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4527"/>
  <workbookPr codeName="ThisWorkbook"/>
  <mc:AlternateContent xmlns:mc="http://schemas.openxmlformats.org/markup-compatibility/2006">
    <mc:Choice Requires="x15">
      <x15ac:absPath xmlns:x15ac="http://schemas.microsoft.com/office/spreadsheetml/2010/11/ac" url="C:\Users\alexk\source\repos\Napier\"/>
    </mc:Choice>
  </mc:AlternateContent>
  <xr:revisionPtr revIDLastSave="0" documentId="13_ncr:1_{17C1D446-4358-4DD5-AE70-17E1142F8A45}" xr6:coauthVersionLast="47" xr6:coauthVersionMax="47" xr10:uidLastSave="{00000000-0000-0000-0000-000000000000}"/>
  <bookViews>
    <workbookView xWindow="-108" yWindow="-108" windowWidth="23256" windowHeight="12576" tabRatio="813" activeTab="3" xr2:uid="{00000000-000D-0000-FFFF-FFFF00000000}"/>
  </bookViews>
  <sheets>
    <sheet name="BASIC INFO" sheetId="1" r:id="rId1"/>
    <sheet name="CASE DATA" sheetId="2" r:id="rId2"/>
    <sheet name="EXPUNGEMENT &amp; 910.7" sheetId="3" r:id="rId3"/>
    <sheet name="BANKRUPTCY" sheetId="4" r:id="rId4"/>
    <sheet name="LICENSE-REGIS" sheetId="5" r:id="rId5"/>
    <sheet name="EXEMPTIONS" sheetId="6" r:id="rId6"/>
    <sheet name="SOL" sheetId="7" r:id="rId7"/>
    <sheet name="PRINTOUT" sheetId="8" r:id="rId8"/>
    <sheet name="RAP #1" sheetId="9" r:id="rId9"/>
    <sheet name="RAP #2" sheetId="10" r:id="rId10"/>
    <sheet name="TABLES" sheetId="11" r:id="rId11"/>
  </sheets>
  <externalReferences>
    <externalReference r:id="rId12"/>
  </externalReferences>
  <definedNames>
    <definedName name="_xlnm._FilterDatabase" localSheetId="2" hidden="1">'EXPUNGEMENT &amp; 910.7'!$A$2:$AC$2</definedName>
    <definedName name="_xlnm._FilterDatabase" localSheetId="4" hidden="1">'LICENSE-REGIS'!$A$1:$D$1</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D201" i="4" l="1"/>
  <c r="D200" i="4"/>
  <c r="D199" i="4"/>
  <c r="D198" i="4"/>
  <c r="D197" i="4"/>
  <c r="D196" i="4"/>
  <c r="D195" i="4"/>
  <c r="D194" i="4"/>
  <c r="D193" i="4"/>
  <c r="D192" i="4"/>
  <c r="D191" i="4"/>
  <c r="D190" i="4"/>
  <c r="D189" i="4"/>
  <c r="D188" i="4"/>
  <c r="D187" i="4"/>
  <c r="D186" i="4"/>
  <c r="D185" i="4"/>
  <c r="D184" i="4"/>
  <c r="D183" i="4"/>
  <c r="D182" i="4"/>
  <c r="D181" i="4"/>
  <c r="D180" i="4"/>
  <c r="D179" i="4"/>
  <c r="D178" i="4"/>
  <c r="D177" i="4"/>
  <c r="D176" i="4"/>
  <c r="D175" i="4"/>
  <c r="D174" i="4"/>
  <c r="D173" i="4"/>
  <c r="D172" i="4"/>
  <c r="D171" i="4"/>
  <c r="D170" i="4"/>
  <c r="D169" i="4"/>
  <c r="D168" i="4"/>
  <c r="D167" i="4"/>
  <c r="D166" i="4"/>
  <c r="D165" i="4"/>
  <c r="D164" i="4"/>
  <c r="D163" i="4"/>
  <c r="D162" i="4"/>
  <c r="D161" i="4"/>
  <c r="D160" i="4"/>
  <c r="D159" i="4"/>
  <c r="D158" i="4"/>
  <c r="D157" i="4"/>
  <c r="D156" i="4"/>
  <c r="D155" i="4"/>
  <c r="D154" i="4"/>
  <c r="D153" i="4"/>
  <c r="D152" i="4"/>
  <c r="D151" i="4"/>
  <c r="D150" i="4"/>
  <c r="D149" i="4"/>
  <c r="D148" i="4"/>
  <c r="D147" i="4"/>
  <c r="D146" i="4"/>
  <c r="D145" i="4"/>
  <c r="D144" i="4"/>
  <c r="D143" i="4"/>
  <c r="D142" i="4"/>
  <c r="D141" i="4"/>
  <c r="D140" i="4"/>
  <c r="D139" i="4"/>
  <c r="D138" i="4"/>
  <c r="D137" i="4"/>
  <c r="D136" i="4"/>
  <c r="D135" i="4"/>
  <c r="D134" i="4"/>
  <c r="D133" i="4"/>
  <c r="D132" i="4"/>
  <c r="D131" i="4"/>
  <c r="D130" i="4"/>
  <c r="D129" i="4"/>
  <c r="D128" i="4"/>
  <c r="D127" i="4"/>
  <c r="D126" i="4"/>
  <c r="D125" i="4"/>
  <c r="D124" i="4"/>
  <c r="D123" i="4"/>
  <c r="D122" i="4"/>
  <c r="D121" i="4"/>
  <c r="D120" i="4"/>
  <c r="D119" i="4"/>
  <c r="D118" i="4"/>
  <c r="D117" i="4"/>
  <c r="D116" i="4"/>
  <c r="D115" i="4"/>
  <c r="D114" i="4"/>
  <c r="D113" i="4"/>
  <c r="D112" i="4"/>
  <c r="D111" i="4"/>
  <c r="D110" i="4"/>
  <c r="D109" i="4"/>
  <c r="D108" i="4"/>
  <c r="D107" i="4"/>
  <c r="D106" i="4"/>
  <c r="D105" i="4"/>
  <c r="D104" i="4"/>
  <c r="D103" i="4"/>
  <c r="D102" i="4"/>
  <c r="D101" i="4"/>
  <c r="D100" i="4"/>
  <c r="D99" i="4"/>
  <c r="D98" i="4"/>
  <c r="D97" i="4"/>
  <c r="D96" i="4"/>
  <c r="D95" i="4"/>
  <c r="D94" i="4"/>
  <c r="D93" i="4"/>
  <c r="D92" i="4"/>
  <c r="D91" i="4"/>
  <c r="D90" i="4"/>
  <c r="D89" i="4"/>
  <c r="D88" i="4"/>
  <c r="D87" i="4"/>
  <c r="D86" i="4"/>
  <c r="D85" i="4"/>
  <c r="D84" i="4"/>
  <c r="D83" i="4"/>
  <c r="D82" i="4"/>
  <c r="D81" i="4"/>
  <c r="D80" i="4"/>
  <c r="D79" i="4"/>
  <c r="D78" i="4"/>
  <c r="D77" i="4"/>
  <c r="D76" i="4"/>
  <c r="D75" i="4"/>
  <c r="D74" i="4"/>
  <c r="D73" i="4"/>
  <c r="D72" i="4"/>
  <c r="D71" i="4"/>
  <c r="D70" i="4"/>
  <c r="D69" i="4"/>
  <c r="D68" i="4"/>
  <c r="D67" i="4"/>
  <c r="D66" i="4"/>
  <c r="D65" i="4"/>
  <c r="D64" i="4"/>
  <c r="D63" i="4"/>
  <c r="D62" i="4"/>
  <c r="D61" i="4"/>
  <c r="D60" i="4"/>
  <c r="D59" i="4"/>
  <c r="D58" i="4"/>
  <c r="D57" i="4"/>
  <c r="D56" i="4"/>
  <c r="D55" i="4"/>
  <c r="D54" i="4"/>
  <c r="D53" i="4"/>
  <c r="D52" i="4"/>
  <c r="D51" i="4"/>
  <c r="D50" i="4"/>
  <c r="D49" i="4"/>
  <c r="D48" i="4"/>
  <c r="D47" i="4"/>
  <c r="D46" i="4"/>
  <c r="D45" i="4"/>
  <c r="D44" i="4"/>
  <c r="D43" i="4"/>
  <c r="D42" i="4"/>
  <c r="D41" i="4"/>
  <c r="D40" i="4"/>
  <c r="D39" i="4"/>
  <c r="D38" i="4"/>
  <c r="D37" i="4"/>
  <c r="D36" i="4"/>
  <c r="D35" i="4"/>
  <c r="D34" i="4"/>
  <c r="D33" i="4"/>
  <c r="D32" i="4"/>
  <c r="D31" i="4"/>
  <c r="D30" i="4"/>
  <c r="D29" i="4"/>
  <c r="D28" i="4"/>
  <c r="D27" i="4"/>
  <c r="D26" i="4"/>
  <c r="D25" i="4"/>
  <c r="D24" i="4"/>
  <c r="D23" i="4"/>
  <c r="D22" i="4"/>
  <c r="D21" i="4"/>
  <c r="D20" i="4"/>
  <c r="D19" i="4"/>
  <c r="D18" i="4"/>
  <c r="D17" i="4"/>
  <c r="D16" i="4"/>
  <c r="D15" i="4"/>
  <c r="D14" i="4"/>
  <c r="D13" i="4"/>
  <c r="D12" i="4"/>
  <c r="D11" i="4"/>
  <c r="D10" i="4"/>
  <c r="D9" i="4"/>
  <c r="D8" i="4"/>
  <c r="D7" i="4"/>
  <c r="D6" i="4"/>
  <c r="D1" i="4" s="1"/>
  <c r="D5" i="4"/>
  <c r="D4" i="4"/>
  <c r="E201" i="4"/>
  <c r="E200" i="4"/>
  <c r="E199" i="4"/>
  <c r="E198" i="4"/>
  <c r="E197" i="4"/>
  <c r="E196" i="4"/>
  <c r="E195" i="4"/>
  <c r="E194" i="4"/>
  <c r="E193" i="4"/>
  <c r="E192" i="4"/>
  <c r="E191" i="4"/>
  <c r="E190" i="4"/>
  <c r="E189" i="4"/>
  <c r="E188" i="4"/>
  <c r="E187" i="4"/>
  <c r="E186" i="4"/>
  <c r="E185" i="4"/>
  <c r="E184" i="4"/>
  <c r="E183" i="4"/>
  <c r="E182" i="4"/>
  <c r="E181" i="4"/>
  <c r="E180" i="4"/>
  <c r="E179" i="4"/>
  <c r="E178" i="4"/>
  <c r="E177" i="4"/>
  <c r="E176" i="4"/>
  <c r="E175" i="4"/>
  <c r="E174" i="4"/>
  <c r="E173" i="4"/>
  <c r="E172" i="4"/>
  <c r="E171" i="4"/>
  <c r="E170" i="4"/>
  <c r="E169" i="4"/>
  <c r="E168" i="4"/>
  <c r="E167" i="4"/>
  <c r="E166" i="4"/>
  <c r="E165" i="4"/>
  <c r="E164" i="4"/>
  <c r="E163" i="4"/>
  <c r="E162" i="4"/>
  <c r="E161" i="4"/>
  <c r="E160" i="4"/>
  <c r="E159" i="4"/>
  <c r="E158" i="4"/>
  <c r="E157" i="4"/>
  <c r="E156" i="4"/>
  <c r="E155" i="4"/>
  <c r="E154" i="4"/>
  <c r="E153" i="4"/>
  <c r="E152" i="4"/>
  <c r="E151" i="4"/>
  <c r="E150" i="4"/>
  <c r="E149" i="4"/>
  <c r="E148" i="4"/>
  <c r="E147" i="4"/>
  <c r="E146" i="4"/>
  <c r="E145" i="4"/>
  <c r="E144" i="4"/>
  <c r="E143" i="4"/>
  <c r="E142" i="4"/>
  <c r="E141" i="4"/>
  <c r="E140" i="4"/>
  <c r="E139" i="4"/>
  <c r="E138" i="4"/>
  <c r="E137" i="4"/>
  <c r="E136" i="4"/>
  <c r="E135" i="4"/>
  <c r="E134" i="4"/>
  <c r="E133" i="4"/>
  <c r="E132" i="4"/>
  <c r="E131" i="4"/>
  <c r="E130" i="4"/>
  <c r="E129" i="4"/>
  <c r="E128" i="4"/>
  <c r="E127" i="4"/>
  <c r="E126" i="4"/>
  <c r="E125" i="4"/>
  <c r="E124" i="4"/>
  <c r="E123" i="4"/>
  <c r="E122" i="4"/>
  <c r="E121" i="4"/>
  <c r="E120" i="4"/>
  <c r="E119" i="4"/>
  <c r="E118" i="4"/>
  <c r="E117" i="4"/>
  <c r="E116" i="4"/>
  <c r="E115" i="4"/>
  <c r="E114" i="4"/>
  <c r="E113" i="4"/>
  <c r="E112" i="4"/>
  <c r="E111" i="4"/>
  <c r="E110" i="4"/>
  <c r="E109" i="4"/>
  <c r="E108" i="4"/>
  <c r="E107" i="4"/>
  <c r="E106" i="4"/>
  <c r="E105" i="4"/>
  <c r="E104" i="4"/>
  <c r="E103" i="4"/>
  <c r="E102" i="4"/>
  <c r="E101" i="4"/>
  <c r="E100" i="4"/>
  <c r="E99" i="4"/>
  <c r="E98" i="4"/>
  <c r="E97" i="4"/>
  <c r="E96" i="4"/>
  <c r="E95" i="4"/>
  <c r="E94" i="4"/>
  <c r="E93" i="4"/>
  <c r="E92" i="4"/>
  <c r="E91" i="4"/>
  <c r="E90" i="4"/>
  <c r="E89" i="4"/>
  <c r="E88" i="4"/>
  <c r="E87" i="4"/>
  <c r="E86" i="4"/>
  <c r="E85" i="4"/>
  <c r="E84" i="4"/>
  <c r="E83" i="4"/>
  <c r="E82" i="4"/>
  <c r="E81" i="4"/>
  <c r="E80" i="4"/>
  <c r="E79" i="4"/>
  <c r="E78" i="4"/>
  <c r="E77" i="4"/>
  <c r="E76" i="4"/>
  <c r="E75" i="4"/>
  <c r="E74" i="4"/>
  <c r="E73" i="4"/>
  <c r="E72" i="4"/>
  <c r="E71" i="4"/>
  <c r="E70" i="4"/>
  <c r="E69" i="4"/>
  <c r="E68" i="4"/>
  <c r="E67" i="4"/>
  <c r="E66" i="4"/>
  <c r="E65" i="4"/>
  <c r="E64" i="4"/>
  <c r="E63" i="4"/>
  <c r="E62" i="4"/>
  <c r="E61" i="4"/>
  <c r="E60" i="4"/>
  <c r="E59" i="4"/>
  <c r="E58" i="4"/>
  <c r="E57" i="4"/>
  <c r="E56" i="4"/>
  <c r="E55" i="4"/>
  <c r="E54" i="4"/>
  <c r="E53" i="4"/>
  <c r="E52" i="4"/>
  <c r="E51" i="4"/>
  <c r="E50" i="4"/>
  <c r="E49" i="4"/>
  <c r="E48" i="4"/>
  <c r="E47" i="4"/>
  <c r="E46" i="4"/>
  <c r="E45" i="4"/>
  <c r="E44" i="4"/>
  <c r="E43" i="4"/>
  <c r="E42" i="4"/>
  <c r="E41" i="4"/>
  <c r="E40" i="4"/>
  <c r="E39" i="4"/>
  <c r="E38" i="4"/>
  <c r="E37" i="4"/>
  <c r="E36" i="4"/>
  <c r="E35" i="4"/>
  <c r="E34" i="4"/>
  <c r="E33" i="4"/>
  <c r="E32" i="4"/>
  <c r="E31" i="4"/>
  <c r="E30" i="4"/>
  <c r="E29" i="4"/>
  <c r="E28" i="4"/>
  <c r="E27" i="4"/>
  <c r="E26" i="4"/>
  <c r="E25" i="4"/>
  <c r="E24" i="4"/>
  <c r="E23" i="4"/>
  <c r="E22" i="4"/>
  <c r="E21" i="4"/>
  <c r="E20" i="4"/>
  <c r="E19" i="4"/>
  <c r="E18" i="4"/>
  <c r="E17" i="4"/>
  <c r="E16" i="4"/>
  <c r="E15" i="4"/>
  <c r="E14" i="4"/>
  <c r="E13" i="4"/>
  <c r="E12" i="4"/>
  <c r="E11" i="4"/>
  <c r="E10" i="4"/>
  <c r="E9" i="4"/>
  <c r="E8" i="4"/>
  <c r="E7" i="4"/>
  <c r="E6" i="4"/>
  <c r="E5" i="4"/>
  <c r="E4" i="4"/>
  <c r="C4" i="4"/>
  <c r="Q200" i="3"/>
  <c r="Q199" i="3"/>
  <c r="Q198" i="3"/>
  <c r="Q197" i="3"/>
  <c r="Q196" i="3"/>
  <c r="Q195" i="3"/>
  <c r="Q194" i="3"/>
  <c r="Q193" i="3"/>
  <c r="Q192" i="3"/>
  <c r="Q191" i="3"/>
  <c r="Q190" i="3"/>
  <c r="Q189" i="3"/>
  <c r="Q188" i="3"/>
  <c r="Q187" i="3"/>
  <c r="Q186" i="3"/>
  <c r="Q185" i="3"/>
  <c r="Q184" i="3"/>
  <c r="Q183" i="3"/>
  <c r="Q182" i="3"/>
  <c r="Q181" i="3"/>
  <c r="Q180" i="3"/>
  <c r="Q179" i="3"/>
  <c r="Q178" i="3"/>
  <c r="Q177" i="3"/>
  <c r="Q176" i="3"/>
  <c r="Q175" i="3"/>
  <c r="Q174" i="3"/>
  <c r="Q173" i="3"/>
  <c r="Q172" i="3"/>
  <c r="Q171" i="3"/>
  <c r="Q170" i="3"/>
  <c r="Q169" i="3"/>
  <c r="Q168" i="3"/>
  <c r="Q167" i="3"/>
  <c r="Q166" i="3"/>
  <c r="Q165" i="3"/>
  <c r="Q164" i="3"/>
  <c r="Q163" i="3"/>
  <c r="Q162" i="3"/>
  <c r="Q161" i="3"/>
  <c r="Q160" i="3"/>
  <c r="Q159" i="3"/>
  <c r="Q158" i="3"/>
  <c r="Q157" i="3"/>
  <c r="Q156" i="3"/>
  <c r="Q155" i="3"/>
  <c r="Q154" i="3"/>
  <c r="Q153" i="3"/>
  <c r="Q152" i="3"/>
  <c r="Q151" i="3"/>
  <c r="Q150" i="3"/>
  <c r="Q149" i="3"/>
  <c r="Q148" i="3"/>
  <c r="Q147" i="3"/>
  <c r="Q146" i="3"/>
  <c r="Q145" i="3"/>
  <c r="Q144" i="3"/>
  <c r="Q143" i="3"/>
  <c r="Q142" i="3"/>
  <c r="Q141" i="3"/>
  <c r="Q140" i="3"/>
  <c r="Q139" i="3"/>
  <c r="Q138" i="3"/>
  <c r="Q137" i="3"/>
  <c r="Q136" i="3"/>
  <c r="Q135" i="3"/>
  <c r="Q134" i="3"/>
  <c r="Q133" i="3"/>
  <c r="Q132" i="3"/>
  <c r="Q131" i="3"/>
  <c r="Q130" i="3"/>
  <c r="Q129" i="3"/>
  <c r="Q128" i="3"/>
  <c r="Q127" i="3"/>
  <c r="Q126" i="3"/>
  <c r="Q125" i="3"/>
  <c r="Q124" i="3"/>
  <c r="Q123" i="3"/>
  <c r="Q122" i="3"/>
  <c r="Q121" i="3"/>
  <c r="Q120" i="3"/>
  <c r="Q119" i="3"/>
  <c r="Q118" i="3"/>
  <c r="Q117" i="3"/>
  <c r="Q116" i="3"/>
  <c r="Q115" i="3"/>
  <c r="Q114" i="3"/>
  <c r="Q113" i="3"/>
  <c r="Q112" i="3"/>
  <c r="Q111" i="3"/>
  <c r="Q110" i="3"/>
  <c r="Q109" i="3"/>
  <c r="Q108" i="3"/>
  <c r="Q107" i="3"/>
  <c r="Q106" i="3"/>
  <c r="Q105" i="3"/>
  <c r="Q104" i="3"/>
  <c r="Q103" i="3"/>
  <c r="Q102" i="3"/>
  <c r="Q101" i="3"/>
  <c r="Q100" i="3"/>
  <c r="Q99" i="3"/>
  <c r="Q98" i="3"/>
  <c r="Q97" i="3"/>
  <c r="Q96" i="3"/>
  <c r="Q95" i="3"/>
  <c r="Q94" i="3"/>
  <c r="Q93" i="3"/>
  <c r="Q92" i="3"/>
  <c r="Q91" i="3"/>
  <c r="Q90" i="3"/>
  <c r="Q89" i="3"/>
  <c r="Q88" i="3"/>
  <c r="Q87" i="3"/>
  <c r="Q86" i="3"/>
  <c r="Q85" i="3"/>
  <c r="Q84" i="3"/>
  <c r="Q83" i="3"/>
  <c r="Q82" i="3"/>
  <c r="Q81" i="3"/>
  <c r="Q80" i="3"/>
  <c r="Q79" i="3"/>
  <c r="Q78" i="3"/>
  <c r="Q77" i="3"/>
  <c r="Q76" i="3"/>
  <c r="Q75" i="3"/>
  <c r="Q74" i="3"/>
  <c r="Q73" i="3"/>
  <c r="Q72" i="3"/>
  <c r="Q71" i="3"/>
  <c r="Q70" i="3"/>
  <c r="Q69" i="3"/>
  <c r="Q68" i="3"/>
  <c r="Q67" i="3"/>
  <c r="Q66" i="3"/>
  <c r="Q65" i="3"/>
  <c r="Q64" i="3"/>
  <c r="Q63" i="3"/>
  <c r="Q62" i="3"/>
  <c r="Q61" i="3"/>
  <c r="Q60" i="3"/>
  <c r="Q59" i="3"/>
  <c r="Q58" i="3"/>
  <c r="Q57" i="3"/>
  <c r="Q56" i="3"/>
  <c r="Q55" i="3"/>
  <c r="Q54" i="3"/>
  <c r="Q53" i="3"/>
  <c r="Q52" i="3"/>
  <c r="Q51" i="3"/>
  <c r="Q50" i="3"/>
  <c r="Q49" i="3"/>
  <c r="Q48" i="3"/>
  <c r="Q47" i="3"/>
  <c r="Q46" i="3"/>
  <c r="Q45" i="3"/>
  <c r="Q44" i="3"/>
  <c r="Q43" i="3"/>
  <c r="Q42" i="3"/>
  <c r="Q41" i="3"/>
  <c r="Q40" i="3"/>
  <c r="Q39" i="3"/>
  <c r="Q38" i="3"/>
  <c r="Q37" i="3"/>
  <c r="Q36" i="3"/>
  <c r="Q35" i="3"/>
  <c r="Q34" i="3"/>
  <c r="Q33" i="3"/>
  <c r="Q32" i="3"/>
  <c r="Q31" i="3"/>
  <c r="Q30" i="3"/>
  <c r="Q29" i="3"/>
  <c r="Q28" i="3"/>
  <c r="Q27" i="3"/>
  <c r="Q26" i="3"/>
  <c r="Q25" i="3"/>
  <c r="Q24" i="3"/>
  <c r="Q23" i="3"/>
  <c r="Q22" i="3"/>
  <c r="Q21" i="3"/>
  <c r="Q20" i="3"/>
  <c r="Q19" i="3"/>
  <c r="Q18" i="3"/>
  <c r="Q17" i="3"/>
  <c r="Q16" i="3"/>
  <c r="Q15" i="3"/>
  <c r="Q14" i="3"/>
  <c r="Q13" i="3"/>
  <c r="Q12" i="3"/>
  <c r="Q11" i="3"/>
  <c r="Q10" i="3"/>
  <c r="Q9" i="3"/>
  <c r="Q8" i="3"/>
  <c r="Q7" i="3"/>
  <c r="Q6" i="3"/>
  <c r="Q5" i="3"/>
  <c r="Q4" i="3"/>
  <c r="Q3" i="3"/>
  <c r="B150" i="7"/>
  <c r="A150" i="7"/>
  <c r="B149" i="7"/>
  <c r="A149" i="7"/>
  <c r="B148" i="7"/>
  <c r="A148" i="7"/>
  <c r="B147" i="7"/>
  <c r="A147" i="7"/>
  <c r="B146" i="7"/>
  <c r="A146" i="7"/>
  <c r="B145" i="7"/>
  <c r="A145" i="7"/>
  <c r="B144" i="7"/>
  <c r="A144" i="7"/>
  <c r="B143" i="7"/>
  <c r="A143" i="7"/>
  <c r="B142" i="7"/>
  <c r="A142" i="7"/>
  <c r="B141" i="7"/>
  <c r="A141" i="7"/>
  <c r="B140" i="7"/>
  <c r="A140" i="7"/>
  <c r="B139" i="7"/>
  <c r="A139" i="7"/>
  <c r="B138" i="7"/>
  <c r="A138" i="7"/>
  <c r="B137" i="7"/>
  <c r="A137" i="7"/>
  <c r="B136" i="7"/>
  <c r="A136" i="7"/>
  <c r="B135" i="7"/>
  <c r="A135" i="7"/>
  <c r="B134" i="7"/>
  <c r="A134" i="7"/>
  <c r="B133" i="7"/>
  <c r="A133" i="7"/>
  <c r="B132" i="7"/>
  <c r="A132" i="7"/>
  <c r="B131" i="7"/>
  <c r="A131" i="7"/>
  <c r="B130" i="7"/>
  <c r="A130" i="7"/>
  <c r="B129" i="7"/>
  <c r="A129" i="7"/>
  <c r="B128" i="7"/>
  <c r="A128" i="7"/>
  <c r="B127" i="7"/>
  <c r="A127" i="7"/>
  <c r="B126" i="7"/>
  <c r="A126" i="7"/>
  <c r="B125" i="7"/>
  <c r="A125" i="7"/>
  <c r="B124" i="7"/>
  <c r="A124" i="7"/>
  <c r="B123" i="7"/>
  <c r="A123" i="7"/>
  <c r="B122" i="7"/>
  <c r="A122" i="7"/>
  <c r="B121" i="7"/>
  <c r="A121" i="7"/>
  <c r="B120" i="7"/>
  <c r="A120" i="7"/>
  <c r="B119" i="7"/>
  <c r="A119" i="7"/>
  <c r="B118" i="7"/>
  <c r="A118" i="7"/>
  <c r="B117" i="7"/>
  <c r="A117" i="7"/>
  <c r="B116" i="7"/>
  <c r="A116" i="7"/>
  <c r="B115" i="7"/>
  <c r="A115" i="7"/>
  <c r="B114" i="7"/>
  <c r="A114" i="7"/>
  <c r="B113" i="7"/>
  <c r="A113" i="7"/>
  <c r="B112" i="7"/>
  <c r="A112" i="7"/>
  <c r="B111" i="7"/>
  <c r="A111" i="7"/>
  <c r="B110" i="7"/>
  <c r="A110" i="7"/>
  <c r="B109" i="7"/>
  <c r="A109" i="7"/>
  <c r="B108" i="7"/>
  <c r="A108" i="7"/>
  <c r="B107" i="7"/>
  <c r="A107" i="7"/>
  <c r="B106" i="7"/>
  <c r="A106" i="7"/>
  <c r="B105" i="7"/>
  <c r="A105" i="7"/>
  <c r="B104" i="7"/>
  <c r="A104" i="7"/>
  <c r="B103" i="7"/>
  <c r="A103" i="7"/>
  <c r="B102" i="7"/>
  <c r="A102" i="7"/>
  <c r="B101" i="7"/>
  <c r="A101" i="7"/>
  <c r="B100" i="7"/>
  <c r="A100" i="7"/>
  <c r="B99" i="7"/>
  <c r="A99" i="7"/>
  <c r="B98" i="7"/>
  <c r="A98" i="7"/>
  <c r="B97" i="7"/>
  <c r="A97" i="7"/>
  <c r="B96" i="7"/>
  <c r="A96" i="7"/>
  <c r="B95" i="7"/>
  <c r="A95" i="7"/>
  <c r="B94" i="7"/>
  <c r="A94" i="7"/>
  <c r="B93" i="7"/>
  <c r="A93" i="7"/>
  <c r="B92" i="7"/>
  <c r="A92" i="7"/>
  <c r="B91" i="7"/>
  <c r="A91" i="7"/>
  <c r="B90" i="7"/>
  <c r="A90" i="7"/>
  <c r="B89" i="7"/>
  <c r="A89" i="7"/>
  <c r="B88" i="7"/>
  <c r="A88" i="7"/>
  <c r="B87" i="7"/>
  <c r="A87" i="7"/>
  <c r="B86" i="7"/>
  <c r="A86" i="7"/>
  <c r="B85" i="7"/>
  <c r="A85" i="7"/>
  <c r="B84" i="7"/>
  <c r="A84" i="7"/>
  <c r="B83" i="7"/>
  <c r="A83" i="7"/>
  <c r="B82" i="7"/>
  <c r="A82" i="7"/>
  <c r="B81" i="7"/>
  <c r="A81" i="7"/>
  <c r="B80" i="7"/>
  <c r="A80" i="7"/>
  <c r="B79" i="7"/>
  <c r="A79" i="7"/>
  <c r="B78" i="7"/>
  <c r="A78" i="7"/>
  <c r="B77" i="7"/>
  <c r="A77" i="7"/>
  <c r="B76" i="7"/>
  <c r="A76" i="7"/>
  <c r="B75" i="7"/>
  <c r="A75" i="7"/>
  <c r="B74" i="7"/>
  <c r="A74" i="7"/>
  <c r="B73" i="7"/>
  <c r="A73" i="7"/>
  <c r="B72" i="7"/>
  <c r="A72" i="7"/>
  <c r="B71" i="7"/>
  <c r="A71" i="7"/>
  <c r="B70" i="7"/>
  <c r="A70" i="7"/>
  <c r="B69" i="7"/>
  <c r="A69" i="7"/>
  <c r="B68" i="7"/>
  <c r="A68" i="7"/>
  <c r="B67" i="7"/>
  <c r="A67" i="7"/>
  <c r="B66" i="7"/>
  <c r="A66" i="7"/>
  <c r="B65" i="7"/>
  <c r="A65" i="7"/>
  <c r="B64" i="7"/>
  <c r="A64" i="7"/>
  <c r="B63" i="7"/>
  <c r="A63" i="7"/>
  <c r="B62" i="7"/>
  <c r="A62" i="7"/>
  <c r="B61" i="7"/>
  <c r="A61" i="7"/>
  <c r="B60" i="7"/>
  <c r="A60" i="7"/>
  <c r="B59" i="7"/>
  <c r="A59" i="7"/>
  <c r="B58" i="7"/>
  <c r="A58" i="7"/>
  <c r="B57" i="7"/>
  <c r="A57" i="7"/>
  <c r="B56" i="7"/>
  <c r="A56" i="7"/>
  <c r="B55" i="7"/>
  <c r="A55" i="7"/>
  <c r="B54" i="7"/>
  <c r="A54" i="7"/>
  <c r="B53" i="7"/>
  <c r="A53" i="7"/>
  <c r="B52" i="7"/>
  <c r="A52" i="7"/>
  <c r="B51" i="7"/>
  <c r="A51" i="7"/>
  <c r="B50" i="7"/>
  <c r="A50" i="7"/>
  <c r="B49" i="7"/>
  <c r="A49" i="7"/>
  <c r="B48" i="7"/>
  <c r="A48" i="7"/>
  <c r="B47" i="7"/>
  <c r="A47" i="7"/>
  <c r="B46" i="7"/>
  <c r="A46" i="7"/>
  <c r="B45" i="7"/>
  <c r="A45" i="7"/>
  <c r="B44" i="7"/>
  <c r="A44" i="7"/>
  <c r="B43" i="7"/>
  <c r="A43" i="7"/>
  <c r="B42" i="7"/>
  <c r="A42" i="7"/>
  <c r="B41" i="7"/>
  <c r="A41" i="7"/>
  <c r="B40" i="7"/>
  <c r="A40" i="7"/>
  <c r="B39" i="7"/>
  <c r="A39" i="7"/>
  <c r="B38" i="7"/>
  <c r="A38" i="7"/>
  <c r="B37" i="7"/>
  <c r="A37" i="7"/>
  <c r="B36" i="7"/>
  <c r="A36" i="7"/>
  <c r="B35" i="7"/>
  <c r="A35" i="7"/>
  <c r="B34" i="7"/>
  <c r="A34" i="7"/>
  <c r="B33" i="7"/>
  <c r="A33" i="7"/>
  <c r="B32" i="7"/>
  <c r="A32" i="7"/>
  <c r="E150" i="7"/>
  <c r="E149" i="7"/>
  <c r="E148" i="7"/>
  <c r="E147" i="7"/>
  <c r="E146" i="7"/>
  <c r="E145" i="7"/>
  <c r="E144" i="7"/>
  <c r="E143" i="7"/>
  <c r="E142" i="7"/>
  <c r="E141" i="7"/>
  <c r="E140" i="7"/>
  <c r="E139" i="7"/>
  <c r="E138" i="7"/>
  <c r="E137" i="7"/>
  <c r="E136" i="7"/>
  <c r="E135" i="7"/>
  <c r="E134" i="7"/>
  <c r="E133" i="7"/>
  <c r="E132" i="7"/>
  <c r="E131" i="7"/>
  <c r="E130" i="7"/>
  <c r="E129" i="7"/>
  <c r="E128" i="7"/>
  <c r="E127" i="7"/>
  <c r="E126" i="7"/>
  <c r="E125" i="7"/>
  <c r="E124" i="7"/>
  <c r="E123" i="7"/>
  <c r="E122" i="7"/>
  <c r="E121" i="7"/>
  <c r="E120" i="7"/>
  <c r="E119" i="7"/>
  <c r="E118" i="7"/>
  <c r="E117" i="7"/>
  <c r="E116" i="7"/>
  <c r="E115" i="7"/>
  <c r="E114" i="7"/>
  <c r="E113" i="7"/>
  <c r="E112" i="7"/>
  <c r="E111" i="7"/>
  <c r="E110" i="7"/>
  <c r="E109" i="7"/>
  <c r="E108" i="7"/>
  <c r="E107" i="7"/>
  <c r="E106" i="7"/>
  <c r="E105" i="7"/>
  <c r="E104" i="7"/>
  <c r="E103" i="7"/>
  <c r="E102" i="7"/>
  <c r="E101" i="7"/>
  <c r="E100" i="7"/>
  <c r="E99" i="7"/>
  <c r="E98" i="7"/>
  <c r="E97" i="7"/>
  <c r="E96" i="7"/>
  <c r="E95" i="7"/>
  <c r="E94" i="7"/>
  <c r="E93" i="7"/>
  <c r="E92" i="7"/>
  <c r="E91" i="7"/>
  <c r="E90" i="7"/>
  <c r="E89" i="7"/>
  <c r="E88" i="7"/>
  <c r="E87" i="7"/>
  <c r="E86" i="7"/>
  <c r="E85" i="7"/>
  <c r="E84" i="7"/>
  <c r="E83" i="7"/>
  <c r="E82" i="7"/>
  <c r="E81" i="7"/>
  <c r="E80" i="7"/>
  <c r="E79" i="7"/>
  <c r="E78" i="7"/>
  <c r="E77" i="7"/>
  <c r="E76" i="7"/>
  <c r="E75" i="7"/>
  <c r="E74" i="7"/>
  <c r="E73" i="7"/>
  <c r="E72" i="7"/>
  <c r="E71" i="7"/>
  <c r="E70" i="7"/>
  <c r="E69" i="7"/>
  <c r="E68" i="7"/>
  <c r="E67" i="7"/>
  <c r="E66" i="7"/>
  <c r="E65" i="7"/>
  <c r="E64" i="7"/>
  <c r="E63" i="7"/>
  <c r="E62" i="7"/>
  <c r="E61" i="7"/>
  <c r="E60" i="7"/>
  <c r="E59" i="7"/>
  <c r="E58" i="7"/>
  <c r="E57" i="7"/>
  <c r="F1236" i="8" s="1"/>
  <c r="E56" i="7"/>
  <c r="E55" i="7"/>
  <c r="F1190" i="8" s="1"/>
  <c r="E54" i="7"/>
  <c r="E53" i="7"/>
  <c r="F1144" i="8" s="1"/>
  <c r="E52" i="7"/>
  <c r="E51" i="7"/>
  <c r="E50" i="7"/>
  <c r="F1075" i="8" s="1"/>
  <c r="E49" i="7"/>
  <c r="F1052" i="8" s="1"/>
  <c r="E48" i="7"/>
  <c r="E47" i="7"/>
  <c r="F1006" i="8" s="1"/>
  <c r="E46" i="7"/>
  <c r="E45" i="7"/>
  <c r="F960" i="8" s="1"/>
  <c r="E44" i="7"/>
  <c r="E43" i="7"/>
  <c r="F914" i="8" s="1"/>
  <c r="E42" i="7"/>
  <c r="F891" i="8" s="1"/>
  <c r="E41" i="7"/>
  <c r="F868" i="8" s="1"/>
  <c r="E40" i="7"/>
  <c r="E39" i="7"/>
  <c r="F822" i="8" s="1"/>
  <c r="E38" i="7"/>
  <c r="E37" i="7"/>
  <c r="F776" i="8" s="1"/>
  <c r="E36" i="7"/>
  <c r="E35" i="7"/>
  <c r="E34" i="7"/>
  <c r="E33" i="7"/>
  <c r="F684" i="8" s="1"/>
  <c r="E32" i="7"/>
  <c r="E31" i="7"/>
  <c r="F638" i="8" s="1"/>
  <c r="E30" i="7"/>
  <c r="E29" i="7"/>
  <c r="F592" i="8" s="1"/>
  <c r="E28" i="7"/>
  <c r="E27" i="7"/>
  <c r="F546" i="8" s="1"/>
  <c r="E26" i="7"/>
  <c r="E25" i="7"/>
  <c r="F500" i="8" s="1"/>
  <c r="E24" i="7"/>
  <c r="E23" i="7"/>
  <c r="F454" i="8" s="1"/>
  <c r="E22" i="7"/>
  <c r="E21" i="7"/>
  <c r="F408" i="8" s="1"/>
  <c r="E20" i="7"/>
  <c r="E19" i="7"/>
  <c r="E18" i="7"/>
  <c r="E17" i="7"/>
  <c r="F316" i="8" s="1"/>
  <c r="E16" i="7"/>
  <c r="E15" i="7"/>
  <c r="F270" i="8" s="1"/>
  <c r="E14" i="7"/>
  <c r="E13" i="7"/>
  <c r="F224" i="8" s="1"/>
  <c r="E12" i="7"/>
  <c r="E11" i="7"/>
  <c r="F178" i="8" s="1"/>
  <c r="E10" i="7"/>
  <c r="E9" i="7"/>
  <c r="E8" i="7"/>
  <c r="E7" i="7"/>
  <c r="F86" i="8" s="1"/>
  <c r="E6" i="7"/>
  <c r="F63" i="8" s="1"/>
  <c r="E5" i="7"/>
  <c r="F40" i="8" s="1"/>
  <c r="E4" i="7"/>
  <c r="D150" i="7"/>
  <c r="D149" i="7"/>
  <c r="D148" i="7"/>
  <c r="D147" i="7"/>
  <c r="D146" i="7"/>
  <c r="D145" i="7"/>
  <c r="D144" i="7"/>
  <c r="D143" i="7"/>
  <c r="D142" i="7"/>
  <c r="D141" i="7"/>
  <c r="D140" i="7"/>
  <c r="D139" i="7"/>
  <c r="D138" i="7"/>
  <c r="D137" i="7"/>
  <c r="D136" i="7"/>
  <c r="D135" i="7"/>
  <c r="D134" i="7"/>
  <c r="D133" i="7"/>
  <c r="D132" i="7"/>
  <c r="D131" i="7"/>
  <c r="D130" i="7"/>
  <c r="D129" i="7"/>
  <c r="D128" i="7"/>
  <c r="D127" i="7"/>
  <c r="D126" i="7"/>
  <c r="D125" i="7"/>
  <c r="D124" i="7"/>
  <c r="D123" i="7"/>
  <c r="D122" i="7"/>
  <c r="D121" i="7"/>
  <c r="D120" i="7"/>
  <c r="D119" i="7"/>
  <c r="D118" i="7"/>
  <c r="D117" i="7"/>
  <c r="D116" i="7"/>
  <c r="D115" i="7"/>
  <c r="D114" i="7"/>
  <c r="D113" i="7"/>
  <c r="D112" i="7"/>
  <c r="D111" i="7"/>
  <c r="D110" i="7"/>
  <c r="D109" i="7"/>
  <c r="D108" i="7"/>
  <c r="D107" i="7"/>
  <c r="D106" i="7"/>
  <c r="D105" i="7"/>
  <c r="D104" i="7"/>
  <c r="D103" i="7"/>
  <c r="D102" i="7"/>
  <c r="D101" i="7"/>
  <c r="D100" i="7"/>
  <c r="D99" i="7"/>
  <c r="D98" i="7"/>
  <c r="D97" i="7"/>
  <c r="D96" i="7"/>
  <c r="D95" i="7"/>
  <c r="D94" i="7"/>
  <c r="D93" i="7"/>
  <c r="D92" i="7"/>
  <c r="D91" i="7"/>
  <c r="D90" i="7"/>
  <c r="D89" i="7"/>
  <c r="D88" i="7"/>
  <c r="D87" i="7"/>
  <c r="D86" i="7"/>
  <c r="D85" i="7"/>
  <c r="D84" i="7"/>
  <c r="D83" i="7"/>
  <c r="D82" i="7"/>
  <c r="D81" i="7"/>
  <c r="D80" i="7"/>
  <c r="D79" i="7"/>
  <c r="D78" i="7"/>
  <c r="D77" i="7"/>
  <c r="D76" i="7"/>
  <c r="D75" i="7"/>
  <c r="D74" i="7"/>
  <c r="D73" i="7"/>
  <c r="D72" i="7"/>
  <c r="D71" i="7"/>
  <c r="D70" i="7"/>
  <c r="D69" i="7"/>
  <c r="D68" i="7"/>
  <c r="D67" i="7"/>
  <c r="D66" i="7"/>
  <c r="D65" i="7"/>
  <c r="D64" i="7"/>
  <c r="D63" i="7"/>
  <c r="D62" i="7"/>
  <c r="D61" i="7"/>
  <c r="D60" i="7"/>
  <c r="D59" i="7"/>
  <c r="D58" i="7"/>
  <c r="D57" i="7"/>
  <c r="D56" i="7"/>
  <c r="D1213" i="8" s="1"/>
  <c r="D55" i="7"/>
  <c r="D54" i="7"/>
  <c r="D53" i="7"/>
  <c r="D52" i="7"/>
  <c r="D1121" i="8" s="1"/>
  <c r="D51" i="7"/>
  <c r="D1098" i="8" s="1"/>
  <c r="D50" i="7"/>
  <c r="D49" i="7"/>
  <c r="D48" i="7"/>
  <c r="D1029" i="8" s="1"/>
  <c r="D47" i="7"/>
  <c r="D1006" i="8" s="1"/>
  <c r="D46" i="7"/>
  <c r="D45" i="7"/>
  <c r="D44" i="7"/>
  <c r="D937" i="8" s="1"/>
  <c r="D43" i="7"/>
  <c r="D914" i="8" s="1"/>
  <c r="D42" i="7"/>
  <c r="D41" i="7"/>
  <c r="D40" i="7"/>
  <c r="D845" i="8" s="1"/>
  <c r="D39" i="7"/>
  <c r="D38" i="7"/>
  <c r="D37" i="7"/>
  <c r="D36" i="7"/>
  <c r="D753" i="8" s="1"/>
  <c r="D35" i="7"/>
  <c r="D730" i="8" s="1"/>
  <c r="D34" i="7"/>
  <c r="D33" i="7"/>
  <c r="D684" i="8" s="1"/>
  <c r="D32" i="7"/>
  <c r="D661" i="8" s="1"/>
  <c r="D31" i="7"/>
  <c r="D638" i="8" s="1"/>
  <c r="D30" i="7"/>
  <c r="D615" i="8" s="1"/>
  <c r="D29" i="7"/>
  <c r="D592" i="8" s="1"/>
  <c r="D28" i="7"/>
  <c r="D569" i="8" s="1"/>
  <c r="D27" i="7"/>
  <c r="D546" i="8" s="1"/>
  <c r="D26" i="7"/>
  <c r="D523" i="8" s="1"/>
  <c r="D25" i="7"/>
  <c r="D24" i="7"/>
  <c r="D477" i="8" s="1"/>
  <c r="D23" i="7"/>
  <c r="D454" i="8" s="1"/>
  <c r="D22" i="7"/>
  <c r="D21" i="7"/>
  <c r="D20" i="7"/>
  <c r="D385" i="8" s="1"/>
  <c r="D19" i="7"/>
  <c r="D362" i="8" s="1"/>
  <c r="D18" i="7"/>
  <c r="D339" i="8" s="1"/>
  <c r="D17" i="7"/>
  <c r="D16" i="7"/>
  <c r="D293" i="8" s="1"/>
  <c r="D15" i="7"/>
  <c r="D270" i="8" s="1"/>
  <c r="D14" i="7"/>
  <c r="D247" i="8" s="1"/>
  <c r="D13" i="7"/>
  <c r="D224" i="8" s="1"/>
  <c r="D12" i="7"/>
  <c r="D201" i="8" s="1"/>
  <c r="D11" i="7"/>
  <c r="D178" i="8" s="1"/>
  <c r="D10" i="7"/>
  <c r="D9" i="7"/>
  <c r="D8" i="7"/>
  <c r="D109" i="8" s="1"/>
  <c r="D7" i="7"/>
  <c r="D86" i="8" s="1"/>
  <c r="D6" i="7"/>
  <c r="D5" i="7"/>
  <c r="D4" i="7"/>
  <c r="D17" i="8" s="1"/>
  <c r="D1190" i="8"/>
  <c r="D822" i="8"/>
  <c r="C150" i="7"/>
  <c r="C149" i="7"/>
  <c r="C148" i="7"/>
  <c r="C147" i="7"/>
  <c r="C146" i="7"/>
  <c r="C145" i="7"/>
  <c r="C144" i="7"/>
  <c r="C143" i="7"/>
  <c r="C142" i="7"/>
  <c r="C141" i="7"/>
  <c r="C140" i="7"/>
  <c r="C139" i="7"/>
  <c r="C138" i="7"/>
  <c r="C137" i="7"/>
  <c r="C136" i="7"/>
  <c r="C135" i="7"/>
  <c r="C134" i="7"/>
  <c r="C133" i="7"/>
  <c r="C132" i="7"/>
  <c r="C131" i="7"/>
  <c r="C130" i="7"/>
  <c r="C129" i="7"/>
  <c r="C128" i="7"/>
  <c r="C127" i="7"/>
  <c r="C126" i="7"/>
  <c r="C125" i="7"/>
  <c r="C124" i="7"/>
  <c r="C123" i="7"/>
  <c r="C122" i="7"/>
  <c r="C121" i="7"/>
  <c r="C120" i="7"/>
  <c r="C119" i="7"/>
  <c r="C118" i="7"/>
  <c r="C117" i="7"/>
  <c r="C116" i="7"/>
  <c r="C115" i="7"/>
  <c r="C114" i="7"/>
  <c r="C113" i="7"/>
  <c r="C112" i="7"/>
  <c r="C111" i="7"/>
  <c r="C110" i="7"/>
  <c r="C109" i="7"/>
  <c r="C108" i="7"/>
  <c r="C107" i="7"/>
  <c r="C106" i="7"/>
  <c r="C105" i="7"/>
  <c r="C104" i="7"/>
  <c r="C103" i="7"/>
  <c r="C102" i="7"/>
  <c r="C101" i="7"/>
  <c r="C100" i="7"/>
  <c r="C99" i="7"/>
  <c r="C98" i="7"/>
  <c r="C97" i="7"/>
  <c r="C96" i="7"/>
  <c r="C95" i="7"/>
  <c r="C94" i="7"/>
  <c r="C93" i="7"/>
  <c r="C92" i="7"/>
  <c r="C91" i="7"/>
  <c r="C90" i="7"/>
  <c r="C89" i="7"/>
  <c r="C88" i="7"/>
  <c r="C87" i="7"/>
  <c r="C86" i="7"/>
  <c r="C85" i="7"/>
  <c r="C84" i="7"/>
  <c r="C83" i="7"/>
  <c r="C82" i="7"/>
  <c r="C81" i="7"/>
  <c r="C80" i="7"/>
  <c r="C79" i="7"/>
  <c r="C78" i="7"/>
  <c r="C77" i="7"/>
  <c r="C76" i="7"/>
  <c r="C75" i="7"/>
  <c r="C74" i="7"/>
  <c r="C73" i="7"/>
  <c r="C72" i="7"/>
  <c r="C71" i="7"/>
  <c r="C70" i="7"/>
  <c r="C69" i="7"/>
  <c r="C68" i="7"/>
  <c r="C67" i="7"/>
  <c r="C66" i="7"/>
  <c r="C65" i="7"/>
  <c r="C64" i="7"/>
  <c r="C63" i="7"/>
  <c r="C62" i="7"/>
  <c r="C61" i="7"/>
  <c r="C60" i="7"/>
  <c r="C59" i="7"/>
  <c r="C58" i="7"/>
  <c r="C57" i="7"/>
  <c r="B1236" i="8" s="1"/>
  <c r="C56" i="7"/>
  <c r="C55" i="7"/>
  <c r="C54" i="7"/>
  <c r="B1167" i="8" s="1"/>
  <c r="C53" i="7"/>
  <c r="B1144" i="8" s="1"/>
  <c r="C52" i="7"/>
  <c r="C51" i="7"/>
  <c r="C50" i="7"/>
  <c r="B1075" i="8" s="1"/>
  <c r="C49" i="7"/>
  <c r="B1052" i="8" s="1"/>
  <c r="C48" i="7"/>
  <c r="C47" i="7"/>
  <c r="B1006" i="8" s="1"/>
  <c r="C46" i="7"/>
  <c r="B983" i="8" s="1"/>
  <c r="C45" i="7"/>
  <c r="B960" i="8" s="1"/>
  <c r="C44" i="7"/>
  <c r="C43" i="7"/>
  <c r="C42" i="7"/>
  <c r="B891" i="8" s="1"/>
  <c r="C41" i="7"/>
  <c r="B868" i="8" s="1"/>
  <c r="C40" i="7"/>
  <c r="C39" i="7"/>
  <c r="B822" i="8" s="1"/>
  <c r="C38" i="7"/>
  <c r="B799" i="8" s="1"/>
  <c r="C37" i="7"/>
  <c r="B776" i="8" s="1"/>
  <c r="C36" i="7"/>
  <c r="B753" i="8" s="1"/>
  <c r="C35" i="7"/>
  <c r="B730" i="8" s="1"/>
  <c r="C34" i="7"/>
  <c r="C33" i="7"/>
  <c r="B684" i="8" s="1"/>
  <c r="C32" i="7"/>
  <c r="C31" i="7"/>
  <c r="B638" i="8" s="1"/>
  <c r="C30" i="7"/>
  <c r="B615" i="8" s="1"/>
  <c r="C29" i="7"/>
  <c r="B592" i="8" s="1"/>
  <c r="C28" i="7"/>
  <c r="C27" i="7"/>
  <c r="B546" i="8" s="1"/>
  <c r="C26" i="7"/>
  <c r="B523" i="8" s="1"/>
  <c r="C25" i="7"/>
  <c r="B500" i="8" s="1"/>
  <c r="C24" i="7"/>
  <c r="B477" i="8" s="1"/>
  <c r="C23" i="7"/>
  <c r="C22" i="7"/>
  <c r="B431" i="8" s="1"/>
  <c r="C21" i="7"/>
  <c r="B408" i="8" s="1"/>
  <c r="C20" i="7"/>
  <c r="B385" i="8" s="1"/>
  <c r="C19" i="7"/>
  <c r="B362" i="8" s="1"/>
  <c r="C18" i="7"/>
  <c r="B339" i="8" s="1"/>
  <c r="C17" i="7"/>
  <c r="B316" i="8" s="1"/>
  <c r="C16" i="7"/>
  <c r="B293" i="8" s="1"/>
  <c r="C15" i="7"/>
  <c r="B270" i="8" s="1"/>
  <c r="C14" i="7"/>
  <c r="B247" i="8" s="1"/>
  <c r="C13" i="7"/>
  <c r="B224" i="8" s="1"/>
  <c r="C12" i="7"/>
  <c r="C11" i="7"/>
  <c r="B178" i="8" s="1"/>
  <c r="C10" i="7"/>
  <c r="B155" i="8" s="1"/>
  <c r="C9" i="7"/>
  <c r="B132" i="8" s="1"/>
  <c r="C7" i="7"/>
  <c r="C6" i="7"/>
  <c r="C5" i="7"/>
  <c r="B40" i="8" s="1"/>
  <c r="C4" i="7"/>
  <c r="B17" i="8" s="1"/>
  <c r="C8" i="7"/>
  <c r="B109" i="8" s="1"/>
  <c r="G14" i="7"/>
  <c r="H14" i="7" s="1"/>
  <c r="F14" i="7"/>
  <c r="G8" i="10"/>
  <c r="G9" i="10" s="1"/>
  <c r="F11" i="10" s="1"/>
  <c r="F12" i="10" s="1"/>
  <c r="B1" i="10" s="1"/>
  <c r="G7" i="10"/>
  <c r="B3" i="10"/>
  <c r="G35" i="9"/>
  <c r="F35" i="9"/>
  <c r="D35" i="9"/>
  <c r="C35" i="9"/>
  <c r="C27" i="9"/>
  <c r="D26" i="9"/>
  <c r="D25" i="9"/>
  <c r="D24" i="9"/>
  <c r="D27" i="9" s="1"/>
  <c r="D20" i="9"/>
  <c r="F19" i="9"/>
  <c r="D19" i="9"/>
  <c r="D18" i="9"/>
  <c r="G17" i="9"/>
  <c r="G19" i="9" s="1"/>
  <c r="D17" i="9"/>
  <c r="D16" i="9" a="1"/>
  <c r="D16" i="9" s="1"/>
  <c r="D21" i="9" s="1"/>
  <c r="F11" i="9"/>
  <c r="G10" i="9"/>
  <c r="G9" i="9"/>
  <c r="B3" i="9"/>
  <c r="D1240" i="8"/>
  <c r="B1240" i="8"/>
  <c r="B1227" i="8"/>
  <c r="F1226" i="8"/>
  <c r="D1226" i="8"/>
  <c r="B1226" i="8"/>
  <c r="F1225" i="8"/>
  <c r="D1225" i="8"/>
  <c r="B1225" i="8"/>
  <c r="H1224" i="8"/>
  <c r="F1224" i="8"/>
  <c r="D1224" i="8"/>
  <c r="B1224" i="8"/>
  <c r="H1223" i="8"/>
  <c r="G1223" i="8"/>
  <c r="F1223" i="8"/>
  <c r="E1223" i="8"/>
  <c r="D1223" i="8"/>
  <c r="C1223" i="8"/>
  <c r="B1223" i="8"/>
  <c r="A1223" i="8"/>
  <c r="D1217" i="8"/>
  <c r="B1217" i="8"/>
  <c r="B1204" i="8"/>
  <c r="F1203" i="8"/>
  <c r="D1203" i="8"/>
  <c r="B1203" i="8"/>
  <c r="F1202" i="8"/>
  <c r="D1202" i="8"/>
  <c r="B1202" i="8"/>
  <c r="H1201" i="8"/>
  <c r="F1201" i="8"/>
  <c r="D1201" i="8"/>
  <c r="B1201" i="8"/>
  <c r="H1200" i="8"/>
  <c r="G1200" i="8"/>
  <c r="F1200" i="8"/>
  <c r="E1200" i="8"/>
  <c r="D1200" i="8"/>
  <c r="C1200" i="8"/>
  <c r="B1200" i="8"/>
  <c r="A1200" i="8"/>
  <c r="D1194" i="8"/>
  <c r="B1194" i="8"/>
  <c r="B1181" i="8"/>
  <c r="F1180" i="8"/>
  <c r="D1180" i="8"/>
  <c r="B1180" i="8"/>
  <c r="F1179" i="8"/>
  <c r="D1179" i="8"/>
  <c r="B1179" i="8"/>
  <c r="H1178" i="8"/>
  <c r="F1178" i="8"/>
  <c r="D1178" i="8"/>
  <c r="B1178" i="8"/>
  <c r="H1177" i="8"/>
  <c r="G1177" i="8"/>
  <c r="F1177" i="8"/>
  <c r="E1177" i="8"/>
  <c r="D1177" i="8"/>
  <c r="C1177" i="8"/>
  <c r="B1177" i="8"/>
  <c r="A1177" i="8"/>
  <c r="D1171" i="8"/>
  <c r="B1171" i="8"/>
  <c r="B1158" i="8"/>
  <c r="F1157" i="8"/>
  <c r="D1157" i="8"/>
  <c r="B1157" i="8"/>
  <c r="F1156" i="8"/>
  <c r="D1156" i="8"/>
  <c r="B1156" i="8"/>
  <c r="H1155" i="8"/>
  <c r="F1155" i="8"/>
  <c r="D1155" i="8"/>
  <c r="B1155" i="8"/>
  <c r="H1154" i="8"/>
  <c r="G1154" i="8"/>
  <c r="F1154" i="8"/>
  <c r="E1154" i="8"/>
  <c r="D1154" i="8"/>
  <c r="C1154" i="8"/>
  <c r="B1154" i="8"/>
  <c r="A1154" i="8"/>
  <c r="D1148" i="8"/>
  <c r="B1148" i="8"/>
  <c r="B1135" i="8"/>
  <c r="F1134" i="8"/>
  <c r="D1134" i="8"/>
  <c r="B1134" i="8"/>
  <c r="F1133" i="8"/>
  <c r="D1133" i="8"/>
  <c r="B1133" i="8"/>
  <c r="H1132" i="8"/>
  <c r="F1132" i="8"/>
  <c r="D1132" i="8"/>
  <c r="B1132" i="8"/>
  <c r="H1131" i="8"/>
  <c r="G1131" i="8"/>
  <c r="F1131" i="8"/>
  <c r="E1131" i="8"/>
  <c r="D1131" i="8"/>
  <c r="C1131" i="8"/>
  <c r="B1131" i="8"/>
  <c r="A1131" i="8"/>
  <c r="D1125" i="8"/>
  <c r="B1125" i="8"/>
  <c r="B1112" i="8"/>
  <c r="F1111" i="8"/>
  <c r="D1111" i="8"/>
  <c r="B1111" i="8"/>
  <c r="F1110" i="8"/>
  <c r="D1110" i="8"/>
  <c r="B1110" i="8"/>
  <c r="H1109" i="8"/>
  <c r="F1109" i="8"/>
  <c r="D1109" i="8"/>
  <c r="B1109" i="8"/>
  <c r="H1108" i="8"/>
  <c r="G1108" i="8"/>
  <c r="F1108" i="8"/>
  <c r="E1108" i="8"/>
  <c r="D1108" i="8"/>
  <c r="C1108" i="8"/>
  <c r="B1108" i="8"/>
  <c r="A1108" i="8"/>
  <c r="D1102" i="8"/>
  <c r="B1102" i="8"/>
  <c r="B1089" i="8"/>
  <c r="F1088" i="8"/>
  <c r="D1088" i="8"/>
  <c r="B1088" i="8"/>
  <c r="F1087" i="8"/>
  <c r="D1087" i="8"/>
  <c r="B1087" i="8"/>
  <c r="H1086" i="8"/>
  <c r="F1086" i="8"/>
  <c r="D1086" i="8"/>
  <c r="B1086" i="8"/>
  <c r="H1085" i="8"/>
  <c r="G1085" i="8"/>
  <c r="F1085" i="8"/>
  <c r="E1085" i="8"/>
  <c r="D1085" i="8"/>
  <c r="C1085" i="8"/>
  <c r="B1085" i="8"/>
  <c r="A1085" i="8"/>
  <c r="D1079" i="8"/>
  <c r="B1079" i="8"/>
  <c r="B1066" i="8"/>
  <c r="F1065" i="8"/>
  <c r="D1065" i="8"/>
  <c r="B1065" i="8"/>
  <c r="F1064" i="8"/>
  <c r="D1064" i="8"/>
  <c r="B1064" i="8"/>
  <c r="H1063" i="8"/>
  <c r="F1063" i="8"/>
  <c r="D1063" i="8"/>
  <c r="B1063" i="8"/>
  <c r="H1062" i="8"/>
  <c r="G1062" i="8"/>
  <c r="F1062" i="8"/>
  <c r="E1062" i="8"/>
  <c r="D1062" i="8"/>
  <c r="C1062" i="8"/>
  <c r="B1062" i="8"/>
  <c r="A1062" i="8"/>
  <c r="D1056" i="8"/>
  <c r="B1056" i="8"/>
  <c r="B1043" i="8"/>
  <c r="F1042" i="8"/>
  <c r="D1042" i="8"/>
  <c r="B1042" i="8"/>
  <c r="F1041" i="8"/>
  <c r="D1041" i="8"/>
  <c r="B1041" i="8"/>
  <c r="H1040" i="8"/>
  <c r="F1040" i="8"/>
  <c r="D1040" i="8"/>
  <c r="B1040" i="8"/>
  <c r="H1039" i="8"/>
  <c r="G1039" i="8"/>
  <c r="F1039" i="8"/>
  <c r="E1039" i="8"/>
  <c r="D1039" i="8"/>
  <c r="C1039" i="8"/>
  <c r="B1039" i="8"/>
  <c r="A1039" i="8"/>
  <c r="D1033" i="8"/>
  <c r="B1033" i="8"/>
  <c r="B1020" i="8"/>
  <c r="F1019" i="8"/>
  <c r="D1019" i="8"/>
  <c r="B1019" i="8"/>
  <c r="F1018" i="8"/>
  <c r="D1018" i="8"/>
  <c r="B1018" i="8"/>
  <c r="H1017" i="8"/>
  <c r="F1017" i="8"/>
  <c r="D1017" i="8"/>
  <c r="B1017" i="8"/>
  <c r="H1016" i="8"/>
  <c r="G1016" i="8"/>
  <c r="F1016" i="8"/>
  <c r="E1016" i="8"/>
  <c r="D1016" i="8"/>
  <c r="C1016" i="8"/>
  <c r="B1016" i="8"/>
  <c r="A1016" i="8"/>
  <c r="D1010" i="8"/>
  <c r="B1010" i="8"/>
  <c r="B997" i="8"/>
  <c r="F996" i="8"/>
  <c r="D996" i="8"/>
  <c r="B996" i="8"/>
  <c r="F995" i="8"/>
  <c r="D995" i="8"/>
  <c r="B995" i="8"/>
  <c r="H994" i="8"/>
  <c r="F994" i="8"/>
  <c r="D994" i="8"/>
  <c r="B994" i="8"/>
  <c r="H993" i="8"/>
  <c r="G993" i="8"/>
  <c r="F993" i="8"/>
  <c r="E993" i="8"/>
  <c r="D993" i="8"/>
  <c r="C993" i="8"/>
  <c r="B993" i="8"/>
  <c r="A993" i="8"/>
  <c r="D987" i="8"/>
  <c r="B987" i="8"/>
  <c r="B974" i="8"/>
  <c r="F973" i="8"/>
  <c r="D973" i="8"/>
  <c r="B973" i="8"/>
  <c r="F972" i="8"/>
  <c r="D972" i="8"/>
  <c r="B972" i="8"/>
  <c r="H971" i="8"/>
  <c r="F971" i="8"/>
  <c r="D971" i="8"/>
  <c r="B971" i="8"/>
  <c r="H970" i="8"/>
  <c r="G970" i="8"/>
  <c r="F970" i="8"/>
  <c r="E970" i="8"/>
  <c r="D970" i="8"/>
  <c r="C970" i="8"/>
  <c r="B970" i="8"/>
  <c r="A970" i="8"/>
  <c r="D964" i="8"/>
  <c r="B964" i="8"/>
  <c r="B951" i="8"/>
  <c r="F950" i="8"/>
  <c r="D950" i="8"/>
  <c r="B950" i="8"/>
  <c r="F949" i="8"/>
  <c r="D949" i="8"/>
  <c r="B949" i="8"/>
  <c r="H948" i="8"/>
  <c r="F948" i="8"/>
  <c r="D948" i="8"/>
  <c r="B948" i="8"/>
  <c r="H947" i="8"/>
  <c r="G947" i="8"/>
  <c r="F947" i="8"/>
  <c r="E947" i="8"/>
  <c r="D947" i="8"/>
  <c r="C947" i="8"/>
  <c r="B947" i="8"/>
  <c r="A947" i="8"/>
  <c r="D941" i="8"/>
  <c r="B941" i="8"/>
  <c r="B928" i="8"/>
  <c r="F927" i="8"/>
  <c r="D927" i="8"/>
  <c r="B927" i="8"/>
  <c r="F926" i="8"/>
  <c r="D926" i="8"/>
  <c r="B926" i="8"/>
  <c r="H925" i="8"/>
  <c r="F925" i="8"/>
  <c r="D925" i="8"/>
  <c r="B925" i="8"/>
  <c r="H924" i="8"/>
  <c r="G924" i="8"/>
  <c r="F924" i="8"/>
  <c r="E924" i="8"/>
  <c r="D924" i="8"/>
  <c r="C924" i="8"/>
  <c r="B924" i="8"/>
  <c r="A924" i="8"/>
  <c r="D918" i="8"/>
  <c r="B918" i="8"/>
  <c r="B905" i="8"/>
  <c r="F904" i="8"/>
  <c r="D904" i="8"/>
  <c r="B904" i="8"/>
  <c r="F903" i="8"/>
  <c r="D903" i="8"/>
  <c r="B903" i="8"/>
  <c r="H902" i="8"/>
  <c r="F902" i="8"/>
  <c r="D902" i="8"/>
  <c r="B902" i="8"/>
  <c r="H901" i="8"/>
  <c r="G901" i="8"/>
  <c r="F901" i="8"/>
  <c r="E901" i="8"/>
  <c r="D901" i="8"/>
  <c r="C901" i="8"/>
  <c r="B901" i="8"/>
  <c r="A901" i="8"/>
  <c r="D895" i="8"/>
  <c r="B895" i="8"/>
  <c r="B882" i="8"/>
  <c r="F881" i="8"/>
  <c r="D881" i="8"/>
  <c r="B881" i="8"/>
  <c r="F880" i="8"/>
  <c r="D880" i="8"/>
  <c r="B880" i="8"/>
  <c r="H879" i="8"/>
  <c r="F879" i="8"/>
  <c r="D879" i="8"/>
  <c r="B879" i="8"/>
  <c r="H878" i="8"/>
  <c r="G878" i="8"/>
  <c r="F878" i="8"/>
  <c r="E878" i="8"/>
  <c r="D878" i="8"/>
  <c r="C878" i="8"/>
  <c r="B878" i="8"/>
  <c r="A878" i="8"/>
  <c r="D872" i="8"/>
  <c r="B872" i="8"/>
  <c r="B859" i="8"/>
  <c r="F858" i="8"/>
  <c r="D858" i="8"/>
  <c r="B858" i="8"/>
  <c r="F857" i="8"/>
  <c r="D857" i="8"/>
  <c r="B857" i="8"/>
  <c r="H856" i="8"/>
  <c r="F856" i="8"/>
  <c r="D856" i="8"/>
  <c r="B856" i="8"/>
  <c r="H855" i="8"/>
  <c r="G855" i="8"/>
  <c r="F855" i="8"/>
  <c r="E855" i="8"/>
  <c r="D855" i="8"/>
  <c r="C855" i="8"/>
  <c r="B855" i="8"/>
  <c r="A855" i="8"/>
  <c r="D849" i="8"/>
  <c r="B849" i="8"/>
  <c r="B836" i="8"/>
  <c r="F835" i="8"/>
  <c r="D835" i="8"/>
  <c r="B835" i="8"/>
  <c r="F834" i="8"/>
  <c r="D834" i="8"/>
  <c r="B834" i="8"/>
  <c r="H833" i="8"/>
  <c r="F833" i="8"/>
  <c r="D833" i="8"/>
  <c r="B833" i="8"/>
  <c r="H832" i="8"/>
  <c r="G832" i="8"/>
  <c r="F832" i="8"/>
  <c r="E832" i="8"/>
  <c r="D832" i="8"/>
  <c r="C832" i="8"/>
  <c r="B832" i="8"/>
  <c r="A832" i="8"/>
  <c r="D826" i="8"/>
  <c r="B826" i="8"/>
  <c r="B813" i="8"/>
  <c r="F812" i="8"/>
  <c r="D812" i="8"/>
  <c r="B812" i="8"/>
  <c r="F811" i="8"/>
  <c r="D811" i="8"/>
  <c r="B811" i="8"/>
  <c r="H810" i="8"/>
  <c r="F810" i="8"/>
  <c r="D810" i="8"/>
  <c r="B810" i="8"/>
  <c r="H809" i="8"/>
  <c r="G809" i="8"/>
  <c r="F809" i="8"/>
  <c r="E809" i="8"/>
  <c r="D809" i="8"/>
  <c r="C809" i="8"/>
  <c r="B809" i="8"/>
  <c r="A809" i="8"/>
  <c r="D803" i="8"/>
  <c r="B803" i="8"/>
  <c r="B790" i="8"/>
  <c r="F789" i="8"/>
  <c r="D789" i="8"/>
  <c r="B789" i="8"/>
  <c r="F788" i="8"/>
  <c r="D788" i="8"/>
  <c r="B788" i="8"/>
  <c r="H787" i="8"/>
  <c r="F787" i="8"/>
  <c r="D787" i="8"/>
  <c r="B787" i="8"/>
  <c r="H786" i="8"/>
  <c r="G786" i="8"/>
  <c r="F786" i="8"/>
  <c r="E786" i="8"/>
  <c r="D786" i="8"/>
  <c r="C786" i="8"/>
  <c r="B786" i="8"/>
  <c r="A786" i="8"/>
  <c r="D780" i="8"/>
  <c r="B780" i="8"/>
  <c r="B767" i="8"/>
  <c r="F766" i="8"/>
  <c r="D766" i="8"/>
  <c r="B766" i="8"/>
  <c r="F765" i="8"/>
  <c r="D765" i="8"/>
  <c r="B765" i="8"/>
  <c r="H764" i="8"/>
  <c r="F764" i="8"/>
  <c r="D764" i="8"/>
  <c r="B764" i="8"/>
  <c r="H763" i="8"/>
  <c r="G763" i="8"/>
  <c r="F763" i="8"/>
  <c r="E763" i="8"/>
  <c r="D763" i="8"/>
  <c r="C763" i="8"/>
  <c r="B763" i="8"/>
  <c r="A763" i="8"/>
  <c r="D757" i="8"/>
  <c r="B757" i="8"/>
  <c r="B744" i="8"/>
  <c r="F743" i="8"/>
  <c r="D743" i="8"/>
  <c r="B743" i="8"/>
  <c r="F742" i="8"/>
  <c r="D742" i="8"/>
  <c r="B742" i="8"/>
  <c r="H741" i="8"/>
  <c r="F741" i="8"/>
  <c r="D741" i="8"/>
  <c r="B741" i="8"/>
  <c r="H740" i="8"/>
  <c r="G740" i="8"/>
  <c r="F740" i="8"/>
  <c r="E740" i="8"/>
  <c r="D740" i="8"/>
  <c r="C740" i="8"/>
  <c r="B740" i="8"/>
  <c r="A740" i="8"/>
  <c r="D734" i="8"/>
  <c r="B734" i="8"/>
  <c r="B721" i="8"/>
  <c r="F720" i="8"/>
  <c r="D720" i="8"/>
  <c r="B720" i="8"/>
  <c r="F719" i="8"/>
  <c r="D719" i="8"/>
  <c r="B719" i="8"/>
  <c r="H718" i="8"/>
  <c r="F718" i="8"/>
  <c r="D718" i="8"/>
  <c r="B718" i="8"/>
  <c r="H717" i="8"/>
  <c r="G717" i="8"/>
  <c r="F717" i="8"/>
  <c r="E717" i="8"/>
  <c r="D717" i="8"/>
  <c r="C717" i="8"/>
  <c r="B717" i="8"/>
  <c r="A717" i="8"/>
  <c r="D711" i="8"/>
  <c r="B711" i="8"/>
  <c r="B698" i="8"/>
  <c r="F697" i="8"/>
  <c r="D697" i="8"/>
  <c r="B697" i="8"/>
  <c r="F696" i="8"/>
  <c r="D696" i="8"/>
  <c r="B696" i="8"/>
  <c r="H695" i="8"/>
  <c r="F695" i="8"/>
  <c r="D695" i="8"/>
  <c r="B695" i="8"/>
  <c r="H694" i="8"/>
  <c r="G694" i="8"/>
  <c r="F694" i="8"/>
  <c r="E694" i="8"/>
  <c r="D694" i="8"/>
  <c r="C694" i="8"/>
  <c r="B694" i="8"/>
  <c r="A694" i="8"/>
  <c r="D688" i="8"/>
  <c r="B688" i="8"/>
  <c r="B675" i="8"/>
  <c r="F674" i="8"/>
  <c r="D674" i="8"/>
  <c r="B674" i="8"/>
  <c r="F673" i="8"/>
  <c r="D673" i="8"/>
  <c r="B673" i="8"/>
  <c r="H672" i="8"/>
  <c r="F672" i="8"/>
  <c r="D672" i="8"/>
  <c r="B672" i="8"/>
  <c r="H671" i="8"/>
  <c r="G671" i="8"/>
  <c r="F671" i="8"/>
  <c r="E671" i="8"/>
  <c r="D671" i="8"/>
  <c r="C671" i="8"/>
  <c r="B671" i="8"/>
  <c r="A671" i="8"/>
  <c r="D665" i="8"/>
  <c r="B665" i="8"/>
  <c r="B652" i="8"/>
  <c r="F651" i="8"/>
  <c r="D651" i="8"/>
  <c r="B651" i="8"/>
  <c r="F650" i="8"/>
  <c r="D650" i="8"/>
  <c r="B650" i="8"/>
  <c r="H649" i="8"/>
  <c r="F649" i="8"/>
  <c r="D649" i="8"/>
  <c r="B649" i="8"/>
  <c r="H648" i="8"/>
  <c r="G648" i="8"/>
  <c r="F648" i="8"/>
  <c r="E648" i="8"/>
  <c r="D648" i="8"/>
  <c r="C648" i="8"/>
  <c r="B648" i="8"/>
  <c r="A648" i="8"/>
  <c r="D642" i="8"/>
  <c r="B642" i="8"/>
  <c r="B629" i="8"/>
  <c r="F628" i="8"/>
  <c r="D628" i="8"/>
  <c r="B628" i="8"/>
  <c r="F627" i="8"/>
  <c r="D627" i="8"/>
  <c r="B627" i="8"/>
  <c r="H626" i="8"/>
  <c r="F626" i="8"/>
  <c r="D626" i="8"/>
  <c r="B626" i="8"/>
  <c r="H625" i="8"/>
  <c r="G625" i="8"/>
  <c r="F625" i="8"/>
  <c r="E625" i="8"/>
  <c r="D625" i="8"/>
  <c r="C625" i="8"/>
  <c r="B625" i="8"/>
  <c r="A625" i="8"/>
  <c r="D619" i="8"/>
  <c r="B619" i="8"/>
  <c r="B606" i="8"/>
  <c r="F605" i="8"/>
  <c r="D605" i="8"/>
  <c r="B605" i="8"/>
  <c r="F604" i="8"/>
  <c r="D604" i="8"/>
  <c r="B604" i="8"/>
  <c r="H603" i="8"/>
  <c r="F603" i="8"/>
  <c r="D603" i="8"/>
  <c r="B603" i="8"/>
  <c r="H602" i="8"/>
  <c r="G602" i="8"/>
  <c r="F602" i="8"/>
  <c r="E602" i="8"/>
  <c r="D602" i="8"/>
  <c r="C602" i="8"/>
  <c r="B602" i="8"/>
  <c r="A602" i="8"/>
  <c r="D596" i="8"/>
  <c r="B596" i="8"/>
  <c r="B583" i="8"/>
  <c r="F582" i="8"/>
  <c r="D582" i="8"/>
  <c r="B582" i="8"/>
  <c r="F581" i="8"/>
  <c r="D581" i="8"/>
  <c r="B581" i="8"/>
  <c r="H580" i="8"/>
  <c r="F580" i="8"/>
  <c r="D580" i="8"/>
  <c r="B580" i="8"/>
  <c r="H579" i="8"/>
  <c r="G579" i="8"/>
  <c r="F579" i="8"/>
  <c r="E579" i="8"/>
  <c r="D579" i="8"/>
  <c r="C579" i="8"/>
  <c r="B579" i="8"/>
  <c r="A579" i="8"/>
  <c r="D573" i="8"/>
  <c r="B573" i="8"/>
  <c r="B560" i="8"/>
  <c r="F559" i="8"/>
  <c r="D559" i="8"/>
  <c r="B559" i="8"/>
  <c r="F558" i="8"/>
  <c r="D558" i="8"/>
  <c r="B558" i="8"/>
  <c r="H557" i="8"/>
  <c r="F557" i="8"/>
  <c r="D557" i="8"/>
  <c r="B557" i="8"/>
  <c r="H556" i="8"/>
  <c r="G556" i="8"/>
  <c r="F556" i="8"/>
  <c r="E556" i="8"/>
  <c r="D556" i="8"/>
  <c r="C556" i="8"/>
  <c r="B556" i="8"/>
  <c r="A556" i="8"/>
  <c r="D550" i="8"/>
  <c r="B550" i="8"/>
  <c r="B537" i="8"/>
  <c r="F536" i="8"/>
  <c r="D536" i="8"/>
  <c r="B536" i="8"/>
  <c r="F535" i="8"/>
  <c r="D535" i="8"/>
  <c r="B535" i="8"/>
  <c r="H534" i="8"/>
  <c r="F534" i="8"/>
  <c r="D534" i="8"/>
  <c r="B534" i="8"/>
  <c r="H533" i="8"/>
  <c r="G533" i="8"/>
  <c r="F533" i="8"/>
  <c r="E533" i="8"/>
  <c r="D533" i="8"/>
  <c r="C533" i="8"/>
  <c r="B533" i="8"/>
  <c r="A533" i="8"/>
  <c r="D527" i="8"/>
  <c r="B527" i="8"/>
  <c r="B514" i="8"/>
  <c r="F513" i="8"/>
  <c r="D513" i="8"/>
  <c r="B513" i="8"/>
  <c r="F512" i="8"/>
  <c r="D512" i="8"/>
  <c r="B512" i="8"/>
  <c r="H511" i="8"/>
  <c r="F511" i="8"/>
  <c r="D511" i="8"/>
  <c r="B511" i="8"/>
  <c r="H510" i="8"/>
  <c r="G510" i="8"/>
  <c r="F510" i="8"/>
  <c r="E510" i="8"/>
  <c r="D510" i="8"/>
  <c r="C510" i="8"/>
  <c r="B510" i="8"/>
  <c r="A510" i="8"/>
  <c r="D504" i="8"/>
  <c r="B504" i="8"/>
  <c r="B491" i="8"/>
  <c r="F490" i="8"/>
  <c r="D490" i="8"/>
  <c r="B490" i="8"/>
  <c r="F489" i="8"/>
  <c r="D489" i="8"/>
  <c r="B489" i="8"/>
  <c r="H488" i="8"/>
  <c r="F488" i="8"/>
  <c r="D488" i="8"/>
  <c r="B488" i="8"/>
  <c r="H487" i="8"/>
  <c r="G487" i="8"/>
  <c r="F487" i="8"/>
  <c r="E487" i="8"/>
  <c r="D487" i="8"/>
  <c r="C487" i="8"/>
  <c r="B487" i="8"/>
  <c r="A487" i="8"/>
  <c r="D481" i="8"/>
  <c r="B481" i="8"/>
  <c r="B468" i="8"/>
  <c r="F467" i="8"/>
  <c r="D467" i="8"/>
  <c r="B467" i="8"/>
  <c r="F466" i="8"/>
  <c r="D466" i="8"/>
  <c r="B466" i="8"/>
  <c r="H465" i="8"/>
  <c r="F465" i="8"/>
  <c r="D465" i="8"/>
  <c r="B465" i="8"/>
  <c r="H464" i="8"/>
  <c r="G464" i="8"/>
  <c r="F464" i="8"/>
  <c r="E464" i="8"/>
  <c r="D464" i="8"/>
  <c r="C464" i="8"/>
  <c r="B464" i="8"/>
  <c r="A464" i="8"/>
  <c r="D458" i="8"/>
  <c r="B458" i="8"/>
  <c r="B445" i="8"/>
  <c r="F444" i="8"/>
  <c r="D444" i="8"/>
  <c r="B444" i="8"/>
  <c r="F443" i="8"/>
  <c r="D443" i="8"/>
  <c r="B443" i="8"/>
  <c r="H442" i="8"/>
  <c r="F442" i="8"/>
  <c r="D442" i="8"/>
  <c r="B442" i="8"/>
  <c r="H441" i="8"/>
  <c r="G441" i="8"/>
  <c r="F441" i="8"/>
  <c r="E441" i="8"/>
  <c r="D441" i="8"/>
  <c r="C441" i="8"/>
  <c r="B441" i="8"/>
  <c r="A441" i="8"/>
  <c r="D435" i="8"/>
  <c r="B435" i="8"/>
  <c r="B422" i="8"/>
  <c r="F421" i="8"/>
  <c r="D421" i="8"/>
  <c r="B421" i="8"/>
  <c r="F420" i="8"/>
  <c r="D420" i="8"/>
  <c r="B420" i="8"/>
  <c r="H419" i="8"/>
  <c r="F419" i="8"/>
  <c r="D419" i="8"/>
  <c r="B419" i="8"/>
  <c r="H418" i="8"/>
  <c r="G418" i="8"/>
  <c r="F418" i="8"/>
  <c r="E418" i="8"/>
  <c r="D418" i="8"/>
  <c r="C418" i="8"/>
  <c r="B418" i="8"/>
  <c r="A418" i="8"/>
  <c r="D412" i="8"/>
  <c r="B412" i="8"/>
  <c r="B399" i="8"/>
  <c r="F398" i="8"/>
  <c r="D398" i="8"/>
  <c r="B398" i="8"/>
  <c r="F397" i="8"/>
  <c r="D397" i="8"/>
  <c r="B397" i="8"/>
  <c r="H396" i="8"/>
  <c r="F396" i="8"/>
  <c r="D396" i="8"/>
  <c r="B396" i="8"/>
  <c r="H395" i="8"/>
  <c r="G395" i="8"/>
  <c r="F395" i="8"/>
  <c r="E395" i="8"/>
  <c r="D395" i="8"/>
  <c r="C395" i="8"/>
  <c r="B395" i="8"/>
  <c r="A395" i="8"/>
  <c r="D389" i="8"/>
  <c r="B389" i="8"/>
  <c r="B376" i="8"/>
  <c r="F375" i="8"/>
  <c r="D375" i="8"/>
  <c r="B375" i="8"/>
  <c r="F374" i="8"/>
  <c r="D374" i="8"/>
  <c r="B374" i="8"/>
  <c r="H373" i="8"/>
  <c r="F373" i="8"/>
  <c r="D373" i="8"/>
  <c r="B373" i="8"/>
  <c r="H372" i="8"/>
  <c r="G372" i="8"/>
  <c r="F372" i="8"/>
  <c r="E372" i="8"/>
  <c r="D372" i="8"/>
  <c r="C372" i="8"/>
  <c r="B372" i="8"/>
  <c r="A372" i="8"/>
  <c r="D366" i="8"/>
  <c r="B366" i="8"/>
  <c r="B353" i="8"/>
  <c r="F352" i="8"/>
  <c r="D352" i="8"/>
  <c r="B352" i="8"/>
  <c r="F351" i="8"/>
  <c r="D351" i="8"/>
  <c r="B351" i="8"/>
  <c r="H350" i="8"/>
  <c r="F350" i="8"/>
  <c r="D350" i="8"/>
  <c r="B350" i="8"/>
  <c r="H349" i="8"/>
  <c r="G349" i="8"/>
  <c r="F349" i="8"/>
  <c r="E349" i="8"/>
  <c r="D349" i="8"/>
  <c r="C349" i="8"/>
  <c r="B349" i="8"/>
  <c r="A349" i="8"/>
  <c r="D343" i="8"/>
  <c r="B343" i="8"/>
  <c r="B330" i="8"/>
  <c r="F329" i="8"/>
  <c r="D329" i="8"/>
  <c r="B329" i="8"/>
  <c r="F328" i="8"/>
  <c r="D328" i="8"/>
  <c r="B328" i="8"/>
  <c r="H327" i="8"/>
  <c r="F327" i="8"/>
  <c r="D327" i="8"/>
  <c r="B327" i="8"/>
  <c r="H326" i="8"/>
  <c r="G326" i="8"/>
  <c r="F326" i="8"/>
  <c r="E326" i="8"/>
  <c r="D326" i="8"/>
  <c r="C326" i="8"/>
  <c r="B326" i="8"/>
  <c r="A326" i="8"/>
  <c r="D320" i="8"/>
  <c r="B320" i="8"/>
  <c r="B307" i="8"/>
  <c r="F306" i="8"/>
  <c r="D306" i="8"/>
  <c r="B306" i="8"/>
  <c r="F305" i="8"/>
  <c r="D305" i="8"/>
  <c r="B305" i="8"/>
  <c r="H304" i="8"/>
  <c r="F304" i="8"/>
  <c r="D304" i="8"/>
  <c r="B304" i="8"/>
  <c r="H303" i="8"/>
  <c r="G303" i="8"/>
  <c r="F303" i="8"/>
  <c r="E303" i="8"/>
  <c r="D303" i="8"/>
  <c r="C303" i="8"/>
  <c r="B303" i="8"/>
  <c r="A303" i="8"/>
  <c r="D297" i="8"/>
  <c r="B297" i="8"/>
  <c r="B284" i="8"/>
  <c r="F283" i="8"/>
  <c r="D283" i="8"/>
  <c r="B283" i="8"/>
  <c r="F282" i="8"/>
  <c r="D282" i="8"/>
  <c r="B282" i="8"/>
  <c r="H281" i="8"/>
  <c r="F281" i="8"/>
  <c r="D281" i="8"/>
  <c r="B281" i="8"/>
  <c r="H280" i="8"/>
  <c r="G280" i="8"/>
  <c r="F280" i="8"/>
  <c r="E280" i="8"/>
  <c r="D280" i="8"/>
  <c r="C280" i="8"/>
  <c r="B280" i="8"/>
  <c r="A280" i="8"/>
  <c r="D274" i="8"/>
  <c r="B274" i="8"/>
  <c r="B261" i="8"/>
  <c r="F260" i="8"/>
  <c r="D260" i="8"/>
  <c r="B260" i="8"/>
  <c r="F259" i="8"/>
  <c r="D259" i="8"/>
  <c r="B259" i="8"/>
  <c r="H258" i="8"/>
  <c r="F258" i="8"/>
  <c r="D258" i="8"/>
  <c r="B258" i="8"/>
  <c r="H257" i="8"/>
  <c r="G257" i="8"/>
  <c r="F257" i="8"/>
  <c r="E257" i="8"/>
  <c r="D257" i="8"/>
  <c r="C257" i="8"/>
  <c r="B257" i="8"/>
  <c r="A257" i="8"/>
  <c r="D251" i="8"/>
  <c r="B251" i="8"/>
  <c r="B238" i="8"/>
  <c r="F237" i="8"/>
  <c r="D237" i="8"/>
  <c r="B237" i="8"/>
  <c r="F236" i="8"/>
  <c r="D236" i="8"/>
  <c r="B236" i="8"/>
  <c r="H235" i="8"/>
  <c r="F235" i="8"/>
  <c r="D235" i="8"/>
  <c r="B235" i="8"/>
  <c r="H234" i="8"/>
  <c r="G234" i="8"/>
  <c r="F234" i="8"/>
  <c r="E234" i="8"/>
  <c r="D234" i="8"/>
  <c r="C234" i="8"/>
  <c r="B234" i="8"/>
  <c r="A234" i="8"/>
  <c r="D228" i="8"/>
  <c r="B228" i="8"/>
  <c r="B215" i="8"/>
  <c r="F214" i="8"/>
  <c r="D214" i="8"/>
  <c r="B214" i="8"/>
  <c r="F213" i="8"/>
  <c r="D213" i="8"/>
  <c r="B213" i="8"/>
  <c r="H212" i="8"/>
  <c r="F212" i="8"/>
  <c r="D212" i="8"/>
  <c r="B212" i="8"/>
  <c r="H211" i="8"/>
  <c r="G211" i="8"/>
  <c r="F211" i="8"/>
  <c r="E211" i="8"/>
  <c r="D211" i="8"/>
  <c r="C211" i="8"/>
  <c r="B211" i="8"/>
  <c r="A211" i="8"/>
  <c r="D205" i="8"/>
  <c r="B205" i="8"/>
  <c r="B192" i="8"/>
  <c r="F191" i="8"/>
  <c r="D191" i="8"/>
  <c r="B191" i="8"/>
  <c r="F190" i="8"/>
  <c r="D190" i="8"/>
  <c r="B190" i="8"/>
  <c r="H189" i="8"/>
  <c r="F189" i="8"/>
  <c r="D189" i="8"/>
  <c r="B189" i="8"/>
  <c r="H188" i="8"/>
  <c r="G188" i="8"/>
  <c r="F188" i="8"/>
  <c r="E188" i="8"/>
  <c r="D188" i="8"/>
  <c r="C188" i="8"/>
  <c r="B188" i="8"/>
  <c r="A188" i="8"/>
  <c r="D182" i="8"/>
  <c r="B182" i="8"/>
  <c r="B169" i="8"/>
  <c r="F168" i="8"/>
  <c r="D168" i="8"/>
  <c r="B168" i="8"/>
  <c r="F167" i="8"/>
  <c r="D167" i="8"/>
  <c r="B167" i="8"/>
  <c r="H166" i="8"/>
  <c r="F166" i="8"/>
  <c r="D166" i="8"/>
  <c r="B166" i="8"/>
  <c r="H165" i="8"/>
  <c r="G165" i="8"/>
  <c r="F165" i="8"/>
  <c r="E165" i="8"/>
  <c r="D165" i="8"/>
  <c r="C165" i="8"/>
  <c r="B165" i="8"/>
  <c r="A165" i="8"/>
  <c r="D159" i="8"/>
  <c r="B159" i="8"/>
  <c r="B146" i="8"/>
  <c r="F145" i="8"/>
  <c r="D145" i="8"/>
  <c r="B145" i="8"/>
  <c r="F144" i="8"/>
  <c r="D144" i="8"/>
  <c r="B144" i="8"/>
  <c r="H143" i="8"/>
  <c r="F143" i="8"/>
  <c r="D143" i="8"/>
  <c r="B143" i="8"/>
  <c r="H142" i="8"/>
  <c r="G142" i="8"/>
  <c r="F142" i="8"/>
  <c r="E142" i="8"/>
  <c r="D142" i="8"/>
  <c r="C142" i="8"/>
  <c r="B142" i="8"/>
  <c r="A142" i="8"/>
  <c r="D136" i="8"/>
  <c r="B136" i="8"/>
  <c r="B123" i="8"/>
  <c r="F122" i="8"/>
  <c r="D122" i="8"/>
  <c r="B122" i="8"/>
  <c r="F121" i="8"/>
  <c r="D121" i="8"/>
  <c r="B121" i="8"/>
  <c r="H120" i="8"/>
  <c r="F120" i="8"/>
  <c r="D120" i="8"/>
  <c r="B120" i="8"/>
  <c r="H119" i="8"/>
  <c r="G119" i="8"/>
  <c r="F119" i="8"/>
  <c r="E119" i="8"/>
  <c r="D119" i="8"/>
  <c r="C119" i="8"/>
  <c r="B119" i="8"/>
  <c r="A119" i="8"/>
  <c r="D113" i="8"/>
  <c r="B113" i="8"/>
  <c r="B100" i="8"/>
  <c r="F99" i="8"/>
  <c r="D99" i="8"/>
  <c r="B99" i="8"/>
  <c r="F98" i="8"/>
  <c r="D98" i="8"/>
  <c r="B98" i="8"/>
  <c r="H97" i="8"/>
  <c r="F97" i="8"/>
  <c r="D97" i="8"/>
  <c r="B97" i="8"/>
  <c r="H96" i="8"/>
  <c r="G96" i="8"/>
  <c r="F96" i="8"/>
  <c r="E96" i="8"/>
  <c r="D96" i="8"/>
  <c r="C96" i="8"/>
  <c r="B96" i="8"/>
  <c r="A96" i="8"/>
  <c r="D90" i="8"/>
  <c r="B90" i="8"/>
  <c r="B77" i="8"/>
  <c r="F76" i="8"/>
  <c r="D76" i="8"/>
  <c r="B76" i="8"/>
  <c r="F75" i="8"/>
  <c r="D75" i="8"/>
  <c r="B75" i="8"/>
  <c r="H74" i="8"/>
  <c r="F74" i="8"/>
  <c r="D74" i="8"/>
  <c r="B74" i="8"/>
  <c r="H73" i="8"/>
  <c r="G73" i="8"/>
  <c r="F73" i="8"/>
  <c r="E73" i="8"/>
  <c r="D73" i="8"/>
  <c r="C73" i="8"/>
  <c r="B73" i="8"/>
  <c r="A73" i="8"/>
  <c r="D67" i="8"/>
  <c r="B67" i="8"/>
  <c r="B54" i="8"/>
  <c r="F53" i="8"/>
  <c r="D53" i="8"/>
  <c r="B53" i="8"/>
  <c r="F52" i="8"/>
  <c r="D52" i="8"/>
  <c r="B52" i="8"/>
  <c r="H51" i="8"/>
  <c r="F51" i="8"/>
  <c r="D51" i="8"/>
  <c r="B51" i="8"/>
  <c r="H50" i="8"/>
  <c r="G50" i="8"/>
  <c r="F50" i="8"/>
  <c r="E50" i="8"/>
  <c r="D50" i="8"/>
  <c r="C50" i="8"/>
  <c r="B50" i="8"/>
  <c r="A50" i="8"/>
  <c r="D44" i="8"/>
  <c r="B44" i="8"/>
  <c r="B31" i="8"/>
  <c r="F30" i="8"/>
  <c r="D30" i="8"/>
  <c r="B30" i="8"/>
  <c r="F29" i="8"/>
  <c r="D29" i="8"/>
  <c r="B29" i="8"/>
  <c r="H28" i="8"/>
  <c r="F28" i="8"/>
  <c r="D28" i="8"/>
  <c r="B28" i="8"/>
  <c r="H27" i="8"/>
  <c r="G27" i="8"/>
  <c r="F27" i="8"/>
  <c r="E27" i="8"/>
  <c r="C27" i="8"/>
  <c r="B27" i="8"/>
  <c r="A27" i="8"/>
  <c r="D21" i="8"/>
  <c r="B21" i="8"/>
  <c r="B8" i="8"/>
  <c r="F7" i="8"/>
  <c r="D7" i="8"/>
  <c r="B7" i="8"/>
  <c r="F6" i="8"/>
  <c r="D6" i="8"/>
  <c r="B6" i="8"/>
  <c r="H5" i="8"/>
  <c r="F5" i="8"/>
  <c r="D5" i="8"/>
  <c r="B5" i="8"/>
  <c r="H4" i="8"/>
  <c r="G4" i="8"/>
  <c r="F4" i="8"/>
  <c r="E4" i="8"/>
  <c r="D4" i="8"/>
  <c r="B4" i="8"/>
  <c r="A4" i="8"/>
  <c r="D1236" i="8"/>
  <c r="F1213" i="8"/>
  <c r="B1213" i="8"/>
  <c r="B1190" i="8"/>
  <c r="F1167" i="8"/>
  <c r="D1167" i="8"/>
  <c r="D1144" i="8"/>
  <c r="F1121" i="8"/>
  <c r="B1121" i="8"/>
  <c r="F1098" i="8"/>
  <c r="B1098" i="8"/>
  <c r="D1075" i="8"/>
  <c r="D1052" i="8"/>
  <c r="F1029" i="8"/>
  <c r="B1029" i="8"/>
  <c r="F983" i="8"/>
  <c r="D983" i="8"/>
  <c r="D960" i="8"/>
  <c r="F937" i="8"/>
  <c r="B937" i="8"/>
  <c r="B914" i="8"/>
  <c r="D891" i="8"/>
  <c r="D868" i="8"/>
  <c r="F845" i="8"/>
  <c r="B845" i="8"/>
  <c r="F799" i="8"/>
  <c r="D799" i="8"/>
  <c r="D776" i="8"/>
  <c r="F753" i="8"/>
  <c r="F730" i="8"/>
  <c r="F707" i="8"/>
  <c r="D707" i="8"/>
  <c r="B707" i="8"/>
  <c r="F661" i="8"/>
  <c r="B661" i="8"/>
  <c r="B31" i="7"/>
  <c r="A31" i="7"/>
  <c r="F615" i="8"/>
  <c r="B30" i="7"/>
  <c r="A30" i="7"/>
  <c r="B29" i="7"/>
  <c r="A29" i="7"/>
  <c r="F569" i="8"/>
  <c r="B569" i="8"/>
  <c r="B28" i="7"/>
  <c r="A28" i="7"/>
  <c r="B27" i="7"/>
  <c r="A27" i="7"/>
  <c r="F523" i="8"/>
  <c r="B26" i="7"/>
  <c r="A26" i="7"/>
  <c r="D500" i="8"/>
  <c r="B25" i="7"/>
  <c r="A25" i="7"/>
  <c r="F477" i="8"/>
  <c r="B24" i="7"/>
  <c r="A24" i="7"/>
  <c r="B454" i="8"/>
  <c r="B23" i="7"/>
  <c r="A23" i="7"/>
  <c r="F431" i="8"/>
  <c r="D431" i="8"/>
  <c r="B22" i="7"/>
  <c r="A22" i="7"/>
  <c r="D408" i="8"/>
  <c r="B21" i="7"/>
  <c r="A21" i="7"/>
  <c r="F385" i="8"/>
  <c r="B20" i="7"/>
  <c r="A20" i="7"/>
  <c r="F362" i="8"/>
  <c r="B19" i="7"/>
  <c r="A19" i="7"/>
  <c r="F339" i="8"/>
  <c r="B18" i="7"/>
  <c r="A18" i="7"/>
  <c r="D316" i="8"/>
  <c r="B17" i="7"/>
  <c r="A17" i="7"/>
  <c r="F293" i="8"/>
  <c r="B16" i="7"/>
  <c r="A16" i="7"/>
  <c r="B15" i="7"/>
  <c r="A15" i="7"/>
  <c r="F247" i="8"/>
  <c r="B14" i="7"/>
  <c r="A14" i="7"/>
  <c r="B13" i="7"/>
  <c r="A13" i="7"/>
  <c r="F201" i="8"/>
  <c r="B201" i="8"/>
  <c r="B12" i="7"/>
  <c r="A12" i="7"/>
  <c r="B11" i="7"/>
  <c r="A11" i="7"/>
  <c r="D155" i="8"/>
  <c r="B10" i="7"/>
  <c r="A10" i="7"/>
  <c r="D132" i="8"/>
  <c r="B9" i="7"/>
  <c r="A9" i="7"/>
  <c r="F109" i="8"/>
  <c r="B8" i="7"/>
  <c r="A8" i="7"/>
  <c r="B86" i="8"/>
  <c r="B7" i="7"/>
  <c r="A7" i="7"/>
  <c r="D63" i="8"/>
  <c r="B63" i="8"/>
  <c r="B6" i="7"/>
  <c r="A6" i="7"/>
  <c r="B5" i="7"/>
  <c r="A5" i="7"/>
  <c r="F17" i="8"/>
  <c r="B4" i="7"/>
  <c r="A4" i="7"/>
  <c r="C200" i="6"/>
  <c r="B200" i="6"/>
  <c r="D200" i="6" s="1"/>
  <c r="A200" i="6"/>
  <c r="B199" i="6"/>
  <c r="D199" i="6" s="1"/>
  <c r="A199" i="6"/>
  <c r="B198" i="6"/>
  <c r="D198" i="6" s="1"/>
  <c r="A198" i="6"/>
  <c r="B197" i="6"/>
  <c r="D197" i="6" s="1"/>
  <c r="A197" i="6"/>
  <c r="C196" i="6"/>
  <c r="B196" i="6"/>
  <c r="D196" i="6" s="1"/>
  <c r="A196" i="6"/>
  <c r="B195" i="6"/>
  <c r="D195" i="6" s="1"/>
  <c r="A195" i="6"/>
  <c r="B194" i="6"/>
  <c r="D194" i="6" s="1"/>
  <c r="A194" i="6"/>
  <c r="B193" i="6"/>
  <c r="D193" i="6" s="1"/>
  <c r="A193" i="6"/>
  <c r="C192" i="6"/>
  <c r="B192" i="6"/>
  <c r="D192" i="6" s="1"/>
  <c r="A192" i="6"/>
  <c r="B191" i="6"/>
  <c r="D191" i="6" s="1"/>
  <c r="A191" i="6"/>
  <c r="B190" i="6"/>
  <c r="D190" i="6" s="1"/>
  <c r="A190" i="6"/>
  <c r="B189" i="6"/>
  <c r="D189" i="6" s="1"/>
  <c r="A189" i="6"/>
  <c r="C188" i="6"/>
  <c r="B188" i="6"/>
  <c r="D188" i="6" s="1"/>
  <c r="A188" i="6"/>
  <c r="B187" i="6"/>
  <c r="D187" i="6" s="1"/>
  <c r="A187" i="6"/>
  <c r="B186" i="6"/>
  <c r="D186" i="6" s="1"/>
  <c r="A186" i="6"/>
  <c r="B185" i="6"/>
  <c r="D185" i="6" s="1"/>
  <c r="A185" i="6"/>
  <c r="C184" i="6"/>
  <c r="B184" i="6"/>
  <c r="D184" i="6" s="1"/>
  <c r="A184" i="6"/>
  <c r="B183" i="6"/>
  <c r="D183" i="6" s="1"/>
  <c r="A183" i="6"/>
  <c r="B182" i="6"/>
  <c r="D182" i="6" s="1"/>
  <c r="A182" i="6"/>
  <c r="B181" i="6"/>
  <c r="D181" i="6" s="1"/>
  <c r="A181" i="6"/>
  <c r="C180" i="6"/>
  <c r="B180" i="6"/>
  <c r="D180" i="6" s="1"/>
  <c r="A180" i="6"/>
  <c r="B179" i="6"/>
  <c r="D179" i="6" s="1"/>
  <c r="A179" i="6"/>
  <c r="B178" i="6"/>
  <c r="D178" i="6" s="1"/>
  <c r="A178" i="6"/>
  <c r="B177" i="6"/>
  <c r="D177" i="6" s="1"/>
  <c r="A177" i="6"/>
  <c r="C176" i="6"/>
  <c r="B176" i="6"/>
  <c r="D176" i="6" s="1"/>
  <c r="A176" i="6"/>
  <c r="B175" i="6"/>
  <c r="D175" i="6" s="1"/>
  <c r="A175" i="6"/>
  <c r="B174" i="6"/>
  <c r="D174" i="6" s="1"/>
  <c r="A174" i="6"/>
  <c r="B173" i="6"/>
  <c r="D173" i="6" s="1"/>
  <c r="A173" i="6"/>
  <c r="C172" i="6"/>
  <c r="B172" i="6"/>
  <c r="D172" i="6" s="1"/>
  <c r="A172" i="6"/>
  <c r="B171" i="6"/>
  <c r="D171" i="6" s="1"/>
  <c r="A171" i="6"/>
  <c r="B170" i="6"/>
  <c r="D170" i="6" s="1"/>
  <c r="A170" i="6"/>
  <c r="B169" i="6"/>
  <c r="D169" i="6" s="1"/>
  <c r="A169" i="6"/>
  <c r="C168" i="6"/>
  <c r="B168" i="6"/>
  <c r="D168" i="6" s="1"/>
  <c r="A168" i="6"/>
  <c r="B167" i="6"/>
  <c r="D167" i="6" s="1"/>
  <c r="A167" i="6"/>
  <c r="B166" i="6"/>
  <c r="D166" i="6" s="1"/>
  <c r="A166" i="6"/>
  <c r="B165" i="6"/>
  <c r="D165" i="6" s="1"/>
  <c r="A165" i="6"/>
  <c r="C164" i="6"/>
  <c r="B164" i="6"/>
  <c r="D164" i="6" s="1"/>
  <c r="A164" i="6"/>
  <c r="B163" i="6"/>
  <c r="D163" i="6" s="1"/>
  <c r="A163" i="6"/>
  <c r="B162" i="6"/>
  <c r="D162" i="6" s="1"/>
  <c r="A162" i="6"/>
  <c r="B161" i="6"/>
  <c r="D161" i="6" s="1"/>
  <c r="A161" i="6"/>
  <c r="C160" i="6"/>
  <c r="B160" i="6"/>
  <c r="D160" i="6" s="1"/>
  <c r="A160" i="6"/>
  <c r="B159" i="6"/>
  <c r="D159" i="6" s="1"/>
  <c r="A159" i="6"/>
  <c r="B158" i="6"/>
  <c r="D158" i="6" s="1"/>
  <c r="A158" i="6"/>
  <c r="B157" i="6"/>
  <c r="D157" i="6" s="1"/>
  <c r="A157" i="6"/>
  <c r="C156" i="6"/>
  <c r="B156" i="6"/>
  <c r="D156" i="6" s="1"/>
  <c r="A156" i="6"/>
  <c r="B155" i="6"/>
  <c r="D155" i="6" s="1"/>
  <c r="A155" i="6"/>
  <c r="B154" i="6"/>
  <c r="D154" i="6" s="1"/>
  <c r="A154" i="6"/>
  <c r="B153" i="6"/>
  <c r="D153" i="6" s="1"/>
  <c r="A153" i="6"/>
  <c r="C152" i="6"/>
  <c r="B152" i="6"/>
  <c r="D152" i="6" s="1"/>
  <c r="A152" i="6"/>
  <c r="B151" i="6"/>
  <c r="D151" i="6" s="1"/>
  <c r="A151" i="6"/>
  <c r="B150" i="6"/>
  <c r="D150" i="6" s="1"/>
  <c r="A150" i="6"/>
  <c r="B149" i="6"/>
  <c r="D149" i="6" s="1"/>
  <c r="A149" i="6"/>
  <c r="C148" i="6"/>
  <c r="B148" i="6"/>
  <c r="D148" i="6" s="1"/>
  <c r="A148" i="6"/>
  <c r="B147" i="6"/>
  <c r="D147" i="6" s="1"/>
  <c r="A147" i="6"/>
  <c r="B146" i="6"/>
  <c r="D146" i="6" s="1"/>
  <c r="A146" i="6"/>
  <c r="B145" i="6"/>
  <c r="D145" i="6" s="1"/>
  <c r="A145" i="6"/>
  <c r="C144" i="6"/>
  <c r="B144" i="6"/>
  <c r="D144" i="6" s="1"/>
  <c r="A144" i="6"/>
  <c r="B143" i="6"/>
  <c r="D143" i="6" s="1"/>
  <c r="A143" i="6"/>
  <c r="B142" i="6"/>
  <c r="D142" i="6" s="1"/>
  <c r="A142" i="6"/>
  <c r="B141" i="6"/>
  <c r="D141" i="6" s="1"/>
  <c r="A141" i="6"/>
  <c r="C140" i="6"/>
  <c r="B140" i="6"/>
  <c r="D140" i="6" s="1"/>
  <c r="A140" i="6"/>
  <c r="B139" i="6"/>
  <c r="D139" i="6" s="1"/>
  <c r="A139" i="6"/>
  <c r="B138" i="6"/>
  <c r="D138" i="6" s="1"/>
  <c r="A138" i="6"/>
  <c r="B137" i="6"/>
  <c r="D137" i="6" s="1"/>
  <c r="A137" i="6"/>
  <c r="C136" i="6"/>
  <c r="B136" i="6"/>
  <c r="D136" i="6" s="1"/>
  <c r="A136" i="6"/>
  <c r="B135" i="6"/>
  <c r="D135" i="6" s="1"/>
  <c r="A135" i="6"/>
  <c r="B134" i="6"/>
  <c r="D134" i="6" s="1"/>
  <c r="A134" i="6"/>
  <c r="B133" i="6"/>
  <c r="D133" i="6" s="1"/>
  <c r="A133" i="6"/>
  <c r="C132" i="6"/>
  <c r="B132" i="6"/>
  <c r="D132" i="6" s="1"/>
  <c r="A132" i="6"/>
  <c r="B131" i="6"/>
  <c r="D131" i="6" s="1"/>
  <c r="A131" i="6"/>
  <c r="B130" i="6"/>
  <c r="D130" i="6" s="1"/>
  <c r="A130" i="6"/>
  <c r="B129" i="6"/>
  <c r="D129" i="6" s="1"/>
  <c r="A129" i="6"/>
  <c r="C128" i="6"/>
  <c r="B128" i="6"/>
  <c r="D128" i="6" s="1"/>
  <c r="A128" i="6"/>
  <c r="B127" i="6"/>
  <c r="D127" i="6" s="1"/>
  <c r="A127" i="6"/>
  <c r="B126" i="6"/>
  <c r="D126" i="6" s="1"/>
  <c r="A126" i="6"/>
  <c r="B125" i="6"/>
  <c r="D125" i="6" s="1"/>
  <c r="A125" i="6"/>
  <c r="C124" i="6"/>
  <c r="B124" i="6"/>
  <c r="D124" i="6" s="1"/>
  <c r="A124" i="6"/>
  <c r="B123" i="6"/>
  <c r="D123" i="6" s="1"/>
  <c r="A123" i="6"/>
  <c r="B122" i="6"/>
  <c r="D122" i="6" s="1"/>
  <c r="A122" i="6"/>
  <c r="B121" i="6"/>
  <c r="D121" i="6" s="1"/>
  <c r="A121" i="6"/>
  <c r="C120" i="6"/>
  <c r="B120" i="6"/>
  <c r="D120" i="6" s="1"/>
  <c r="A120" i="6"/>
  <c r="B119" i="6"/>
  <c r="D119" i="6" s="1"/>
  <c r="A119" i="6"/>
  <c r="B118" i="6"/>
  <c r="D118" i="6" s="1"/>
  <c r="A118" i="6"/>
  <c r="B117" i="6"/>
  <c r="D117" i="6" s="1"/>
  <c r="A117" i="6"/>
  <c r="C116" i="6"/>
  <c r="B116" i="6"/>
  <c r="D116" i="6" s="1"/>
  <c r="A116" i="6"/>
  <c r="B115" i="6"/>
  <c r="D115" i="6" s="1"/>
  <c r="A115" i="6"/>
  <c r="B114" i="6"/>
  <c r="D114" i="6" s="1"/>
  <c r="A114" i="6"/>
  <c r="B113" i="6"/>
  <c r="D113" i="6" s="1"/>
  <c r="A113" i="6"/>
  <c r="C112" i="6"/>
  <c r="B112" i="6"/>
  <c r="D112" i="6" s="1"/>
  <c r="A112" i="6"/>
  <c r="B111" i="6"/>
  <c r="D111" i="6" s="1"/>
  <c r="A111" i="6"/>
  <c r="B110" i="6"/>
  <c r="D110" i="6" s="1"/>
  <c r="A110" i="6"/>
  <c r="B109" i="6"/>
  <c r="D109" i="6" s="1"/>
  <c r="A109" i="6"/>
  <c r="C108" i="6"/>
  <c r="B108" i="6"/>
  <c r="D108" i="6" s="1"/>
  <c r="A108" i="6"/>
  <c r="B107" i="6"/>
  <c r="D107" i="6" s="1"/>
  <c r="A107" i="6"/>
  <c r="B106" i="6"/>
  <c r="D106" i="6" s="1"/>
  <c r="A106" i="6"/>
  <c r="B105" i="6"/>
  <c r="D105" i="6" s="1"/>
  <c r="A105" i="6"/>
  <c r="C104" i="6"/>
  <c r="B104" i="6"/>
  <c r="D104" i="6" s="1"/>
  <c r="A104" i="6"/>
  <c r="B103" i="6"/>
  <c r="D103" i="6" s="1"/>
  <c r="A103" i="6"/>
  <c r="B102" i="6"/>
  <c r="D102" i="6" s="1"/>
  <c r="A102" i="6"/>
  <c r="B101" i="6"/>
  <c r="D101" i="6" s="1"/>
  <c r="A101" i="6"/>
  <c r="C100" i="6"/>
  <c r="B100" i="6"/>
  <c r="D100" i="6" s="1"/>
  <c r="A100" i="6"/>
  <c r="B99" i="6"/>
  <c r="D99" i="6" s="1"/>
  <c r="A99" i="6"/>
  <c r="B98" i="6"/>
  <c r="D98" i="6" s="1"/>
  <c r="A98" i="6"/>
  <c r="B97" i="6"/>
  <c r="D97" i="6" s="1"/>
  <c r="A97" i="6"/>
  <c r="C96" i="6"/>
  <c r="B96" i="6"/>
  <c r="D96" i="6" s="1"/>
  <c r="A96" i="6"/>
  <c r="B95" i="6"/>
  <c r="D95" i="6" s="1"/>
  <c r="A95" i="6"/>
  <c r="B94" i="6"/>
  <c r="D94" i="6" s="1"/>
  <c r="A94" i="6"/>
  <c r="B93" i="6"/>
  <c r="D93" i="6" s="1"/>
  <c r="A93" i="6"/>
  <c r="C92" i="6"/>
  <c r="B92" i="6"/>
  <c r="D92" i="6" s="1"/>
  <c r="A92" i="6"/>
  <c r="B91" i="6"/>
  <c r="D91" i="6" s="1"/>
  <c r="A91" i="6"/>
  <c r="B90" i="6"/>
  <c r="D90" i="6" s="1"/>
  <c r="A90" i="6"/>
  <c r="B89" i="6"/>
  <c r="D89" i="6" s="1"/>
  <c r="A89" i="6"/>
  <c r="C88" i="6"/>
  <c r="B88" i="6"/>
  <c r="D88" i="6" s="1"/>
  <c r="A88" i="6"/>
  <c r="B87" i="6"/>
  <c r="D87" i="6" s="1"/>
  <c r="A87" i="6"/>
  <c r="B86" i="6"/>
  <c r="D86" i="6" s="1"/>
  <c r="A86" i="6"/>
  <c r="B85" i="6"/>
  <c r="D85" i="6" s="1"/>
  <c r="A85" i="6"/>
  <c r="C84" i="6"/>
  <c r="B84" i="6"/>
  <c r="D84" i="6" s="1"/>
  <c r="A84" i="6"/>
  <c r="B83" i="6"/>
  <c r="D83" i="6" s="1"/>
  <c r="A83" i="6"/>
  <c r="B82" i="6"/>
  <c r="D82" i="6" s="1"/>
  <c r="A82" i="6"/>
  <c r="B81" i="6"/>
  <c r="D81" i="6" s="1"/>
  <c r="A81" i="6"/>
  <c r="C80" i="6"/>
  <c r="B80" i="6"/>
  <c r="D80" i="6" s="1"/>
  <c r="A80" i="6"/>
  <c r="B79" i="6"/>
  <c r="D79" i="6" s="1"/>
  <c r="A79" i="6"/>
  <c r="B78" i="6"/>
  <c r="D78" i="6" s="1"/>
  <c r="A78" i="6"/>
  <c r="B77" i="6"/>
  <c r="D77" i="6" s="1"/>
  <c r="A77" i="6"/>
  <c r="C76" i="6"/>
  <c r="B76" i="6"/>
  <c r="D76" i="6" s="1"/>
  <c r="A76" i="6"/>
  <c r="B75" i="6"/>
  <c r="D75" i="6" s="1"/>
  <c r="A75" i="6"/>
  <c r="B74" i="6"/>
  <c r="D74" i="6" s="1"/>
  <c r="A74" i="6"/>
  <c r="B73" i="6"/>
  <c r="D73" i="6" s="1"/>
  <c r="A73" i="6"/>
  <c r="C72" i="6"/>
  <c r="B72" i="6"/>
  <c r="D72" i="6" s="1"/>
  <c r="A72" i="6"/>
  <c r="B71" i="6"/>
  <c r="D71" i="6" s="1"/>
  <c r="A71" i="6"/>
  <c r="B70" i="6"/>
  <c r="D70" i="6" s="1"/>
  <c r="A70" i="6"/>
  <c r="B69" i="6"/>
  <c r="D69" i="6" s="1"/>
  <c r="A69" i="6"/>
  <c r="C68" i="6"/>
  <c r="B68" i="6"/>
  <c r="D68" i="6" s="1"/>
  <c r="A68" i="6"/>
  <c r="B67" i="6"/>
  <c r="D67" i="6" s="1"/>
  <c r="A67" i="6"/>
  <c r="B66" i="6"/>
  <c r="D66" i="6" s="1"/>
  <c r="A66" i="6"/>
  <c r="B65" i="6"/>
  <c r="D65" i="6" s="1"/>
  <c r="A65" i="6"/>
  <c r="B64" i="6"/>
  <c r="D64" i="6" s="1"/>
  <c r="A64" i="6"/>
  <c r="B63" i="6"/>
  <c r="D63" i="6" s="1"/>
  <c r="A63" i="6"/>
  <c r="B62" i="6"/>
  <c r="D62" i="6" s="1"/>
  <c r="A62" i="6"/>
  <c r="B61" i="6"/>
  <c r="D61" i="6" s="1"/>
  <c r="A61" i="6"/>
  <c r="C60" i="6"/>
  <c r="B60" i="6"/>
  <c r="D60" i="6" s="1"/>
  <c r="A60" i="6"/>
  <c r="B59" i="6"/>
  <c r="D59" i="6" s="1"/>
  <c r="A59" i="6"/>
  <c r="B58" i="6"/>
  <c r="D58" i="6" s="1"/>
  <c r="A58" i="6"/>
  <c r="B57" i="6"/>
  <c r="D57" i="6" s="1"/>
  <c r="D1238" i="8" s="1"/>
  <c r="A57" i="6"/>
  <c r="C56" i="6"/>
  <c r="B1215" i="8" s="1"/>
  <c r="B56" i="6"/>
  <c r="D56" i="6" s="1"/>
  <c r="D1215" i="8" s="1"/>
  <c r="A56" i="6"/>
  <c r="B55" i="6"/>
  <c r="D55" i="6" s="1"/>
  <c r="D1192" i="8" s="1"/>
  <c r="A55" i="6"/>
  <c r="B54" i="6"/>
  <c r="D54" i="6" s="1"/>
  <c r="D1169" i="8" s="1"/>
  <c r="A54" i="6"/>
  <c r="B53" i="6"/>
  <c r="D53" i="6" s="1"/>
  <c r="D1146" i="8" s="1"/>
  <c r="A53" i="6"/>
  <c r="C52" i="6"/>
  <c r="B1123" i="8" s="1"/>
  <c r="B52" i="6"/>
  <c r="D52" i="6" s="1"/>
  <c r="D1123" i="8" s="1"/>
  <c r="A52" i="6"/>
  <c r="C51" i="6"/>
  <c r="B1100" i="8" s="1"/>
  <c r="B51" i="6"/>
  <c r="D51" i="6" s="1"/>
  <c r="D1100" i="8" s="1"/>
  <c r="A51" i="6"/>
  <c r="B50" i="6"/>
  <c r="A50" i="6"/>
  <c r="B49" i="6"/>
  <c r="D49" i="6" s="1"/>
  <c r="D1054" i="8" s="1"/>
  <c r="A49" i="6"/>
  <c r="C48" i="6"/>
  <c r="B1031" i="8" s="1"/>
  <c r="B48" i="6"/>
  <c r="D48" i="6" s="1"/>
  <c r="D1031" i="8" s="1"/>
  <c r="A48" i="6"/>
  <c r="B47" i="6"/>
  <c r="D47" i="6" s="1"/>
  <c r="D1008" i="8" s="1"/>
  <c r="A47" i="6"/>
  <c r="B46" i="6"/>
  <c r="A46" i="6"/>
  <c r="B45" i="6"/>
  <c r="D45" i="6" s="1"/>
  <c r="D962" i="8" s="1"/>
  <c r="A45" i="6"/>
  <c r="C44" i="6"/>
  <c r="B939" i="8" s="1"/>
  <c r="B44" i="6"/>
  <c r="D44" i="6" s="1"/>
  <c r="D939" i="8" s="1"/>
  <c r="A44" i="6"/>
  <c r="C43" i="6"/>
  <c r="B916" i="8" s="1"/>
  <c r="B43" i="6"/>
  <c r="D43" i="6" s="1"/>
  <c r="D916" i="8" s="1"/>
  <c r="A43" i="6"/>
  <c r="B42" i="6"/>
  <c r="A42" i="6"/>
  <c r="B41" i="6"/>
  <c r="D41" i="6" s="1"/>
  <c r="D870" i="8" s="1"/>
  <c r="A41" i="6"/>
  <c r="B40" i="6"/>
  <c r="D40" i="6" s="1"/>
  <c r="D847" i="8" s="1"/>
  <c r="A40" i="6"/>
  <c r="B39" i="6"/>
  <c r="D39" i="6" s="1"/>
  <c r="D824" i="8" s="1"/>
  <c r="A39" i="6"/>
  <c r="B38" i="6"/>
  <c r="A38" i="6"/>
  <c r="B37" i="6"/>
  <c r="D37" i="6" s="1"/>
  <c r="D778" i="8" s="1"/>
  <c r="A37" i="6"/>
  <c r="C36" i="6"/>
  <c r="B755" i="8" s="1"/>
  <c r="B36" i="6"/>
  <c r="D36" i="6" s="1"/>
  <c r="D755" i="8" s="1"/>
  <c r="A36" i="6"/>
  <c r="B35" i="6"/>
  <c r="D35" i="6" s="1"/>
  <c r="D732" i="8" s="1"/>
  <c r="A35" i="6"/>
  <c r="B34" i="6"/>
  <c r="A34" i="6"/>
  <c r="B33" i="6"/>
  <c r="D33" i="6" s="1"/>
  <c r="D686" i="8" s="1"/>
  <c r="A33" i="6"/>
  <c r="C32" i="6"/>
  <c r="B663" i="8" s="1"/>
  <c r="B32" i="6"/>
  <c r="D32" i="6" s="1"/>
  <c r="D663" i="8" s="1"/>
  <c r="A32" i="6"/>
  <c r="B31" i="6"/>
  <c r="D31" i="6" s="1"/>
  <c r="D640" i="8" s="1"/>
  <c r="A31" i="6"/>
  <c r="B30" i="6"/>
  <c r="A30" i="6"/>
  <c r="B29" i="6"/>
  <c r="D29" i="6" s="1"/>
  <c r="D594" i="8" s="1"/>
  <c r="A29" i="6"/>
  <c r="B28" i="6"/>
  <c r="D28" i="6" s="1"/>
  <c r="D571" i="8" s="1"/>
  <c r="A28" i="6"/>
  <c r="C27" i="6"/>
  <c r="B548" i="8" s="1"/>
  <c r="B27" i="6"/>
  <c r="D27" i="6" s="1"/>
  <c r="D548" i="8" s="1"/>
  <c r="A27" i="6"/>
  <c r="B26" i="6"/>
  <c r="A26" i="6"/>
  <c r="B25" i="6"/>
  <c r="D25" i="6" s="1"/>
  <c r="D502" i="8" s="1"/>
  <c r="A25" i="6"/>
  <c r="C24" i="6"/>
  <c r="B479" i="8" s="1"/>
  <c r="B24" i="6"/>
  <c r="D24" i="6" s="1"/>
  <c r="D479" i="8" s="1"/>
  <c r="A24" i="6"/>
  <c r="B23" i="6"/>
  <c r="D23" i="6" s="1"/>
  <c r="D456" i="8" s="1"/>
  <c r="A23" i="6"/>
  <c r="B22" i="6"/>
  <c r="A22" i="6"/>
  <c r="B21" i="6"/>
  <c r="D21" i="6" s="1"/>
  <c r="D410" i="8" s="1"/>
  <c r="A21" i="6"/>
  <c r="C20" i="6"/>
  <c r="B387" i="8" s="1"/>
  <c r="B20" i="6"/>
  <c r="D20" i="6" s="1"/>
  <c r="D387" i="8" s="1"/>
  <c r="A20" i="6"/>
  <c r="C19" i="6"/>
  <c r="B364" i="8" s="1"/>
  <c r="B19" i="6"/>
  <c r="D19" i="6" s="1"/>
  <c r="D364" i="8" s="1"/>
  <c r="A19" i="6"/>
  <c r="B18" i="6"/>
  <c r="A18" i="6"/>
  <c r="B17" i="6"/>
  <c r="D17" i="6" s="1"/>
  <c r="D318" i="8" s="1"/>
  <c r="A17" i="6"/>
  <c r="C16" i="6"/>
  <c r="B295" i="8" s="1"/>
  <c r="B16" i="6"/>
  <c r="D16" i="6" s="1"/>
  <c r="D295" i="8" s="1"/>
  <c r="A16" i="6"/>
  <c r="B15" i="6"/>
  <c r="D15" i="6" s="1"/>
  <c r="D272" i="8" s="1"/>
  <c r="A15" i="6"/>
  <c r="B14" i="6"/>
  <c r="A14" i="6"/>
  <c r="B13" i="6"/>
  <c r="D13" i="6" s="1"/>
  <c r="D226" i="8" s="1"/>
  <c r="A13" i="6"/>
  <c r="C12" i="6"/>
  <c r="B203" i="8" s="1"/>
  <c r="B12" i="6"/>
  <c r="D12" i="6" s="1"/>
  <c r="D203" i="8" s="1"/>
  <c r="A12" i="6"/>
  <c r="C11" i="6"/>
  <c r="B180" i="8" s="1"/>
  <c r="B11" i="6"/>
  <c r="D11" i="6" s="1"/>
  <c r="D180" i="8" s="1"/>
  <c r="A11" i="6"/>
  <c r="B10" i="6"/>
  <c r="A10" i="6"/>
  <c r="B9" i="6"/>
  <c r="D9" i="6" s="1"/>
  <c r="D134" i="8" s="1"/>
  <c r="A9" i="6"/>
  <c r="B8" i="6"/>
  <c r="D8" i="6" s="1"/>
  <c r="D111" i="8" s="1"/>
  <c r="A8" i="6"/>
  <c r="B7" i="6"/>
  <c r="D7" i="6" s="1"/>
  <c r="D88" i="8" s="1"/>
  <c r="A7" i="6"/>
  <c r="B6" i="6"/>
  <c r="A6" i="6"/>
  <c r="B5" i="6"/>
  <c r="D5" i="6" s="1"/>
  <c r="D42" i="8" s="1"/>
  <c r="A5" i="6"/>
  <c r="C4" i="6"/>
  <c r="B19" i="8" s="1"/>
  <c r="B4" i="6"/>
  <c r="D4" i="6" s="1"/>
  <c r="D19" i="8" s="1"/>
  <c r="A4" i="6"/>
  <c r="D300" i="5"/>
  <c r="C300" i="5"/>
  <c r="B300" i="5"/>
  <c r="A300" i="5"/>
  <c r="D299" i="5"/>
  <c r="C299" i="5"/>
  <c r="B299" i="5"/>
  <c r="A299" i="5"/>
  <c r="D298" i="5"/>
  <c r="C298" i="5"/>
  <c r="B298" i="5"/>
  <c r="A298" i="5"/>
  <c r="D297" i="5"/>
  <c r="C297" i="5"/>
  <c r="B297" i="5"/>
  <c r="A297" i="5"/>
  <c r="D296" i="5"/>
  <c r="C296" i="5"/>
  <c r="B296" i="5"/>
  <c r="A296" i="5"/>
  <c r="D295" i="5"/>
  <c r="C295" i="5"/>
  <c r="B295" i="5"/>
  <c r="A295" i="5"/>
  <c r="D294" i="5"/>
  <c r="C294" i="5"/>
  <c r="B294" i="5"/>
  <c r="A294" i="5"/>
  <c r="D293" i="5"/>
  <c r="C293" i="5"/>
  <c r="B293" i="5"/>
  <c r="A293" i="5"/>
  <c r="D292" i="5"/>
  <c r="C292" i="5"/>
  <c r="B292" i="5"/>
  <c r="A292" i="5"/>
  <c r="D291" i="5"/>
  <c r="C291" i="5"/>
  <c r="B291" i="5"/>
  <c r="A291" i="5"/>
  <c r="D290" i="5"/>
  <c r="C290" i="5"/>
  <c r="B290" i="5"/>
  <c r="A290" i="5"/>
  <c r="D289" i="5"/>
  <c r="C289" i="5"/>
  <c r="B289" i="5"/>
  <c r="A289" i="5"/>
  <c r="D288" i="5"/>
  <c r="C288" i="5"/>
  <c r="B288" i="5"/>
  <c r="A288" i="5"/>
  <c r="D287" i="5"/>
  <c r="C287" i="5"/>
  <c r="B287" i="5"/>
  <c r="A287" i="5"/>
  <c r="D286" i="5"/>
  <c r="C286" i="5"/>
  <c r="B286" i="5"/>
  <c r="A286" i="5"/>
  <c r="D285" i="5"/>
  <c r="C285" i="5"/>
  <c r="B285" i="5"/>
  <c r="A285" i="5"/>
  <c r="D284" i="5"/>
  <c r="C284" i="5"/>
  <c r="B284" i="5"/>
  <c r="A284" i="5"/>
  <c r="D283" i="5"/>
  <c r="C283" i="5"/>
  <c r="B283" i="5"/>
  <c r="A283" i="5"/>
  <c r="D282" i="5"/>
  <c r="C282" i="5"/>
  <c r="B282" i="5"/>
  <c r="A282" i="5"/>
  <c r="D281" i="5"/>
  <c r="C281" i="5"/>
  <c r="B281" i="5"/>
  <c r="A281" i="5"/>
  <c r="D280" i="5"/>
  <c r="C280" i="5"/>
  <c r="B280" i="5"/>
  <c r="A280" i="5"/>
  <c r="D279" i="5"/>
  <c r="C279" i="5"/>
  <c r="B279" i="5"/>
  <c r="A279" i="5"/>
  <c r="D278" i="5"/>
  <c r="C278" i="5"/>
  <c r="B278" i="5"/>
  <c r="A278" i="5"/>
  <c r="D277" i="5"/>
  <c r="C277" i="5"/>
  <c r="B277" i="5"/>
  <c r="A277" i="5"/>
  <c r="D276" i="5"/>
  <c r="C276" i="5"/>
  <c r="B276" i="5"/>
  <c r="A276" i="5"/>
  <c r="D275" i="5"/>
  <c r="C275" i="5"/>
  <c r="B275" i="5"/>
  <c r="A275" i="5"/>
  <c r="D274" i="5"/>
  <c r="C274" i="5"/>
  <c r="B274" i="5"/>
  <c r="A274" i="5"/>
  <c r="D273" i="5"/>
  <c r="C273" i="5"/>
  <c r="B273" i="5"/>
  <c r="A273" i="5"/>
  <c r="D272" i="5"/>
  <c r="C272" i="5"/>
  <c r="B272" i="5"/>
  <c r="A272" i="5"/>
  <c r="D271" i="5"/>
  <c r="C271" i="5"/>
  <c r="B271" i="5"/>
  <c r="A271" i="5"/>
  <c r="D270" i="5"/>
  <c r="C270" i="5"/>
  <c r="B270" i="5"/>
  <c r="A270" i="5"/>
  <c r="D269" i="5"/>
  <c r="C269" i="5"/>
  <c r="B269" i="5"/>
  <c r="A269" i="5"/>
  <c r="D268" i="5"/>
  <c r="C268" i="5"/>
  <c r="B268" i="5"/>
  <c r="A268" i="5"/>
  <c r="D267" i="5"/>
  <c r="C267" i="5"/>
  <c r="B267" i="5"/>
  <c r="A267" i="5"/>
  <c r="D266" i="5"/>
  <c r="C266" i="5"/>
  <c r="B266" i="5"/>
  <c r="A266" i="5"/>
  <c r="D265" i="5"/>
  <c r="C265" i="5"/>
  <c r="B265" i="5"/>
  <c r="A265" i="5"/>
  <c r="D264" i="5"/>
  <c r="C264" i="5"/>
  <c r="B264" i="5"/>
  <c r="A264" i="5"/>
  <c r="D263" i="5"/>
  <c r="C263" i="5"/>
  <c r="B263" i="5"/>
  <c r="A263" i="5"/>
  <c r="D262" i="5"/>
  <c r="C262" i="5"/>
  <c r="B262" i="5"/>
  <c r="A262" i="5"/>
  <c r="D261" i="5"/>
  <c r="C261" i="5"/>
  <c r="B261" i="5"/>
  <c r="A261" i="5"/>
  <c r="D260" i="5"/>
  <c r="C260" i="5"/>
  <c r="B260" i="5"/>
  <c r="A260" i="5"/>
  <c r="D259" i="5"/>
  <c r="C259" i="5"/>
  <c r="B259" i="5"/>
  <c r="A259" i="5"/>
  <c r="D258" i="5"/>
  <c r="C258" i="5"/>
  <c r="B258" i="5"/>
  <c r="A258" i="5"/>
  <c r="D257" i="5"/>
  <c r="C257" i="5"/>
  <c r="B257" i="5"/>
  <c r="A257" i="5"/>
  <c r="D256" i="5"/>
  <c r="C256" i="5"/>
  <c r="B256" i="5"/>
  <c r="A256" i="5"/>
  <c r="D255" i="5"/>
  <c r="C255" i="5"/>
  <c r="B255" i="5"/>
  <c r="A255" i="5"/>
  <c r="D254" i="5"/>
  <c r="C254" i="5"/>
  <c r="B254" i="5"/>
  <c r="A254" i="5"/>
  <c r="D253" i="5"/>
  <c r="C253" i="5"/>
  <c r="B253" i="5"/>
  <c r="A253" i="5"/>
  <c r="D252" i="5"/>
  <c r="C252" i="5"/>
  <c r="B252" i="5"/>
  <c r="A252" i="5"/>
  <c r="D251" i="5"/>
  <c r="C251" i="5"/>
  <c r="B251" i="5"/>
  <c r="A251" i="5"/>
  <c r="D250" i="5"/>
  <c r="C250" i="5"/>
  <c r="B250" i="5"/>
  <c r="A250" i="5"/>
  <c r="D249" i="5"/>
  <c r="C249" i="5"/>
  <c r="B249" i="5"/>
  <c r="A249" i="5"/>
  <c r="D248" i="5"/>
  <c r="C248" i="5"/>
  <c r="B248" i="5"/>
  <c r="A248" i="5"/>
  <c r="D247" i="5"/>
  <c r="C247" i="5"/>
  <c r="B247" i="5"/>
  <c r="A247" i="5"/>
  <c r="D246" i="5"/>
  <c r="C246" i="5"/>
  <c r="B246" i="5"/>
  <c r="A246" i="5"/>
  <c r="D245" i="5"/>
  <c r="C245" i="5"/>
  <c r="B245" i="5"/>
  <c r="A245" i="5"/>
  <c r="D244" i="5"/>
  <c r="C244" i="5"/>
  <c r="B244" i="5"/>
  <c r="A244" i="5"/>
  <c r="D243" i="5"/>
  <c r="C243" i="5"/>
  <c r="B243" i="5"/>
  <c r="A243" i="5"/>
  <c r="D242" i="5"/>
  <c r="C242" i="5"/>
  <c r="B242" i="5"/>
  <c r="A242" i="5"/>
  <c r="D241" i="5"/>
  <c r="C241" i="5"/>
  <c r="B241" i="5"/>
  <c r="A241" i="5"/>
  <c r="D240" i="5"/>
  <c r="C240" i="5"/>
  <c r="B240" i="5"/>
  <c r="A240" i="5"/>
  <c r="D239" i="5"/>
  <c r="C239" i="5"/>
  <c r="B239" i="5"/>
  <c r="A239" i="5"/>
  <c r="D238" i="5"/>
  <c r="C238" i="5"/>
  <c r="B238" i="5"/>
  <c r="A238" i="5"/>
  <c r="D237" i="5"/>
  <c r="C237" i="5"/>
  <c r="B237" i="5"/>
  <c r="A237" i="5"/>
  <c r="D236" i="5"/>
  <c r="C236" i="5"/>
  <c r="B236" i="5"/>
  <c r="A236" i="5"/>
  <c r="D235" i="5"/>
  <c r="C235" i="5"/>
  <c r="B235" i="5"/>
  <c r="A235" i="5"/>
  <c r="D234" i="5"/>
  <c r="C234" i="5"/>
  <c r="B234" i="5"/>
  <c r="A234" i="5"/>
  <c r="D233" i="5"/>
  <c r="C233" i="5"/>
  <c r="B233" i="5"/>
  <c r="A233" i="5"/>
  <c r="D232" i="5"/>
  <c r="C232" i="5"/>
  <c r="B232" i="5"/>
  <c r="A232" i="5"/>
  <c r="D231" i="5"/>
  <c r="C231" i="5"/>
  <c r="B231" i="5"/>
  <c r="A231" i="5"/>
  <c r="D230" i="5"/>
  <c r="C230" i="5"/>
  <c r="B230" i="5"/>
  <c r="A230" i="5"/>
  <c r="D229" i="5"/>
  <c r="C229" i="5"/>
  <c r="B229" i="5"/>
  <c r="A229" i="5"/>
  <c r="D228" i="5"/>
  <c r="C228" i="5"/>
  <c r="B228" i="5"/>
  <c r="A228" i="5"/>
  <c r="D227" i="5"/>
  <c r="C227" i="5"/>
  <c r="B227" i="5"/>
  <c r="A227" i="5"/>
  <c r="D226" i="5"/>
  <c r="C226" i="5"/>
  <c r="B226" i="5"/>
  <c r="A226" i="5"/>
  <c r="D225" i="5"/>
  <c r="C225" i="5"/>
  <c r="B225" i="5"/>
  <c r="A225" i="5"/>
  <c r="D224" i="5"/>
  <c r="C224" i="5"/>
  <c r="B224" i="5"/>
  <c r="A224" i="5"/>
  <c r="D223" i="5"/>
  <c r="C223" i="5"/>
  <c r="B223" i="5"/>
  <c r="A223" i="5"/>
  <c r="D222" i="5"/>
  <c r="C222" i="5"/>
  <c r="B222" i="5"/>
  <c r="A222" i="5"/>
  <c r="D221" i="5"/>
  <c r="C221" i="5"/>
  <c r="B221" i="5"/>
  <c r="A221" i="5"/>
  <c r="D220" i="5"/>
  <c r="C220" i="5"/>
  <c r="B220" i="5"/>
  <c r="A220" i="5"/>
  <c r="D219" i="5"/>
  <c r="C219" i="5"/>
  <c r="B219" i="5"/>
  <c r="A219" i="5"/>
  <c r="D218" i="5"/>
  <c r="C218" i="5"/>
  <c r="B218" i="5"/>
  <c r="A218" i="5"/>
  <c r="D217" i="5"/>
  <c r="C217" i="5"/>
  <c r="B217" i="5"/>
  <c r="A217" i="5"/>
  <c r="D216" i="5"/>
  <c r="C216" i="5"/>
  <c r="B216" i="5"/>
  <c r="A216" i="5"/>
  <c r="D215" i="5"/>
  <c r="C215" i="5"/>
  <c r="B215" i="5"/>
  <c r="A215" i="5"/>
  <c r="D214" i="5"/>
  <c r="C214" i="5"/>
  <c r="B214" i="5"/>
  <c r="A214" i="5"/>
  <c r="D213" i="5"/>
  <c r="C213" i="5"/>
  <c r="B213" i="5"/>
  <c r="A213" i="5"/>
  <c r="D212" i="5"/>
  <c r="C212" i="5"/>
  <c r="B212" i="5"/>
  <c r="A212" i="5"/>
  <c r="D211" i="5"/>
  <c r="C211" i="5"/>
  <c r="B211" i="5"/>
  <c r="A211" i="5"/>
  <c r="D210" i="5"/>
  <c r="C210" i="5"/>
  <c r="B210" i="5"/>
  <c r="A210" i="5"/>
  <c r="D209" i="5"/>
  <c r="C209" i="5"/>
  <c r="B209" i="5"/>
  <c r="A209" i="5"/>
  <c r="D208" i="5"/>
  <c r="C208" i="5"/>
  <c r="B208" i="5"/>
  <c r="A208" i="5"/>
  <c r="D207" i="5"/>
  <c r="C207" i="5"/>
  <c r="B207" i="5"/>
  <c r="A207" i="5"/>
  <c r="D206" i="5"/>
  <c r="C206" i="5"/>
  <c r="B206" i="5"/>
  <c r="A206" i="5"/>
  <c r="D205" i="5"/>
  <c r="C205" i="5"/>
  <c r="B205" i="5"/>
  <c r="A205" i="5"/>
  <c r="D204" i="5"/>
  <c r="C204" i="5"/>
  <c r="B204" i="5"/>
  <c r="A204" i="5"/>
  <c r="D203" i="5"/>
  <c r="C203" i="5"/>
  <c r="B203" i="5"/>
  <c r="A203" i="5"/>
  <c r="D202" i="5"/>
  <c r="C202" i="5"/>
  <c r="B202" i="5"/>
  <c r="A202" i="5"/>
  <c r="D201" i="5"/>
  <c r="C201" i="5"/>
  <c r="B201" i="5"/>
  <c r="A201" i="5"/>
  <c r="D200" i="5"/>
  <c r="C200" i="5"/>
  <c r="B200" i="5"/>
  <c r="A200" i="5"/>
  <c r="D199" i="5"/>
  <c r="C199" i="5"/>
  <c r="B199" i="5"/>
  <c r="A199" i="5"/>
  <c r="D198" i="5"/>
  <c r="C198" i="5"/>
  <c r="B198" i="5"/>
  <c r="A198" i="5"/>
  <c r="D197" i="5"/>
  <c r="C197" i="5"/>
  <c r="B197" i="5"/>
  <c r="A197" i="5"/>
  <c r="D196" i="5"/>
  <c r="C196" i="5"/>
  <c r="B196" i="5"/>
  <c r="A196" i="5"/>
  <c r="D195" i="5"/>
  <c r="C195" i="5"/>
  <c r="B195" i="5"/>
  <c r="A195" i="5"/>
  <c r="D194" i="5"/>
  <c r="C194" i="5"/>
  <c r="B194" i="5"/>
  <c r="A194" i="5"/>
  <c r="D193" i="5"/>
  <c r="C193" i="5"/>
  <c r="B193" i="5"/>
  <c r="A193" i="5"/>
  <c r="D192" i="5"/>
  <c r="C192" i="5"/>
  <c r="B192" i="5"/>
  <c r="A192" i="5"/>
  <c r="D191" i="5"/>
  <c r="C191" i="5"/>
  <c r="B191" i="5"/>
  <c r="A191" i="5"/>
  <c r="D190" i="5"/>
  <c r="C190" i="5"/>
  <c r="B190" i="5"/>
  <c r="A190" i="5"/>
  <c r="D189" i="5"/>
  <c r="C189" i="5"/>
  <c r="B189" i="5"/>
  <c r="A189" i="5"/>
  <c r="D188" i="5"/>
  <c r="C188" i="5"/>
  <c r="B188" i="5"/>
  <c r="A188" i="5"/>
  <c r="D187" i="5"/>
  <c r="C187" i="5"/>
  <c r="B187" i="5"/>
  <c r="A187" i="5"/>
  <c r="D186" i="5"/>
  <c r="C186" i="5"/>
  <c r="B186" i="5"/>
  <c r="A186" i="5"/>
  <c r="D185" i="5"/>
  <c r="C185" i="5"/>
  <c r="B185" i="5"/>
  <c r="A185" i="5"/>
  <c r="D184" i="5"/>
  <c r="C184" i="5"/>
  <c r="B184" i="5"/>
  <c r="A184" i="5"/>
  <c r="D183" i="5"/>
  <c r="C183" i="5"/>
  <c r="B183" i="5"/>
  <c r="A183" i="5"/>
  <c r="D182" i="5"/>
  <c r="C182" i="5"/>
  <c r="B182" i="5"/>
  <c r="A182" i="5"/>
  <c r="D181" i="5"/>
  <c r="C181" i="5"/>
  <c r="B181" i="5"/>
  <c r="A181" i="5"/>
  <c r="D180" i="5"/>
  <c r="C180" i="5"/>
  <c r="B180" i="5"/>
  <c r="A180" i="5"/>
  <c r="D179" i="5"/>
  <c r="C179" i="5"/>
  <c r="B179" i="5"/>
  <c r="A179" i="5"/>
  <c r="D178" i="5"/>
  <c r="C178" i="5"/>
  <c r="B178" i="5"/>
  <c r="A178" i="5"/>
  <c r="D177" i="5"/>
  <c r="C177" i="5"/>
  <c r="B177" i="5"/>
  <c r="A177" i="5"/>
  <c r="D176" i="5"/>
  <c r="C176" i="5"/>
  <c r="B176" i="5"/>
  <c r="A176" i="5"/>
  <c r="D175" i="5"/>
  <c r="C175" i="5"/>
  <c r="B175" i="5"/>
  <c r="A175" i="5"/>
  <c r="D174" i="5"/>
  <c r="C174" i="5"/>
  <c r="B174" i="5"/>
  <c r="A174" i="5"/>
  <c r="D173" i="5"/>
  <c r="C173" i="5"/>
  <c r="B173" i="5"/>
  <c r="A173" i="5"/>
  <c r="D172" i="5"/>
  <c r="C172" i="5"/>
  <c r="B172" i="5"/>
  <c r="A172" i="5"/>
  <c r="D171" i="5"/>
  <c r="C171" i="5"/>
  <c r="B171" i="5"/>
  <c r="A171" i="5"/>
  <c r="D170" i="5"/>
  <c r="C170" i="5"/>
  <c r="B170" i="5"/>
  <c r="A170" i="5"/>
  <c r="D169" i="5"/>
  <c r="C169" i="5"/>
  <c r="B169" i="5"/>
  <c r="A169" i="5"/>
  <c r="D168" i="5"/>
  <c r="C168" i="5"/>
  <c r="B168" i="5"/>
  <c r="A168" i="5"/>
  <c r="D167" i="5"/>
  <c r="C167" i="5"/>
  <c r="B167" i="5"/>
  <c r="A167" i="5"/>
  <c r="D166" i="5"/>
  <c r="C166" i="5"/>
  <c r="B166" i="5"/>
  <c r="A166" i="5"/>
  <c r="D165" i="5"/>
  <c r="C165" i="5"/>
  <c r="B165" i="5"/>
  <c r="A165" i="5"/>
  <c r="D164" i="5"/>
  <c r="C164" i="5"/>
  <c r="B164" i="5"/>
  <c r="A164" i="5"/>
  <c r="D163" i="5"/>
  <c r="C163" i="5"/>
  <c r="B163" i="5"/>
  <c r="A163" i="5"/>
  <c r="D162" i="5"/>
  <c r="C162" i="5"/>
  <c r="B162" i="5"/>
  <c r="A162" i="5"/>
  <c r="D161" i="5"/>
  <c r="C161" i="5"/>
  <c r="B161" i="5"/>
  <c r="A161" i="5"/>
  <c r="D160" i="5"/>
  <c r="C160" i="5"/>
  <c r="B160" i="5"/>
  <c r="A160" i="5"/>
  <c r="D159" i="5"/>
  <c r="C159" i="5"/>
  <c r="B159" i="5"/>
  <c r="A159" i="5"/>
  <c r="D158" i="5"/>
  <c r="C158" i="5"/>
  <c r="B158" i="5"/>
  <c r="A158" i="5"/>
  <c r="D157" i="5"/>
  <c r="C157" i="5"/>
  <c r="B157" i="5"/>
  <c r="A157" i="5"/>
  <c r="D156" i="5"/>
  <c r="C156" i="5"/>
  <c r="B156" i="5"/>
  <c r="A156" i="5"/>
  <c r="D155" i="5"/>
  <c r="C155" i="5"/>
  <c r="B155" i="5"/>
  <c r="A155" i="5"/>
  <c r="D154" i="5"/>
  <c r="C154" i="5"/>
  <c r="B154" i="5"/>
  <c r="A154" i="5"/>
  <c r="D153" i="5"/>
  <c r="C153" i="5"/>
  <c r="B153" i="5"/>
  <c r="A153" i="5"/>
  <c r="D152" i="5"/>
  <c r="C152" i="5"/>
  <c r="B152" i="5"/>
  <c r="A152" i="5"/>
  <c r="D151" i="5"/>
  <c r="C151" i="5"/>
  <c r="B151" i="5"/>
  <c r="A151" i="5"/>
  <c r="D150" i="5"/>
  <c r="C150" i="5"/>
  <c r="B150" i="5"/>
  <c r="A150" i="5"/>
  <c r="D149" i="5"/>
  <c r="C149" i="5"/>
  <c r="B149" i="5"/>
  <c r="A149" i="5"/>
  <c r="D148" i="5"/>
  <c r="C148" i="5"/>
  <c r="B148" i="5"/>
  <c r="A148" i="5"/>
  <c r="D147" i="5"/>
  <c r="C147" i="5"/>
  <c r="B147" i="5"/>
  <c r="A147" i="5"/>
  <c r="D146" i="5"/>
  <c r="C146" i="5"/>
  <c r="B146" i="5"/>
  <c r="A146" i="5"/>
  <c r="D145" i="5"/>
  <c r="C145" i="5"/>
  <c r="B145" i="5"/>
  <c r="A145" i="5"/>
  <c r="D144" i="5"/>
  <c r="C144" i="5"/>
  <c r="B144" i="5"/>
  <c r="A144" i="5"/>
  <c r="D143" i="5"/>
  <c r="C143" i="5"/>
  <c r="B143" i="5"/>
  <c r="A143" i="5"/>
  <c r="D142" i="5"/>
  <c r="C142" i="5"/>
  <c r="B142" i="5"/>
  <c r="A142" i="5"/>
  <c r="D141" i="5"/>
  <c r="C141" i="5"/>
  <c r="B141" i="5"/>
  <c r="A141" i="5"/>
  <c r="D140" i="5"/>
  <c r="C140" i="5"/>
  <c r="B140" i="5"/>
  <c r="A140" i="5"/>
  <c r="D139" i="5"/>
  <c r="C139" i="5"/>
  <c r="B139" i="5"/>
  <c r="A139" i="5"/>
  <c r="D138" i="5"/>
  <c r="C138" i="5"/>
  <c r="B138" i="5"/>
  <c r="A138" i="5"/>
  <c r="D137" i="5"/>
  <c r="C137" i="5"/>
  <c r="B137" i="5"/>
  <c r="A137" i="5"/>
  <c r="D136" i="5"/>
  <c r="C136" i="5"/>
  <c r="B136" i="5"/>
  <c r="A136" i="5"/>
  <c r="D135" i="5"/>
  <c r="C135" i="5"/>
  <c r="B135" i="5"/>
  <c r="A135" i="5"/>
  <c r="D134" i="5"/>
  <c r="C134" i="5"/>
  <c r="B134" i="5"/>
  <c r="A134" i="5"/>
  <c r="D133" i="5"/>
  <c r="C133" i="5"/>
  <c r="B133" i="5"/>
  <c r="A133" i="5"/>
  <c r="D132" i="5"/>
  <c r="C132" i="5"/>
  <c r="B132" i="5"/>
  <c r="A132" i="5"/>
  <c r="D131" i="5"/>
  <c r="C131" i="5"/>
  <c r="B131" i="5"/>
  <c r="A131" i="5"/>
  <c r="D130" i="5"/>
  <c r="C130" i="5"/>
  <c r="B130" i="5"/>
  <c r="A130" i="5"/>
  <c r="D129" i="5"/>
  <c r="C129" i="5"/>
  <c r="B129" i="5"/>
  <c r="A129" i="5"/>
  <c r="D128" i="5"/>
  <c r="C128" i="5"/>
  <c r="B128" i="5"/>
  <c r="A128" i="5"/>
  <c r="D127" i="5"/>
  <c r="C127" i="5"/>
  <c r="B127" i="5"/>
  <c r="A127" i="5"/>
  <c r="D126" i="5"/>
  <c r="C126" i="5"/>
  <c r="B126" i="5"/>
  <c r="A126" i="5"/>
  <c r="D125" i="5"/>
  <c r="C125" i="5"/>
  <c r="B125" i="5"/>
  <c r="A125" i="5"/>
  <c r="D124" i="5"/>
  <c r="C124" i="5"/>
  <c r="B124" i="5"/>
  <c r="A124" i="5"/>
  <c r="D123" i="5"/>
  <c r="C123" i="5"/>
  <c r="B123" i="5"/>
  <c r="A123" i="5"/>
  <c r="D122" i="5"/>
  <c r="C122" i="5"/>
  <c r="B122" i="5"/>
  <c r="A122" i="5"/>
  <c r="D121" i="5"/>
  <c r="C121" i="5"/>
  <c r="B121" i="5"/>
  <c r="A121" i="5"/>
  <c r="D120" i="5"/>
  <c r="C120" i="5"/>
  <c r="B120" i="5"/>
  <c r="A120" i="5"/>
  <c r="D119" i="5"/>
  <c r="C119" i="5"/>
  <c r="B119" i="5"/>
  <c r="A119" i="5"/>
  <c r="D118" i="5"/>
  <c r="C118" i="5"/>
  <c r="B118" i="5"/>
  <c r="A118" i="5"/>
  <c r="D117" i="5"/>
  <c r="C117" i="5"/>
  <c r="B117" i="5"/>
  <c r="A117" i="5"/>
  <c r="D116" i="5"/>
  <c r="C116" i="5"/>
  <c r="B116" i="5"/>
  <c r="A116" i="5"/>
  <c r="D115" i="5"/>
  <c r="C115" i="5"/>
  <c r="B115" i="5"/>
  <c r="A115" i="5"/>
  <c r="D114" i="5"/>
  <c r="C114" i="5"/>
  <c r="B114" i="5"/>
  <c r="A114" i="5"/>
  <c r="D113" i="5"/>
  <c r="C113" i="5"/>
  <c r="B113" i="5"/>
  <c r="A113" i="5"/>
  <c r="D112" i="5"/>
  <c r="C112" i="5"/>
  <c r="B112" i="5"/>
  <c r="A112" i="5"/>
  <c r="D111" i="5"/>
  <c r="C111" i="5"/>
  <c r="B111" i="5"/>
  <c r="A111" i="5"/>
  <c r="D110" i="5"/>
  <c r="C110" i="5"/>
  <c r="B110" i="5"/>
  <c r="A110" i="5"/>
  <c r="D109" i="5"/>
  <c r="C109" i="5"/>
  <c r="B109" i="5"/>
  <c r="A109" i="5"/>
  <c r="D108" i="5"/>
  <c r="C108" i="5"/>
  <c r="B108" i="5"/>
  <c r="A108" i="5"/>
  <c r="D107" i="5"/>
  <c r="C107" i="5"/>
  <c r="B107" i="5"/>
  <c r="A107" i="5"/>
  <c r="D106" i="5"/>
  <c r="C106" i="5"/>
  <c r="B106" i="5"/>
  <c r="A106" i="5"/>
  <c r="D105" i="5"/>
  <c r="C105" i="5"/>
  <c r="B105" i="5"/>
  <c r="A105" i="5"/>
  <c r="D104" i="5"/>
  <c r="C104" i="5"/>
  <c r="B104" i="5"/>
  <c r="A104" i="5"/>
  <c r="D103" i="5"/>
  <c r="C103" i="5"/>
  <c r="B103" i="5"/>
  <c r="A103" i="5"/>
  <c r="D102" i="5"/>
  <c r="C102" i="5"/>
  <c r="B102" i="5"/>
  <c r="A102" i="5"/>
  <c r="D101" i="5"/>
  <c r="C101" i="5"/>
  <c r="B101" i="5"/>
  <c r="A101" i="5"/>
  <c r="D100" i="5"/>
  <c r="C100" i="5"/>
  <c r="B100" i="5"/>
  <c r="A100" i="5"/>
  <c r="D99" i="5"/>
  <c r="C99" i="5"/>
  <c r="B99" i="5"/>
  <c r="A99" i="5"/>
  <c r="D98" i="5"/>
  <c r="C98" i="5"/>
  <c r="B98" i="5"/>
  <c r="A98" i="5"/>
  <c r="D97" i="5"/>
  <c r="C97" i="5"/>
  <c r="B97" i="5"/>
  <c r="A97" i="5"/>
  <c r="D96" i="5"/>
  <c r="C96" i="5"/>
  <c r="B96" i="5"/>
  <c r="A96" i="5"/>
  <c r="D95" i="5"/>
  <c r="C95" i="5"/>
  <c r="B95" i="5"/>
  <c r="A95" i="5"/>
  <c r="D94" i="5"/>
  <c r="C94" i="5"/>
  <c r="B94" i="5"/>
  <c r="A94" i="5"/>
  <c r="D93" i="5"/>
  <c r="C93" i="5"/>
  <c r="B93" i="5"/>
  <c r="A93" i="5"/>
  <c r="D92" i="5"/>
  <c r="C92" i="5"/>
  <c r="B92" i="5"/>
  <c r="A92" i="5"/>
  <c r="D91" i="5"/>
  <c r="C91" i="5"/>
  <c r="B91" i="5"/>
  <c r="A91" i="5"/>
  <c r="D90" i="5"/>
  <c r="C90" i="5"/>
  <c r="B90" i="5"/>
  <c r="A90" i="5"/>
  <c r="D89" i="5"/>
  <c r="C89" i="5"/>
  <c r="B89" i="5"/>
  <c r="A89" i="5"/>
  <c r="D88" i="5"/>
  <c r="C88" i="5"/>
  <c r="B88" i="5"/>
  <c r="A88" i="5"/>
  <c r="D87" i="5"/>
  <c r="C87" i="5"/>
  <c r="B87" i="5"/>
  <c r="A87" i="5"/>
  <c r="D86" i="5"/>
  <c r="C86" i="5"/>
  <c r="B86" i="5"/>
  <c r="A86" i="5"/>
  <c r="D85" i="5"/>
  <c r="C85" i="5"/>
  <c r="B85" i="5"/>
  <c r="A85" i="5"/>
  <c r="D84" i="5"/>
  <c r="C84" i="5"/>
  <c r="B84" i="5"/>
  <c r="A84" i="5"/>
  <c r="D83" i="5"/>
  <c r="C83" i="5"/>
  <c r="B83" i="5"/>
  <c r="A83" i="5"/>
  <c r="D82" i="5"/>
  <c r="C82" i="5"/>
  <c r="B82" i="5"/>
  <c r="A82" i="5"/>
  <c r="D81" i="5"/>
  <c r="C81" i="5"/>
  <c r="B81" i="5"/>
  <c r="A81" i="5"/>
  <c r="D80" i="5"/>
  <c r="C80" i="5"/>
  <c r="B80" i="5"/>
  <c r="A80" i="5"/>
  <c r="D79" i="5"/>
  <c r="C79" i="5"/>
  <c r="B79" i="5"/>
  <c r="A79" i="5"/>
  <c r="D78" i="5"/>
  <c r="C78" i="5"/>
  <c r="B78" i="5"/>
  <c r="A78" i="5"/>
  <c r="D77" i="5"/>
  <c r="C77" i="5"/>
  <c r="B77" i="5"/>
  <c r="A77" i="5"/>
  <c r="D76" i="5"/>
  <c r="C76" i="5"/>
  <c r="B76" i="5"/>
  <c r="A76" i="5"/>
  <c r="D75" i="5"/>
  <c r="C75" i="5"/>
  <c r="B75" i="5"/>
  <c r="A75" i="5"/>
  <c r="D74" i="5"/>
  <c r="C74" i="5"/>
  <c r="B74" i="5"/>
  <c r="A74" i="5"/>
  <c r="D73" i="5"/>
  <c r="C73" i="5"/>
  <c r="B73" i="5"/>
  <c r="A73" i="5"/>
  <c r="D72" i="5"/>
  <c r="C72" i="5"/>
  <c r="B72" i="5"/>
  <c r="A72" i="5"/>
  <c r="D71" i="5"/>
  <c r="C71" i="5"/>
  <c r="B71" i="5"/>
  <c r="A71" i="5"/>
  <c r="D70" i="5"/>
  <c r="C70" i="5"/>
  <c r="B70" i="5"/>
  <c r="A70" i="5"/>
  <c r="D69" i="5"/>
  <c r="C69" i="5"/>
  <c r="B69" i="5"/>
  <c r="A69" i="5"/>
  <c r="D68" i="5"/>
  <c r="C68" i="5"/>
  <c r="B68" i="5"/>
  <c r="A68" i="5"/>
  <c r="D67" i="5"/>
  <c r="C67" i="5"/>
  <c r="B67" i="5"/>
  <c r="A67" i="5"/>
  <c r="D66" i="5"/>
  <c r="C66" i="5"/>
  <c r="B66" i="5"/>
  <c r="A66" i="5"/>
  <c r="D65" i="5"/>
  <c r="C65" i="5"/>
  <c r="B65" i="5"/>
  <c r="A65" i="5"/>
  <c r="D64" i="5"/>
  <c r="C64" i="5"/>
  <c r="B64" i="5"/>
  <c r="A64" i="5"/>
  <c r="D63" i="5"/>
  <c r="C63" i="5"/>
  <c r="B63" i="5"/>
  <c r="A63" i="5"/>
  <c r="D62" i="5"/>
  <c r="C62" i="5"/>
  <c r="B62" i="5"/>
  <c r="A62" i="5"/>
  <c r="D61" i="5"/>
  <c r="C61" i="5"/>
  <c r="B61" i="5"/>
  <c r="A61" i="5"/>
  <c r="D60" i="5"/>
  <c r="C60" i="5"/>
  <c r="B60" i="5"/>
  <c r="A60" i="5"/>
  <c r="D59" i="5"/>
  <c r="C59" i="5"/>
  <c r="B59" i="5"/>
  <c r="A59" i="5"/>
  <c r="D58" i="5"/>
  <c r="C58" i="5"/>
  <c r="B58" i="5"/>
  <c r="A58" i="5"/>
  <c r="D57" i="5"/>
  <c r="C57" i="5"/>
  <c r="B57" i="5"/>
  <c r="A57" i="5"/>
  <c r="D56" i="5"/>
  <c r="C56" i="5"/>
  <c r="B56" i="5"/>
  <c r="A56" i="5"/>
  <c r="D55" i="5"/>
  <c r="C55" i="5"/>
  <c r="B55" i="5"/>
  <c r="A55" i="5"/>
  <c r="D54" i="5"/>
  <c r="C54" i="5"/>
  <c r="B54" i="5"/>
  <c r="A54" i="5"/>
  <c r="D53" i="5"/>
  <c r="C53" i="5"/>
  <c r="B53" i="5"/>
  <c r="A53" i="5"/>
  <c r="D52" i="5"/>
  <c r="C52" i="5"/>
  <c r="B52" i="5"/>
  <c r="A52" i="5"/>
  <c r="D51" i="5"/>
  <c r="C51" i="5"/>
  <c r="B51" i="5"/>
  <c r="A51" i="5"/>
  <c r="D50" i="5"/>
  <c r="C50" i="5"/>
  <c r="B50" i="5"/>
  <c r="A50" i="5"/>
  <c r="D49" i="5"/>
  <c r="C49" i="5"/>
  <c r="B49" i="5"/>
  <c r="A49" i="5"/>
  <c r="D48" i="5"/>
  <c r="C48" i="5"/>
  <c r="B48" i="5"/>
  <c r="A48" i="5"/>
  <c r="D47" i="5"/>
  <c r="C47" i="5"/>
  <c r="B47" i="5"/>
  <c r="A47" i="5"/>
  <c r="D46" i="5"/>
  <c r="C46" i="5"/>
  <c r="B46" i="5"/>
  <c r="A46" i="5"/>
  <c r="D45" i="5"/>
  <c r="C45" i="5"/>
  <c r="B45" i="5"/>
  <c r="A45" i="5"/>
  <c r="D44" i="5"/>
  <c r="C44" i="5"/>
  <c r="B44" i="5"/>
  <c r="A44" i="5"/>
  <c r="D43" i="5"/>
  <c r="C43" i="5"/>
  <c r="B43" i="5"/>
  <c r="A43" i="5"/>
  <c r="D42" i="5"/>
  <c r="C42" i="5"/>
  <c r="B42" i="5"/>
  <c r="A42" i="5"/>
  <c r="D41" i="5"/>
  <c r="C41" i="5"/>
  <c r="B41" i="5"/>
  <c r="A41" i="5"/>
  <c r="D40" i="5"/>
  <c r="C40" i="5"/>
  <c r="B40" i="5"/>
  <c r="A40" i="5"/>
  <c r="D39" i="5"/>
  <c r="C39" i="5"/>
  <c r="B39" i="5"/>
  <c r="A39" i="5"/>
  <c r="D38" i="5"/>
  <c r="C38" i="5"/>
  <c r="B38" i="5"/>
  <c r="A38" i="5"/>
  <c r="D37" i="5"/>
  <c r="C37" i="5"/>
  <c r="B37" i="5"/>
  <c r="A37" i="5"/>
  <c r="D36" i="5"/>
  <c r="C36" i="5"/>
  <c r="B36" i="5"/>
  <c r="A36" i="5"/>
  <c r="D35" i="5"/>
  <c r="C35" i="5"/>
  <c r="B35" i="5"/>
  <c r="A35" i="5"/>
  <c r="D34" i="5"/>
  <c r="C34" i="5"/>
  <c r="B34" i="5"/>
  <c r="A34" i="5"/>
  <c r="D33" i="5"/>
  <c r="C33" i="5"/>
  <c r="B33" i="5"/>
  <c r="A33" i="5"/>
  <c r="D32" i="5"/>
  <c r="C32" i="5"/>
  <c r="B32" i="5"/>
  <c r="A32" i="5"/>
  <c r="D31" i="5"/>
  <c r="C31" i="5"/>
  <c r="B31" i="5"/>
  <c r="A31" i="5"/>
  <c r="D30" i="5"/>
  <c r="C30" i="5"/>
  <c r="B30" i="5"/>
  <c r="A30" i="5"/>
  <c r="D29" i="5"/>
  <c r="C29" i="5"/>
  <c r="B29" i="5"/>
  <c r="A29" i="5"/>
  <c r="D28" i="5"/>
  <c r="C28" i="5"/>
  <c r="B28" i="5"/>
  <c r="A28" i="5"/>
  <c r="D27" i="5"/>
  <c r="C27" i="5"/>
  <c r="B27" i="5"/>
  <c r="A27" i="5"/>
  <c r="D26" i="5"/>
  <c r="C26" i="5"/>
  <c r="B26" i="5"/>
  <c r="A26" i="5"/>
  <c r="D25" i="5"/>
  <c r="C25" i="5"/>
  <c r="B25" i="5"/>
  <c r="A25" i="5"/>
  <c r="D24" i="5"/>
  <c r="C24" i="5"/>
  <c r="B24" i="5"/>
  <c r="A24" i="5"/>
  <c r="D23" i="5"/>
  <c r="C23" i="5"/>
  <c r="B23" i="5"/>
  <c r="A23" i="5"/>
  <c r="D22" i="5"/>
  <c r="C22" i="5"/>
  <c r="B22" i="5"/>
  <c r="A22" i="5"/>
  <c r="D21" i="5"/>
  <c r="C21" i="5"/>
  <c r="B21" i="5"/>
  <c r="A21" i="5"/>
  <c r="D20" i="5"/>
  <c r="C20" i="5"/>
  <c r="B20" i="5"/>
  <c r="A20" i="5"/>
  <c r="D19" i="5"/>
  <c r="C19" i="5"/>
  <c r="B19" i="5"/>
  <c r="A19" i="5"/>
  <c r="D18" i="5"/>
  <c r="C18" i="5"/>
  <c r="B18" i="5"/>
  <c r="A18" i="5"/>
  <c r="D17" i="5"/>
  <c r="C17" i="5"/>
  <c r="B17" i="5"/>
  <c r="A17" i="5"/>
  <c r="D16" i="5"/>
  <c r="C16" i="5"/>
  <c r="B16" i="5"/>
  <c r="A16" i="5"/>
  <c r="D15" i="5"/>
  <c r="C15" i="5"/>
  <c r="B15" i="5"/>
  <c r="A15" i="5"/>
  <c r="D14" i="5"/>
  <c r="C14" i="5"/>
  <c r="B14" i="5"/>
  <c r="A14" i="5"/>
  <c r="D13" i="5"/>
  <c r="C13" i="5"/>
  <c r="B13" i="5"/>
  <c r="A13" i="5"/>
  <c r="D12" i="5"/>
  <c r="C12" i="5"/>
  <c r="B12" i="5"/>
  <c r="A12" i="5"/>
  <c r="D11" i="5"/>
  <c r="C11" i="5"/>
  <c r="B11" i="5"/>
  <c r="A11" i="5"/>
  <c r="D10" i="5"/>
  <c r="C10" i="5"/>
  <c r="B10" i="5"/>
  <c r="A10" i="5"/>
  <c r="D9" i="5"/>
  <c r="C9" i="5"/>
  <c r="B9" i="5"/>
  <c r="A9" i="5"/>
  <c r="D8" i="5"/>
  <c r="C8" i="5"/>
  <c r="B8" i="5"/>
  <c r="A8" i="5"/>
  <c r="D7" i="5"/>
  <c r="C7" i="5"/>
  <c r="B7" i="5"/>
  <c r="A7" i="5"/>
  <c r="D6" i="5"/>
  <c r="C6" i="5"/>
  <c r="B6" i="5"/>
  <c r="A6" i="5"/>
  <c r="D5" i="5"/>
  <c r="C5" i="5"/>
  <c r="B5" i="5"/>
  <c r="A5" i="5"/>
  <c r="D4" i="5"/>
  <c r="C4" i="5"/>
  <c r="B4" i="5"/>
  <c r="A4" i="5"/>
  <c r="D3" i="5"/>
  <c r="C3" i="5"/>
  <c r="B3" i="5"/>
  <c r="A3" i="5"/>
  <c r="C2" i="5"/>
  <c r="B2" i="5"/>
  <c r="A2" i="5"/>
  <c r="F201" i="4"/>
  <c r="B201" i="4"/>
  <c r="A201" i="4"/>
  <c r="B200" i="4"/>
  <c r="C200" i="4" s="1"/>
  <c r="A200" i="4"/>
  <c r="C199" i="4"/>
  <c r="B199" i="4"/>
  <c r="F199" i="4" s="1"/>
  <c r="A199" i="4"/>
  <c r="F198" i="4"/>
  <c r="B198" i="4"/>
  <c r="C198" i="4" s="1"/>
  <c r="A198" i="4"/>
  <c r="B197" i="4"/>
  <c r="F197" i="4" s="1"/>
  <c r="A197" i="4"/>
  <c r="B196" i="4"/>
  <c r="A196" i="4"/>
  <c r="F195" i="4"/>
  <c r="B195" i="4"/>
  <c r="A195" i="4"/>
  <c r="B194" i="4"/>
  <c r="C194" i="4" s="1"/>
  <c r="A194" i="4"/>
  <c r="B193" i="4"/>
  <c r="A193" i="4"/>
  <c r="B192" i="4"/>
  <c r="A192" i="4"/>
  <c r="B191" i="4"/>
  <c r="F191" i="4" s="1"/>
  <c r="A191" i="4"/>
  <c r="B190" i="4"/>
  <c r="C190" i="4" s="1"/>
  <c r="A190" i="4"/>
  <c r="B189" i="4"/>
  <c r="A189" i="4"/>
  <c r="C188" i="4"/>
  <c r="B188" i="4"/>
  <c r="A188" i="4"/>
  <c r="F187" i="4"/>
  <c r="C187" i="4"/>
  <c r="B187" i="4"/>
  <c r="A187" i="4"/>
  <c r="F186" i="4"/>
  <c r="B186" i="4"/>
  <c r="C186" i="4" s="1"/>
  <c r="A186" i="4"/>
  <c r="F185" i="4"/>
  <c r="B185" i="4"/>
  <c r="A185" i="4"/>
  <c r="B184" i="4"/>
  <c r="C184" i="4" s="1"/>
  <c r="A184" i="4"/>
  <c r="C183" i="4"/>
  <c r="B183" i="4"/>
  <c r="F183" i="4" s="1"/>
  <c r="A183" i="4"/>
  <c r="F182" i="4"/>
  <c r="B182" i="4"/>
  <c r="C182" i="4" s="1"/>
  <c r="A182" i="4"/>
  <c r="B181" i="4"/>
  <c r="F181" i="4" s="1"/>
  <c r="A181" i="4"/>
  <c r="B180" i="4"/>
  <c r="A180" i="4"/>
  <c r="F179" i="4"/>
  <c r="B179" i="4"/>
  <c r="A179" i="4"/>
  <c r="B178" i="4"/>
  <c r="C178" i="4" s="1"/>
  <c r="A178" i="4"/>
  <c r="B177" i="4"/>
  <c r="A177" i="4"/>
  <c r="B176" i="4"/>
  <c r="A176" i="4"/>
  <c r="B175" i="4"/>
  <c r="F175" i="4" s="1"/>
  <c r="A175" i="4"/>
  <c r="B174" i="4"/>
  <c r="C174" i="4" s="1"/>
  <c r="A174" i="4"/>
  <c r="B173" i="4"/>
  <c r="A173" i="4"/>
  <c r="C172" i="4"/>
  <c r="B172" i="4"/>
  <c r="A172" i="4"/>
  <c r="F171" i="4"/>
  <c r="C171" i="4"/>
  <c r="B171" i="4"/>
  <c r="A171" i="4"/>
  <c r="F170" i="4"/>
  <c r="B170" i="4"/>
  <c r="C170" i="4" s="1"/>
  <c r="A170" i="4"/>
  <c r="F169" i="4"/>
  <c r="B169" i="4"/>
  <c r="A169" i="4"/>
  <c r="B168" i="4"/>
  <c r="C168" i="4" s="1"/>
  <c r="A168" i="4"/>
  <c r="C167" i="4"/>
  <c r="B167" i="4"/>
  <c r="F167" i="4" s="1"/>
  <c r="A167" i="4"/>
  <c r="F166" i="4"/>
  <c r="B166" i="4"/>
  <c r="C166" i="4" s="1"/>
  <c r="A166" i="4"/>
  <c r="B165" i="4"/>
  <c r="F165" i="4" s="1"/>
  <c r="A165" i="4"/>
  <c r="B164" i="4"/>
  <c r="A164" i="4"/>
  <c r="F163" i="4"/>
  <c r="B163" i="4"/>
  <c r="A163" i="4"/>
  <c r="B162" i="4"/>
  <c r="C162" i="4" s="1"/>
  <c r="A162" i="4"/>
  <c r="B161" i="4"/>
  <c r="A161" i="4"/>
  <c r="B160" i="4"/>
  <c r="A160" i="4"/>
  <c r="B159" i="4"/>
  <c r="F159" i="4" s="1"/>
  <c r="A159" i="4"/>
  <c r="B158" i="4"/>
  <c r="C158" i="4" s="1"/>
  <c r="A158" i="4"/>
  <c r="B157" i="4"/>
  <c r="A157" i="4"/>
  <c r="C156" i="4"/>
  <c r="B156" i="4"/>
  <c r="A156" i="4"/>
  <c r="F155" i="4"/>
  <c r="C155" i="4"/>
  <c r="B155" i="4"/>
  <c r="A155" i="4"/>
  <c r="F154" i="4"/>
  <c r="B154" i="4"/>
  <c r="C154" i="4" s="1"/>
  <c r="A154" i="4"/>
  <c r="F153" i="4"/>
  <c r="B153" i="4"/>
  <c r="A153" i="4"/>
  <c r="B152" i="4"/>
  <c r="C152" i="4" s="1"/>
  <c r="A152" i="4"/>
  <c r="C151" i="4"/>
  <c r="B151" i="4"/>
  <c r="F151" i="4" s="1"/>
  <c r="A151" i="4"/>
  <c r="F150" i="4"/>
  <c r="B150" i="4"/>
  <c r="C150" i="4" s="1"/>
  <c r="A150" i="4"/>
  <c r="B149" i="4"/>
  <c r="F149" i="4" s="1"/>
  <c r="A149" i="4"/>
  <c r="B148" i="4"/>
  <c r="A148" i="4"/>
  <c r="F147" i="4"/>
  <c r="B147" i="4"/>
  <c r="A147" i="4"/>
  <c r="B146" i="4"/>
  <c r="C146" i="4" s="1"/>
  <c r="A146" i="4"/>
  <c r="B145" i="4"/>
  <c r="A145" i="4"/>
  <c r="B144" i="4"/>
  <c r="A144" i="4"/>
  <c r="B143" i="4"/>
  <c r="F143" i="4" s="1"/>
  <c r="A143" i="4"/>
  <c r="B142" i="4"/>
  <c r="C142" i="4" s="1"/>
  <c r="A142" i="4"/>
  <c r="B141" i="4"/>
  <c r="A141" i="4"/>
  <c r="C140" i="4"/>
  <c r="B140" i="4"/>
  <c r="A140" i="4"/>
  <c r="F139" i="4"/>
  <c r="C139" i="4"/>
  <c r="B139" i="4"/>
  <c r="A139" i="4"/>
  <c r="F138" i="4"/>
  <c r="B138" i="4"/>
  <c r="C138" i="4" s="1"/>
  <c r="A138" i="4"/>
  <c r="F137" i="4"/>
  <c r="B137" i="4"/>
  <c r="A137" i="4"/>
  <c r="B136" i="4"/>
  <c r="C136" i="4" s="1"/>
  <c r="A136" i="4"/>
  <c r="C135" i="4"/>
  <c r="B135" i="4"/>
  <c r="F135" i="4" s="1"/>
  <c r="A135" i="4"/>
  <c r="F134" i="4"/>
  <c r="B134" i="4"/>
  <c r="C134" i="4" s="1"/>
  <c r="A134" i="4"/>
  <c r="B133" i="4"/>
  <c r="F133" i="4" s="1"/>
  <c r="A133" i="4"/>
  <c r="B132" i="4"/>
  <c r="A132" i="4"/>
  <c r="F131" i="4"/>
  <c r="B131" i="4"/>
  <c r="A131" i="4"/>
  <c r="B130" i="4"/>
  <c r="C130" i="4" s="1"/>
  <c r="A130" i="4"/>
  <c r="B129" i="4"/>
  <c r="A129" i="4"/>
  <c r="B128" i="4"/>
  <c r="A128" i="4"/>
  <c r="B127" i="4"/>
  <c r="F127" i="4" s="1"/>
  <c r="A127" i="4"/>
  <c r="B126" i="4"/>
  <c r="C126" i="4" s="1"/>
  <c r="A126" i="4"/>
  <c r="B125" i="4"/>
  <c r="A125" i="4"/>
  <c r="C124" i="4"/>
  <c r="B124" i="4"/>
  <c r="A124" i="4"/>
  <c r="F123" i="4"/>
  <c r="C123" i="4"/>
  <c r="B123" i="4"/>
  <c r="A123" i="4"/>
  <c r="F122" i="4"/>
  <c r="B122" i="4"/>
  <c r="C122" i="4" s="1"/>
  <c r="A122" i="4"/>
  <c r="F121" i="4"/>
  <c r="B121" i="4"/>
  <c r="A121" i="4"/>
  <c r="B120" i="4"/>
  <c r="C120" i="4" s="1"/>
  <c r="A120" i="4"/>
  <c r="C119" i="4"/>
  <c r="B119" i="4"/>
  <c r="F119" i="4" s="1"/>
  <c r="A119" i="4"/>
  <c r="F118" i="4"/>
  <c r="B118" i="4"/>
  <c r="C118" i="4" s="1"/>
  <c r="A118" i="4"/>
  <c r="B117" i="4"/>
  <c r="F117" i="4" s="1"/>
  <c r="A117" i="4"/>
  <c r="B116" i="4"/>
  <c r="A116" i="4"/>
  <c r="F115" i="4"/>
  <c r="B115" i="4"/>
  <c r="A115" i="4"/>
  <c r="B114" i="4"/>
  <c r="C114" i="4" s="1"/>
  <c r="A114" i="4"/>
  <c r="B113" i="4"/>
  <c r="A113" i="4"/>
  <c r="B112" i="4"/>
  <c r="A112" i="4"/>
  <c r="B111" i="4"/>
  <c r="F111" i="4" s="1"/>
  <c r="A111" i="4"/>
  <c r="B110" i="4"/>
  <c r="C110" i="4" s="1"/>
  <c r="A110" i="4"/>
  <c r="B109" i="4"/>
  <c r="A109" i="4"/>
  <c r="C108" i="4"/>
  <c r="B108" i="4"/>
  <c r="A108" i="4"/>
  <c r="F107" i="4"/>
  <c r="C107" i="4"/>
  <c r="B107" i="4"/>
  <c r="A107" i="4"/>
  <c r="F106" i="4"/>
  <c r="B106" i="4"/>
  <c r="C106" i="4" s="1"/>
  <c r="A106" i="4"/>
  <c r="F105" i="4"/>
  <c r="B105" i="4"/>
  <c r="A105" i="4"/>
  <c r="B104" i="4"/>
  <c r="C104" i="4" s="1"/>
  <c r="A104" i="4"/>
  <c r="C103" i="4"/>
  <c r="B103" i="4"/>
  <c r="F103" i="4" s="1"/>
  <c r="A103" i="4"/>
  <c r="F102" i="4"/>
  <c r="B102" i="4"/>
  <c r="C102" i="4" s="1"/>
  <c r="A102" i="4"/>
  <c r="B101" i="4"/>
  <c r="F101" i="4" s="1"/>
  <c r="A101" i="4"/>
  <c r="B100" i="4"/>
  <c r="A100" i="4"/>
  <c r="F99" i="4"/>
  <c r="B99" i="4"/>
  <c r="A99" i="4"/>
  <c r="B98" i="4"/>
  <c r="C98" i="4" s="1"/>
  <c r="A98" i="4"/>
  <c r="B97" i="4"/>
  <c r="A97" i="4"/>
  <c r="B96" i="4"/>
  <c r="A96" i="4"/>
  <c r="B95" i="4"/>
  <c r="F95" i="4" s="1"/>
  <c r="A95" i="4"/>
  <c r="B94" i="4"/>
  <c r="C94" i="4" s="1"/>
  <c r="A94" i="4"/>
  <c r="B93" i="4"/>
  <c r="A93" i="4"/>
  <c r="C92" i="4"/>
  <c r="B92" i="4"/>
  <c r="A92" i="4"/>
  <c r="F91" i="4"/>
  <c r="C91" i="4"/>
  <c r="B91" i="4"/>
  <c r="A91" i="4"/>
  <c r="F90" i="4"/>
  <c r="B90" i="4"/>
  <c r="C90" i="4" s="1"/>
  <c r="A90" i="4"/>
  <c r="F89" i="4"/>
  <c r="B89" i="4"/>
  <c r="A89" i="4"/>
  <c r="B88" i="4"/>
  <c r="C88" i="4" s="1"/>
  <c r="A88" i="4"/>
  <c r="C87" i="4"/>
  <c r="B87" i="4"/>
  <c r="F87" i="4" s="1"/>
  <c r="A87" i="4"/>
  <c r="F86" i="4"/>
  <c r="B86" i="4"/>
  <c r="C86" i="4" s="1"/>
  <c r="A86" i="4"/>
  <c r="B85" i="4"/>
  <c r="F85" i="4" s="1"/>
  <c r="A85" i="4"/>
  <c r="B84" i="4"/>
  <c r="A84" i="4"/>
  <c r="F83" i="4"/>
  <c r="B83" i="4"/>
  <c r="A83" i="4"/>
  <c r="B82" i="4"/>
  <c r="C82" i="4" s="1"/>
  <c r="A82" i="4"/>
  <c r="B81" i="4"/>
  <c r="A81" i="4"/>
  <c r="B80" i="4"/>
  <c r="A80" i="4"/>
  <c r="B79" i="4"/>
  <c r="F79" i="4" s="1"/>
  <c r="A79" i="4"/>
  <c r="B78" i="4"/>
  <c r="C78" i="4" s="1"/>
  <c r="A78" i="4"/>
  <c r="B77" i="4"/>
  <c r="A77" i="4"/>
  <c r="C76" i="4"/>
  <c r="B76" i="4"/>
  <c r="A76" i="4"/>
  <c r="F75" i="4"/>
  <c r="C75" i="4"/>
  <c r="B75" i="4"/>
  <c r="A75" i="4"/>
  <c r="F74" i="4"/>
  <c r="B74" i="4"/>
  <c r="C74" i="4" s="1"/>
  <c r="A74" i="4"/>
  <c r="F73" i="4"/>
  <c r="B73" i="4"/>
  <c r="A73" i="4"/>
  <c r="B72" i="4"/>
  <c r="C72" i="4" s="1"/>
  <c r="A72" i="4"/>
  <c r="C71" i="4"/>
  <c r="B71" i="4"/>
  <c r="F71" i="4" s="1"/>
  <c r="A71" i="4"/>
  <c r="F70" i="4"/>
  <c r="B70" i="4"/>
  <c r="C70" i="4" s="1"/>
  <c r="A70" i="4"/>
  <c r="B69" i="4"/>
  <c r="F69" i="4" s="1"/>
  <c r="A69" i="4"/>
  <c r="B68" i="4"/>
  <c r="A68" i="4"/>
  <c r="F67" i="4"/>
  <c r="C67" i="4"/>
  <c r="B67" i="4"/>
  <c r="A67" i="4"/>
  <c r="B66" i="4"/>
  <c r="C66" i="4" s="1"/>
  <c r="A66" i="4"/>
  <c r="B65" i="4"/>
  <c r="A65" i="4"/>
  <c r="B64" i="4"/>
  <c r="A64" i="4"/>
  <c r="B63" i="4"/>
  <c r="C63" i="4" s="1"/>
  <c r="A63" i="4"/>
  <c r="F62" i="4"/>
  <c r="B62" i="4"/>
  <c r="C62" i="4" s="1"/>
  <c r="A62" i="4"/>
  <c r="B61" i="4"/>
  <c r="A61" i="4"/>
  <c r="B60" i="4"/>
  <c r="C60" i="4" s="1"/>
  <c r="A60" i="4"/>
  <c r="B59" i="4"/>
  <c r="F59" i="4" s="1"/>
  <c r="A59" i="4"/>
  <c r="B58" i="4"/>
  <c r="C58" i="4" s="1"/>
  <c r="A58" i="4"/>
  <c r="F57" i="4"/>
  <c r="F1234" i="8" s="1"/>
  <c r="B57" i="4"/>
  <c r="A57" i="4"/>
  <c r="B56" i="4"/>
  <c r="C56" i="4" s="1"/>
  <c r="B1211" i="8" s="1"/>
  <c r="A56" i="4"/>
  <c r="D1188" i="8"/>
  <c r="C55" i="4"/>
  <c r="B1188" i="8" s="1"/>
  <c r="B55" i="4"/>
  <c r="F55" i="4" s="1"/>
  <c r="F1188" i="8" s="1"/>
  <c r="A55" i="4"/>
  <c r="F54" i="4"/>
  <c r="F1165" i="8" s="1"/>
  <c r="D1165" i="8"/>
  <c r="B54" i="4"/>
  <c r="C54" i="4" s="1"/>
  <c r="B1165" i="8" s="1"/>
  <c r="A54" i="4"/>
  <c r="B53" i="4"/>
  <c r="F53" i="4" s="1"/>
  <c r="F1142" i="8" s="1"/>
  <c r="A53" i="4"/>
  <c r="B52" i="4"/>
  <c r="A52" i="4"/>
  <c r="F51" i="4"/>
  <c r="F1096" i="8" s="1"/>
  <c r="C51" i="4"/>
  <c r="B1096" i="8" s="1"/>
  <c r="B51" i="4"/>
  <c r="D1096" i="8" s="1"/>
  <c r="A51" i="4"/>
  <c r="B50" i="4"/>
  <c r="C50" i="4" s="1"/>
  <c r="B1073" i="8" s="1"/>
  <c r="A50" i="4"/>
  <c r="B49" i="4"/>
  <c r="A49" i="4"/>
  <c r="B48" i="4"/>
  <c r="A48" i="4"/>
  <c r="B47" i="4"/>
  <c r="C47" i="4" s="1"/>
  <c r="B1004" i="8" s="1"/>
  <c r="A47" i="4"/>
  <c r="F46" i="4"/>
  <c r="F981" i="8" s="1"/>
  <c r="B46" i="4"/>
  <c r="C46" i="4" s="1"/>
  <c r="B981" i="8" s="1"/>
  <c r="A46" i="4"/>
  <c r="B45" i="4"/>
  <c r="A45" i="4"/>
  <c r="B44" i="4"/>
  <c r="C44" i="4" s="1"/>
  <c r="B935" i="8" s="1"/>
  <c r="A44" i="4"/>
  <c r="B43" i="4"/>
  <c r="F43" i="4" s="1"/>
  <c r="F912" i="8" s="1"/>
  <c r="A43" i="4"/>
  <c r="B42" i="4"/>
  <c r="C42" i="4" s="1"/>
  <c r="B889" i="8" s="1"/>
  <c r="A42" i="4"/>
  <c r="F41" i="4"/>
  <c r="F866" i="8" s="1"/>
  <c r="B41" i="4"/>
  <c r="A41" i="4"/>
  <c r="B40" i="4"/>
  <c r="C40" i="4" s="1"/>
  <c r="B843" i="8" s="1"/>
  <c r="A40" i="4"/>
  <c r="D820" i="8"/>
  <c r="C39" i="4"/>
  <c r="B820" i="8" s="1"/>
  <c r="B39" i="4"/>
  <c r="F39" i="4" s="1"/>
  <c r="F820" i="8" s="1"/>
  <c r="A39" i="4"/>
  <c r="F38" i="4"/>
  <c r="F797" i="8" s="1"/>
  <c r="D797" i="8"/>
  <c r="B38" i="4"/>
  <c r="C38" i="4" s="1"/>
  <c r="B797" i="8" s="1"/>
  <c r="A38" i="4"/>
  <c r="F37" i="4"/>
  <c r="F774" i="8" s="1"/>
  <c r="C37" i="4"/>
  <c r="B774" i="8" s="1"/>
  <c r="B37" i="4"/>
  <c r="D774" i="8" s="1"/>
  <c r="A37" i="4"/>
  <c r="D751" i="8"/>
  <c r="C36" i="4"/>
  <c r="B751" i="8" s="1"/>
  <c r="B36" i="4"/>
  <c r="F36" i="4" s="1"/>
  <c r="F751" i="8" s="1"/>
  <c r="A36" i="4"/>
  <c r="B35" i="4"/>
  <c r="F35" i="4" s="1"/>
  <c r="F728" i="8" s="1"/>
  <c r="A35" i="4"/>
  <c r="F34" i="4"/>
  <c r="F705" i="8" s="1"/>
  <c r="B34" i="4"/>
  <c r="C34" i="4" s="1"/>
  <c r="B705" i="8" s="1"/>
  <c r="A34" i="4"/>
  <c r="B33" i="4"/>
  <c r="D682" i="8" s="1"/>
  <c r="A33" i="4"/>
  <c r="B32" i="4"/>
  <c r="F32" i="4" s="1"/>
  <c r="F659" i="8" s="1"/>
  <c r="A32" i="4"/>
  <c r="D636" i="8"/>
  <c r="B31" i="4"/>
  <c r="C31" i="4" s="1"/>
  <c r="B636" i="8" s="1"/>
  <c r="A31" i="4"/>
  <c r="B30" i="4"/>
  <c r="A30" i="4"/>
  <c r="B29" i="4"/>
  <c r="A29" i="4"/>
  <c r="B28" i="4"/>
  <c r="A28" i="4"/>
  <c r="B27" i="4"/>
  <c r="D544" i="8" s="1"/>
  <c r="A27" i="4"/>
  <c r="B26" i="4"/>
  <c r="A26" i="4"/>
  <c r="B25" i="4"/>
  <c r="C25" i="4" s="1"/>
  <c r="B498" i="8" s="1"/>
  <c r="A25" i="4"/>
  <c r="B24" i="4"/>
  <c r="A24" i="4"/>
  <c r="F23" i="4"/>
  <c r="F452" i="8" s="1"/>
  <c r="C23" i="4"/>
  <c r="B452" i="8" s="1"/>
  <c r="B23" i="4"/>
  <c r="D452" i="8" s="1"/>
  <c r="A23" i="4"/>
  <c r="D429" i="8"/>
  <c r="B22" i="4"/>
  <c r="C22" i="4" s="1"/>
  <c r="B429" i="8" s="1"/>
  <c r="A22" i="4"/>
  <c r="B21" i="4"/>
  <c r="D406" i="8" s="1"/>
  <c r="A21" i="4"/>
  <c r="B20" i="4"/>
  <c r="F20" i="4" s="1"/>
  <c r="F383" i="8" s="1"/>
  <c r="A20" i="4"/>
  <c r="D360" i="8"/>
  <c r="B19" i="4"/>
  <c r="C19" i="4" s="1"/>
  <c r="B360" i="8" s="1"/>
  <c r="A19" i="4"/>
  <c r="F18" i="4"/>
  <c r="F337" i="8" s="1"/>
  <c r="B18" i="4"/>
  <c r="C18" i="4" s="1"/>
  <c r="B337" i="8" s="1"/>
  <c r="A18" i="4"/>
  <c r="B17" i="4"/>
  <c r="D314" i="8" s="1"/>
  <c r="A17" i="4"/>
  <c r="B16" i="4"/>
  <c r="F16" i="4" s="1"/>
  <c r="F291" i="8" s="1"/>
  <c r="A16" i="4"/>
  <c r="F15" i="4"/>
  <c r="F268" i="8" s="1"/>
  <c r="C15" i="4"/>
  <c r="B268" i="8" s="1"/>
  <c r="B15" i="4"/>
  <c r="D268" i="8" s="1"/>
  <c r="A15" i="4"/>
  <c r="B14" i="4"/>
  <c r="A14" i="4"/>
  <c r="B13" i="4"/>
  <c r="A13" i="4"/>
  <c r="B12" i="4"/>
  <c r="A12" i="4"/>
  <c r="B11" i="4"/>
  <c r="F11" i="4" s="1"/>
  <c r="F176" i="8" s="1"/>
  <c r="A11" i="4"/>
  <c r="D153" i="8"/>
  <c r="B10" i="4"/>
  <c r="A10" i="4"/>
  <c r="B9" i="4"/>
  <c r="A9" i="4"/>
  <c r="B8" i="4"/>
  <c r="C8" i="4" s="1"/>
  <c r="B107" i="8" s="1"/>
  <c r="A8" i="4"/>
  <c r="F7" i="4"/>
  <c r="F84" i="8" s="1"/>
  <c r="C7" i="4"/>
  <c r="B84" i="8" s="1"/>
  <c r="B7" i="4"/>
  <c r="D84" i="8" s="1"/>
  <c r="A7" i="4"/>
  <c r="B6" i="4"/>
  <c r="C6" i="4" s="1"/>
  <c r="B61" i="8" s="1"/>
  <c r="A6" i="4"/>
  <c r="B5" i="4"/>
  <c r="D38" i="8" s="1"/>
  <c r="A5" i="4"/>
  <c r="B4" i="4"/>
  <c r="F4" i="4" s="1"/>
  <c r="F15" i="8" s="1"/>
  <c r="A4" i="4"/>
  <c r="AC200" i="3"/>
  <c r="AB200" i="3"/>
  <c r="AA200" i="3"/>
  <c r="Z200" i="3"/>
  <c r="X200" i="3"/>
  <c r="W200" i="3"/>
  <c r="Y200" i="3" s="1"/>
  <c r="S200" i="3"/>
  <c r="M200" i="3" a="1"/>
  <c r="M200" i="3" s="1"/>
  <c r="N200" i="3" s="1" a="1"/>
  <c r="N200" i="3" s="1"/>
  <c r="J200" i="3"/>
  <c r="I200" i="3"/>
  <c r="G200" i="3"/>
  <c r="F200" i="3" a="1"/>
  <c r="F200" i="3" s="1"/>
  <c r="E200" i="3"/>
  <c r="H200" i="3" s="1"/>
  <c r="D200" i="3"/>
  <c r="C200" i="3"/>
  <c r="B200" i="3"/>
  <c r="A200" i="3"/>
  <c r="AC199" i="3"/>
  <c r="AA199" i="3"/>
  <c r="Z199" i="3"/>
  <c r="W199" i="3"/>
  <c r="U199" i="3"/>
  <c r="S199" i="3"/>
  <c r="V199" i="3" s="1"/>
  <c r="M199" i="3" a="1"/>
  <c r="M199" i="3" s="1"/>
  <c r="N199" i="3" s="1" a="1"/>
  <c r="N199" i="3" s="1"/>
  <c r="I199" i="3"/>
  <c r="G199" i="3"/>
  <c r="F199" i="3" a="1"/>
  <c r="F199" i="3" s="1"/>
  <c r="E199" i="3"/>
  <c r="H199" i="3" s="1"/>
  <c r="D199" i="3"/>
  <c r="C199" i="3"/>
  <c r="AB199" i="3" s="1"/>
  <c r="B199" i="3"/>
  <c r="A199" i="3"/>
  <c r="AC198" i="3"/>
  <c r="AA198" i="3"/>
  <c r="Z198" i="3"/>
  <c r="Y198" i="3"/>
  <c r="W198" i="3"/>
  <c r="X198" i="3" s="1"/>
  <c r="U198" i="3"/>
  <c r="T198" i="3"/>
  <c r="S198" i="3"/>
  <c r="V198" i="3" s="1"/>
  <c r="K198" i="3"/>
  <c r="I198" i="3"/>
  <c r="L198" i="3" s="1"/>
  <c r="G198" i="3"/>
  <c r="F198" i="3" a="1"/>
  <c r="F198" i="3" s="1"/>
  <c r="E198" i="3"/>
  <c r="D198" i="3"/>
  <c r="C198" i="3"/>
  <c r="AB198" i="3" s="1"/>
  <c r="B198" i="3"/>
  <c r="A198" i="3"/>
  <c r="AC197" i="3"/>
  <c r="AB197" i="3"/>
  <c r="AA197" i="3"/>
  <c r="Z197" i="3"/>
  <c r="Y197" i="3"/>
  <c r="X197" i="3"/>
  <c r="W197" i="3"/>
  <c r="T197" i="3"/>
  <c r="S197" i="3"/>
  <c r="K197" i="3"/>
  <c r="J197" i="3"/>
  <c r="I197" i="3"/>
  <c r="L197" i="3" s="1"/>
  <c r="G197" i="3"/>
  <c r="F197" i="3" a="1"/>
  <c r="F197" i="3" s="1"/>
  <c r="E197" i="3"/>
  <c r="D197" i="3"/>
  <c r="C197" i="3"/>
  <c r="B197" i="3"/>
  <c r="A197" i="3"/>
  <c r="AC196" i="3"/>
  <c r="AB196" i="3"/>
  <c r="AA196" i="3"/>
  <c r="Z196" i="3"/>
  <c r="W196" i="3"/>
  <c r="Y196" i="3" s="1"/>
  <c r="S196" i="3"/>
  <c r="I196" i="3"/>
  <c r="G196" i="3"/>
  <c r="F196" i="3" a="1"/>
  <c r="F196" i="3"/>
  <c r="E196" i="3"/>
  <c r="H196" i="3" s="1"/>
  <c r="D196" i="3"/>
  <c r="C196" i="3"/>
  <c r="B196" i="3"/>
  <c r="A196" i="3"/>
  <c r="AC195" i="3"/>
  <c r="AB195" i="3"/>
  <c r="AA195" i="3"/>
  <c r="Z195" i="3"/>
  <c r="W195" i="3"/>
  <c r="U195" i="3"/>
  <c r="S195" i="3"/>
  <c r="V195" i="3" s="1"/>
  <c r="I195" i="3"/>
  <c r="G195" i="3"/>
  <c r="F195" i="3" a="1"/>
  <c r="F195" i="3"/>
  <c r="E195" i="3"/>
  <c r="H195" i="3" s="1"/>
  <c r="D195" i="3"/>
  <c r="C195" i="3"/>
  <c r="B195" i="3"/>
  <c r="A195" i="3"/>
  <c r="AC194" i="3"/>
  <c r="AA194" i="3"/>
  <c r="Z194" i="3"/>
  <c r="Y194" i="3"/>
  <c r="W194" i="3"/>
  <c r="X194" i="3" s="1"/>
  <c r="U194" i="3"/>
  <c r="T194" i="3"/>
  <c r="S194" i="3"/>
  <c r="V194" i="3" s="1"/>
  <c r="K194" i="3"/>
  <c r="I194" i="3"/>
  <c r="L194" i="3" s="1"/>
  <c r="G194" i="3"/>
  <c r="F194" i="3" a="1"/>
  <c r="F194" i="3" s="1"/>
  <c r="E194" i="3"/>
  <c r="D194" i="3"/>
  <c r="C194" i="3"/>
  <c r="AB194" i="3" s="1"/>
  <c r="B194" i="3"/>
  <c r="A194" i="3"/>
  <c r="AC193" i="3"/>
  <c r="AA193" i="3"/>
  <c r="Z193" i="3"/>
  <c r="Y193" i="3"/>
  <c r="X193" i="3"/>
  <c r="W193" i="3"/>
  <c r="T193" i="3"/>
  <c r="S193" i="3"/>
  <c r="K193" i="3"/>
  <c r="J193" i="3"/>
  <c r="I193" i="3"/>
  <c r="L193" i="3" s="1"/>
  <c r="G193" i="3"/>
  <c r="F193" i="3" a="1"/>
  <c r="F193" i="3" s="1"/>
  <c r="E193" i="3"/>
  <c r="D193" i="3"/>
  <c r="C193" i="3"/>
  <c r="AB193" i="3" s="1"/>
  <c r="B193" i="3"/>
  <c r="A193" i="3"/>
  <c r="AC192" i="3"/>
  <c r="AB192" i="3"/>
  <c r="AA192" i="3"/>
  <c r="Z192" i="3"/>
  <c r="W192" i="3"/>
  <c r="S192" i="3"/>
  <c r="M192" i="3" a="1"/>
  <c r="M192" i="3" s="1"/>
  <c r="N192" i="3" s="1" a="1"/>
  <c r="N192" i="3" s="1"/>
  <c r="I192" i="3"/>
  <c r="G192" i="3"/>
  <c r="F192" i="3" a="1"/>
  <c r="F192" i="3" s="1"/>
  <c r="E192" i="3"/>
  <c r="H192" i="3" s="1"/>
  <c r="D192" i="3"/>
  <c r="C192" i="3"/>
  <c r="B192" i="3"/>
  <c r="A192" i="3"/>
  <c r="AC191" i="3"/>
  <c r="AA191" i="3"/>
  <c r="Z191" i="3"/>
  <c r="W191" i="3"/>
  <c r="U191" i="3"/>
  <c r="S191" i="3"/>
  <c r="V191" i="3" s="1"/>
  <c r="I191" i="3"/>
  <c r="M191" i="3" s="1" a="1"/>
  <c r="M191" i="3" s="1"/>
  <c r="N191" i="3" s="1" a="1"/>
  <c r="N191" i="3" s="1"/>
  <c r="G191" i="3"/>
  <c r="F191" i="3" a="1"/>
  <c r="F191" i="3" s="1"/>
  <c r="E191" i="3"/>
  <c r="H191" i="3" s="1"/>
  <c r="D191" i="3"/>
  <c r="C191" i="3"/>
  <c r="AB191" i="3" s="1"/>
  <c r="B191" i="3"/>
  <c r="A191" i="3"/>
  <c r="AC190" i="3"/>
  <c r="AA190" i="3"/>
  <c r="Z190" i="3"/>
  <c r="Y190" i="3"/>
  <c r="W190" i="3"/>
  <c r="X190" i="3" s="1"/>
  <c r="U190" i="3"/>
  <c r="T190" i="3"/>
  <c r="S190" i="3"/>
  <c r="V190" i="3" s="1"/>
  <c r="K190" i="3"/>
  <c r="I190" i="3"/>
  <c r="L190" i="3" s="1"/>
  <c r="G190" i="3"/>
  <c r="F190" i="3" a="1"/>
  <c r="F190" i="3" s="1"/>
  <c r="E190" i="3"/>
  <c r="D190" i="3"/>
  <c r="C190" i="3"/>
  <c r="AB190" i="3" s="1"/>
  <c r="B190" i="3"/>
  <c r="A190" i="3"/>
  <c r="AC189" i="3"/>
  <c r="AA189" i="3"/>
  <c r="Z189" i="3"/>
  <c r="Y189" i="3"/>
  <c r="X189" i="3"/>
  <c r="W189" i="3"/>
  <c r="S189" i="3"/>
  <c r="K189" i="3"/>
  <c r="J189" i="3"/>
  <c r="I189" i="3"/>
  <c r="L189" i="3" s="1"/>
  <c r="G189" i="3"/>
  <c r="F189" i="3" a="1"/>
  <c r="F189" i="3" s="1"/>
  <c r="E189" i="3"/>
  <c r="D189" i="3"/>
  <c r="C189" i="3"/>
  <c r="AB189" i="3" s="1"/>
  <c r="B189" i="3"/>
  <c r="A189" i="3"/>
  <c r="AC188" i="3"/>
  <c r="AB188" i="3"/>
  <c r="AA188" i="3"/>
  <c r="Z188" i="3"/>
  <c r="X188" i="3"/>
  <c r="W188" i="3"/>
  <c r="Y188" i="3" s="1"/>
  <c r="S188" i="3"/>
  <c r="M188" i="3" a="1"/>
  <c r="M188" i="3" s="1"/>
  <c r="N188" i="3" s="1" a="1"/>
  <c r="N188" i="3" s="1"/>
  <c r="J188" i="3"/>
  <c r="I188" i="3"/>
  <c r="G188" i="3"/>
  <c r="F188" i="3" a="1"/>
  <c r="F188" i="3" s="1"/>
  <c r="E188" i="3"/>
  <c r="H188" i="3" s="1"/>
  <c r="D188" i="3"/>
  <c r="C188" i="3"/>
  <c r="B188" i="3"/>
  <c r="A188" i="3"/>
  <c r="AC187" i="3"/>
  <c r="AA187" i="3"/>
  <c r="Z187" i="3"/>
  <c r="W187" i="3"/>
  <c r="U187" i="3"/>
  <c r="S187" i="3"/>
  <c r="V187" i="3" s="1"/>
  <c r="M187" i="3" a="1"/>
  <c r="M187" i="3" s="1"/>
  <c r="N187" i="3" s="1" a="1"/>
  <c r="N187" i="3" s="1"/>
  <c r="I187" i="3"/>
  <c r="G187" i="3"/>
  <c r="F187" i="3" a="1"/>
  <c r="F187" i="3" s="1"/>
  <c r="E187" i="3"/>
  <c r="H187" i="3" s="1"/>
  <c r="D187" i="3"/>
  <c r="C187" i="3"/>
  <c r="AB187" i="3" s="1"/>
  <c r="B187" i="3"/>
  <c r="A187" i="3"/>
  <c r="AC186" i="3"/>
  <c r="AA186" i="3"/>
  <c r="Z186" i="3"/>
  <c r="Y186" i="3"/>
  <c r="W186" i="3"/>
  <c r="X186" i="3" s="1"/>
  <c r="U186" i="3"/>
  <c r="T186" i="3"/>
  <c r="S186" i="3"/>
  <c r="V186" i="3" s="1"/>
  <c r="K186" i="3"/>
  <c r="I186" i="3"/>
  <c r="L186" i="3" s="1"/>
  <c r="G186" i="3"/>
  <c r="F186" i="3" a="1"/>
  <c r="F186" i="3" s="1"/>
  <c r="E186" i="3"/>
  <c r="D186" i="3"/>
  <c r="C186" i="3"/>
  <c r="AB186" i="3" s="1"/>
  <c r="B186" i="3"/>
  <c r="A186" i="3"/>
  <c r="AC185" i="3"/>
  <c r="AB185" i="3"/>
  <c r="AA185" i="3"/>
  <c r="Z185" i="3"/>
  <c r="Y185" i="3"/>
  <c r="X185" i="3"/>
  <c r="W185" i="3"/>
  <c r="T185" i="3"/>
  <c r="S185" i="3"/>
  <c r="K185" i="3"/>
  <c r="J185" i="3"/>
  <c r="I185" i="3"/>
  <c r="L185" i="3" s="1"/>
  <c r="G185" i="3"/>
  <c r="F185" i="3" a="1"/>
  <c r="F185" i="3" s="1"/>
  <c r="E185" i="3"/>
  <c r="D185" i="3"/>
  <c r="C185" i="3"/>
  <c r="B185" i="3"/>
  <c r="A185" i="3"/>
  <c r="AC184" i="3"/>
  <c r="AB184" i="3"/>
  <c r="AA184" i="3"/>
  <c r="Z184" i="3"/>
  <c r="W184" i="3"/>
  <c r="Y184" i="3" s="1"/>
  <c r="S184" i="3"/>
  <c r="I184" i="3"/>
  <c r="G184" i="3"/>
  <c r="F184" i="3" a="1"/>
  <c r="F184" i="3" s="1"/>
  <c r="E184" i="3"/>
  <c r="H184" i="3" s="1"/>
  <c r="D184" i="3"/>
  <c r="C184" i="3"/>
  <c r="B184" i="3"/>
  <c r="A184" i="3"/>
  <c r="AC183" i="3"/>
  <c r="AA183" i="3"/>
  <c r="Z183" i="3"/>
  <c r="W183" i="3"/>
  <c r="U183" i="3"/>
  <c r="S183" i="3"/>
  <c r="V183" i="3" s="1"/>
  <c r="M183" i="3" a="1"/>
  <c r="M183" i="3" s="1"/>
  <c r="N183" i="3" s="1" a="1"/>
  <c r="N183" i="3" s="1"/>
  <c r="I183" i="3"/>
  <c r="G183" i="3"/>
  <c r="F183" i="3" a="1"/>
  <c r="F183" i="3" s="1"/>
  <c r="E183" i="3"/>
  <c r="H183" i="3" s="1"/>
  <c r="D183" i="3"/>
  <c r="C183" i="3"/>
  <c r="AB183" i="3" s="1"/>
  <c r="B183" i="3"/>
  <c r="A183" i="3"/>
  <c r="AC182" i="3"/>
  <c r="AA182" i="3"/>
  <c r="Z182" i="3"/>
  <c r="Y182" i="3"/>
  <c r="W182" i="3"/>
  <c r="X182" i="3" s="1"/>
  <c r="U182" i="3"/>
  <c r="T182" i="3"/>
  <c r="S182" i="3"/>
  <c r="V182" i="3" s="1"/>
  <c r="K182" i="3"/>
  <c r="I182" i="3"/>
  <c r="L182" i="3" s="1"/>
  <c r="G182" i="3"/>
  <c r="F182" i="3" a="1"/>
  <c r="F182" i="3" s="1"/>
  <c r="E182" i="3"/>
  <c r="D182" i="3"/>
  <c r="C182" i="3"/>
  <c r="AB182" i="3" s="1"/>
  <c r="B182" i="3"/>
  <c r="A182" i="3"/>
  <c r="AC181" i="3"/>
  <c r="AB181" i="3"/>
  <c r="AA181" i="3"/>
  <c r="Z181" i="3"/>
  <c r="Y181" i="3"/>
  <c r="X181" i="3"/>
  <c r="W181" i="3"/>
  <c r="T181" i="3"/>
  <c r="S181" i="3"/>
  <c r="L181" i="3"/>
  <c r="K181" i="3"/>
  <c r="I181" i="3"/>
  <c r="M181" i="3" s="1" a="1"/>
  <c r="M181" i="3" s="1"/>
  <c r="N181" i="3" s="1" a="1"/>
  <c r="N181" i="3" s="1"/>
  <c r="H181" i="3"/>
  <c r="G181" i="3"/>
  <c r="E181" i="3"/>
  <c r="F181" i="3" s="1" a="1"/>
  <c r="F181" i="3" s="1"/>
  <c r="D181" i="3"/>
  <c r="C181" i="3"/>
  <c r="B181" i="3"/>
  <c r="A181" i="3"/>
  <c r="AC180" i="3"/>
  <c r="Z180" i="3"/>
  <c r="AA180" i="3" s="1"/>
  <c r="Y180" i="3"/>
  <c r="W180" i="3"/>
  <c r="X180" i="3" s="1"/>
  <c r="V180" i="3"/>
  <c r="U180" i="3"/>
  <c r="S180" i="3"/>
  <c r="T180" i="3" s="1"/>
  <c r="L180" i="3"/>
  <c r="K180" i="3"/>
  <c r="I180" i="3"/>
  <c r="M180" i="3" s="1" a="1"/>
  <c r="M180" i="3" s="1"/>
  <c r="N180" i="3" s="1" a="1"/>
  <c r="N180" i="3" s="1"/>
  <c r="E180" i="3"/>
  <c r="D180" i="3"/>
  <c r="C180" i="3"/>
  <c r="AB180" i="3" s="1"/>
  <c r="B180" i="3"/>
  <c r="A180" i="3"/>
  <c r="Z179" i="3"/>
  <c r="AA179" i="3" s="1"/>
  <c r="Y179" i="3"/>
  <c r="W179" i="3"/>
  <c r="X179" i="3" s="1"/>
  <c r="V179" i="3"/>
  <c r="U179" i="3"/>
  <c r="S179" i="3"/>
  <c r="T179" i="3" s="1"/>
  <c r="L179" i="3"/>
  <c r="K179" i="3"/>
  <c r="I179" i="3"/>
  <c r="M179" i="3" s="1" a="1"/>
  <c r="M179" i="3" s="1"/>
  <c r="N179" i="3" s="1" a="1"/>
  <c r="N179" i="3" s="1"/>
  <c r="R179" i="3" s="1"/>
  <c r="G179" i="3"/>
  <c r="E179" i="3"/>
  <c r="F179" i="3" s="1" a="1"/>
  <c r="F179" i="3" s="1"/>
  <c r="D179" i="3"/>
  <c r="C179" i="3"/>
  <c r="AB179" i="3" s="1"/>
  <c r="B179" i="3"/>
  <c r="A179" i="3"/>
  <c r="Z178" i="3"/>
  <c r="W178" i="3"/>
  <c r="X178" i="3" s="1"/>
  <c r="U178" i="3"/>
  <c r="S178" i="3"/>
  <c r="T178" i="3" s="1"/>
  <c r="L178" i="3"/>
  <c r="I178" i="3"/>
  <c r="G178" i="3"/>
  <c r="E178" i="3"/>
  <c r="F178" i="3" s="1" a="1"/>
  <c r="F178" i="3" s="1"/>
  <c r="D178" i="3"/>
  <c r="C178" i="3"/>
  <c r="AB178" i="3" s="1"/>
  <c r="B178" i="3"/>
  <c r="A178" i="3"/>
  <c r="AA177" i="3"/>
  <c r="Z177" i="3"/>
  <c r="AC177" i="3" s="1"/>
  <c r="Y177" i="3"/>
  <c r="W177" i="3"/>
  <c r="X177" i="3" s="1"/>
  <c r="V177" i="3"/>
  <c r="S177" i="3"/>
  <c r="T177" i="3" s="1"/>
  <c r="L177" i="3"/>
  <c r="K177" i="3"/>
  <c r="I177" i="3"/>
  <c r="H177" i="3"/>
  <c r="G177" i="3"/>
  <c r="F177" i="3"/>
  <c r="E177" i="3"/>
  <c r="F177" i="3" s="1" a="1"/>
  <c r="D177" i="3"/>
  <c r="C177" i="3"/>
  <c r="AB177" i="3" s="1"/>
  <c r="B177" i="3"/>
  <c r="A177" i="3"/>
  <c r="AC176" i="3"/>
  <c r="Z176" i="3"/>
  <c r="AA176" i="3" s="1"/>
  <c r="W176" i="3"/>
  <c r="V176" i="3"/>
  <c r="U176" i="3"/>
  <c r="S176" i="3"/>
  <c r="T176" i="3" s="1"/>
  <c r="L176" i="3"/>
  <c r="I176" i="3"/>
  <c r="E176" i="3"/>
  <c r="D176" i="3"/>
  <c r="C176" i="3"/>
  <c r="AB176" i="3" s="1"/>
  <c r="B176" i="3"/>
  <c r="A176" i="3"/>
  <c r="AC175" i="3"/>
  <c r="AA175" i="3"/>
  <c r="Z175" i="3"/>
  <c r="Y175" i="3"/>
  <c r="W175" i="3"/>
  <c r="X175" i="3" s="1"/>
  <c r="S175" i="3"/>
  <c r="K175" i="3"/>
  <c r="I175" i="3"/>
  <c r="L175" i="3" s="1"/>
  <c r="H175" i="3"/>
  <c r="F175" i="3"/>
  <c r="E175" i="3"/>
  <c r="F175" i="3" s="1" a="1"/>
  <c r="D175" i="3"/>
  <c r="C175" i="3"/>
  <c r="AB175" i="3" s="1"/>
  <c r="B175" i="3"/>
  <c r="A175" i="3"/>
  <c r="AC174" i="3"/>
  <c r="Z174" i="3"/>
  <c r="AA174" i="3" s="1"/>
  <c r="W174" i="3"/>
  <c r="U174" i="3"/>
  <c r="S174" i="3"/>
  <c r="T174" i="3" s="1"/>
  <c r="L174" i="3"/>
  <c r="I174" i="3"/>
  <c r="E174" i="3"/>
  <c r="D174" i="3"/>
  <c r="C174" i="3"/>
  <c r="AB174" i="3" s="1"/>
  <c r="B174" i="3"/>
  <c r="A174" i="3"/>
  <c r="AB173" i="3"/>
  <c r="Z173" i="3"/>
  <c r="X173" i="3"/>
  <c r="W173" i="3"/>
  <c r="Y173" i="3" s="1"/>
  <c r="V173" i="3"/>
  <c r="T173" i="3"/>
  <c r="S173" i="3"/>
  <c r="U173" i="3" s="1"/>
  <c r="M173" i="3" a="1"/>
  <c r="M173" i="3" s="1"/>
  <c r="N173" i="3" s="1" a="1"/>
  <c r="N173" i="3" s="1"/>
  <c r="L173" i="3"/>
  <c r="J173" i="3"/>
  <c r="I173" i="3"/>
  <c r="K173" i="3" s="1"/>
  <c r="F173" i="3" a="1"/>
  <c r="F173" i="3" s="1"/>
  <c r="E173" i="3"/>
  <c r="G173" i="3" s="1"/>
  <c r="D173" i="3"/>
  <c r="C173" i="3"/>
  <c r="B173" i="3"/>
  <c r="A173" i="3"/>
  <c r="Z172" i="3"/>
  <c r="X172" i="3"/>
  <c r="W172" i="3"/>
  <c r="Y172" i="3" s="1"/>
  <c r="V172" i="3"/>
  <c r="T172" i="3"/>
  <c r="S172" i="3"/>
  <c r="U172" i="3" s="1"/>
  <c r="L172" i="3"/>
  <c r="J172" i="3"/>
  <c r="I172" i="3"/>
  <c r="K172" i="3" s="1"/>
  <c r="F172" i="3" a="1"/>
  <c r="F172" i="3" s="1"/>
  <c r="E172" i="3"/>
  <c r="G172" i="3" s="1"/>
  <c r="D172" i="3"/>
  <c r="C172" i="3"/>
  <c r="B172" i="3"/>
  <c r="A172" i="3"/>
  <c r="AA171" i="3"/>
  <c r="Z171" i="3"/>
  <c r="AC171" i="3" s="1"/>
  <c r="W171" i="3"/>
  <c r="Y171" i="3" s="1"/>
  <c r="V171" i="3"/>
  <c r="T171" i="3"/>
  <c r="S171" i="3"/>
  <c r="U171" i="3" s="1"/>
  <c r="I171" i="3"/>
  <c r="K171" i="3" s="1"/>
  <c r="H171" i="3"/>
  <c r="E171" i="3"/>
  <c r="G171" i="3" s="1"/>
  <c r="D171" i="3"/>
  <c r="C171" i="3"/>
  <c r="AB171" i="3" s="1"/>
  <c r="B171" i="3"/>
  <c r="A171" i="3"/>
  <c r="AB170" i="3"/>
  <c r="AA170" i="3"/>
  <c r="Z170" i="3"/>
  <c r="AC170" i="3" s="1"/>
  <c r="W170" i="3"/>
  <c r="S170" i="3"/>
  <c r="U170" i="3" s="1"/>
  <c r="I170" i="3"/>
  <c r="E170" i="3"/>
  <c r="D170" i="3"/>
  <c r="C170" i="3"/>
  <c r="B170" i="3"/>
  <c r="A170" i="3"/>
  <c r="Z169" i="3"/>
  <c r="AC169" i="3" s="1"/>
  <c r="X169" i="3"/>
  <c r="W169" i="3"/>
  <c r="Y169" i="3" s="1"/>
  <c r="S169" i="3"/>
  <c r="J169" i="3"/>
  <c r="I169" i="3"/>
  <c r="K169" i="3" s="1"/>
  <c r="E169" i="3"/>
  <c r="G169" i="3" s="1"/>
  <c r="D169" i="3"/>
  <c r="C169" i="3"/>
  <c r="AB169" i="3" s="1"/>
  <c r="B169" i="3"/>
  <c r="A169" i="3"/>
  <c r="Z168" i="3"/>
  <c r="X168" i="3"/>
  <c r="W168" i="3"/>
  <c r="Y168" i="3" s="1"/>
  <c r="T168" i="3"/>
  <c r="S168" i="3"/>
  <c r="U168" i="3" s="1"/>
  <c r="L168" i="3"/>
  <c r="J168" i="3"/>
  <c r="I168" i="3"/>
  <c r="K168" i="3" s="1"/>
  <c r="F168" i="3" a="1"/>
  <c r="F168" i="3" s="1"/>
  <c r="E168" i="3"/>
  <c r="G168" i="3" s="1"/>
  <c r="D168" i="3"/>
  <c r="C168" i="3"/>
  <c r="B168" i="3"/>
  <c r="A168" i="3"/>
  <c r="AA167" i="3"/>
  <c r="Z167" i="3"/>
  <c r="AC167" i="3" s="1"/>
  <c r="W167" i="3"/>
  <c r="Y167" i="3" s="1"/>
  <c r="V167" i="3"/>
  <c r="T167" i="3"/>
  <c r="S167" i="3"/>
  <c r="U167" i="3" s="1"/>
  <c r="L167" i="3"/>
  <c r="I167" i="3"/>
  <c r="K167" i="3" s="1"/>
  <c r="H167" i="3"/>
  <c r="F167" i="3" a="1"/>
  <c r="F167" i="3" s="1"/>
  <c r="E167" i="3"/>
  <c r="G167" i="3" s="1"/>
  <c r="D167" i="3"/>
  <c r="C167" i="3"/>
  <c r="AB167" i="3" s="1"/>
  <c r="B167" i="3"/>
  <c r="A167" i="3"/>
  <c r="AB166" i="3"/>
  <c r="AA166" i="3"/>
  <c r="Z166" i="3"/>
  <c r="AC166" i="3" s="1"/>
  <c r="W166" i="3"/>
  <c r="V166" i="3"/>
  <c r="S166" i="3"/>
  <c r="U166" i="3" s="1"/>
  <c r="I166" i="3"/>
  <c r="M166" i="3" s="1" a="1"/>
  <c r="M166" i="3" s="1"/>
  <c r="N166" i="3" s="1" a="1"/>
  <c r="N166" i="3" s="1"/>
  <c r="E166" i="3"/>
  <c r="D166" i="3"/>
  <c r="C166" i="3"/>
  <c r="B166" i="3"/>
  <c r="A166" i="3"/>
  <c r="AB165" i="3"/>
  <c r="Z165" i="3"/>
  <c r="AC165" i="3" s="1"/>
  <c r="X165" i="3"/>
  <c r="W165" i="3"/>
  <c r="Y165" i="3" s="1"/>
  <c r="S165" i="3"/>
  <c r="J165" i="3"/>
  <c r="I165" i="3"/>
  <c r="K165" i="3" s="1"/>
  <c r="E165" i="3"/>
  <c r="G165" i="3" s="1"/>
  <c r="D165" i="3"/>
  <c r="C165" i="3"/>
  <c r="B165" i="3"/>
  <c r="A165" i="3"/>
  <c r="Z164" i="3"/>
  <c r="X164" i="3"/>
  <c r="W164" i="3"/>
  <c r="Y164" i="3" s="1"/>
  <c r="T164" i="3"/>
  <c r="S164" i="3"/>
  <c r="U164" i="3" s="1"/>
  <c r="L164" i="3"/>
  <c r="J164" i="3"/>
  <c r="I164" i="3"/>
  <c r="K164" i="3" s="1"/>
  <c r="F164" i="3" a="1"/>
  <c r="F164" i="3" s="1"/>
  <c r="E164" i="3"/>
  <c r="G164" i="3" s="1"/>
  <c r="D164" i="3"/>
  <c r="C164" i="3"/>
  <c r="B164" i="3"/>
  <c r="A164" i="3"/>
  <c r="AA163" i="3"/>
  <c r="Z163" i="3"/>
  <c r="AC163" i="3" s="1"/>
  <c r="W163" i="3"/>
  <c r="Y163" i="3" s="1"/>
  <c r="V163" i="3"/>
  <c r="T163" i="3"/>
  <c r="S163" i="3"/>
  <c r="U163" i="3" s="1"/>
  <c r="L163" i="3"/>
  <c r="I163" i="3"/>
  <c r="K163" i="3" s="1"/>
  <c r="H163" i="3"/>
  <c r="F163" i="3" a="1"/>
  <c r="F163" i="3" s="1"/>
  <c r="E163" i="3"/>
  <c r="G163" i="3" s="1"/>
  <c r="D163" i="3"/>
  <c r="C163" i="3"/>
  <c r="AB163" i="3" s="1"/>
  <c r="B163" i="3"/>
  <c r="A163" i="3"/>
  <c r="AB162" i="3"/>
  <c r="AA162" i="3"/>
  <c r="Z162" i="3"/>
  <c r="AC162" i="3" s="1"/>
  <c r="W162" i="3"/>
  <c r="V162" i="3"/>
  <c r="S162" i="3"/>
  <c r="U162" i="3" s="1"/>
  <c r="I162" i="3"/>
  <c r="M162" i="3" s="1" a="1"/>
  <c r="M162" i="3" s="1"/>
  <c r="N162" i="3" s="1" a="1"/>
  <c r="N162" i="3" s="1"/>
  <c r="E162" i="3"/>
  <c r="D162" i="3"/>
  <c r="C162" i="3"/>
  <c r="B162" i="3"/>
  <c r="A162" i="3"/>
  <c r="AB161" i="3"/>
  <c r="Z161" i="3"/>
  <c r="AC161" i="3" s="1"/>
  <c r="X161" i="3"/>
  <c r="W161" i="3"/>
  <c r="Y161" i="3" s="1"/>
  <c r="S161" i="3"/>
  <c r="J161" i="3"/>
  <c r="I161" i="3"/>
  <c r="K161" i="3" s="1"/>
  <c r="E161" i="3"/>
  <c r="G161" i="3" s="1"/>
  <c r="D161" i="3"/>
  <c r="C161" i="3"/>
  <c r="B161" i="3"/>
  <c r="A161" i="3"/>
  <c r="Z160" i="3"/>
  <c r="X160" i="3"/>
  <c r="W160" i="3"/>
  <c r="Y160" i="3" s="1"/>
  <c r="T160" i="3"/>
  <c r="S160" i="3"/>
  <c r="U160" i="3" s="1"/>
  <c r="L160" i="3"/>
  <c r="J160" i="3"/>
  <c r="I160" i="3"/>
  <c r="K160" i="3" s="1"/>
  <c r="F160" i="3" a="1"/>
  <c r="F160" i="3" s="1"/>
  <c r="E160" i="3"/>
  <c r="G160" i="3" s="1"/>
  <c r="D160" i="3"/>
  <c r="C160" i="3"/>
  <c r="B160" i="3"/>
  <c r="A160" i="3"/>
  <c r="AA159" i="3"/>
  <c r="Z159" i="3"/>
  <c r="AC159" i="3" s="1"/>
  <c r="W159" i="3"/>
  <c r="Y159" i="3" s="1"/>
  <c r="V159" i="3"/>
  <c r="T159" i="3"/>
  <c r="S159" i="3"/>
  <c r="U159" i="3" s="1"/>
  <c r="L159" i="3"/>
  <c r="I159" i="3"/>
  <c r="K159" i="3" s="1"/>
  <c r="H159" i="3"/>
  <c r="F159" i="3" a="1"/>
  <c r="F159" i="3" s="1"/>
  <c r="E159" i="3"/>
  <c r="G159" i="3" s="1"/>
  <c r="D159" i="3"/>
  <c r="C159" i="3"/>
  <c r="AB159" i="3" s="1"/>
  <c r="B159" i="3"/>
  <c r="A159" i="3"/>
  <c r="AB158" i="3"/>
  <c r="AA158" i="3"/>
  <c r="Z158" i="3"/>
  <c r="AC158" i="3" s="1"/>
  <c r="W158" i="3"/>
  <c r="V158" i="3"/>
  <c r="S158" i="3"/>
  <c r="U158" i="3" s="1"/>
  <c r="I158" i="3"/>
  <c r="M158" i="3" s="1" a="1"/>
  <c r="M158" i="3" s="1"/>
  <c r="N158" i="3" s="1" a="1"/>
  <c r="N158" i="3" s="1"/>
  <c r="E158" i="3"/>
  <c r="D158" i="3"/>
  <c r="C158" i="3"/>
  <c r="B158" i="3"/>
  <c r="A158" i="3"/>
  <c r="Z157" i="3"/>
  <c r="AC157" i="3" s="1"/>
  <c r="Y157" i="3"/>
  <c r="X157" i="3"/>
  <c r="W157" i="3"/>
  <c r="V157" i="3"/>
  <c r="U157" i="3"/>
  <c r="T157" i="3"/>
  <c r="S157" i="3"/>
  <c r="M157" i="3" a="1"/>
  <c r="M157" i="3" s="1"/>
  <c r="N157" i="3" s="1" a="1"/>
  <c r="N157" i="3" s="1"/>
  <c r="L157" i="3"/>
  <c r="K157" i="3"/>
  <c r="J157" i="3"/>
  <c r="I157" i="3"/>
  <c r="G157" i="3"/>
  <c r="F157" i="3" a="1"/>
  <c r="F157" i="3" s="1"/>
  <c r="E157" i="3"/>
  <c r="H157" i="3" s="1"/>
  <c r="D157" i="3"/>
  <c r="C157" i="3"/>
  <c r="AB157" i="3" s="1"/>
  <c r="B157" i="3"/>
  <c r="A157" i="3"/>
  <c r="AC156" i="3"/>
  <c r="Z156" i="3"/>
  <c r="AA156" i="3" s="1"/>
  <c r="Y156" i="3"/>
  <c r="X156" i="3"/>
  <c r="W156" i="3"/>
  <c r="V156" i="3"/>
  <c r="U156" i="3"/>
  <c r="T156" i="3"/>
  <c r="S156" i="3"/>
  <c r="M156" i="3" a="1"/>
  <c r="M156" i="3" s="1"/>
  <c r="N156" i="3" s="1" a="1"/>
  <c r="N156" i="3" s="1"/>
  <c r="L156" i="3"/>
  <c r="K156" i="3"/>
  <c r="J156" i="3"/>
  <c r="I156" i="3"/>
  <c r="G156" i="3"/>
  <c r="F156" i="3" a="1"/>
  <c r="F156" i="3" s="1"/>
  <c r="E156" i="3"/>
  <c r="H156" i="3" s="1"/>
  <c r="D156" i="3"/>
  <c r="C156" i="3"/>
  <c r="AB156" i="3" s="1"/>
  <c r="B156" i="3"/>
  <c r="A156" i="3"/>
  <c r="AC155" i="3"/>
  <c r="Z155" i="3"/>
  <c r="AA155" i="3" s="1"/>
  <c r="Y155" i="3"/>
  <c r="X155" i="3"/>
  <c r="W155" i="3"/>
  <c r="V155" i="3"/>
  <c r="U155" i="3"/>
  <c r="T155" i="3"/>
  <c r="S155" i="3"/>
  <c r="M155" i="3" a="1"/>
  <c r="M155" i="3" s="1"/>
  <c r="N155" i="3" s="1" a="1"/>
  <c r="N155" i="3" s="1"/>
  <c r="L155" i="3"/>
  <c r="K155" i="3"/>
  <c r="J155" i="3"/>
  <c r="I155" i="3"/>
  <c r="G155" i="3"/>
  <c r="F155" i="3" a="1"/>
  <c r="F155" i="3" s="1"/>
  <c r="E155" i="3"/>
  <c r="H155" i="3" s="1"/>
  <c r="D155" i="3"/>
  <c r="C155" i="3"/>
  <c r="AB155" i="3" s="1"/>
  <c r="B155" i="3"/>
  <c r="A155" i="3"/>
  <c r="AC154" i="3"/>
  <c r="Z154" i="3"/>
  <c r="AA154" i="3" s="1"/>
  <c r="Y154" i="3"/>
  <c r="X154" i="3"/>
  <c r="W154" i="3"/>
  <c r="V154" i="3"/>
  <c r="U154" i="3"/>
  <c r="T154" i="3"/>
  <c r="S154" i="3"/>
  <c r="M154" i="3" a="1"/>
  <c r="M154" i="3" s="1"/>
  <c r="N154" i="3" s="1" a="1"/>
  <c r="N154" i="3" s="1"/>
  <c r="L154" i="3"/>
  <c r="K154" i="3"/>
  <c r="J154" i="3"/>
  <c r="I154" i="3"/>
  <c r="G154" i="3"/>
  <c r="F154" i="3" a="1"/>
  <c r="F154" i="3" s="1"/>
  <c r="E154" i="3"/>
  <c r="H154" i="3" s="1"/>
  <c r="D154" i="3"/>
  <c r="C154" i="3"/>
  <c r="AB154" i="3" s="1"/>
  <c r="B154" i="3"/>
  <c r="A154" i="3"/>
  <c r="AC153" i="3"/>
  <c r="Z153" i="3"/>
  <c r="AA153" i="3" s="1"/>
  <c r="Y153" i="3"/>
  <c r="X153" i="3"/>
  <c r="W153" i="3"/>
  <c r="V153" i="3"/>
  <c r="U153" i="3"/>
  <c r="T153" i="3"/>
  <c r="S153" i="3"/>
  <c r="M153" i="3" a="1"/>
  <c r="M153" i="3" s="1"/>
  <c r="N153" i="3" s="1" a="1"/>
  <c r="N153" i="3" s="1"/>
  <c r="L153" i="3"/>
  <c r="K153" i="3"/>
  <c r="J153" i="3"/>
  <c r="I153" i="3"/>
  <c r="G153" i="3"/>
  <c r="F153" i="3" a="1"/>
  <c r="F153" i="3" s="1"/>
  <c r="E153" i="3"/>
  <c r="H153" i="3" s="1"/>
  <c r="D153" i="3"/>
  <c r="C153" i="3"/>
  <c r="AB153" i="3" s="1"/>
  <c r="B153" i="3"/>
  <c r="A153" i="3"/>
  <c r="AC152" i="3"/>
  <c r="Z152" i="3"/>
  <c r="AA152" i="3" s="1"/>
  <c r="Y152" i="3"/>
  <c r="X152" i="3"/>
  <c r="W152" i="3"/>
  <c r="V152" i="3"/>
  <c r="U152" i="3"/>
  <c r="T152" i="3"/>
  <c r="S152" i="3"/>
  <c r="M152" i="3" a="1"/>
  <c r="M152" i="3" s="1"/>
  <c r="N152" i="3" s="1" a="1"/>
  <c r="N152" i="3" s="1"/>
  <c r="L152" i="3"/>
  <c r="K152" i="3"/>
  <c r="J152" i="3"/>
  <c r="I152" i="3"/>
  <c r="G152" i="3"/>
  <c r="F152" i="3" a="1"/>
  <c r="F152" i="3" s="1"/>
  <c r="E152" i="3"/>
  <c r="H152" i="3" s="1"/>
  <c r="D152" i="3"/>
  <c r="C152" i="3"/>
  <c r="AB152" i="3" s="1"/>
  <c r="B152" i="3"/>
  <c r="A152" i="3"/>
  <c r="AC151" i="3"/>
  <c r="Z151" i="3"/>
  <c r="AA151" i="3" s="1"/>
  <c r="Y151" i="3"/>
  <c r="X151" i="3"/>
  <c r="W151" i="3"/>
  <c r="V151" i="3"/>
  <c r="U151" i="3"/>
  <c r="T151" i="3"/>
  <c r="S151" i="3"/>
  <c r="M151" i="3" a="1"/>
  <c r="M151" i="3" s="1"/>
  <c r="N151" i="3" s="1" a="1"/>
  <c r="N151" i="3" s="1"/>
  <c r="L151" i="3"/>
  <c r="K151" i="3"/>
  <c r="J151" i="3"/>
  <c r="I151" i="3"/>
  <c r="G151" i="3"/>
  <c r="F151" i="3" a="1"/>
  <c r="F151" i="3" s="1"/>
  <c r="E151" i="3"/>
  <c r="H151" i="3" s="1"/>
  <c r="D151" i="3"/>
  <c r="C151" i="3"/>
  <c r="AB151" i="3" s="1"/>
  <c r="B151" i="3"/>
  <c r="A151" i="3"/>
  <c r="AC150" i="3"/>
  <c r="Z150" i="3"/>
  <c r="AA150" i="3" s="1"/>
  <c r="Y150" i="3"/>
  <c r="X150" i="3"/>
  <c r="W150" i="3"/>
  <c r="V150" i="3"/>
  <c r="U150" i="3"/>
  <c r="T150" i="3"/>
  <c r="S150" i="3"/>
  <c r="M150" i="3" a="1"/>
  <c r="M150" i="3" s="1"/>
  <c r="N150" i="3" s="1" a="1"/>
  <c r="N150" i="3" s="1"/>
  <c r="L150" i="3"/>
  <c r="K150" i="3"/>
  <c r="J150" i="3"/>
  <c r="I150" i="3"/>
  <c r="G150" i="3"/>
  <c r="F150" i="3" a="1"/>
  <c r="F150" i="3" s="1"/>
  <c r="E150" i="3"/>
  <c r="H150" i="3" s="1"/>
  <c r="D150" i="3"/>
  <c r="C150" i="3"/>
  <c r="AB150" i="3" s="1"/>
  <c r="B150" i="3"/>
  <c r="A150" i="3"/>
  <c r="AC149" i="3"/>
  <c r="Z149" i="3"/>
  <c r="AA149" i="3" s="1"/>
  <c r="Y149" i="3"/>
  <c r="X149" i="3"/>
  <c r="W149" i="3"/>
  <c r="V149" i="3"/>
  <c r="U149" i="3"/>
  <c r="T149" i="3"/>
  <c r="S149" i="3"/>
  <c r="M149" i="3" a="1"/>
  <c r="M149" i="3" s="1"/>
  <c r="N149" i="3" s="1" a="1"/>
  <c r="N149" i="3" s="1"/>
  <c r="L149" i="3"/>
  <c r="K149" i="3"/>
  <c r="J149" i="3"/>
  <c r="I149" i="3"/>
  <c r="G149" i="3"/>
  <c r="F149" i="3" a="1"/>
  <c r="F149" i="3" s="1"/>
  <c r="E149" i="3"/>
  <c r="H149" i="3" s="1"/>
  <c r="D149" i="3"/>
  <c r="C149" i="3"/>
  <c r="AB149" i="3" s="1"/>
  <c r="B149" i="3"/>
  <c r="A149" i="3"/>
  <c r="AC148" i="3"/>
  <c r="Z148" i="3"/>
  <c r="AA148" i="3" s="1"/>
  <c r="Y148" i="3"/>
  <c r="X148" i="3"/>
  <c r="W148" i="3"/>
  <c r="V148" i="3"/>
  <c r="U148" i="3"/>
  <c r="T148" i="3"/>
  <c r="S148" i="3"/>
  <c r="M148" i="3" a="1"/>
  <c r="M148" i="3" s="1"/>
  <c r="N148" i="3" s="1" a="1"/>
  <c r="N148" i="3" s="1"/>
  <c r="L148" i="3"/>
  <c r="K148" i="3"/>
  <c r="J148" i="3"/>
  <c r="I148" i="3"/>
  <c r="G148" i="3"/>
  <c r="F148" i="3" a="1"/>
  <c r="F148" i="3" s="1"/>
  <c r="E148" i="3"/>
  <c r="H148" i="3" s="1"/>
  <c r="D148" i="3"/>
  <c r="C148" i="3"/>
  <c r="AB148" i="3" s="1"/>
  <c r="B148" i="3"/>
  <c r="A148" i="3"/>
  <c r="AC147" i="3"/>
  <c r="Z147" i="3"/>
  <c r="AA147" i="3" s="1"/>
  <c r="Y147" i="3"/>
  <c r="X147" i="3"/>
  <c r="W147" i="3"/>
  <c r="V147" i="3"/>
  <c r="U147" i="3"/>
  <c r="T147" i="3"/>
  <c r="S147" i="3"/>
  <c r="M147" i="3" a="1"/>
  <c r="M147" i="3" s="1"/>
  <c r="N147" i="3" s="1" a="1"/>
  <c r="N147" i="3" s="1"/>
  <c r="L147" i="3"/>
  <c r="K147" i="3"/>
  <c r="J147" i="3"/>
  <c r="I147" i="3"/>
  <c r="G147" i="3"/>
  <c r="F147" i="3" a="1"/>
  <c r="F147" i="3" s="1"/>
  <c r="E147" i="3"/>
  <c r="H147" i="3" s="1"/>
  <c r="D147" i="3"/>
  <c r="C147" i="3"/>
  <c r="AB147" i="3" s="1"/>
  <c r="B147" i="3"/>
  <c r="A147" i="3"/>
  <c r="AC146" i="3"/>
  <c r="Z146" i="3"/>
  <c r="AA146" i="3" s="1"/>
  <c r="Y146" i="3"/>
  <c r="X146" i="3"/>
  <c r="W146" i="3"/>
  <c r="V146" i="3"/>
  <c r="U146" i="3"/>
  <c r="T146" i="3"/>
  <c r="S146" i="3"/>
  <c r="M146" i="3" a="1"/>
  <c r="M146" i="3" s="1"/>
  <c r="N146" i="3" s="1" a="1"/>
  <c r="N146" i="3" s="1"/>
  <c r="L146" i="3"/>
  <c r="K146" i="3"/>
  <c r="J146" i="3"/>
  <c r="I146" i="3"/>
  <c r="G146" i="3"/>
  <c r="F146" i="3" a="1"/>
  <c r="F146" i="3" s="1"/>
  <c r="E146" i="3"/>
  <c r="H146" i="3" s="1"/>
  <c r="D146" i="3"/>
  <c r="C146" i="3"/>
  <c r="AB146" i="3" s="1"/>
  <c r="B146" i="3"/>
  <c r="A146" i="3"/>
  <c r="AC145" i="3"/>
  <c r="Z145" i="3"/>
  <c r="AA145" i="3" s="1"/>
  <c r="Y145" i="3"/>
  <c r="X145" i="3"/>
  <c r="W145" i="3"/>
  <c r="V145" i="3"/>
  <c r="U145" i="3"/>
  <c r="T145" i="3"/>
  <c r="S145" i="3"/>
  <c r="M145" i="3" a="1"/>
  <c r="M145" i="3" s="1"/>
  <c r="N145" i="3" s="1" a="1"/>
  <c r="N145" i="3" s="1"/>
  <c r="L145" i="3"/>
  <c r="K145" i="3"/>
  <c r="J145" i="3"/>
  <c r="I145" i="3"/>
  <c r="G145" i="3"/>
  <c r="F145" i="3" a="1"/>
  <c r="F145" i="3" s="1"/>
  <c r="E145" i="3"/>
  <c r="H145" i="3" s="1"/>
  <c r="D145" i="3"/>
  <c r="C145" i="3"/>
  <c r="AB145" i="3" s="1"/>
  <c r="B145" i="3"/>
  <c r="A145" i="3"/>
  <c r="AC144" i="3"/>
  <c r="Z144" i="3"/>
  <c r="AA144" i="3" s="1"/>
  <c r="Y144" i="3"/>
  <c r="X144" i="3"/>
  <c r="W144" i="3"/>
  <c r="V144" i="3"/>
  <c r="U144" i="3"/>
  <c r="T144" i="3"/>
  <c r="S144" i="3"/>
  <c r="M144" i="3" a="1"/>
  <c r="M144" i="3" s="1"/>
  <c r="N144" i="3" s="1" a="1"/>
  <c r="N144" i="3" s="1"/>
  <c r="K144" i="3"/>
  <c r="J144" i="3"/>
  <c r="I144" i="3"/>
  <c r="L144" i="3" s="1"/>
  <c r="G144" i="3"/>
  <c r="F144" i="3" a="1"/>
  <c r="F144" i="3" s="1"/>
  <c r="E144" i="3"/>
  <c r="H144" i="3" s="1"/>
  <c r="D144" i="3"/>
  <c r="C144" i="3"/>
  <c r="AB144" i="3" s="1"/>
  <c r="B144" i="3"/>
  <c r="A144" i="3"/>
  <c r="AC143" i="3"/>
  <c r="Z143" i="3"/>
  <c r="AA143" i="3" s="1"/>
  <c r="Y143" i="3"/>
  <c r="X143" i="3"/>
  <c r="W143" i="3"/>
  <c r="U143" i="3"/>
  <c r="T143" i="3"/>
  <c r="S143" i="3"/>
  <c r="V143" i="3" s="1"/>
  <c r="M143" i="3" a="1"/>
  <c r="M143" i="3" s="1"/>
  <c r="N143" i="3" s="1" a="1"/>
  <c r="N143" i="3" s="1"/>
  <c r="K143" i="3"/>
  <c r="J143" i="3"/>
  <c r="I143" i="3"/>
  <c r="L143" i="3" s="1"/>
  <c r="G143" i="3"/>
  <c r="F143" i="3" a="1"/>
  <c r="F143" i="3" s="1"/>
  <c r="E143" i="3"/>
  <c r="H143" i="3" s="1"/>
  <c r="D143" i="3"/>
  <c r="C143" i="3"/>
  <c r="AB143" i="3" s="1"/>
  <c r="B143" i="3"/>
  <c r="A143" i="3"/>
  <c r="AC142" i="3"/>
  <c r="AA142" i="3"/>
  <c r="Z142" i="3"/>
  <c r="Y142" i="3"/>
  <c r="X142" i="3"/>
  <c r="W142" i="3"/>
  <c r="U142" i="3"/>
  <c r="T142" i="3"/>
  <c r="S142" i="3"/>
  <c r="V142" i="3" s="1"/>
  <c r="M142" i="3" a="1"/>
  <c r="M142" i="3" s="1"/>
  <c r="N142" i="3" s="1" a="1"/>
  <c r="N142" i="3" s="1"/>
  <c r="K142" i="3"/>
  <c r="J142" i="3"/>
  <c r="I142" i="3"/>
  <c r="L142" i="3" s="1"/>
  <c r="G142" i="3"/>
  <c r="F142" i="3" a="1"/>
  <c r="F142" i="3" s="1"/>
  <c r="E142" i="3"/>
  <c r="H142" i="3" s="1"/>
  <c r="D142" i="3"/>
  <c r="C142" i="3"/>
  <c r="AB142" i="3" s="1"/>
  <c r="B142" i="3"/>
  <c r="A142" i="3"/>
  <c r="AC141" i="3"/>
  <c r="AA141" i="3"/>
  <c r="Z141" i="3"/>
  <c r="Y141" i="3"/>
  <c r="X141" i="3"/>
  <c r="W141" i="3"/>
  <c r="U141" i="3"/>
  <c r="T141" i="3"/>
  <c r="S141" i="3"/>
  <c r="V141" i="3" s="1"/>
  <c r="M141" i="3" a="1"/>
  <c r="M141" i="3" s="1"/>
  <c r="N141" i="3" s="1" a="1"/>
  <c r="N141" i="3" s="1"/>
  <c r="K141" i="3"/>
  <c r="J141" i="3"/>
  <c r="I141" i="3"/>
  <c r="L141" i="3" s="1"/>
  <c r="G141" i="3"/>
  <c r="F141" i="3" a="1"/>
  <c r="F141" i="3" s="1"/>
  <c r="E141" i="3"/>
  <c r="H141" i="3" s="1"/>
  <c r="D141" i="3"/>
  <c r="C141" i="3"/>
  <c r="AB141" i="3" s="1"/>
  <c r="B141" i="3"/>
  <c r="A141" i="3"/>
  <c r="AC140" i="3"/>
  <c r="AA140" i="3"/>
  <c r="Z140" i="3"/>
  <c r="Y140" i="3"/>
  <c r="X140" i="3"/>
  <c r="W140" i="3"/>
  <c r="U140" i="3"/>
  <c r="T140" i="3"/>
  <c r="S140" i="3"/>
  <c r="V140" i="3" s="1"/>
  <c r="M140" i="3" a="1"/>
  <c r="M140" i="3" s="1"/>
  <c r="N140" i="3" s="1" a="1"/>
  <c r="N140" i="3" s="1"/>
  <c r="K140" i="3"/>
  <c r="J140" i="3"/>
  <c r="I140" i="3"/>
  <c r="L140" i="3" s="1"/>
  <c r="G140" i="3"/>
  <c r="F140" i="3" a="1"/>
  <c r="F140" i="3" s="1"/>
  <c r="E140" i="3"/>
  <c r="H140" i="3" s="1"/>
  <c r="D140" i="3"/>
  <c r="C140" i="3"/>
  <c r="AB140" i="3" s="1"/>
  <c r="B140" i="3"/>
  <c r="A140" i="3"/>
  <c r="AC139" i="3"/>
  <c r="AA139" i="3"/>
  <c r="Z139" i="3"/>
  <c r="Y139" i="3"/>
  <c r="X139" i="3"/>
  <c r="W139" i="3"/>
  <c r="U139" i="3"/>
  <c r="T139" i="3"/>
  <c r="S139" i="3"/>
  <c r="V139" i="3" s="1"/>
  <c r="M139" i="3" a="1"/>
  <c r="M139" i="3" s="1"/>
  <c r="N139" i="3" s="1" a="1"/>
  <c r="N139" i="3" s="1"/>
  <c r="K139" i="3"/>
  <c r="J139" i="3"/>
  <c r="I139" i="3"/>
  <c r="L139" i="3" s="1"/>
  <c r="G139" i="3"/>
  <c r="F139" i="3" a="1"/>
  <c r="F139" i="3" s="1"/>
  <c r="E139" i="3"/>
  <c r="H139" i="3" s="1"/>
  <c r="D139" i="3"/>
  <c r="C139" i="3"/>
  <c r="AB139" i="3" s="1"/>
  <c r="B139" i="3"/>
  <c r="A139" i="3"/>
  <c r="AC138" i="3"/>
  <c r="AA138" i="3"/>
  <c r="Z138" i="3"/>
  <c r="Y138" i="3"/>
  <c r="X138" i="3"/>
  <c r="W138" i="3"/>
  <c r="U138" i="3"/>
  <c r="T138" i="3"/>
  <c r="S138" i="3"/>
  <c r="V138" i="3" s="1"/>
  <c r="M138" i="3" a="1"/>
  <c r="M138" i="3" s="1"/>
  <c r="N138" i="3" s="1" a="1"/>
  <c r="N138" i="3" s="1"/>
  <c r="K138" i="3"/>
  <c r="J138" i="3"/>
  <c r="I138" i="3"/>
  <c r="L138" i="3" s="1"/>
  <c r="G138" i="3"/>
  <c r="F138" i="3" a="1"/>
  <c r="F138" i="3" s="1"/>
  <c r="E138" i="3"/>
  <c r="H138" i="3" s="1"/>
  <c r="D138" i="3"/>
  <c r="C138" i="3"/>
  <c r="AB138" i="3" s="1"/>
  <c r="B138" i="3"/>
  <c r="A138" i="3"/>
  <c r="AC137" i="3"/>
  <c r="AA137" i="3"/>
  <c r="Z137" i="3"/>
  <c r="Y137" i="3"/>
  <c r="X137" i="3"/>
  <c r="W137" i="3"/>
  <c r="U137" i="3"/>
  <c r="T137" i="3"/>
  <c r="S137" i="3"/>
  <c r="V137" i="3" s="1"/>
  <c r="M137" i="3" a="1"/>
  <c r="M137" i="3" s="1"/>
  <c r="N137" i="3" s="1" a="1"/>
  <c r="N137" i="3" s="1"/>
  <c r="K137" i="3"/>
  <c r="J137" i="3"/>
  <c r="I137" i="3"/>
  <c r="L137" i="3" s="1"/>
  <c r="G137" i="3"/>
  <c r="F137" i="3" a="1"/>
  <c r="F137" i="3" s="1"/>
  <c r="E137" i="3"/>
  <c r="H137" i="3" s="1"/>
  <c r="D137" i="3"/>
  <c r="C137" i="3"/>
  <c r="AB137" i="3" s="1"/>
  <c r="B137" i="3"/>
  <c r="A137" i="3"/>
  <c r="AC136" i="3"/>
  <c r="AA136" i="3"/>
  <c r="Z136" i="3"/>
  <c r="Y136" i="3"/>
  <c r="X136" i="3"/>
  <c r="W136" i="3"/>
  <c r="U136" i="3"/>
  <c r="T136" i="3"/>
  <c r="S136" i="3"/>
  <c r="V136" i="3" s="1"/>
  <c r="M136" i="3" a="1"/>
  <c r="M136" i="3" s="1"/>
  <c r="N136" i="3" s="1" a="1"/>
  <c r="N136" i="3" s="1"/>
  <c r="K136" i="3"/>
  <c r="J136" i="3"/>
  <c r="I136" i="3"/>
  <c r="L136" i="3" s="1"/>
  <c r="G136" i="3"/>
  <c r="F136" i="3" a="1"/>
  <c r="F136" i="3" s="1"/>
  <c r="E136" i="3"/>
  <c r="H136" i="3" s="1"/>
  <c r="D136" i="3"/>
  <c r="C136" i="3"/>
  <c r="AB136" i="3" s="1"/>
  <c r="B136" i="3"/>
  <c r="A136" i="3"/>
  <c r="AC135" i="3"/>
  <c r="AA135" i="3"/>
  <c r="Z135" i="3"/>
  <c r="Y135" i="3"/>
  <c r="X135" i="3"/>
  <c r="W135" i="3"/>
  <c r="U135" i="3"/>
  <c r="T135" i="3"/>
  <c r="S135" i="3"/>
  <c r="V135" i="3" s="1"/>
  <c r="M135" i="3" a="1"/>
  <c r="M135" i="3" s="1"/>
  <c r="N135" i="3" s="1" a="1"/>
  <c r="N135" i="3" s="1"/>
  <c r="K135" i="3"/>
  <c r="J135" i="3"/>
  <c r="I135" i="3"/>
  <c r="L135" i="3" s="1"/>
  <c r="G135" i="3"/>
  <c r="F135" i="3" a="1"/>
  <c r="F135" i="3" s="1"/>
  <c r="E135" i="3"/>
  <c r="H135" i="3" s="1"/>
  <c r="D135" i="3"/>
  <c r="C135" i="3"/>
  <c r="AB135" i="3" s="1"/>
  <c r="B135" i="3"/>
  <c r="A135" i="3"/>
  <c r="AC134" i="3"/>
  <c r="AA134" i="3"/>
  <c r="Z134" i="3"/>
  <c r="Y134" i="3"/>
  <c r="X134" i="3"/>
  <c r="W134" i="3"/>
  <c r="U134" i="3"/>
  <c r="T134" i="3"/>
  <c r="S134" i="3"/>
  <c r="V134" i="3" s="1"/>
  <c r="M134" i="3" a="1"/>
  <c r="M134" i="3" s="1"/>
  <c r="N134" i="3" s="1" a="1"/>
  <c r="N134" i="3" s="1"/>
  <c r="K134" i="3"/>
  <c r="J134" i="3"/>
  <c r="I134" i="3"/>
  <c r="L134" i="3" s="1"/>
  <c r="G134" i="3"/>
  <c r="F134" i="3" a="1"/>
  <c r="F134" i="3" s="1"/>
  <c r="E134" i="3"/>
  <c r="H134" i="3" s="1"/>
  <c r="D134" i="3"/>
  <c r="C134" i="3"/>
  <c r="AB134" i="3" s="1"/>
  <c r="B134" i="3"/>
  <c r="A134" i="3"/>
  <c r="AC133" i="3"/>
  <c r="AA133" i="3"/>
  <c r="Z133" i="3"/>
  <c r="Y133" i="3"/>
  <c r="X133" i="3"/>
  <c r="W133" i="3"/>
  <c r="U133" i="3"/>
  <c r="T133" i="3"/>
  <c r="S133" i="3"/>
  <c r="V133" i="3" s="1"/>
  <c r="M133" i="3" a="1"/>
  <c r="M133" i="3" s="1"/>
  <c r="N133" i="3" s="1" a="1"/>
  <c r="N133" i="3" s="1"/>
  <c r="K133" i="3"/>
  <c r="J133" i="3"/>
  <c r="I133" i="3"/>
  <c r="L133" i="3" s="1"/>
  <c r="G133" i="3"/>
  <c r="F133" i="3" a="1"/>
  <c r="F133" i="3" s="1"/>
  <c r="E133" i="3"/>
  <c r="H133" i="3" s="1"/>
  <c r="D133" i="3"/>
  <c r="C133" i="3"/>
  <c r="AB133" i="3" s="1"/>
  <c r="B133" i="3"/>
  <c r="A133" i="3"/>
  <c r="AC132" i="3"/>
  <c r="AA132" i="3"/>
  <c r="Z132" i="3"/>
  <c r="Y132" i="3"/>
  <c r="X132" i="3"/>
  <c r="W132" i="3"/>
  <c r="U132" i="3"/>
  <c r="T132" i="3"/>
  <c r="S132" i="3"/>
  <c r="V132" i="3" s="1"/>
  <c r="M132" i="3" a="1"/>
  <c r="M132" i="3" s="1"/>
  <c r="N132" i="3" s="1" a="1"/>
  <c r="N132" i="3" s="1"/>
  <c r="K132" i="3"/>
  <c r="J132" i="3"/>
  <c r="I132" i="3"/>
  <c r="L132" i="3" s="1"/>
  <c r="G132" i="3"/>
  <c r="F132" i="3" a="1"/>
  <c r="F132" i="3" s="1"/>
  <c r="E132" i="3"/>
  <c r="H132" i="3" s="1"/>
  <c r="D132" i="3"/>
  <c r="C132" i="3"/>
  <c r="AB132" i="3" s="1"/>
  <c r="B132" i="3"/>
  <c r="A132" i="3"/>
  <c r="AC131" i="3"/>
  <c r="AA131" i="3"/>
  <c r="Z131" i="3"/>
  <c r="Y131" i="3"/>
  <c r="X131" i="3"/>
  <c r="W131" i="3"/>
  <c r="U131" i="3"/>
  <c r="T131" i="3"/>
  <c r="S131" i="3"/>
  <c r="V131" i="3" s="1"/>
  <c r="M131" i="3" a="1"/>
  <c r="M131" i="3" s="1"/>
  <c r="N131" i="3" s="1" a="1"/>
  <c r="N131" i="3" s="1"/>
  <c r="K131" i="3"/>
  <c r="J131" i="3"/>
  <c r="I131" i="3"/>
  <c r="L131" i="3" s="1"/>
  <c r="G131" i="3"/>
  <c r="F131" i="3" a="1"/>
  <c r="F131" i="3" s="1"/>
  <c r="E131" i="3"/>
  <c r="H131" i="3" s="1"/>
  <c r="D131" i="3"/>
  <c r="C131" i="3"/>
  <c r="AB131" i="3" s="1"/>
  <c r="B131" i="3"/>
  <c r="A131" i="3"/>
  <c r="AC130" i="3"/>
  <c r="AA130" i="3"/>
  <c r="Z130" i="3"/>
  <c r="Y130" i="3"/>
  <c r="X130" i="3"/>
  <c r="W130" i="3"/>
  <c r="U130" i="3"/>
  <c r="T130" i="3"/>
  <c r="S130" i="3"/>
  <c r="V130" i="3" s="1"/>
  <c r="M130" i="3" a="1"/>
  <c r="M130" i="3" s="1"/>
  <c r="N130" i="3" s="1" a="1"/>
  <c r="N130" i="3" s="1"/>
  <c r="K130" i="3"/>
  <c r="J130" i="3"/>
  <c r="I130" i="3"/>
  <c r="L130" i="3" s="1"/>
  <c r="G130" i="3"/>
  <c r="F130" i="3" a="1"/>
  <c r="F130" i="3" s="1"/>
  <c r="E130" i="3"/>
  <c r="H130" i="3" s="1"/>
  <c r="D130" i="3"/>
  <c r="C130" i="3"/>
  <c r="AB130" i="3" s="1"/>
  <c r="B130" i="3"/>
  <c r="A130" i="3"/>
  <c r="AC129" i="3"/>
  <c r="AA129" i="3"/>
  <c r="Z129" i="3"/>
  <c r="Y129" i="3"/>
  <c r="X129" i="3"/>
  <c r="W129" i="3"/>
  <c r="U129" i="3"/>
  <c r="T129" i="3"/>
  <c r="S129" i="3"/>
  <c r="V129" i="3" s="1"/>
  <c r="M129" i="3" a="1"/>
  <c r="M129" i="3" s="1"/>
  <c r="N129" i="3" s="1" a="1"/>
  <c r="N129" i="3" s="1"/>
  <c r="K129" i="3"/>
  <c r="J129" i="3"/>
  <c r="I129" i="3"/>
  <c r="L129" i="3" s="1"/>
  <c r="G129" i="3"/>
  <c r="F129" i="3" a="1"/>
  <c r="F129" i="3" s="1"/>
  <c r="E129" i="3"/>
  <c r="H129" i="3" s="1"/>
  <c r="D129" i="3"/>
  <c r="C129" i="3"/>
  <c r="AB129" i="3" s="1"/>
  <c r="B129" i="3"/>
  <c r="A129" i="3"/>
  <c r="AC128" i="3"/>
  <c r="AA128" i="3"/>
  <c r="Z128" i="3"/>
  <c r="Y128" i="3"/>
  <c r="X128" i="3"/>
  <c r="W128" i="3"/>
  <c r="U128" i="3"/>
  <c r="T128" i="3"/>
  <c r="S128" i="3"/>
  <c r="V128" i="3" s="1"/>
  <c r="M128" i="3" a="1"/>
  <c r="M128" i="3" s="1"/>
  <c r="N128" i="3" s="1" a="1"/>
  <c r="N128" i="3" s="1"/>
  <c r="K128" i="3"/>
  <c r="J128" i="3"/>
  <c r="I128" i="3"/>
  <c r="L128" i="3" s="1"/>
  <c r="G128" i="3"/>
  <c r="F128" i="3" a="1"/>
  <c r="F128" i="3" s="1"/>
  <c r="E128" i="3"/>
  <c r="H128" i="3" s="1"/>
  <c r="D128" i="3"/>
  <c r="C128" i="3"/>
  <c r="AB128" i="3" s="1"/>
  <c r="B128" i="3"/>
  <c r="A128" i="3"/>
  <c r="AC127" i="3"/>
  <c r="AA127" i="3"/>
  <c r="Z127" i="3"/>
  <c r="Y127" i="3"/>
  <c r="X127" i="3"/>
  <c r="W127" i="3"/>
  <c r="U127" i="3"/>
  <c r="T127" i="3"/>
  <c r="S127" i="3"/>
  <c r="V127" i="3" s="1"/>
  <c r="M127" i="3" a="1"/>
  <c r="M127" i="3" s="1"/>
  <c r="N127" i="3" s="1" a="1"/>
  <c r="N127" i="3" s="1"/>
  <c r="K127" i="3"/>
  <c r="J127" i="3"/>
  <c r="I127" i="3"/>
  <c r="L127" i="3" s="1"/>
  <c r="G127" i="3"/>
  <c r="F127" i="3" a="1"/>
  <c r="F127" i="3" s="1"/>
  <c r="E127" i="3"/>
  <c r="H127" i="3" s="1"/>
  <c r="D127" i="3"/>
  <c r="C127" i="3"/>
  <c r="AB127" i="3" s="1"/>
  <c r="B127" i="3"/>
  <c r="A127" i="3"/>
  <c r="AC126" i="3"/>
  <c r="AA126" i="3"/>
  <c r="Z126" i="3"/>
  <c r="Y126" i="3"/>
  <c r="X126" i="3"/>
  <c r="W126" i="3"/>
  <c r="U126" i="3"/>
  <c r="T126" i="3"/>
  <c r="S126" i="3"/>
  <c r="V126" i="3" s="1"/>
  <c r="M126" i="3" a="1"/>
  <c r="M126" i="3" s="1"/>
  <c r="N126" i="3" s="1" a="1"/>
  <c r="N126" i="3" s="1"/>
  <c r="K126" i="3"/>
  <c r="J126" i="3"/>
  <c r="I126" i="3"/>
  <c r="L126" i="3" s="1"/>
  <c r="G126" i="3"/>
  <c r="F126" i="3" a="1"/>
  <c r="F126" i="3" s="1"/>
  <c r="E126" i="3"/>
  <c r="H126" i="3" s="1"/>
  <c r="D126" i="3"/>
  <c r="C126" i="3"/>
  <c r="AB126" i="3" s="1"/>
  <c r="B126" i="3"/>
  <c r="A126" i="3"/>
  <c r="AC125" i="3"/>
  <c r="AA125" i="3"/>
  <c r="Z125" i="3"/>
  <c r="Y125" i="3"/>
  <c r="X125" i="3"/>
  <c r="W125" i="3"/>
  <c r="U125" i="3"/>
  <c r="T125" i="3"/>
  <c r="S125" i="3"/>
  <c r="V125" i="3" s="1"/>
  <c r="M125" i="3" a="1"/>
  <c r="M125" i="3" s="1"/>
  <c r="N125" i="3" s="1" a="1"/>
  <c r="N125" i="3" s="1"/>
  <c r="K125" i="3"/>
  <c r="J125" i="3"/>
  <c r="I125" i="3"/>
  <c r="L125" i="3" s="1"/>
  <c r="G125" i="3"/>
  <c r="F125" i="3" a="1"/>
  <c r="F125" i="3" s="1"/>
  <c r="E125" i="3"/>
  <c r="H125" i="3" s="1"/>
  <c r="D125" i="3"/>
  <c r="C125" i="3"/>
  <c r="AB125" i="3" s="1"/>
  <c r="B125" i="3"/>
  <c r="A125" i="3"/>
  <c r="AC124" i="3"/>
  <c r="AA124" i="3"/>
  <c r="Z124" i="3"/>
  <c r="Y124" i="3"/>
  <c r="X124" i="3"/>
  <c r="W124" i="3"/>
  <c r="U124" i="3"/>
  <c r="T124" i="3"/>
  <c r="S124" i="3"/>
  <c r="V124" i="3" s="1"/>
  <c r="M124" i="3" a="1"/>
  <c r="M124" i="3" s="1"/>
  <c r="N124" i="3" s="1" a="1"/>
  <c r="N124" i="3" s="1"/>
  <c r="K124" i="3"/>
  <c r="J124" i="3"/>
  <c r="I124" i="3"/>
  <c r="L124" i="3" s="1"/>
  <c r="G124" i="3"/>
  <c r="F124" i="3" a="1"/>
  <c r="F124" i="3" s="1"/>
  <c r="E124" i="3"/>
  <c r="H124" i="3" s="1"/>
  <c r="D124" i="3"/>
  <c r="C124" i="3"/>
  <c r="AB124" i="3" s="1"/>
  <c r="B124" i="3"/>
  <c r="A124" i="3"/>
  <c r="AC123" i="3"/>
  <c r="AA123" i="3"/>
  <c r="Z123" i="3"/>
  <c r="Y123" i="3"/>
  <c r="X123" i="3"/>
  <c r="W123" i="3"/>
  <c r="U123" i="3"/>
  <c r="T123" i="3"/>
  <c r="S123" i="3"/>
  <c r="V123" i="3" s="1"/>
  <c r="M123" i="3" a="1"/>
  <c r="M123" i="3" s="1"/>
  <c r="N123" i="3" s="1" a="1"/>
  <c r="N123" i="3" s="1"/>
  <c r="K123" i="3"/>
  <c r="J123" i="3"/>
  <c r="I123" i="3"/>
  <c r="L123" i="3" s="1"/>
  <c r="G123" i="3"/>
  <c r="F123" i="3" a="1"/>
  <c r="F123" i="3" s="1"/>
  <c r="E123" i="3"/>
  <c r="H123" i="3" s="1"/>
  <c r="D123" i="3"/>
  <c r="C123" i="3"/>
  <c r="AB123" i="3" s="1"/>
  <c r="B123" i="3"/>
  <c r="A123" i="3"/>
  <c r="AC122" i="3"/>
  <c r="AB122" i="3"/>
  <c r="AA122" i="3"/>
  <c r="Z122" i="3"/>
  <c r="Y122" i="3"/>
  <c r="X122" i="3"/>
  <c r="W122" i="3"/>
  <c r="U122" i="3"/>
  <c r="T122" i="3"/>
  <c r="S122" i="3"/>
  <c r="V122" i="3" s="1"/>
  <c r="M122" i="3" a="1"/>
  <c r="M122" i="3" s="1"/>
  <c r="N122" i="3" s="1" a="1"/>
  <c r="N122" i="3" s="1"/>
  <c r="P122" i="3" s="1"/>
  <c r="K122" i="3"/>
  <c r="J122" i="3"/>
  <c r="I122" i="3"/>
  <c r="L122" i="3" s="1"/>
  <c r="G122" i="3"/>
  <c r="F122" i="3" a="1"/>
  <c r="F122" i="3" s="1"/>
  <c r="E122" i="3"/>
  <c r="H122" i="3" s="1"/>
  <c r="D122" i="3"/>
  <c r="C122" i="3"/>
  <c r="B122" i="3"/>
  <c r="A122" i="3"/>
  <c r="AC121" i="3"/>
  <c r="AA121" i="3"/>
  <c r="Z121" i="3"/>
  <c r="Y121" i="3"/>
  <c r="X121" i="3"/>
  <c r="W121" i="3"/>
  <c r="U121" i="3"/>
  <c r="T121" i="3"/>
  <c r="S121" i="3"/>
  <c r="V121" i="3" s="1"/>
  <c r="M121" i="3" a="1"/>
  <c r="M121" i="3" s="1"/>
  <c r="N121" i="3" s="1" a="1"/>
  <c r="N121" i="3" s="1"/>
  <c r="K121" i="3"/>
  <c r="J121" i="3"/>
  <c r="I121" i="3"/>
  <c r="L121" i="3" s="1"/>
  <c r="G121" i="3"/>
  <c r="F121" i="3" a="1"/>
  <c r="F121" i="3" s="1"/>
  <c r="E121" i="3"/>
  <c r="D121" i="3"/>
  <c r="C121" i="3"/>
  <c r="AB121" i="3" s="1"/>
  <c r="B121" i="3"/>
  <c r="A121" i="3"/>
  <c r="AC120" i="3"/>
  <c r="AA120" i="3"/>
  <c r="Z120" i="3"/>
  <c r="Y120" i="3"/>
  <c r="X120" i="3"/>
  <c r="W120" i="3"/>
  <c r="U120" i="3"/>
  <c r="T120" i="3"/>
  <c r="S120" i="3"/>
  <c r="V120" i="3" s="1"/>
  <c r="M120" i="3" a="1"/>
  <c r="M120" i="3" s="1"/>
  <c r="N120" i="3" s="1" a="1"/>
  <c r="N120" i="3" s="1"/>
  <c r="K120" i="3"/>
  <c r="J120" i="3"/>
  <c r="I120" i="3"/>
  <c r="L120" i="3" s="1"/>
  <c r="G120" i="3"/>
  <c r="F120" i="3" a="1"/>
  <c r="F120" i="3" s="1"/>
  <c r="E120" i="3"/>
  <c r="D120" i="3"/>
  <c r="C120" i="3"/>
  <c r="AB120" i="3" s="1"/>
  <c r="B120" i="3"/>
  <c r="A120" i="3"/>
  <c r="AC119" i="3"/>
  <c r="AB119" i="3"/>
  <c r="AA119" i="3"/>
  <c r="Z119" i="3"/>
  <c r="Y119" i="3"/>
  <c r="X119" i="3"/>
  <c r="W119" i="3"/>
  <c r="S119" i="3"/>
  <c r="V119" i="3" s="1"/>
  <c r="K119" i="3"/>
  <c r="J119" i="3"/>
  <c r="I119" i="3"/>
  <c r="L119" i="3" s="1"/>
  <c r="G119" i="3"/>
  <c r="F119" i="3" a="1"/>
  <c r="F119" i="3" s="1"/>
  <c r="E119" i="3"/>
  <c r="D119" i="3"/>
  <c r="C119" i="3"/>
  <c r="B119" i="3"/>
  <c r="A119" i="3"/>
  <c r="AC118" i="3"/>
  <c r="AA118" i="3"/>
  <c r="Z118" i="3"/>
  <c r="Y118" i="3"/>
  <c r="X118" i="3"/>
  <c r="W118" i="3"/>
  <c r="S118" i="3"/>
  <c r="M118" i="3" a="1"/>
  <c r="M118" i="3" s="1"/>
  <c r="N118" i="3" s="1" a="1"/>
  <c r="N118" i="3" s="1"/>
  <c r="K118" i="3"/>
  <c r="I118" i="3"/>
  <c r="L118" i="3" s="1"/>
  <c r="G118" i="3"/>
  <c r="F118" i="3" a="1"/>
  <c r="F118" i="3" s="1"/>
  <c r="E118" i="3"/>
  <c r="D118" i="3"/>
  <c r="C118" i="3"/>
  <c r="AB118" i="3" s="1"/>
  <c r="B118" i="3"/>
  <c r="A118" i="3"/>
  <c r="AC117" i="3"/>
  <c r="AB117" i="3"/>
  <c r="AA117" i="3"/>
  <c r="Z117" i="3"/>
  <c r="X117" i="3"/>
  <c r="W117" i="3"/>
  <c r="Y117" i="3" s="1"/>
  <c r="S117" i="3"/>
  <c r="J117" i="3"/>
  <c r="I117" i="3"/>
  <c r="M117" i="3" s="1" a="1"/>
  <c r="M117" i="3" s="1"/>
  <c r="N117" i="3" s="1" a="1"/>
  <c r="N117" i="3" s="1"/>
  <c r="G117" i="3"/>
  <c r="F117" i="3" a="1"/>
  <c r="F117" i="3" s="1"/>
  <c r="E117" i="3"/>
  <c r="H117" i="3" s="1"/>
  <c r="D117" i="3"/>
  <c r="C117" i="3"/>
  <c r="B117" i="3"/>
  <c r="A117" i="3"/>
  <c r="AC116" i="3"/>
  <c r="AA116" i="3"/>
  <c r="Z116" i="3"/>
  <c r="Y116" i="3"/>
  <c r="W116" i="3"/>
  <c r="X116" i="3" s="1"/>
  <c r="U116" i="3"/>
  <c r="T116" i="3"/>
  <c r="S116" i="3"/>
  <c r="V116" i="3" s="1"/>
  <c r="K116" i="3"/>
  <c r="I116" i="3"/>
  <c r="M116" i="3" s="1" a="1"/>
  <c r="M116" i="3" s="1"/>
  <c r="N116" i="3" s="1" a="1"/>
  <c r="N116" i="3" s="1"/>
  <c r="G116" i="3"/>
  <c r="F116" i="3" a="1"/>
  <c r="F116" i="3" s="1"/>
  <c r="E116" i="3"/>
  <c r="H116" i="3" s="1"/>
  <c r="D116" i="3"/>
  <c r="C116" i="3"/>
  <c r="AB116" i="3" s="1"/>
  <c r="B116" i="3"/>
  <c r="A116" i="3"/>
  <c r="AC115" i="3"/>
  <c r="AB115" i="3"/>
  <c r="AA115" i="3"/>
  <c r="Z115" i="3"/>
  <c r="Y115" i="3"/>
  <c r="X115" i="3"/>
  <c r="W115" i="3"/>
  <c r="U115" i="3"/>
  <c r="T115" i="3"/>
  <c r="S115" i="3"/>
  <c r="V115" i="3" s="1"/>
  <c r="K115" i="3"/>
  <c r="J115" i="3"/>
  <c r="I115" i="3"/>
  <c r="L115" i="3" s="1"/>
  <c r="G115" i="3"/>
  <c r="F115" i="3" a="1"/>
  <c r="F115" i="3" s="1"/>
  <c r="E115" i="3"/>
  <c r="D115" i="3"/>
  <c r="C115" i="3"/>
  <c r="B115" i="3"/>
  <c r="A115" i="3"/>
  <c r="AC114" i="3"/>
  <c r="AA114" i="3"/>
  <c r="Z114" i="3"/>
  <c r="W114" i="3"/>
  <c r="Y114" i="3" s="1"/>
  <c r="S114" i="3"/>
  <c r="J114" i="3"/>
  <c r="I114" i="3"/>
  <c r="L114" i="3" s="1"/>
  <c r="G114" i="3"/>
  <c r="F114" i="3" a="1"/>
  <c r="F114" i="3"/>
  <c r="E114" i="3"/>
  <c r="H114" i="3" s="1"/>
  <c r="D114" i="3"/>
  <c r="C114" i="3"/>
  <c r="AB114" i="3" s="1"/>
  <c r="B114" i="3"/>
  <c r="A114" i="3"/>
  <c r="AC113" i="3"/>
  <c r="AB113" i="3"/>
  <c r="AA113" i="3"/>
  <c r="Z113" i="3"/>
  <c r="X113" i="3"/>
  <c r="W113" i="3"/>
  <c r="Y113" i="3" s="1"/>
  <c r="U113" i="3"/>
  <c r="S113" i="3"/>
  <c r="I113" i="3"/>
  <c r="G113" i="3"/>
  <c r="F113" i="3" a="1"/>
  <c r="F113" i="3" s="1"/>
  <c r="E113" i="3"/>
  <c r="H113" i="3" s="1"/>
  <c r="D113" i="3"/>
  <c r="C113" i="3"/>
  <c r="B113" i="3"/>
  <c r="A113" i="3"/>
  <c r="AC112" i="3"/>
  <c r="AA112" i="3"/>
  <c r="Z112" i="3"/>
  <c r="Y112" i="3"/>
  <c r="W112" i="3"/>
  <c r="X112" i="3" s="1"/>
  <c r="U112" i="3"/>
  <c r="T112" i="3"/>
  <c r="S112" i="3"/>
  <c r="V112" i="3" s="1"/>
  <c r="M112" i="3" a="1"/>
  <c r="M112" i="3" s="1"/>
  <c r="N112" i="3" s="1" a="1"/>
  <c r="N112" i="3" s="1"/>
  <c r="K112" i="3"/>
  <c r="I112" i="3"/>
  <c r="G112" i="3"/>
  <c r="F112" i="3" a="1"/>
  <c r="F112" i="3" s="1"/>
  <c r="E112" i="3"/>
  <c r="D112" i="3"/>
  <c r="C112" i="3"/>
  <c r="AB112" i="3" s="1"/>
  <c r="B112" i="3"/>
  <c r="A112" i="3"/>
  <c r="AC111" i="3"/>
  <c r="AB111" i="3"/>
  <c r="AA111" i="3"/>
  <c r="Z111" i="3"/>
  <c r="Y111" i="3"/>
  <c r="X111" i="3"/>
  <c r="W111" i="3"/>
  <c r="S111" i="3"/>
  <c r="V111" i="3" s="1"/>
  <c r="K111" i="3"/>
  <c r="J111" i="3"/>
  <c r="I111" i="3"/>
  <c r="L111" i="3" s="1"/>
  <c r="G111" i="3"/>
  <c r="F111" i="3" a="1"/>
  <c r="F111" i="3" s="1"/>
  <c r="E111" i="3"/>
  <c r="D111" i="3"/>
  <c r="C111" i="3"/>
  <c r="B111" i="3"/>
  <c r="A111" i="3"/>
  <c r="AC110" i="3"/>
  <c r="AA110" i="3"/>
  <c r="Z110" i="3"/>
  <c r="Y110" i="3"/>
  <c r="X110" i="3"/>
  <c r="W110" i="3"/>
  <c r="S110" i="3"/>
  <c r="M110" i="3" a="1"/>
  <c r="M110" i="3" s="1"/>
  <c r="N110" i="3" s="1" a="1"/>
  <c r="N110" i="3" s="1"/>
  <c r="K110" i="3"/>
  <c r="J110" i="3"/>
  <c r="I110" i="3"/>
  <c r="L110" i="3" s="1"/>
  <c r="G110" i="3"/>
  <c r="F110" i="3" a="1"/>
  <c r="F110" i="3" s="1"/>
  <c r="E110" i="3"/>
  <c r="D110" i="3"/>
  <c r="C110" i="3"/>
  <c r="AB110" i="3" s="1"/>
  <c r="B110" i="3"/>
  <c r="A110" i="3"/>
  <c r="AC109" i="3"/>
  <c r="AB109" i="3"/>
  <c r="AA109" i="3"/>
  <c r="Z109" i="3"/>
  <c r="X109" i="3"/>
  <c r="W109" i="3"/>
  <c r="Y109" i="3" s="1"/>
  <c r="U109" i="3"/>
  <c r="S109" i="3"/>
  <c r="I109" i="3"/>
  <c r="M109" i="3" s="1" a="1"/>
  <c r="M109" i="3" s="1"/>
  <c r="N109" i="3" s="1" a="1"/>
  <c r="N109" i="3" s="1"/>
  <c r="G109" i="3"/>
  <c r="F109" i="3" a="1"/>
  <c r="F109" i="3"/>
  <c r="E109" i="3"/>
  <c r="H109" i="3" s="1"/>
  <c r="D109" i="3"/>
  <c r="C109" i="3"/>
  <c r="B109" i="3"/>
  <c r="A109" i="3"/>
  <c r="AC108" i="3"/>
  <c r="AA108" i="3"/>
  <c r="Z108" i="3"/>
  <c r="Y108" i="3"/>
  <c r="W108" i="3"/>
  <c r="X108" i="3" s="1"/>
  <c r="U108" i="3"/>
  <c r="T108" i="3"/>
  <c r="S108" i="3"/>
  <c r="V108" i="3" s="1"/>
  <c r="K108" i="3"/>
  <c r="I108" i="3"/>
  <c r="M108" i="3" s="1" a="1"/>
  <c r="M108" i="3" s="1"/>
  <c r="N108" i="3" s="1" a="1"/>
  <c r="N108" i="3" s="1"/>
  <c r="G108" i="3"/>
  <c r="F108" i="3" a="1"/>
  <c r="F108" i="3" s="1"/>
  <c r="E108" i="3"/>
  <c r="H108" i="3" s="1"/>
  <c r="D108" i="3"/>
  <c r="C108" i="3"/>
  <c r="AB108" i="3" s="1"/>
  <c r="B108" i="3"/>
  <c r="A108" i="3"/>
  <c r="AC107" i="3"/>
  <c r="AA107" i="3"/>
  <c r="Z107" i="3"/>
  <c r="Y107" i="3"/>
  <c r="X107" i="3"/>
  <c r="W107" i="3"/>
  <c r="U107" i="3"/>
  <c r="S107" i="3"/>
  <c r="V107" i="3" s="1"/>
  <c r="K107" i="3"/>
  <c r="J107" i="3"/>
  <c r="I107" i="3"/>
  <c r="L107" i="3" s="1"/>
  <c r="G107" i="3"/>
  <c r="F107" i="3" a="1"/>
  <c r="F107" i="3"/>
  <c r="E107" i="3"/>
  <c r="D107" i="3"/>
  <c r="C107" i="3"/>
  <c r="AB107" i="3" s="1"/>
  <c r="B107" i="3"/>
  <c r="A107" i="3"/>
  <c r="AC106" i="3"/>
  <c r="AA106" i="3"/>
  <c r="Z106" i="3"/>
  <c r="Y106" i="3"/>
  <c r="W106" i="3"/>
  <c r="X106" i="3" s="1"/>
  <c r="T106" i="3"/>
  <c r="S106" i="3"/>
  <c r="V106" i="3" s="1"/>
  <c r="K106" i="3"/>
  <c r="I106" i="3"/>
  <c r="L106" i="3" s="1"/>
  <c r="G106" i="3"/>
  <c r="F106" i="3" a="1"/>
  <c r="F106" i="3" s="1"/>
  <c r="E106" i="3"/>
  <c r="D106" i="3"/>
  <c r="C106" i="3"/>
  <c r="AB106" i="3" s="1"/>
  <c r="B106" i="3"/>
  <c r="A106" i="3"/>
  <c r="AC105" i="3"/>
  <c r="AB105" i="3"/>
  <c r="AA105" i="3"/>
  <c r="Z105" i="3"/>
  <c r="X105" i="3"/>
  <c r="W105" i="3"/>
  <c r="Y105" i="3" s="1"/>
  <c r="S105" i="3"/>
  <c r="V105" i="3" s="1"/>
  <c r="J105" i="3"/>
  <c r="I105" i="3"/>
  <c r="L105" i="3" s="1"/>
  <c r="G105" i="3"/>
  <c r="F105" i="3" a="1"/>
  <c r="F105" i="3" s="1"/>
  <c r="E105" i="3"/>
  <c r="H105" i="3" s="1"/>
  <c r="D105" i="3"/>
  <c r="C105" i="3"/>
  <c r="B105" i="3"/>
  <c r="A105" i="3"/>
  <c r="AC104" i="3"/>
  <c r="AA104" i="3"/>
  <c r="Z104" i="3"/>
  <c r="W104" i="3"/>
  <c r="Y104" i="3" s="1"/>
  <c r="U104" i="3"/>
  <c r="T104" i="3"/>
  <c r="S104" i="3"/>
  <c r="V104" i="3" s="1"/>
  <c r="I104" i="3"/>
  <c r="L104" i="3" s="1"/>
  <c r="G104" i="3"/>
  <c r="F104" i="3" a="1"/>
  <c r="F104" i="3" s="1"/>
  <c r="E104" i="3"/>
  <c r="H104" i="3" s="1"/>
  <c r="D104" i="3"/>
  <c r="C104" i="3"/>
  <c r="AB104" i="3" s="1"/>
  <c r="B104" i="3"/>
  <c r="A104" i="3"/>
  <c r="AC103" i="3"/>
  <c r="AA103" i="3"/>
  <c r="Z103" i="3"/>
  <c r="Y103" i="3"/>
  <c r="X103" i="3"/>
  <c r="W103" i="3"/>
  <c r="U103" i="3"/>
  <c r="S103" i="3"/>
  <c r="V103" i="3" s="1"/>
  <c r="K103" i="3"/>
  <c r="J103" i="3"/>
  <c r="I103" i="3"/>
  <c r="L103" i="3" s="1"/>
  <c r="G103" i="3"/>
  <c r="F103" i="3" a="1"/>
  <c r="F103" i="3" s="1"/>
  <c r="E103" i="3"/>
  <c r="D103" i="3"/>
  <c r="C103" i="3"/>
  <c r="AB103" i="3" s="1"/>
  <c r="B103" i="3"/>
  <c r="A103" i="3"/>
  <c r="AC102" i="3"/>
  <c r="AA102" i="3"/>
  <c r="Z102" i="3"/>
  <c r="Y102" i="3"/>
  <c r="W102" i="3"/>
  <c r="X102" i="3" s="1"/>
  <c r="T102" i="3"/>
  <c r="S102" i="3"/>
  <c r="V102" i="3" s="1"/>
  <c r="K102" i="3"/>
  <c r="I102" i="3"/>
  <c r="L102" i="3" s="1"/>
  <c r="G102" i="3"/>
  <c r="F102" i="3" a="1"/>
  <c r="F102" i="3" s="1"/>
  <c r="E102" i="3"/>
  <c r="D102" i="3"/>
  <c r="C102" i="3"/>
  <c r="AB102" i="3" s="1"/>
  <c r="B102" i="3"/>
  <c r="A102" i="3"/>
  <c r="AC101" i="3"/>
  <c r="AB101" i="3"/>
  <c r="AA101" i="3"/>
  <c r="Z101" i="3"/>
  <c r="X101" i="3"/>
  <c r="W101" i="3"/>
  <c r="Y101" i="3" s="1"/>
  <c r="S101" i="3"/>
  <c r="V101" i="3" s="1"/>
  <c r="J101" i="3"/>
  <c r="I101" i="3"/>
  <c r="L101" i="3" s="1"/>
  <c r="G101" i="3"/>
  <c r="F101" i="3" a="1"/>
  <c r="F101" i="3"/>
  <c r="E101" i="3"/>
  <c r="H101" i="3" s="1"/>
  <c r="D101" i="3"/>
  <c r="C101" i="3"/>
  <c r="B101" i="3"/>
  <c r="A101" i="3"/>
  <c r="AC100" i="3"/>
  <c r="AA100" i="3"/>
  <c r="Z100" i="3"/>
  <c r="W100" i="3"/>
  <c r="Y100" i="3" s="1"/>
  <c r="U100" i="3"/>
  <c r="T100" i="3"/>
  <c r="S100" i="3"/>
  <c r="V100" i="3" s="1"/>
  <c r="I100" i="3"/>
  <c r="L100" i="3" s="1"/>
  <c r="G100" i="3"/>
  <c r="F100" i="3" a="1"/>
  <c r="F100" i="3" s="1"/>
  <c r="E100" i="3"/>
  <c r="H100" i="3" s="1"/>
  <c r="D100" i="3"/>
  <c r="C100" i="3"/>
  <c r="AB100" i="3" s="1"/>
  <c r="B100" i="3"/>
  <c r="A100" i="3"/>
  <c r="AC99" i="3"/>
  <c r="AB99" i="3"/>
  <c r="AA99" i="3"/>
  <c r="Z99" i="3"/>
  <c r="Y99" i="3"/>
  <c r="X99" i="3"/>
  <c r="W99" i="3"/>
  <c r="U99" i="3"/>
  <c r="S99" i="3"/>
  <c r="V99" i="3" s="1"/>
  <c r="K99" i="3"/>
  <c r="J99" i="3"/>
  <c r="I99" i="3"/>
  <c r="L99" i="3" s="1"/>
  <c r="G99" i="3"/>
  <c r="F99" i="3" a="1"/>
  <c r="F99" i="3" s="1"/>
  <c r="E99" i="3"/>
  <c r="D99" i="3"/>
  <c r="C99" i="3"/>
  <c r="B99" i="3"/>
  <c r="A99" i="3"/>
  <c r="AC98" i="3"/>
  <c r="AA98" i="3"/>
  <c r="Z98" i="3"/>
  <c r="Y98" i="3"/>
  <c r="W98" i="3"/>
  <c r="X98" i="3" s="1"/>
  <c r="T98" i="3"/>
  <c r="S98" i="3"/>
  <c r="V98" i="3" s="1"/>
  <c r="M98" i="3" a="1"/>
  <c r="M98" i="3" s="1"/>
  <c r="N98" i="3" s="1" a="1"/>
  <c r="N98" i="3" s="1"/>
  <c r="L98" i="3"/>
  <c r="J98" i="3"/>
  <c r="I98" i="3"/>
  <c r="K98" i="3" s="1"/>
  <c r="F98" i="3" a="1"/>
  <c r="F98" i="3" s="1"/>
  <c r="E98" i="3"/>
  <c r="H98" i="3" s="1"/>
  <c r="D98" i="3"/>
  <c r="C98" i="3"/>
  <c r="AB98" i="3" s="1"/>
  <c r="B98" i="3"/>
  <c r="A98" i="3"/>
  <c r="Z97" i="3"/>
  <c r="AA97" i="3" s="1"/>
  <c r="X97" i="3"/>
  <c r="W97" i="3"/>
  <c r="Y97" i="3" s="1"/>
  <c r="V97" i="3"/>
  <c r="T97" i="3"/>
  <c r="S97" i="3"/>
  <c r="U97" i="3" s="1"/>
  <c r="M97" i="3" a="1"/>
  <c r="M97" i="3" s="1"/>
  <c r="N97" i="3" s="1" a="1"/>
  <c r="N97" i="3" s="1"/>
  <c r="L97" i="3"/>
  <c r="J97" i="3"/>
  <c r="I97" i="3"/>
  <c r="K97" i="3" s="1"/>
  <c r="F97" i="3" a="1"/>
  <c r="F97" i="3" s="1"/>
  <c r="E97" i="3"/>
  <c r="H97" i="3" s="1"/>
  <c r="D97" i="3"/>
  <c r="C97" i="3"/>
  <c r="AB97" i="3" s="1"/>
  <c r="B97" i="3"/>
  <c r="A97" i="3"/>
  <c r="AB96" i="3"/>
  <c r="Z96" i="3"/>
  <c r="AA96" i="3" s="1"/>
  <c r="X96" i="3"/>
  <c r="W96" i="3"/>
  <c r="Y96" i="3" s="1"/>
  <c r="V96" i="3"/>
  <c r="T96" i="3"/>
  <c r="S96" i="3"/>
  <c r="U96" i="3" s="1"/>
  <c r="M96" i="3" a="1"/>
  <c r="M96" i="3" s="1"/>
  <c r="N96" i="3" s="1" a="1"/>
  <c r="N96" i="3" s="1"/>
  <c r="L96" i="3"/>
  <c r="J96" i="3"/>
  <c r="I96" i="3"/>
  <c r="K96" i="3" s="1"/>
  <c r="F96" i="3" a="1"/>
  <c r="F96" i="3" s="1"/>
  <c r="E96" i="3"/>
  <c r="D96" i="3"/>
  <c r="C96" i="3"/>
  <c r="B96" i="3"/>
  <c r="A96" i="3"/>
  <c r="AB95" i="3"/>
  <c r="Z95" i="3"/>
  <c r="AA95" i="3" s="1"/>
  <c r="X95" i="3"/>
  <c r="W95" i="3"/>
  <c r="Y95" i="3" s="1"/>
  <c r="V95" i="3"/>
  <c r="T95" i="3"/>
  <c r="S95" i="3"/>
  <c r="U95" i="3" s="1"/>
  <c r="M95" i="3" a="1"/>
  <c r="M95" i="3" s="1"/>
  <c r="N95" i="3" s="1" a="1"/>
  <c r="N95" i="3" s="1"/>
  <c r="L95" i="3"/>
  <c r="J95" i="3"/>
  <c r="I95" i="3"/>
  <c r="K95" i="3" s="1"/>
  <c r="F95" i="3" a="1"/>
  <c r="F95" i="3" s="1"/>
  <c r="E95" i="3"/>
  <c r="H95" i="3" s="1"/>
  <c r="D95" i="3"/>
  <c r="C95" i="3"/>
  <c r="B95" i="3"/>
  <c r="A95" i="3"/>
  <c r="AB94" i="3"/>
  <c r="Z94" i="3"/>
  <c r="AA94" i="3" s="1"/>
  <c r="X94" i="3"/>
  <c r="W94" i="3"/>
  <c r="Y94" i="3" s="1"/>
  <c r="V94" i="3"/>
  <c r="T94" i="3"/>
  <c r="S94" i="3"/>
  <c r="U94" i="3" s="1"/>
  <c r="M94" i="3" a="1"/>
  <c r="M94" i="3" s="1"/>
  <c r="N94" i="3" s="1" a="1"/>
  <c r="N94" i="3" s="1"/>
  <c r="L94" i="3"/>
  <c r="J94" i="3"/>
  <c r="I94" i="3"/>
  <c r="K94" i="3" s="1"/>
  <c r="F94" i="3" a="1"/>
  <c r="F94" i="3" s="1"/>
  <c r="E94" i="3"/>
  <c r="D94" i="3"/>
  <c r="C94" i="3"/>
  <c r="B94" i="3"/>
  <c r="A94" i="3"/>
  <c r="AB93" i="3"/>
  <c r="Z93" i="3"/>
  <c r="AA93" i="3" s="1"/>
  <c r="X93" i="3"/>
  <c r="W93" i="3"/>
  <c r="Y93" i="3" s="1"/>
  <c r="V93" i="3"/>
  <c r="T93" i="3"/>
  <c r="S93" i="3"/>
  <c r="U93" i="3" s="1"/>
  <c r="M93" i="3" a="1"/>
  <c r="M93" i="3" s="1"/>
  <c r="N93" i="3" s="1" a="1"/>
  <c r="N93" i="3" s="1"/>
  <c r="L93" i="3"/>
  <c r="J93" i="3"/>
  <c r="I93" i="3"/>
  <c r="K93" i="3" s="1"/>
  <c r="F93" i="3" a="1"/>
  <c r="F93" i="3" s="1"/>
  <c r="E93" i="3"/>
  <c r="H93" i="3" s="1"/>
  <c r="D93" i="3"/>
  <c r="C93" i="3"/>
  <c r="B93" i="3"/>
  <c r="A93" i="3"/>
  <c r="AB92" i="3"/>
  <c r="Z92" i="3"/>
  <c r="AA92" i="3" s="1"/>
  <c r="X92" i="3"/>
  <c r="W92" i="3"/>
  <c r="Y92" i="3" s="1"/>
  <c r="V92" i="3"/>
  <c r="T92" i="3"/>
  <c r="S92" i="3"/>
  <c r="U92" i="3" s="1"/>
  <c r="M92" i="3" a="1"/>
  <c r="M92" i="3" s="1"/>
  <c r="N92" i="3" s="1" a="1"/>
  <c r="N92" i="3" s="1"/>
  <c r="L92" i="3"/>
  <c r="J92" i="3"/>
  <c r="I92" i="3"/>
  <c r="K92" i="3" s="1"/>
  <c r="F92" i="3" a="1"/>
  <c r="F92" i="3" s="1"/>
  <c r="E92" i="3"/>
  <c r="D92" i="3"/>
  <c r="C92" i="3"/>
  <c r="B92" i="3"/>
  <c r="A92" i="3"/>
  <c r="AB91" i="3"/>
  <c r="Z91" i="3"/>
  <c r="AA91" i="3" s="1"/>
  <c r="X91" i="3"/>
  <c r="W91" i="3"/>
  <c r="Y91" i="3" s="1"/>
  <c r="V91" i="3"/>
  <c r="T91" i="3"/>
  <c r="S91" i="3"/>
  <c r="U91" i="3" s="1"/>
  <c r="M91" i="3" a="1"/>
  <c r="M91" i="3" s="1"/>
  <c r="N91" i="3" s="1" a="1"/>
  <c r="N91" i="3" s="1"/>
  <c r="L91" i="3"/>
  <c r="J91" i="3"/>
  <c r="I91" i="3"/>
  <c r="K91" i="3" s="1"/>
  <c r="F91" i="3" a="1"/>
  <c r="F91" i="3" s="1"/>
  <c r="E91" i="3"/>
  <c r="H91" i="3" s="1"/>
  <c r="D91" i="3"/>
  <c r="C91" i="3"/>
  <c r="B91" i="3"/>
  <c r="A91" i="3"/>
  <c r="AB90" i="3"/>
  <c r="Z90" i="3"/>
  <c r="AA90" i="3" s="1"/>
  <c r="X90" i="3"/>
  <c r="W90" i="3"/>
  <c r="Y90" i="3" s="1"/>
  <c r="V90" i="3"/>
  <c r="T90" i="3"/>
  <c r="S90" i="3"/>
  <c r="U90" i="3" s="1"/>
  <c r="M90" i="3" a="1"/>
  <c r="M90" i="3" s="1"/>
  <c r="N90" i="3" s="1" a="1"/>
  <c r="N90" i="3" s="1"/>
  <c r="L90" i="3"/>
  <c r="J90" i="3"/>
  <c r="I90" i="3"/>
  <c r="K90" i="3" s="1"/>
  <c r="F90" i="3" a="1"/>
  <c r="F90" i="3" s="1"/>
  <c r="E90" i="3"/>
  <c r="D90" i="3"/>
  <c r="C90" i="3"/>
  <c r="B90" i="3"/>
  <c r="A90" i="3"/>
  <c r="AB89" i="3"/>
  <c r="Z89" i="3"/>
  <c r="AA89" i="3" s="1"/>
  <c r="X89" i="3"/>
  <c r="W89" i="3"/>
  <c r="Y89" i="3" s="1"/>
  <c r="V89" i="3"/>
  <c r="T89" i="3"/>
  <c r="S89" i="3"/>
  <c r="U89" i="3" s="1"/>
  <c r="M89" i="3" a="1"/>
  <c r="M89" i="3" s="1"/>
  <c r="N89" i="3" s="1" a="1"/>
  <c r="N89" i="3" s="1"/>
  <c r="L89" i="3"/>
  <c r="J89" i="3"/>
  <c r="I89" i="3"/>
  <c r="K89" i="3" s="1"/>
  <c r="F89" i="3" a="1"/>
  <c r="F89" i="3" s="1"/>
  <c r="E89" i="3"/>
  <c r="H89" i="3" s="1"/>
  <c r="D89" i="3"/>
  <c r="C89" i="3"/>
  <c r="B89" i="3"/>
  <c r="A89" i="3"/>
  <c r="AB88" i="3"/>
  <c r="Z88" i="3"/>
  <c r="AA88" i="3" s="1"/>
  <c r="X88" i="3"/>
  <c r="W88" i="3"/>
  <c r="Y88" i="3" s="1"/>
  <c r="V88" i="3"/>
  <c r="T88" i="3"/>
  <c r="S88" i="3"/>
  <c r="U88" i="3" s="1"/>
  <c r="M88" i="3" a="1"/>
  <c r="M88" i="3" s="1"/>
  <c r="N88" i="3" s="1" a="1"/>
  <c r="N88" i="3" s="1"/>
  <c r="L88" i="3"/>
  <c r="J88" i="3"/>
  <c r="I88" i="3"/>
  <c r="K88" i="3" s="1"/>
  <c r="F88" i="3" a="1"/>
  <c r="F88" i="3" s="1"/>
  <c r="E88" i="3"/>
  <c r="D88" i="3"/>
  <c r="C88" i="3"/>
  <c r="B88" i="3"/>
  <c r="A88" i="3"/>
  <c r="AB87" i="3"/>
  <c r="Z87" i="3"/>
  <c r="AA87" i="3" s="1"/>
  <c r="X87" i="3"/>
  <c r="W87" i="3"/>
  <c r="Y87" i="3" s="1"/>
  <c r="V87" i="3"/>
  <c r="T87" i="3"/>
  <c r="S87" i="3"/>
  <c r="U87" i="3" s="1"/>
  <c r="M87" i="3" a="1"/>
  <c r="M87" i="3" s="1"/>
  <c r="N87" i="3" s="1" a="1"/>
  <c r="N87" i="3" s="1"/>
  <c r="L87" i="3"/>
  <c r="J87" i="3"/>
  <c r="I87" i="3"/>
  <c r="K87" i="3" s="1"/>
  <c r="F87" i="3" a="1"/>
  <c r="F87" i="3" s="1"/>
  <c r="E87" i="3"/>
  <c r="H87" i="3" s="1"/>
  <c r="D87" i="3"/>
  <c r="C87" i="3"/>
  <c r="B87" i="3"/>
  <c r="A87" i="3"/>
  <c r="AB86" i="3"/>
  <c r="Z86" i="3"/>
  <c r="AA86" i="3" s="1"/>
  <c r="X86" i="3"/>
  <c r="W86" i="3"/>
  <c r="Y86" i="3" s="1"/>
  <c r="V86" i="3"/>
  <c r="T86" i="3"/>
  <c r="S86" i="3"/>
  <c r="U86" i="3" s="1"/>
  <c r="M86" i="3" a="1"/>
  <c r="M86" i="3" s="1"/>
  <c r="N86" i="3" s="1" a="1"/>
  <c r="N86" i="3" s="1"/>
  <c r="L86" i="3"/>
  <c r="J86" i="3"/>
  <c r="I86" i="3"/>
  <c r="K86" i="3" s="1"/>
  <c r="F86" i="3" a="1"/>
  <c r="F86" i="3" s="1"/>
  <c r="E86" i="3"/>
  <c r="D86" i="3"/>
  <c r="C86" i="3"/>
  <c r="B86" i="3"/>
  <c r="A86" i="3"/>
  <c r="AB85" i="3"/>
  <c r="Z85" i="3"/>
  <c r="AA85" i="3" s="1"/>
  <c r="X85" i="3"/>
  <c r="W85" i="3"/>
  <c r="Y85" i="3" s="1"/>
  <c r="V85" i="3"/>
  <c r="D588" i="8" s="1"/>
  <c r="T85" i="3"/>
  <c r="S85" i="3"/>
  <c r="U85" i="3" s="1"/>
  <c r="M85" i="3" a="1"/>
  <c r="M85" i="3" s="1"/>
  <c r="N85" i="3" s="1" a="1"/>
  <c r="N85" i="3" s="1"/>
  <c r="L85" i="3"/>
  <c r="J85" i="3"/>
  <c r="I85" i="3"/>
  <c r="K85" i="3" s="1"/>
  <c r="F85" i="3" a="1"/>
  <c r="F85" i="3" s="1"/>
  <c r="E85" i="3"/>
  <c r="H85" i="3" s="1"/>
  <c r="D85" i="3"/>
  <c r="C85" i="3"/>
  <c r="B85" i="3"/>
  <c r="A85" i="3"/>
  <c r="AB84" i="3"/>
  <c r="Z84" i="3"/>
  <c r="AA84" i="3" s="1"/>
  <c r="X84" i="3"/>
  <c r="W84" i="3"/>
  <c r="Y84" i="3" s="1"/>
  <c r="V84" i="3"/>
  <c r="T84" i="3"/>
  <c r="S84" i="3"/>
  <c r="U84" i="3" s="1"/>
  <c r="M84" i="3" a="1"/>
  <c r="M84" i="3" s="1"/>
  <c r="N84" i="3" s="1" a="1"/>
  <c r="N84" i="3" s="1"/>
  <c r="L84" i="3"/>
  <c r="J84" i="3"/>
  <c r="I84" i="3"/>
  <c r="K84" i="3" s="1"/>
  <c r="F84" i="3" a="1"/>
  <c r="F84" i="3" s="1"/>
  <c r="E84" i="3"/>
  <c r="D84" i="3"/>
  <c r="C84" i="3"/>
  <c r="B84" i="3"/>
  <c r="A84" i="3"/>
  <c r="AB83" i="3"/>
  <c r="Z83" i="3"/>
  <c r="AA83" i="3" s="1"/>
  <c r="X83" i="3"/>
  <c r="W83" i="3"/>
  <c r="Y83" i="3" s="1"/>
  <c r="V83" i="3"/>
  <c r="T83" i="3"/>
  <c r="S83" i="3"/>
  <c r="U83" i="3" s="1"/>
  <c r="M83" i="3" a="1"/>
  <c r="M83" i="3" s="1"/>
  <c r="N83" i="3" s="1" a="1"/>
  <c r="N83" i="3" s="1"/>
  <c r="L83" i="3"/>
  <c r="J83" i="3"/>
  <c r="I83" i="3"/>
  <c r="K83" i="3" s="1"/>
  <c r="F83" i="3" a="1"/>
  <c r="F83" i="3" s="1"/>
  <c r="E83" i="3"/>
  <c r="H83" i="3" s="1"/>
  <c r="D83" i="3"/>
  <c r="C83" i="3"/>
  <c r="B83" i="3"/>
  <c r="A83" i="3"/>
  <c r="AB82" i="3"/>
  <c r="Z82" i="3"/>
  <c r="AA82" i="3" s="1"/>
  <c r="X82" i="3"/>
  <c r="W82" i="3"/>
  <c r="Y82" i="3" s="1"/>
  <c r="V82" i="3"/>
  <c r="T82" i="3"/>
  <c r="S82" i="3"/>
  <c r="U82" i="3" s="1"/>
  <c r="M82" i="3" a="1"/>
  <c r="M82" i="3" s="1"/>
  <c r="N82" i="3" s="1" a="1"/>
  <c r="N82" i="3" s="1"/>
  <c r="L82" i="3"/>
  <c r="J82" i="3"/>
  <c r="I82" i="3"/>
  <c r="K82" i="3" s="1"/>
  <c r="F82" i="3" a="1"/>
  <c r="F82" i="3" s="1"/>
  <c r="E82" i="3"/>
  <c r="D82" i="3"/>
  <c r="C82" i="3"/>
  <c r="B82" i="3"/>
  <c r="A82" i="3"/>
  <c r="Z81" i="3"/>
  <c r="AA81" i="3" s="1"/>
  <c r="X81" i="3"/>
  <c r="W81" i="3"/>
  <c r="Y81" i="3" s="1"/>
  <c r="V81" i="3"/>
  <c r="T81" i="3"/>
  <c r="S81" i="3"/>
  <c r="U81" i="3" s="1"/>
  <c r="M81" i="3" a="1"/>
  <c r="M81" i="3" s="1"/>
  <c r="N81" i="3" s="1" a="1"/>
  <c r="N81" i="3" s="1"/>
  <c r="L81" i="3"/>
  <c r="J81" i="3"/>
  <c r="I81" i="3"/>
  <c r="K81" i="3" s="1"/>
  <c r="E81" i="3"/>
  <c r="G81" i="3" s="1"/>
  <c r="D81" i="3"/>
  <c r="C81" i="3"/>
  <c r="AB81" i="3" s="1"/>
  <c r="B81" i="3"/>
  <c r="A81" i="3"/>
  <c r="Z80" i="3"/>
  <c r="X80" i="3"/>
  <c r="W80" i="3"/>
  <c r="Y80" i="3" s="1"/>
  <c r="V80" i="3"/>
  <c r="T80" i="3"/>
  <c r="S80" i="3"/>
  <c r="U80" i="3" s="1"/>
  <c r="M80" i="3" a="1"/>
  <c r="M80" i="3" s="1"/>
  <c r="N80" i="3" s="1" a="1"/>
  <c r="N80" i="3" s="1"/>
  <c r="L80" i="3"/>
  <c r="J80" i="3"/>
  <c r="I80" i="3"/>
  <c r="K80" i="3" s="1"/>
  <c r="F80" i="3" a="1"/>
  <c r="F80" i="3" s="1"/>
  <c r="E80" i="3"/>
  <c r="G80" i="3" s="1"/>
  <c r="D80" i="3"/>
  <c r="C80" i="3"/>
  <c r="AB80" i="3" s="1"/>
  <c r="B80" i="3"/>
  <c r="A80" i="3"/>
  <c r="Z79" i="3"/>
  <c r="X79" i="3"/>
  <c r="W79" i="3"/>
  <c r="Y79" i="3" s="1"/>
  <c r="V79" i="3"/>
  <c r="T79" i="3"/>
  <c r="S79" i="3"/>
  <c r="U79" i="3" s="1"/>
  <c r="M79" i="3" a="1"/>
  <c r="M79" i="3" s="1"/>
  <c r="N79" i="3" s="1" a="1"/>
  <c r="N79" i="3" s="1"/>
  <c r="L79" i="3"/>
  <c r="J79" i="3"/>
  <c r="I79" i="3"/>
  <c r="K79" i="3" s="1"/>
  <c r="E79" i="3"/>
  <c r="G79" i="3" s="1"/>
  <c r="D79" i="3"/>
  <c r="C79" i="3"/>
  <c r="AB79" i="3" s="1"/>
  <c r="B79" i="3"/>
  <c r="A79" i="3"/>
  <c r="AB78" i="3"/>
  <c r="Z78" i="3"/>
  <c r="X78" i="3"/>
  <c r="W78" i="3"/>
  <c r="Y78" i="3" s="1"/>
  <c r="V78" i="3"/>
  <c r="T78" i="3"/>
  <c r="S78" i="3"/>
  <c r="U78" i="3" s="1"/>
  <c r="M78" i="3" a="1"/>
  <c r="M78" i="3" s="1"/>
  <c r="N78" i="3" s="1" a="1"/>
  <c r="N78" i="3" s="1"/>
  <c r="L78" i="3"/>
  <c r="J78" i="3"/>
  <c r="I78" i="3"/>
  <c r="K78" i="3" s="1"/>
  <c r="E78" i="3"/>
  <c r="G78" i="3" s="1"/>
  <c r="D78" i="3"/>
  <c r="C78" i="3"/>
  <c r="B78" i="3"/>
  <c r="A78" i="3"/>
  <c r="AB77" i="3"/>
  <c r="Z77" i="3"/>
  <c r="X77" i="3"/>
  <c r="W77" i="3"/>
  <c r="Y77" i="3" s="1"/>
  <c r="V77" i="3"/>
  <c r="T77" i="3"/>
  <c r="S77" i="3"/>
  <c r="U77" i="3" s="1"/>
  <c r="M77" i="3" a="1"/>
  <c r="M77" i="3" s="1"/>
  <c r="N77" i="3" s="1" a="1"/>
  <c r="N77" i="3" s="1"/>
  <c r="L77" i="3"/>
  <c r="J77" i="3"/>
  <c r="I77" i="3"/>
  <c r="K77" i="3" s="1"/>
  <c r="E77" i="3"/>
  <c r="G77" i="3" s="1"/>
  <c r="D77" i="3"/>
  <c r="C77" i="3"/>
  <c r="B77" i="3"/>
  <c r="A77" i="3"/>
  <c r="Z76" i="3"/>
  <c r="X76" i="3"/>
  <c r="W76" i="3"/>
  <c r="Y76" i="3" s="1"/>
  <c r="V76" i="3"/>
  <c r="T76" i="3"/>
  <c r="S76" i="3"/>
  <c r="U76" i="3" s="1"/>
  <c r="M76" i="3" a="1"/>
  <c r="M76" i="3" s="1"/>
  <c r="N76" i="3" s="1" a="1"/>
  <c r="N76" i="3" s="1"/>
  <c r="L76" i="3"/>
  <c r="J76" i="3"/>
  <c r="I76" i="3"/>
  <c r="K76" i="3" s="1"/>
  <c r="F76" i="3" a="1"/>
  <c r="F76" i="3" s="1"/>
  <c r="E76" i="3"/>
  <c r="G76" i="3" s="1"/>
  <c r="D76" i="3"/>
  <c r="C76" i="3"/>
  <c r="AB76" i="3" s="1"/>
  <c r="B76" i="3"/>
  <c r="A76" i="3"/>
  <c r="Z75" i="3"/>
  <c r="X75" i="3"/>
  <c r="W75" i="3"/>
  <c r="Y75" i="3" s="1"/>
  <c r="V75" i="3"/>
  <c r="T75" i="3"/>
  <c r="S75" i="3"/>
  <c r="U75" i="3" s="1"/>
  <c r="M75" i="3" a="1"/>
  <c r="M75" i="3" s="1"/>
  <c r="N75" i="3" s="1" a="1"/>
  <c r="N75" i="3" s="1"/>
  <c r="L75" i="3"/>
  <c r="J75" i="3"/>
  <c r="I75" i="3"/>
  <c r="K75" i="3" s="1"/>
  <c r="E75" i="3"/>
  <c r="G75" i="3" s="1"/>
  <c r="D75" i="3"/>
  <c r="C75" i="3"/>
  <c r="AB75" i="3" s="1"/>
  <c r="B75" i="3"/>
  <c r="A75" i="3"/>
  <c r="AB74" i="3"/>
  <c r="Z74" i="3"/>
  <c r="X74" i="3"/>
  <c r="W74" i="3"/>
  <c r="Y74" i="3" s="1"/>
  <c r="V74" i="3"/>
  <c r="T74" i="3"/>
  <c r="S74" i="3"/>
  <c r="U74" i="3" s="1"/>
  <c r="M74" i="3" a="1"/>
  <c r="M74" i="3" s="1"/>
  <c r="N74" i="3" s="1" a="1"/>
  <c r="N74" i="3" s="1"/>
  <c r="L74" i="3"/>
  <c r="J74" i="3"/>
  <c r="I74" i="3"/>
  <c r="K74" i="3" s="1"/>
  <c r="E74" i="3"/>
  <c r="G74" i="3" s="1"/>
  <c r="D74" i="3"/>
  <c r="C74" i="3"/>
  <c r="B74" i="3"/>
  <c r="A74" i="3"/>
  <c r="AB73" i="3"/>
  <c r="Z73" i="3"/>
  <c r="X73" i="3"/>
  <c r="W73" i="3"/>
  <c r="Y73" i="3" s="1"/>
  <c r="V73" i="3"/>
  <c r="T73" i="3"/>
  <c r="S73" i="3"/>
  <c r="U73" i="3" s="1"/>
  <c r="M73" i="3" a="1"/>
  <c r="M73" i="3" s="1"/>
  <c r="N73" i="3" s="1" a="1"/>
  <c r="N73" i="3" s="1"/>
  <c r="L73" i="3"/>
  <c r="J73" i="3"/>
  <c r="I73" i="3"/>
  <c r="K73" i="3" s="1"/>
  <c r="E73" i="3"/>
  <c r="G73" i="3" s="1"/>
  <c r="D73" i="3"/>
  <c r="C73" i="3"/>
  <c r="B73" i="3"/>
  <c r="A73" i="3"/>
  <c r="Z72" i="3"/>
  <c r="X72" i="3"/>
  <c r="W72" i="3"/>
  <c r="Y72" i="3" s="1"/>
  <c r="V72" i="3"/>
  <c r="T72" i="3"/>
  <c r="S72" i="3"/>
  <c r="U72" i="3" s="1"/>
  <c r="M72" i="3" a="1"/>
  <c r="M72" i="3" s="1"/>
  <c r="N72" i="3" s="1" a="1"/>
  <c r="N72" i="3" s="1"/>
  <c r="L72" i="3"/>
  <c r="J72" i="3"/>
  <c r="I72" i="3"/>
  <c r="K72" i="3" s="1"/>
  <c r="F72" i="3" a="1"/>
  <c r="F72" i="3" s="1"/>
  <c r="E72" i="3"/>
  <c r="G72" i="3" s="1"/>
  <c r="D72" i="3"/>
  <c r="C72" i="3"/>
  <c r="AB72" i="3" s="1"/>
  <c r="B72" i="3"/>
  <c r="A72" i="3"/>
  <c r="Z71" i="3"/>
  <c r="X71" i="3"/>
  <c r="W71" i="3"/>
  <c r="Y71" i="3" s="1"/>
  <c r="V71" i="3"/>
  <c r="T71" i="3"/>
  <c r="S71" i="3"/>
  <c r="U71" i="3" s="1"/>
  <c r="M71" i="3" a="1"/>
  <c r="M71" i="3" s="1"/>
  <c r="N71" i="3" s="1" a="1"/>
  <c r="N71" i="3" s="1"/>
  <c r="L71" i="3"/>
  <c r="J71" i="3"/>
  <c r="I71" i="3"/>
  <c r="K71" i="3" s="1"/>
  <c r="E71" i="3"/>
  <c r="G71" i="3" s="1"/>
  <c r="D71" i="3"/>
  <c r="C71" i="3"/>
  <c r="AB71" i="3" s="1"/>
  <c r="B71" i="3"/>
  <c r="A71" i="3"/>
  <c r="AB70" i="3"/>
  <c r="Z70" i="3"/>
  <c r="W70" i="3"/>
  <c r="Y70" i="3" s="1"/>
  <c r="V70" i="3"/>
  <c r="T70" i="3"/>
  <c r="S70" i="3"/>
  <c r="U70" i="3" s="1"/>
  <c r="I70" i="3"/>
  <c r="K70" i="3" s="1"/>
  <c r="E70" i="3"/>
  <c r="G70" i="3" s="1"/>
  <c r="D70" i="3"/>
  <c r="C70" i="3"/>
  <c r="B70" i="3"/>
  <c r="A70" i="3"/>
  <c r="Z69" i="3"/>
  <c r="X69" i="3"/>
  <c r="W69" i="3"/>
  <c r="Y69" i="3" s="1"/>
  <c r="S69" i="3"/>
  <c r="U69" i="3" s="1"/>
  <c r="I69" i="3"/>
  <c r="K69" i="3" s="1"/>
  <c r="F69" i="3" a="1"/>
  <c r="F69" i="3" s="1"/>
  <c r="E69" i="3"/>
  <c r="G69" i="3" s="1"/>
  <c r="D69" i="3"/>
  <c r="C69" i="3"/>
  <c r="H69" i="3" s="1"/>
  <c r="B69" i="3"/>
  <c r="A69" i="3"/>
  <c r="Z68" i="3"/>
  <c r="AC68" i="3" s="1"/>
  <c r="W68" i="3"/>
  <c r="Y68" i="3" s="1"/>
  <c r="S68" i="3"/>
  <c r="U68" i="3" s="1"/>
  <c r="I68" i="3"/>
  <c r="K68" i="3" s="1"/>
  <c r="E68" i="3"/>
  <c r="G68" i="3" s="1"/>
  <c r="D68" i="3"/>
  <c r="C68" i="3"/>
  <c r="AB68" i="3" s="1"/>
  <c r="B68" i="3"/>
  <c r="A68" i="3"/>
  <c r="AA67" i="3"/>
  <c r="Z67" i="3"/>
  <c r="AC67" i="3" s="1"/>
  <c r="W67" i="3"/>
  <c r="Y67" i="3" s="1"/>
  <c r="S67" i="3"/>
  <c r="U67" i="3" s="1"/>
  <c r="I67" i="3"/>
  <c r="K67" i="3" s="1"/>
  <c r="E67" i="3"/>
  <c r="G67" i="3" s="1"/>
  <c r="D67" i="3"/>
  <c r="C67" i="3"/>
  <c r="AB67" i="3" s="1"/>
  <c r="B67" i="3"/>
  <c r="A67" i="3"/>
  <c r="Z66" i="3"/>
  <c r="AC66" i="3" s="1"/>
  <c r="W66" i="3"/>
  <c r="Y66" i="3" s="1"/>
  <c r="S66" i="3"/>
  <c r="U66" i="3" s="1"/>
  <c r="J66" i="3"/>
  <c r="I66" i="3"/>
  <c r="K66" i="3" s="1"/>
  <c r="E66" i="3"/>
  <c r="G66" i="3" s="1"/>
  <c r="D66" i="3"/>
  <c r="C66" i="3"/>
  <c r="AB66" i="3" s="1"/>
  <c r="B66" i="3"/>
  <c r="A66" i="3"/>
  <c r="Z65" i="3"/>
  <c r="AC65" i="3" s="1"/>
  <c r="X65" i="3"/>
  <c r="W65" i="3"/>
  <c r="Y65" i="3" s="1"/>
  <c r="T65" i="3"/>
  <c r="S65" i="3"/>
  <c r="U65" i="3" s="1"/>
  <c r="L65" i="3"/>
  <c r="I65" i="3"/>
  <c r="K65" i="3" s="1"/>
  <c r="E65" i="3"/>
  <c r="G65" i="3" s="1"/>
  <c r="D65" i="3"/>
  <c r="C65" i="3"/>
  <c r="AB65" i="3" s="1"/>
  <c r="B65" i="3"/>
  <c r="A65" i="3"/>
  <c r="Z64" i="3"/>
  <c r="AC64" i="3" s="1"/>
  <c r="W64" i="3"/>
  <c r="Y64" i="3" s="1"/>
  <c r="V64" i="3"/>
  <c r="S64" i="3"/>
  <c r="U64" i="3" s="1"/>
  <c r="I64" i="3"/>
  <c r="K64" i="3" s="1"/>
  <c r="F64" i="3" a="1"/>
  <c r="F64" i="3" s="1"/>
  <c r="E64" i="3"/>
  <c r="G64" i="3" s="1"/>
  <c r="D64" i="3"/>
  <c r="C64" i="3"/>
  <c r="AB64" i="3" s="1"/>
  <c r="B64" i="3"/>
  <c r="A64" i="3"/>
  <c r="AB63" i="3"/>
  <c r="Z63" i="3"/>
  <c r="AC63" i="3" s="1"/>
  <c r="W63" i="3"/>
  <c r="Y63" i="3" s="1"/>
  <c r="V63" i="3"/>
  <c r="S63" i="3"/>
  <c r="U63" i="3" s="1"/>
  <c r="I63" i="3"/>
  <c r="K63" i="3" s="1"/>
  <c r="E63" i="3"/>
  <c r="G63" i="3" s="1"/>
  <c r="D63" i="3"/>
  <c r="C63" i="3"/>
  <c r="B63" i="3"/>
  <c r="A63" i="3"/>
  <c r="AB62" i="3"/>
  <c r="Z62" i="3"/>
  <c r="AC62" i="3" s="1"/>
  <c r="X62" i="3"/>
  <c r="W62" i="3"/>
  <c r="Y62" i="3" s="1"/>
  <c r="S62" i="3"/>
  <c r="U62" i="3" s="1"/>
  <c r="I62" i="3"/>
  <c r="K62" i="3" s="1"/>
  <c r="E62" i="3"/>
  <c r="G62" i="3" s="1"/>
  <c r="D62" i="3"/>
  <c r="C62" i="3"/>
  <c r="B62" i="3"/>
  <c r="A62" i="3"/>
  <c r="Z61" i="3"/>
  <c r="AC61" i="3" s="1"/>
  <c r="W61" i="3"/>
  <c r="Y61" i="3" s="1"/>
  <c r="S61" i="3"/>
  <c r="U61" i="3" s="1"/>
  <c r="L61" i="3"/>
  <c r="J61" i="3"/>
  <c r="I61" i="3"/>
  <c r="K61" i="3" s="1"/>
  <c r="F61" i="3" a="1"/>
  <c r="F61" i="3" s="1"/>
  <c r="E61" i="3"/>
  <c r="G61" i="3" s="1"/>
  <c r="D61" i="3"/>
  <c r="C61" i="3"/>
  <c r="AB61" i="3" s="1"/>
  <c r="B61" i="3"/>
  <c r="A61" i="3"/>
  <c r="AA60" i="3"/>
  <c r="Z60" i="3"/>
  <c r="AC60" i="3" s="1"/>
  <c r="W60" i="3"/>
  <c r="Y60" i="3" s="1"/>
  <c r="V60" i="3"/>
  <c r="T60" i="3"/>
  <c r="S60" i="3"/>
  <c r="U60" i="3" s="1"/>
  <c r="L60" i="3"/>
  <c r="I60" i="3"/>
  <c r="K60" i="3" s="1"/>
  <c r="E60" i="3"/>
  <c r="G60" i="3" s="1"/>
  <c r="D60" i="3"/>
  <c r="C60" i="3"/>
  <c r="AB60" i="3" s="1"/>
  <c r="B60" i="3"/>
  <c r="A60" i="3"/>
  <c r="AA59" i="3"/>
  <c r="Z59" i="3"/>
  <c r="AC59" i="3" s="1"/>
  <c r="W59" i="3"/>
  <c r="Y59" i="3" s="1"/>
  <c r="S59" i="3"/>
  <c r="U59" i="3" s="1"/>
  <c r="I59" i="3"/>
  <c r="K59" i="3" s="1"/>
  <c r="E59" i="3"/>
  <c r="G59" i="3" s="1"/>
  <c r="D59" i="3"/>
  <c r="C59" i="3"/>
  <c r="AB59" i="3" s="1"/>
  <c r="B59" i="3"/>
  <c r="A59" i="3"/>
  <c r="Z58" i="3"/>
  <c r="AC58" i="3" s="1"/>
  <c r="W58" i="3"/>
  <c r="Y58" i="3" s="1"/>
  <c r="S58" i="3"/>
  <c r="U58" i="3" s="1"/>
  <c r="J58" i="3"/>
  <c r="I58" i="3"/>
  <c r="K58" i="3" s="1"/>
  <c r="E58" i="3"/>
  <c r="G58" i="3" s="1"/>
  <c r="D58" i="3"/>
  <c r="C58" i="3"/>
  <c r="AB58" i="3" s="1"/>
  <c r="B58" i="3"/>
  <c r="A58" i="3"/>
  <c r="Z57" i="3"/>
  <c r="AC57" i="3" s="1"/>
  <c r="X57" i="3"/>
  <c r="W57" i="3"/>
  <c r="Y57" i="3" s="1"/>
  <c r="T57" i="3"/>
  <c r="S57" i="3"/>
  <c r="U57" i="3" s="1"/>
  <c r="I57" i="3"/>
  <c r="K57" i="3" s="1"/>
  <c r="E57" i="3"/>
  <c r="G57" i="3" s="1"/>
  <c r="D57" i="3"/>
  <c r="C57" i="3"/>
  <c r="AB57" i="3" s="1"/>
  <c r="B57" i="3"/>
  <c r="A57" i="3"/>
  <c r="Z56" i="3"/>
  <c r="AC56" i="3" s="1"/>
  <c r="W56" i="3"/>
  <c r="Y56" i="3" s="1"/>
  <c r="S56" i="3"/>
  <c r="V56" i="3" s="1"/>
  <c r="D1232" i="8" s="1"/>
  <c r="I56" i="3"/>
  <c r="L56" i="3" s="1"/>
  <c r="F1230" i="8" s="1"/>
  <c r="F56" i="3" a="1"/>
  <c r="F56" i="3" s="1"/>
  <c r="E56" i="3"/>
  <c r="H56" i="3" s="1"/>
  <c r="B1230" i="8" s="1"/>
  <c r="D56" i="3"/>
  <c r="C56" i="3"/>
  <c r="AB56" i="3" s="1"/>
  <c r="B56" i="3"/>
  <c r="A56" i="3"/>
  <c r="AB55" i="3"/>
  <c r="Z55" i="3"/>
  <c r="AC55" i="3" s="1"/>
  <c r="W55" i="3"/>
  <c r="Y55" i="3" s="1"/>
  <c r="V55" i="3"/>
  <c r="D1209" i="8" s="1"/>
  <c r="S55" i="3"/>
  <c r="I55" i="3"/>
  <c r="E55" i="3"/>
  <c r="H55" i="3" s="1"/>
  <c r="B1207" i="8" s="1"/>
  <c r="D55" i="3"/>
  <c r="C55" i="3"/>
  <c r="B55" i="3"/>
  <c r="A55" i="3"/>
  <c r="AB54" i="3"/>
  <c r="Z54" i="3"/>
  <c r="AC54" i="3" s="1"/>
  <c r="X54" i="3"/>
  <c r="W54" i="3"/>
  <c r="Y54" i="3" s="1"/>
  <c r="S54" i="3"/>
  <c r="I54" i="3"/>
  <c r="J54" i="3" s="1"/>
  <c r="D1184" i="8" s="1"/>
  <c r="E54" i="3"/>
  <c r="D54" i="3"/>
  <c r="C54" i="3"/>
  <c r="B54" i="3"/>
  <c r="A54" i="3"/>
  <c r="Z53" i="3"/>
  <c r="AC53" i="3" s="1"/>
  <c r="W53" i="3"/>
  <c r="Y53" i="3" s="1"/>
  <c r="S53" i="3"/>
  <c r="T53" i="3" s="1"/>
  <c r="B1163" i="8" s="1"/>
  <c r="J53" i="3"/>
  <c r="D1161" i="8" s="1"/>
  <c r="I53" i="3"/>
  <c r="L53" i="3" s="1"/>
  <c r="F1161" i="8" s="1"/>
  <c r="F53" i="3" a="1"/>
  <c r="F53" i="3" s="1"/>
  <c r="E53" i="3"/>
  <c r="D53" i="3"/>
  <c r="C53" i="3"/>
  <c r="AB53" i="3" s="1"/>
  <c r="B53" i="3"/>
  <c r="A53" i="3"/>
  <c r="AA52" i="3"/>
  <c r="Z52" i="3"/>
  <c r="AC52" i="3" s="1"/>
  <c r="W52" i="3"/>
  <c r="Y52" i="3" s="1"/>
  <c r="T52" i="3"/>
  <c r="B1140" i="8" s="1"/>
  <c r="S52" i="3"/>
  <c r="V52" i="3" s="1"/>
  <c r="D1140" i="8" s="1"/>
  <c r="L52" i="3"/>
  <c r="F1138" i="8" s="1"/>
  <c r="I52" i="3"/>
  <c r="E52" i="3"/>
  <c r="F52" i="3" s="1" a="1"/>
  <c r="F52" i="3" s="1"/>
  <c r="D52" i="3"/>
  <c r="C52" i="3"/>
  <c r="AB52" i="3" s="1"/>
  <c r="B52" i="3"/>
  <c r="A52" i="3"/>
  <c r="AA51" i="3"/>
  <c r="Z51" i="3"/>
  <c r="AC51" i="3" s="1"/>
  <c r="W51" i="3"/>
  <c r="Y51" i="3" s="1"/>
  <c r="S51" i="3"/>
  <c r="V51" i="3" s="1"/>
  <c r="D1117" i="8" s="1"/>
  <c r="I51" i="3"/>
  <c r="E51" i="3"/>
  <c r="D51" i="3"/>
  <c r="C51" i="3"/>
  <c r="AB51" i="3" s="1"/>
  <c r="B51" i="3"/>
  <c r="A51" i="3"/>
  <c r="Z50" i="3"/>
  <c r="AC50" i="3" s="1"/>
  <c r="W50" i="3"/>
  <c r="Y50" i="3" s="1"/>
  <c r="S50" i="3"/>
  <c r="J50" i="3"/>
  <c r="D1092" i="8" s="1"/>
  <c r="I50" i="3"/>
  <c r="E50" i="3"/>
  <c r="D50" i="3"/>
  <c r="C50" i="3"/>
  <c r="AB50" i="3" s="1"/>
  <c r="B50" i="3"/>
  <c r="A50" i="3"/>
  <c r="Z49" i="3"/>
  <c r="AC49" i="3" s="1"/>
  <c r="X49" i="3"/>
  <c r="W49" i="3"/>
  <c r="Y49" i="3" s="1"/>
  <c r="S49" i="3"/>
  <c r="J49" i="3"/>
  <c r="D1069" i="8" s="1"/>
  <c r="I49" i="3"/>
  <c r="L49" i="3" s="1"/>
  <c r="F1069" i="8" s="1"/>
  <c r="E49" i="3"/>
  <c r="F49" i="3" s="1" a="1"/>
  <c r="F49" i="3" s="1"/>
  <c r="D49" i="3"/>
  <c r="C49" i="3"/>
  <c r="AB49" i="3" s="1"/>
  <c r="B49" i="3"/>
  <c r="A49" i="3"/>
  <c r="Z48" i="3"/>
  <c r="AC48" i="3" s="1"/>
  <c r="W48" i="3"/>
  <c r="Y48" i="3" s="1"/>
  <c r="T48" i="3"/>
  <c r="B1048" i="8" s="1"/>
  <c r="S48" i="3"/>
  <c r="V48" i="3" s="1"/>
  <c r="D1048" i="8" s="1"/>
  <c r="L48" i="3"/>
  <c r="F1046" i="8" s="1"/>
  <c r="I48" i="3"/>
  <c r="F48" i="3" a="1"/>
  <c r="F48" i="3" s="1"/>
  <c r="E48" i="3"/>
  <c r="D48" i="3"/>
  <c r="C48" i="3"/>
  <c r="AB48" i="3" s="1"/>
  <c r="B48" i="3"/>
  <c r="A48" i="3"/>
  <c r="Z47" i="3"/>
  <c r="AC47" i="3" s="1"/>
  <c r="W47" i="3"/>
  <c r="Y47" i="3" s="1"/>
  <c r="V47" i="3"/>
  <c r="D1025" i="8" s="1"/>
  <c r="S47" i="3"/>
  <c r="I47" i="3"/>
  <c r="E47" i="3"/>
  <c r="H47" i="3" s="1"/>
  <c r="B1023" i="8" s="1"/>
  <c r="D47" i="3"/>
  <c r="C47" i="3"/>
  <c r="AB47" i="3" s="1"/>
  <c r="B47" i="3"/>
  <c r="A47" i="3"/>
  <c r="Z46" i="3"/>
  <c r="AC46" i="3" s="1"/>
  <c r="W46" i="3"/>
  <c r="Y46" i="3" s="1"/>
  <c r="S46" i="3"/>
  <c r="I46" i="3"/>
  <c r="E46" i="3"/>
  <c r="D46" i="3"/>
  <c r="C46" i="3"/>
  <c r="AB46" i="3" s="1"/>
  <c r="B46" i="3"/>
  <c r="A46" i="3"/>
  <c r="Z45" i="3"/>
  <c r="AC45" i="3" s="1"/>
  <c r="X45" i="3"/>
  <c r="W45" i="3"/>
  <c r="Y45" i="3" s="1"/>
  <c r="S45" i="3"/>
  <c r="L45" i="3"/>
  <c r="F977" i="8" s="1"/>
  <c r="J45" i="3"/>
  <c r="D977" i="8" s="1"/>
  <c r="I45" i="3"/>
  <c r="F45" i="3" a="1"/>
  <c r="F45" i="3" s="1"/>
  <c r="E45" i="3"/>
  <c r="D45" i="3"/>
  <c r="C45" i="3"/>
  <c r="AB45" i="3" s="1"/>
  <c r="B45" i="3"/>
  <c r="A45" i="3"/>
  <c r="Z44" i="3"/>
  <c r="AC44" i="3" s="1"/>
  <c r="W44" i="3"/>
  <c r="Y44" i="3" s="1"/>
  <c r="V44" i="3"/>
  <c r="D956" i="8" s="1"/>
  <c r="T44" i="3"/>
  <c r="B956" i="8" s="1"/>
  <c r="S44" i="3"/>
  <c r="L44" i="3"/>
  <c r="F954" i="8" s="1"/>
  <c r="I44" i="3"/>
  <c r="F44" i="3" a="1"/>
  <c r="F44" i="3" s="1"/>
  <c r="E44" i="3"/>
  <c r="D44" i="3"/>
  <c r="C44" i="3"/>
  <c r="AB44" i="3" s="1"/>
  <c r="B44" i="3"/>
  <c r="A44" i="3"/>
  <c r="AB43" i="3"/>
  <c r="Z43" i="3"/>
  <c r="AC43" i="3" s="1"/>
  <c r="W43" i="3"/>
  <c r="Y43" i="3" s="1"/>
  <c r="V43" i="3"/>
  <c r="D933" i="8" s="1"/>
  <c r="S43" i="3"/>
  <c r="I43" i="3"/>
  <c r="E43" i="3"/>
  <c r="H43" i="3" s="1"/>
  <c r="B931" i="8" s="1"/>
  <c r="D43" i="3"/>
  <c r="C43" i="3"/>
  <c r="B43" i="3"/>
  <c r="A43" i="3"/>
  <c r="Z42" i="3"/>
  <c r="AC42" i="3" s="1"/>
  <c r="W42" i="3"/>
  <c r="Y42" i="3" s="1"/>
  <c r="S42" i="3"/>
  <c r="I42" i="3"/>
  <c r="E42" i="3"/>
  <c r="D42" i="3"/>
  <c r="C42" i="3"/>
  <c r="AB42" i="3" s="1"/>
  <c r="B42" i="3"/>
  <c r="A42" i="3"/>
  <c r="Z41" i="3"/>
  <c r="AC41" i="3" s="1"/>
  <c r="X41" i="3"/>
  <c r="W41" i="3"/>
  <c r="Y41" i="3" s="1"/>
  <c r="S41" i="3"/>
  <c r="J41" i="3"/>
  <c r="D885" i="8" s="1"/>
  <c r="I41" i="3"/>
  <c r="L41" i="3" s="1"/>
  <c r="F885" i="8" s="1"/>
  <c r="E41" i="3"/>
  <c r="F41" i="3" s="1" a="1"/>
  <c r="F41" i="3" s="1"/>
  <c r="D41" i="3"/>
  <c r="C41" i="3"/>
  <c r="AB41" i="3" s="1"/>
  <c r="B41" i="3"/>
  <c r="A41" i="3"/>
  <c r="Z40" i="3"/>
  <c r="AC40" i="3" s="1"/>
  <c r="W40" i="3"/>
  <c r="Y40" i="3" s="1"/>
  <c r="T40" i="3"/>
  <c r="B864" i="8" s="1"/>
  <c r="S40" i="3"/>
  <c r="V40" i="3" s="1"/>
  <c r="D864" i="8" s="1"/>
  <c r="L40" i="3"/>
  <c r="F862" i="8" s="1"/>
  <c r="I40" i="3"/>
  <c r="F40" i="3" a="1"/>
  <c r="F40" i="3" s="1"/>
  <c r="E40" i="3"/>
  <c r="D40" i="3"/>
  <c r="C40" i="3"/>
  <c r="AB40" i="3" s="1"/>
  <c r="B40" i="3"/>
  <c r="A40" i="3"/>
  <c r="Z39" i="3"/>
  <c r="AC39" i="3" s="1"/>
  <c r="W39" i="3"/>
  <c r="Y39" i="3" s="1"/>
  <c r="V39" i="3"/>
  <c r="D841" i="8" s="1"/>
  <c r="S39" i="3"/>
  <c r="I39" i="3"/>
  <c r="E39" i="3"/>
  <c r="H39" i="3" s="1"/>
  <c r="B839" i="8" s="1"/>
  <c r="D39" i="3"/>
  <c r="C39" i="3"/>
  <c r="AB39" i="3" s="1"/>
  <c r="B39" i="3"/>
  <c r="A39" i="3"/>
  <c r="Z38" i="3"/>
  <c r="AC38" i="3" s="1"/>
  <c r="W38" i="3"/>
  <c r="Y38" i="3" s="1"/>
  <c r="S38" i="3"/>
  <c r="I38" i="3"/>
  <c r="E38" i="3"/>
  <c r="D38" i="3"/>
  <c r="C38" i="3"/>
  <c r="AB38" i="3" s="1"/>
  <c r="B38" i="3"/>
  <c r="A38" i="3"/>
  <c r="Z37" i="3"/>
  <c r="AC37" i="3" s="1"/>
  <c r="X37" i="3"/>
  <c r="W37" i="3"/>
  <c r="Y37" i="3" s="1"/>
  <c r="S37" i="3"/>
  <c r="L37" i="3"/>
  <c r="F793" i="8" s="1"/>
  <c r="J37" i="3"/>
  <c r="D793" i="8" s="1"/>
  <c r="I37" i="3"/>
  <c r="F37" i="3" a="1"/>
  <c r="F37" i="3" s="1"/>
  <c r="E37" i="3"/>
  <c r="D37" i="3"/>
  <c r="C37" i="3"/>
  <c r="AB37" i="3" s="1"/>
  <c r="B37" i="3"/>
  <c r="A37" i="3"/>
  <c r="AA36" i="3"/>
  <c r="Z36" i="3"/>
  <c r="AC36" i="3" s="1"/>
  <c r="W36" i="3"/>
  <c r="Y36" i="3" s="1"/>
  <c r="V36" i="3"/>
  <c r="D772" i="8" s="1"/>
  <c r="T36" i="3"/>
  <c r="B772" i="8" s="1"/>
  <c r="S36" i="3"/>
  <c r="L36" i="3"/>
  <c r="F770" i="8" s="1"/>
  <c r="I36" i="3"/>
  <c r="E36" i="3"/>
  <c r="H36" i="3" s="1"/>
  <c r="B770" i="8" s="1"/>
  <c r="D36" i="3"/>
  <c r="C36" i="3"/>
  <c r="AB36" i="3" s="1"/>
  <c r="B36" i="3"/>
  <c r="A36" i="3"/>
  <c r="AA35" i="3"/>
  <c r="Z35" i="3"/>
  <c r="AC35" i="3" s="1"/>
  <c r="W35" i="3"/>
  <c r="Y35" i="3" s="1"/>
  <c r="S35" i="3"/>
  <c r="V35" i="3" s="1"/>
  <c r="D749" i="8" s="1"/>
  <c r="I35" i="3"/>
  <c r="E35" i="3"/>
  <c r="H35" i="3" s="1"/>
  <c r="B747" i="8" s="1"/>
  <c r="D35" i="3"/>
  <c r="C35" i="3"/>
  <c r="AB35" i="3" s="1"/>
  <c r="B35" i="3"/>
  <c r="A35" i="3"/>
  <c r="Z34" i="3"/>
  <c r="AC34" i="3" s="1"/>
  <c r="W34" i="3"/>
  <c r="Y34" i="3" s="1"/>
  <c r="S34" i="3"/>
  <c r="J34" i="3"/>
  <c r="D724" i="8" s="1"/>
  <c r="I34" i="3"/>
  <c r="E34" i="3"/>
  <c r="D34" i="3"/>
  <c r="C34" i="3"/>
  <c r="AB34" i="3" s="1"/>
  <c r="B34" i="3"/>
  <c r="A34" i="3"/>
  <c r="Z33" i="3"/>
  <c r="AC33" i="3" s="1"/>
  <c r="X33" i="3"/>
  <c r="W33" i="3"/>
  <c r="Y33" i="3" s="1"/>
  <c r="T33" i="3"/>
  <c r="B703" i="8" s="1"/>
  <c r="S33" i="3"/>
  <c r="I33" i="3"/>
  <c r="L33" i="3" s="1"/>
  <c r="F701" i="8" s="1"/>
  <c r="E33" i="3"/>
  <c r="F33" i="3" s="1" a="1"/>
  <c r="F33" i="3" s="1"/>
  <c r="D33" i="3"/>
  <c r="C33" i="3"/>
  <c r="AB33" i="3" s="1"/>
  <c r="B33" i="3"/>
  <c r="A33" i="3"/>
  <c r="Z32" i="3"/>
  <c r="AC32" i="3" s="1"/>
  <c r="W32" i="3"/>
  <c r="Y32" i="3" s="1"/>
  <c r="S32" i="3"/>
  <c r="V32" i="3" s="1"/>
  <c r="D680" i="8" s="1"/>
  <c r="I32" i="3"/>
  <c r="L32" i="3" s="1"/>
  <c r="F678" i="8" s="1"/>
  <c r="F32" i="3" a="1"/>
  <c r="F32" i="3" s="1"/>
  <c r="E32" i="3"/>
  <c r="H32" i="3" s="1"/>
  <c r="B678" i="8" s="1"/>
  <c r="D32" i="3"/>
  <c r="C32" i="3"/>
  <c r="AB32" i="3" s="1"/>
  <c r="B32" i="3"/>
  <c r="A32" i="3"/>
  <c r="AB31" i="3"/>
  <c r="Z31" i="3"/>
  <c r="AC31" i="3" s="1"/>
  <c r="W31" i="3"/>
  <c r="Y31" i="3" s="1"/>
  <c r="V31" i="3"/>
  <c r="D657" i="8" s="1"/>
  <c r="S31" i="3"/>
  <c r="I31" i="3"/>
  <c r="E31" i="3"/>
  <c r="H31" i="3" s="1"/>
  <c r="B655" i="8" s="1"/>
  <c r="D31" i="3"/>
  <c r="C31" i="3"/>
  <c r="B31" i="3"/>
  <c r="A31" i="3"/>
  <c r="AB30" i="3"/>
  <c r="Z30" i="3"/>
  <c r="AC30" i="3" s="1"/>
  <c r="X30" i="3"/>
  <c r="W30" i="3"/>
  <c r="Y30" i="3" s="1"/>
  <c r="S30" i="3"/>
  <c r="I30" i="3"/>
  <c r="J30" i="3" s="1"/>
  <c r="D632" i="8" s="1"/>
  <c r="E30" i="3"/>
  <c r="D30" i="3"/>
  <c r="C30" i="3"/>
  <c r="B30" i="3"/>
  <c r="A30" i="3"/>
  <c r="Z29" i="3"/>
  <c r="AC29" i="3" s="1"/>
  <c r="W29" i="3"/>
  <c r="Y29" i="3" s="1"/>
  <c r="S29" i="3"/>
  <c r="T29" i="3" s="1"/>
  <c r="B611" i="8" s="1"/>
  <c r="J29" i="3"/>
  <c r="D609" i="8" s="1"/>
  <c r="I29" i="3"/>
  <c r="L29" i="3" s="1"/>
  <c r="F609" i="8" s="1"/>
  <c r="F29" i="3" a="1"/>
  <c r="F29" i="3" s="1"/>
  <c r="E29" i="3"/>
  <c r="D29" i="3"/>
  <c r="C29" i="3"/>
  <c r="AB29" i="3" s="1"/>
  <c r="B29" i="3"/>
  <c r="A29" i="3"/>
  <c r="AA28" i="3"/>
  <c r="Z28" i="3"/>
  <c r="AC28" i="3" s="1"/>
  <c r="W28" i="3"/>
  <c r="Y28" i="3" s="1"/>
  <c r="T28" i="3"/>
  <c r="B588" i="8" s="1"/>
  <c r="S28" i="3"/>
  <c r="V28" i="3" s="1"/>
  <c r="L28" i="3"/>
  <c r="F586" i="8" s="1"/>
  <c r="I28" i="3"/>
  <c r="E28" i="3"/>
  <c r="F28" i="3" s="1" a="1"/>
  <c r="F28" i="3" s="1"/>
  <c r="D28" i="3"/>
  <c r="C28" i="3"/>
  <c r="AB28" i="3" s="1"/>
  <c r="B28" i="3"/>
  <c r="A28" i="3"/>
  <c r="AA27" i="3"/>
  <c r="Z27" i="3"/>
  <c r="AC27" i="3" s="1"/>
  <c r="W27" i="3"/>
  <c r="Y27" i="3" s="1"/>
  <c r="S27" i="3"/>
  <c r="V27" i="3" s="1"/>
  <c r="D565" i="8" s="1"/>
  <c r="I27" i="3"/>
  <c r="E27" i="3"/>
  <c r="D27" i="3"/>
  <c r="C27" i="3"/>
  <c r="AB27" i="3" s="1"/>
  <c r="B27" i="3"/>
  <c r="A27" i="3"/>
  <c r="Z26" i="3"/>
  <c r="AC26" i="3" s="1"/>
  <c r="W26" i="3"/>
  <c r="Y26" i="3" s="1"/>
  <c r="S26" i="3"/>
  <c r="J26" i="3"/>
  <c r="D540" i="8" s="1"/>
  <c r="I26" i="3"/>
  <c r="E26" i="3"/>
  <c r="D26" i="3"/>
  <c r="C26" i="3"/>
  <c r="AB26" i="3" s="1"/>
  <c r="B26" i="3"/>
  <c r="A26" i="3"/>
  <c r="Z25" i="3"/>
  <c r="AC25" i="3" s="1"/>
  <c r="X25" i="3"/>
  <c r="W25" i="3"/>
  <c r="Y25" i="3" s="1"/>
  <c r="T25" i="3"/>
  <c r="B519" i="8" s="1"/>
  <c r="S25" i="3"/>
  <c r="L25" i="3"/>
  <c r="F517" i="8" s="1"/>
  <c r="I25" i="3"/>
  <c r="J25" i="3" s="1"/>
  <c r="D517" i="8" s="1"/>
  <c r="E25" i="3"/>
  <c r="F25" i="3" s="1" a="1"/>
  <c r="F25" i="3" s="1"/>
  <c r="D25" i="3"/>
  <c r="C25" i="3"/>
  <c r="AB25" i="3" s="1"/>
  <c r="B25" i="3"/>
  <c r="A25" i="3"/>
  <c r="Z24" i="3"/>
  <c r="AC24" i="3" s="1"/>
  <c r="W24" i="3"/>
  <c r="Y24" i="3" s="1"/>
  <c r="V24" i="3"/>
  <c r="D496" i="8" s="1"/>
  <c r="S24" i="3"/>
  <c r="T24" i="3" s="1"/>
  <c r="B496" i="8" s="1"/>
  <c r="I24" i="3"/>
  <c r="L24" i="3" s="1"/>
  <c r="F494" i="8" s="1"/>
  <c r="F24" i="3" a="1"/>
  <c r="F24" i="3" s="1"/>
  <c r="E24" i="3"/>
  <c r="D24" i="3"/>
  <c r="C24" i="3"/>
  <c r="AB24" i="3" s="1"/>
  <c r="B24" i="3"/>
  <c r="A24" i="3"/>
  <c r="AB23" i="3"/>
  <c r="Z23" i="3"/>
  <c r="AC23" i="3" s="1"/>
  <c r="W23" i="3"/>
  <c r="Y23" i="3" s="1"/>
  <c r="V23" i="3"/>
  <c r="D473" i="8" s="1"/>
  <c r="S23" i="3"/>
  <c r="I23" i="3"/>
  <c r="E23" i="3"/>
  <c r="D23" i="3"/>
  <c r="C23" i="3"/>
  <c r="B23" i="3"/>
  <c r="A23" i="3"/>
  <c r="Z22" i="3"/>
  <c r="AC22" i="3" s="1"/>
  <c r="X22" i="3"/>
  <c r="W22" i="3"/>
  <c r="Y22" i="3" s="1"/>
  <c r="S22" i="3"/>
  <c r="I22" i="3"/>
  <c r="E22" i="3"/>
  <c r="D22" i="3"/>
  <c r="C22" i="3"/>
  <c r="AB22" i="3" s="1"/>
  <c r="B22" i="3"/>
  <c r="A22" i="3"/>
  <c r="Z21" i="3"/>
  <c r="AC21" i="3" s="1"/>
  <c r="X21" i="3"/>
  <c r="W21" i="3"/>
  <c r="Y21" i="3" s="1"/>
  <c r="S21" i="3"/>
  <c r="J21" i="3"/>
  <c r="D425" i="8" s="1"/>
  <c r="I21" i="3"/>
  <c r="L21" i="3" s="1"/>
  <c r="F425" i="8" s="1"/>
  <c r="E21" i="3"/>
  <c r="F21" i="3" s="1" a="1"/>
  <c r="F21" i="3" s="1"/>
  <c r="D21" i="3"/>
  <c r="C21" i="3"/>
  <c r="AB21" i="3" s="1"/>
  <c r="B21" i="3"/>
  <c r="A21" i="3"/>
  <c r="Z20" i="3"/>
  <c r="AC20" i="3" s="1"/>
  <c r="W20" i="3"/>
  <c r="Y20" i="3" s="1"/>
  <c r="T20" i="3"/>
  <c r="B404" i="8" s="1"/>
  <c r="S20" i="3"/>
  <c r="V20" i="3" s="1"/>
  <c r="D404" i="8" s="1"/>
  <c r="L20" i="3"/>
  <c r="F402" i="8" s="1"/>
  <c r="I20" i="3"/>
  <c r="F20" i="3" a="1"/>
  <c r="F20" i="3" s="1"/>
  <c r="E20" i="3"/>
  <c r="D20" i="3"/>
  <c r="C20" i="3"/>
  <c r="AB20" i="3" s="1"/>
  <c r="B20" i="3"/>
  <c r="A20" i="3"/>
  <c r="AB19" i="3"/>
  <c r="Z19" i="3"/>
  <c r="AC19" i="3" s="1"/>
  <c r="W19" i="3"/>
  <c r="Y19" i="3" s="1"/>
  <c r="V19" i="3"/>
  <c r="D381" i="8" s="1"/>
  <c r="S19" i="3"/>
  <c r="I19" i="3"/>
  <c r="E19" i="3"/>
  <c r="H19" i="3" s="1"/>
  <c r="B379" i="8" s="1"/>
  <c r="D19" i="3"/>
  <c r="C19" i="3"/>
  <c r="B19" i="3"/>
  <c r="A19" i="3"/>
  <c r="Z18" i="3"/>
  <c r="AC18" i="3" s="1"/>
  <c r="X18" i="3"/>
  <c r="W18" i="3"/>
  <c r="Y18" i="3" s="1"/>
  <c r="S18" i="3"/>
  <c r="I18" i="3"/>
  <c r="E18" i="3"/>
  <c r="D18" i="3"/>
  <c r="C18" i="3"/>
  <c r="AB18" i="3" s="1"/>
  <c r="B18" i="3"/>
  <c r="A18" i="3"/>
  <c r="Z17" i="3"/>
  <c r="AC17" i="3" s="1"/>
  <c r="X17" i="3"/>
  <c r="W17" i="3"/>
  <c r="Y17" i="3" s="1"/>
  <c r="S17" i="3"/>
  <c r="L17" i="3"/>
  <c r="F333" i="8" s="1"/>
  <c r="J17" i="3"/>
  <c r="D333" i="8" s="1"/>
  <c r="I17" i="3"/>
  <c r="F17" i="3" a="1"/>
  <c r="F17" i="3" s="1"/>
  <c r="E17" i="3"/>
  <c r="D17" i="3"/>
  <c r="C17" i="3"/>
  <c r="AB17" i="3" s="1"/>
  <c r="B17" i="3"/>
  <c r="A17" i="3"/>
  <c r="Z16" i="3"/>
  <c r="AC16" i="3" s="1"/>
  <c r="W16" i="3"/>
  <c r="Y16" i="3" s="1"/>
  <c r="V16" i="3"/>
  <c r="D312" i="8" s="1"/>
  <c r="T16" i="3"/>
  <c r="B312" i="8" s="1"/>
  <c r="S16" i="3"/>
  <c r="L16" i="3"/>
  <c r="F310" i="8" s="1"/>
  <c r="I16" i="3"/>
  <c r="F16" i="3" a="1"/>
  <c r="F16" i="3" s="1"/>
  <c r="E16" i="3"/>
  <c r="D16" i="3"/>
  <c r="C16" i="3"/>
  <c r="AB16" i="3" s="1"/>
  <c r="B16" i="3"/>
  <c r="A16" i="3"/>
  <c r="Z15" i="3"/>
  <c r="AC15" i="3" s="1"/>
  <c r="W15" i="3"/>
  <c r="Y15" i="3" s="1"/>
  <c r="V15" i="3"/>
  <c r="D289" i="8" s="1"/>
  <c r="S15" i="3"/>
  <c r="I15" i="3"/>
  <c r="E15" i="3"/>
  <c r="H15" i="3" s="1"/>
  <c r="B287" i="8" s="1"/>
  <c r="D15" i="3"/>
  <c r="C15" i="3"/>
  <c r="AB15" i="3" s="1"/>
  <c r="B15" i="3"/>
  <c r="A15" i="3"/>
  <c r="Z14" i="3"/>
  <c r="AC14" i="3" s="1"/>
  <c r="W14" i="3"/>
  <c r="Y14" i="3" s="1"/>
  <c r="S14" i="3"/>
  <c r="I14" i="3"/>
  <c r="E14" i="3"/>
  <c r="D14" i="3"/>
  <c r="C14" i="3"/>
  <c r="AB14" i="3" s="1"/>
  <c r="B14" i="3"/>
  <c r="A14" i="3"/>
  <c r="Z13" i="3"/>
  <c r="AC13" i="3" s="1"/>
  <c r="X13" i="3"/>
  <c r="W13" i="3"/>
  <c r="Y13" i="3" s="1"/>
  <c r="S13" i="3"/>
  <c r="J13" i="3"/>
  <c r="D241" i="8" s="1"/>
  <c r="I13" i="3"/>
  <c r="L13" i="3" s="1"/>
  <c r="F241" i="8" s="1"/>
  <c r="F13" i="3" a="1"/>
  <c r="F13" i="3" s="1"/>
  <c r="E13" i="3"/>
  <c r="D13" i="3"/>
  <c r="C13" i="3"/>
  <c r="AB13" i="3" s="1"/>
  <c r="B13" i="3"/>
  <c r="A13" i="3"/>
  <c r="Z12" i="3"/>
  <c r="AC12" i="3" s="1"/>
  <c r="W12" i="3"/>
  <c r="Y12" i="3" s="1"/>
  <c r="T12" i="3"/>
  <c r="B220" i="8" s="1"/>
  <c r="S12" i="3"/>
  <c r="V12" i="3" s="1"/>
  <c r="D220" i="8" s="1"/>
  <c r="I12" i="3"/>
  <c r="E12" i="3"/>
  <c r="F12" i="3" s="1" a="1"/>
  <c r="F12" i="3" s="1"/>
  <c r="D12" i="3"/>
  <c r="C12" i="3"/>
  <c r="AB12" i="3" s="1"/>
  <c r="B12" i="3"/>
  <c r="A12" i="3"/>
  <c r="AA11" i="3"/>
  <c r="Z11" i="3"/>
  <c r="AC11" i="3" s="1"/>
  <c r="W11" i="3"/>
  <c r="Y11" i="3" s="1"/>
  <c r="S11" i="3"/>
  <c r="V11" i="3" s="1"/>
  <c r="D197" i="8" s="1"/>
  <c r="I11" i="3"/>
  <c r="E11" i="3"/>
  <c r="D11" i="3"/>
  <c r="C11" i="3"/>
  <c r="AB11" i="3" s="1"/>
  <c r="B11" i="3"/>
  <c r="A11" i="3"/>
  <c r="Z10" i="3"/>
  <c r="AC10" i="3" s="1"/>
  <c r="X10" i="3"/>
  <c r="W10" i="3"/>
  <c r="Y10" i="3" s="1"/>
  <c r="S10" i="3"/>
  <c r="I10" i="3"/>
  <c r="J10" i="3" s="1"/>
  <c r="D172" i="8" s="1"/>
  <c r="F10" i="3" a="1"/>
  <c r="F10" i="3" s="1"/>
  <c r="E10" i="3"/>
  <c r="A172" i="8" s="1"/>
  <c r="D10" i="3"/>
  <c r="C10" i="3"/>
  <c r="AB10" i="3" s="1"/>
  <c r="B10" i="3"/>
  <c r="A10" i="3"/>
  <c r="AC9" i="3"/>
  <c r="Z9" i="3"/>
  <c r="AA9" i="3" s="1"/>
  <c r="W9" i="3"/>
  <c r="Y9" i="3" s="1"/>
  <c r="S9" i="3"/>
  <c r="A151" i="8" s="1"/>
  <c r="M9" i="3" a="1"/>
  <c r="M9" i="3" s="1"/>
  <c r="N9" i="3" s="1" a="1"/>
  <c r="N9" i="3" s="1"/>
  <c r="J9" i="3"/>
  <c r="D149" i="8" s="1"/>
  <c r="I9" i="3"/>
  <c r="C149" i="8" s="1"/>
  <c r="E9" i="3"/>
  <c r="A149" i="8" s="1"/>
  <c r="D9" i="3"/>
  <c r="C9" i="3"/>
  <c r="AB9" i="3" s="1"/>
  <c r="B9" i="3"/>
  <c r="A9" i="3"/>
  <c r="AA8" i="3"/>
  <c r="Z8" i="3"/>
  <c r="AC8" i="3" s="1"/>
  <c r="X8" i="3"/>
  <c r="W8" i="3"/>
  <c r="Y8" i="3" s="1"/>
  <c r="T8" i="3"/>
  <c r="B128" i="8" s="1"/>
  <c r="S8" i="3"/>
  <c r="A128" i="8" s="1"/>
  <c r="M8" i="3" a="1"/>
  <c r="M8" i="3" s="1"/>
  <c r="N8" i="3" s="1" a="1"/>
  <c r="N8" i="3" s="1"/>
  <c r="I8" i="3"/>
  <c r="C126" i="8" s="1"/>
  <c r="E8" i="3"/>
  <c r="A126" i="8" s="1"/>
  <c r="D8" i="3"/>
  <c r="C8" i="3"/>
  <c r="AB8" i="3" s="1"/>
  <c r="B8" i="3"/>
  <c r="A8" i="3"/>
  <c r="AD7" i="3"/>
  <c r="Z7" i="3"/>
  <c r="AC7" i="3" s="1"/>
  <c r="X7" i="3"/>
  <c r="W7" i="3"/>
  <c r="Y7" i="3" s="1"/>
  <c r="U7" i="3"/>
  <c r="C105" i="8" s="1"/>
  <c r="S7" i="3"/>
  <c r="A105" i="8" s="1"/>
  <c r="K7" i="3"/>
  <c r="E103" i="8" s="1"/>
  <c r="I7" i="3"/>
  <c r="C103" i="8" s="1"/>
  <c r="G7" i="3"/>
  <c r="F7" i="3" a="1"/>
  <c r="F7" i="3" s="1"/>
  <c r="E7" i="3"/>
  <c r="A103" i="8" s="1"/>
  <c r="D7" i="3"/>
  <c r="C7" i="3"/>
  <c r="AB7" i="3" s="1"/>
  <c r="B7" i="3"/>
  <c r="A7" i="3"/>
  <c r="AD6" i="3"/>
  <c r="Z6" i="3"/>
  <c r="AA6" i="3" s="1"/>
  <c r="Y6" i="3"/>
  <c r="W6" i="3"/>
  <c r="X6" i="3" s="1"/>
  <c r="U6" i="3"/>
  <c r="C82" i="8" s="1"/>
  <c r="S6" i="3"/>
  <c r="A82" i="8" s="1"/>
  <c r="K6" i="3"/>
  <c r="E80" i="8" s="1"/>
  <c r="I6" i="3"/>
  <c r="C80" i="8" s="1"/>
  <c r="E6" i="3"/>
  <c r="A80" i="8" s="1"/>
  <c r="D6" i="3"/>
  <c r="C6" i="3"/>
  <c r="AB6" i="3" s="1"/>
  <c r="B6" i="3"/>
  <c r="A6" i="3"/>
  <c r="AD5" i="3"/>
  <c r="Z5" i="3"/>
  <c r="AC5" i="3" s="1"/>
  <c r="W5" i="3"/>
  <c r="Y5" i="3" s="1"/>
  <c r="S5" i="3"/>
  <c r="A59" i="8" s="1"/>
  <c r="I5" i="3"/>
  <c r="C57" i="8" s="1"/>
  <c r="E5" i="3"/>
  <c r="A57" i="8" s="1"/>
  <c r="D5" i="3"/>
  <c r="C5" i="3"/>
  <c r="AB5" i="3" s="1"/>
  <c r="B5" i="3"/>
  <c r="A5" i="3"/>
  <c r="AD4" i="3"/>
  <c r="AA4" i="3"/>
  <c r="Z4" i="3"/>
  <c r="AC4" i="3" s="1"/>
  <c r="X4" i="3"/>
  <c r="W4" i="3"/>
  <c r="Y4" i="3" s="1"/>
  <c r="T4" i="3"/>
  <c r="B36" i="8" s="1"/>
  <c r="S4" i="3"/>
  <c r="A36" i="8" s="1"/>
  <c r="J4" i="3"/>
  <c r="D34" i="8" s="1"/>
  <c r="I4" i="3"/>
  <c r="C34" i="8" s="1"/>
  <c r="F4" i="3" a="1"/>
  <c r="F4" i="3" s="1"/>
  <c r="E4" i="3"/>
  <c r="A34" i="8" s="1"/>
  <c r="D4" i="3"/>
  <c r="C4" i="3"/>
  <c r="AB4" i="3" s="1"/>
  <c r="B4" i="3"/>
  <c r="A4" i="3"/>
  <c r="AD3" i="3"/>
  <c r="AC3" i="3"/>
  <c r="AA3" i="3"/>
  <c r="Z3" i="3"/>
  <c r="W3" i="3"/>
  <c r="Y3" i="3" s="1"/>
  <c r="T3" i="3"/>
  <c r="B13" i="8" s="1"/>
  <c r="S3" i="3"/>
  <c r="A13" i="8" s="1"/>
  <c r="M3" i="3" a="1"/>
  <c r="M3" i="3" s="1"/>
  <c r="N3" i="3" s="1" a="1"/>
  <c r="N3" i="3" s="1"/>
  <c r="J3" i="3"/>
  <c r="D11" i="8" s="1"/>
  <c r="I3" i="3"/>
  <c r="C11" i="8" s="1"/>
  <c r="G3" i="3"/>
  <c r="E3" i="3"/>
  <c r="A11" i="8" s="1"/>
  <c r="D3" i="3"/>
  <c r="C3" i="3"/>
  <c r="AB3" i="3" s="1"/>
  <c r="B3" i="3"/>
  <c r="A3" i="3"/>
  <c r="AF300" i="2" a="1"/>
  <c r="AF300" i="2" s="1"/>
  <c r="AE300" i="2" a="1"/>
  <c r="AE300" i="2" s="1"/>
  <c r="AD300" i="2" a="1"/>
  <c r="AD300" i="2" s="1"/>
  <c r="AC300" i="2" a="1"/>
  <c r="AC300" i="2" s="1"/>
  <c r="AB300" i="2" a="1"/>
  <c r="AB300" i="2" s="1"/>
  <c r="AA300" i="2" a="1"/>
  <c r="AA300" i="2" s="1"/>
  <c r="Z300" i="2" a="1"/>
  <c r="Z300" i="2" s="1"/>
  <c r="Y300" i="2" a="1"/>
  <c r="Y300" i="2" s="1"/>
  <c r="X300" i="2" a="1"/>
  <c r="X300" i="2" s="1"/>
  <c r="W300" i="2" a="1"/>
  <c r="W300" i="2" s="1"/>
  <c r="V300" i="2" a="1"/>
  <c r="V300" i="2" s="1"/>
  <c r="U300" i="2" a="1"/>
  <c r="U300" i="2" s="1"/>
  <c r="S300" i="2"/>
  <c r="AF299" i="2" a="1"/>
  <c r="AF299" i="2" s="1"/>
  <c r="AE299" i="2" a="1"/>
  <c r="AE299" i="2" s="1"/>
  <c r="AD299" i="2" a="1"/>
  <c r="AD299" i="2" s="1"/>
  <c r="AC299" i="2" a="1"/>
  <c r="AC299" i="2" s="1"/>
  <c r="AB299" i="2" a="1"/>
  <c r="AB299" i="2" s="1"/>
  <c r="AA299" i="2" a="1"/>
  <c r="AA299" i="2" s="1"/>
  <c r="Z299" i="2" a="1"/>
  <c r="Z299" i="2" s="1"/>
  <c r="Y299" i="2" a="1"/>
  <c r="Y299" i="2" s="1"/>
  <c r="X299" i="2" a="1"/>
  <c r="X299" i="2" s="1"/>
  <c r="W299" i="2" a="1"/>
  <c r="W299" i="2" s="1"/>
  <c r="V299" i="2" a="1"/>
  <c r="V299" i="2" s="1"/>
  <c r="U299" i="2" a="1"/>
  <c r="U299" i="2" s="1"/>
  <c r="S299" i="2"/>
  <c r="AF298" i="2" a="1"/>
  <c r="AF298" i="2" s="1"/>
  <c r="AE298" i="2" a="1"/>
  <c r="AE298" i="2" s="1"/>
  <c r="AD298" i="2" a="1"/>
  <c r="AD298" i="2" s="1"/>
  <c r="AC298" i="2" a="1"/>
  <c r="AC298" i="2" s="1"/>
  <c r="AB298" i="2" a="1"/>
  <c r="AB298" i="2" s="1"/>
  <c r="AA298" i="2" a="1"/>
  <c r="AA298" i="2" s="1"/>
  <c r="Z298" i="2" a="1"/>
  <c r="Z298" i="2" s="1"/>
  <c r="Y298" i="2" a="1"/>
  <c r="Y298" i="2" s="1"/>
  <c r="X298" i="2" a="1"/>
  <c r="X298" i="2" s="1"/>
  <c r="W298" i="2" a="1"/>
  <c r="W298" i="2" s="1"/>
  <c r="V298" i="2" a="1"/>
  <c r="V298" i="2" s="1"/>
  <c r="U298" i="2" a="1"/>
  <c r="U298" i="2" s="1"/>
  <c r="S298" i="2"/>
  <c r="AF297" i="2" a="1"/>
  <c r="AF297" i="2" s="1"/>
  <c r="AE297" i="2" a="1"/>
  <c r="AE297" i="2" s="1"/>
  <c r="AD297" i="2" a="1"/>
  <c r="AD297" i="2" s="1"/>
  <c r="AC297" i="2" a="1"/>
  <c r="AC297" i="2" s="1"/>
  <c r="AB297" i="2" a="1"/>
  <c r="AB297" i="2" s="1"/>
  <c r="AA297" i="2" a="1"/>
  <c r="AA297" i="2" s="1"/>
  <c r="Z297" i="2" a="1"/>
  <c r="Z297" i="2" s="1"/>
  <c r="Y297" i="2" a="1"/>
  <c r="Y297" i="2" s="1"/>
  <c r="X297" i="2" a="1"/>
  <c r="X297" i="2" s="1"/>
  <c r="W297" i="2" a="1"/>
  <c r="W297" i="2" s="1"/>
  <c r="V297" i="2" a="1"/>
  <c r="V297" i="2" s="1"/>
  <c r="U297" i="2" a="1"/>
  <c r="U297" i="2" s="1"/>
  <c r="S297" i="2"/>
  <c r="AF296" i="2" a="1"/>
  <c r="AF296" i="2" s="1"/>
  <c r="AE296" i="2" a="1"/>
  <c r="AE296" i="2" s="1"/>
  <c r="AD296" i="2" a="1"/>
  <c r="AD296" i="2" s="1"/>
  <c r="AC296" i="2" a="1"/>
  <c r="AC296" i="2" s="1"/>
  <c r="AB296" i="2" a="1"/>
  <c r="AB296" i="2" s="1"/>
  <c r="AA296" i="2" a="1"/>
  <c r="AA296" i="2" s="1"/>
  <c r="Z296" i="2" a="1"/>
  <c r="Z296" i="2" s="1"/>
  <c r="Y296" i="2" a="1"/>
  <c r="Y296" i="2" s="1"/>
  <c r="X296" i="2" a="1"/>
  <c r="X296" i="2" s="1"/>
  <c r="W296" i="2" a="1"/>
  <c r="W296" i="2" s="1"/>
  <c r="V296" i="2" a="1"/>
  <c r="V296" i="2" s="1"/>
  <c r="U296" i="2" a="1"/>
  <c r="U296" i="2" s="1"/>
  <c r="S296" i="2"/>
  <c r="AF295" i="2" a="1"/>
  <c r="AF295" i="2" s="1"/>
  <c r="AE295" i="2" a="1"/>
  <c r="AE295" i="2" s="1"/>
  <c r="AD295" i="2" a="1"/>
  <c r="AD295" i="2" s="1"/>
  <c r="AC295" i="2" a="1"/>
  <c r="AC295" i="2" s="1"/>
  <c r="AB295" i="2" a="1"/>
  <c r="AB295" i="2" s="1"/>
  <c r="AA295" i="2" a="1"/>
  <c r="AA295" i="2" s="1"/>
  <c r="Z295" i="2" a="1"/>
  <c r="Z295" i="2" s="1"/>
  <c r="Y295" i="2" a="1"/>
  <c r="Y295" i="2" s="1"/>
  <c r="X295" i="2" a="1"/>
  <c r="X295" i="2" s="1"/>
  <c r="W295" i="2" a="1"/>
  <c r="W295" i="2" s="1"/>
  <c r="V295" i="2" a="1"/>
  <c r="V295" i="2" s="1"/>
  <c r="U295" i="2" a="1"/>
  <c r="U295" i="2" s="1"/>
  <c r="S295" i="2"/>
  <c r="AF294" i="2" a="1"/>
  <c r="AF294" i="2" s="1"/>
  <c r="AE294" i="2" a="1"/>
  <c r="AE294" i="2" s="1"/>
  <c r="AD294" i="2" a="1"/>
  <c r="AD294" i="2" s="1"/>
  <c r="AC294" i="2" a="1"/>
  <c r="AC294" i="2" s="1"/>
  <c r="AB294" i="2" a="1"/>
  <c r="AB294" i="2" s="1"/>
  <c r="AA294" i="2" a="1"/>
  <c r="AA294" i="2" s="1"/>
  <c r="Z294" i="2" a="1"/>
  <c r="Z294" i="2" s="1"/>
  <c r="Y294" i="2" a="1"/>
  <c r="Y294" i="2" s="1"/>
  <c r="X294" i="2" a="1"/>
  <c r="X294" i="2" s="1"/>
  <c r="W294" i="2" a="1"/>
  <c r="W294" i="2" s="1"/>
  <c r="V294" i="2" a="1"/>
  <c r="V294" i="2" s="1"/>
  <c r="U294" i="2" a="1"/>
  <c r="U294" i="2" s="1"/>
  <c r="S294" i="2"/>
  <c r="AF293" i="2" a="1"/>
  <c r="AF293" i="2" s="1"/>
  <c r="AE293" i="2" a="1"/>
  <c r="AE293" i="2" s="1"/>
  <c r="AD293" i="2" a="1"/>
  <c r="AD293" i="2" s="1"/>
  <c r="AC293" i="2" a="1"/>
  <c r="AC293" i="2" s="1"/>
  <c r="AB293" i="2" a="1"/>
  <c r="AB293" i="2" s="1"/>
  <c r="AA293" i="2" a="1"/>
  <c r="AA293" i="2" s="1"/>
  <c r="Z293" i="2" a="1"/>
  <c r="Z293" i="2" s="1"/>
  <c r="Y293" i="2" a="1"/>
  <c r="Y293" i="2" s="1"/>
  <c r="X293" i="2" a="1"/>
  <c r="X293" i="2" s="1"/>
  <c r="W293" i="2" a="1"/>
  <c r="W293" i="2" s="1"/>
  <c r="V293" i="2" a="1"/>
  <c r="V293" i="2" s="1"/>
  <c r="U293" i="2" a="1"/>
  <c r="U293" i="2" s="1"/>
  <c r="S293" i="2"/>
  <c r="AF292" i="2" a="1"/>
  <c r="AF292" i="2" s="1"/>
  <c r="AE292" i="2" a="1"/>
  <c r="AE292" i="2" s="1"/>
  <c r="AD292" i="2" a="1"/>
  <c r="AD292" i="2" s="1"/>
  <c r="AC292" i="2" a="1"/>
  <c r="AC292" i="2" s="1"/>
  <c r="AB292" i="2" a="1"/>
  <c r="AB292" i="2" s="1"/>
  <c r="AA292" i="2" a="1"/>
  <c r="AA292" i="2" s="1"/>
  <c r="Z292" i="2" a="1"/>
  <c r="Z292" i="2" s="1"/>
  <c r="Y292" i="2" a="1"/>
  <c r="Y292" i="2" s="1"/>
  <c r="X292" i="2" a="1"/>
  <c r="X292" i="2" s="1"/>
  <c r="W292" i="2" a="1"/>
  <c r="W292" i="2" s="1"/>
  <c r="V292" i="2" a="1"/>
  <c r="V292" i="2" s="1"/>
  <c r="U292" i="2" a="1"/>
  <c r="U292" i="2" s="1"/>
  <c r="S292" i="2"/>
  <c r="AF291" i="2" a="1"/>
  <c r="AF291" i="2" s="1"/>
  <c r="AE291" i="2" a="1"/>
  <c r="AE291" i="2" s="1"/>
  <c r="AD291" i="2" a="1"/>
  <c r="AD291" i="2" s="1"/>
  <c r="AC291" i="2" a="1"/>
  <c r="AC291" i="2" s="1"/>
  <c r="AB291" i="2" a="1"/>
  <c r="AB291" i="2" s="1"/>
  <c r="AA291" i="2" a="1"/>
  <c r="AA291" i="2" s="1"/>
  <c r="Z291" i="2" a="1"/>
  <c r="Z291" i="2" s="1"/>
  <c r="Y291" i="2" a="1"/>
  <c r="Y291" i="2" s="1"/>
  <c r="X291" i="2" a="1"/>
  <c r="X291" i="2" s="1"/>
  <c r="W291" i="2" a="1"/>
  <c r="W291" i="2" s="1"/>
  <c r="V291" i="2" a="1"/>
  <c r="V291" i="2" s="1"/>
  <c r="U291" i="2" a="1"/>
  <c r="U291" i="2" s="1"/>
  <c r="S291" i="2"/>
  <c r="AF290" i="2" a="1"/>
  <c r="AF290" i="2" s="1"/>
  <c r="AE290" i="2" a="1"/>
  <c r="AE290" i="2" s="1"/>
  <c r="AD290" i="2" a="1"/>
  <c r="AD290" i="2" s="1"/>
  <c r="AC290" i="2" a="1"/>
  <c r="AC290" i="2" s="1"/>
  <c r="AB290" i="2" a="1"/>
  <c r="AB290" i="2" s="1"/>
  <c r="AA290" i="2" a="1"/>
  <c r="AA290" i="2" s="1"/>
  <c r="Z290" i="2" a="1"/>
  <c r="Z290" i="2" s="1"/>
  <c r="Y290" i="2" a="1"/>
  <c r="Y290" i="2" s="1"/>
  <c r="X290" i="2" a="1"/>
  <c r="X290" i="2" s="1"/>
  <c r="W290" i="2" a="1"/>
  <c r="W290" i="2" s="1"/>
  <c r="V290" i="2" a="1"/>
  <c r="V290" i="2" s="1"/>
  <c r="U290" i="2" a="1"/>
  <c r="U290" i="2" s="1"/>
  <c r="S290" i="2"/>
  <c r="AF289" i="2" a="1"/>
  <c r="AF289" i="2" s="1"/>
  <c r="AE289" i="2" a="1"/>
  <c r="AE289" i="2" s="1"/>
  <c r="AD289" i="2" a="1"/>
  <c r="AD289" i="2" s="1"/>
  <c r="AC289" i="2" a="1"/>
  <c r="AC289" i="2" s="1"/>
  <c r="AB289" i="2" a="1"/>
  <c r="AB289" i="2" s="1"/>
  <c r="AA289" i="2" a="1"/>
  <c r="AA289" i="2" s="1"/>
  <c r="Z289" i="2" a="1"/>
  <c r="Z289" i="2" s="1"/>
  <c r="Y289" i="2" a="1"/>
  <c r="Y289" i="2" s="1"/>
  <c r="X289" i="2" a="1"/>
  <c r="X289" i="2" s="1"/>
  <c r="W289" i="2" a="1"/>
  <c r="W289" i="2" s="1"/>
  <c r="V289" i="2" a="1"/>
  <c r="V289" i="2" s="1"/>
  <c r="U289" i="2" a="1"/>
  <c r="U289" i="2" s="1"/>
  <c r="S289" i="2"/>
  <c r="AF288" i="2" a="1"/>
  <c r="AF288" i="2" s="1"/>
  <c r="AE288" i="2" a="1"/>
  <c r="AE288" i="2" s="1"/>
  <c r="AD288" i="2" a="1"/>
  <c r="AD288" i="2" s="1"/>
  <c r="AC288" i="2" a="1"/>
  <c r="AC288" i="2" s="1"/>
  <c r="AB288" i="2" a="1"/>
  <c r="AB288" i="2" s="1"/>
  <c r="AA288" i="2" a="1"/>
  <c r="AA288" i="2" s="1"/>
  <c r="Z288" i="2" a="1"/>
  <c r="Z288" i="2" s="1"/>
  <c r="Y288" i="2" a="1"/>
  <c r="Y288" i="2" s="1"/>
  <c r="X288" i="2" a="1"/>
  <c r="X288" i="2" s="1"/>
  <c r="W288" i="2" a="1"/>
  <c r="W288" i="2" s="1"/>
  <c r="V288" i="2" a="1"/>
  <c r="V288" i="2" s="1"/>
  <c r="U288" i="2" a="1"/>
  <c r="U288" i="2" s="1"/>
  <c r="S288" i="2"/>
  <c r="AF287" i="2" a="1"/>
  <c r="AF287" i="2" s="1"/>
  <c r="AE287" i="2" a="1"/>
  <c r="AE287" i="2" s="1"/>
  <c r="AD287" i="2" a="1"/>
  <c r="AD287" i="2" s="1"/>
  <c r="AC287" i="2" a="1"/>
  <c r="AC287" i="2" s="1"/>
  <c r="AB287" i="2" a="1"/>
  <c r="AB287" i="2" s="1"/>
  <c r="AA287" i="2" a="1"/>
  <c r="AA287" i="2" s="1"/>
  <c r="Z287" i="2" a="1"/>
  <c r="Z287" i="2" s="1"/>
  <c r="Y287" i="2" a="1"/>
  <c r="Y287" i="2" s="1"/>
  <c r="X287" i="2" a="1"/>
  <c r="X287" i="2" s="1"/>
  <c r="W287" i="2" a="1"/>
  <c r="W287" i="2" s="1"/>
  <c r="V287" i="2" a="1"/>
  <c r="V287" i="2" s="1"/>
  <c r="U287" i="2" a="1"/>
  <c r="U287" i="2" s="1"/>
  <c r="S287" i="2"/>
  <c r="AF286" i="2" a="1"/>
  <c r="AF286" i="2" s="1"/>
  <c r="AE286" i="2" a="1"/>
  <c r="AE286" i="2" s="1"/>
  <c r="AD286" i="2" a="1"/>
  <c r="AD286" i="2" s="1"/>
  <c r="AC286" i="2" a="1"/>
  <c r="AC286" i="2" s="1"/>
  <c r="AB286" i="2" a="1"/>
  <c r="AB286" i="2" s="1"/>
  <c r="AA286" i="2" a="1"/>
  <c r="AA286" i="2" s="1"/>
  <c r="Z286" i="2" a="1"/>
  <c r="Z286" i="2" s="1"/>
  <c r="Y286" i="2" a="1"/>
  <c r="Y286" i="2" s="1"/>
  <c r="X286" i="2" a="1"/>
  <c r="X286" i="2" s="1"/>
  <c r="W286" i="2" a="1"/>
  <c r="W286" i="2" s="1"/>
  <c r="V286" i="2" a="1"/>
  <c r="V286" i="2" s="1"/>
  <c r="U286" i="2" a="1"/>
  <c r="U286" i="2" s="1"/>
  <c r="S286" i="2"/>
  <c r="AF285" i="2" a="1"/>
  <c r="AF285" i="2" s="1"/>
  <c r="AE285" i="2" a="1"/>
  <c r="AE285" i="2" s="1"/>
  <c r="AD285" i="2" a="1"/>
  <c r="AD285" i="2" s="1"/>
  <c r="AC285" i="2" a="1"/>
  <c r="AC285" i="2" s="1"/>
  <c r="AB285" i="2" a="1"/>
  <c r="AB285" i="2" s="1"/>
  <c r="AA285" i="2" a="1"/>
  <c r="AA285" i="2" s="1"/>
  <c r="Z285" i="2" a="1"/>
  <c r="Z285" i="2" s="1"/>
  <c r="Y285" i="2" a="1"/>
  <c r="Y285" i="2" s="1"/>
  <c r="X285" i="2" a="1"/>
  <c r="X285" i="2" s="1"/>
  <c r="W285" i="2" a="1"/>
  <c r="W285" i="2" s="1"/>
  <c r="V285" i="2" a="1"/>
  <c r="V285" i="2" s="1"/>
  <c r="U285" i="2" a="1"/>
  <c r="U285" i="2" s="1"/>
  <c r="S285" i="2"/>
  <c r="AF284" i="2" a="1"/>
  <c r="AF284" i="2" s="1"/>
  <c r="AE284" i="2" a="1"/>
  <c r="AE284" i="2" s="1"/>
  <c r="AD284" i="2" a="1"/>
  <c r="AD284" i="2" s="1"/>
  <c r="AC284" i="2" a="1"/>
  <c r="AC284" i="2" s="1"/>
  <c r="AB284" i="2" a="1"/>
  <c r="AB284" i="2" s="1"/>
  <c r="AA284" i="2" a="1"/>
  <c r="AA284" i="2" s="1"/>
  <c r="Z284" i="2" a="1"/>
  <c r="Z284" i="2" s="1"/>
  <c r="Y284" i="2" a="1"/>
  <c r="Y284" i="2" s="1"/>
  <c r="X284" i="2" a="1"/>
  <c r="X284" i="2" s="1"/>
  <c r="W284" i="2" a="1"/>
  <c r="W284" i="2" s="1"/>
  <c r="V284" i="2" a="1"/>
  <c r="V284" i="2" s="1"/>
  <c r="U284" i="2" a="1"/>
  <c r="U284" i="2" s="1"/>
  <c r="S284" i="2"/>
  <c r="AF283" i="2" a="1"/>
  <c r="AF283" i="2" s="1"/>
  <c r="AE283" i="2" a="1"/>
  <c r="AE283" i="2" s="1"/>
  <c r="AD283" i="2" a="1"/>
  <c r="AD283" i="2" s="1"/>
  <c r="AC283" i="2" a="1"/>
  <c r="AC283" i="2" s="1"/>
  <c r="AB283" i="2" a="1"/>
  <c r="AB283" i="2" s="1"/>
  <c r="AA283" i="2" a="1"/>
  <c r="AA283" i="2" s="1"/>
  <c r="Z283" i="2" a="1"/>
  <c r="Z283" i="2" s="1"/>
  <c r="Y283" i="2" a="1"/>
  <c r="Y283" i="2" s="1"/>
  <c r="X283" i="2" a="1"/>
  <c r="X283" i="2" s="1"/>
  <c r="W283" i="2" a="1"/>
  <c r="W283" i="2" s="1"/>
  <c r="V283" i="2" a="1"/>
  <c r="V283" i="2" s="1"/>
  <c r="U283" i="2" a="1"/>
  <c r="U283" i="2" s="1"/>
  <c r="S283" i="2"/>
  <c r="AF282" i="2" a="1"/>
  <c r="AF282" i="2" s="1"/>
  <c r="AE282" i="2" a="1"/>
  <c r="AE282" i="2" s="1"/>
  <c r="AD282" i="2" a="1"/>
  <c r="AD282" i="2" s="1"/>
  <c r="AC282" i="2" a="1"/>
  <c r="AC282" i="2" s="1"/>
  <c r="AB282" i="2" a="1"/>
  <c r="AB282" i="2" s="1"/>
  <c r="AA282" i="2" a="1"/>
  <c r="AA282" i="2" s="1"/>
  <c r="Z282" i="2" a="1"/>
  <c r="Z282" i="2" s="1"/>
  <c r="Y282" i="2" a="1"/>
  <c r="Y282" i="2" s="1"/>
  <c r="X282" i="2" a="1"/>
  <c r="X282" i="2" s="1"/>
  <c r="W282" i="2" a="1"/>
  <c r="W282" i="2" s="1"/>
  <c r="V282" i="2" a="1"/>
  <c r="V282" i="2" s="1"/>
  <c r="U282" i="2" a="1"/>
  <c r="U282" i="2" s="1"/>
  <c r="S282" i="2"/>
  <c r="AF281" i="2" a="1"/>
  <c r="AF281" i="2" s="1"/>
  <c r="AE281" i="2" a="1"/>
  <c r="AE281" i="2" s="1"/>
  <c r="AD281" i="2" a="1"/>
  <c r="AD281" i="2" s="1"/>
  <c r="AC281" i="2" a="1"/>
  <c r="AC281" i="2" s="1"/>
  <c r="AB281" i="2" a="1"/>
  <c r="AB281" i="2" s="1"/>
  <c r="AA281" i="2" a="1"/>
  <c r="AA281" i="2" s="1"/>
  <c r="Z281" i="2" a="1"/>
  <c r="Z281" i="2" s="1"/>
  <c r="Y281" i="2" a="1"/>
  <c r="Y281" i="2" s="1"/>
  <c r="X281" i="2" a="1"/>
  <c r="X281" i="2" s="1"/>
  <c r="W281" i="2" a="1"/>
  <c r="W281" i="2" s="1"/>
  <c r="V281" i="2" a="1"/>
  <c r="V281" i="2" s="1"/>
  <c r="U281" i="2" a="1"/>
  <c r="U281" i="2" s="1"/>
  <c r="S281" i="2"/>
  <c r="AF280" i="2" a="1"/>
  <c r="AF280" i="2" s="1"/>
  <c r="AE280" i="2" a="1"/>
  <c r="AE280" i="2" s="1"/>
  <c r="AD280" i="2" a="1"/>
  <c r="AD280" i="2" s="1"/>
  <c r="AC280" i="2" a="1"/>
  <c r="AC280" i="2" s="1"/>
  <c r="AB280" i="2" a="1"/>
  <c r="AB280" i="2" s="1"/>
  <c r="AA280" i="2" a="1"/>
  <c r="AA280" i="2" s="1"/>
  <c r="Z280" i="2" a="1"/>
  <c r="Z280" i="2" s="1"/>
  <c r="Y280" i="2" a="1"/>
  <c r="Y280" i="2" s="1"/>
  <c r="X280" i="2" a="1"/>
  <c r="X280" i="2" s="1"/>
  <c r="W280" i="2" a="1"/>
  <c r="W280" i="2" s="1"/>
  <c r="V280" i="2" a="1"/>
  <c r="V280" i="2" s="1"/>
  <c r="U280" i="2" a="1"/>
  <c r="U280" i="2" s="1"/>
  <c r="S280" i="2"/>
  <c r="AF279" i="2" a="1"/>
  <c r="AF279" i="2" s="1"/>
  <c r="AE279" i="2" a="1"/>
  <c r="AE279" i="2" s="1"/>
  <c r="AD279" i="2" a="1"/>
  <c r="AD279" i="2" s="1"/>
  <c r="AC279" i="2" a="1"/>
  <c r="AC279" i="2" s="1"/>
  <c r="AB279" i="2" a="1"/>
  <c r="AB279" i="2" s="1"/>
  <c r="AA279" i="2" a="1"/>
  <c r="AA279" i="2" s="1"/>
  <c r="Z279" i="2" a="1"/>
  <c r="Z279" i="2" s="1"/>
  <c r="Y279" i="2" a="1"/>
  <c r="Y279" i="2" s="1"/>
  <c r="X279" i="2" a="1"/>
  <c r="X279" i="2" s="1"/>
  <c r="W279" i="2" a="1"/>
  <c r="W279" i="2" s="1"/>
  <c r="V279" i="2" a="1"/>
  <c r="V279" i="2" s="1"/>
  <c r="U279" i="2" a="1"/>
  <c r="U279" i="2" s="1"/>
  <c r="S279" i="2"/>
  <c r="AF278" i="2" a="1"/>
  <c r="AF278" i="2" s="1"/>
  <c r="AE278" i="2" a="1"/>
  <c r="AE278" i="2" s="1"/>
  <c r="AD278" i="2" a="1"/>
  <c r="AD278" i="2" s="1"/>
  <c r="AC278" i="2" a="1"/>
  <c r="AC278" i="2" s="1"/>
  <c r="AB278" i="2" a="1"/>
  <c r="AB278" i="2" s="1"/>
  <c r="AA278" i="2" a="1"/>
  <c r="AA278" i="2" s="1"/>
  <c r="Z278" i="2" a="1"/>
  <c r="Z278" i="2" s="1"/>
  <c r="Y278" i="2" a="1"/>
  <c r="Y278" i="2" s="1"/>
  <c r="X278" i="2" a="1"/>
  <c r="X278" i="2" s="1"/>
  <c r="W278" i="2" a="1"/>
  <c r="W278" i="2" s="1"/>
  <c r="V278" i="2" a="1"/>
  <c r="V278" i="2" s="1"/>
  <c r="U278" i="2" a="1"/>
  <c r="U278" i="2" s="1"/>
  <c r="S278" i="2"/>
  <c r="AF277" i="2" a="1"/>
  <c r="AF277" i="2" s="1"/>
  <c r="AE277" i="2" a="1"/>
  <c r="AE277" i="2" s="1"/>
  <c r="AD277" i="2" a="1"/>
  <c r="AD277" i="2" s="1"/>
  <c r="AC277" i="2" a="1"/>
  <c r="AC277" i="2" s="1"/>
  <c r="AB277" i="2" a="1"/>
  <c r="AB277" i="2" s="1"/>
  <c r="AA277" i="2" a="1"/>
  <c r="AA277" i="2" s="1"/>
  <c r="Z277" i="2" a="1"/>
  <c r="Z277" i="2" s="1"/>
  <c r="Y277" i="2" a="1"/>
  <c r="Y277" i="2" s="1"/>
  <c r="X277" i="2" a="1"/>
  <c r="X277" i="2" s="1"/>
  <c r="W277" i="2" a="1"/>
  <c r="W277" i="2" s="1"/>
  <c r="V277" i="2" a="1"/>
  <c r="V277" i="2" s="1"/>
  <c r="U277" i="2" a="1"/>
  <c r="U277" i="2" s="1"/>
  <c r="S277" i="2"/>
  <c r="AF276" i="2" a="1"/>
  <c r="AF276" i="2" s="1"/>
  <c r="AE276" i="2" a="1"/>
  <c r="AE276" i="2" s="1"/>
  <c r="AD276" i="2" a="1"/>
  <c r="AD276" i="2" s="1"/>
  <c r="AC276" i="2" a="1"/>
  <c r="AC276" i="2" s="1"/>
  <c r="AB276" i="2" a="1"/>
  <c r="AB276" i="2" s="1"/>
  <c r="AA276" i="2" a="1"/>
  <c r="AA276" i="2" s="1"/>
  <c r="Z276" i="2" a="1"/>
  <c r="Z276" i="2" s="1"/>
  <c r="Y276" i="2" a="1"/>
  <c r="Y276" i="2" s="1"/>
  <c r="X276" i="2" a="1"/>
  <c r="X276" i="2" s="1"/>
  <c r="W276" i="2" a="1"/>
  <c r="W276" i="2" s="1"/>
  <c r="V276" i="2" a="1"/>
  <c r="V276" i="2" s="1"/>
  <c r="U276" i="2" a="1"/>
  <c r="U276" i="2" s="1"/>
  <c r="S276" i="2"/>
  <c r="AF275" i="2" a="1"/>
  <c r="AF275" i="2" s="1"/>
  <c r="AE275" i="2" a="1"/>
  <c r="AE275" i="2" s="1"/>
  <c r="AD275" i="2" a="1"/>
  <c r="AD275" i="2" s="1"/>
  <c r="AC275" i="2" a="1"/>
  <c r="AC275" i="2" s="1"/>
  <c r="AB275" i="2" a="1"/>
  <c r="AB275" i="2" s="1"/>
  <c r="AA275" i="2" a="1"/>
  <c r="AA275" i="2" s="1"/>
  <c r="Z275" i="2" a="1"/>
  <c r="Z275" i="2" s="1"/>
  <c r="Y275" i="2" a="1"/>
  <c r="Y275" i="2" s="1"/>
  <c r="X275" i="2" a="1"/>
  <c r="X275" i="2" s="1"/>
  <c r="W275" i="2" a="1"/>
  <c r="W275" i="2" s="1"/>
  <c r="V275" i="2" a="1"/>
  <c r="V275" i="2" s="1"/>
  <c r="U275" i="2" a="1"/>
  <c r="U275" i="2" s="1"/>
  <c r="S275" i="2"/>
  <c r="AF274" i="2" a="1"/>
  <c r="AF274" i="2" s="1"/>
  <c r="AE274" i="2" a="1"/>
  <c r="AE274" i="2" s="1"/>
  <c r="AD274" i="2" a="1"/>
  <c r="AD274" i="2" s="1"/>
  <c r="AC274" i="2" a="1"/>
  <c r="AC274" i="2" s="1"/>
  <c r="AB274" i="2" a="1"/>
  <c r="AB274" i="2" s="1"/>
  <c r="AA274" i="2" a="1"/>
  <c r="AA274" i="2" s="1"/>
  <c r="Z274" i="2" a="1"/>
  <c r="Z274" i="2" s="1"/>
  <c r="Y274" i="2" a="1"/>
  <c r="Y274" i="2" s="1"/>
  <c r="X274" i="2" a="1"/>
  <c r="X274" i="2" s="1"/>
  <c r="W274" i="2" a="1"/>
  <c r="W274" i="2" s="1"/>
  <c r="V274" i="2" a="1"/>
  <c r="V274" i="2" s="1"/>
  <c r="U274" i="2" a="1"/>
  <c r="U274" i="2" s="1"/>
  <c r="S274" i="2"/>
  <c r="AF273" i="2" a="1"/>
  <c r="AF273" i="2" s="1"/>
  <c r="AE273" i="2" a="1"/>
  <c r="AE273" i="2" s="1"/>
  <c r="AD273" i="2" a="1"/>
  <c r="AD273" i="2" s="1"/>
  <c r="AC273" i="2" a="1"/>
  <c r="AC273" i="2" s="1"/>
  <c r="AB273" i="2" a="1"/>
  <c r="AB273" i="2" s="1"/>
  <c r="AA273" i="2" a="1"/>
  <c r="AA273" i="2" s="1"/>
  <c r="Z273" i="2" a="1"/>
  <c r="Z273" i="2" s="1"/>
  <c r="Y273" i="2" a="1"/>
  <c r="Y273" i="2" s="1"/>
  <c r="X273" i="2" a="1"/>
  <c r="X273" i="2" s="1"/>
  <c r="W273" i="2" a="1"/>
  <c r="W273" i="2" s="1"/>
  <c r="V273" i="2" a="1"/>
  <c r="V273" i="2" s="1"/>
  <c r="U273" i="2" a="1"/>
  <c r="U273" i="2" s="1"/>
  <c r="S273" i="2"/>
  <c r="AF272" i="2" a="1"/>
  <c r="AF272" i="2" s="1"/>
  <c r="AE272" i="2" a="1"/>
  <c r="AE272" i="2" s="1"/>
  <c r="AD272" i="2" a="1"/>
  <c r="AD272" i="2" s="1"/>
  <c r="AC272" i="2" a="1"/>
  <c r="AC272" i="2" s="1"/>
  <c r="AB272" i="2" a="1"/>
  <c r="AB272" i="2" s="1"/>
  <c r="AA272" i="2" a="1"/>
  <c r="AA272" i="2" s="1"/>
  <c r="Z272" i="2" a="1"/>
  <c r="Z272" i="2" s="1"/>
  <c r="Y272" i="2" a="1"/>
  <c r="Y272" i="2" s="1"/>
  <c r="X272" i="2" a="1"/>
  <c r="X272" i="2" s="1"/>
  <c r="W272" i="2" a="1"/>
  <c r="W272" i="2" s="1"/>
  <c r="V272" i="2" a="1"/>
  <c r="V272" i="2" s="1"/>
  <c r="U272" i="2" a="1"/>
  <c r="U272" i="2" s="1"/>
  <c r="S272" i="2"/>
  <c r="AF271" i="2" a="1"/>
  <c r="AF271" i="2" s="1"/>
  <c r="AE271" i="2" a="1"/>
  <c r="AE271" i="2" s="1"/>
  <c r="AD271" i="2" a="1"/>
  <c r="AD271" i="2" s="1"/>
  <c r="AC271" i="2" a="1"/>
  <c r="AC271" i="2" s="1"/>
  <c r="AB271" i="2" a="1"/>
  <c r="AB271" i="2" s="1"/>
  <c r="AA271" i="2" a="1"/>
  <c r="AA271" i="2" s="1"/>
  <c r="Z271" i="2" a="1"/>
  <c r="Z271" i="2" s="1"/>
  <c r="Y271" i="2" a="1"/>
  <c r="Y271" i="2" s="1"/>
  <c r="X271" i="2" a="1"/>
  <c r="X271" i="2" s="1"/>
  <c r="W271" i="2" a="1"/>
  <c r="W271" i="2" s="1"/>
  <c r="V271" i="2" a="1"/>
  <c r="V271" i="2" s="1"/>
  <c r="U271" i="2" a="1"/>
  <c r="U271" i="2" s="1"/>
  <c r="S271" i="2"/>
  <c r="AF270" i="2" a="1"/>
  <c r="AF270" i="2" s="1"/>
  <c r="AE270" i="2" a="1"/>
  <c r="AE270" i="2" s="1"/>
  <c r="AD270" i="2" a="1"/>
  <c r="AD270" i="2" s="1"/>
  <c r="AC270" i="2" a="1"/>
  <c r="AC270" i="2" s="1"/>
  <c r="AB270" i="2" a="1"/>
  <c r="AB270" i="2" s="1"/>
  <c r="AA270" i="2" a="1"/>
  <c r="AA270" i="2" s="1"/>
  <c r="Z270" i="2" a="1"/>
  <c r="Z270" i="2" s="1"/>
  <c r="Y270" i="2" a="1"/>
  <c r="Y270" i="2" s="1"/>
  <c r="X270" i="2" a="1"/>
  <c r="X270" i="2" s="1"/>
  <c r="W270" i="2" a="1"/>
  <c r="W270" i="2" s="1"/>
  <c r="V270" i="2" a="1"/>
  <c r="V270" i="2" s="1"/>
  <c r="U270" i="2" a="1"/>
  <c r="U270" i="2" s="1"/>
  <c r="S270" i="2"/>
  <c r="AF269" i="2" a="1"/>
  <c r="AF269" i="2" s="1"/>
  <c r="AE269" i="2" a="1"/>
  <c r="AE269" i="2" s="1"/>
  <c r="AD269" i="2" a="1"/>
  <c r="AD269" i="2" s="1"/>
  <c r="AC269" i="2" a="1"/>
  <c r="AC269" i="2" s="1"/>
  <c r="AB269" i="2" a="1"/>
  <c r="AB269" i="2" s="1"/>
  <c r="AA269" i="2" a="1"/>
  <c r="AA269" i="2" s="1"/>
  <c r="Z269" i="2" a="1"/>
  <c r="Z269" i="2" s="1"/>
  <c r="Y269" i="2" a="1"/>
  <c r="Y269" i="2" s="1"/>
  <c r="X269" i="2" a="1"/>
  <c r="X269" i="2" s="1"/>
  <c r="W269" i="2" a="1"/>
  <c r="W269" i="2" s="1"/>
  <c r="V269" i="2" a="1"/>
  <c r="V269" i="2" s="1"/>
  <c r="U269" i="2" a="1"/>
  <c r="U269" i="2" s="1"/>
  <c r="S269" i="2"/>
  <c r="AF268" i="2" a="1"/>
  <c r="AF268" i="2" s="1"/>
  <c r="AE268" i="2" a="1"/>
  <c r="AE268" i="2" s="1"/>
  <c r="AD268" i="2" a="1"/>
  <c r="AD268" i="2" s="1"/>
  <c r="AC268" i="2" a="1"/>
  <c r="AC268" i="2" s="1"/>
  <c r="AB268" i="2" a="1"/>
  <c r="AB268" i="2" s="1"/>
  <c r="AA268" i="2" a="1"/>
  <c r="AA268" i="2" s="1"/>
  <c r="Z268" i="2" a="1"/>
  <c r="Z268" i="2" s="1"/>
  <c r="Y268" i="2" a="1"/>
  <c r="Y268" i="2" s="1"/>
  <c r="X268" i="2" a="1"/>
  <c r="X268" i="2" s="1"/>
  <c r="W268" i="2" a="1"/>
  <c r="W268" i="2" s="1"/>
  <c r="V268" i="2" a="1"/>
  <c r="V268" i="2" s="1"/>
  <c r="U268" i="2" a="1"/>
  <c r="U268" i="2" s="1"/>
  <c r="S268" i="2"/>
  <c r="AF267" i="2" a="1"/>
  <c r="AF267" i="2" s="1"/>
  <c r="AE267" i="2" a="1"/>
  <c r="AE267" i="2" s="1"/>
  <c r="AD267" i="2" a="1"/>
  <c r="AD267" i="2" s="1"/>
  <c r="AC267" i="2" a="1"/>
  <c r="AC267" i="2" s="1"/>
  <c r="AB267" i="2" a="1"/>
  <c r="AB267" i="2" s="1"/>
  <c r="AA267" i="2" a="1"/>
  <c r="AA267" i="2" s="1"/>
  <c r="Z267" i="2" a="1"/>
  <c r="Z267" i="2" s="1"/>
  <c r="Y267" i="2" a="1"/>
  <c r="Y267" i="2" s="1"/>
  <c r="X267" i="2" a="1"/>
  <c r="X267" i="2" s="1"/>
  <c r="W267" i="2" a="1"/>
  <c r="W267" i="2" s="1"/>
  <c r="V267" i="2" a="1"/>
  <c r="V267" i="2" s="1"/>
  <c r="U267" i="2" a="1"/>
  <c r="U267" i="2" s="1"/>
  <c r="S267" i="2"/>
  <c r="AF266" i="2" a="1"/>
  <c r="AF266" i="2" s="1"/>
  <c r="AE266" i="2" a="1"/>
  <c r="AE266" i="2" s="1"/>
  <c r="AD266" i="2" a="1"/>
  <c r="AD266" i="2" s="1"/>
  <c r="AC266" i="2" a="1"/>
  <c r="AC266" i="2" s="1"/>
  <c r="AB266" i="2" a="1"/>
  <c r="AB266" i="2" s="1"/>
  <c r="AA266" i="2" a="1"/>
  <c r="AA266" i="2" s="1"/>
  <c r="Z266" i="2" a="1"/>
  <c r="Z266" i="2" s="1"/>
  <c r="Y266" i="2" a="1"/>
  <c r="Y266" i="2" s="1"/>
  <c r="X266" i="2" a="1"/>
  <c r="X266" i="2" s="1"/>
  <c r="W266" i="2" a="1"/>
  <c r="W266" i="2" s="1"/>
  <c r="V266" i="2" a="1"/>
  <c r="V266" i="2" s="1"/>
  <c r="U266" i="2" a="1"/>
  <c r="U266" i="2" s="1"/>
  <c r="S266" i="2"/>
  <c r="AF265" i="2" a="1"/>
  <c r="AF265" i="2" s="1"/>
  <c r="AE265" i="2" a="1"/>
  <c r="AE265" i="2" s="1"/>
  <c r="AD265" i="2" a="1"/>
  <c r="AD265" i="2" s="1"/>
  <c r="AC265" i="2" a="1"/>
  <c r="AC265" i="2" s="1"/>
  <c r="AB265" i="2" a="1"/>
  <c r="AB265" i="2" s="1"/>
  <c r="AA265" i="2" a="1"/>
  <c r="AA265" i="2" s="1"/>
  <c r="Z265" i="2" a="1"/>
  <c r="Z265" i="2" s="1"/>
  <c r="Y265" i="2" a="1"/>
  <c r="Y265" i="2" s="1"/>
  <c r="X265" i="2" a="1"/>
  <c r="X265" i="2" s="1"/>
  <c r="W265" i="2" a="1"/>
  <c r="W265" i="2" s="1"/>
  <c r="V265" i="2" a="1"/>
  <c r="V265" i="2" s="1"/>
  <c r="U265" i="2" a="1"/>
  <c r="U265" i="2" s="1"/>
  <c r="S265" i="2"/>
  <c r="AF264" i="2" a="1"/>
  <c r="AF264" i="2" s="1"/>
  <c r="AE264" i="2" a="1"/>
  <c r="AE264" i="2" s="1"/>
  <c r="AD264" i="2" a="1"/>
  <c r="AD264" i="2" s="1"/>
  <c r="AC264" i="2" a="1"/>
  <c r="AC264" i="2" s="1"/>
  <c r="AB264" i="2" a="1"/>
  <c r="AB264" i="2" s="1"/>
  <c r="AA264" i="2" a="1"/>
  <c r="AA264" i="2" s="1"/>
  <c r="Z264" i="2" a="1"/>
  <c r="Z264" i="2" s="1"/>
  <c r="Y264" i="2" a="1"/>
  <c r="Y264" i="2" s="1"/>
  <c r="X264" i="2" a="1"/>
  <c r="X264" i="2" s="1"/>
  <c r="W264" i="2" a="1"/>
  <c r="W264" i="2" s="1"/>
  <c r="V264" i="2" a="1"/>
  <c r="V264" i="2" s="1"/>
  <c r="U264" i="2" a="1"/>
  <c r="U264" i="2" s="1"/>
  <c r="S264" i="2"/>
  <c r="AF263" i="2" a="1"/>
  <c r="AF263" i="2" s="1"/>
  <c r="AE263" i="2" a="1"/>
  <c r="AE263" i="2" s="1"/>
  <c r="AD263" i="2" a="1"/>
  <c r="AD263" i="2" s="1"/>
  <c r="AC263" i="2" a="1"/>
  <c r="AC263" i="2" s="1"/>
  <c r="AB263" i="2" a="1"/>
  <c r="AB263" i="2" s="1"/>
  <c r="AA263" i="2" a="1"/>
  <c r="AA263" i="2" s="1"/>
  <c r="Z263" i="2" a="1"/>
  <c r="Z263" i="2" s="1"/>
  <c r="Y263" i="2" a="1"/>
  <c r="Y263" i="2" s="1"/>
  <c r="X263" i="2" a="1"/>
  <c r="X263" i="2" s="1"/>
  <c r="W263" i="2" a="1"/>
  <c r="W263" i="2" s="1"/>
  <c r="V263" i="2" a="1"/>
  <c r="V263" i="2" s="1"/>
  <c r="U263" i="2" a="1"/>
  <c r="U263" i="2" s="1"/>
  <c r="S263" i="2"/>
  <c r="AF262" i="2" a="1"/>
  <c r="AF262" i="2" s="1"/>
  <c r="AE262" i="2" a="1"/>
  <c r="AE262" i="2" s="1"/>
  <c r="AD262" i="2" a="1"/>
  <c r="AD262" i="2" s="1"/>
  <c r="AC262" i="2" a="1"/>
  <c r="AC262" i="2" s="1"/>
  <c r="AB262" i="2" a="1"/>
  <c r="AB262" i="2" s="1"/>
  <c r="AA262" i="2" a="1"/>
  <c r="AA262" i="2" s="1"/>
  <c r="Z262" i="2" a="1"/>
  <c r="Z262" i="2" s="1"/>
  <c r="Y262" i="2" a="1"/>
  <c r="Y262" i="2" s="1"/>
  <c r="X262" i="2" a="1"/>
  <c r="X262" i="2" s="1"/>
  <c r="W262" i="2" a="1"/>
  <c r="W262" i="2" s="1"/>
  <c r="V262" i="2" a="1"/>
  <c r="V262" i="2" s="1"/>
  <c r="U262" i="2" a="1"/>
  <c r="U262" i="2" s="1"/>
  <c r="S262" i="2"/>
  <c r="AF261" i="2" a="1"/>
  <c r="AF261" i="2" s="1"/>
  <c r="AE261" i="2" a="1"/>
  <c r="AE261" i="2" s="1"/>
  <c r="AD261" i="2" a="1"/>
  <c r="AD261" i="2" s="1"/>
  <c r="AC261" i="2" a="1"/>
  <c r="AC261" i="2" s="1"/>
  <c r="AB261" i="2" a="1"/>
  <c r="AB261" i="2" s="1"/>
  <c r="AA261" i="2" a="1"/>
  <c r="AA261" i="2" s="1"/>
  <c r="Z261" i="2" a="1"/>
  <c r="Z261" i="2" s="1"/>
  <c r="Y261" i="2" a="1"/>
  <c r="Y261" i="2" s="1"/>
  <c r="X261" i="2" a="1"/>
  <c r="X261" i="2" s="1"/>
  <c r="W261" i="2" a="1"/>
  <c r="W261" i="2" s="1"/>
  <c r="V261" i="2" a="1"/>
  <c r="V261" i="2" s="1"/>
  <c r="U261" i="2" a="1"/>
  <c r="U261" i="2" s="1"/>
  <c r="S261" i="2"/>
  <c r="AF260" i="2" a="1"/>
  <c r="AF260" i="2" s="1"/>
  <c r="AE260" i="2" a="1"/>
  <c r="AE260" i="2" s="1"/>
  <c r="AD260" i="2" a="1"/>
  <c r="AD260" i="2" s="1"/>
  <c r="AC260" i="2" a="1"/>
  <c r="AC260" i="2" s="1"/>
  <c r="AB260" i="2" a="1"/>
  <c r="AB260" i="2" s="1"/>
  <c r="AA260" i="2" a="1"/>
  <c r="AA260" i="2" s="1"/>
  <c r="Z260" i="2" a="1"/>
  <c r="Z260" i="2" s="1"/>
  <c r="Y260" i="2" a="1"/>
  <c r="Y260" i="2" s="1"/>
  <c r="X260" i="2" a="1"/>
  <c r="X260" i="2" s="1"/>
  <c r="W260" i="2" a="1"/>
  <c r="W260" i="2" s="1"/>
  <c r="V260" i="2" a="1"/>
  <c r="V260" i="2" s="1"/>
  <c r="U260" i="2" a="1"/>
  <c r="U260" i="2" s="1"/>
  <c r="S260" i="2"/>
  <c r="AF259" i="2" a="1"/>
  <c r="AF259" i="2" s="1"/>
  <c r="AE259" i="2" a="1"/>
  <c r="AE259" i="2" s="1"/>
  <c r="AD259" i="2" a="1"/>
  <c r="AD259" i="2" s="1"/>
  <c r="AC259" i="2" a="1"/>
  <c r="AC259" i="2" s="1"/>
  <c r="AB259" i="2" a="1"/>
  <c r="AB259" i="2" s="1"/>
  <c r="AA259" i="2" a="1"/>
  <c r="AA259" i="2" s="1"/>
  <c r="Z259" i="2" a="1"/>
  <c r="Z259" i="2" s="1"/>
  <c r="Y259" i="2" a="1"/>
  <c r="Y259" i="2" s="1"/>
  <c r="X259" i="2" a="1"/>
  <c r="X259" i="2" s="1"/>
  <c r="W259" i="2" a="1"/>
  <c r="W259" i="2" s="1"/>
  <c r="V259" i="2" a="1"/>
  <c r="V259" i="2" s="1"/>
  <c r="U259" i="2" a="1"/>
  <c r="U259" i="2" s="1"/>
  <c r="S259" i="2"/>
  <c r="AF258" i="2" a="1"/>
  <c r="AF258" i="2" s="1"/>
  <c r="AE258" i="2" a="1"/>
  <c r="AE258" i="2" s="1"/>
  <c r="AD258" i="2" a="1"/>
  <c r="AD258" i="2" s="1"/>
  <c r="AC258" i="2" a="1"/>
  <c r="AC258" i="2" s="1"/>
  <c r="AB258" i="2" a="1"/>
  <c r="AB258" i="2" s="1"/>
  <c r="AA258" i="2" a="1"/>
  <c r="AA258" i="2" s="1"/>
  <c r="Z258" i="2" a="1"/>
  <c r="Z258" i="2" s="1"/>
  <c r="Y258" i="2" a="1"/>
  <c r="Y258" i="2" s="1"/>
  <c r="X258" i="2" a="1"/>
  <c r="X258" i="2" s="1"/>
  <c r="W258" i="2" a="1"/>
  <c r="W258" i="2" s="1"/>
  <c r="V258" i="2" a="1"/>
  <c r="V258" i="2" s="1"/>
  <c r="U258" i="2" a="1"/>
  <c r="U258" i="2" s="1"/>
  <c r="S258" i="2"/>
  <c r="AF257" i="2" a="1"/>
  <c r="AF257" i="2" s="1"/>
  <c r="AE257" i="2" a="1"/>
  <c r="AE257" i="2" s="1"/>
  <c r="AD257" i="2" a="1"/>
  <c r="AD257" i="2" s="1"/>
  <c r="AC257" i="2" a="1"/>
  <c r="AC257" i="2" s="1"/>
  <c r="AB257" i="2" a="1"/>
  <c r="AB257" i="2" s="1"/>
  <c r="AA257" i="2" a="1"/>
  <c r="AA257" i="2" s="1"/>
  <c r="Z257" i="2" a="1"/>
  <c r="Z257" i="2" s="1"/>
  <c r="Y257" i="2" a="1"/>
  <c r="Y257" i="2" s="1"/>
  <c r="X257" i="2" a="1"/>
  <c r="X257" i="2" s="1"/>
  <c r="W257" i="2" a="1"/>
  <c r="W257" i="2" s="1"/>
  <c r="V257" i="2" a="1"/>
  <c r="V257" i="2" s="1"/>
  <c r="U257" i="2" a="1"/>
  <c r="U257" i="2" s="1"/>
  <c r="S257" i="2"/>
  <c r="AF256" i="2" a="1"/>
  <c r="AF256" i="2" s="1"/>
  <c r="AE256" i="2" a="1"/>
  <c r="AE256" i="2" s="1"/>
  <c r="AD256" i="2" a="1"/>
  <c r="AD256" i="2" s="1"/>
  <c r="AC256" i="2" a="1"/>
  <c r="AC256" i="2" s="1"/>
  <c r="AB256" i="2" a="1"/>
  <c r="AB256" i="2" s="1"/>
  <c r="AA256" i="2" a="1"/>
  <c r="AA256" i="2" s="1"/>
  <c r="Z256" i="2" a="1"/>
  <c r="Z256" i="2" s="1"/>
  <c r="Y256" i="2" a="1"/>
  <c r="Y256" i="2" s="1"/>
  <c r="X256" i="2" a="1"/>
  <c r="X256" i="2" s="1"/>
  <c r="W256" i="2" a="1"/>
  <c r="W256" i="2" s="1"/>
  <c r="V256" i="2" a="1"/>
  <c r="V256" i="2" s="1"/>
  <c r="U256" i="2" a="1"/>
  <c r="U256" i="2" s="1"/>
  <c r="S256" i="2"/>
  <c r="AF255" i="2" a="1"/>
  <c r="AF255" i="2" s="1"/>
  <c r="AE255" i="2" a="1"/>
  <c r="AE255" i="2" s="1"/>
  <c r="AD255" i="2" a="1"/>
  <c r="AD255" i="2" s="1"/>
  <c r="AC255" i="2" a="1"/>
  <c r="AC255" i="2" s="1"/>
  <c r="AB255" i="2" a="1"/>
  <c r="AB255" i="2" s="1"/>
  <c r="AA255" i="2" a="1"/>
  <c r="AA255" i="2" s="1"/>
  <c r="Z255" i="2" a="1"/>
  <c r="Z255" i="2" s="1"/>
  <c r="Y255" i="2" a="1"/>
  <c r="Y255" i="2" s="1"/>
  <c r="X255" i="2" a="1"/>
  <c r="X255" i="2" s="1"/>
  <c r="W255" i="2" a="1"/>
  <c r="W255" i="2" s="1"/>
  <c r="V255" i="2" a="1"/>
  <c r="V255" i="2" s="1"/>
  <c r="U255" i="2" a="1"/>
  <c r="U255" i="2" s="1"/>
  <c r="S255" i="2"/>
  <c r="AF254" i="2" a="1"/>
  <c r="AF254" i="2" s="1"/>
  <c r="AE254" i="2" a="1"/>
  <c r="AE254" i="2" s="1"/>
  <c r="AD254" i="2" a="1"/>
  <c r="AD254" i="2" s="1"/>
  <c r="AC254" i="2" a="1"/>
  <c r="AC254" i="2" s="1"/>
  <c r="AB254" i="2" a="1"/>
  <c r="AB254" i="2" s="1"/>
  <c r="AA254" i="2" a="1"/>
  <c r="AA254" i="2" s="1"/>
  <c r="Z254" i="2" a="1"/>
  <c r="Z254" i="2" s="1"/>
  <c r="Y254" i="2" a="1"/>
  <c r="Y254" i="2" s="1"/>
  <c r="X254" i="2" a="1"/>
  <c r="X254" i="2" s="1"/>
  <c r="W254" i="2" a="1"/>
  <c r="W254" i="2" s="1"/>
  <c r="V254" i="2" a="1"/>
  <c r="V254" i="2" s="1"/>
  <c r="U254" i="2" a="1"/>
  <c r="U254" i="2" s="1"/>
  <c r="S254" i="2"/>
  <c r="AF253" i="2" a="1"/>
  <c r="AF253" i="2" s="1"/>
  <c r="AE253" i="2" a="1"/>
  <c r="AE253" i="2" s="1"/>
  <c r="AD253" i="2" a="1"/>
  <c r="AD253" i="2" s="1"/>
  <c r="AC253" i="2" a="1"/>
  <c r="AC253" i="2" s="1"/>
  <c r="AB253" i="2" a="1"/>
  <c r="AB253" i="2" s="1"/>
  <c r="AA253" i="2" a="1"/>
  <c r="AA253" i="2" s="1"/>
  <c r="Z253" i="2" a="1"/>
  <c r="Z253" i="2" s="1"/>
  <c r="Y253" i="2" a="1"/>
  <c r="Y253" i="2" s="1"/>
  <c r="X253" i="2" a="1"/>
  <c r="X253" i="2" s="1"/>
  <c r="W253" i="2" a="1"/>
  <c r="W253" i="2" s="1"/>
  <c r="V253" i="2" a="1"/>
  <c r="V253" i="2" s="1"/>
  <c r="U253" i="2" a="1"/>
  <c r="U253" i="2" s="1"/>
  <c r="S253" i="2"/>
  <c r="AF252" i="2" a="1"/>
  <c r="AF252" i="2" s="1"/>
  <c r="AE252" i="2" a="1"/>
  <c r="AE252" i="2" s="1"/>
  <c r="AD252" i="2" a="1"/>
  <c r="AD252" i="2" s="1"/>
  <c r="AC252" i="2" a="1"/>
  <c r="AC252" i="2" s="1"/>
  <c r="AB252" i="2" a="1"/>
  <c r="AB252" i="2" s="1"/>
  <c r="AA252" i="2" a="1"/>
  <c r="AA252" i="2" s="1"/>
  <c r="Z252" i="2" a="1"/>
  <c r="Z252" i="2" s="1"/>
  <c r="Y252" i="2" a="1"/>
  <c r="Y252" i="2" s="1"/>
  <c r="X252" i="2" a="1"/>
  <c r="X252" i="2" s="1"/>
  <c r="W252" i="2" a="1"/>
  <c r="W252" i="2" s="1"/>
  <c r="V252" i="2" a="1"/>
  <c r="V252" i="2" s="1"/>
  <c r="U252" i="2" a="1"/>
  <c r="U252" i="2" s="1"/>
  <c r="S252" i="2"/>
  <c r="AF251" i="2" a="1"/>
  <c r="AF251" i="2" s="1"/>
  <c r="AE251" i="2" a="1"/>
  <c r="AE251" i="2" s="1"/>
  <c r="AD251" i="2" a="1"/>
  <c r="AD251" i="2" s="1"/>
  <c r="AC251" i="2" a="1"/>
  <c r="AC251" i="2" s="1"/>
  <c r="AB251" i="2" a="1"/>
  <c r="AB251" i="2" s="1"/>
  <c r="AA251" i="2" a="1"/>
  <c r="AA251" i="2" s="1"/>
  <c r="Z251" i="2" a="1"/>
  <c r="Z251" i="2" s="1"/>
  <c r="Y251" i="2" a="1"/>
  <c r="Y251" i="2" s="1"/>
  <c r="X251" i="2" a="1"/>
  <c r="X251" i="2" s="1"/>
  <c r="W251" i="2" a="1"/>
  <c r="W251" i="2" s="1"/>
  <c r="V251" i="2" a="1"/>
  <c r="V251" i="2" s="1"/>
  <c r="U251" i="2" a="1"/>
  <c r="U251" i="2" s="1"/>
  <c r="S251" i="2"/>
  <c r="AF250" i="2" a="1"/>
  <c r="AF250" i="2" s="1"/>
  <c r="AE250" i="2" a="1"/>
  <c r="AE250" i="2" s="1"/>
  <c r="AD250" i="2" a="1"/>
  <c r="AD250" i="2" s="1"/>
  <c r="AC250" i="2" a="1"/>
  <c r="AC250" i="2" s="1"/>
  <c r="AB250" i="2" a="1"/>
  <c r="AB250" i="2" s="1"/>
  <c r="AA250" i="2" a="1"/>
  <c r="AA250" i="2" s="1"/>
  <c r="Z250" i="2" a="1"/>
  <c r="Z250" i="2" s="1"/>
  <c r="Y250" i="2" a="1"/>
  <c r="Y250" i="2" s="1"/>
  <c r="X250" i="2" a="1"/>
  <c r="X250" i="2" s="1"/>
  <c r="W250" i="2" a="1"/>
  <c r="W250" i="2" s="1"/>
  <c r="V250" i="2" a="1"/>
  <c r="V250" i="2" s="1"/>
  <c r="U250" i="2" a="1"/>
  <c r="U250" i="2" s="1"/>
  <c r="S250" i="2"/>
  <c r="AF249" i="2" a="1"/>
  <c r="AF249" i="2" s="1"/>
  <c r="AE249" i="2" a="1"/>
  <c r="AE249" i="2" s="1"/>
  <c r="AD249" i="2" a="1"/>
  <c r="AD249" i="2" s="1"/>
  <c r="AC249" i="2" a="1"/>
  <c r="AC249" i="2" s="1"/>
  <c r="AB249" i="2" a="1"/>
  <c r="AB249" i="2" s="1"/>
  <c r="AA249" i="2" a="1"/>
  <c r="AA249" i="2" s="1"/>
  <c r="Z249" i="2" a="1"/>
  <c r="Z249" i="2" s="1"/>
  <c r="Y249" i="2" a="1"/>
  <c r="Y249" i="2" s="1"/>
  <c r="X249" i="2" a="1"/>
  <c r="X249" i="2" s="1"/>
  <c r="W249" i="2" a="1"/>
  <c r="W249" i="2" s="1"/>
  <c r="V249" i="2" a="1"/>
  <c r="V249" i="2" s="1"/>
  <c r="U249" i="2" a="1"/>
  <c r="U249" i="2" s="1"/>
  <c r="S249" i="2"/>
  <c r="AF248" i="2" a="1"/>
  <c r="AF248" i="2" s="1"/>
  <c r="AE248" i="2" a="1"/>
  <c r="AE248" i="2" s="1"/>
  <c r="AD248" i="2" a="1"/>
  <c r="AD248" i="2" s="1"/>
  <c r="AC248" i="2" a="1"/>
  <c r="AC248" i="2" s="1"/>
  <c r="AB248" i="2" a="1"/>
  <c r="AB248" i="2" s="1"/>
  <c r="AA248" i="2" a="1"/>
  <c r="AA248" i="2" s="1"/>
  <c r="Z248" i="2" a="1"/>
  <c r="Z248" i="2" s="1"/>
  <c r="Y248" i="2" a="1"/>
  <c r="Y248" i="2" s="1"/>
  <c r="X248" i="2" a="1"/>
  <c r="X248" i="2" s="1"/>
  <c r="W248" i="2" a="1"/>
  <c r="W248" i="2" s="1"/>
  <c r="V248" i="2" a="1"/>
  <c r="V248" i="2" s="1"/>
  <c r="U248" i="2" a="1"/>
  <c r="U248" i="2" s="1"/>
  <c r="S248" i="2"/>
  <c r="AF247" i="2" a="1"/>
  <c r="AF247" i="2" s="1"/>
  <c r="AE247" i="2" a="1"/>
  <c r="AE247" i="2" s="1"/>
  <c r="AD247" i="2" a="1"/>
  <c r="AD247" i="2" s="1"/>
  <c r="AC247" i="2" a="1"/>
  <c r="AC247" i="2" s="1"/>
  <c r="AB247" i="2" a="1"/>
  <c r="AB247" i="2" s="1"/>
  <c r="AA247" i="2" a="1"/>
  <c r="AA247" i="2" s="1"/>
  <c r="Z247" i="2" a="1"/>
  <c r="Z247" i="2" s="1"/>
  <c r="Y247" i="2" a="1"/>
  <c r="Y247" i="2" s="1"/>
  <c r="X247" i="2" a="1"/>
  <c r="X247" i="2" s="1"/>
  <c r="W247" i="2" a="1"/>
  <c r="W247" i="2" s="1"/>
  <c r="V247" i="2" a="1"/>
  <c r="V247" i="2" s="1"/>
  <c r="U247" i="2" a="1"/>
  <c r="U247" i="2" s="1"/>
  <c r="S247" i="2"/>
  <c r="AF246" i="2" a="1"/>
  <c r="AF246" i="2" s="1"/>
  <c r="AE246" i="2" a="1"/>
  <c r="AE246" i="2" s="1"/>
  <c r="AD246" i="2" a="1"/>
  <c r="AD246" i="2" s="1"/>
  <c r="AC246" i="2" a="1"/>
  <c r="AC246" i="2" s="1"/>
  <c r="AB246" i="2" a="1"/>
  <c r="AB246" i="2" s="1"/>
  <c r="AA246" i="2" a="1"/>
  <c r="AA246" i="2" s="1"/>
  <c r="Z246" i="2" a="1"/>
  <c r="Z246" i="2" s="1"/>
  <c r="Y246" i="2" a="1"/>
  <c r="Y246" i="2" s="1"/>
  <c r="X246" i="2" a="1"/>
  <c r="X246" i="2" s="1"/>
  <c r="W246" i="2" a="1"/>
  <c r="W246" i="2" s="1"/>
  <c r="V246" i="2" a="1"/>
  <c r="V246" i="2" s="1"/>
  <c r="U246" i="2" a="1"/>
  <c r="U246" i="2" s="1"/>
  <c r="S246" i="2"/>
  <c r="AF245" i="2" a="1"/>
  <c r="AF245" i="2" s="1"/>
  <c r="AE245" i="2" a="1"/>
  <c r="AE245" i="2" s="1"/>
  <c r="AD245" i="2" a="1"/>
  <c r="AD245" i="2" s="1"/>
  <c r="AC245" i="2" a="1"/>
  <c r="AC245" i="2" s="1"/>
  <c r="AB245" i="2" a="1"/>
  <c r="AB245" i="2" s="1"/>
  <c r="AA245" i="2" a="1"/>
  <c r="AA245" i="2" s="1"/>
  <c r="Z245" i="2" a="1"/>
  <c r="Z245" i="2" s="1"/>
  <c r="Y245" i="2" a="1"/>
  <c r="Y245" i="2" s="1"/>
  <c r="X245" i="2" a="1"/>
  <c r="X245" i="2" s="1"/>
  <c r="W245" i="2" a="1"/>
  <c r="W245" i="2" s="1"/>
  <c r="V245" i="2" a="1"/>
  <c r="V245" i="2" s="1"/>
  <c r="U245" i="2" a="1"/>
  <c r="U245" i="2" s="1"/>
  <c r="S245" i="2"/>
  <c r="AF244" i="2" a="1"/>
  <c r="AF244" i="2" s="1"/>
  <c r="AE244" i="2" a="1"/>
  <c r="AE244" i="2" s="1"/>
  <c r="AD244" i="2" a="1"/>
  <c r="AD244" i="2" s="1"/>
  <c r="AC244" i="2" a="1"/>
  <c r="AC244" i="2" s="1"/>
  <c r="AB244" i="2" a="1"/>
  <c r="AB244" i="2" s="1"/>
  <c r="AA244" i="2" a="1"/>
  <c r="AA244" i="2" s="1"/>
  <c r="Z244" i="2" a="1"/>
  <c r="Z244" i="2" s="1"/>
  <c r="Y244" i="2" a="1"/>
  <c r="Y244" i="2" s="1"/>
  <c r="X244" i="2" a="1"/>
  <c r="X244" i="2" s="1"/>
  <c r="W244" i="2" a="1"/>
  <c r="W244" i="2" s="1"/>
  <c r="V244" i="2" a="1"/>
  <c r="V244" i="2" s="1"/>
  <c r="U244" i="2" a="1"/>
  <c r="U244" i="2" s="1"/>
  <c r="S244" i="2"/>
  <c r="AF243" i="2" a="1"/>
  <c r="AF243" i="2" s="1"/>
  <c r="AE243" i="2" a="1"/>
  <c r="AE243" i="2" s="1"/>
  <c r="AD243" i="2" a="1"/>
  <c r="AD243" i="2" s="1"/>
  <c r="AC243" i="2" a="1"/>
  <c r="AC243" i="2" s="1"/>
  <c r="AB243" i="2" a="1"/>
  <c r="AB243" i="2" s="1"/>
  <c r="AA243" i="2" a="1"/>
  <c r="AA243" i="2" s="1"/>
  <c r="Z243" i="2" a="1"/>
  <c r="Z243" i="2" s="1"/>
  <c r="Y243" i="2" a="1"/>
  <c r="Y243" i="2" s="1"/>
  <c r="X243" i="2" a="1"/>
  <c r="X243" i="2" s="1"/>
  <c r="W243" i="2" a="1"/>
  <c r="W243" i="2" s="1"/>
  <c r="V243" i="2" a="1"/>
  <c r="V243" i="2" s="1"/>
  <c r="U243" i="2" a="1"/>
  <c r="U243" i="2" s="1"/>
  <c r="S243" i="2"/>
  <c r="AF242" i="2" a="1"/>
  <c r="AF242" i="2" s="1"/>
  <c r="AE242" i="2" a="1"/>
  <c r="AE242" i="2" s="1"/>
  <c r="AD242" i="2" a="1"/>
  <c r="AD242" i="2" s="1"/>
  <c r="AC242" i="2" a="1"/>
  <c r="AC242" i="2" s="1"/>
  <c r="AB242" i="2" a="1"/>
  <c r="AB242" i="2" s="1"/>
  <c r="AA242" i="2" a="1"/>
  <c r="AA242" i="2" s="1"/>
  <c r="Z242" i="2" a="1"/>
  <c r="Z242" i="2" s="1"/>
  <c r="Y242" i="2" a="1"/>
  <c r="Y242" i="2" s="1"/>
  <c r="X242" i="2" a="1"/>
  <c r="X242" i="2" s="1"/>
  <c r="W242" i="2" a="1"/>
  <c r="W242" i="2" s="1"/>
  <c r="V242" i="2" a="1"/>
  <c r="V242" i="2" s="1"/>
  <c r="U242" i="2" a="1"/>
  <c r="U242" i="2" s="1"/>
  <c r="S242" i="2"/>
  <c r="AF241" i="2" a="1"/>
  <c r="AF241" i="2" s="1"/>
  <c r="AE241" i="2" a="1"/>
  <c r="AE241" i="2" s="1"/>
  <c r="AD241" i="2" a="1"/>
  <c r="AD241" i="2" s="1"/>
  <c r="AC241" i="2" a="1"/>
  <c r="AC241" i="2" s="1"/>
  <c r="AB241" i="2" a="1"/>
  <c r="AB241" i="2" s="1"/>
  <c r="AA241" i="2" a="1"/>
  <c r="AA241" i="2" s="1"/>
  <c r="Z241" i="2" a="1"/>
  <c r="Z241" i="2" s="1"/>
  <c r="Y241" i="2" a="1"/>
  <c r="Y241" i="2" s="1"/>
  <c r="X241" i="2" a="1"/>
  <c r="X241" i="2" s="1"/>
  <c r="W241" i="2" a="1"/>
  <c r="W241" i="2" s="1"/>
  <c r="V241" i="2" a="1"/>
  <c r="V241" i="2" s="1"/>
  <c r="U241" i="2" a="1"/>
  <c r="U241" i="2" s="1"/>
  <c r="S241" i="2"/>
  <c r="AF240" i="2" a="1"/>
  <c r="AF240" i="2" s="1"/>
  <c r="AE240" i="2" a="1"/>
  <c r="AE240" i="2" s="1"/>
  <c r="AD240" i="2" a="1"/>
  <c r="AD240" i="2" s="1"/>
  <c r="AC240" i="2" a="1"/>
  <c r="AC240" i="2" s="1"/>
  <c r="AB240" i="2" a="1"/>
  <c r="AB240" i="2" s="1"/>
  <c r="AA240" i="2" a="1"/>
  <c r="AA240" i="2" s="1"/>
  <c r="Z240" i="2" a="1"/>
  <c r="Z240" i="2" s="1"/>
  <c r="Y240" i="2" a="1"/>
  <c r="Y240" i="2" s="1"/>
  <c r="X240" i="2" a="1"/>
  <c r="X240" i="2" s="1"/>
  <c r="W240" i="2" a="1"/>
  <c r="W240" i="2" s="1"/>
  <c r="V240" i="2" a="1"/>
  <c r="V240" i="2" s="1"/>
  <c r="U240" i="2" a="1"/>
  <c r="U240" i="2" s="1"/>
  <c r="S240" i="2"/>
  <c r="AF239" i="2" a="1"/>
  <c r="AF239" i="2" s="1"/>
  <c r="AE239" i="2" a="1"/>
  <c r="AE239" i="2" s="1"/>
  <c r="AD239" i="2" a="1"/>
  <c r="AD239" i="2" s="1"/>
  <c r="AC239" i="2" a="1"/>
  <c r="AC239" i="2" s="1"/>
  <c r="AB239" i="2" a="1"/>
  <c r="AB239" i="2" s="1"/>
  <c r="AA239" i="2" a="1"/>
  <c r="AA239" i="2" s="1"/>
  <c r="Z239" i="2" a="1"/>
  <c r="Z239" i="2" s="1"/>
  <c r="Y239" i="2" a="1"/>
  <c r="Y239" i="2" s="1"/>
  <c r="X239" i="2" a="1"/>
  <c r="X239" i="2" s="1"/>
  <c r="W239" i="2" a="1"/>
  <c r="W239" i="2" s="1"/>
  <c r="V239" i="2" a="1"/>
  <c r="V239" i="2" s="1"/>
  <c r="U239" i="2" a="1"/>
  <c r="U239" i="2" s="1"/>
  <c r="S239" i="2"/>
  <c r="AF238" i="2" a="1"/>
  <c r="AF238" i="2" s="1"/>
  <c r="AE238" i="2" a="1"/>
  <c r="AE238" i="2" s="1"/>
  <c r="AD238" i="2" a="1"/>
  <c r="AD238" i="2" s="1"/>
  <c r="AC238" i="2" a="1"/>
  <c r="AC238" i="2" s="1"/>
  <c r="AB238" i="2" a="1"/>
  <c r="AB238" i="2" s="1"/>
  <c r="AA238" i="2" a="1"/>
  <c r="AA238" i="2" s="1"/>
  <c r="Z238" i="2" a="1"/>
  <c r="Z238" i="2" s="1"/>
  <c r="Y238" i="2" a="1"/>
  <c r="Y238" i="2" s="1"/>
  <c r="X238" i="2" a="1"/>
  <c r="X238" i="2" s="1"/>
  <c r="W238" i="2" a="1"/>
  <c r="W238" i="2" s="1"/>
  <c r="V238" i="2" a="1"/>
  <c r="V238" i="2" s="1"/>
  <c r="U238" i="2" a="1"/>
  <c r="U238" i="2" s="1"/>
  <c r="S238" i="2"/>
  <c r="AF237" i="2" a="1"/>
  <c r="AF237" i="2" s="1"/>
  <c r="AE237" i="2" a="1"/>
  <c r="AE237" i="2" s="1"/>
  <c r="AD237" i="2" a="1"/>
  <c r="AD237" i="2" s="1"/>
  <c r="AC237" i="2" a="1"/>
  <c r="AC237" i="2" s="1"/>
  <c r="AB237" i="2" a="1"/>
  <c r="AB237" i="2" s="1"/>
  <c r="AA237" i="2" a="1"/>
  <c r="AA237" i="2" s="1"/>
  <c r="Z237" i="2" a="1"/>
  <c r="Z237" i="2" s="1"/>
  <c r="Y237" i="2" a="1"/>
  <c r="Y237" i="2" s="1"/>
  <c r="X237" i="2" a="1"/>
  <c r="X237" i="2" s="1"/>
  <c r="W237" i="2" a="1"/>
  <c r="W237" i="2" s="1"/>
  <c r="V237" i="2" a="1"/>
  <c r="V237" i="2" s="1"/>
  <c r="U237" i="2" a="1"/>
  <c r="U237" i="2" s="1"/>
  <c r="S237" i="2"/>
  <c r="AF236" i="2" a="1"/>
  <c r="AF236" i="2" s="1"/>
  <c r="AE236" i="2" a="1"/>
  <c r="AE236" i="2" s="1"/>
  <c r="AD236" i="2" a="1"/>
  <c r="AD236" i="2" s="1"/>
  <c r="AC236" i="2" a="1"/>
  <c r="AC236" i="2" s="1"/>
  <c r="AB236" i="2" a="1"/>
  <c r="AB236" i="2" s="1"/>
  <c r="AA236" i="2" a="1"/>
  <c r="AA236" i="2" s="1"/>
  <c r="Z236" i="2" a="1"/>
  <c r="Z236" i="2" s="1"/>
  <c r="Y236" i="2" a="1"/>
  <c r="Y236" i="2" s="1"/>
  <c r="X236" i="2" a="1"/>
  <c r="X236" i="2" s="1"/>
  <c r="W236" i="2" a="1"/>
  <c r="W236" i="2" s="1"/>
  <c r="V236" i="2" a="1"/>
  <c r="V236" i="2" s="1"/>
  <c r="U236" i="2" a="1"/>
  <c r="U236" i="2" s="1"/>
  <c r="S236" i="2"/>
  <c r="AF235" i="2" a="1"/>
  <c r="AF235" i="2" s="1"/>
  <c r="AE235" i="2" a="1"/>
  <c r="AE235" i="2" s="1"/>
  <c r="AD235" i="2" a="1"/>
  <c r="AD235" i="2" s="1"/>
  <c r="AC235" i="2" a="1"/>
  <c r="AC235" i="2" s="1"/>
  <c r="AB235" i="2" a="1"/>
  <c r="AB235" i="2" s="1"/>
  <c r="AA235" i="2" a="1"/>
  <c r="AA235" i="2" s="1"/>
  <c r="Z235" i="2" a="1"/>
  <c r="Z235" i="2" s="1"/>
  <c r="Y235" i="2" a="1"/>
  <c r="Y235" i="2" s="1"/>
  <c r="X235" i="2" a="1"/>
  <c r="X235" i="2" s="1"/>
  <c r="W235" i="2" a="1"/>
  <c r="W235" i="2" s="1"/>
  <c r="V235" i="2" a="1"/>
  <c r="V235" i="2" s="1"/>
  <c r="U235" i="2" a="1"/>
  <c r="U235" i="2" s="1"/>
  <c r="S235" i="2"/>
  <c r="AF234" i="2" a="1"/>
  <c r="AF234" i="2" s="1"/>
  <c r="AE234" i="2" a="1"/>
  <c r="AE234" i="2" s="1"/>
  <c r="AD234" i="2" a="1"/>
  <c r="AD234" i="2" s="1"/>
  <c r="AC234" i="2" a="1"/>
  <c r="AC234" i="2" s="1"/>
  <c r="AB234" i="2" a="1"/>
  <c r="AB234" i="2" s="1"/>
  <c r="AA234" i="2" a="1"/>
  <c r="AA234" i="2" s="1"/>
  <c r="Z234" i="2" a="1"/>
  <c r="Z234" i="2" s="1"/>
  <c r="Y234" i="2" a="1"/>
  <c r="Y234" i="2" s="1"/>
  <c r="X234" i="2" a="1"/>
  <c r="X234" i="2" s="1"/>
  <c r="W234" i="2" a="1"/>
  <c r="W234" i="2" s="1"/>
  <c r="V234" i="2" a="1"/>
  <c r="V234" i="2" s="1"/>
  <c r="U234" i="2" a="1"/>
  <c r="U234" i="2" s="1"/>
  <c r="S234" i="2"/>
  <c r="AF233" i="2" a="1"/>
  <c r="AF233" i="2" s="1"/>
  <c r="AE233" i="2" a="1"/>
  <c r="AE233" i="2" s="1"/>
  <c r="AD233" i="2" a="1"/>
  <c r="AD233" i="2" s="1"/>
  <c r="AC233" i="2" a="1"/>
  <c r="AC233" i="2" s="1"/>
  <c r="AB233" i="2" a="1"/>
  <c r="AB233" i="2" s="1"/>
  <c r="AA233" i="2" a="1"/>
  <c r="AA233" i="2" s="1"/>
  <c r="Z233" i="2" a="1"/>
  <c r="Z233" i="2" s="1"/>
  <c r="Y233" i="2" a="1"/>
  <c r="Y233" i="2" s="1"/>
  <c r="X233" i="2" a="1"/>
  <c r="X233" i="2" s="1"/>
  <c r="W233" i="2" a="1"/>
  <c r="W233" i="2" s="1"/>
  <c r="V233" i="2" a="1"/>
  <c r="V233" i="2" s="1"/>
  <c r="U233" i="2" a="1"/>
  <c r="U233" i="2" s="1"/>
  <c r="S233" i="2"/>
  <c r="AF232" i="2" a="1"/>
  <c r="AF232" i="2" s="1"/>
  <c r="AE232" i="2" a="1"/>
  <c r="AE232" i="2" s="1"/>
  <c r="AD232" i="2" a="1"/>
  <c r="AD232" i="2" s="1"/>
  <c r="AC232" i="2" a="1"/>
  <c r="AC232" i="2" s="1"/>
  <c r="AB232" i="2" a="1"/>
  <c r="AB232" i="2" s="1"/>
  <c r="AA232" i="2" a="1"/>
  <c r="AA232" i="2" s="1"/>
  <c r="Z232" i="2" a="1"/>
  <c r="Z232" i="2" s="1"/>
  <c r="Y232" i="2" a="1"/>
  <c r="Y232" i="2" s="1"/>
  <c r="X232" i="2" a="1"/>
  <c r="X232" i="2" s="1"/>
  <c r="W232" i="2" a="1"/>
  <c r="W232" i="2" s="1"/>
  <c r="V232" i="2" a="1"/>
  <c r="V232" i="2" s="1"/>
  <c r="U232" i="2" a="1"/>
  <c r="U232" i="2" s="1"/>
  <c r="S232" i="2"/>
  <c r="AF231" i="2" a="1"/>
  <c r="AF231" i="2" s="1"/>
  <c r="AE231" i="2" a="1"/>
  <c r="AE231" i="2" s="1"/>
  <c r="AD231" i="2" a="1"/>
  <c r="AD231" i="2" s="1"/>
  <c r="AC231" i="2" a="1"/>
  <c r="AC231" i="2" s="1"/>
  <c r="AB231" i="2" a="1"/>
  <c r="AB231" i="2" s="1"/>
  <c r="AA231" i="2" a="1"/>
  <c r="AA231" i="2" s="1"/>
  <c r="Z231" i="2" a="1"/>
  <c r="Z231" i="2" s="1"/>
  <c r="Y231" i="2" a="1"/>
  <c r="Y231" i="2" s="1"/>
  <c r="X231" i="2" a="1"/>
  <c r="X231" i="2" s="1"/>
  <c r="W231" i="2" a="1"/>
  <c r="W231" i="2" s="1"/>
  <c r="V231" i="2" a="1"/>
  <c r="V231" i="2" s="1"/>
  <c r="U231" i="2" a="1"/>
  <c r="U231" i="2" s="1"/>
  <c r="S231" i="2"/>
  <c r="AF230" i="2" a="1"/>
  <c r="AF230" i="2" s="1"/>
  <c r="AE230" i="2" a="1"/>
  <c r="AE230" i="2" s="1"/>
  <c r="AD230" i="2" a="1"/>
  <c r="AD230" i="2" s="1"/>
  <c r="AC230" i="2" a="1"/>
  <c r="AC230" i="2" s="1"/>
  <c r="AB230" i="2" a="1"/>
  <c r="AB230" i="2" s="1"/>
  <c r="AA230" i="2" a="1"/>
  <c r="AA230" i="2" s="1"/>
  <c r="Z230" i="2" a="1"/>
  <c r="Z230" i="2" s="1"/>
  <c r="Y230" i="2" a="1"/>
  <c r="Y230" i="2" s="1"/>
  <c r="X230" i="2" a="1"/>
  <c r="X230" i="2" s="1"/>
  <c r="W230" i="2" a="1"/>
  <c r="W230" i="2" s="1"/>
  <c r="V230" i="2" a="1"/>
  <c r="V230" i="2" s="1"/>
  <c r="U230" i="2" a="1"/>
  <c r="U230" i="2" s="1"/>
  <c r="S230" i="2"/>
  <c r="AF229" i="2" a="1"/>
  <c r="AF229" i="2" s="1"/>
  <c r="AE229" i="2" a="1"/>
  <c r="AE229" i="2" s="1"/>
  <c r="AD229" i="2" a="1"/>
  <c r="AD229" i="2" s="1"/>
  <c r="AC229" i="2" a="1"/>
  <c r="AC229" i="2" s="1"/>
  <c r="AB229" i="2" a="1"/>
  <c r="AB229" i="2" s="1"/>
  <c r="AA229" i="2" a="1"/>
  <c r="AA229" i="2" s="1"/>
  <c r="Z229" i="2" a="1"/>
  <c r="Z229" i="2" s="1"/>
  <c r="Y229" i="2" a="1"/>
  <c r="Y229" i="2" s="1"/>
  <c r="X229" i="2" a="1"/>
  <c r="X229" i="2" s="1"/>
  <c r="W229" i="2" a="1"/>
  <c r="W229" i="2" s="1"/>
  <c r="V229" i="2" a="1"/>
  <c r="V229" i="2" s="1"/>
  <c r="U229" i="2" a="1"/>
  <c r="U229" i="2" s="1"/>
  <c r="S229" i="2"/>
  <c r="AF228" i="2" a="1"/>
  <c r="AF228" i="2" s="1"/>
  <c r="AE228" i="2" a="1"/>
  <c r="AE228" i="2" s="1"/>
  <c r="AD228" i="2" a="1"/>
  <c r="AD228" i="2" s="1"/>
  <c r="AC228" i="2" a="1"/>
  <c r="AC228" i="2" s="1"/>
  <c r="AB228" i="2" a="1"/>
  <c r="AB228" i="2" s="1"/>
  <c r="AA228" i="2" a="1"/>
  <c r="AA228" i="2" s="1"/>
  <c r="Z228" i="2" a="1"/>
  <c r="Z228" i="2" s="1"/>
  <c r="Y228" i="2" a="1"/>
  <c r="Y228" i="2" s="1"/>
  <c r="X228" i="2" a="1"/>
  <c r="X228" i="2" s="1"/>
  <c r="W228" i="2" a="1"/>
  <c r="W228" i="2" s="1"/>
  <c r="V228" i="2" a="1"/>
  <c r="V228" i="2" s="1"/>
  <c r="U228" i="2" a="1"/>
  <c r="U228" i="2" s="1"/>
  <c r="S228" i="2"/>
  <c r="AF227" i="2" a="1"/>
  <c r="AF227" i="2" s="1"/>
  <c r="AE227" i="2" a="1"/>
  <c r="AE227" i="2" s="1"/>
  <c r="AD227" i="2" a="1"/>
  <c r="AD227" i="2" s="1"/>
  <c r="AC227" i="2" a="1"/>
  <c r="AC227" i="2" s="1"/>
  <c r="AB227" i="2" a="1"/>
  <c r="AB227" i="2" s="1"/>
  <c r="AA227" i="2" a="1"/>
  <c r="AA227" i="2" s="1"/>
  <c r="Z227" i="2" a="1"/>
  <c r="Z227" i="2" s="1"/>
  <c r="Y227" i="2" a="1"/>
  <c r="Y227" i="2" s="1"/>
  <c r="X227" i="2" a="1"/>
  <c r="X227" i="2" s="1"/>
  <c r="W227" i="2" a="1"/>
  <c r="W227" i="2" s="1"/>
  <c r="V227" i="2" a="1"/>
  <c r="V227" i="2" s="1"/>
  <c r="U227" i="2" a="1"/>
  <c r="U227" i="2" s="1"/>
  <c r="S227" i="2"/>
  <c r="AF226" i="2" a="1"/>
  <c r="AF226" i="2" s="1"/>
  <c r="AE226" i="2" a="1"/>
  <c r="AE226" i="2" s="1"/>
  <c r="AD226" i="2" a="1"/>
  <c r="AD226" i="2" s="1"/>
  <c r="AC226" i="2" a="1"/>
  <c r="AC226" i="2" s="1"/>
  <c r="AB226" i="2" a="1"/>
  <c r="AB226" i="2" s="1"/>
  <c r="AA226" i="2" a="1"/>
  <c r="AA226" i="2" s="1"/>
  <c r="Z226" i="2" a="1"/>
  <c r="Z226" i="2" s="1"/>
  <c r="Y226" i="2" a="1"/>
  <c r="Y226" i="2" s="1"/>
  <c r="X226" i="2" a="1"/>
  <c r="X226" i="2" s="1"/>
  <c r="W226" i="2" a="1"/>
  <c r="W226" i="2" s="1"/>
  <c r="V226" i="2" a="1"/>
  <c r="V226" i="2" s="1"/>
  <c r="U226" i="2" a="1"/>
  <c r="U226" i="2" s="1"/>
  <c r="S226" i="2"/>
  <c r="AF225" i="2" a="1"/>
  <c r="AF225" i="2" s="1"/>
  <c r="AE225" i="2" a="1"/>
  <c r="AE225" i="2" s="1"/>
  <c r="AD225" i="2" a="1"/>
  <c r="AD225" i="2" s="1"/>
  <c r="AC225" i="2" a="1"/>
  <c r="AC225" i="2" s="1"/>
  <c r="AB225" i="2" a="1"/>
  <c r="AB225" i="2" s="1"/>
  <c r="AA225" i="2" a="1"/>
  <c r="AA225" i="2" s="1"/>
  <c r="Z225" i="2" a="1"/>
  <c r="Z225" i="2" s="1"/>
  <c r="Y225" i="2" a="1"/>
  <c r="Y225" i="2" s="1"/>
  <c r="X225" i="2" a="1"/>
  <c r="X225" i="2" s="1"/>
  <c r="W225" i="2" a="1"/>
  <c r="W225" i="2" s="1"/>
  <c r="V225" i="2" a="1"/>
  <c r="V225" i="2" s="1"/>
  <c r="U225" i="2" a="1"/>
  <c r="U225" i="2" s="1"/>
  <c r="S225" i="2"/>
  <c r="AF224" i="2" a="1"/>
  <c r="AF224" i="2" s="1"/>
  <c r="AE224" i="2" a="1"/>
  <c r="AE224" i="2" s="1"/>
  <c r="AD224" i="2" a="1"/>
  <c r="AD224" i="2" s="1"/>
  <c r="AC224" i="2" a="1"/>
  <c r="AC224" i="2" s="1"/>
  <c r="AB224" i="2" a="1"/>
  <c r="AB224" i="2" s="1"/>
  <c r="AA224" i="2" a="1"/>
  <c r="AA224" i="2" s="1"/>
  <c r="Z224" i="2" a="1"/>
  <c r="Z224" i="2" s="1"/>
  <c r="Y224" i="2" a="1"/>
  <c r="Y224" i="2" s="1"/>
  <c r="X224" i="2" a="1"/>
  <c r="X224" i="2" s="1"/>
  <c r="W224" i="2" a="1"/>
  <c r="W224" i="2" s="1"/>
  <c r="V224" i="2" a="1"/>
  <c r="V224" i="2" s="1"/>
  <c r="U224" i="2" a="1"/>
  <c r="U224" i="2" s="1"/>
  <c r="S224" i="2"/>
  <c r="AF223" i="2" a="1"/>
  <c r="AF223" i="2" s="1"/>
  <c r="AE223" i="2" a="1"/>
  <c r="AE223" i="2" s="1"/>
  <c r="AD223" i="2" a="1"/>
  <c r="AD223" i="2" s="1"/>
  <c r="AC223" i="2" a="1"/>
  <c r="AC223" i="2" s="1"/>
  <c r="AB223" i="2" a="1"/>
  <c r="AB223" i="2" s="1"/>
  <c r="AA223" i="2" a="1"/>
  <c r="AA223" i="2" s="1"/>
  <c r="Z223" i="2" a="1"/>
  <c r="Z223" i="2" s="1"/>
  <c r="Y223" i="2" a="1"/>
  <c r="Y223" i="2" s="1"/>
  <c r="X223" i="2" a="1"/>
  <c r="X223" i="2" s="1"/>
  <c r="W223" i="2" a="1"/>
  <c r="W223" i="2" s="1"/>
  <c r="V223" i="2" a="1"/>
  <c r="V223" i="2" s="1"/>
  <c r="U223" i="2" a="1"/>
  <c r="U223" i="2" s="1"/>
  <c r="S223" i="2"/>
  <c r="AF222" i="2" a="1"/>
  <c r="AF222" i="2" s="1"/>
  <c r="AE222" i="2" a="1"/>
  <c r="AE222" i="2" s="1"/>
  <c r="AD222" i="2" a="1"/>
  <c r="AD222" i="2" s="1"/>
  <c r="AC222" i="2" a="1"/>
  <c r="AC222" i="2" s="1"/>
  <c r="AB222" i="2" a="1"/>
  <c r="AB222" i="2" s="1"/>
  <c r="AA222" i="2" a="1"/>
  <c r="AA222" i="2" s="1"/>
  <c r="Z222" i="2" a="1"/>
  <c r="Z222" i="2" s="1"/>
  <c r="Y222" i="2" a="1"/>
  <c r="Y222" i="2" s="1"/>
  <c r="X222" i="2" a="1"/>
  <c r="X222" i="2" s="1"/>
  <c r="W222" i="2" a="1"/>
  <c r="W222" i="2" s="1"/>
  <c r="V222" i="2" a="1"/>
  <c r="V222" i="2" s="1"/>
  <c r="U222" i="2" a="1"/>
  <c r="U222" i="2" s="1"/>
  <c r="S222" i="2"/>
  <c r="AF221" i="2" a="1"/>
  <c r="AF221" i="2" s="1"/>
  <c r="AE221" i="2" a="1"/>
  <c r="AE221" i="2" s="1"/>
  <c r="AD221" i="2" a="1"/>
  <c r="AD221" i="2" s="1"/>
  <c r="AC221" i="2" a="1"/>
  <c r="AC221" i="2" s="1"/>
  <c r="AB221" i="2" a="1"/>
  <c r="AB221" i="2" s="1"/>
  <c r="AA221" i="2" a="1"/>
  <c r="AA221" i="2" s="1"/>
  <c r="Z221" i="2" a="1"/>
  <c r="Z221" i="2" s="1"/>
  <c r="Y221" i="2" a="1"/>
  <c r="Y221" i="2" s="1"/>
  <c r="X221" i="2" a="1"/>
  <c r="X221" i="2" s="1"/>
  <c r="W221" i="2" a="1"/>
  <c r="W221" i="2" s="1"/>
  <c r="V221" i="2" a="1"/>
  <c r="V221" i="2" s="1"/>
  <c r="U221" i="2" a="1"/>
  <c r="U221" i="2" s="1"/>
  <c r="S221" i="2"/>
  <c r="AF220" i="2" a="1"/>
  <c r="AF220" i="2" s="1"/>
  <c r="AE220" i="2" a="1"/>
  <c r="AE220" i="2" s="1"/>
  <c r="AD220" i="2" a="1"/>
  <c r="AD220" i="2" s="1"/>
  <c r="AC220" i="2" a="1"/>
  <c r="AC220" i="2" s="1"/>
  <c r="AB220" i="2" a="1"/>
  <c r="AB220" i="2" s="1"/>
  <c r="AA220" i="2" a="1"/>
  <c r="AA220" i="2" s="1"/>
  <c r="Z220" i="2" a="1"/>
  <c r="Z220" i="2" s="1"/>
  <c r="Y220" i="2" a="1"/>
  <c r="Y220" i="2" s="1"/>
  <c r="X220" i="2" a="1"/>
  <c r="X220" i="2" s="1"/>
  <c r="W220" i="2" a="1"/>
  <c r="W220" i="2" s="1"/>
  <c r="V220" i="2" a="1"/>
  <c r="V220" i="2" s="1"/>
  <c r="U220" i="2" a="1"/>
  <c r="U220" i="2" s="1"/>
  <c r="S220" i="2"/>
  <c r="AF219" i="2" a="1"/>
  <c r="AF219" i="2" s="1"/>
  <c r="AE219" i="2" a="1"/>
  <c r="AE219" i="2" s="1"/>
  <c r="AD219" i="2" a="1"/>
  <c r="AD219" i="2" s="1"/>
  <c r="AC219" i="2" a="1"/>
  <c r="AC219" i="2" s="1"/>
  <c r="AB219" i="2" a="1"/>
  <c r="AB219" i="2" s="1"/>
  <c r="AA219" i="2" a="1"/>
  <c r="AA219" i="2" s="1"/>
  <c r="Z219" i="2" a="1"/>
  <c r="Z219" i="2" s="1"/>
  <c r="Y219" i="2" a="1"/>
  <c r="Y219" i="2" s="1"/>
  <c r="X219" i="2" a="1"/>
  <c r="X219" i="2" s="1"/>
  <c r="W219" i="2" a="1"/>
  <c r="W219" i="2" s="1"/>
  <c r="V219" i="2" a="1"/>
  <c r="V219" i="2" s="1"/>
  <c r="U219" i="2" a="1"/>
  <c r="U219" i="2" s="1"/>
  <c r="S219" i="2"/>
  <c r="AF218" i="2" a="1"/>
  <c r="AF218" i="2" s="1"/>
  <c r="AE218" i="2" a="1"/>
  <c r="AE218" i="2" s="1"/>
  <c r="AD218" i="2" a="1"/>
  <c r="AD218" i="2" s="1"/>
  <c r="AC218" i="2" a="1"/>
  <c r="AC218" i="2" s="1"/>
  <c r="AB218" i="2" a="1"/>
  <c r="AB218" i="2" s="1"/>
  <c r="AA218" i="2" a="1"/>
  <c r="AA218" i="2" s="1"/>
  <c r="Z218" i="2" a="1"/>
  <c r="Z218" i="2" s="1"/>
  <c r="Y218" i="2" a="1"/>
  <c r="Y218" i="2" s="1"/>
  <c r="X218" i="2" a="1"/>
  <c r="X218" i="2" s="1"/>
  <c r="W218" i="2" a="1"/>
  <c r="W218" i="2" s="1"/>
  <c r="V218" i="2" a="1"/>
  <c r="V218" i="2" s="1"/>
  <c r="U218" i="2" a="1"/>
  <c r="U218" i="2" s="1"/>
  <c r="S218" i="2"/>
  <c r="AF217" i="2" a="1"/>
  <c r="AF217" i="2" s="1"/>
  <c r="AE217" i="2" a="1"/>
  <c r="AE217" i="2" s="1"/>
  <c r="AD217" i="2" a="1"/>
  <c r="AD217" i="2" s="1"/>
  <c r="AC217" i="2" a="1"/>
  <c r="AC217" i="2" s="1"/>
  <c r="AB217" i="2" a="1"/>
  <c r="AB217" i="2" s="1"/>
  <c r="AA217" i="2" a="1"/>
  <c r="AA217" i="2" s="1"/>
  <c r="Z217" i="2" a="1"/>
  <c r="Z217" i="2" s="1"/>
  <c r="Y217" i="2" a="1"/>
  <c r="Y217" i="2" s="1"/>
  <c r="X217" i="2" a="1"/>
  <c r="X217" i="2" s="1"/>
  <c r="W217" i="2" a="1"/>
  <c r="W217" i="2" s="1"/>
  <c r="V217" i="2" a="1"/>
  <c r="V217" i="2" s="1"/>
  <c r="U217" i="2" a="1"/>
  <c r="U217" i="2" s="1"/>
  <c r="S217" i="2"/>
  <c r="AF216" i="2" a="1"/>
  <c r="AF216" i="2" s="1"/>
  <c r="AE216" i="2" a="1"/>
  <c r="AE216" i="2" s="1"/>
  <c r="AD216" i="2" a="1"/>
  <c r="AD216" i="2" s="1"/>
  <c r="AC216" i="2" a="1"/>
  <c r="AC216" i="2" s="1"/>
  <c r="AB216" i="2" a="1"/>
  <c r="AB216" i="2" s="1"/>
  <c r="AA216" i="2" a="1"/>
  <c r="AA216" i="2" s="1"/>
  <c r="Z216" i="2" a="1"/>
  <c r="Z216" i="2" s="1"/>
  <c r="Y216" i="2" a="1"/>
  <c r="Y216" i="2" s="1"/>
  <c r="X216" i="2" a="1"/>
  <c r="X216" i="2" s="1"/>
  <c r="W216" i="2" a="1"/>
  <c r="W216" i="2" s="1"/>
  <c r="V216" i="2" a="1"/>
  <c r="V216" i="2" s="1"/>
  <c r="U216" i="2" a="1"/>
  <c r="U216" i="2" s="1"/>
  <c r="S216" i="2"/>
  <c r="AF215" i="2" a="1"/>
  <c r="AF215" i="2" s="1"/>
  <c r="AE215" i="2" a="1"/>
  <c r="AE215" i="2" s="1"/>
  <c r="AD215" i="2" a="1"/>
  <c r="AD215" i="2" s="1"/>
  <c r="AC215" i="2" a="1"/>
  <c r="AC215" i="2" s="1"/>
  <c r="AB215" i="2" a="1"/>
  <c r="AB215" i="2" s="1"/>
  <c r="AA215" i="2" a="1"/>
  <c r="AA215" i="2" s="1"/>
  <c r="Z215" i="2" a="1"/>
  <c r="Z215" i="2" s="1"/>
  <c r="Y215" i="2" a="1"/>
  <c r="Y215" i="2" s="1"/>
  <c r="X215" i="2" a="1"/>
  <c r="X215" i="2" s="1"/>
  <c r="W215" i="2" a="1"/>
  <c r="W215" i="2" s="1"/>
  <c r="V215" i="2" a="1"/>
  <c r="V215" i="2" s="1"/>
  <c r="U215" i="2" a="1"/>
  <c r="U215" i="2" s="1"/>
  <c r="S215" i="2"/>
  <c r="AF214" i="2" a="1"/>
  <c r="AF214" i="2" s="1"/>
  <c r="AE214" i="2" a="1"/>
  <c r="AE214" i="2" s="1"/>
  <c r="AD214" i="2" a="1"/>
  <c r="AD214" i="2" s="1"/>
  <c r="AC214" i="2" a="1"/>
  <c r="AC214" i="2" s="1"/>
  <c r="AB214" i="2" a="1"/>
  <c r="AB214" i="2" s="1"/>
  <c r="AA214" i="2" a="1"/>
  <c r="AA214" i="2" s="1"/>
  <c r="Z214" i="2" a="1"/>
  <c r="Z214" i="2" s="1"/>
  <c r="Y214" i="2" a="1"/>
  <c r="Y214" i="2" s="1"/>
  <c r="X214" i="2" a="1"/>
  <c r="X214" i="2" s="1"/>
  <c r="W214" i="2" a="1"/>
  <c r="W214" i="2" s="1"/>
  <c r="V214" i="2" a="1"/>
  <c r="V214" i="2" s="1"/>
  <c r="U214" i="2" a="1"/>
  <c r="U214" i="2" s="1"/>
  <c r="S214" i="2"/>
  <c r="AF213" i="2" a="1"/>
  <c r="AF213" i="2" s="1"/>
  <c r="AE213" i="2" a="1"/>
  <c r="AE213" i="2" s="1"/>
  <c r="AD213" i="2" a="1"/>
  <c r="AD213" i="2" s="1"/>
  <c r="AC213" i="2" a="1"/>
  <c r="AC213" i="2" s="1"/>
  <c r="AB213" i="2" a="1"/>
  <c r="AB213" i="2" s="1"/>
  <c r="AA213" i="2" a="1"/>
  <c r="AA213" i="2" s="1"/>
  <c r="Z213" i="2" a="1"/>
  <c r="Z213" i="2" s="1"/>
  <c r="Y213" i="2" a="1"/>
  <c r="Y213" i="2" s="1"/>
  <c r="X213" i="2" a="1"/>
  <c r="X213" i="2" s="1"/>
  <c r="W213" i="2" a="1"/>
  <c r="W213" i="2" s="1"/>
  <c r="V213" i="2" a="1"/>
  <c r="V213" i="2" s="1"/>
  <c r="U213" i="2" a="1"/>
  <c r="U213" i="2" s="1"/>
  <c r="S213" i="2"/>
  <c r="AF212" i="2" a="1"/>
  <c r="AF212" i="2" s="1"/>
  <c r="AE212" i="2" a="1"/>
  <c r="AE212" i="2" s="1"/>
  <c r="AD212" i="2" a="1"/>
  <c r="AD212" i="2" s="1"/>
  <c r="AC212" i="2" a="1"/>
  <c r="AC212" i="2" s="1"/>
  <c r="AB212" i="2" a="1"/>
  <c r="AB212" i="2" s="1"/>
  <c r="AA212" i="2" a="1"/>
  <c r="AA212" i="2" s="1"/>
  <c r="Z212" i="2" a="1"/>
  <c r="Z212" i="2" s="1"/>
  <c r="Y212" i="2" a="1"/>
  <c r="Y212" i="2" s="1"/>
  <c r="X212" i="2" a="1"/>
  <c r="X212" i="2" s="1"/>
  <c r="W212" i="2" a="1"/>
  <c r="W212" i="2" s="1"/>
  <c r="V212" i="2" a="1"/>
  <c r="V212" i="2" s="1"/>
  <c r="U212" i="2" a="1"/>
  <c r="U212" i="2" s="1"/>
  <c r="S212" i="2"/>
  <c r="AF211" i="2" a="1"/>
  <c r="AF211" i="2" s="1"/>
  <c r="AE211" i="2" a="1"/>
  <c r="AE211" i="2" s="1"/>
  <c r="AD211" i="2" a="1"/>
  <c r="AD211" i="2" s="1"/>
  <c r="AC211" i="2" a="1"/>
  <c r="AC211" i="2" s="1"/>
  <c r="AB211" i="2" a="1"/>
  <c r="AB211" i="2" s="1"/>
  <c r="AA211" i="2" a="1"/>
  <c r="AA211" i="2" s="1"/>
  <c r="Z211" i="2" a="1"/>
  <c r="Z211" i="2" s="1"/>
  <c r="Y211" i="2" a="1"/>
  <c r="Y211" i="2" s="1"/>
  <c r="X211" i="2" a="1"/>
  <c r="X211" i="2" s="1"/>
  <c r="W211" i="2" a="1"/>
  <c r="W211" i="2" s="1"/>
  <c r="V211" i="2" a="1"/>
  <c r="V211" i="2" s="1"/>
  <c r="U211" i="2" a="1"/>
  <c r="U211" i="2" s="1"/>
  <c r="S211" i="2"/>
  <c r="AF210" i="2" a="1"/>
  <c r="AF210" i="2" s="1"/>
  <c r="AE210" i="2" a="1"/>
  <c r="AE210" i="2" s="1"/>
  <c r="AD210" i="2" a="1"/>
  <c r="AD210" i="2" s="1"/>
  <c r="AC210" i="2" a="1"/>
  <c r="AC210" i="2" s="1"/>
  <c r="AB210" i="2" a="1"/>
  <c r="AB210" i="2" s="1"/>
  <c r="AA210" i="2" a="1"/>
  <c r="AA210" i="2" s="1"/>
  <c r="Z210" i="2" a="1"/>
  <c r="Z210" i="2" s="1"/>
  <c r="Y210" i="2" a="1"/>
  <c r="Y210" i="2" s="1"/>
  <c r="X210" i="2" a="1"/>
  <c r="X210" i="2" s="1"/>
  <c r="W210" i="2" a="1"/>
  <c r="W210" i="2" s="1"/>
  <c r="V210" i="2" a="1"/>
  <c r="V210" i="2" s="1"/>
  <c r="U210" i="2" a="1"/>
  <c r="U210" i="2" s="1"/>
  <c r="S210" i="2"/>
  <c r="AF209" i="2" a="1"/>
  <c r="AF209" i="2" s="1"/>
  <c r="AE209" i="2" a="1"/>
  <c r="AE209" i="2" s="1"/>
  <c r="AD209" i="2" a="1"/>
  <c r="AD209" i="2" s="1"/>
  <c r="AC209" i="2" a="1"/>
  <c r="AC209" i="2" s="1"/>
  <c r="AB209" i="2" a="1"/>
  <c r="AB209" i="2" s="1"/>
  <c r="AA209" i="2" a="1"/>
  <c r="AA209" i="2" s="1"/>
  <c r="Z209" i="2" a="1"/>
  <c r="Z209" i="2" s="1"/>
  <c r="Y209" i="2" a="1"/>
  <c r="Y209" i="2" s="1"/>
  <c r="X209" i="2" a="1"/>
  <c r="X209" i="2" s="1"/>
  <c r="W209" i="2" a="1"/>
  <c r="W209" i="2" s="1"/>
  <c r="V209" i="2" a="1"/>
  <c r="V209" i="2" s="1"/>
  <c r="U209" i="2" a="1"/>
  <c r="U209" i="2" s="1"/>
  <c r="S209" i="2"/>
  <c r="AF208" i="2" a="1"/>
  <c r="AF208" i="2" s="1"/>
  <c r="AE208" i="2" a="1"/>
  <c r="AE208" i="2" s="1"/>
  <c r="AD208" i="2" a="1"/>
  <c r="AD208" i="2" s="1"/>
  <c r="AC208" i="2" a="1"/>
  <c r="AC208" i="2" s="1"/>
  <c r="AB208" i="2" a="1"/>
  <c r="AB208" i="2" s="1"/>
  <c r="AA208" i="2" a="1"/>
  <c r="AA208" i="2" s="1"/>
  <c r="Z208" i="2" a="1"/>
  <c r="Z208" i="2" s="1"/>
  <c r="Y208" i="2" a="1"/>
  <c r="Y208" i="2" s="1"/>
  <c r="X208" i="2" a="1"/>
  <c r="X208" i="2" s="1"/>
  <c r="W208" i="2" a="1"/>
  <c r="W208" i="2" s="1"/>
  <c r="V208" i="2" a="1"/>
  <c r="V208" i="2" s="1"/>
  <c r="U208" i="2" a="1"/>
  <c r="U208" i="2" s="1"/>
  <c r="S208" i="2"/>
  <c r="AF207" i="2" a="1"/>
  <c r="AF207" i="2" s="1"/>
  <c r="AE207" i="2" a="1"/>
  <c r="AE207" i="2" s="1"/>
  <c r="AD207" i="2" a="1"/>
  <c r="AD207" i="2" s="1"/>
  <c r="AC207" i="2" a="1"/>
  <c r="AC207" i="2" s="1"/>
  <c r="AB207" i="2" a="1"/>
  <c r="AB207" i="2" s="1"/>
  <c r="AA207" i="2" a="1"/>
  <c r="AA207" i="2" s="1"/>
  <c r="Z207" i="2" a="1"/>
  <c r="Z207" i="2" s="1"/>
  <c r="Y207" i="2" a="1"/>
  <c r="Y207" i="2" s="1"/>
  <c r="X207" i="2" a="1"/>
  <c r="X207" i="2" s="1"/>
  <c r="W207" i="2" a="1"/>
  <c r="W207" i="2" s="1"/>
  <c r="V207" i="2" a="1"/>
  <c r="V207" i="2" s="1"/>
  <c r="U207" i="2" a="1"/>
  <c r="U207" i="2" s="1"/>
  <c r="S207" i="2"/>
  <c r="AF206" i="2" a="1"/>
  <c r="AF206" i="2" s="1"/>
  <c r="AE206" i="2" a="1"/>
  <c r="AE206" i="2" s="1"/>
  <c r="AD206" i="2" a="1"/>
  <c r="AD206" i="2" s="1"/>
  <c r="AC206" i="2" a="1"/>
  <c r="AC206" i="2" s="1"/>
  <c r="AB206" i="2" a="1"/>
  <c r="AB206" i="2" s="1"/>
  <c r="AA206" i="2" a="1"/>
  <c r="AA206" i="2" s="1"/>
  <c r="Z206" i="2" a="1"/>
  <c r="Z206" i="2" s="1"/>
  <c r="Y206" i="2" a="1"/>
  <c r="Y206" i="2" s="1"/>
  <c r="X206" i="2" a="1"/>
  <c r="X206" i="2" s="1"/>
  <c r="W206" i="2" a="1"/>
  <c r="W206" i="2" s="1"/>
  <c r="V206" i="2" a="1"/>
  <c r="V206" i="2" s="1"/>
  <c r="U206" i="2" a="1"/>
  <c r="U206" i="2" s="1"/>
  <c r="S206" i="2"/>
  <c r="AF205" i="2" a="1"/>
  <c r="AF205" i="2" s="1"/>
  <c r="AE205" i="2" a="1"/>
  <c r="AE205" i="2" s="1"/>
  <c r="AD205" i="2" a="1"/>
  <c r="AD205" i="2" s="1"/>
  <c r="AC205" i="2" a="1"/>
  <c r="AC205" i="2" s="1"/>
  <c r="AB205" i="2" a="1"/>
  <c r="AB205" i="2" s="1"/>
  <c r="AA205" i="2" a="1"/>
  <c r="AA205" i="2" s="1"/>
  <c r="Z205" i="2" a="1"/>
  <c r="Z205" i="2" s="1"/>
  <c r="Y205" i="2" a="1"/>
  <c r="Y205" i="2" s="1"/>
  <c r="X205" i="2" a="1"/>
  <c r="X205" i="2" s="1"/>
  <c r="W205" i="2" a="1"/>
  <c r="W205" i="2" s="1"/>
  <c r="V205" i="2" a="1"/>
  <c r="V205" i="2" s="1"/>
  <c r="U205" i="2" a="1"/>
  <c r="U205" i="2" s="1"/>
  <c r="S205" i="2"/>
  <c r="AF204" i="2" a="1"/>
  <c r="AF204" i="2" s="1"/>
  <c r="AE204" i="2" a="1"/>
  <c r="AE204" i="2" s="1"/>
  <c r="AD204" i="2" a="1"/>
  <c r="AD204" i="2" s="1"/>
  <c r="AC204" i="2" a="1"/>
  <c r="AC204" i="2" s="1"/>
  <c r="AB204" i="2" a="1"/>
  <c r="AB204" i="2" s="1"/>
  <c r="AA204" i="2" a="1"/>
  <c r="AA204" i="2" s="1"/>
  <c r="Z204" i="2" a="1"/>
  <c r="Z204" i="2" s="1"/>
  <c r="Y204" i="2" a="1"/>
  <c r="Y204" i="2" s="1"/>
  <c r="X204" i="2" a="1"/>
  <c r="X204" i="2" s="1"/>
  <c r="W204" i="2" a="1"/>
  <c r="W204" i="2" s="1"/>
  <c r="V204" i="2" a="1"/>
  <c r="V204" i="2" s="1"/>
  <c r="U204" i="2" a="1"/>
  <c r="U204" i="2" s="1"/>
  <c r="S204" i="2"/>
  <c r="AF203" i="2" a="1"/>
  <c r="AF203" i="2" s="1"/>
  <c r="AE203" i="2" a="1"/>
  <c r="AE203" i="2" s="1"/>
  <c r="AD203" i="2" a="1"/>
  <c r="AD203" i="2" s="1"/>
  <c r="AC203" i="2" a="1"/>
  <c r="AC203" i="2" s="1"/>
  <c r="AB203" i="2" a="1"/>
  <c r="AB203" i="2" s="1"/>
  <c r="AA203" i="2" a="1"/>
  <c r="AA203" i="2" s="1"/>
  <c r="Z203" i="2" a="1"/>
  <c r="Z203" i="2" s="1"/>
  <c r="Y203" i="2" a="1"/>
  <c r="Y203" i="2" s="1"/>
  <c r="X203" i="2" a="1"/>
  <c r="X203" i="2" s="1"/>
  <c r="W203" i="2" a="1"/>
  <c r="W203" i="2" s="1"/>
  <c r="V203" i="2" a="1"/>
  <c r="V203" i="2" s="1"/>
  <c r="U203" i="2" a="1"/>
  <c r="U203" i="2" s="1"/>
  <c r="S203" i="2"/>
  <c r="AF202" i="2" a="1"/>
  <c r="AF202" i="2" s="1"/>
  <c r="AE202" i="2" a="1"/>
  <c r="AE202" i="2" s="1"/>
  <c r="AD202" i="2" a="1"/>
  <c r="AD202" i="2" s="1"/>
  <c r="AC202" i="2" a="1"/>
  <c r="AC202" i="2" s="1"/>
  <c r="AB202" i="2" a="1"/>
  <c r="AB202" i="2" s="1"/>
  <c r="AA202" i="2" a="1"/>
  <c r="AA202" i="2" s="1"/>
  <c r="Z202" i="2" a="1"/>
  <c r="Z202" i="2" s="1"/>
  <c r="Y202" i="2" a="1"/>
  <c r="Y202" i="2" s="1"/>
  <c r="X202" i="2" a="1"/>
  <c r="X202" i="2" s="1"/>
  <c r="W202" i="2" a="1"/>
  <c r="W202" i="2" s="1"/>
  <c r="V202" i="2" a="1"/>
  <c r="V202" i="2" s="1"/>
  <c r="U202" i="2" a="1"/>
  <c r="U202" i="2" s="1"/>
  <c r="S202" i="2"/>
  <c r="AF201" i="2" a="1"/>
  <c r="AF201" i="2" s="1"/>
  <c r="AE201" i="2" a="1"/>
  <c r="AE201" i="2" s="1"/>
  <c r="AD201" i="2" a="1"/>
  <c r="AD201" i="2" s="1"/>
  <c r="AC201" i="2" a="1"/>
  <c r="AC201" i="2" s="1"/>
  <c r="AB201" i="2" a="1"/>
  <c r="AB201" i="2" s="1"/>
  <c r="AA201" i="2" a="1"/>
  <c r="AA201" i="2" s="1"/>
  <c r="Z201" i="2" a="1"/>
  <c r="Z201" i="2" s="1"/>
  <c r="Y201" i="2" a="1"/>
  <c r="Y201" i="2" s="1"/>
  <c r="X201" i="2" a="1"/>
  <c r="X201" i="2" s="1"/>
  <c r="W201" i="2" a="1"/>
  <c r="W201" i="2" s="1"/>
  <c r="V201" i="2" a="1"/>
  <c r="V201" i="2" s="1"/>
  <c r="U201" i="2" a="1"/>
  <c r="U201" i="2" s="1"/>
  <c r="S201" i="2"/>
  <c r="AF200" i="2" a="1"/>
  <c r="AF200" i="2" s="1"/>
  <c r="AE200" i="2" a="1"/>
  <c r="AE200" i="2" s="1"/>
  <c r="AD200" i="2" a="1"/>
  <c r="AD200" i="2" s="1"/>
  <c r="AC200" i="2" a="1"/>
  <c r="AC200" i="2" s="1"/>
  <c r="AB200" i="2" a="1"/>
  <c r="AB200" i="2" s="1"/>
  <c r="AA200" i="2" a="1"/>
  <c r="AA200" i="2" s="1"/>
  <c r="Z200" i="2" a="1"/>
  <c r="Z200" i="2" s="1"/>
  <c r="Y200" i="2" a="1"/>
  <c r="Y200" i="2" s="1"/>
  <c r="X200" i="2" a="1"/>
  <c r="X200" i="2" s="1"/>
  <c r="W200" i="2" a="1"/>
  <c r="W200" i="2" s="1"/>
  <c r="V200" i="2" a="1"/>
  <c r="V200" i="2" s="1"/>
  <c r="U200" i="2" a="1"/>
  <c r="U200" i="2" s="1"/>
  <c r="S200" i="2"/>
  <c r="AF199" i="2" a="1"/>
  <c r="AF199" i="2" s="1"/>
  <c r="AE199" i="2" a="1"/>
  <c r="AE199" i="2" s="1"/>
  <c r="AD199" i="2" a="1"/>
  <c r="AD199" i="2" s="1"/>
  <c r="AC199" i="2" a="1"/>
  <c r="AC199" i="2" s="1"/>
  <c r="AB199" i="2" a="1"/>
  <c r="AB199" i="2" s="1"/>
  <c r="AA199" i="2" a="1"/>
  <c r="AA199" i="2" s="1"/>
  <c r="Z199" i="2" a="1"/>
  <c r="Z199" i="2" s="1"/>
  <c r="Y199" i="2" a="1"/>
  <c r="Y199" i="2" s="1"/>
  <c r="X199" i="2" a="1"/>
  <c r="X199" i="2" s="1"/>
  <c r="W199" i="2" a="1"/>
  <c r="W199" i="2" s="1"/>
  <c r="V199" i="2" a="1"/>
  <c r="V199" i="2" s="1"/>
  <c r="U199" i="2" a="1"/>
  <c r="U199" i="2" s="1"/>
  <c r="S199" i="2"/>
  <c r="AF198" i="2" a="1"/>
  <c r="AF198" i="2" s="1"/>
  <c r="AE198" i="2" a="1"/>
  <c r="AE198" i="2" s="1"/>
  <c r="AD198" i="2" a="1"/>
  <c r="AD198" i="2" s="1"/>
  <c r="AC198" i="2" a="1"/>
  <c r="AC198" i="2" s="1"/>
  <c r="AB198" i="2" a="1"/>
  <c r="AB198" i="2" s="1"/>
  <c r="AA198" i="2" a="1"/>
  <c r="AA198" i="2" s="1"/>
  <c r="Z198" i="2" a="1"/>
  <c r="Z198" i="2" s="1"/>
  <c r="Y198" i="2" a="1"/>
  <c r="Y198" i="2" s="1"/>
  <c r="X198" i="2" a="1"/>
  <c r="X198" i="2" s="1"/>
  <c r="W198" i="2" a="1"/>
  <c r="W198" i="2" s="1"/>
  <c r="V198" i="2" a="1"/>
  <c r="V198" i="2" s="1"/>
  <c r="U198" i="2" a="1"/>
  <c r="U198" i="2" s="1"/>
  <c r="S198" i="2"/>
  <c r="AF197" i="2" a="1"/>
  <c r="AF197" i="2" s="1"/>
  <c r="AE197" i="2" a="1"/>
  <c r="AE197" i="2" s="1"/>
  <c r="AD197" i="2" a="1"/>
  <c r="AD197" i="2" s="1"/>
  <c r="AC197" i="2" a="1"/>
  <c r="AC197" i="2" s="1"/>
  <c r="AB197" i="2" a="1"/>
  <c r="AB197" i="2" s="1"/>
  <c r="AA197" i="2" a="1"/>
  <c r="AA197" i="2" s="1"/>
  <c r="Z197" i="2" a="1"/>
  <c r="Z197" i="2" s="1"/>
  <c r="Y197" i="2" a="1"/>
  <c r="Y197" i="2" s="1"/>
  <c r="X197" i="2" a="1"/>
  <c r="X197" i="2" s="1"/>
  <c r="W197" i="2" a="1"/>
  <c r="W197" i="2" s="1"/>
  <c r="V197" i="2" a="1"/>
  <c r="V197" i="2" s="1"/>
  <c r="U197" i="2" a="1"/>
  <c r="U197" i="2" s="1"/>
  <c r="S197" i="2"/>
  <c r="AF196" i="2" a="1"/>
  <c r="AF196" i="2" s="1"/>
  <c r="AE196" i="2" a="1"/>
  <c r="AE196" i="2" s="1"/>
  <c r="AD196" i="2" a="1"/>
  <c r="AD196" i="2" s="1"/>
  <c r="AC196" i="2" a="1"/>
  <c r="AC196" i="2" s="1"/>
  <c r="AB196" i="2" a="1"/>
  <c r="AB196" i="2" s="1"/>
  <c r="AA196" i="2" a="1"/>
  <c r="AA196" i="2" s="1"/>
  <c r="Z196" i="2" a="1"/>
  <c r="Z196" i="2" s="1"/>
  <c r="Y196" i="2" a="1"/>
  <c r="Y196" i="2" s="1"/>
  <c r="X196" i="2" a="1"/>
  <c r="X196" i="2" s="1"/>
  <c r="W196" i="2" a="1"/>
  <c r="W196" i="2" s="1"/>
  <c r="V196" i="2" a="1"/>
  <c r="V196" i="2" s="1"/>
  <c r="U196" i="2" a="1"/>
  <c r="U196" i="2" s="1"/>
  <c r="S196" i="2"/>
  <c r="AF195" i="2" a="1"/>
  <c r="AF195" i="2" s="1"/>
  <c r="AE195" i="2" a="1"/>
  <c r="AE195" i="2" s="1"/>
  <c r="AD195" i="2" a="1"/>
  <c r="AD195" i="2" s="1"/>
  <c r="AC195" i="2" a="1"/>
  <c r="AC195" i="2" s="1"/>
  <c r="AB195" i="2" a="1"/>
  <c r="AB195" i="2" s="1"/>
  <c r="AA195" i="2" a="1"/>
  <c r="AA195" i="2" s="1"/>
  <c r="Z195" i="2" a="1"/>
  <c r="Z195" i="2" s="1"/>
  <c r="Y195" i="2" a="1"/>
  <c r="Y195" i="2" s="1"/>
  <c r="X195" i="2" a="1"/>
  <c r="X195" i="2" s="1"/>
  <c r="W195" i="2" a="1"/>
  <c r="W195" i="2" s="1"/>
  <c r="V195" i="2" a="1"/>
  <c r="V195" i="2" s="1"/>
  <c r="U195" i="2" a="1"/>
  <c r="U195" i="2" s="1"/>
  <c r="S195" i="2"/>
  <c r="AF194" i="2" a="1"/>
  <c r="AF194" i="2" s="1"/>
  <c r="AE194" i="2" a="1"/>
  <c r="AE194" i="2" s="1"/>
  <c r="AD194" i="2" a="1"/>
  <c r="AD194" i="2" s="1"/>
  <c r="AC194" i="2" a="1"/>
  <c r="AC194" i="2" s="1"/>
  <c r="AB194" i="2" a="1"/>
  <c r="AB194" i="2" s="1"/>
  <c r="AA194" i="2" a="1"/>
  <c r="AA194" i="2" s="1"/>
  <c r="Z194" i="2" a="1"/>
  <c r="Z194" i="2" s="1"/>
  <c r="Y194" i="2" a="1"/>
  <c r="Y194" i="2" s="1"/>
  <c r="X194" i="2" a="1"/>
  <c r="X194" i="2" s="1"/>
  <c r="W194" i="2" a="1"/>
  <c r="W194" i="2" s="1"/>
  <c r="V194" i="2" a="1"/>
  <c r="V194" i="2" s="1"/>
  <c r="U194" i="2" a="1"/>
  <c r="U194" i="2" s="1"/>
  <c r="S194" i="2"/>
  <c r="AF193" i="2" a="1"/>
  <c r="AF193" i="2" s="1"/>
  <c r="AE193" i="2" a="1"/>
  <c r="AE193" i="2" s="1"/>
  <c r="AD193" i="2" a="1"/>
  <c r="AD193" i="2" s="1"/>
  <c r="AC193" i="2" a="1"/>
  <c r="AC193" i="2" s="1"/>
  <c r="AB193" i="2" a="1"/>
  <c r="AB193" i="2" s="1"/>
  <c r="AA193" i="2" a="1"/>
  <c r="AA193" i="2" s="1"/>
  <c r="Z193" i="2" a="1"/>
  <c r="Z193" i="2" s="1"/>
  <c r="Y193" i="2" a="1"/>
  <c r="Y193" i="2" s="1"/>
  <c r="X193" i="2" a="1"/>
  <c r="X193" i="2" s="1"/>
  <c r="W193" i="2" a="1"/>
  <c r="W193" i="2" s="1"/>
  <c r="V193" i="2" a="1"/>
  <c r="V193" i="2" s="1"/>
  <c r="U193" i="2" a="1"/>
  <c r="U193" i="2" s="1"/>
  <c r="S193" i="2"/>
  <c r="AF192" i="2" a="1"/>
  <c r="AF192" i="2" s="1"/>
  <c r="AE192" i="2" a="1"/>
  <c r="AE192" i="2" s="1"/>
  <c r="AD192" i="2" a="1"/>
  <c r="AD192" i="2" s="1"/>
  <c r="AC192" i="2" a="1"/>
  <c r="AC192" i="2" s="1"/>
  <c r="AB192" i="2" a="1"/>
  <c r="AB192" i="2" s="1"/>
  <c r="AA192" i="2" a="1"/>
  <c r="AA192" i="2" s="1"/>
  <c r="Z192" i="2" a="1"/>
  <c r="Z192" i="2" s="1"/>
  <c r="Y192" i="2" a="1"/>
  <c r="Y192" i="2" s="1"/>
  <c r="X192" i="2" a="1"/>
  <c r="X192" i="2" s="1"/>
  <c r="W192" i="2" a="1"/>
  <c r="W192" i="2" s="1"/>
  <c r="V192" i="2" a="1"/>
  <c r="V192" i="2" s="1"/>
  <c r="U192" i="2" a="1"/>
  <c r="U192" i="2" s="1"/>
  <c r="S192" i="2"/>
  <c r="AF191" i="2" a="1"/>
  <c r="AF191" i="2" s="1"/>
  <c r="AE191" i="2" a="1"/>
  <c r="AE191" i="2" s="1"/>
  <c r="AD191" i="2" a="1"/>
  <c r="AD191" i="2" s="1"/>
  <c r="AC191" i="2" a="1"/>
  <c r="AC191" i="2" s="1"/>
  <c r="AB191" i="2" a="1"/>
  <c r="AB191" i="2" s="1"/>
  <c r="AA191" i="2" a="1"/>
  <c r="AA191" i="2" s="1"/>
  <c r="Z191" i="2" a="1"/>
  <c r="Z191" i="2" s="1"/>
  <c r="Y191" i="2" a="1"/>
  <c r="Y191" i="2" s="1"/>
  <c r="X191" i="2" a="1"/>
  <c r="X191" i="2" s="1"/>
  <c r="W191" i="2" a="1"/>
  <c r="W191" i="2" s="1"/>
  <c r="V191" i="2" a="1"/>
  <c r="V191" i="2" s="1"/>
  <c r="U191" i="2" a="1"/>
  <c r="U191" i="2" s="1"/>
  <c r="S191" i="2"/>
  <c r="AF190" i="2" a="1"/>
  <c r="AF190" i="2" s="1"/>
  <c r="AE190" i="2" a="1"/>
  <c r="AE190" i="2" s="1"/>
  <c r="AD190" i="2" a="1"/>
  <c r="AD190" i="2" s="1"/>
  <c r="AC190" i="2" a="1"/>
  <c r="AC190" i="2" s="1"/>
  <c r="AB190" i="2" a="1"/>
  <c r="AB190" i="2" s="1"/>
  <c r="AA190" i="2" a="1"/>
  <c r="AA190" i="2" s="1"/>
  <c r="Z190" i="2" a="1"/>
  <c r="Z190" i="2" s="1"/>
  <c r="Y190" i="2" a="1"/>
  <c r="Y190" i="2" s="1"/>
  <c r="X190" i="2" a="1"/>
  <c r="X190" i="2" s="1"/>
  <c r="W190" i="2" a="1"/>
  <c r="W190" i="2" s="1"/>
  <c r="V190" i="2" a="1"/>
  <c r="V190" i="2" s="1"/>
  <c r="U190" i="2" a="1"/>
  <c r="U190" i="2" s="1"/>
  <c r="S190" i="2"/>
  <c r="AF189" i="2" a="1"/>
  <c r="AF189" i="2" s="1"/>
  <c r="AE189" i="2" a="1"/>
  <c r="AE189" i="2" s="1"/>
  <c r="AD189" i="2" a="1"/>
  <c r="AD189" i="2" s="1"/>
  <c r="AC189" i="2" a="1"/>
  <c r="AC189" i="2" s="1"/>
  <c r="AB189" i="2" a="1"/>
  <c r="AB189" i="2" s="1"/>
  <c r="AA189" i="2" a="1"/>
  <c r="AA189" i="2" s="1"/>
  <c r="Z189" i="2" a="1"/>
  <c r="Z189" i="2" s="1"/>
  <c r="Y189" i="2" a="1"/>
  <c r="Y189" i="2" s="1"/>
  <c r="X189" i="2" a="1"/>
  <c r="X189" i="2" s="1"/>
  <c r="W189" i="2" a="1"/>
  <c r="W189" i="2" s="1"/>
  <c r="V189" i="2" a="1"/>
  <c r="V189" i="2" s="1"/>
  <c r="U189" i="2" a="1"/>
  <c r="U189" i="2" s="1"/>
  <c r="S189" i="2"/>
  <c r="AF188" i="2" a="1"/>
  <c r="AF188" i="2" s="1"/>
  <c r="AE188" i="2" a="1"/>
  <c r="AE188" i="2" s="1"/>
  <c r="AD188" i="2" a="1"/>
  <c r="AD188" i="2" s="1"/>
  <c r="AC188" i="2" a="1"/>
  <c r="AC188" i="2" s="1"/>
  <c r="AB188" i="2" a="1"/>
  <c r="AB188" i="2" s="1"/>
  <c r="AA188" i="2" a="1"/>
  <c r="AA188" i="2" s="1"/>
  <c r="Z188" i="2" a="1"/>
  <c r="Z188" i="2" s="1"/>
  <c r="Y188" i="2" a="1"/>
  <c r="Y188" i="2" s="1"/>
  <c r="X188" i="2" a="1"/>
  <c r="X188" i="2" s="1"/>
  <c r="W188" i="2" a="1"/>
  <c r="W188" i="2" s="1"/>
  <c r="V188" i="2" a="1"/>
  <c r="V188" i="2" s="1"/>
  <c r="U188" i="2" a="1"/>
  <c r="U188" i="2" s="1"/>
  <c r="S188" i="2"/>
  <c r="AF187" i="2" a="1"/>
  <c r="AF187" i="2" s="1"/>
  <c r="AE187" i="2" a="1"/>
  <c r="AE187" i="2" s="1"/>
  <c r="AD187" i="2" a="1"/>
  <c r="AD187" i="2" s="1"/>
  <c r="AC187" i="2" a="1"/>
  <c r="AC187" i="2" s="1"/>
  <c r="AB187" i="2" a="1"/>
  <c r="AB187" i="2" s="1"/>
  <c r="AA187" i="2" a="1"/>
  <c r="AA187" i="2" s="1"/>
  <c r="Z187" i="2" a="1"/>
  <c r="Z187" i="2" s="1"/>
  <c r="Y187" i="2" a="1"/>
  <c r="Y187" i="2" s="1"/>
  <c r="X187" i="2" a="1"/>
  <c r="X187" i="2" s="1"/>
  <c r="W187" i="2" a="1"/>
  <c r="W187" i="2" s="1"/>
  <c r="V187" i="2" a="1"/>
  <c r="V187" i="2" s="1"/>
  <c r="U187" i="2" a="1"/>
  <c r="U187" i="2" s="1"/>
  <c r="S187" i="2"/>
  <c r="AF186" i="2" a="1"/>
  <c r="AF186" i="2" s="1"/>
  <c r="AE186" i="2" a="1"/>
  <c r="AE186" i="2" s="1"/>
  <c r="AD186" i="2" a="1"/>
  <c r="AD186" i="2" s="1"/>
  <c r="AC186" i="2" a="1"/>
  <c r="AC186" i="2" s="1"/>
  <c r="AB186" i="2" a="1"/>
  <c r="AB186" i="2" s="1"/>
  <c r="AA186" i="2" a="1"/>
  <c r="AA186" i="2" s="1"/>
  <c r="Z186" i="2" a="1"/>
  <c r="Z186" i="2" s="1"/>
  <c r="Y186" i="2" a="1"/>
  <c r="Y186" i="2" s="1"/>
  <c r="X186" i="2" a="1"/>
  <c r="X186" i="2" s="1"/>
  <c r="W186" i="2" a="1"/>
  <c r="W186" i="2" s="1"/>
  <c r="V186" i="2" a="1"/>
  <c r="V186" i="2" s="1"/>
  <c r="U186" i="2" a="1"/>
  <c r="U186" i="2" s="1"/>
  <c r="S186" i="2"/>
  <c r="AF185" i="2" a="1"/>
  <c r="AF185" i="2" s="1"/>
  <c r="AE185" i="2" a="1"/>
  <c r="AE185" i="2" s="1"/>
  <c r="AD185" i="2" a="1"/>
  <c r="AD185" i="2" s="1"/>
  <c r="AC185" i="2" a="1"/>
  <c r="AC185" i="2" s="1"/>
  <c r="AB185" i="2" a="1"/>
  <c r="AB185" i="2" s="1"/>
  <c r="AA185" i="2" a="1"/>
  <c r="AA185" i="2" s="1"/>
  <c r="Z185" i="2" a="1"/>
  <c r="Z185" i="2" s="1"/>
  <c r="Y185" i="2" a="1"/>
  <c r="Y185" i="2" s="1"/>
  <c r="X185" i="2" a="1"/>
  <c r="X185" i="2" s="1"/>
  <c r="W185" i="2" a="1"/>
  <c r="W185" i="2" s="1"/>
  <c r="V185" i="2" a="1"/>
  <c r="V185" i="2" s="1"/>
  <c r="U185" i="2" a="1"/>
  <c r="U185" i="2" s="1"/>
  <c r="S185" i="2"/>
  <c r="AF184" i="2" a="1"/>
  <c r="AF184" i="2" s="1"/>
  <c r="AE184" i="2" a="1"/>
  <c r="AE184" i="2" s="1"/>
  <c r="AD184" i="2" a="1"/>
  <c r="AD184" i="2" s="1"/>
  <c r="AC184" i="2" a="1"/>
  <c r="AC184" i="2" s="1"/>
  <c r="AB184" i="2" a="1"/>
  <c r="AB184" i="2" s="1"/>
  <c r="AA184" i="2" a="1"/>
  <c r="AA184" i="2" s="1"/>
  <c r="Z184" i="2" a="1"/>
  <c r="Z184" i="2" s="1"/>
  <c r="Y184" i="2" a="1"/>
  <c r="Y184" i="2" s="1"/>
  <c r="X184" i="2" a="1"/>
  <c r="X184" i="2" s="1"/>
  <c r="W184" i="2" a="1"/>
  <c r="W184" i="2" s="1"/>
  <c r="V184" i="2" a="1"/>
  <c r="V184" i="2" s="1"/>
  <c r="U184" i="2" a="1"/>
  <c r="U184" i="2" s="1"/>
  <c r="S184" i="2"/>
  <c r="AF183" i="2" a="1"/>
  <c r="AF183" i="2" s="1"/>
  <c r="AE183" i="2" a="1"/>
  <c r="AE183" i="2" s="1"/>
  <c r="AD183" i="2" a="1"/>
  <c r="AD183" i="2" s="1"/>
  <c r="AC183" i="2" a="1"/>
  <c r="AC183" i="2" s="1"/>
  <c r="AB183" i="2" a="1"/>
  <c r="AB183" i="2" s="1"/>
  <c r="AA183" i="2" a="1"/>
  <c r="AA183" i="2" s="1"/>
  <c r="Z183" i="2" a="1"/>
  <c r="Z183" i="2" s="1"/>
  <c r="Y183" i="2" a="1"/>
  <c r="Y183" i="2" s="1"/>
  <c r="X183" i="2" a="1"/>
  <c r="X183" i="2" s="1"/>
  <c r="W183" i="2" a="1"/>
  <c r="W183" i="2" s="1"/>
  <c r="V183" i="2" a="1"/>
  <c r="V183" i="2" s="1"/>
  <c r="U183" i="2" a="1"/>
  <c r="U183" i="2" s="1"/>
  <c r="S183" i="2"/>
  <c r="AF182" i="2" a="1"/>
  <c r="AF182" i="2" s="1"/>
  <c r="AE182" i="2" a="1"/>
  <c r="AE182" i="2" s="1"/>
  <c r="AD182" i="2" a="1"/>
  <c r="AD182" i="2" s="1"/>
  <c r="AC182" i="2" a="1"/>
  <c r="AC182" i="2" s="1"/>
  <c r="AB182" i="2" a="1"/>
  <c r="AB182" i="2" s="1"/>
  <c r="AA182" i="2" a="1"/>
  <c r="AA182" i="2" s="1"/>
  <c r="Z182" i="2" a="1"/>
  <c r="Z182" i="2" s="1"/>
  <c r="Y182" i="2" a="1"/>
  <c r="Y182" i="2" s="1"/>
  <c r="X182" i="2" a="1"/>
  <c r="X182" i="2" s="1"/>
  <c r="W182" i="2" a="1"/>
  <c r="W182" i="2" s="1"/>
  <c r="V182" i="2" a="1"/>
  <c r="V182" i="2" s="1"/>
  <c r="U182" i="2" a="1"/>
  <c r="U182" i="2" s="1"/>
  <c r="S182" i="2"/>
  <c r="AF181" i="2" a="1"/>
  <c r="AF181" i="2" s="1"/>
  <c r="AE181" i="2" a="1"/>
  <c r="AE181" i="2" s="1"/>
  <c r="AD181" i="2" a="1"/>
  <c r="AD181" i="2" s="1"/>
  <c r="AC181" i="2" a="1"/>
  <c r="AC181" i="2" s="1"/>
  <c r="AB181" i="2" a="1"/>
  <c r="AB181" i="2" s="1"/>
  <c r="AA181" i="2" a="1"/>
  <c r="AA181" i="2" s="1"/>
  <c r="Z181" i="2" a="1"/>
  <c r="Z181" i="2" s="1"/>
  <c r="Y181" i="2" a="1"/>
  <c r="Y181" i="2" s="1"/>
  <c r="X181" i="2" a="1"/>
  <c r="X181" i="2" s="1"/>
  <c r="W181" i="2" a="1"/>
  <c r="W181" i="2" s="1"/>
  <c r="V181" i="2" a="1"/>
  <c r="V181" i="2" s="1"/>
  <c r="U181" i="2" a="1"/>
  <c r="U181" i="2" s="1"/>
  <c r="S181" i="2"/>
  <c r="AF180" i="2" a="1"/>
  <c r="AF180" i="2" s="1"/>
  <c r="AE180" i="2" a="1"/>
  <c r="AE180" i="2" s="1"/>
  <c r="AD180" i="2" a="1"/>
  <c r="AD180" i="2" s="1"/>
  <c r="AC180" i="2" a="1"/>
  <c r="AC180" i="2" s="1"/>
  <c r="AB180" i="2" a="1"/>
  <c r="AB180" i="2" s="1"/>
  <c r="AA180" i="2" a="1"/>
  <c r="AA180" i="2" s="1"/>
  <c r="Z180" i="2" a="1"/>
  <c r="Z180" i="2" s="1"/>
  <c r="Y180" i="2" a="1"/>
  <c r="Y180" i="2" s="1"/>
  <c r="X180" i="2" a="1"/>
  <c r="X180" i="2" s="1"/>
  <c r="W180" i="2" a="1"/>
  <c r="W180" i="2" s="1"/>
  <c r="V180" i="2" a="1"/>
  <c r="V180" i="2" s="1"/>
  <c r="U180" i="2" a="1"/>
  <c r="U180" i="2" s="1"/>
  <c r="S180" i="2"/>
  <c r="AF179" i="2" a="1"/>
  <c r="AF179" i="2" s="1"/>
  <c r="AE179" i="2" a="1"/>
  <c r="AE179" i="2" s="1"/>
  <c r="AD179" i="2" a="1"/>
  <c r="AD179" i="2" s="1"/>
  <c r="AC179" i="2" a="1"/>
  <c r="AC179" i="2" s="1"/>
  <c r="AB179" i="2" a="1"/>
  <c r="AB179" i="2" s="1"/>
  <c r="AA179" i="2" a="1"/>
  <c r="AA179" i="2" s="1"/>
  <c r="Z179" i="2" a="1"/>
  <c r="Z179" i="2" s="1"/>
  <c r="Y179" i="2" a="1"/>
  <c r="Y179" i="2" s="1"/>
  <c r="X179" i="2" a="1"/>
  <c r="X179" i="2" s="1"/>
  <c r="W179" i="2" a="1"/>
  <c r="W179" i="2" s="1"/>
  <c r="V179" i="2" a="1"/>
  <c r="V179" i="2" s="1"/>
  <c r="U179" i="2" a="1"/>
  <c r="U179" i="2" s="1"/>
  <c r="S179" i="2"/>
  <c r="AF178" i="2" a="1"/>
  <c r="AF178" i="2" s="1"/>
  <c r="AE178" i="2" a="1"/>
  <c r="AE178" i="2" s="1"/>
  <c r="AD178" i="2" a="1"/>
  <c r="AD178" i="2" s="1"/>
  <c r="AC178" i="2" a="1"/>
  <c r="AC178" i="2" s="1"/>
  <c r="AB178" i="2" a="1"/>
  <c r="AB178" i="2" s="1"/>
  <c r="AA178" i="2" a="1"/>
  <c r="AA178" i="2" s="1"/>
  <c r="Z178" i="2" a="1"/>
  <c r="Z178" i="2" s="1"/>
  <c r="Y178" i="2" a="1"/>
  <c r="Y178" i="2" s="1"/>
  <c r="X178" i="2" a="1"/>
  <c r="X178" i="2" s="1"/>
  <c r="W178" i="2" a="1"/>
  <c r="W178" i="2" s="1"/>
  <c r="V178" i="2" a="1"/>
  <c r="V178" i="2" s="1"/>
  <c r="U178" i="2" a="1"/>
  <c r="U178" i="2" s="1"/>
  <c r="S178" i="2"/>
  <c r="AF177" i="2" a="1"/>
  <c r="AF177" i="2" s="1"/>
  <c r="AE177" i="2" a="1"/>
  <c r="AE177" i="2" s="1"/>
  <c r="AD177" i="2" a="1"/>
  <c r="AD177" i="2" s="1"/>
  <c r="AC177" i="2" a="1"/>
  <c r="AC177" i="2" s="1"/>
  <c r="AB177" i="2" a="1"/>
  <c r="AB177" i="2" s="1"/>
  <c r="AA177" i="2" a="1"/>
  <c r="AA177" i="2" s="1"/>
  <c r="Z177" i="2" a="1"/>
  <c r="Z177" i="2" s="1"/>
  <c r="Y177" i="2" a="1"/>
  <c r="Y177" i="2" s="1"/>
  <c r="X177" i="2" a="1"/>
  <c r="X177" i="2" s="1"/>
  <c r="W177" i="2" a="1"/>
  <c r="W177" i="2" s="1"/>
  <c r="V177" i="2" a="1"/>
  <c r="V177" i="2" s="1"/>
  <c r="U177" i="2" a="1"/>
  <c r="U177" i="2" s="1"/>
  <c r="S177" i="2"/>
  <c r="AF176" i="2" a="1"/>
  <c r="AF176" i="2" s="1"/>
  <c r="AE176" i="2" a="1"/>
  <c r="AE176" i="2" s="1"/>
  <c r="AD176" i="2" a="1"/>
  <c r="AD176" i="2" s="1"/>
  <c r="AC176" i="2" a="1"/>
  <c r="AC176" i="2" s="1"/>
  <c r="AB176" i="2" a="1"/>
  <c r="AB176" i="2" s="1"/>
  <c r="AA176" i="2" a="1"/>
  <c r="AA176" i="2" s="1"/>
  <c r="Z176" i="2" a="1"/>
  <c r="Z176" i="2" s="1"/>
  <c r="Y176" i="2" a="1"/>
  <c r="Y176" i="2" s="1"/>
  <c r="X176" i="2" a="1"/>
  <c r="X176" i="2" s="1"/>
  <c r="W176" i="2" a="1"/>
  <c r="W176" i="2" s="1"/>
  <c r="V176" i="2" a="1"/>
  <c r="V176" i="2" s="1"/>
  <c r="U176" i="2" a="1"/>
  <c r="U176" i="2" s="1"/>
  <c r="S176" i="2"/>
  <c r="AF175" i="2" a="1"/>
  <c r="AF175" i="2" s="1"/>
  <c r="AE175" i="2" a="1"/>
  <c r="AE175" i="2" s="1"/>
  <c r="AD175" i="2" a="1"/>
  <c r="AD175" i="2" s="1"/>
  <c r="AC175" i="2" a="1"/>
  <c r="AC175" i="2" s="1"/>
  <c r="AB175" i="2" a="1"/>
  <c r="AB175" i="2" s="1"/>
  <c r="AA175" i="2" a="1"/>
  <c r="AA175" i="2" s="1"/>
  <c r="Z175" i="2" a="1"/>
  <c r="Z175" i="2" s="1"/>
  <c r="Y175" i="2" a="1"/>
  <c r="Y175" i="2" s="1"/>
  <c r="X175" i="2" a="1"/>
  <c r="X175" i="2" s="1"/>
  <c r="W175" i="2" a="1"/>
  <c r="W175" i="2" s="1"/>
  <c r="V175" i="2" a="1"/>
  <c r="V175" i="2" s="1"/>
  <c r="U175" i="2" a="1"/>
  <c r="U175" i="2" s="1"/>
  <c r="S175" i="2"/>
  <c r="AF174" i="2" a="1"/>
  <c r="AF174" i="2" s="1"/>
  <c r="AE174" i="2" a="1"/>
  <c r="AE174" i="2" s="1"/>
  <c r="AD174" i="2" a="1"/>
  <c r="AD174" i="2" s="1"/>
  <c r="AC174" i="2" a="1"/>
  <c r="AC174" i="2" s="1"/>
  <c r="AB174" i="2" a="1"/>
  <c r="AB174" i="2" s="1"/>
  <c r="AA174" i="2" a="1"/>
  <c r="AA174" i="2" s="1"/>
  <c r="Z174" i="2" a="1"/>
  <c r="Z174" i="2" s="1"/>
  <c r="Y174" i="2" a="1"/>
  <c r="Y174" i="2" s="1"/>
  <c r="X174" i="2" a="1"/>
  <c r="X174" i="2" s="1"/>
  <c r="W174" i="2" a="1"/>
  <c r="W174" i="2" s="1"/>
  <c r="V174" i="2" a="1"/>
  <c r="V174" i="2" s="1"/>
  <c r="U174" i="2" a="1"/>
  <c r="U174" i="2" s="1"/>
  <c r="S174" i="2"/>
  <c r="AF173" i="2" a="1"/>
  <c r="AF173" i="2" s="1"/>
  <c r="AE173" i="2" a="1"/>
  <c r="AE173" i="2" s="1"/>
  <c r="AD173" i="2" a="1"/>
  <c r="AD173" i="2" s="1"/>
  <c r="AC173" i="2" a="1"/>
  <c r="AC173" i="2" s="1"/>
  <c r="AB173" i="2" a="1"/>
  <c r="AB173" i="2" s="1"/>
  <c r="AA173" i="2" a="1"/>
  <c r="AA173" i="2" s="1"/>
  <c r="Z173" i="2" a="1"/>
  <c r="Z173" i="2" s="1"/>
  <c r="Y173" i="2" a="1"/>
  <c r="Y173" i="2" s="1"/>
  <c r="X173" i="2" a="1"/>
  <c r="X173" i="2" s="1"/>
  <c r="W173" i="2" a="1"/>
  <c r="W173" i="2" s="1"/>
  <c r="V173" i="2" a="1"/>
  <c r="V173" i="2" s="1"/>
  <c r="U173" i="2" a="1"/>
  <c r="U173" i="2" s="1"/>
  <c r="S173" i="2"/>
  <c r="AF172" i="2" a="1"/>
  <c r="AF172" i="2" s="1"/>
  <c r="AE172" i="2" a="1"/>
  <c r="AE172" i="2" s="1"/>
  <c r="AD172" i="2" a="1"/>
  <c r="AD172" i="2" s="1"/>
  <c r="AC172" i="2" a="1"/>
  <c r="AC172" i="2" s="1"/>
  <c r="AB172" i="2" a="1"/>
  <c r="AB172" i="2" s="1"/>
  <c r="AA172" i="2" a="1"/>
  <c r="AA172" i="2" s="1"/>
  <c r="Z172" i="2" a="1"/>
  <c r="Z172" i="2" s="1"/>
  <c r="Y172" i="2" a="1"/>
  <c r="Y172" i="2" s="1"/>
  <c r="X172" i="2" a="1"/>
  <c r="X172" i="2" s="1"/>
  <c r="W172" i="2" a="1"/>
  <c r="W172" i="2" s="1"/>
  <c r="V172" i="2" a="1"/>
  <c r="V172" i="2" s="1"/>
  <c r="U172" i="2" a="1"/>
  <c r="U172" i="2" s="1"/>
  <c r="S172" i="2"/>
  <c r="AF171" i="2" a="1"/>
  <c r="AF171" i="2" s="1"/>
  <c r="AE171" i="2" a="1"/>
  <c r="AE171" i="2" s="1"/>
  <c r="AD171" i="2" a="1"/>
  <c r="AD171" i="2" s="1"/>
  <c r="AC171" i="2" a="1"/>
  <c r="AC171" i="2" s="1"/>
  <c r="AB171" i="2" a="1"/>
  <c r="AB171" i="2" s="1"/>
  <c r="AA171" i="2" a="1"/>
  <c r="AA171" i="2" s="1"/>
  <c r="Z171" i="2" a="1"/>
  <c r="Z171" i="2" s="1"/>
  <c r="Y171" i="2" a="1"/>
  <c r="Y171" i="2" s="1"/>
  <c r="X171" i="2" a="1"/>
  <c r="X171" i="2" s="1"/>
  <c r="W171" i="2" a="1"/>
  <c r="W171" i="2" s="1"/>
  <c r="V171" i="2" a="1"/>
  <c r="V171" i="2" s="1"/>
  <c r="U171" i="2" a="1"/>
  <c r="U171" i="2" s="1"/>
  <c r="S171" i="2"/>
  <c r="AF170" i="2" a="1"/>
  <c r="AF170" i="2" s="1"/>
  <c r="AE170" i="2" a="1"/>
  <c r="AE170" i="2" s="1"/>
  <c r="AD170" i="2" a="1"/>
  <c r="AD170" i="2" s="1"/>
  <c r="AC170" i="2" a="1"/>
  <c r="AC170" i="2" s="1"/>
  <c r="AB170" i="2" a="1"/>
  <c r="AB170" i="2" s="1"/>
  <c r="AA170" i="2" a="1"/>
  <c r="AA170" i="2" s="1"/>
  <c r="Z170" i="2" a="1"/>
  <c r="Z170" i="2" s="1"/>
  <c r="Y170" i="2" a="1"/>
  <c r="Y170" i="2" s="1"/>
  <c r="X170" i="2" a="1"/>
  <c r="X170" i="2" s="1"/>
  <c r="W170" i="2" a="1"/>
  <c r="W170" i="2" s="1"/>
  <c r="V170" i="2" a="1"/>
  <c r="V170" i="2" s="1"/>
  <c r="U170" i="2" a="1"/>
  <c r="U170" i="2" s="1"/>
  <c r="S170" i="2"/>
  <c r="AF169" i="2" a="1"/>
  <c r="AF169" i="2" s="1"/>
  <c r="AE169" i="2" a="1"/>
  <c r="AE169" i="2" s="1"/>
  <c r="AD169" i="2" a="1"/>
  <c r="AD169" i="2" s="1"/>
  <c r="AC169" i="2" a="1"/>
  <c r="AC169" i="2" s="1"/>
  <c r="AB169" i="2" a="1"/>
  <c r="AB169" i="2" s="1"/>
  <c r="AA169" i="2" a="1"/>
  <c r="AA169" i="2" s="1"/>
  <c r="Z169" i="2" a="1"/>
  <c r="Z169" i="2" s="1"/>
  <c r="Y169" i="2" a="1"/>
  <c r="Y169" i="2" s="1"/>
  <c r="X169" i="2" a="1"/>
  <c r="X169" i="2" s="1"/>
  <c r="W169" i="2" a="1"/>
  <c r="W169" i="2" s="1"/>
  <c r="V169" i="2" a="1"/>
  <c r="V169" i="2" s="1"/>
  <c r="U169" i="2" a="1"/>
  <c r="U169" i="2" s="1"/>
  <c r="S169" i="2"/>
  <c r="AF168" i="2" a="1"/>
  <c r="AF168" i="2" s="1"/>
  <c r="AE168" i="2" a="1"/>
  <c r="AE168" i="2" s="1"/>
  <c r="AD168" i="2" a="1"/>
  <c r="AD168" i="2" s="1"/>
  <c r="AC168" i="2" a="1"/>
  <c r="AC168" i="2" s="1"/>
  <c r="AB168" i="2" a="1"/>
  <c r="AB168" i="2" s="1"/>
  <c r="AA168" i="2" a="1"/>
  <c r="AA168" i="2" s="1"/>
  <c r="Z168" i="2" a="1"/>
  <c r="Z168" i="2" s="1"/>
  <c r="Y168" i="2" a="1"/>
  <c r="Y168" i="2" s="1"/>
  <c r="X168" i="2" a="1"/>
  <c r="X168" i="2" s="1"/>
  <c r="W168" i="2" a="1"/>
  <c r="W168" i="2" s="1"/>
  <c r="V168" i="2" a="1"/>
  <c r="V168" i="2" s="1"/>
  <c r="U168" i="2" a="1"/>
  <c r="U168" i="2" s="1"/>
  <c r="S168" i="2"/>
  <c r="AF167" i="2" a="1"/>
  <c r="AF167" i="2" s="1"/>
  <c r="AE167" i="2" a="1"/>
  <c r="AE167" i="2" s="1"/>
  <c r="AD167" i="2" a="1"/>
  <c r="AD167" i="2" s="1"/>
  <c r="AC167" i="2" a="1"/>
  <c r="AC167" i="2" s="1"/>
  <c r="AB167" i="2" a="1"/>
  <c r="AB167" i="2" s="1"/>
  <c r="AA167" i="2" a="1"/>
  <c r="AA167" i="2" s="1"/>
  <c r="Z167" i="2" a="1"/>
  <c r="Z167" i="2" s="1"/>
  <c r="Y167" i="2" a="1"/>
  <c r="Y167" i="2" s="1"/>
  <c r="X167" i="2" a="1"/>
  <c r="X167" i="2" s="1"/>
  <c r="W167" i="2" a="1"/>
  <c r="W167" i="2" s="1"/>
  <c r="V167" i="2" a="1"/>
  <c r="V167" i="2" s="1"/>
  <c r="U167" i="2" a="1"/>
  <c r="U167" i="2" s="1"/>
  <c r="S167" i="2"/>
  <c r="AF166" i="2" a="1"/>
  <c r="AF166" i="2" s="1"/>
  <c r="AE166" i="2" a="1"/>
  <c r="AE166" i="2" s="1"/>
  <c r="AD166" i="2" a="1"/>
  <c r="AD166" i="2" s="1"/>
  <c r="AC166" i="2" a="1"/>
  <c r="AC166" i="2" s="1"/>
  <c r="AB166" i="2" a="1"/>
  <c r="AB166" i="2" s="1"/>
  <c r="AA166" i="2" a="1"/>
  <c r="AA166" i="2" s="1"/>
  <c r="Z166" i="2" a="1"/>
  <c r="Z166" i="2" s="1"/>
  <c r="Y166" i="2" a="1"/>
  <c r="Y166" i="2" s="1"/>
  <c r="X166" i="2" a="1"/>
  <c r="X166" i="2" s="1"/>
  <c r="W166" i="2" a="1"/>
  <c r="W166" i="2" s="1"/>
  <c r="V166" i="2" a="1"/>
  <c r="V166" i="2" s="1"/>
  <c r="U166" i="2" a="1"/>
  <c r="U166" i="2" s="1"/>
  <c r="S166" i="2"/>
  <c r="AF165" i="2" a="1"/>
  <c r="AF165" i="2" s="1"/>
  <c r="AE165" i="2" a="1"/>
  <c r="AE165" i="2" s="1"/>
  <c r="AD165" i="2" a="1"/>
  <c r="AD165" i="2" s="1"/>
  <c r="AC165" i="2" a="1"/>
  <c r="AC165" i="2" s="1"/>
  <c r="AB165" i="2" a="1"/>
  <c r="AB165" i="2" s="1"/>
  <c r="AA165" i="2" a="1"/>
  <c r="AA165" i="2" s="1"/>
  <c r="Z165" i="2" a="1"/>
  <c r="Z165" i="2" s="1"/>
  <c r="Y165" i="2" a="1"/>
  <c r="Y165" i="2" s="1"/>
  <c r="X165" i="2" a="1"/>
  <c r="X165" i="2" s="1"/>
  <c r="W165" i="2" a="1"/>
  <c r="W165" i="2" s="1"/>
  <c r="V165" i="2" a="1"/>
  <c r="V165" i="2" s="1"/>
  <c r="U165" i="2" a="1"/>
  <c r="U165" i="2" s="1"/>
  <c r="S165" i="2"/>
  <c r="AF164" i="2" a="1"/>
  <c r="AF164" i="2" s="1"/>
  <c r="AE164" i="2" a="1"/>
  <c r="AE164" i="2" s="1"/>
  <c r="AD164" i="2" a="1"/>
  <c r="AD164" i="2" s="1"/>
  <c r="AC164" i="2" a="1"/>
  <c r="AC164" i="2" s="1"/>
  <c r="AB164" i="2" a="1"/>
  <c r="AB164" i="2" s="1"/>
  <c r="AA164" i="2" a="1"/>
  <c r="AA164" i="2" s="1"/>
  <c r="Z164" i="2" a="1"/>
  <c r="Z164" i="2" s="1"/>
  <c r="Y164" i="2" a="1"/>
  <c r="Y164" i="2" s="1"/>
  <c r="X164" i="2" a="1"/>
  <c r="X164" i="2" s="1"/>
  <c r="W164" i="2" a="1"/>
  <c r="W164" i="2" s="1"/>
  <c r="V164" i="2" a="1"/>
  <c r="V164" i="2" s="1"/>
  <c r="U164" i="2" a="1"/>
  <c r="U164" i="2" s="1"/>
  <c r="S164" i="2"/>
  <c r="AF163" i="2" a="1"/>
  <c r="AF163" i="2" s="1"/>
  <c r="AE163" i="2" a="1"/>
  <c r="AE163" i="2" s="1"/>
  <c r="AD163" i="2" a="1"/>
  <c r="AD163" i="2" s="1"/>
  <c r="AC163" i="2" a="1"/>
  <c r="AC163" i="2" s="1"/>
  <c r="AB163" i="2" a="1"/>
  <c r="AB163" i="2" s="1"/>
  <c r="AA163" i="2" a="1"/>
  <c r="AA163" i="2" s="1"/>
  <c r="Z163" i="2" a="1"/>
  <c r="Z163" i="2" s="1"/>
  <c r="Y163" i="2" a="1"/>
  <c r="Y163" i="2" s="1"/>
  <c r="X163" i="2" a="1"/>
  <c r="X163" i="2" s="1"/>
  <c r="W163" i="2" a="1"/>
  <c r="W163" i="2" s="1"/>
  <c r="V163" i="2" a="1"/>
  <c r="V163" i="2" s="1"/>
  <c r="U163" i="2" a="1"/>
  <c r="U163" i="2" s="1"/>
  <c r="S163" i="2"/>
  <c r="AF162" i="2" a="1"/>
  <c r="AF162" i="2" s="1"/>
  <c r="AE162" i="2" a="1"/>
  <c r="AE162" i="2" s="1"/>
  <c r="AD162" i="2" a="1"/>
  <c r="AD162" i="2" s="1"/>
  <c r="AC162" i="2" a="1"/>
  <c r="AC162" i="2" s="1"/>
  <c r="AB162" i="2" a="1"/>
  <c r="AB162" i="2" s="1"/>
  <c r="AA162" i="2" a="1"/>
  <c r="AA162" i="2" s="1"/>
  <c r="Z162" i="2" a="1"/>
  <c r="Z162" i="2" s="1"/>
  <c r="Y162" i="2" a="1"/>
  <c r="Y162" i="2" s="1"/>
  <c r="X162" i="2" a="1"/>
  <c r="X162" i="2" s="1"/>
  <c r="W162" i="2" a="1"/>
  <c r="W162" i="2" s="1"/>
  <c r="V162" i="2" a="1"/>
  <c r="V162" i="2" s="1"/>
  <c r="U162" i="2" a="1"/>
  <c r="U162" i="2" s="1"/>
  <c r="S162" i="2"/>
  <c r="AF161" i="2" a="1"/>
  <c r="AF161" i="2" s="1"/>
  <c r="AE161" i="2" a="1"/>
  <c r="AE161" i="2" s="1"/>
  <c r="AD161" i="2" a="1"/>
  <c r="AD161" i="2" s="1"/>
  <c r="AC161" i="2" a="1"/>
  <c r="AC161" i="2" s="1"/>
  <c r="AB161" i="2" a="1"/>
  <c r="AB161" i="2" s="1"/>
  <c r="AA161" i="2" a="1"/>
  <c r="AA161" i="2" s="1"/>
  <c r="Z161" i="2" a="1"/>
  <c r="Z161" i="2" s="1"/>
  <c r="Y161" i="2" a="1"/>
  <c r="Y161" i="2" s="1"/>
  <c r="X161" i="2" a="1"/>
  <c r="X161" i="2" s="1"/>
  <c r="W161" i="2" a="1"/>
  <c r="W161" i="2" s="1"/>
  <c r="V161" i="2" a="1"/>
  <c r="V161" i="2" s="1"/>
  <c r="U161" i="2" a="1"/>
  <c r="U161" i="2" s="1"/>
  <c r="S161" i="2"/>
  <c r="AF160" i="2" a="1"/>
  <c r="AF160" i="2" s="1"/>
  <c r="AE160" i="2" a="1"/>
  <c r="AE160" i="2" s="1"/>
  <c r="AD160" i="2" a="1"/>
  <c r="AD160" i="2" s="1"/>
  <c r="AC160" i="2" a="1"/>
  <c r="AC160" i="2" s="1"/>
  <c r="AB160" i="2" a="1"/>
  <c r="AB160" i="2" s="1"/>
  <c r="AA160" i="2" a="1"/>
  <c r="AA160" i="2" s="1"/>
  <c r="Z160" i="2" a="1"/>
  <c r="Z160" i="2" s="1"/>
  <c r="Y160" i="2" a="1"/>
  <c r="Y160" i="2" s="1"/>
  <c r="X160" i="2" a="1"/>
  <c r="X160" i="2" s="1"/>
  <c r="W160" i="2" a="1"/>
  <c r="W160" i="2" s="1"/>
  <c r="V160" i="2" a="1"/>
  <c r="V160" i="2" s="1"/>
  <c r="U160" i="2" a="1"/>
  <c r="U160" i="2" s="1"/>
  <c r="S160" i="2"/>
  <c r="AF159" i="2" a="1"/>
  <c r="AF159" i="2" s="1"/>
  <c r="AE159" i="2" a="1"/>
  <c r="AE159" i="2" s="1"/>
  <c r="AD159" i="2" a="1"/>
  <c r="AD159" i="2" s="1"/>
  <c r="AC159" i="2" a="1"/>
  <c r="AC159" i="2" s="1"/>
  <c r="AB159" i="2" a="1"/>
  <c r="AB159" i="2" s="1"/>
  <c r="AA159" i="2" a="1"/>
  <c r="AA159" i="2" s="1"/>
  <c r="Z159" i="2" a="1"/>
  <c r="Z159" i="2" s="1"/>
  <c r="Y159" i="2" a="1"/>
  <c r="Y159" i="2" s="1"/>
  <c r="X159" i="2" a="1"/>
  <c r="X159" i="2" s="1"/>
  <c r="W159" i="2" a="1"/>
  <c r="W159" i="2" s="1"/>
  <c r="V159" i="2" a="1"/>
  <c r="V159" i="2" s="1"/>
  <c r="U159" i="2" a="1"/>
  <c r="U159" i="2" s="1"/>
  <c r="S159" i="2"/>
  <c r="AF158" i="2" a="1"/>
  <c r="AF158" i="2" s="1"/>
  <c r="AE158" i="2" a="1"/>
  <c r="AE158" i="2" s="1"/>
  <c r="AD158" i="2" a="1"/>
  <c r="AD158" i="2" s="1"/>
  <c r="AC158" i="2" a="1"/>
  <c r="AC158" i="2" s="1"/>
  <c r="AB158" i="2" a="1"/>
  <c r="AB158" i="2" s="1"/>
  <c r="AA158" i="2" a="1"/>
  <c r="AA158" i="2" s="1"/>
  <c r="Z158" i="2" a="1"/>
  <c r="Z158" i="2" s="1"/>
  <c r="Y158" i="2" a="1"/>
  <c r="Y158" i="2" s="1"/>
  <c r="X158" i="2" a="1"/>
  <c r="X158" i="2" s="1"/>
  <c r="W158" i="2" a="1"/>
  <c r="W158" i="2" s="1"/>
  <c r="V158" i="2" a="1"/>
  <c r="V158" i="2" s="1"/>
  <c r="U158" i="2" a="1"/>
  <c r="U158" i="2" s="1"/>
  <c r="S158" i="2"/>
  <c r="AF157" i="2" a="1"/>
  <c r="AF157" i="2" s="1"/>
  <c r="AE157" i="2" a="1"/>
  <c r="AE157" i="2" s="1"/>
  <c r="AD157" i="2" a="1"/>
  <c r="AD157" i="2" s="1"/>
  <c r="AC157" i="2" a="1"/>
  <c r="AC157" i="2" s="1"/>
  <c r="AB157" i="2" a="1"/>
  <c r="AB157" i="2" s="1"/>
  <c r="AA157" i="2" a="1"/>
  <c r="AA157" i="2" s="1"/>
  <c r="Z157" i="2" a="1"/>
  <c r="Z157" i="2" s="1"/>
  <c r="Y157" i="2" a="1"/>
  <c r="Y157" i="2" s="1"/>
  <c r="X157" i="2" a="1"/>
  <c r="X157" i="2" s="1"/>
  <c r="W157" i="2" a="1"/>
  <c r="W157" i="2" s="1"/>
  <c r="V157" i="2" a="1"/>
  <c r="V157" i="2" s="1"/>
  <c r="U157" i="2" a="1"/>
  <c r="U157" i="2" s="1"/>
  <c r="S157" i="2"/>
  <c r="AF156" i="2" a="1"/>
  <c r="AF156" i="2" s="1"/>
  <c r="AE156" i="2" a="1"/>
  <c r="AE156" i="2" s="1"/>
  <c r="AD156" i="2" a="1"/>
  <c r="AD156" i="2" s="1"/>
  <c r="AC156" i="2" a="1"/>
  <c r="AC156" i="2" s="1"/>
  <c r="AB156" i="2" a="1"/>
  <c r="AB156" i="2" s="1"/>
  <c r="AA156" i="2" a="1"/>
  <c r="AA156" i="2" s="1"/>
  <c r="Z156" i="2" a="1"/>
  <c r="Z156" i="2" s="1"/>
  <c r="Y156" i="2" a="1"/>
  <c r="Y156" i="2" s="1"/>
  <c r="X156" i="2" a="1"/>
  <c r="X156" i="2" s="1"/>
  <c r="W156" i="2" a="1"/>
  <c r="W156" i="2" s="1"/>
  <c r="V156" i="2" a="1"/>
  <c r="V156" i="2" s="1"/>
  <c r="U156" i="2" a="1"/>
  <c r="U156" i="2" s="1"/>
  <c r="S156" i="2"/>
  <c r="AF155" i="2" a="1"/>
  <c r="AF155" i="2" s="1"/>
  <c r="AE155" i="2" a="1"/>
  <c r="AE155" i="2" s="1"/>
  <c r="AD155" i="2" a="1"/>
  <c r="AD155" i="2" s="1"/>
  <c r="AC155" i="2" a="1"/>
  <c r="AC155" i="2" s="1"/>
  <c r="AB155" i="2" a="1"/>
  <c r="AB155" i="2" s="1"/>
  <c r="AA155" i="2" a="1"/>
  <c r="AA155" i="2" s="1"/>
  <c r="Z155" i="2" a="1"/>
  <c r="Z155" i="2" s="1"/>
  <c r="Y155" i="2" a="1"/>
  <c r="Y155" i="2" s="1"/>
  <c r="X155" i="2" a="1"/>
  <c r="X155" i="2" s="1"/>
  <c r="W155" i="2" a="1"/>
  <c r="W155" i="2" s="1"/>
  <c r="V155" i="2" a="1"/>
  <c r="V155" i="2" s="1"/>
  <c r="U155" i="2" a="1"/>
  <c r="U155" i="2" s="1"/>
  <c r="S155" i="2"/>
  <c r="AF154" i="2" a="1"/>
  <c r="AF154" i="2" s="1"/>
  <c r="AE154" i="2" a="1"/>
  <c r="AE154" i="2" s="1"/>
  <c r="AD154" i="2" a="1"/>
  <c r="AD154" i="2" s="1"/>
  <c r="AC154" i="2" a="1"/>
  <c r="AC154" i="2" s="1"/>
  <c r="AB154" i="2" a="1"/>
  <c r="AB154" i="2" s="1"/>
  <c r="AA154" i="2" a="1"/>
  <c r="AA154" i="2" s="1"/>
  <c r="Z154" i="2" a="1"/>
  <c r="Z154" i="2" s="1"/>
  <c r="Y154" i="2" a="1"/>
  <c r="Y154" i="2" s="1"/>
  <c r="X154" i="2" a="1"/>
  <c r="X154" i="2" s="1"/>
  <c r="W154" i="2" a="1"/>
  <c r="W154" i="2" s="1"/>
  <c r="V154" i="2" a="1"/>
  <c r="V154" i="2" s="1"/>
  <c r="U154" i="2" a="1"/>
  <c r="U154" i="2" s="1"/>
  <c r="S154" i="2"/>
  <c r="AF153" i="2" a="1"/>
  <c r="AF153" i="2" s="1"/>
  <c r="AE153" i="2" a="1"/>
  <c r="AE153" i="2" s="1"/>
  <c r="AD153" i="2" a="1"/>
  <c r="AD153" i="2" s="1"/>
  <c r="AC153" i="2" a="1"/>
  <c r="AC153" i="2" s="1"/>
  <c r="AB153" i="2" a="1"/>
  <c r="AB153" i="2" s="1"/>
  <c r="AA153" i="2" a="1"/>
  <c r="AA153" i="2" s="1"/>
  <c r="Z153" i="2" a="1"/>
  <c r="Z153" i="2" s="1"/>
  <c r="Y153" i="2" a="1"/>
  <c r="Y153" i="2" s="1"/>
  <c r="X153" i="2" a="1"/>
  <c r="X153" i="2" s="1"/>
  <c r="W153" i="2" a="1"/>
  <c r="W153" i="2" s="1"/>
  <c r="V153" i="2" a="1"/>
  <c r="V153" i="2" s="1"/>
  <c r="U153" i="2" a="1"/>
  <c r="U153" i="2" s="1"/>
  <c r="S153" i="2"/>
  <c r="AF152" i="2" a="1"/>
  <c r="AF152" i="2" s="1"/>
  <c r="AE152" i="2" a="1"/>
  <c r="AE152" i="2" s="1"/>
  <c r="AD152" i="2" a="1"/>
  <c r="AD152" i="2" s="1"/>
  <c r="AC152" i="2" a="1"/>
  <c r="AC152" i="2" s="1"/>
  <c r="AB152" i="2" a="1"/>
  <c r="AB152" i="2" s="1"/>
  <c r="AA152" i="2" a="1"/>
  <c r="AA152" i="2" s="1"/>
  <c r="Z152" i="2" a="1"/>
  <c r="Z152" i="2" s="1"/>
  <c r="Y152" i="2" a="1"/>
  <c r="Y152" i="2" s="1"/>
  <c r="X152" i="2" a="1"/>
  <c r="X152" i="2" s="1"/>
  <c r="W152" i="2" a="1"/>
  <c r="W152" i="2" s="1"/>
  <c r="V152" i="2" a="1"/>
  <c r="V152" i="2" s="1"/>
  <c r="U152" i="2" a="1"/>
  <c r="U152" i="2" s="1"/>
  <c r="S152" i="2"/>
  <c r="AF151" i="2" a="1"/>
  <c r="AF151" i="2" s="1"/>
  <c r="AE151" i="2" a="1"/>
  <c r="AE151" i="2" s="1"/>
  <c r="AD151" i="2" a="1"/>
  <c r="AD151" i="2" s="1"/>
  <c r="AC151" i="2" a="1"/>
  <c r="AC151" i="2" s="1"/>
  <c r="AB151" i="2" a="1"/>
  <c r="AB151" i="2" s="1"/>
  <c r="AA151" i="2" a="1"/>
  <c r="AA151" i="2" s="1"/>
  <c r="Z151" i="2" a="1"/>
  <c r="Z151" i="2" s="1"/>
  <c r="Y151" i="2" a="1"/>
  <c r="Y151" i="2" s="1"/>
  <c r="X151" i="2" a="1"/>
  <c r="X151" i="2" s="1"/>
  <c r="W151" i="2" a="1"/>
  <c r="W151" i="2" s="1"/>
  <c r="V151" i="2" a="1"/>
  <c r="V151" i="2" s="1"/>
  <c r="U151" i="2" a="1"/>
  <c r="U151" i="2" s="1"/>
  <c r="S151" i="2"/>
  <c r="AF150" i="2" a="1"/>
  <c r="AF150" i="2" s="1"/>
  <c r="AE150" i="2" a="1"/>
  <c r="AE150" i="2" s="1"/>
  <c r="AD150" i="2" a="1"/>
  <c r="AD150" i="2" s="1"/>
  <c r="AC150" i="2" a="1"/>
  <c r="AC150" i="2" s="1"/>
  <c r="AB150" i="2" a="1"/>
  <c r="AB150" i="2" s="1"/>
  <c r="AA150" i="2" a="1"/>
  <c r="AA150" i="2" s="1"/>
  <c r="Z150" i="2" a="1"/>
  <c r="Z150" i="2" s="1"/>
  <c r="Y150" i="2" a="1"/>
  <c r="Y150" i="2" s="1"/>
  <c r="X150" i="2" a="1"/>
  <c r="X150" i="2" s="1"/>
  <c r="W150" i="2" a="1"/>
  <c r="W150" i="2" s="1"/>
  <c r="V150" i="2" a="1"/>
  <c r="V150" i="2" s="1"/>
  <c r="U150" i="2" a="1"/>
  <c r="U150" i="2" s="1"/>
  <c r="S150" i="2"/>
  <c r="AF149" i="2" a="1"/>
  <c r="AF149" i="2" s="1"/>
  <c r="AE149" i="2" a="1"/>
  <c r="AE149" i="2" s="1"/>
  <c r="AD149" i="2" a="1"/>
  <c r="AD149" i="2" s="1"/>
  <c r="AC149" i="2" a="1"/>
  <c r="AC149" i="2" s="1"/>
  <c r="AB149" i="2" a="1"/>
  <c r="AB149" i="2" s="1"/>
  <c r="AA149" i="2" a="1"/>
  <c r="AA149" i="2" s="1"/>
  <c r="Z149" i="2" a="1"/>
  <c r="Z149" i="2" s="1"/>
  <c r="Y149" i="2" a="1"/>
  <c r="Y149" i="2" s="1"/>
  <c r="X149" i="2" a="1"/>
  <c r="X149" i="2" s="1"/>
  <c r="W149" i="2" a="1"/>
  <c r="W149" i="2" s="1"/>
  <c r="V149" i="2" a="1"/>
  <c r="V149" i="2" s="1"/>
  <c r="U149" i="2" a="1"/>
  <c r="U149" i="2" s="1"/>
  <c r="S149" i="2"/>
  <c r="AF148" i="2" a="1"/>
  <c r="AF148" i="2" s="1"/>
  <c r="AE148" i="2" a="1"/>
  <c r="AE148" i="2" s="1"/>
  <c r="AD148" i="2" a="1"/>
  <c r="AD148" i="2" s="1"/>
  <c r="AC148" i="2" a="1"/>
  <c r="AC148" i="2" s="1"/>
  <c r="AB148" i="2" a="1"/>
  <c r="AB148" i="2" s="1"/>
  <c r="AA148" i="2" a="1"/>
  <c r="AA148" i="2" s="1"/>
  <c r="Z148" i="2" a="1"/>
  <c r="Z148" i="2" s="1"/>
  <c r="Y148" i="2" a="1"/>
  <c r="Y148" i="2" s="1"/>
  <c r="X148" i="2" a="1"/>
  <c r="X148" i="2" s="1"/>
  <c r="W148" i="2" a="1"/>
  <c r="W148" i="2" s="1"/>
  <c r="V148" i="2" a="1"/>
  <c r="V148" i="2" s="1"/>
  <c r="U148" i="2" a="1"/>
  <c r="U148" i="2" s="1"/>
  <c r="S148" i="2"/>
  <c r="AF147" i="2" a="1"/>
  <c r="AF147" i="2" s="1"/>
  <c r="AE147" i="2" a="1"/>
  <c r="AE147" i="2" s="1"/>
  <c r="AD147" i="2" a="1"/>
  <c r="AD147" i="2" s="1"/>
  <c r="AC147" i="2" a="1"/>
  <c r="AC147" i="2" s="1"/>
  <c r="AB147" i="2" a="1"/>
  <c r="AB147" i="2" s="1"/>
  <c r="AA147" i="2" a="1"/>
  <c r="AA147" i="2" s="1"/>
  <c r="Z147" i="2" a="1"/>
  <c r="Z147" i="2" s="1"/>
  <c r="Y147" i="2" a="1"/>
  <c r="Y147" i="2" s="1"/>
  <c r="X147" i="2" a="1"/>
  <c r="X147" i="2" s="1"/>
  <c r="W147" i="2" a="1"/>
  <c r="W147" i="2" s="1"/>
  <c r="V147" i="2" a="1"/>
  <c r="V147" i="2" s="1"/>
  <c r="U147" i="2" a="1"/>
  <c r="U147" i="2" s="1"/>
  <c r="S147" i="2"/>
  <c r="AF146" i="2" a="1"/>
  <c r="AF146" i="2" s="1"/>
  <c r="AE146" i="2" a="1"/>
  <c r="AE146" i="2" s="1"/>
  <c r="AD146" i="2" a="1"/>
  <c r="AD146" i="2" s="1"/>
  <c r="AC146" i="2" a="1"/>
  <c r="AC146" i="2" s="1"/>
  <c r="AB146" i="2" a="1"/>
  <c r="AB146" i="2" s="1"/>
  <c r="AA146" i="2" a="1"/>
  <c r="AA146" i="2" s="1"/>
  <c r="Z146" i="2" a="1"/>
  <c r="Z146" i="2" s="1"/>
  <c r="Y146" i="2" a="1"/>
  <c r="Y146" i="2" s="1"/>
  <c r="X146" i="2" a="1"/>
  <c r="X146" i="2" s="1"/>
  <c r="W146" i="2" a="1"/>
  <c r="W146" i="2" s="1"/>
  <c r="V146" i="2" a="1"/>
  <c r="V146" i="2" s="1"/>
  <c r="U146" i="2" a="1"/>
  <c r="U146" i="2" s="1"/>
  <c r="S146" i="2"/>
  <c r="AF145" i="2" a="1"/>
  <c r="AF145" i="2" s="1"/>
  <c r="AE145" i="2" a="1"/>
  <c r="AE145" i="2" s="1"/>
  <c r="AD145" i="2" a="1"/>
  <c r="AD145" i="2" s="1"/>
  <c r="AC145" i="2" a="1"/>
  <c r="AC145" i="2" s="1"/>
  <c r="AB145" i="2" a="1"/>
  <c r="AB145" i="2" s="1"/>
  <c r="AA145" i="2" a="1"/>
  <c r="AA145" i="2" s="1"/>
  <c r="Z145" i="2" a="1"/>
  <c r="Z145" i="2" s="1"/>
  <c r="Y145" i="2" a="1"/>
  <c r="Y145" i="2" s="1"/>
  <c r="X145" i="2" a="1"/>
  <c r="X145" i="2" s="1"/>
  <c r="W145" i="2" a="1"/>
  <c r="W145" i="2" s="1"/>
  <c r="V145" i="2" a="1"/>
  <c r="V145" i="2" s="1"/>
  <c r="U145" i="2" a="1"/>
  <c r="U145" i="2" s="1"/>
  <c r="S145" i="2"/>
  <c r="AF144" i="2" a="1"/>
  <c r="AF144" i="2" s="1"/>
  <c r="AE144" i="2" a="1"/>
  <c r="AE144" i="2" s="1"/>
  <c r="AD144" i="2" a="1"/>
  <c r="AD144" i="2" s="1"/>
  <c r="AC144" i="2" a="1"/>
  <c r="AC144" i="2" s="1"/>
  <c r="AB144" i="2" a="1"/>
  <c r="AB144" i="2" s="1"/>
  <c r="AA144" i="2" a="1"/>
  <c r="AA144" i="2" s="1"/>
  <c r="Z144" i="2" a="1"/>
  <c r="Z144" i="2" s="1"/>
  <c r="Y144" i="2" a="1"/>
  <c r="Y144" i="2" s="1"/>
  <c r="X144" i="2" a="1"/>
  <c r="X144" i="2" s="1"/>
  <c r="W144" i="2" a="1"/>
  <c r="W144" i="2" s="1"/>
  <c r="V144" i="2" a="1"/>
  <c r="V144" i="2" s="1"/>
  <c r="U144" i="2" a="1"/>
  <c r="U144" i="2" s="1"/>
  <c r="S144" i="2"/>
  <c r="AF143" i="2" a="1"/>
  <c r="AF143" i="2" s="1"/>
  <c r="AE143" i="2" a="1"/>
  <c r="AE143" i="2" s="1"/>
  <c r="AD143" i="2" a="1"/>
  <c r="AD143" i="2" s="1"/>
  <c r="AC143" i="2" a="1"/>
  <c r="AC143" i="2" s="1"/>
  <c r="AB143" i="2" a="1"/>
  <c r="AB143" i="2" s="1"/>
  <c r="AA143" i="2" a="1"/>
  <c r="AA143" i="2" s="1"/>
  <c r="Z143" i="2" a="1"/>
  <c r="Z143" i="2" s="1"/>
  <c r="Y143" i="2" a="1"/>
  <c r="Y143" i="2" s="1"/>
  <c r="X143" i="2" a="1"/>
  <c r="X143" i="2" s="1"/>
  <c r="W143" i="2" a="1"/>
  <c r="W143" i="2" s="1"/>
  <c r="V143" i="2" a="1"/>
  <c r="V143" i="2" s="1"/>
  <c r="U143" i="2" a="1"/>
  <c r="U143" i="2" s="1"/>
  <c r="S143" i="2"/>
  <c r="AF142" i="2" a="1"/>
  <c r="AF142" i="2" s="1"/>
  <c r="AE142" i="2" a="1"/>
  <c r="AE142" i="2" s="1"/>
  <c r="AD142" i="2" a="1"/>
  <c r="AD142" i="2" s="1"/>
  <c r="AC142" i="2" a="1"/>
  <c r="AC142" i="2" s="1"/>
  <c r="AB142" i="2" a="1"/>
  <c r="AB142" i="2" s="1"/>
  <c r="AA142" i="2" a="1"/>
  <c r="AA142" i="2" s="1"/>
  <c r="Z142" i="2" a="1"/>
  <c r="Z142" i="2" s="1"/>
  <c r="Y142" i="2" a="1"/>
  <c r="Y142" i="2" s="1"/>
  <c r="X142" i="2" a="1"/>
  <c r="X142" i="2" s="1"/>
  <c r="W142" i="2" a="1"/>
  <c r="W142" i="2" s="1"/>
  <c r="V142" i="2" a="1"/>
  <c r="V142" i="2" s="1"/>
  <c r="U142" i="2" a="1"/>
  <c r="U142" i="2" s="1"/>
  <c r="S142" i="2"/>
  <c r="AF141" i="2" a="1"/>
  <c r="AF141" i="2" s="1"/>
  <c r="AE141" i="2" a="1"/>
  <c r="AE141" i="2" s="1"/>
  <c r="AD141" i="2" a="1"/>
  <c r="AD141" i="2" s="1"/>
  <c r="AC141" i="2" a="1"/>
  <c r="AC141" i="2" s="1"/>
  <c r="AB141" i="2" a="1"/>
  <c r="AB141" i="2" s="1"/>
  <c r="AA141" i="2" a="1"/>
  <c r="AA141" i="2" s="1"/>
  <c r="Z141" i="2" a="1"/>
  <c r="Z141" i="2" s="1"/>
  <c r="Y141" i="2" a="1"/>
  <c r="Y141" i="2" s="1"/>
  <c r="X141" i="2" a="1"/>
  <c r="X141" i="2" s="1"/>
  <c r="W141" i="2" a="1"/>
  <c r="W141" i="2" s="1"/>
  <c r="V141" i="2" a="1"/>
  <c r="V141" i="2" s="1"/>
  <c r="U141" i="2" a="1"/>
  <c r="U141" i="2" s="1"/>
  <c r="S141" i="2"/>
  <c r="AF140" i="2" a="1"/>
  <c r="AF140" i="2" s="1"/>
  <c r="AE140" i="2" a="1"/>
  <c r="AE140" i="2" s="1"/>
  <c r="AD140" i="2" a="1"/>
  <c r="AD140" i="2" s="1"/>
  <c r="AC140" i="2" a="1"/>
  <c r="AC140" i="2" s="1"/>
  <c r="AB140" i="2" a="1"/>
  <c r="AB140" i="2" s="1"/>
  <c r="AA140" i="2" a="1"/>
  <c r="AA140" i="2" s="1"/>
  <c r="Z140" i="2" a="1"/>
  <c r="Z140" i="2" s="1"/>
  <c r="Y140" i="2" a="1"/>
  <c r="Y140" i="2" s="1"/>
  <c r="X140" i="2" a="1"/>
  <c r="X140" i="2" s="1"/>
  <c r="W140" i="2" a="1"/>
  <c r="W140" i="2" s="1"/>
  <c r="V140" i="2" a="1"/>
  <c r="V140" i="2" s="1"/>
  <c r="U140" i="2" a="1"/>
  <c r="U140" i="2" s="1"/>
  <c r="S140" i="2"/>
  <c r="AF139" i="2" a="1"/>
  <c r="AF139" i="2" s="1"/>
  <c r="AE139" i="2" a="1"/>
  <c r="AE139" i="2" s="1"/>
  <c r="AD139" i="2" a="1"/>
  <c r="AD139" i="2" s="1"/>
  <c r="AC139" i="2" a="1"/>
  <c r="AC139" i="2" s="1"/>
  <c r="AB139" i="2" a="1"/>
  <c r="AB139" i="2" s="1"/>
  <c r="AA139" i="2" a="1"/>
  <c r="AA139" i="2" s="1"/>
  <c r="Z139" i="2" a="1"/>
  <c r="Z139" i="2" s="1"/>
  <c r="Y139" i="2" a="1"/>
  <c r="Y139" i="2" s="1"/>
  <c r="X139" i="2" a="1"/>
  <c r="X139" i="2" s="1"/>
  <c r="W139" i="2" a="1"/>
  <c r="W139" i="2" s="1"/>
  <c r="V139" i="2" a="1"/>
  <c r="V139" i="2" s="1"/>
  <c r="U139" i="2" a="1"/>
  <c r="U139" i="2" s="1"/>
  <c r="S139" i="2"/>
  <c r="AF138" i="2" a="1"/>
  <c r="AF138" i="2" s="1"/>
  <c r="AE138" i="2" a="1"/>
  <c r="AE138" i="2" s="1"/>
  <c r="AD138" i="2" a="1"/>
  <c r="AD138" i="2" s="1"/>
  <c r="AC138" i="2" a="1"/>
  <c r="AC138" i="2" s="1"/>
  <c r="AB138" i="2" a="1"/>
  <c r="AB138" i="2" s="1"/>
  <c r="AA138" i="2" a="1"/>
  <c r="AA138" i="2" s="1"/>
  <c r="Z138" i="2" a="1"/>
  <c r="Z138" i="2" s="1"/>
  <c r="Y138" i="2" a="1"/>
  <c r="Y138" i="2" s="1"/>
  <c r="X138" i="2" a="1"/>
  <c r="X138" i="2" s="1"/>
  <c r="W138" i="2" a="1"/>
  <c r="W138" i="2" s="1"/>
  <c r="V138" i="2" a="1"/>
  <c r="V138" i="2" s="1"/>
  <c r="U138" i="2" a="1"/>
  <c r="U138" i="2" s="1"/>
  <c r="S138" i="2"/>
  <c r="AF137" i="2" a="1"/>
  <c r="AF137" i="2" s="1"/>
  <c r="AE137" i="2" a="1"/>
  <c r="AE137" i="2" s="1"/>
  <c r="AD137" i="2" a="1"/>
  <c r="AD137" i="2" s="1"/>
  <c r="AC137" i="2" a="1"/>
  <c r="AC137" i="2" s="1"/>
  <c r="AB137" i="2" a="1"/>
  <c r="AB137" i="2" s="1"/>
  <c r="AA137" i="2" a="1"/>
  <c r="AA137" i="2" s="1"/>
  <c r="Z137" i="2" a="1"/>
  <c r="Z137" i="2" s="1"/>
  <c r="Y137" i="2" a="1"/>
  <c r="Y137" i="2" s="1"/>
  <c r="X137" i="2" a="1"/>
  <c r="X137" i="2" s="1"/>
  <c r="W137" i="2" a="1"/>
  <c r="W137" i="2" s="1"/>
  <c r="V137" i="2" a="1"/>
  <c r="V137" i="2" s="1"/>
  <c r="U137" i="2" a="1"/>
  <c r="U137" i="2" s="1"/>
  <c r="S137" i="2"/>
  <c r="AF136" i="2" a="1"/>
  <c r="AF136" i="2" s="1"/>
  <c r="AE136" i="2" a="1"/>
  <c r="AE136" i="2" s="1"/>
  <c r="AD136" i="2" a="1"/>
  <c r="AD136" i="2" s="1"/>
  <c r="AC136" i="2" a="1"/>
  <c r="AC136" i="2" s="1"/>
  <c r="AB136" i="2" a="1"/>
  <c r="AB136" i="2" s="1"/>
  <c r="AA136" i="2" a="1"/>
  <c r="AA136" i="2" s="1"/>
  <c r="Z136" i="2" a="1"/>
  <c r="Z136" i="2" s="1"/>
  <c r="Y136" i="2" a="1"/>
  <c r="Y136" i="2" s="1"/>
  <c r="X136" i="2" a="1"/>
  <c r="X136" i="2" s="1"/>
  <c r="W136" i="2" a="1"/>
  <c r="W136" i="2" s="1"/>
  <c r="V136" i="2" a="1"/>
  <c r="V136" i="2" s="1"/>
  <c r="U136" i="2" a="1"/>
  <c r="U136" i="2" s="1"/>
  <c r="S136" i="2"/>
  <c r="AF135" i="2" a="1"/>
  <c r="AF135" i="2" s="1"/>
  <c r="AE135" i="2" a="1"/>
  <c r="AE135" i="2" s="1"/>
  <c r="AD135" i="2" a="1"/>
  <c r="AD135" i="2" s="1"/>
  <c r="AC135" i="2" a="1"/>
  <c r="AC135" i="2" s="1"/>
  <c r="AB135" i="2" a="1"/>
  <c r="AB135" i="2" s="1"/>
  <c r="AA135" i="2" a="1"/>
  <c r="AA135" i="2" s="1"/>
  <c r="Z135" i="2" a="1"/>
  <c r="Z135" i="2" s="1"/>
  <c r="Y135" i="2" a="1"/>
  <c r="Y135" i="2" s="1"/>
  <c r="X135" i="2" a="1"/>
  <c r="X135" i="2" s="1"/>
  <c r="W135" i="2" a="1"/>
  <c r="W135" i="2" s="1"/>
  <c r="V135" i="2" a="1"/>
  <c r="V135" i="2" s="1"/>
  <c r="U135" i="2" a="1"/>
  <c r="U135" i="2" s="1"/>
  <c r="S135" i="2"/>
  <c r="AF134" i="2" a="1"/>
  <c r="AF134" i="2" s="1"/>
  <c r="AE134" i="2" a="1"/>
  <c r="AE134" i="2" s="1"/>
  <c r="AD134" i="2" a="1"/>
  <c r="AD134" i="2" s="1"/>
  <c r="AC134" i="2" a="1"/>
  <c r="AC134" i="2" s="1"/>
  <c r="AB134" i="2" a="1"/>
  <c r="AB134" i="2" s="1"/>
  <c r="AA134" i="2" a="1"/>
  <c r="AA134" i="2" s="1"/>
  <c r="Z134" i="2" a="1"/>
  <c r="Z134" i="2" s="1"/>
  <c r="Y134" i="2" a="1"/>
  <c r="Y134" i="2" s="1"/>
  <c r="X134" i="2" a="1"/>
  <c r="X134" i="2" s="1"/>
  <c r="W134" i="2" a="1"/>
  <c r="W134" i="2" s="1"/>
  <c r="V134" i="2" a="1"/>
  <c r="V134" i="2" s="1"/>
  <c r="U134" i="2" a="1"/>
  <c r="U134" i="2" s="1"/>
  <c r="S134" i="2"/>
  <c r="AF133" i="2" a="1"/>
  <c r="AF133" i="2" s="1"/>
  <c r="AE133" i="2" a="1"/>
  <c r="AE133" i="2" s="1"/>
  <c r="AD133" i="2" a="1"/>
  <c r="AD133" i="2" s="1"/>
  <c r="AC133" i="2" a="1"/>
  <c r="AC133" i="2" s="1"/>
  <c r="AB133" i="2" a="1"/>
  <c r="AB133" i="2" s="1"/>
  <c r="AA133" i="2" a="1"/>
  <c r="AA133" i="2" s="1"/>
  <c r="Z133" i="2" a="1"/>
  <c r="Z133" i="2" s="1"/>
  <c r="Y133" i="2" a="1"/>
  <c r="Y133" i="2" s="1"/>
  <c r="X133" i="2" a="1"/>
  <c r="X133" i="2" s="1"/>
  <c r="W133" i="2" a="1"/>
  <c r="W133" i="2" s="1"/>
  <c r="V133" i="2" a="1"/>
  <c r="V133" i="2" s="1"/>
  <c r="U133" i="2" a="1"/>
  <c r="U133" i="2" s="1"/>
  <c r="S133" i="2"/>
  <c r="AF132" i="2" a="1"/>
  <c r="AF132" i="2" s="1"/>
  <c r="AE132" i="2" a="1"/>
  <c r="AE132" i="2" s="1"/>
  <c r="AD132" i="2" a="1"/>
  <c r="AD132" i="2" s="1"/>
  <c r="AC132" i="2" a="1"/>
  <c r="AC132" i="2" s="1"/>
  <c r="AB132" i="2" a="1"/>
  <c r="AB132" i="2" s="1"/>
  <c r="AA132" i="2" a="1"/>
  <c r="AA132" i="2" s="1"/>
  <c r="Z132" i="2" a="1"/>
  <c r="Z132" i="2" s="1"/>
  <c r="Y132" i="2" a="1"/>
  <c r="Y132" i="2" s="1"/>
  <c r="X132" i="2" a="1"/>
  <c r="X132" i="2" s="1"/>
  <c r="W132" i="2" a="1"/>
  <c r="W132" i="2" s="1"/>
  <c r="V132" i="2" a="1"/>
  <c r="V132" i="2" s="1"/>
  <c r="U132" i="2" a="1"/>
  <c r="U132" i="2" s="1"/>
  <c r="S132" i="2"/>
  <c r="AF131" i="2" a="1"/>
  <c r="AF131" i="2" s="1"/>
  <c r="AE131" i="2" a="1"/>
  <c r="AE131" i="2" s="1"/>
  <c r="AD131" i="2" a="1"/>
  <c r="AD131" i="2" s="1"/>
  <c r="AC131" i="2" a="1"/>
  <c r="AC131" i="2" s="1"/>
  <c r="AB131" i="2" a="1"/>
  <c r="AB131" i="2" s="1"/>
  <c r="AA131" i="2" a="1"/>
  <c r="AA131" i="2" s="1"/>
  <c r="Z131" i="2" a="1"/>
  <c r="Z131" i="2" s="1"/>
  <c r="Y131" i="2" a="1"/>
  <c r="Y131" i="2" s="1"/>
  <c r="X131" i="2" a="1"/>
  <c r="X131" i="2" s="1"/>
  <c r="W131" i="2" a="1"/>
  <c r="W131" i="2" s="1"/>
  <c r="V131" i="2" a="1"/>
  <c r="V131" i="2" s="1"/>
  <c r="U131" i="2" a="1"/>
  <c r="U131" i="2" s="1"/>
  <c r="S131" i="2"/>
  <c r="AF130" i="2" a="1"/>
  <c r="AF130" i="2" s="1"/>
  <c r="AE130" i="2" a="1"/>
  <c r="AE130" i="2" s="1"/>
  <c r="AD130" i="2" a="1"/>
  <c r="AD130" i="2" s="1"/>
  <c r="AC130" i="2" a="1"/>
  <c r="AC130" i="2" s="1"/>
  <c r="AB130" i="2" a="1"/>
  <c r="AB130" i="2" s="1"/>
  <c r="AA130" i="2" a="1"/>
  <c r="AA130" i="2" s="1"/>
  <c r="Z130" i="2" a="1"/>
  <c r="Z130" i="2" s="1"/>
  <c r="Y130" i="2" a="1"/>
  <c r="Y130" i="2" s="1"/>
  <c r="X130" i="2" a="1"/>
  <c r="X130" i="2" s="1"/>
  <c r="W130" i="2" a="1"/>
  <c r="W130" i="2" s="1"/>
  <c r="V130" i="2" a="1"/>
  <c r="V130" i="2" s="1"/>
  <c r="U130" i="2" a="1"/>
  <c r="U130" i="2" s="1"/>
  <c r="S130" i="2"/>
  <c r="AF129" i="2" a="1"/>
  <c r="AF129" i="2" s="1"/>
  <c r="AE129" i="2" a="1"/>
  <c r="AE129" i="2" s="1"/>
  <c r="AD129" i="2" a="1"/>
  <c r="AD129" i="2" s="1"/>
  <c r="AC129" i="2" a="1"/>
  <c r="AC129" i="2" s="1"/>
  <c r="AB129" i="2" a="1"/>
  <c r="AB129" i="2" s="1"/>
  <c r="AA129" i="2" a="1"/>
  <c r="AA129" i="2" s="1"/>
  <c r="Z129" i="2" a="1"/>
  <c r="Z129" i="2" s="1"/>
  <c r="Y129" i="2" a="1"/>
  <c r="Y129" i="2" s="1"/>
  <c r="X129" i="2" a="1"/>
  <c r="X129" i="2" s="1"/>
  <c r="W129" i="2" a="1"/>
  <c r="W129" i="2" s="1"/>
  <c r="V129" i="2" a="1"/>
  <c r="V129" i="2" s="1"/>
  <c r="U129" i="2" a="1"/>
  <c r="U129" i="2" s="1"/>
  <c r="S129" i="2"/>
  <c r="AF128" i="2" a="1"/>
  <c r="AF128" i="2" s="1"/>
  <c r="AE128" i="2" a="1"/>
  <c r="AE128" i="2" s="1"/>
  <c r="AD128" i="2" a="1"/>
  <c r="AD128" i="2" s="1"/>
  <c r="AC128" i="2" a="1"/>
  <c r="AC128" i="2" s="1"/>
  <c r="AB128" i="2" a="1"/>
  <c r="AB128" i="2" s="1"/>
  <c r="AA128" i="2" a="1"/>
  <c r="AA128" i="2" s="1"/>
  <c r="Z128" i="2" a="1"/>
  <c r="Z128" i="2" s="1"/>
  <c r="Y128" i="2" a="1"/>
  <c r="Y128" i="2" s="1"/>
  <c r="X128" i="2" a="1"/>
  <c r="X128" i="2" s="1"/>
  <c r="W128" i="2" a="1"/>
  <c r="W128" i="2" s="1"/>
  <c r="V128" i="2" a="1"/>
  <c r="V128" i="2" s="1"/>
  <c r="U128" i="2" a="1"/>
  <c r="U128" i="2" s="1"/>
  <c r="S128" i="2"/>
  <c r="AF127" i="2" a="1"/>
  <c r="AF127" i="2" s="1"/>
  <c r="AE127" i="2" a="1"/>
  <c r="AE127" i="2" s="1"/>
  <c r="AD127" i="2" a="1"/>
  <c r="AD127" i="2" s="1"/>
  <c r="AC127" i="2" a="1"/>
  <c r="AC127" i="2" s="1"/>
  <c r="AB127" i="2" a="1"/>
  <c r="AB127" i="2" s="1"/>
  <c r="AA127" i="2" a="1"/>
  <c r="AA127" i="2" s="1"/>
  <c r="Z127" i="2" a="1"/>
  <c r="Z127" i="2" s="1"/>
  <c r="Y127" i="2" a="1"/>
  <c r="Y127" i="2" s="1"/>
  <c r="X127" i="2" a="1"/>
  <c r="X127" i="2" s="1"/>
  <c r="W127" i="2" a="1"/>
  <c r="W127" i="2" s="1"/>
  <c r="V127" i="2" a="1"/>
  <c r="V127" i="2" s="1"/>
  <c r="U127" i="2" a="1"/>
  <c r="U127" i="2" s="1"/>
  <c r="S127" i="2"/>
  <c r="AF126" i="2" a="1"/>
  <c r="AF126" i="2" s="1"/>
  <c r="AE126" i="2" a="1"/>
  <c r="AE126" i="2" s="1"/>
  <c r="AD126" i="2" a="1"/>
  <c r="AD126" i="2" s="1"/>
  <c r="AC126" i="2" a="1"/>
  <c r="AC126" i="2" s="1"/>
  <c r="AB126" i="2" a="1"/>
  <c r="AB126" i="2" s="1"/>
  <c r="AA126" i="2" a="1"/>
  <c r="AA126" i="2" s="1"/>
  <c r="Z126" i="2" a="1"/>
  <c r="Z126" i="2" s="1"/>
  <c r="Y126" i="2" a="1"/>
  <c r="Y126" i="2" s="1"/>
  <c r="X126" i="2" a="1"/>
  <c r="X126" i="2" s="1"/>
  <c r="W126" i="2" a="1"/>
  <c r="W126" i="2" s="1"/>
  <c r="V126" i="2" a="1"/>
  <c r="V126" i="2" s="1"/>
  <c r="U126" i="2" a="1"/>
  <c r="U126" i="2" s="1"/>
  <c r="S126" i="2"/>
  <c r="AF125" i="2" a="1"/>
  <c r="AF125" i="2" s="1"/>
  <c r="AE125" i="2" a="1"/>
  <c r="AE125" i="2" s="1"/>
  <c r="AD125" i="2" a="1"/>
  <c r="AD125" i="2" s="1"/>
  <c r="AC125" i="2" a="1"/>
  <c r="AC125" i="2" s="1"/>
  <c r="AB125" i="2" a="1"/>
  <c r="AB125" i="2" s="1"/>
  <c r="AA125" i="2" a="1"/>
  <c r="AA125" i="2" s="1"/>
  <c r="Z125" i="2" a="1"/>
  <c r="Z125" i="2" s="1"/>
  <c r="Y125" i="2" a="1"/>
  <c r="Y125" i="2" s="1"/>
  <c r="X125" i="2" a="1"/>
  <c r="X125" i="2" s="1"/>
  <c r="W125" i="2" a="1"/>
  <c r="W125" i="2" s="1"/>
  <c r="V125" i="2" a="1"/>
  <c r="V125" i="2" s="1"/>
  <c r="U125" i="2" a="1"/>
  <c r="U125" i="2" s="1"/>
  <c r="S125" i="2"/>
  <c r="AF124" i="2" a="1"/>
  <c r="AF124" i="2" s="1"/>
  <c r="AE124" i="2" a="1"/>
  <c r="AE124" i="2" s="1"/>
  <c r="AD124" i="2" a="1"/>
  <c r="AD124" i="2" s="1"/>
  <c r="AC124" i="2" a="1"/>
  <c r="AC124" i="2" s="1"/>
  <c r="AB124" i="2" a="1"/>
  <c r="AB124" i="2" s="1"/>
  <c r="AA124" i="2" a="1"/>
  <c r="AA124" i="2" s="1"/>
  <c r="Z124" i="2" a="1"/>
  <c r="Z124" i="2" s="1"/>
  <c r="Y124" i="2" a="1"/>
  <c r="Y124" i="2" s="1"/>
  <c r="X124" i="2" a="1"/>
  <c r="X124" i="2" s="1"/>
  <c r="W124" i="2" a="1"/>
  <c r="W124" i="2" s="1"/>
  <c r="V124" i="2" a="1"/>
  <c r="V124" i="2" s="1"/>
  <c r="U124" i="2" a="1"/>
  <c r="U124" i="2" s="1"/>
  <c r="S124" i="2"/>
  <c r="AF123" i="2" a="1"/>
  <c r="AF123" i="2" s="1"/>
  <c r="AE123" i="2" a="1"/>
  <c r="AE123" i="2" s="1"/>
  <c r="AD123" i="2" a="1"/>
  <c r="AD123" i="2" s="1"/>
  <c r="AC123" i="2" a="1"/>
  <c r="AC123" i="2" s="1"/>
  <c r="AB123" i="2" a="1"/>
  <c r="AB123" i="2" s="1"/>
  <c r="AA123" i="2" a="1"/>
  <c r="AA123" i="2" s="1"/>
  <c r="Z123" i="2" a="1"/>
  <c r="Z123" i="2" s="1"/>
  <c r="Y123" i="2" a="1"/>
  <c r="Y123" i="2" s="1"/>
  <c r="X123" i="2" a="1"/>
  <c r="X123" i="2" s="1"/>
  <c r="W123" i="2" a="1"/>
  <c r="W123" i="2" s="1"/>
  <c r="V123" i="2" a="1"/>
  <c r="V123" i="2" s="1"/>
  <c r="U123" i="2" a="1"/>
  <c r="U123" i="2" s="1"/>
  <c r="S123" i="2"/>
  <c r="AF122" i="2" a="1"/>
  <c r="AF122" i="2" s="1"/>
  <c r="AE122" i="2" a="1"/>
  <c r="AE122" i="2" s="1"/>
  <c r="AD122" i="2" a="1"/>
  <c r="AD122" i="2" s="1"/>
  <c r="AC122" i="2" a="1"/>
  <c r="AC122" i="2" s="1"/>
  <c r="AB122" i="2" a="1"/>
  <c r="AB122" i="2" s="1"/>
  <c r="AA122" i="2" a="1"/>
  <c r="AA122" i="2" s="1"/>
  <c r="Z122" i="2" a="1"/>
  <c r="Z122" i="2" s="1"/>
  <c r="Y122" i="2" a="1"/>
  <c r="Y122" i="2" s="1"/>
  <c r="X122" i="2" a="1"/>
  <c r="X122" i="2" s="1"/>
  <c r="W122" i="2" a="1"/>
  <c r="W122" i="2" s="1"/>
  <c r="V122" i="2" a="1"/>
  <c r="V122" i="2" s="1"/>
  <c r="U122" i="2" a="1"/>
  <c r="U122" i="2" s="1"/>
  <c r="S122" i="2"/>
  <c r="AF121" i="2" a="1"/>
  <c r="AF121" i="2" s="1"/>
  <c r="AE121" i="2" a="1"/>
  <c r="AE121" i="2" s="1"/>
  <c r="AD121" i="2" a="1"/>
  <c r="AD121" i="2" s="1"/>
  <c r="AC121" i="2" a="1"/>
  <c r="AC121" i="2" s="1"/>
  <c r="AB121" i="2" a="1"/>
  <c r="AB121" i="2" s="1"/>
  <c r="AA121" i="2" a="1"/>
  <c r="AA121" i="2" s="1"/>
  <c r="Z121" i="2" a="1"/>
  <c r="Z121" i="2" s="1"/>
  <c r="Y121" i="2" a="1"/>
  <c r="Y121" i="2" s="1"/>
  <c r="X121" i="2" a="1"/>
  <c r="X121" i="2" s="1"/>
  <c r="W121" i="2" a="1"/>
  <c r="W121" i="2" s="1"/>
  <c r="V121" i="2" a="1"/>
  <c r="V121" i="2" s="1"/>
  <c r="U121" i="2" a="1"/>
  <c r="U121" i="2" s="1"/>
  <c r="S121" i="2"/>
  <c r="AF120" i="2" a="1"/>
  <c r="AF120" i="2" s="1"/>
  <c r="AE120" i="2" a="1"/>
  <c r="AE120" i="2" s="1"/>
  <c r="AD120" i="2" a="1"/>
  <c r="AD120" i="2" s="1"/>
  <c r="AC120" i="2" a="1"/>
  <c r="AC120" i="2" s="1"/>
  <c r="AB120" i="2" a="1"/>
  <c r="AB120" i="2" s="1"/>
  <c r="AA120" i="2" a="1"/>
  <c r="AA120" i="2" s="1"/>
  <c r="Z120" i="2" a="1"/>
  <c r="Z120" i="2" s="1"/>
  <c r="Y120" i="2" a="1"/>
  <c r="Y120" i="2" s="1"/>
  <c r="X120" i="2" a="1"/>
  <c r="X120" i="2" s="1"/>
  <c r="W120" i="2" a="1"/>
  <c r="W120" i="2" s="1"/>
  <c r="V120" i="2" a="1"/>
  <c r="V120" i="2" s="1"/>
  <c r="U120" i="2" a="1"/>
  <c r="U120" i="2" s="1"/>
  <c r="S120" i="2"/>
  <c r="AF119" i="2" a="1"/>
  <c r="AF119" i="2" s="1"/>
  <c r="AE119" i="2" a="1"/>
  <c r="AE119" i="2" s="1"/>
  <c r="AD119" i="2" a="1"/>
  <c r="AD119" i="2" s="1"/>
  <c r="AC119" i="2" a="1"/>
  <c r="AC119" i="2" s="1"/>
  <c r="AB119" i="2" a="1"/>
  <c r="AB119" i="2" s="1"/>
  <c r="AA119" i="2" a="1"/>
  <c r="AA119" i="2" s="1"/>
  <c r="Z119" i="2" a="1"/>
  <c r="Z119" i="2" s="1"/>
  <c r="Y119" i="2" a="1"/>
  <c r="Y119" i="2" s="1"/>
  <c r="X119" i="2" a="1"/>
  <c r="X119" i="2" s="1"/>
  <c r="W119" i="2" a="1"/>
  <c r="W119" i="2" s="1"/>
  <c r="V119" i="2" a="1"/>
  <c r="V119" i="2" s="1"/>
  <c r="U119" i="2" a="1"/>
  <c r="U119" i="2" s="1"/>
  <c r="S119" i="2"/>
  <c r="AF118" i="2" a="1"/>
  <c r="AF118" i="2" s="1"/>
  <c r="AE118" i="2" a="1"/>
  <c r="AE118" i="2" s="1"/>
  <c r="AD118" i="2" a="1"/>
  <c r="AD118" i="2" s="1"/>
  <c r="AC118" i="2" a="1"/>
  <c r="AC118" i="2" s="1"/>
  <c r="AB118" i="2" a="1"/>
  <c r="AB118" i="2" s="1"/>
  <c r="AA118" i="2" a="1"/>
  <c r="AA118" i="2" s="1"/>
  <c r="Z118" i="2" a="1"/>
  <c r="Z118" i="2" s="1"/>
  <c r="Y118" i="2" a="1"/>
  <c r="Y118" i="2" s="1"/>
  <c r="X118" i="2" a="1"/>
  <c r="X118" i="2" s="1"/>
  <c r="W118" i="2" a="1"/>
  <c r="W118" i="2" s="1"/>
  <c r="V118" i="2" a="1"/>
  <c r="V118" i="2" s="1"/>
  <c r="U118" i="2" a="1"/>
  <c r="U118" i="2" s="1"/>
  <c r="S118" i="2"/>
  <c r="AF117" i="2" a="1"/>
  <c r="AF117" i="2" s="1"/>
  <c r="AE117" i="2" a="1"/>
  <c r="AE117" i="2" s="1"/>
  <c r="AD117" i="2" a="1"/>
  <c r="AD117" i="2" s="1"/>
  <c r="AC117" i="2" a="1"/>
  <c r="AC117" i="2" s="1"/>
  <c r="AB117" i="2" a="1"/>
  <c r="AB117" i="2" s="1"/>
  <c r="AA117" i="2" a="1"/>
  <c r="AA117" i="2" s="1"/>
  <c r="Z117" i="2" a="1"/>
  <c r="Z117" i="2" s="1"/>
  <c r="Y117" i="2" a="1"/>
  <c r="Y117" i="2" s="1"/>
  <c r="X117" i="2" a="1"/>
  <c r="X117" i="2" s="1"/>
  <c r="W117" i="2" a="1"/>
  <c r="W117" i="2" s="1"/>
  <c r="V117" i="2" a="1"/>
  <c r="V117" i="2" s="1"/>
  <c r="U117" i="2" a="1"/>
  <c r="U117" i="2" s="1"/>
  <c r="S117" i="2"/>
  <c r="AF116" i="2" a="1"/>
  <c r="AF116" i="2" s="1"/>
  <c r="AE116" i="2" a="1"/>
  <c r="AE116" i="2" s="1"/>
  <c r="AD116" i="2" a="1"/>
  <c r="AD116" i="2" s="1"/>
  <c r="AC116" i="2" a="1"/>
  <c r="AC116" i="2" s="1"/>
  <c r="AB116" i="2" a="1"/>
  <c r="AB116" i="2" s="1"/>
  <c r="AA116" i="2" a="1"/>
  <c r="AA116" i="2" s="1"/>
  <c r="Z116" i="2" a="1"/>
  <c r="Z116" i="2" s="1"/>
  <c r="Y116" i="2" a="1"/>
  <c r="Y116" i="2" s="1"/>
  <c r="X116" i="2" a="1"/>
  <c r="X116" i="2" s="1"/>
  <c r="W116" i="2" a="1"/>
  <c r="W116" i="2" s="1"/>
  <c r="V116" i="2" a="1"/>
  <c r="V116" i="2" s="1"/>
  <c r="U116" i="2" a="1"/>
  <c r="U116" i="2" s="1"/>
  <c r="S116" i="2"/>
  <c r="AF115" i="2" a="1"/>
  <c r="AF115" i="2" s="1"/>
  <c r="AE115" i="2" a="1"/>
  <c r="AE115" i="2" s="1"/>
  <c r="AD115" i="2" a="1"/>
  <c r="AD115" i="2" s="1"/>
  <c r="AC115" i="2" a="1"/>
  <c r="AC115" i="2" s="1"/>
  <c r="AB115" i="2" a="1"/>
  <c r="AB115" i="2" s="1"/>
  <c r="AA115" i="2" a="1"/>
  <c r="AA115" i="2" s="1"/>
  <c r="Z115" i="2" a="1"/>
  <c r="Z115" i="2" s="1"/>
  <c r="Y115" i="2" a="1"/>
  <c r="Y115" i="2" s="1"/>
  <c r="X115" i="2" a="1"/>
  <c r="X115" i="2" s="1"/>
  <c r="W115" i="2" a="1"/>
  <c r="W115" i="2" s="1"/>
  <c r="V115" i="2" a="1"/>
  <c r="V115" i="2" s="1"/>
  <c r="U115" i="2" a="1"/>
  <c r="U115" i="2" s="1"/>
  <c r="S115" i="2"/>
  <c r="AF114" i="2" a="1"/>
  <c r="AF114" i="2" s="1"/>
  <c r="AE114" i="2" a="1"/>
  <c r="AE114" i="2" s="1"/>
  <c r="AD114" i="2" a="1"/>
  <c r="AD114" i="2" s="1"/>
  <c r="AC114" i="2" a="1"/>
  <c r="AC114" i="2" s="1"/>
  <c r="AB114" i="2" a="1"/>
  <c r="AB114" i="2" s="1"/>
  <c r="AA114" i="2" a="1"/>
  <c r="AA114" i="2" s="1"/>
  <c r="Z114" i="2" a="1"/>
  <c r="Z114" i="2" s="1"/>
  <c r="Y114" i="2" a="1"/>
  <c r="Y114" i="2" s="1"/>
  <c r="X114" i="2" a="1"/>
  <c r="X114" i="2" s="1"/>
  <c r="W114" i="2" a="1"/>
  <c r="W114" i="2" s="1"/>
  <c r="V114" i="2" a="1"/>
  <c r="V114" i="2" s="1"/>
  <c r="U114" i="2" a="1"/>
  <c r="U114" i="2" s="1"/>
  <c r="S114" i="2"/>
  <c r="AF113" i="2" a="1"/>
  <c r="AF113" i="2" s="1"/>
  <c r="AE113" i="2" a="1"/>
  <c r="AE113" i="2" s="1"/>
  <c r="AD113" i="2" a="1"/>
  <c r="AD113" i="2" s="1"/>
  <c r="AC113" i="2" a="1"/>
  <c r="AC113" i="2" s="1"/>
  <c r="AB113" i="2" a="1"/>
  <c r="AB113" i="2" s="1"/>
  <c r="AA113" i="2" a="1"/>
  <c r="AA113" i="2" s="1"/>
  <c r="Z113" i="2" a="1"/>
  <c r="Z113" i="2" s="1"/>
  <c r="Y113" i="2" a="1"/>
  <c r="Y113" i="2" s="1"/>
  <c r="X113" i="2" a="1"/>
  <c r="X113" i="2" s="1"/>
  <c r="W113" i="2" a="1"/>
  <c r="W113" i="2" s="1"/>
  <c r="V113" i="2" a="1"/>
  <c r="V113" i="2" s="1"/>
  <c r="U113" i="2" a="1"/>
  <c r="U113" i="2" s="1"/>
  <c r="S113" i="2"/>
  <c r="AF112" i="2" a="1"/>
  <c r="AF112" i="2" s="1"/>
  <c r="AE112" i="2" a="1"/>
  <c r="AE112" i="2" s="1"/>
  <c r="AD112" i="2" a="1"/>
  <c r="AD112" i="2" s="1"/>
  <c r="AC112" i="2" a="1"/>
  <c r="AC112" i="2" s="1"/>
  <c r="AB112" i="2" a="1"/>
  <c r="AB112" i="2" s="1"/>
  <c r="AA112" i="2" a="1"/>
  <c r="AA112" i="2" s="1"/>
  <c r="Z112" i="2" a="1"/>
  <c r="Z112" i="2" s="1"/>
  <c r="Y112" i="2" a="1"/>
  <c r="Y112" i="2" s="1"/>
  <c r="X112" i="2" a="1"/>
  <c r="X112" i="2" s="1"/>
  <c r="W112" i="2" a="1"/>
  <c r="W112" i="2" s="1"/>
  <c r="V112" i="2" a="1"/>
  <c r="V112" i="2" s="1"/>
  <c r="U112" i="2" a="1"/>
  <c r="U112" i="2" s="1"/>
  <c r="S112" i="2"/>
  <c r="AF111" i="2" a="1"/>
  <c r="AF111" i="2" s="1"/>
  <c r="AE111" i="2" a="1"/>
  <c r="AE111" i="2" s="1"/>
  <c r="AD111" i="2" a="1"/>
  <c r="AD111" i="2" s="1"/>
  <c r="AC111" i="2" a="1"/>
  <c r="AC111" i="2" s="1"/>
  <c r="AB111" i="2" a="1"/>
  <c r="AB111" i="2" s="1"/>
  <c r="AA111" i="2" a="1"/>
  <c r="AA111" i="2" s="1"/>
  <c r="Z111" i="2" a="1"/>
  <c r="Z111" i="2" s="1"/>
  <c r="Y111" i="2" a="1"/>
  <c r="Y111" i="2" s="1"/>
  <c r="X111" i="2" a="1"/>
  <c r="X111" i="2" s="1"/>
  <c r="W111" i="2" a="1"/>
  <c r="W111" i="2" s="1"/>
  <c r="V111" i="2" a="1"/>
  <c r="V111" i="2" s="1"/>
  <c r="U111" i="2" a="1"/>
  <c r="U111" i="2" s="1"/>
  <c r="S111" i="2"/>
  <c r="AF110" i="2" a="1"/>
  <c r="AF110" i="2" s="1"/>
  <c r="AE110" i="2" a="1"/>
  <c r="AE110" i="2" s="1"/>
  <c r="AD110" i="2" a="1"/>
  <c r="AD110" i="2" s="1"/>
  <c r="AC110" i="2" a="1"/>
  <c r="AC110" i="2" s="1"/>
  <c r="AB110" i="2" a="1"/>
  <c r="AB110" i="2" s="1"/>
  <c r="AA110" i="2" a="1"/>
  <c r="AA110" i="2" s="1"/>
  <c r="Z110" i="2" a="1"/>
  <c r="Z110" i="2" s="1"/>
  <c r="Y110" i="2" a="1"/>
  <c r="Y110" i="2" s="1"/>
  <c r="X110" i="2" a="1"/>
  <c r="X110" i="2" s="1"/>
  <c r="W110" i="2" a="1"/>
  <c r="W110" i="2" s="1"/>
  <c r="V110" i="2" a="1"/>
  <c r="V110" i="2" s="1"/>
  <c r="U110" i="2" a="1"/>
  <c r="U110" i="2" s="1"/>
  <c r="S110" i="2"/>
  <c r="AF109" i="2" a="1"/>
  <c r="AF109" i="2" s="1"/>
  <c r="AE109" i="2" a="1"/>
  <c r="AE109" i="2" s="1"/>
  <c r="AD109" i="2" a="1"/>
  <c r="AD109" i="2" s="1"/>
  <c r="AC109" i="2" a="1"/>
  <c r="AC109" i="2" s="1"/>
  <c r="AB109" i="2" a="1"/>
  <c r="AB109" i="2" s="1"/>
  <c r="AA109" i="2" a="1"/>
  <c r="AA109" i="2" s="1"/>
  <c r="Z109" i="2" a="1"/>
  <c r="Z109" i="2" s="1"/>
  <c r="Y109" i="2" a="1"/>
  <c r="Y109" i="2" s="1"/>
  <c r="X109" i="2" a="1"/>
  <c r="X109" i="2" s="1"/>
  <c r="W109" i="2" a="1"/>
  <c r="W109" i="2" s="1"/>
  <c r="V109" i="2" a="1"/>
  <c r="V109" i="2" s="1"/>
  <c r="U109" i="2" a="1"/>
  <c r="U109" i="2" s="1"/>
  <c r="S109" i="2"/>
  <c r="AF108" i="2" a="1"/>
  <c r="AF108" i="2" s="1"/>
  <c r="AE108" i="2" a="1"/>
  <c r="AE108" i="2" s="1"/>
  <c r="AD108" i="2" a="1"/>
  <c r="AD108" i="2" s="1"/>
  <c r="AC108" i="2" a="1"/>
  <c r="AC108" i="2" s="1"/>
  <c r="AB108" i="2" a="1"/>
  <c r="AB108" i="2" s="1"/>
  <c r="AA108" i="2" a="1"/>
  <c r="AA108" i="2" s="1"/>
  <c r="Z108" i="2" a="1"/>
  <c r="Z108" i="2" s="1"/>
  <c r="Y108" i="2" a="1"/>
  <c r="Y108" i="2" s="1"/>
  <c r="X108" i="2" a="1"/>
  <c r="X108" i="2" s="1"/>
  <c r="W108" i="2" a="1"/>
  <c r="W108" i="2" s="1"/>
  <c r="V108" i="2" a="1"/>
  <c r="V108" i="2" s="1"/>
  <c r="U108" i="2" a="1"/>
  <c r="U108" i="2" s="1"/>
  <c r="S108" i="2"/>
  <c r="AF107" i="2" a="1"/>
  <c r="AF107" i="2" s="1"/>
  <c r="AE107" i="2" a="1"/>
  <c r="AE107" i="2" s="1"/>
  <c r="AD107" i="2" a="1"/>
  <c r="AD107" i="2" s="1"/>
  <c r="AC107" i="2" a="1"/>
  <c r="AC107" i="2" s="1"/>
  <c r="AB107" i="2" a="1"/>
  <c r="AB107" i="2" s="1"/>
  <c r="AA107" i="2" a="1"/>
  <c r="AA107" i="2" s="1"/>
  <c r="Z107" i="2" a="1"/>
  <c r="Z107" i="2" s="1"/>
  <c r="Y107" i="2" a="1"/>
  <c r="Y107" i="2" s="1"/>
  <c r="X107" i="2" a="1"/>
  <c r="X107" i="2" s="1"/>
  <c r="W107" i="2" a="1"/>
  <c r="W107" i="2" s="1"/>
  <c r="V107" i="2" a="1"/>
  <c r="V107" i="2" s="1"/>
  <c r="U107" i="2" a="1"/>
  <c r="U107" i="2" s="1"/>
  <c r="S107" i="2"/>
  <c r="AF106" i="2" a="1"/>
  <c r="AF106" i="2" s="1"/>
  <c r="AE106" i="2" a="1"/>
  <c r="AE106" i="2" s="1"/>
  <c r="AD106" i="2" a="1"/>
  <c r="AD106" i="2" s="1"/>
  <c r="AC106" i="2" a="1"/>
  <c r="AC106" i="2" s="1"/>
  <c r="AB106" i="2" a="1"/>
  <c r="AB106" i="2" s="1"/>
  <c r="AA106" i="2" a="1"/>
  <c r="AA106" i="2" s="1"/>
  <c r="Z106" i="2" a="1"/>
  <c r="Z106" i="2" s="1"/>
  <c r="Y106" i="2" a="1"/>
  <c r="Y106" i="2" s="1"/>
  <c r="X106" i="2" a="1"/>
  <c r="X106" i="2" s="1"/>
  <c r="W106" i="2" a="1"/>
  <c r="W106" i="2" s="1"/>
  <c r="V106" i="2" a="1"/>
  <c r="V106" i="2" s="1"/>
  <c r="U106" i="2" a="1"/>
  <c r="U106" i="2" s="1"/>
  <c r="S106" i="2"/>
  <c r="AF105" i="2" a="1"/>
  <c r="AF105" i="2" s="1"/>
  <c r="AE105" i="2" a="1"/>
  <c r="AE105" i="2" s="1"/>
  <c r="AD105" i="2" a="1"/>
  <c r="AD105" i="2" s="1"/>
  <c r="AC105" i="2" a="1"/>
  <c r="AC105" i="2" s="1"/>
  <c r="AB105" i="2" a="1"/>
  <c r="AB105" i="2" s="1"/>
  <c r="AA105" i="2" a="1"/>
  <c r="AA105" i="2" s="1"/>
  <c r="Z105" i="2" a="1"/>
  <c r="Z105" i="2" s="1"/>
  <c r="Y105" i="2" a="1"/>
  <c r="Y105" i="2" s="1"/>
  <c r="X105" i="2" a="1"/>
  <c r="X105" i="2" s="1"/>
  <c r="W105" i="2" a="1"/>
  <c r="W105" i="2" s="1"/>
  <c r="V105" i="2" a="1"/>
  <c r="V105" i="2" s="1"/>
  <c r="U105" i="2" a="1"/>
  <c r="U105" i="2" s="1"/>
  <c r="S105" i="2"/>
  <c r="AF104" i="2" a="1"/>
  <c r="AF104" i="2" s="1"/>
  <c r="AE104" i="2" a="1"/>
  <c r="AE104" i="2" s="1"/>
  <c r="AD104" i="2" a="1"/>
  <c r="AD104" i="2" s="1"/>
  <c r="AC104" i="2" a="1"/>
  <c r="AC104" i="2" s="1"/>
  <c r="AB104" i="2" a="1"/>
  <c r="AB104" i="2" s="1"/>
  <c r="AA104" i="2" a="1"/>
  <c r="AA104" i="2" s="1"/>
  <c r="Z104" i="2" a="1"/>
  <c r="Z104" i="2" s="1"/>
  <c r="Y104" i="2" a="1"/>
  <c r="Y104" i="2" s="1"/>
  <c r="X104" i="2" a="1"/>
  <c r="X104" i="2" s="1"/>
  <c r="W104" i="2" a="1"/>
  <c r="W104" i="2" s="1"/>
  <c r="V104" i="2" a="1"/>
  <c r="V104" i="2" s="1"/>
  <c r="U104" i="2" a="1"/>
  <c r="U104" i="2" s="1"/>
  <c r="S104" i="2"/>
  <c r="AF103" i="2" a="1"/>
  <c r="AF103" i="2" s="1"/>
  <c r="AE103" i="2" a="1"/>
  <c r="AE103" i="2" s="1"/>
  <c r="AD103" i="2" a="1"/>
  <c r="AD103" i="2" s="1"/>
  <c r="AC103" i="2" a="1"/>
  <c r="AC103" i="2" s="1"/>
  <c r="AB103" i="2" a="1"/>
  <c r="AB103" i="2" s="1"/>
  <c r="AA103" i="2" a="1"/>
  <c r="AA103" i="2" s="1"/>
  <c r="Z103" i="2" a="1"/>
  <c r="Z103" i="2" s="1"/>
  <c r="Y103" i="2" a="1"/>
  <c r="Y103" i="2" s="1"/>
  <c r="X103" i="2" a="1"/>
  <c r="X103" i="2" s="1"/>
  <c r="W103" i="2" a="1"/>
  <c r="W103" i="2" s="1"/>
  <c r="V103" i="2" a="1"/>
  <c r="V103" i="2" s="1"/>
  <c r="U103" i="2" a="1"/>
  <c r="U103" i="2" s="1"/>
  <c r="S103" i="2"/>
  <c r="AF102" i="2" a="1"/>
  <c r="AF102" i="2" s="1"/>
  <c r="AE102" i="2" a="1"/>
  <c r="AE102" i="2" s="1"/>
  <c r="AD102" i="2" a="1"/>
  <c r="AD102" i="2" s="1"/>
  <c r="AC102" i="2" a="1"/>
  <c r="AC102" i="2" s="1"/>
  <c r="AB102" i="2" a="1"/>
  <c r="AB102" i="2" s="1"/>
  <c r="AA102" i="2" a="1"/>
  <c r="AA102" i="2" s="1"/>
  <c r="Z102" i="2" a="1"/>
  <c r="Z102" i="2" s="1"/>
  <c r="Y102" i="2" a="1"/>
  <c r="Y102" i="2" s="1"/>
  <c r="X102" i="2" a="1"/>
  <c r="X102" i="2" s="1"/>
  <c r="W102" i="2" a="1"/>
  <c r="W102" i="2" s="1"/>
  <c r="V102" i="2" a="1"/>
  <c r="V102" i="2" s="1"/>
  <c r="U102" i="2" a="1"/>
  <c r="U102" i="2" s="1"/>
  <c r="S102" i="2"/>
  <c r="AF101" i="2" a="1"/>
  <c r="AF101" i="2" s="1"/>
  <c r="AE101" i="2" a="1"/>
  <c r="AE101" i="2" s="1"/>
  <c r="AD101" i="2" a="1"/>
  <c r="AD101" i="2" s="1"/>
  <c r="AC101" i="2" a="1"/>
  <c r="AC101" i="2" s="1"/>
  <c r="AB101" i="2" a="1"/>
  <c r="AB101" i="2" s="1"/>
  <c r="AA101" i="2" a="1"/>
  <c r="AA101" i="2" s="1"/>
  <c r="Z101" i="2" a="1"/>
  <c r="Z101" i="2" s="1"/>
  <c r="Y101" i="2" a="1"/>
  <c r="Y101" i="2" s="1"/>
  <c r="X101" i="2" a="1"/>
  <c r="X101" i="2" s="1"/>
  <c r="W101" i="2" a="1"/>
  <c r="W101" i="2" s="1"/>
  <c r="V101" i="2" a="1"/>
  <c r="V101" i="2" s="1"/>
  <c r="U101" i="2" a="1"/>
  <c r="U101" i="2" s="1"/>
  <c r="S101" i="2"/>
  <c r="AF100" i="2" a="1"/>
  <c r="AF100" i="2" s="1"/>
  <c r="AE100" i="2" a="1"/>
  <c r="AE100" i="2" s="1"/>
  <c r="AD100" i="2" a="1"/>
  <c r="AD100" i="2" s="1"/>
  <c r="AC100" i="2" a="1"/>
  <c r="AC100" i="2" s="1"/>
  <c r="AB100" i="2" a="1"/>
  <c r="AB100" i="2" s="1"/>
  <c r="AA100" i="2" a="1"/>
  <c r="AA100" i="2" s="1"/>
  <c r="Z100" i="2" a="1"/>
  <c r="Z100" i="2" s="1"/>
  <c r="Y100" i="2" a="1"/>
  <c r="Y100" i="2" s="1"/>
  <c r="X100" i="2" a="1"/>
  <c r="X100" i="2" s="1"/>
  <c r="W100" i="2" a="1"/>
  <c r="W100" i="2" s="1"/>
  <c r="V100" i="2" a="1"/>
  <c r="V100" i="2" s="1"/>
  <c r="U100" i="2" a="1"/>
  <c r="U100" i="2" s="1"/>
  <c r="S100" i="2"/>
  <c r="AF99" i="2" a="1"/>
  <c r="AF99" i="2" s="1"/>
  <c r="AE99" i="2" a="1"/>
  <c r="AE99" i="2" s="1"/>
  <c r="AD99" i="2" a="1"/>
  <c r="AD99" i="2" s="1"/>
  <c r="AC99" i="2" a="1"/>
  <c r="AC99" i="2" s="1"/>
  <c r="AB99" i="2" a="1"/>
  <c r="AB99" i="2" s="1"/>
  <c r="AA99" i="2" a="1"/>
  <c r="AA99" i="2" s="1"/>
  <c r="Z99" i="2" a="1"/>
  <c r="Z99" i="2" s="1"/>
  <c r="Y99" i="2" a="1"/>
  <c r="Y99" i="2" s="1"/>
  <c r="X99" i="2" a="1"/>
  <c r="X99" i="2" s="1"/>
  <c r="W99" i="2" a="1"/>
  <c r="W99" i="2" s="1"/>
  <c r="V99" i="2" a="1"/>
  <c r="V99" i="2" s="1"/>
  <c r="U99" i="2" a="1"/>
  <c r="U99" i="2" s="1"/>
  <c r="S99" i="2"/>
  <c r="AF98" i="2" a="1"/>
  <c r="AF98" i="2" s="1"/>
  <c r="AE98" i="2" a="1"/>
  <c r="AE98" i="2" s="1"/>
  <c r="AD98" i="2" a="1"/>
  <c r="AD98" i="2" s="1"/>
  <c r="AC98" i="2" a="1"/>
  <c r="AC98" i="2" s="1"/>
  <c r="AB98" i="2" a="1"/>
  <c r="AB98" i="2" s="1"/>
  <c r="AA98" i="2" a="1"/>
  <c r="AA98" i="2" s="1"/>
  <c r="Z98" i="2" a="1"/>
  <c r="Z98" i="2" s="1"/>
  <c r="Y98" i="2" a="1"/>
  <c r="Y98" i="2" s="1"/>
  <c r="X98" i="2" a="1"/>
  <c r="X98" i="2" s="1"/>
  <c r="W98" i="2" a="1"/>
  <c r="W98" i="2" s="1"/>
  <c r="V98" i="2" a="1"/>
  <c r="V98" i="2" s="1"/>
  <c r="U98" i="2" a="1"/>
  <c r="U98" i="2" s="1"/>
  <c r="S98" i="2"/>
  <c r="AF97" i="2" a="1"/>
  <c r="AF97" i="2" s="1"/>
  <c r="AE97" i="2" a="1"/>
  <c r="AE97" i="2" s="1"/>
  <c r="AD97" i="2" a="1"/>
  <c r="AD97" i="2" s="1"/>
  <c r="AC97" i="2" a="1"/>
  <c r="AC97" i="2" s="1"/>
  <c r="AB97" i="2" a="1"/>
  <c r="AB97" i="2" s="1"/>
  <c r="AA97" i="2" a="1"/>
  <c r="AA97" i="2" s="1"/>
  <c r="Z97" i="2" a="1"/>
  <c r="Z97" i="2" s="1"/>
  <c r="Y97" i="2" a="1"/>
  <c r="Y97" i="2" s="1"/>
  <c r="X97" i="2" a="1"/>
  <c r="X97" i="2" s="1"/>
  <c r="W97" i="2" a="1"/>
  <c r="W97" i="2" s="1"/>
  <c r="V97" i="2" a="1"/>
  <c r="V97" i="2" s="1"/>
  <c r="U97" i="2" a="1"/>
  <c r="U97" i="2" s="1"/>
  <c r="S97" i="2"/>
  <c r="AF96" i="2" a="1"/>
  <c r="AF96" i="2" s="1"/>
  <c r="AE96" i="2" a="1"/>
  <c r="AE96" i="2" s="1"/>
  <c r="AD96" i="2" a="1"/>
  <c r="AD96" i="2" s="1"/>
  <c r="AC96" i="2" a="1"/>
  <c r="AC96" i="2" s="1"/>
  <c r="AB96" i="2" a="1"/>
  <c r="AB96" i="2" s="1"/>
  <c r="AA96" i="2" a="1"/>
  <c r="AA96" i="2" s="1"/>
  <c r="Z96" i="2" a="1"/>
  <c r="Z96" i="2" s="1"/>
  <c r="Y96" i="2" a="1"/>
  <c r="Y96" i="2" s="1"/>
  <c r="X96" i="2" a="1"/>
  <c r="X96" i="2" s="1"/>
  <c r="W96" i="2" a="1"/>
  <c r="W96" i="2" s="1"/>
  <c r="V96" i="2" a="1"/>
  <c r="V96" i="2" s="1"/>
  <c r="U96" i="2" a="1"/>
  <c r="U96" i="2" s="1"/>
  <c r="S96" i="2"/>
  <c r="AF95" i="2" a="1"/>
  <c r="AF95" i="2" s="1"/>
  <c r="AE95" i="2" a="1"/>
  <c r="AE95" i="2" s="1"/>
  <c r="AD95" i="2" a="1"/>
  <c r="AD95" i="2" s="1"/>
  <c r="AC95" i="2" a="1"/>
  <c r="AC95" i="2" s="1"/>
  <c r="AB95" i="2" a="1"/>
  <c r="AB95" i="2" s="1"/>
  <c r="AA95" i="2" a="1"/>
  <c r="AA95" i="2" s="1"/>
  <c r="Z95" i="2" a="1"/>
  <c r="Z95" i="2" s="1"/>
  <c r="Y95" i="2" a="1"/>
  <c r="Y95" i="2" s="1"/>
  <c r="X95" i="2" a="1"/>
  <c r="X95" i="2" s="1"/>
  <c r="W95" i="2" a="1"/>
  <c r="W95" i="2" s="1"/>
  <c r="V95" i="2" a="1"/>
  <c r="V95" i="2" s="1"/>
  <c r="U95" i="2" a="1"/>
  <c r="U95" i="2" s="1"/>
  <c r="S95" i="2"/>
  <c r="AF94" i="2" a="1"/>
  <c r="AF94" i="2" s="1"/>
  <c r="AE94" i="2" a="1"/>
  <c r="AE94" i="2" s="1"/>
  <c r="AD94" i="2" a="1"/>
  <c r="AD94" i="2" s="1"/>
  <c r="AC94" i="2" a="1"/>
  <c r="AC94" i="2" s="1"/>
  <c r="AB94" i="2" a="1"/>
  <c r="AB94" i="2" s="1"/>
  <c r="AA94" i="2" a="1"/>
  <c r="AA94" i="2" s="1"/>
  <c r="Z94" i="2" a="1"/>
  <c r="Z94" i="2" s="1"/>
  <c r="Y94" i="2" a="1"/>
  <c r="Y94" i="2" s="1"/>
  <c r="X94" i="2" a="1"/>
  <c r="X94" i="2" s="1"/>
  <c r="W94" i="2" a="1"/>
  <c r="W94" i="2" s="1"/>
  <c r="V94" i="2" a="1"/>
  <c r="V94" i="2" s="1"/>
  <c r="U94" i="2" a="1"/>
  <c r="U94" i="2" s="1"/>
  <c r="S94" i="2"/>
  <c r="AF93" i="2" a="1"/>
  <c r="AF93" i="2" s="1"/>
  <c r="AE93" i="2" a="1"/>
  <c r="AE93" i="2" s="1"/>
  <c r="AD93" i="2" a="1"/>
  <c r="AD93" i="2" s="1"/>
  <c r="AC93" i="2" a="1"/>
  <c r="AC93" i="2" s="1"/>
  <c r="AB93" i="2" a="1"/>
  <c r="AB93" i="2" s="1"/>
  <c r="AA93" i="2" a="1"/>
  <c r="AA93" i="2" s="1"/>
  <c r="Z93" i="2" a="1"/>
  <c r="Z93" i="2" s="1"/>
  <c r="Y93" i="2" a="1"/>
  <c r="Y93" i="2" s="1"/>
  <c r="X93" i="2" a="1"/>
  <c r="X93" i="2" s="1"/>
  <c r="W93" i="2" a="1"/>
  <c r="W93" i="2" s="1"/>
  <c r="V93" i="2" a="1"/>
  <c r="V93" i="2" s="1"/>
  <c r="U93" i="2" a="1"/>
  <c r="U93" i="2" s="1"/>
  <c r="S93" i="2"/>
  <c r="AF92" i="2" a="1"/>
  <c r="AF92" i="2" s="1"/>
  <c r="AE92" i="2" a="1"/>
  <c r="AE92" i="2" s="1"/>
  <c r="AD92" i="2" a="1"/>
  <c r="AD92" i="2" s="1"/>
  <c r="AC92" i="2" a="1"/>
  <c r="AC92" i="2" s="1"/>
  <c r="AB92" i="2" a="1"/>
  <c r="AB92" i="2" s="1"/>
  <c r="AA92" i="2" a="1"/>
  <c r="AA92" i="2" s="1"/>
  <c r="Z92" i="2" a="1"/>
  <c r="Z92" i="2" s="1"/>
  <c r="Y92" i="2" a="1"/>
  <c r="Y92" i="2" s="1"/>
  <c r="X92" i="2" a="1"/>
  <c r="X92" i="2" s="1"/>
  <c r="W92" i="2" a="1"/>
  <c r="W92" i="2" s="1"/>
  <c r="V92" i="2" a="1"/>
  <c r="V92" i="2" s="1"/>
  <c r="U92" i="2" a="1"/>
  <c r="U92" i="2" s="1"/>
  <c r="S92" i="2"/>
  <c r="AF91" i="2" a="1"/>
  <c r="AF91" i="2" s="1"/>
  <c r="AE91" i="2" a="1"/>
  <c r="AE91" i="2" s="1"/>
  <c r="AD91" i="2" a="1"/>
  <c r="AD91" i="2" s="1"/>
  <c r="AC91" i="2" a="1"/>
  <c r="AC91" i="2" s="1"/>
  <c r="AB91" i="2" a="1"/>
  <c r="AB91" i="2" s="1"/>
  <c r="AA91" i="2" a="1"/>
  <c r="AA91" i="2" s="1"/>
  <c r="Z91" i="2" a="1"/>
  <c r="Z91" i="2" s="1"/>
  <c r="Y91" i="2" a="1"/>
  <c r="Y91" i="2" s="1"/>
  <c r="X91" i="2" a="1"/>
  <c r="X91" i="2" s="1"/>
  <c r="W91" i="2" a="1"/>
  <c r="W91" i="2" s="1"/>
  <c r="V91" i="2" a="1"/>
  <c r="V91" i="2" s="1"/>
  <c r="U91" i="2" a="1"/>
  <c r="U91" i="2" s="1"/>
  <c r="S91" i="2"/>
  <c r="AF90" i="2" a="1"/>
  <c r="AF90" i="2" s="1"/>
  <c r="AE90" i="2" a="1"/>
  <c r="AE90" i="2" s="1"/>
  <c r="AD90" i="2" a="1"/>
  <c r="AD90" i="2" s="1"/>
  <c r="AC90" i="2" a="1"/>
  <c r="AC90" i="2" s="1"/>
  <c r="AB90" i="2" a="1"/>
  <c r="AB90" i="2" s="1"/>
  <c r="AA90" i="2" a="1"/>
  <c r="AA90" i="2" s="1"/>
  <c r="Z90" i="2" a="1"/>
  <c r="Z90" i="2" s="1"/>
  <c r="Y90" i="2" a="1"/>
  <c r="Y90" i="2" s="1"/>
  <c r="X90" i="2" a="1"/>
  <c r="X90" i="2" s="1"/>
  <c r="W90" i="2" a="1"/>
  <c r="W90" i="2" s="1"/>
  <c r="V90" i="2" a="1"/>
  <c r="V90" i="2" s="1"/>
  <c r="U90" i="2" a="1"/>
  <c r="U90" i="2" s="1"/>
  <c r="S90" i="2"/>
  <c r="AF89" i="2" a="1"/>
  <c r="AF89" i="2" s="1"/>
  <c r="AE89" i="2" a="1"/>
  <c r="AE89" i="2" s="1"/>
  <c r="AD89" i="2" a="1"/>
  <c r="AD89" i="2" s="1"/>
  <c r="AC89" i="2" a="1"/>
  <c r="AC89" i="2" s="1"/>
  <c r="AB89" i="2" a="1"/>
  <c r="AB89" i="2" s="1"/>
  <c r="AA89" i="2" a="1"/>
  <c r="AA89" i="2" s="1"/>
  <c r="Z89" i="2" a="1"/>
  <c r="Z89" i="2" s="1"/>
  <c r="Y89" i="2" a="1"/>
  <c r="Y89" i="2" s="1"/>
  <c r="X89" i="2" a="1"/>
  <c r="X89" i="2" s="1"/>
  <c r="W89" i="2" a="1"/>
  <c r="W89" i="2" s="1"/>
  <c r="V89" i="2" a="1"/>
  <c r="V89" i="2" s="1"/>
  <c r="U89" i="2" a="1"/>
  <c r="U89" i="2" s="1"/>
  <c r="S89" i="2"/>
  <c r="AF88" i="2" a="1"/>
  <c r="AF88" i="2" s="1"/>
  <c r="AE88" i="2" a="1"/>
  <c r="AE88" i="2" s="1"/>
  <c r="AD88" i="2" a="1"/>
  <c r="AD88" i="2" s="1"/>
  <c r="AC88" i="2" a="1"/>
  <c r="AC88" i="2" s="1"/>
  <c r="AB88" i="2" a="1"/>
  <c r="AB88" i="2" s="1"/>
  <c r="AA88" i="2" a="1"/>
  <c r="AA88" i="2" s="1"/>
  <c r="Z88" i="2" a="1"/>
  <c r="Z88" i="2" s="1"/>
  <c r="Y88" i="2" a="1"/>
  <c r="Y88" i="2" s="1"/>
  <c r="X88" i="2" a="1"/>
  <c r="X88" i="2" s="1"/>
  <c r="W88" i="2" a="1"/>
  <c r="W88" i="2" s="1"/>
  <c r="V88" i="2" a="1"/>
  <c r="V88" i="2" s="1"/>
  <c r="U88" i="2" a="1"/>
  <c r="U88" i="2" s="1"/>
  <c r="S88" i="2"/>
  <c r="AF87" i="2" a="1"/>
  <c r="AF87" i="2" s="1"/>
  <c r="AE87" i="2" a="1"/>
  <c r="AE87" i="2" s="1"/>
  <c r="AD87" i="2" a="1"/>
  <c r="AD87" i="2" s="1"/>
  <c r="AC87" i="2" a="1"/>
  <c r="AC87" i="2" s="1"/>
  <c r="AB87" i="2" a="1"/>
  <c r="AB87" i="2" s="1"/>
  <c r="AA87" i="2" a="1"/>
  <c r="AA87" i="2" s="1"/>
  <c r="Z87" i="2" a="1"/>
  <c r="Z87" i="2" s="1"/>
  <c r="Y87" i="2" a="1"/>
  <c r="Y87" i="2" s="1"/>
  <c r="X87" i="2" a="1"/>
  <c r="X87" i="2" s="1"/>
  <c r="W87" i="2" a="1"/>
  <c r="W87" i="2" s="1"/>
  <c r="V87" i="2" a="1"/>
  <c r="V87" i="2" s="1"/>
  <c r="U87" i="2" a="1"/>
  <c r="U87" i="2" s="1"/>
  <c r="S87" i="2"/>
  <c r="AF86" i="2" a="1"/>
  <c r="AF86" i="2" s="1"/>
  <c r="AE86" i="2" a="1"/>
  <c r="AE86" i="2" s="1"/>
  <c r="AD86" i="2" a="1"/>
  <c r="AD86" i="2" s="1"/>
  <c r="AC86" i="2" a="1"/>
  <c r="AC86" i="2" s="1"/>
  <c r="AB86" i="2" a="1"/>
  <c r="AB86" i="2" s="1"/>
  <c r="AA86" i="2" a="1"/>
  <c r="AA86" i="2" s="1"/>
  <c r="Z86" i="2" a="1"/>
  <c r="Z86" i="2" s="1"/>
  <c r="Y86" i="2" a="1"/>
  <c r="Y86" i="2" s="1"/>
  <c r="X86" i="2" a="1"/>
  <c r="X86" i="2" s="1"/>
  <c r="W86" i="2" a="1"/>
  <c r="W86" i="2" s="1"/>
  <c r="V86" i="2" a="1"/>
  <c r="V86" i="2" s="1"/>
  <c r="U86" i="2" a="1"/>
  <c r="U86" i="2" s="1"/>
  <c r="S86" i="2"/>
  <c r="AF85" i="2" a="1"/>
  <c r="AF85" i="2" s="1"/>
  <c r="AE85" i="2" a="1"/>
  <c r="AE85" i="2" s="1"/>
  <c r="AD85" i="2" a="1"/>
  <c r="AD85" i="2" s="1"/>
  <c r="AC85" i="2" a="1"/>
  <c r="AC85" i="2" s="1"/>
  <c r="AB85" i="2" a="1"/>
  <c r="AB85" i="2" s="1"/>
  <c r="AA85" i="2" a="1"/>
  <c r="AA85" i="2" s="1"/>
  <c r="Z85" i="2" a="1"/>
  <c r="Z85" i="2" s="1"/>
  <c r="Y85" i="2" a="1"/>
  <c r="Y85" i="2" s="1"/>
  <c r="X85" i="2" a="1"/>
  <c r="X85" i="2" s="1"/>
  <c r="W85" i="2" a="1"/>
  <c r="W85" i="2" s="1"/>
  <c r="V85" i="2" a="1"/>
  <c r="V85" i="2" s="1"/>
  <c r="U85" i="2" a="1"/>
  <c r="U85" i="2" s="1"/>
  <c r="S85" i="2"/>
  <c r="AF84" i="2" a="1"/>
  <c r="AF84" i="2" s="1"/>
  <c r="AE84" i="2" a="1"/>
  <c r="AE84" i="2" s="1"/>
  <c r="AD84" i="2" a="1"/>
  <c r="AD84" i="2" s="1"/>
  <c r="AC84" i="2" a="1"/>
  <c r="AC84" i="2" s="1"/>
  <c r="AB84" i="2" a="1"/>
  <c r="AB84" i="2" s="1"/>
  <c r="AA84" i="2" a="1"/>
  <c r="AA84" i="2" s="1"/>
  <c r="Z84" i="2" a="1"/>
  <c r="Z84" i="2" s="1"/>
  <c r="Y84" i="2" a="1"/>
  <c r="Y84" i="2" s="1"/>
  <c r="X84" i="2" a="1"/>
  <c r="X84" i="2" s="1"/>
  <c r="W84" i="2" a="1"/>
  <c r="W84" i="2" s="1"/>
  <c r="V84" i="2" a="1"/>
  <c r="V84" i="2" s="1"/>
  <c r="U84" i="2" a="1"/>
  <c r="U84" i="2" s="1"/>
  <c r="S84" i="2"/>
  <c r="AF83" i="2" a="1"/>
  <c r="AF83" i="2" s="1"/>
  <c r="AE83" i="2" a="1"/>
  <c r="AE83" i="2" s="1"/>
  <c r="AD83" i="2" a="1"/>
  <c r="AD83" i="2" s="1"/>
  <c r="AC83" i="2" a="1"/>
  <c r="AC83" i="2" s="1"/>
  <c r="AB83" i="2" a="1"/>
  <c r="AB83" i="2" s="1"/>
  <c r="AA83" i="2" a="1"/>
  <c r="AA83" i="2" s="1"/>
  <c r="Z83" i="2" a="1"/>
  <c r="Z83" i="2" s="1"/>
  <c r="Y83" i="2" a="1"/>
  <c r="Y83" i="2" s="1"/>
  <c r="X83" i="2" a="1"/>
  <c r="X83" i="2" s="1"/>
  <c r="W83" i="2" a="1"/>
  <c r="W83" i="2" s="1"/>
  <c r="V83" i="2" a="1"/>
  <c r="V83" i="2" s="1"/>
  <c r="U83" i="2" a="1"/>
  <c r="U83" i="2" s="1"/>
  <c r="S83" i="2"/>
  <c r="AF82" i="2" a="1"/>
  <c r="AF82" i="2" s="1"/>
  <c r="AE82" i="2" a="1"/>
  <c r="AE82" i="2" s="1"/>
  <c r="AD82" i="2" a="1"/>
  <c r="AD82" i="2" s="1"/>
  <c r="AC82" i="2" a="1"/>
  <c r="AC82" i="2" s="1"/>
  <c r="AB82" i="2" a="1"/>
  <c r="AB82" i="2" s="1"/>
  <c r="AA82" i="2" a="1"/>
  <c r="AA82" i="2" s="1"/>
  <c r="Z82" i="2" a="1"/>
  <c r="Z82" i="2" s="1"/>
  <c r="Y82" i="2" a="1"/>
  <c r="Y82" i="2" s="1"/>
  <c r="X82" i="2" a="1"/>
  <c r="X82" i="2" s="1"/>
  <c r="W82" i="2" a="1"/>
  <c r="W82" i="2" s="1"/>
  <c r="V82" i="2" a="1"/>
  <c r="V82" i="2" s="1"/>
  <c r="U82" i="2" a="1"/>
  <c r="U82" i="2" s="1"/>
  <c r="S82" i="2"/>
  <c r="AF81" i="2" a="1"/>
  <c r="AF81" i="2" s="1"/>
  <c r="AE81" i="2" a="1"/>
  <c r="AE81" i="2" s="1"/>
  <c r="AD81" i="2" a="1"/>
  <c r="AD81" i="2" s="1"/>
  <c r="AC81" i="2" a="1"/>
  <c r="AC81" i="2" s="1"/>
  <c r="AB81" i="2" a="1"/>
  <c r="AB81" i="2" s="1"/>
  <c r="AA81" i="2" a="1"/>
  <c r="AA81" i="2" s="1"/>
  <c r="Z81" i="2" a="1"/>
  <c r="Z81" i="2" s="1"/>
  <c r="Y81" i="2" a="1"/>
  <c r="Y81" i="2" s="1"/>
  <c r="X81" i="2" a="1"/>
  <c r="X81" i="2" s="1"/>
  <c r="W81" i="2" a="1"/>
  <c r="W81" i="2" s="1"/>
  <c r="V81" i="2" a="1"/>
  <c r="V81" i="2" s="1"/>
  <c r="U81" i="2" a="1"/>
  <c r="U81" i="2" s="1"/>
  <c r="S81" i="2"/>
  <c r="AF80" i="2" a="1"/>
  <c r="AF80" i="2" s="1"/>
  <c r="AE80" i="2" a="1"/>
  <c r="AE80" i="2" s="1"/>
  <c r="AD80" i="2" a="1"/>
  <c r="AD80" i="2" s="1"/>
  <c r="AC80" i="2" a="1"/>
  <c r="AC80" i="2" s="1"/>
  <c r="AB80" i="2" a="1"/>
  <c r="AB80" i="2" s="1"/>
  <c r="AA80" i="2" a="1"/>
  <c r="AA80" i="2" s="1"/>
  <c r="Z80" i="2" a="1"/>
  <c r="Z80" i="2" s="1"/>
  <c r="Y80" i="2" a="1"/>
  <c r="Y80" i="2" s="1"/>
  <c r="X80" i="2" a="1"/>
  <c r="X80" i="2" s="1"/>
  <c r="W80" i="2" a="1"/>
  <c r="W80" i="2" s="1"/>
  <c r="V80" i="2" a="1"/>
  <c r="V80" i="2" s="1"/>
  <c r="U80" i="2" a="1"/>
  <c r="U80" i="2" s="1"/>
  <c r="S80" i="2"/>
  <c r="AF79" i="2" a="1"/>
  <c r="AF79" i="2" s="1"/>
  <c r="AE79" i="2" a="1"/>
  <c r="AE79" i="2" s="1"/>
  <c r="AD79" i="2" a="1"/>
  <c r="AD79" i="2" s="1"/>
  <c r="AC79" i="2" a="1"/>
  <c r="AC79" i="2" s="1"/>
  <c r="AB79" i="2" a="1"/>
  <c r="AB79" i="2" s="1"/>
  <c r="AA79" i="2" a="1"/>
  <c r="AA79" i="2" s="1"/>
  <c r="Z79" i="2" a="1"/>
  <c r="Z79" i="2" s="1"/>
  <c r="Y79" i="2" a="1"/>
  <c r="Y79" i="2" s="1"/>
  <c r="X79" i="2" a="1"/>
  <c r="X79" i="2" s="1"/>
  <c r="W79" i="2" a="1"/>
  <c r="W79" i="2" s="1"/>
  <c r="V79" i="2" a="1"/>
  <c r="V79" i="2" s="1"/>
  <c r="U79" i="2" a="1"/>
  <c r="U79" i="2" s="1"/>
  <c r="S79" i="2"/>
  <c r="AF78" i="2" a="1"/>
  <c r="AF78" i="2" s="1"/>
  <c r="AE78" i="2" a="1"/>
  <c r="AE78" i="2" s="1"/>
  <c r="AD78" i="2" a="1"/>
  <c r="AD78" i="2" s="1"/>
  <c r="AC78" i="2" a="1"/>
  <c r="AC78" i="2" s="1"/>
  <c r="AB78" i="2" a="1"/>
  <c r="AB78" i="2" s="1"/>
  <c r="AA78" i="2" a="1"/>
  <c r="AA78" i="2" s="1"/>
  <c r="Z78" i="2" a="1"/>
  <c r="Z78" i="2" s="1"/>
  <c r="Y78" i="2" a="1"/>
  <c r="Y78" i="2" s="1"/>
  <c r="X78" i="2" a="1"/>
  <c r="X78" i="2" s="1"/>
  <c r="W78" i="2" a="1"/>
  <c r="W78" i="2" s="1"/>
  <c r="V78" i="2" a="1"/>
  <c r="V78" i="2" s="1"/>
  <c r="U78" i="2" a="1"/>
  <c r="U78" i="2" s="1"/>
  <c r="S78" i="2"/>
  <c r="AF77" i="2" a="1"/>
  <c r="AF77" i="2" s="1"/>
  <c r="AE77" i="2" a="1"/>
  <c r="AE77" i="2" s="1"/>
  <c r="AD77" i="2" a="1"/>
  <c r="AD77" i="2" s="1"/>
  <c r="AC77" i="2" a="1"/>
  <c r="AC77" i="2" s="1"/>
  <c r="AB77" i="2" a="1"/>
  <c r="AB77" i="2" s="1"/>
  <c r="AA77" i="2" a="1"/>
  <c r="AA77" i="2" s="1"/>
  <c r="Z77" i="2" a="1"/>
  <c r="Z77" i="2" s="1"/>
  <c r="Y77" i="2" a="1"/>
  <c r="Y77" i="2" s="1"/>
  <c r="X77" i="2" a="1"/>
  <c r="X77" i="2" s="1"/>
  <c r="W77" i="2" a="1"/>
  <c r="W77" i="2" s="1"/>
  <c r="V77" i="2" a="1"/>
  <c r="V77" i="2" s="1"/>
  <c r="U77" i="2" a="1"/>
  <c r="U77" i="2" s="1"/>
  <c r="S77" i="2"/>
  <c r="AF76" i="2" a="1"/>
  <c r="AF76" i="2" s="1"/>
  <c r="AE76" i="2" a="1"/>
  <c r="AE76" i="2" s="1"/>
  <c r="AD76" i="2" a="1"/>
  <c r="AD76" i="2" s="1"/>
  <c r="AC76" i="2" a="1"/>
  <c r="AC76" i="2" s="1"/>
  <c r="AB76" i="2" a="1"/>
  <c r="AB76" i="2" s="1"/>
  <c r="AA76" i="2" a="1"/>
  <c r="AA76" i="2" s="1"/>
  <c r="Z76" i="2" a="1"/>
  <c r="Z76" i="2" s="1"/>
  <c r="Y76" i="2" a="1"/>
  <c r="Y76" i="2" s="1"/>
  <c r="X76" i="2" a="1"/>
  <c r="X76" i="2" s="1"/>
  <c r="W76" i="2" a="1"/>
  <c r="W76" i="2" s="1"/>
  <c r="V76" i="2" a="1"/>
  <c r="V76" i="2" s="1"/>
  <c r="U76" i="2" a="1"/>
  <c r="U76" i="2" s="1"/>
  <c r="S76" i="2"/>
  <c r="AF75" i="2" a="1"/>
  <c r="AF75" i="2" s="1"/>
  <c r="AE75" i="2" a="1"/>
  <c r="AE75" i="2" s="1"/>
  <c r="AD75" i="2" a="1"/>
  <c r="AD75" i="2" s="1"/>
  <c r="AC75" i="2" a="1"/>
  <c r="AC75" i="2" s="1"/>
  <c r="AB75" i="2" a="1"/>
  <c r="AB75" i="2" s="1"/>
  <c r="AA75" i="2" a="1"/>
  <c r="AA75" i="2" s="1"/>
  <c r="Z75" i="2" a="1"/>
  <c r="Z75" i="2" s="1"/>
  <c r="Y75" i="2" a="1"/>
  <c r="Y75" i="2" s="1"/>
  <c r="X75" i="2" a="1"/>
  <c r="X75" i="2" s="1"/>
  <c r="W75" i="2" a="1"/>
  <c r="W75" i="2" s="1"/>
  <c r="V75" i="2" a="1"/>
  <c r="V75" i="2" s="1"/>
  <c r="U75" i="2" a="1"/>
  <c r="U75" i="2" s="1"/>
  <c r="S75" i="2"/>
  <c r="AF74" i="2" a="1"/>
  <c r="AF74" i="2" s="1"/>
  <c r="AE74" i="2" a="1"/>
  <c r="AE74" i="2" s="1"/>
  <c r="AD74" i="2" a="1"/>
  <c r="AD74" i="2" s="1"/>
  <c r="AC74" i="2" a="1"/>
  <c r="AC74" i="2" s="1"/>
  <c r="AB74" i="2" a="1"/>
  <c r="AB74" i="2" s="1"/>
  <c r="AA74" i="2" a="1"/>
  <c r="AA74" i="2" s="1"/>
  <c r="Z74" i="2" a="1"/>
  <c r="Z74" i="2" s="1"/>
  <c r="Y74" i="2" a="1"/>
  <c r="Y74" i="2" s="1"/>
  <c r="X74" i="2" a="1"/>
  <c r="X74" i="2" s="1"/>
  <c r="W74" i="2" a="1"/>
  <c r="W74" i="2" s="1"/>
  <c r="V74" i="2" a="1"/>
  <c r="V74" i="2" s="1"/>
  <c r="U74" i="2" a="1"/>
  <c r="U74" i="2" s="1"/>
  <c r="S74" i="2"/>
  <c r="AF73" i="2" a="1"/>
  <c r="AF73" i="2" s="1"/>
  <c r="AE73" i="2" a="1"/>
  <c r="AE73" i="2" s="1"/>
  <c r="AD73" i="2" a="1"/>
  <c r="AD73" i="2" s="1"/>
  <c r="AC73" i="2" a="1"/>
  <c r="AC73" i="2" s="1"/>
  <c r="AB73" i="2" a="1"/>
  <c r="AB73" i="2" s="1"/>
  <c r="AA73" i="2" a="1"/>
  <c r="AA73" i="2" s="1"/>
  <c r="Z73" i="2" a="1"/>
  <c r="Z73" i="2" s="1"/>
  <c r="Y73" i="2" a="1"/>
  <c r="Y73" i="2" s="1"/>
  <c r="X73" i="2" a="1"/>
  <c r="X73" i="2" s="1"/>
  <c r="W73" i="2" a="1"/>
  <c r="W73" i="2" s="1"/>
  <c r="V73" i="2" a="1"/>
  <c r="V73" i="2" s="1"/>
  <c r="U73" i="2" a="1"/>
  <c r="U73" i="2" s="1"/>
  <c r="S73" i="2"/>
  <c r="AF72" i="2" a="1"/>
  <c r="AF72" i="2" s="1"/>
  <c r="AE72" i="2" a="1"/>
  <c r="AE72" i="2" s="1"/>
  <c r="AD72" i="2" a="1"/>
  <c r="AD72" i="2" s="1"/>
  <c r="AC72" i="2" a="1"/>
  <c r="AC72" i="2" s="1"/>
  <c r="AB72" i="2" a="1"/>
  <c r="AB72" i="2" s="1"/>
  <c r="AA72" i="2" a="1"/>
  <c r="AA72" i="2" s="1"/>
  <c r="Z72" i="2" a="1"/>
  <c r="Z72" i="2" s="1"/>
  <c r="Y72" i="2" a="1"/>
  <c r="Y72" i="2" s="1"/>
  <c r="X72" i="2" a="1"/>
  <c r="X72" i="2" s="1"/>
  <c r="W72" i="2" a="1"/>
  <c r="W72" i="2" s="1"/>
  <c r="V72" i="2" a="1"/>
  <c r="V72" i="2" s="1"/>
  <c r="U72" i="2" a="1"/>
  <c r="U72" i="2" s="1"/>
  <c r="S72" i="2"/>
  <c r="AF71" i="2" a="1"/>
  <c r="AF71" i="2" s="1"/>
  <c r="AE71" i="2" a="1"/>
  <c r="AE71" i="2" s="1"/>
  <c r="AD71" i="2" a="1"/>
  <c r="AD71" i="2" s="1"/>
  <c r="AC71" i="2" a="1"/>
  <c r="AC71" i="2" s="1"/>
  <c r="AB71" i="2" a="1"/>
  <c r="AB71" i="2" s="1"/>
  <c r="AA71" i="2" a="1"/>
  <c r="AA71" i="2" s="1"/>
  <c r="Z71" i="2" a="1"/>
  <c r="Z71" i="2" s="1"/>
  <c r="Y71" i="2" a="1"/>
  <c r="Y71" i="2" s="1"/>
  <c r="X71" i="2" a="1"/>
  <c r="X71" i="2" s="1"/>
  <c r="W71" i="2" a="1"/>
  <c r="W71" i="2" s="1"/>
  <c r="V71" i="2" a="1"/>
  <c r="V71" i="2" s="1"/>
  <c r="U71" i="2" a="1"/>
  <c r="U71" i="2" s="1"/>
  <c r="S71" i="2"/>
  <c r="AF70" i="2" a="1"/>
  <c r="AF70" i="2" s="1"/>
  <c r="AE70" i="2" a="1"/>
  <c r="AE70" i="2" s="1"/>
  <c r="AD70" i="2" a="1"/>
  <c r="AD70" i="2" s="1"/>
  <c r="AC70" i="2" a="1"/>
  <c r="AC70" i="2" s="1"/>
  <c r="AB70" i="2" a="1"/>
  <c r="AB70" i="2" s="1"/>
  <c r="AA70" i="2" a="1"/>
  <c r="AA70" i="2" s="1"/>
  <c r="Z70" i="2" a="1"/>
  <c r="Z70" i="2" s="1"/>
  <c r="Y70" i="2" a="1"/>
  <c r="Y70" i="2" s="1"/>
  <c r="X70" i="2" a="1"/>
  <c r="X70" i="2" s="1"/>
  <c r="W70" i="2" a="1"/>
  <c r="W70" i="2" s="1"/>
  <c r="V70" i="2" a="1"/>
  <c r="V70" i="2" s="1"/>
  <c r="U70" i="2" a="1"/>
  <c r="U70" i="2" s="1"/>
  <c r="S70" i="2"/>
  <c r="AF69" i="2" a="1"/>
  <c r="AF69" i="2" s="1"/>
  <c r="AE69" i="2" a="1"/>
  <c r="AE69" i="2" s="1"/>
  <c r="AD69" i="2" a="1"/>
  <c r="AD69" i="2" s="1"/>
  <c r="AC69" i="2" a="1"/>
  <c r="AC69" i="2" s="1"/>
  <c r="AB69" i="2" a="1"/>
  <c r="AB69" i="2" s="1"/>
  <c r="AA69" i="2" a="1"/>
  <c r="AA69" i="2" s="1"/>
  <c r="Z69" i="2" a="1"/>
  <c r="Z69" i="2" s="1"/>
  <c r="Y69" i="2" a="1"/>
  <c r="Y69" i="2" s="1"/>
  <c r="X69" i="2" a="1"/>
  <c r="X69" i="2" s="1"/>
  <c r="W69" i="2" a="1"/>
  <c r="W69" i="2" s="1"/>
  <c r="V69" i="2" a="1"/>
  <c r="V69" i="2" s="1"/>
  <c r="U69" i="2" a="1"/>
  <c r="U69" i="2" s="1"/>
  <c r="S69" i="2"/>
  <c r="AF68" i="2" a="1"/>
  <c r="AF68" i="2" s="1"/>
  <c r="AE68" i="2" a="1"/>
  <c r="AE68" i="2" s="1"/>
  <c r="AD68" i="2" a="1"/>
  <c r="AD68" i="2" s="1"/>
  <c r="AC68" i="2" a="1"/>
  <c r="AC68" i="2" s="1"/>
  <c r="AB68" i="2" a="1"/>
  <c r="AB68" i="2" s="1"/>
  <c r="AA68" i="2" a="1"/>
  <c r="AA68" i="2" s="1"/>
  <c r="Z68" i="2" a="1"/>
  <c r="Z68" i="2" s="1"/>
  <c r="Y68" i="2" a="1"/>
  <c r="Y68" i="2" s="1"/>
  <c r="X68" i="2" a="1"/>
  <c r="X68" i="2" s="1"/>
  <c r="W68" i="2" a="1"/>
  <c r="W68" i="2" s="1"/>
  <c r="V68" i="2" a="1"/>
  <c r="V68" i="2" s="1"/>
  <c r="U68" i="2" a="1"/>
  <c r="U68" i="2" s="1"/>
  <c r="S68" i="2"/>
  <c r="AF67" i="2" a="1"/>
  <c r="AF67" i="2" s="1"/>
  <c r="AE67" i="2" a="1"/>
  <c r="AE67" i="2" s="1"/>
  <c r="AD67" i="2" a="1"/>
  <c r="AD67" i="2" s="1"/>
  <c r="AC67" i="2" a="1"/>
  <c r="AC67" i="2" s="1"/>
  <c r="AB67" i="2" a="1"/>
  <c r="AB67" i="2" s="1"/>
  <c r="AA67" i="2" a="1"/>
  <c r="AA67" i="2" s="1"/>
  <c r="Z67" i="2" a="1"/>
  <c r="Z67" i="2" s="1"/>
  <c r="Y67" i="2" a="1"/>
  <c r="Y67" i="2" s="1"/>
  <c r="X67" i="2" a="1"/>
  <c r="X67" i="2" s="1"/>
  <c r="W67" i="2" a="1"/>
  <c r="W67" i="2" s="1"/>
  <c r="V67" i="2" a="1"/>
  <c r="V67" i="2" s="1"/>
  <c r="U67" i="2" a="1"/>
  <c r="U67" i="2" s="1"/>
  <c r="S67" i="2"/>
  <c r="AF66" i="2" a="1"/>
  <c r="AF66" i="2" s="1"/>
  <c r="AE66" i="2" a="1"/>
  <c r="AE66" i="2" s="1"/>
  <c r="AD66" i="2" a="1"/>
  <c r="AD66" i="2" s="1"/>
  <c r="AC66" i="2" a="1"/>
  <c r="AC66" i="2" s="1"/>
  <c r="AB66" i="2" a="1"/>
  <c r="AB66" i="2" s="1"/>
  <c r="AA66" i="2" a="1"/>
  <c r="AA66" i="2" s="1"/>
  <c r="Z66" i="2" a="1"/>
  <c r="Z66" i="2" s="1"/>
  <c r="Y66" i="2" a="1"/>
  <c r="Y66" i="2" s="1"/>
  <c r="X66" i="2" a="1"/>
  <c r="X66" i="2" s="1"/>
  <c r="W66" i="2" a="1"/>
  <c r="W66" i="2" s="1"/>
  <c r="V66" i="2" a="1"/>
  <c r="V66" i="2" s="1"/>
  <c r="U66" i="2" a="1"/>
  <c r="U66" i="2" s="1"/>
  <c r="S66" i="2"/>
  <c r="AF65" i="2" a="1"/>
  <c r="AF65" i="2" s="1"/>
  <c r="AE65" i="2" a="1"/>
  <c r="AE65" i="2" s="1"/>
  <c r="AD65" i="2" a="1"/>
  <c r="AD65" i="2" s="1"/>
  <c r="AC65" i="2" a="1"/>
  <c r="AC65" i="2" s="1"/>
  <c r="AB65" i="2" a="1"/>
  <c r="AB65" i="2" s="1"/>
  <c r="AA65" i="2" a="1"/>
  <c r="AA65" i="2" s="1"/>
  <c r="Z65" i="2" a="1"/>
  <c r="Z65" i="2" s="1"/>
  <c r="Y65" i="2" a="1"/>
  <c r="Y65" i="2" s="1"/>
  <c r="X65" i="2" a="1"/>
  <c r="X65" i="2" s="1"/>
  <c r="W65" i="2" a="1"/>
  <c r="W65" i="2" s="1"/>
  <c r="V65" i="2" a="1"/>
  <c r="V65" i="2" s="1"/>
  <c r="U65" i="2" a="1"/>
  <c r="U65" i="2" s="1"/>
  <c r="S65" i="2"/>
  <c r="AF64" i="2" a="1"/>
  <c r="AF64" i="2" s="1"/>
  <c r="AE64" i="2" a="1"/>
  <c r="AE64" i="2" s="1"/>
  <c r="AD64" i="2" a="1"/>
  <c r="AD64" i="2" s="1"/>
  <c r="AC64" i="2" a="1"/>
  <c r="AC64" i="2" s="1"/>
  <c r="AB64" i="2" a="1"/>
  <c r="AB64" i="2" s="1"/>
  <c r="AA64" i="2" a="1"/>
  <c r="AA64" i="2" s="1"/>
  <c r="Z64" i="2" a="1"/>
  <c r="Z64" i="2" s="1"/>
  <c r="Y64" i="2" a="1"/>
  <c r="Y64" i="2" s="1"/>
  <c r="X64" i="2" a="1"/>
  <c r="X64" i="2" s="1"/>
  <c r="W64" i="2" a="1"/>
  <c r="W64" i="2" s="1"/>
  <c r="V64" i="2" a="1"/>
  <c r="V64" i="2" s="1"/>
  <c r="U64" i="2" a="1"/>
  <c r="U64" i="2" s="1"/>
  <c r="S64" i="2"/>
  <c r="AF63" i="2" a="1"/>
  <c r="AF63" i="2" s="1"/>
  <c r="AE63" i="2" a="1"/>
  <c r="AE63" i="2" s="1"/>
  <c r="AD63" i="2" a="1"/>
  <c r="AD63" i="2" s="1"/>
  <c r="AC63" i="2" a="1"/>
  <c r="AC63" i="2" s="1"/>
  <c r="AB63" i="2" a="1"/>
  <c r="AB63" i="2" s="1"/>
  <c r="AA63" i="2" a="1"/>
  <c r="AA63" i="2" s="1"/>
  <c r="Z63" i="2" a="1"/>
  <c r="Z63" i="2" s="1"/>
  <c r="Y63" i="2" a="1"/>
  <c r="Y63" i="2" s="1"/>
  <c r="X63" i="2" a="1"/>
  <c r="X63" i="2" s="1"/>
  <c r="W63" i="2" a="1"/>
  <c r="W63" i="2" s="1"/>
  <c r="V63" i="2" a="1"/>
  <c r="V63" i="2" s="1"/>
  <c r="U63" i="2" a="1"/>
  <c r="U63" i="2" s="1"/>
  <c r="S63" i="2"/>
  <c r="AF62" i="2" a="1"/>
  <c r="AF62" i="2" s="1"/>
  <c r="AE62" i="2" a="1"/>
  <c r="AE62" i="2" s="1"/>
  <c r="AD62" i="2" a="1"/>
  <c r="AD62" i="2" s="1"/>
  <c r="AC62" i="2" a="1"/>
  <c r="AC62" i="2" s="1"/>
  <c r="AB62" i="2" a="1"/>
  <c r="AB62" i="2" s="1"/>
  <c r="AA62" i="2" a="1"/>
  <c r="AA62" i="2" s="1"/>
  <c r="Z62" i="2" a="1"/>
  <c r="Z62" i="2" s="1"/>
  <c r="Y62" i="2" a="1"/>
  <c r="Y62" i="2" s="1"/>
  <c r="X62" i="2" a="1"/>
  <c r="X62" i="2" s="1"/>
  <c r="W62" i="2" a="1"/>
  <c r="W62" i="2" s="1"/>
  <c r="V62" i="2" a="1"/>
  <c r="V62" i="2" s="1"/>
  <c r="U62" i="2" a="1"/>
  <c r="U62" i="2" s="1"/>
  <c r="S62" i="2"/>
  <c r="AF61" i="2" a="1"/>
  <c r="AF61" i="2" s="1"/>
  <c r="AE61" i="2" a="1"/>
  <c r="AE61" i="2" s="1"/>
  <c r="AD61" i="2" a="1"/>
  <c r="AD61" i="2" s="1"/>
  <c r="AC61" i="2" a="1"/>
  <c r="AC61" i="2" s="1"/>
  <c r="AB61" i="2" a="1"/>
  <c r="AB61" i="2" s="1"/>
  <c r="AA61" i="2" a="1"/>
  <c r="AA61" i="2" s="1"/>
  <c r="Z61" i="2" a="1"/>
  <c r="Z61" i="2" s="1"/>
  <c r="Y61" i="2" a="1"/>
  <c r="Y61" i="2" s="1"/>
  <c r="X61" i="2" a="1"/>
  <c r="X61" i="2" s="1"/>
  <c r="W61" i="2" a="1"/>
  <c r="W61" i="2" s="1"/>
  <c r="V61" i="2" a="1"/>
  <c r="V61" i="2" s="1"/>
  <c r="U61" i="2" a="1"/>
  <c r="U61" i="2" s="1"/>
  <c r="S61" i="2"/>
  <c r="AF60" i="2" a="1"/>
  <c r="AF60" i="2" s="1"/>
  <c r="AE60" i="2" a="1"/>
  <c r="AE60" i="2" s="1"/>
  <c r="AD60" i="2" a="1"/>
  <c r="AD60" i="2" s="1"/>
  <c r="AC60" i="2" a="1"/>
  <c r="AC60" i="2" s="1"/>
  <c r="AB60" i="2" a="1"/>
  <c r="AB60" i="2" s="1"/>
  <c r="AA60" i="2" a="1"/>
  <c r="AA60" i="2" s="1"/>
  <c r="Z60" i="2" a="1"/>
  <c r="Z60" i="2" s="1"/>
  <c r="Y60" i="2" a="1"/>
  <c r="Y60" i="2" s="1"/>
  <c r="X60" i="2" a="1"/>
  <c r="X60" i="2" s="1"/>
  <c r="W60" i="2" a="1"/>
  <c r="W60" i="2" s="1"/>
  <c r="V60" i="2" a="1"/>
  <c r="V60" i="2" s="1"/>
  <c r="U60" i="2" a="1"/>
  <c r="U60" i="2" s="1"/>
  <c r="S60" i="2"/>
  <c r="AF59" i="2" a="1"/>
  <c r="AF59" i="2" s="1"/>
  <c r="AE59" i="2" a="1"/>
  <c r="AE59" i="2" s="1"/>
  <c r="AD59" i="2" a="1"/>
  <c r="AD59" i="2" s="1"/>
  <c r="AC59" i="2" a="1"/>
  <c r="AC59" i="2" s="1"/>
  <c r="AB59" i="2" a="1"/>
  <c r="AB59" i="2" s="1"/>
  <c r="AA59" i="2" a="1"/>
  <c r="AA59" i="2" s="1"/>
  <c r="Z59" i="2" a="1"/>
  <c r="Z59" i="2" s="1"/>
  <c r="Y59" i="2" a="1"/>
  <c r="Y59" i="2" s="1"/>
  <c r="X59" i="2" a="1"/>
  <c r="X59" i="2" s="1"/>
  <c r="W59" i="2" a="1"/>
  <c r="W59" i="2" s="1"/>
  <c r="V59" i="2" a="1"/>
  <c r="V59" i="2" s="1"/>
  <c r="U59" i="2" a="1"/>
  <c r="U59" i="2" s="1"/>
  <c r="S59" i="2"/>
  <c r="AF58" i="2" a="1"/>
  <c r="AF58" i="2" s="1"/>
  <c r="AE58" i="2" a="1"/>
  <c r="AE58" i="2" s="1"/>
  <c r="AD58" i="2" a="1"/>
  <c r="AD58" i="2" s="1"/>
  <c r="AC58" i="2" a="1"/>
  <c r="AC58" i="2" s="1"/>
  <c r="AB58" i="2" a="1"/>
  <c r="AB58" i="2" s="1"/>
  <c r="AA58" i="2" a="1"/>
  <c r="AA58" i="2" s="1"/>
  <c r="Z58" i="2" a="1"/>
  <c r="Z58" i="2" s="1"/>
  <c r="Y58" i="2" a="1"/>
  <c r="Y58" i="2" s="1"/>
  <c r="X58" i="2" a="1"/>
  <c r="X58" i="2" s="1"/>
  <c r="W58" i="2" a="1"/>
  <c r="W58" i="2" s="1"/>
  <c r="V58" i="2" a="1"/>
  <c r="V58" i="2" s="1"/>
  <c r="U58" i="2" a="1"/>
  <c r="U58" i="2" s="1"/>
  <c r="S58" i="2"/>
  <c r="AF57" i="2" a="1"/>
  <c r="AF57" i="2" s="1"/>
  <c r="AE57" i="2" a="1"/>
  <c r="AE57" i="2" s="1"/>
  <c r="AD57" i="2" a="1"/>
  <c r="AD57" i="2" s="1"/>
  <c r="AC57" i="2" a="1"/>
  <c r="AC57" i="2" s="1"/>
  <c r="AB57" i="2" a="1"/>
  <c r="AB57" i="2" s="1"/>
  <c r="AA57" i="2" a="1"/>
  <c r="AA57" i="2" s="1"/>
  <c r="Z57" i="2" a="1"/>
  <c r="Z57" i="2" s="1"/>
  <c r="Y57" i="2" a="1"/>
  <c r="Y57" i="2" s="1"/>
  <c r="X57" i="2" a="1"/>
  <c r="X57" i="2" s="1"/>
  <c r="W57" i="2" a="1"/>
  <c r="W57" i="2" s="1"/>
  <c r="V57" i="2" a="1"/>
  <c r="V57" i="2" s="1"/>
  <c r="U57" i="2" a="1"/>
  <c r="U57" i="2" s="1"/>
  <c r="S57" i="2"/>
  <c r="H1225" i="8" s="1"/>
  <c r="AF56" i="2" a="1"/>
  <c r="AF56" i="2" s="1"/>
  <c r="AE56" i="2" a="1"/>
  <c r="AE56" i="2" s="1"/>
  <c r="AD56" i="2" a="1"/>
  <c r="AD56" i="2" s="1"/>
  <c r="AC56" i="2" a="1"/>
  <c r="AC56" i="2" s="1"/>
  <c r="AB56" i="2" a="1"/>
  <c r="AB56" i="2" s="1"/>
  <c r="AA56" i="2" a="1"/>
  <c r="AA56" i="2" s="1"/>
  <c r="Z56" i="2" a="1"/>
  <c r="Z56" i="2" s="1"/>
  <c r="Y56" i="2" a="1"/>
  <c r="Y56" i="2" s="1"/>
  <c r="X56" i="2" a="1"/>
  <c r="X56" i="2" s="1"/>
  <c r="W56" i="2" a="1"/>
  <c r="W56" i="2" s="1"/>
  <c r="V56" i="2" a="1"/>
  <c r="V56" i="2" s="1"/>
  <c r="U56" i="2" a="1"/>
  <c r="U56" i="2" s="1"/>
  <c r="S56" i="2"/>
  <c r="H1202" i="8" s="1"/>
  <c r="AF55" i="2" a="1"/>
  <c r="AF55" i="2" s="1"/>
  <c r="AE55" i="2" a="1"/>
  <c r="AE55" i="2" s="1"/>
  <c r="AD55" i="2" a="1"/>
  <c r="AD55" i="2" s="1"/>
  <c r="AC55" i="2" a="1"/>
  <c r="AC55" i="2" s="1"/>
  <c r="AB55" i="2" a="1"/>
  <c r="AB55" i="2" s="1"/>
  <c r="AA55" i="2" a="1"/>
  <c r="AA55" i="2" s="1"/>
  <c r="Z55" i="2" a="1"/>
  <c r="Z55" i="2" s="1"/>
  <c r="Y55" i="2" a="1"/>
  <c r="Y55" i="2" s="1"/>
  <c r="X55" i="2" a="1"/>
  <c r="X55" i="2" s="1"/>
  <c r="W55" i="2" a="1"/>
  <c r="W55" i="2" s="1"/>
  <c r="V55" i="2" a="1"/>
  <c r="V55" i="2" s="1"/>
  <c r="U55" i="2" a="1"/>
  <c r="U55" i="2" s="1"/>
  <c r="S55" i="2"/>
  <c r="H1179" i="8" s="1"/>
  <c r="AF54" i="2" a="1"/>
  <c r="AF54" i="2" s="1"/>
  <c r="AE54" i="2" a="1"/>
  <c r="AE54" i="2" s="1"/>
  <c r="AD54" i="2" a="1"/>
  <c r="AD54" i="2" s="1"/>
  <c r="AC54" i="2" a="1"/>
  <c r="AC54" i="2" s="1"/>
  <c r="AB54" i="2" a="1"/>
  <c r="AB54" i="2" s="1"/>
  <c r="AA54" i="2" a="1"/>
  <c r="AA54" i="2" s="1"/>
  <c r="Z54" i="2" a="1"/>
  <c r="Z54" i="2" s="1"/>
  <c r="Y54" i="2" a="1"/>
  <c r="Y54" i="2" s="1"/>
  <c r="X54" i="2" a="1"/>
  <c r="X54" i="2" s="1"/>
  <c r="W54" i="2" a="1"/>
  <c r="W54" i="2" s="1"/>
  <c r="V54" i="2" a="1"/>
  <c r="V54" i="2" s="1"/>
  <c r="U54" i="2" a="1"/>
  <c r="U54" i="2" s="1"/>
  <c r="S54" i="2"/>
  <c r="H1156" i="8" s="1"/>
  <c r="AF53" i="2" a="1"/>
  <c r="AF53" i="2" s="1"/>
  <c r="AE53" i="2" a="1"/>
  <c r="AE53" i="2" s="1"/>
  <c r="AD53" i="2" a="1"/>
  <c r="AD53" i="2" s="1"/>
  <c r="AC53" i="2" a="1"/>
  <c r="AC53" i="2" s="1"/>
  <c r="AB53" i="2" a="1"/>
  <c r="AB53" i="2" s="1"/>
  <c r="AA53" i="2" a="1"/>
  <c r="AA53" i="2" s="1"/>
  <c r="Z53" i="2" a="1"/>
  <c r="Z53" i="2" s="1"/>
  <c r="Y53" i="2" a="1"/>
  <c r="Y53" i="2" s="1"/>
  <c r="X53" i="2" a="1"/>
  <c r="X53" i="2" s="1"/>
  <c r="W53" i="2" a="1"/>
  <c r="W53" i="2" s="1"/>
  <c r="V53" i="2" a="1"/>
  <c r="V53" i="2" s="1"/>
  <c r="U53" i="2" a="1"/>
  <c r="U53" i="2" s="1"/>
  <c r="S53" i="2"/>
  <c r="H1133" i="8" s="1"/>
  <c r="AF52" i="2" a="1"/>
  <c r="AF52" i="2" s="1"/>
  <c r="AE52" i="2" a="1"/>
  <c r="AE52" i="2" s="1"/>
  <c r="AD52" i="2" a="1"/>
  <c r="AD52" i="2" s="1"/>
  <c r="AC52" i="2" a="1"/>
  <c r="AC52" i="2" s="1"/>
  <c r="AB52" i="2" a="1"/>
  <c r="AB52" i="2" s="1"/>
  <c r="AA52" i="2" a="1"/>
  <c r="AA52" i="2" s="1"/>
  <c r="Z52" i="2" a="1"/>
  <c r="Z52" i="2" s="1"/>
  <c r="Y52" i="2" a="1"/>
  <c r="Y52" i="2" s="1"/>
  <c r="X52" i="2" a="1"/>
  <c r="X52" i="2" s="1"/>
  <c r="W52" i="2" a="1"/>
  <c r="W52" i="2" s="1"/>
  <c r="V52" i="2" a="1"/>
  <c r="V52" i="2" s="1"/>
  <c r="U52" i="2" a="1"/>
  <c r="U52" i="2" s="1"/>
  <c r="S52" i="2"/>
  <c r="H1110" i="8" s="1"/>
  <c r="AF51" i="2" a="1"/>
  <c r="AF51" i="2" s="1"/>
  <c r="AE51" i="2" a="1"/>
  <c r="AE51" i="2" s="1"/>
  <c r="AD51" i="2" a="1"/>
  <c r="AD51" i="2" s="1"/>
  <c r="AC51" i="2" a="1"/>
  <c r="AC51" i="2" s="1"/>
  <c r="AB51" i="2" a="1"/>
  <c r="AB51" i="2" s="1"/>
  <c r="AA51" i="2" a="1"/>
  <c r="AA51" i="2" s="1"/>
  <c r="Z51" i="2" a="1"/>
  <c r="Z51" i="2" s="1"/>
  <c r="Y51" i="2" a="1"/>
  <c r="Y51" i="2" s="1"/>
  <c r="X51" i="2" a="1"/>
  <c r="X51" i="2" s="1"/>
  <c r="W51" i="2" a="1"/>
  <c r="W51" i="2" s="1"/>
  <c r="V51" i="2" a="1"/>
  <c r="V51" i="2" s="1"/>
  <c r="U51" i="2" a="1"/>
  <c r="U51" i="2" s="1"/>
  <c r="S51" i="2"/>
  <c r="H1087" i="8" s="1"/>
  <c r="AF50" i="2" a="1"/>
  <c r="AF50" i="2" s="1"/>
  <c r="AE50" i="2" a="1"/>
  <c r="AE50" i="2" s="1"/>
  <c r="AD50" i="2" a="1"/>
  <c r="AD50" i="2" s="1"/>
  <c r="AC50" i="2" a="1"/>
  <c r="AC50" i="2" s="1"/>
  <c r="AB50" i="2" a="1"/>
  <c r="AB50" i="2" s="1"/>
  <c r="AA50" i="2" a="1"/>
  <c r="AA50" i="2" s="1"/>
  <c r="Z50" i="2" a="1"/>
  <c r="Z50" i="2" s="1"/>
  <c r="Y50" i="2" a="1"/>
  <c r="Y50" i="2" s="1"/>
  <c r="X50" i="2" a="1"/>
  <c r="X50" i="2" s="1"/>
  <c r="W50" i="2" a="1"/>
  <c r="W50" i="2" s="1"/>
  <c r="V50" i="2" a="1"/>
  <c r="V50" i="2" s="1"/>
  <c r="U50" i="2" a="1"/>
  <c r="U50" i="2" s="1"/>
  <c r="S50" i="2"/>
  <c r="H1064" i="8" s="1"/>
  <c r="AF49" i="2" a="1"/>
  <c r="AF49" i="2" s="1"/>
  <c r="AE49" i="2" a="1"/>
  <c r="AE49" i="2" s="1"/>
  <c r="AD49" i="2" a="1"/>
  <c r="AD49" i="2" s="1"/>
  <c r="AC49" i="2" a="1"/>
  <c r="AC49" i="2" s="1"/>
  <c r="AB49" i="2" a="1"/>
  <c r="AB49" i="2" s="1"/>
  <c r="AA49" i="2" a="1"/>
  <c r="AA49" i="2" s="1"/>
  <c r="Z49" i="2" a="1"/>
  <c r="Z49" i="2" s="1"/>
  <c r="Y49" i="2" a="1"/>
  <c r="Y49" i="2" s="1"/>
  <c r="X49" i="2" a="1"/>
  <c r="X49" i="2" s="1"/>
  <c r="W49" i="2" a="1"/>
  <c r="W49" i="2" s="1"/>
  <c r="V49" i="2" a="1"/>
  <c r="V49" i="2" s="1"/>
  <c r="U49" i="2" a="1"/>
  <c r="U49" i="2" s="1"/>
  <c r="S49" i="2"/>
  <c r="H1041" i="8" s="1"/>
  <c r="AF48" i="2" a="1"/>
  <c r="AF48" i="2" s="1"/>
  <c r="AE48" i="2" a="1"/>
  <c r="AE48" i="2" s="1"/>
  <c r="AD48" i="2" a="1"/>
  <c r="AD48" i="2" s="1"/>
  <c r="AC48" i="2" a="1"/>
  <c r="AC48" i="2" s="1"/>
  <c r="AB48" i="2" a="1"/>
  <c r="AB48" i="2" s="1"/>
  <c r="AA48" i="2" a="1"/>
  <c r="AA48" i="2" s="1"/>
  <c r="Z48" i="2" a="1"/>
  <c r="Z48" i="2" s="1"/>
  <c r="Y48" i="2" a="1"/>
  <c r="Y48" i="2" s="1"/>
  <c r="X48" i="2" a="1"/>
  <c r="X48" i="2" s="1"/>
  <c r="W48" i="2" a="1"/>
  <c r="W48" i="2" s="1"/>
  <c r="V48" i="2" a="1"/>
  <c r="V48" i="2" s="1"/>
  <c r="U48" i="2" a="1"/>
  <c r="U48" i="2" s="1"/>
  <c r="S48" i="2"/>
  <c r="H1018" i="8" s="1"/>
  <c r="AF47" i="2" a="1"/>
  <c r="AF47" i="2" s="1"/>
  <c r="AE47" i="2" a="1"/>
  <c r="AE47" i="2" s="1"/>
  <c r="AD47" i="2" a="1"/>
  <c r="AD47" i="2" s="1"/>
  <c r="AC47" i="2" a="1"/>
  <c r="AC47" i="2" s="1"/>
  <c r="AB47" i="2" a="1"/>
  <c r="AB47" i="2" s="1"/>
  <c r="AA47" i="2" a="1"/>
  <c r="AA47" i="2" s="1"/>
  <c r="Z47" i="2" a="1"/>
  <c r="Z47" i="2" s="1"/>
  <c r="Y47" i="2" a="1"/>
  <c r="Y47" i="2" s="1"/>
  <c r="X47" i="2" a="1"/>
  <c r="X47" i="2" s="1"/>
  <c r="W47" i="2" a="1"/>
  <c r="W47" i="2" s="1"/>
  <c r="V47" i="2" a="1"/>
  <c r="V47" i="2" s="1"/>
  <c r="U47" i="2" a="1"/>
  <c r="U47" i="2" s="1"/>
  <c r="S47" i="2"/>
  <c r="H995" i="8" s="1"/>
  <c r="AF46" i="2" a="1"/>
  <c r="AF46" i="2" s="1"/>
  <c r="AE46" i="2" a="1"/>
  <c r="AE46" i="2" s="1"/>
  <c r="AD46" i="2" a="1"/>
  <c r="AD46" i="2" s="1"/>
  <c r="AC46" i="2" a="1"/>
  <c r="AC46" i="2" s="1"/>
  <c r="AB46" i="2" a="1"/>
  <c r="AB46" i="2" s="1"/>
  <c r="AA46" i="2" a="1"/>
  <c r="AA46" i="2" s="1"/>
  <c r="Z46" i="2" a="1"/>
  <c r="Z46" i="2" s="1"/>
  <c r="Y46" i="2" a="1"/>
  <c r="Y46" i="2" s="1"/>
  <c r="X46" i="2" a="1"/>
  <c r="X46" i="2" s="1"/>
  <c r="W46" i="2" a="1"/>
  <c r="W46" i="2" s="1"/>
  <c r="V46" i="2" a="1"/>
  <c r="V46" i="2" s="1"/>
  <c r="U46" i="2" a="1"/>
  <c r="U46" i="2" s="1"/>
  <c r="S46" i="2"/>
  <c r="H972" i="8" s="1"/>
  <c r="AF45" i="2" a="1"/>
  <c r="AF45" i="2" s="1"/>
  <c r="AE45" i="2" a="1"/>
  <c r="AE45" i="2" s="1"/>
  <c r="AD45" i="2" a="1"/>
  <c r="AD45" i="2" s="1"/>
  <c r="AC45" i="2" a="1"/>
  <c r="AC45" i="2" s="1"/>
  <c r="AB45" i="2" a="1"/>
  <c r="AB45" i="2" s="1"/>
  <c r="AA45" i="2" a="1"/>
  <c r="AA45" i="2" s="1"/>
  <c r="Z45" i="2" a="1"/>
  <c r="Z45" i="2" s="1"/>
  <c r="Y45" i="2" a="1"/>
  <c r="Y45" i="2" s="1"/>
  <c r="X45" i="2" a="1"/>
  <c r="X45" i="2" s="1"/>
  <c r="W45" i="2" a="1"/>
  <c r="W45" i="2" s="1"/>
  <c r="V45" i="2" a="1"/>
  <c r="V45" i="2" s="1"/>
  <c r="U45" i="2" a="1"/>
  <c r="U45" i="2" s="1"/>
  <c r="S45" i="2"/>
  <c r="H949" i="8" s="1"/>
  <c r="AF44" i="2" a="1"/>
  <c r="AF44" i="2" s="1"/>
  <c r="AE44" i="2" a="1"/>
  <c r="AE44" i="2" s="1"/>
  <c r="AD44" i="2" a="1"/>
  <c r="AD44" i="2" s="1"/>
  <c r="AC44" i="2" a="1"/>
  <c r="AC44" i="2" s="1"/>
  <c r="AB44" i="2" a="1"/>
  <c r="AB44" i="2" s="1"/>
  <c r="AA44" i="2" a="1"/>
  <c r="AA44" i="2" s="1"/>
  <c r="Z44" i="2" a="1"/>
  <c r="Z44" i="2" s="1"/>
  <c r="Y44" i="2" a="1"/>
  <c r="Y44" i="2" s="1"/>
  <c r="X44" i="2" a="1"/>
  <c r="X44" i="2" s="1"/>
  <c r="W44" i="2" a="1"/>
  <c r="W44" i="2" s="1"/>
  <c r="V44" i="2" a="1"/>
  <c r="V44" i="2" s="1"/>
  <c r="U44" i="2" a="1"/>
  <c r="U44" i="2" s="1"/>
  <c r="S44" i="2"/>
  <c r="H926" i="8" s="1"/>
  <c r="AF43" i="2" a="1"/>
  <c r="AF43" i="2" s="1"/>
  <c r="AE43" i="2" a="1"/>
  <c r="AE43" i="2" s="1"/>
  <c r="AD43" i="2" a="1"/>
  <c r="AD43" i="2" s="1"/>
  <c r="AC43" i="2" a="1"/>
  <c r="AC43" i="2" s="1"/>
  <c r="AB43" i="2" a="1"/>
  <c r="AB43" i="2" s="1"/>
  <c r="AA43" i="2" a="1"/>
  <c r="AA43" i="2" s="1"/>
  <c r="Z43" i="2" a="1"/>
  <c r="Z43" i="2" s="1"/>
  <c r="Y43" i="2" a="1"/>
  <c r="Y43" i="2" s="1"/>
  <c r="X43" i="2" a="1"/>
  <c r="X43" i="2" s="1"/>
  <c r="W43" i="2" a="1"/>
  <c r="W43" i="2" s="1"/>
  <c r="V43" i="2" a="1"/>
  <c r="V43" i="2" s="1"/>
  <c r="U43" i="2" a="1"/>
  <c r="U43" i="2" s="1"/>
  <c r="S43" i="2"/>
  <c r="H903" i="8" s="1"/>
  <c r="AF42" i="2" a="1"/>
  <c r="AF42" i="2" s="1"/>
  <c r="AE42" i="2" a="1"/>
  <c r="AE42" i="2" s="1"/>
  <c r="AD42" i="2" a="1"/>
  <c r="AD42" i="2" s="1"/>
  <c r="AC42" i="2" a="1"/>
  <c r="AC42" i="2" s="1"/>
  <c r="AB42" i="2" a="1"/>
  <c r="AB42" i="2" s="1"/>
  <c r="AA42" i="2" a="1"/>
  <c r="AA42" i="2" s="1"/>
  <c r="Z42" i="2" a="1"/>
  <c r="Z42" i="2" s="1"/>
  <c r="Y42" i="2" a="1"/>
  <c r="Y42" i="2" s="1"/>
  <c r="X42" i="2" a="1"/>
  <c r="X42" i="2" s="1"/>
  <c r="W42" i="2" a="1"/>
  <c r="W42" i="2" s="1"/>
  <c r="V42" i="2" a="1"/>
  <c r="V42" i="2" s="1"/>
  <c r="U42" i="2" a="1"/>
  <c r="U42" i="2" s="1"/>
  <c r="S42" i="2"/>
  <c r="H880" i="8" s="1"/>
  <c r="AF41" i="2" a="1"/>
  <c r="AF41" i="2" s="1"/>
  <c r="AE41" i="2" a="1"/>
  <c r="AE41" i="2" s="1"/>
  <c r="AD41" i="2" a="1"/>
  <c r="AD41" i="2" s="1"/>
  <c r="AC41" i="2" a="1"/>
  <c r="AC41" i="2" s="1"/>
  <c r="AB41" i="2" a="1"/>
  <c r="AB41" i="2" s="1"/>
  <c r="AA41" i="2" a="1"/>
  <c r="AA41" i="2" s="1"/>
  <c r="Z41" i="2" a="1"/>
  <c r="Z41" i="2" s="1"/>
  <c r="Y41" i="2" a="1"/>
  <c r="Y41" i="2" s="1"/>
  <c r="X41" i="2" a="1"/>
  <c r="X41" i="2" s="1"/>
  <c r="W41" i="2" a="1"/>
  <c r="W41" i="2" s="1"/>
  <c r="V41" i="2" a="1"/>
  <c r="V41" i="2" s="1"/>
  <c r="U41" i="2" a="1"/>
  <c r="U41" i="2" s="1"/>
  <c r="S41" i="2"/>
  <c r="H857" i="8" s="1"/>
  <c r="AF40" i="2" a="1"/>
  <c r="AF40" i="2" s="1"/>
  <c r="AE40" i="2" a="1"/>
  <c r="AE40" i="2" s="1"/>
  <c r="AD40" i="2" a="1"/>
  <c r="AD40" i="2" s="1"/>
  <c r="AC40" i="2" a="1"/>
  <c r="AC40" i="2" s="1"/>
  <c r="AB40" i="2" a="1"/>
  <c r="AB40" i="2" s="1"/>
  <c r="AA40" i="2" a="1"/>
  <c r="AA40" i="2" s="1"/>
  <c r="Z40" i="2" a="1"/>
  <c r="Z40" i="2" s="1"/>
  <c r="Y40" i="2" a="1"/>
  <c r="Y40" i="2" s="1"/>
  <c r="X40" i="2" a="1"/>
  <c r="X40" i="2" s="1"/>
  <c r="W40" i="2" a="1"/>
  <c r="W40" i="2" s="1"/>
  <c r="V40" i="2" a="1"/>
  <c r="V40" i="2" s="1"/>
  <c r="U40" i="2" a="1"/>
  <c r="U40" i="2" s="1"/>
  <c r="S40" i="2"/>
  <c r="H834" i="8" s="1"/>
  <c r="AF39" i="2" a="1"/>
  <c r="AF39" i="2" s="1"/>
  <c r="AE39" i="2" a="1"/>
  <c r="AE39" i="2" s="1"/>
  <c r="AD39" i="2" a="1"/>
  <c r="AD39" i="2" s="1"/>
  <c r="AC39" i="2" a="1"/>
  <c r="AC39" i="2" s="1"/>
  <c r="AB39" i="2" a="1"/>
  <c r="AB39" i="2" s="1"/>
  <c r="AA39" i="2" a="1"/>
  <c r="AA39" i="2" s="1"/>
  <c r="Z39" i="2" a="1"/>
  <c r="Z39" i="2" s="1"/>
  <c r="Y39" i="2" a="1"/>
  <c r="Y39" i="2" s="1"/>
  <c r="X39" i="2" a="1"/>
  <c r="X39" i="2" s="1"/>
  <c r="W39" i="2" a="1"/>
  <c r="W39" i="2" s="1"/>
  <c r="V39" i="2" a="1"/>
  <c r="V39" i="2" s="1"/>
  <c r="U39" i="2" a="1"/>
  <c r="U39" i="2" s="1"/>
  <c r="S39" i="2"/>
  <c r="H811" i="8" s="1"/>
  <c r="AF38" i="2" a="1"/>
  <c r="AF38" i="2" s="1"/>
  <c r="AE38" i="2" a="1"/>
  <c r="AE38" i="2" s="1"/>
  <c r="AD38" i="2" a="1"/>
  <c r="AD38" i="2" s="1"/>
  <c r="AC38" i="2" a="1"/>
  <c r="AC38" i="2" s="1"/>
  <c r="AB38" i="2" a="1"/>
  <c r="AB38" i="2" s="1"/>
  <c r="AA38" i="2" a="1"/>
  <c r="AA38" i="2" s="1"/>
  <c r="Z38" i="2" a="1"/>
  <c r="Z38" i="2" s="1"/>
  <c r="Y38" i="2" a="1"/>
  <c r="Y38" i="2" s="1"/>
  <c r="X38" i="2" a="1"/>
  <c r="X38" i="2" s="1"/>
  <c r="W38" i="2" a="1"/>
  <c r="W38" i="2" s="1"/>
  <c r="V38" i="2" a="1"/>
  <c r="V38" i="2" s="1"/>
  <c r="U38" i="2" a="1"/>
  <c r="U38" i="2" s="1"/>
  <c r="S38" i="2"/>
  <c r="H788" i="8" s="1"/>
  <c r="AF37" i="2" a="1"/>
  <c r="AF37" i="2" s="1"/>
  <c r="AE37" i="2" a="1"/>
  <c r="AE37" i="2" s="1"/>
  <c r="AD37" i="2" a="1"/>
  <c r="AD37" i="2" s="1"/>
  <c r="AC37" i="2" a="1"/>
  <c r="AC37" i="2" s="1"/>
  <c r="AB37" i="2" a="1"/>
  <c r="AB37" i="2" s="1"/>
  <c r="AA37" i="2" a="1"/>
  <c r="AA37" i="2" s="1"/>
  <c r="Z37" i="2" a="1"/>
  <c r="Z37" i="2" s="1"/>
  <c r="Y37" i="2" a="1"/>
  <c r="Y37" i="2" s="1"/>
  <c r="X37" i="2" a="1"/>
  <c r="X37" i="2" s="1"/>
  <c r="W37" i="2" a="1"/>
  <c r="W37" i="2" s="1"/>
  <c r="V37" i="2" a="1"/>
  <c r="V37" i="2" s="1"/>
  <c r="U37" i="2" a="1"/>
  <c r="U37" i="2" s="1"/>
  <c r="S37" i="2"/>
  <c r="H765" i="8" s="1"/>
  <c r="AF36" i="2" a="1"/>
  <c r="AF36" i="2" s="1"/>
  <c r="AE36" i="2" a="1"/>
  <c r="AE36" i="2" s="1"/>
  <c r="AD36" i="2" a="1"/>
  <c r="AD36" i="2" s="1"/>
  <c r="AC36" i="2" a="1"/>
  <c r="AC36" i="2" s="1"/>
  <c r="AB36" i="2" a="1"/>
  <c r="AB36" i="2" s="1"/>
  <c r="AA36" i="2" a="1"/>
  <c r="AA36" i="2" s="1"/>
  <c r="Z36" i="2" a="1"/>
  <c r="Z36" i="2" s="1"/>
  <c r="Y36" i="2" a="1"/>
  <c r="Y36" i="2" s="1"/>
  <c r="X36" i="2" a="1"/>
  <c r="X36" i="2" s="1"/>
  <c r="W36" i="2" a="1"/>
  <c r="W36" i="2" s="1"/>
  <c r="V36" i="2" a="1"/>
  <c r="V36" i="2" s="1"/>
  <c r="U36" i="2" a="1"/>
  <c r="U36" i="2" s="1"/>
  <c r="S36" i="2"/>
  <c r="H742" i="8" s="1"/>
  <c r="AF35" i="2" a="1"/>
  <c r="AF35" i="2" s="1"/>
  <c r="AE35" i="2" a="1"/>
  <c r="AE35" i="2" s="1"/>
  <c r="AD35" i="2" a="1"/>
  <c r="AD35" i="2" s="1"/>
  <c r="AC35" i="2" a="1"/>
  <c r="AC35" i="2" s="1"/>
  <c r="AB35" i="2" a="1"/>
  <c r="AB35" i="2" s="1"/>
  <c r="AA35" i="2" a="1"/>
  <c r="AA35" i="2" s="1"/>
  <c r="Z35" i="2" a="1"/>
  <c r="Z35" i="2" s="1"/>
  <c r="Y35" i="2" a="1"/>
  <c r="Y35" i="2" s="1"/>
  <c r="X35" i="2" a="1"/>
  <c r="X35" i="2" s="1"/>
  <c r="W35" i="2" a="1"/>
  <c r="W35" i="2" s="1"/>
  <c r="V35" i="2" a="1"/>
  <c r="V35" i="2" s="1"/>
  <c r="U35" i="2" a="1"/>
  <c r="U35" i="2" s="1"/>
  <c r="S35" i="2"/>
  <c r="H719" i="8" s="1"/>
  <c r="AF34" i="2" a="1"/>
  <c r="AF34" i="2" s="1"/>
  <c r="AE34" i="2" a="1"/>
  <c r="AE34" i="2" s="1"/>
  <c r="AD34" i="2" a="1"/>
  <c r="AD34" i="2" s="1"/>
  <c r="AC34" i="2" a="1"/>
  <c r="AC34" i="2" s="1"/>
  <c r="AB34" i="2" a="1"/>
  <c r="AB34" i="2" s="1"/>
  <c r="AA34" i="2" a="1"/>
  <c r="AA34" i="2" s="1"/>
  <c r="Z34" i="2" a="1"/>
  <c r="Z34" i="2" s="1"/>
  <c r="Y34" i="2" a="1"/>
  <c r="Y34" i="2" s="1"/>
  <c r="X34" i="2" a="1"/>
  <c r="X34" i="2" s="1"/>
  <c r="W34" i="2" a="1"/>
  <c r="W34" i="2" s="1"/>
  <c r="V34" i="2" a="1"/>
  <c r="V34" i="2" s="1"/>
  <c r="U34" i="2" a="1"/>
  <c r="U34" i="2" s="1"/>
  <c r="S34" i="2"/>
  <c r="H696" i="8" s="1"/>
  <c r="AF33" i="2" a="1"/>
  <c r="AF33" i="2" s="1"/>
  <c r="AE33" i="2" a="1"/>
  <c r="AE33" i="2" s="1"/>
  <c r="AD33" i="2" a="1"/>
  <c r="AD33" i="2" s="1"/>
  <c r="AC33" i="2" a="1"/>
  <c r="AC33" i="2" s="1"/>
  <c r="AB33" i="2" a="1"/>
  <c r="AB33" i="2" s="1"/>
  <c r="AA33" i="2" a="1"/>
  <c r="AA33" i="2" s="1"/>
  <c r="Z33" i="2" a="1"/>
  <c r="Z33" i="2" s="1"/>
  <c r="Y33" i="2" a="1"/>
  <c r="Y33" i="2" s="1"/>
  <c r="X33" i="2" a="1"/>
  <c r="X33" i="2" s="1"/>
  <c r="W33" i="2" a="1"/>
  <c r="W33" i="2" s="1"/>
  <c r="V33" i="2" a="1"/>
  <c r="V33" i="2" s="1"/>
  <c r="U33" i="2" a="1"/>
  <c r="U33" i="2" s="1"/>
  <c r="S33" i="2"/>
  <c r="H673" i="8" s="1"/>
  <c r="AF32" i="2" a="1"/>
  <c r="AF32" i="2" s="1"/>
  <c r="AE32" i="2" a="1"/>
  <c r="AE32" i="2" s="1"/>
  <c r="AD32" i="2" a="1"/>
  <c r="AD32" i="2" s="1"/>
  <c r="AC32" i="2" a="1"/>
  <c r="AC32" i="2" s="1"/>
  <c r="AB32" i="2" a="1"/>
  <c r="AB32" i="2" s="1"/>
  <c r="AA32" i="2" a="1"/>
  <c r="AA32" i="2" s="1"/>
  <c r="Z32" i="2" a="1"/>
  <c r="Z32" i="2" s="1"/>
  <c r="Y32" i="2" a="1"/>
  <c r="Y32" i="2" s="1"/>
  <c r="X32" i="2" a="1"/>
  <c r="X32" i="2" s="1"/>
  <c r="W32" i="2" a="1"/>
  <c r="W32" i="2" s="1"/>
  <c r="V32" i="2" a="1"/>
  <c r="V32" i="2" s="1"/>
  <c r="U32" i="2" a="1"/>
  <c r="U32" i="2" s="1"/>
  <c r="S32" i="2"/>
  <c r="H650" i="8" s="1"/>
  <c r="AF31" i="2" a="1"/>
  <c r="AF31" i="2" s="1"/>
  <c r="AE31" i="2" a="1"/>
  <c r="AE31" i="2" s="1"/>
  <c r="AD31" i="2" a="1"/>
  <c r="AD31" i="2" s="1"/>
  <c r="AC31" i="2" a="1"/>
  <c r="AC31" i="2" s="1"/>
  <c r="AB31" i="2" a="1"/>
  <c r="AB31" i="2" s="1"/>
  <c r="AA31" i="2" a="1"/>
  <c r="AA31" i="2" s="1"/>
  <c r="Z31" i="2" a="1"/>
  <c r="Z31" i="2" s="1"/>
  <c r="Y31" i="2" a="1"/>
  <c r="Y31" i="2" s="1"/>
  <c r="X31" i="2" a="1"/>
  <c r="X31" i="2" s="1"/>
  <c r="W31" i="2" a="1"/>
  <c r="W31" i="2" s="1"/>
  <c r="V31" i="2" a="1"/>
  <c r="V31" i="2" s="1"/>
  <c r="U31" i="2" a="1"/>
  <c r="U31" i="2" s="1"/>
  <c r="S31" i="2"/>
  <c r="H627" i="8" s="1"/>
  <c r="AF30" i="2" a="1"/>
  <c r="AF30" i="2" s="1"/>
  <c r="AE30" i="2" a="1"/>
  <c r="AE30" i="2" s="1"/>
  <c r="AD30" i="2" a="1"/>
  <c r="AD30" i="2" s="1"/>
  <c r="AC30" i="2" a="1"/>
  <c r="AC30" i="2" s="1"/>
  <c r="AB30" i="2" a="1"/>
  <c r="AB30" i="2" s="1"/>
  <c r="AA30" i="2" a="1"/>
  <c r="AA30" i="2" s="1"/>
  <c r="Z30" i="2" a="1"/>
  <c r="Z30" i="2" s="1"/>
  <c r="Y30" i="2" a="1"/>
  <c r="Y30" i="2" s="1"/>
  <c r="X30" i="2" a="1"/>
  <c r="X30" i="2" s="1"/>
  <c r="W30" i="2" a="1"/>
  <c r="W30" i="2" s="1"/>
  <c r="V30" i="2" a="1"/>
  <c r="V30" i="2" s="1"/>
  <c r="U30" i="2" a="1"/>
  <c r="U30" i="2" s="1"/>
  <c r="S30" i="2"/>
  <c r="H604" i="8" s="1"/>
  <c r="AF29" i="2" a="1"/>
  <c r="AF29" i="2" s="1"/>
  <c r="AE29" i="2" a="1"/>
  <c r="AE29" i="2" s="1"/>
  <c r="AD29" i="2" a="1"/>
  <c r="AD29" i="2" s="1"/>
  <c r="AC29" i="2" a="1"/>
  <c r="AC29" i="2" s="1"/>
  <c r="AB29" i="2" a="1"/>
  <c r="AB29" i="2" s="1"/>
  <c r="AA29" i="2" a="1"/>
  <c r="AA29" i="2" s="1"/>
  <c r="Z29" i="2" a="1"/>
  <c r="Z29" i="2" s="1"/>
  <c r="Y29" i="2" a="1"/>
  <c r="Y29" i="2" s="1"/>
  <c r="X29" i="2" a="1"/>
  <c r="X29" i="2" s="1"/>
  <c r="W29" i="2" a="1"/>
  <c r="W29" i="2" s="1"/>
  <c r="V29" i="2" a="1"/>
  <c r="V29" i="2" s="1"/>
  <c r="U29" i="2" a="1"/>
  <c r="U29" i="2" s="1"/>
  <c r="S29" i="2"/>
  <c r="H581" i="8" s="1"/>
  <c r="AF28" i="2" a="1"/>
  <c r="AF28" i="2" s="1"/>
  <c r="AE28" i="2" a="1"/>
  <c r="AE28" i="2" s="1"/>
  <c r="AD28" i="2" a="1"/>
  <c r="AD28" i="2" s="1"/>
  <c r="AC28" i="2" a="1"/>
  <c r="AC28" i="2" s="1"/>
  <c r="AB28" i="2" a="1"/>
  <c r="AB28" i="2" s="1"/>
  <c r="AA28" i="2" a="1"/>
  <c r="AA28" i="2" s="1"/>
  <c r="Z28" i="2" a="1"/>
  <c r="Z28" i="2" s="1"/>
  <c r="Y28" i="2" a="1"/>
  <c r="Y28" i="2" s="1"/>
  <c r="X28" i="2" a="1"/>
  <c r="X28" i="2" s="1"/>
  <c r="W28" i="2" a="1"/>
  <c r="W28" i="2" s="1"/>
  <c r="V28" i="2" a="1"/>
  <c r="V28" i="2" s="1"/>
  <c r="U28" i="2" a="1"/>
  <c r="U28" i="2" s="1"/>
  <c r="S28" i="2"/>
  <c r="H558" i="8" s="1"/>
  <c r="AF27" i="2" a="1"/>
  <c r="AF27" i="2" s="1"/>
  <c r="AE27" i="2" a="1"/>
  <c r="AE27" i="2" s="1"/>
  <c r="AD27" i="2" a="1"/>
  <c r="AD27" i="2" s="1"/>
  <c r="AC27" i="2" a="1"/>
  <c r="AC27" i="2" s="1"/>
  <c r="AB27" i="2" a="1"/>
  <c r="AB27" i="2" s="1"/>
  <c r="AA27" i="2" a="1"/>
  <c r="AA27" i="2" s="1"/>
  <c r="Z27" i="2" a="1"/>
  <c r="Z27" i="2" s="1"/>
  <c r="Y27" i="2" a="1"/>
  <c r="Y27" i="2" s="1"/>
  <c r="X27" i="2" a="1"/>
  <c r="X27" i="2" s="1"/>
  <c r="W27" i="2" a="1"/>
  <c r="W27" i="2" s="1"/>
  <c r="V27" i="2" a="1"/>
  <c r="V27" i="2" s="1"/>
  <c r="U27" i="2" a="1"/>
  <c r="U27" i="2" s="1"/>
  <c r="S27" i="2"/>
  <c r="H535" i="8" s="1"/>
  <c r="AF26" i="2" a="1"/>
  <c r="AF26" i="2" s="1"/>
  <c r="AE26" i="2" a="1"/>
  <c r="AE26" i="2" s="1"/>
  <c r="AD26" i="2" a="1"/>
  <c r="AD26" i="2" s="1"/>
  <c r="AC26" i="2" a="1"/>
  <c r="AC26" i="2" s="1"/>
  <c r="AB26" i="2" a="1"/>
  <c r="AB26" i="2" s="1"/>
  <c r="AA26" i="2" a="1"/>
  <c r="AA26" i="2" s="1"/>
  <c r="Z26" i="2" a="1"/>
  <c r="Z26" i="2" s="1"/>
  <c r="Y26" i="2" a="1"/>
  <c r="Y26" i="2" s="1"/>
  <c r="X26" i="2" a="1"/>
  <c r="X26" i="2" s="1"/>
  <c r="W26" i="2" a="1"/>
  <c r="W26" i="2" s="1"/>
  <c r="V26" i="2" a="1"/>
  <c r="V26" i="2" s="1"/>
  <c r="U26" i="2" a="1"/>
  <c r="U26" i="2" s="1"/>
  <c r="S26" i="2"/>
  <c r="H512" i="8" s="1"/>
  <c r="AF25" i="2" a="1"/>
  <c r="AF25" i="2" s="1"/>
  <c r="AE25" i="2" a="1"/>
  <c r="AE25" i="2" s="1"/>
  <c r="AD25" i="2" a="1"/>
  <c r="AD25" i="2" s="1"/>
  <c r="AC25" i="2" a="1"/>
  <c r="AC25" i="2" s="1"/>
  <c r="AB25" i="2" a="1"/>
  <c r="AB25" i="2" s="1"/>
  <c r="AA25" i="2" a="1"/>
  <c r="AA25" i="2" s="1"/>
  <c r="Z25" i="2" a="1"/>
  <c r="Z25" i="2" s="1"/>
  <c r="Y25" i="2" a="1"/>
  <c r="Y25" i="2" s="1"/>
  <c r="X25" i="2" a="1"/>
  <c r="X25" i="2" s="1"/>
  <c r="W25" i="2" a="1"/>
  <c r="W25" i="2" s="1"/>
  <c r="V25" i="2" a="1"/>
  <c r="V25" i="2" s="1"/>
  <c r="U25" i="2" a="1"/>
  <c r="U25" i="2" s="1"/>
  <c r="S25" i="2"/>
  <c r="H489" i="8" s="1"/>
  <c r="AF24" i="2" a="1"/>
  <c r="AF24" i="2" s="1"/>
  <c r="AE24" i="2" a="1"/>
  <c r="AE24" i="2" s="1"/>
  <c r="AD24" i="2" a="1"/>
  <c r="AD24" i="2" s="1"/>
  <c r="AC24" i="2" a="1"/>
  <c r="AC24" i="2" s="1"/>
  <c r="AB24" i="2" a="1"/>
  <c r="AB24" i="2" s="1"/>
  <c r="AA24" i="2" a="1"/>
  <c r="AA24" i="2" s="1"/>
  <c r="Z24" i="2" a="1"/>
  <c r="Z24" i="2" s="1"/>
  <c r="Y24" i="2" a="1"/>
  <c r="Y24" i="2" s="1"/>
  <c r="X24" i="2" a="1"/>
  <c r="X24" i="2" s="1"/>
  <c r="W24" i="2" a="1"/>
  <c r="W24" i="2" s="1"/>
  <c r="V24" i="2" a="1"/>
  <c r="V24" i="2" s="1"/>
  <c r="U24" i="2" a="1"/>
  <c r="U24" i="2" s="1"/>
  <c r="S24" i="2"/>
  <c r="H466" i="8" s="1"/>
  <c r="AF23" i="2" a="1"/>
  <c r="AF23" i="2" s="1"/>
  <c r="AE23" i="2" a="1"/>
  <c r="AE23" i="2" s="1"/>
  <c r="AD23" i="2" a="1"/>
  <c r="AD23" i="2" s="1"/>
  <c r="AC23" i="2" a="1"/>
  <c r="AC23" i="2" s="1"/>
  <c r="AB23" i="2" a="1"/>
  <c r="AB23" i="2" s="1"/>
  <c r="AA23" i="2" a="1"/>
  <c r="AA23" i="2" s="1"/>
  <c r="Z23" i="2" a="1"/>
  <c r="Z23" i="2" s="1"/>
  <c r="Y23" i="2" a="1"/>
  <c r="Y23" i="2" s="1"/>
  <c r="X23" i="2" a="1"/>
  <c r="X23" i="2" s="1"/>
  <c r="W23" i="2" a="1"/>
  <c r="W23" i="2" s="1"/>
  <c r="V23" i="2" a="1"/>
  <c r="V23" i="2" s="1"/>
  <c r="U23" i="2" a="1"/>
  <c r="U23" i="2" s="1"/>
  <c r="S23" i="2"/>
  <c r="H443" i="8" s="1"/>
  <c r="AF22" i="2" a="1"/>
  <c r="AF22" i="2" s="1"/>
  <c r="AE22" i="2" a="1"/>
  <c r="AE22" i="2" s="1"/>
  <c r="AD22" i="2" a="1"/>
  <c r="AD22" i="2" s="1"/>
  <c r="AC22" i="2" a="1"/>
  <c r="AC22" i="2" s="1"/>
  <c r="AB22" i="2" a="1"/>
  <c r="AB22" i="2" s="1"/>
  <c r="AA22" i="2" a="1"/>
  <c r="AA22" i="2" s="1"/>
  <c r="Z22" i="2" a="1"/>
  <c r="Z22" i="2" s="1"/>
  <c r="Y22" i="2" a="1"/>
  <c r="Y22" i="2" s="1"/>
  <c r="X22" i="2" a="1"/>
  <c r="X22" i="2" s="1"/>
  <c r="W22" i="2" a="1"/>
  <c r="W22" i="2" s="1"/>
  <c r="V22" i="2" a="1"/>
  <c r="V22" i="2" s="1"/>
  <c r="U22" i="2" a="1"/>
  <c r="U22" i="2" s="1"/>
  <c r="S22" i="2"/>
  <c r="H420" i="8" s="1"/>
  <c r="AF21" i="2" a="1"/>
  <c r="AF21" i="2" s="1"/>
  <c r="AE21" i="2" a="1"/>
  <c r="AE21" i="2" s="1"/>
  <c r="AD21" i="2" a="1"/>
  <c r="AD21" i="2" s="1"/>
  <c r="AC21" i="2" a="1"/>
  <c r="AC21" i="2" s="1"/>
  <c r="AB21" i="2" a="1"/>
  <c r="AB21" i="2" s="1"/>
  <c r="AA21" i="2" a="1"/>
  <c r="AA21" i="2" s="1"/>
  <c r="Z21" i="2" a="1"/>
  <c r="Z21" i="2" s="1"/>
  <c r="Y21" i="2" a="1"/>
  <c r="Y21" i="2" s="1"/>
  <c r="X21" i="2" a="1"/>
  <c r="X21" i="2" s="1"/>
  <c r="W21" i="2" a="1"/>
  <c r="W21" i="2" s="1"/>
  <c r="V21" i="2" a="1"/>
  <c r="V21" i="2" s="1"/>
  <c r="U21" i="2" a="1"/>
  <c r="U21" i="2" s="1"/>
  <c r="S21" i="2"/>
  <c r="H397" i="8" s="1"/>
  <c r="AF20" i="2" a="1"/>
  <c r="AF20" i="2" s="1"/>
  <c r="AE20" i="2" a="1"/>
  <c r="AE20" i="2" s="1"/>
  <c r="AD20" i="2" a="1"/>
  <c r="AD20" i="2" s="1"/>
  <c r="AC20" i="2" a="1"/>
  <c r="AC20" i="2" s="1"/>
  <c r="AB20" i="2" a="1"/>
  <c r="AB20" i="2" s="1"/>
  <c r="AA20" i="2" a="1"/>
  <c r="AA20" i="2" s="1"/>
  <c r="Z20" i="2" a="1"/>
  <c r="Z20" i="2" s="1"/>
  <c r="Y20" i="2" a="1"/>
  <c r="Y20" i="2" s="1"/>
  <c r="X20" i="2" a="1"/>
  <c r="X20" i="2" s="1"/>
  <c r="W20" i="2" a="1"/>
  <c r="W20" i="2" s="1"/>
  <c r="V20" i="2" a="1"/>
  <c r="V20" i="2" s="1"/>
  <c r="U20" i="2" a="1"/>
  <c r="U20" i="2" s="1"/>
  <c r="S20" i="2"/>
  <c r="H374" i="8" s="1"/>
  <c r="AF19" i="2" a="1"/>
  <c r="AF19" i="2" s="1"/>
  <c r="AE19" i="2" a="1"/>
  <c r="AE19" i="2" s="1"/>
  <c r="AD19" i="2" a="1"/>
  <c r="AD19" i="2" s="1"/>
  <c r="AC19" i="2" a="1"/>
  <c r="AC19" i="2" s="1"/>
  <c r="AB19" i="2" a="1"/>
  <c r="AB19" i="2" s="1"/>
  <c r="AA19" i="2" a="1"/>
  <c r="AA19" i="2" s="1"/>
  <c r="Z19" i="2" a="1"/>
  <c r="Z19" i="2" s="1"/>
  <c r="Y19" i="2" a="1"/>
  <c r="Y19" i="2" s="1"/>
  <c r="X19" i="2" a="1"/>
  <c r="X19" i="2" s="1"/>
  <c r="W19" i="2" a="1"/>
  <c r="W19" i="2" s="1"/>
  <c r="V19" i="2" a="1"/>
  <c r="V19" i="2" s="1"/>
  <c r="U19" i="2" a="1"/>
  <c r="U19" i="2" s="1"/>
  <c r="S19" i="2"/>
  <c r="H351" i="8" s="1"/>
  <c r="AF18" i="2" a="1"/>
  <c r="AF18" i="2" s="1"/>
  <c r="AE18" i="2" a="1"/>
  <c r="AE18" i="2" s="1"/>
  <c r="AD18" i="2" a="1"/>
  <c r="AD18" i="2" s="1"/>
  <c r="AC18" i="2" a="1"/>
  <c r="AC18" i="2" s="1"/>
  <c r="AB18" i="2" a="1"/>
  <c r="AB18" i="2" s="1"/>
  <c r="AA18" i="2" a="1"/>
  <c r="AA18" i="2" s="1"/>
  <c r="Z18" i="2" a="1"/>
  <c r="Z18" i="2" s="1"/>
  <c r="Y18" i="2" a="1"/>
  <c r="Y18" i="2" s="1"/>
  <c r="X18" i="2" a="1"/>
  <c r="X18" i="2" s="1"/>
  <c r="W18" i="2" a="1"/>
  <c r="W18" i="2" s="1"/>
  <c r="V18" i="2" a="1"/>
  <c r="V18" i="2" s="1"/>
  <c r="U18" i="2" a="1"/>
  <c r="U18" i="2" s="1"/>
  <c r="S18" i="2"/>
  <c r="H328" i="8" s="1"/>
  <c r="AF17" i="2" a="1"/>
  <c r="AF17" i="2" s="1"/>
  <c r="AE17" i="2" a="1"/>
  <c r="AE17" i="2" s="1"/>
  <c r="AD17" i="2" a="1"/>
  <c r="AD17" i="2" s="1"/>
  <c r="AC17" i="2" a="1"/>
  <c r="AC17" i="2" s="1"/>
  <c r="AB17" i="2" a="1"/>
  <c r="AB17" i="2" s="1"/>
  <c r="AA17" i="2" a="1"/>
  <c r="AA17" i="2" s="1"/>
  <c r="Z17" i="2" a="1"/>
  <c r="Z17" i="2" s="1"/>
  <c r="Y17" i="2" a="1"/>
  <c r="Y17" i="2" s="1"/>
  <c r="X17" i="2" a="1"/>
  <c r="X17" i="2" s="1"/>
  <c r="W17" i="2" a="1"/>
  <c r="W17" i="2" s="1"/>
  <c r="V17" i="2" a="1"/>
  <c r="V17" i="2" s="1"/>
  <c r="U17" i="2" a="1"/>
  <c r="U17" i="2" s="1"/>
  <c r="S17" i="2"/>
  <c r="H305" i="8" s="1"/>
  <c r="AF16" i="2" a="1"/>
  <c r="AF16" i="2" s="1"/>
  <c r="AE16" i="2" a="1"/>
  <c r="AE16" i="2" s="1"/>
  <c r="AD16" i="2" a="1"/>
  <c r="AD16" i="2" s="1"/>
  <c r="AC16" i="2" a="1"/>
  <c r="AC16" i="2" s="1"/>
  <c r="AB16" i="2" a="1"/>
  <c r="AB16" i="2" s="1"/>
  <c r="AA16" i="2" a="1"/>
  <c r="AA16" i="2" s="1"/>
  <c r="Z16" i="2" a="1"/>
  <c r="Z16" i="2" s="1"/>
  <c r="Y16" i="2" a="1"/>
  <c r="Y16" i="2" s="1"/>
  <c r="X16" i="2" a="1"/>
  <c r="X16" i="2" s="1"/>
  <c r="W16" i="2" a="1"/>
  <c r="W16" i="2" s="1"/>
  <c r="V16" i="2" a="1"/>
  <c r="V16" i="2" s="1"/>
  <c r="U16" i="2" a="1"/>
  <c r="U16" i="2" s="1"/>
  <c r="S16" i="2"/>
  <c r="H282" i="8" s="1"/>
  <c r="AF15" i="2" a="1"/>
  <c r="AF15" i="2" s="1"/>
  <c r="AE15" i="2" a="1"/>
  <c r="AE15" i="2" s="1"/>
  <c r="AD15" i="2" a="1"/>
  <c r="AD15" i="2" s="1"/>
  <c r="AC15" i="2" a="1"/>
  <c r="AC15" i="2" s="1"/>
  <c r="AB15" i="2" a="1"/>
  <c r="AB15" i="2" s="1"/>
  <c r="AA15" i="2" a="1"/>
  <c r="AA15" i="2" s="1"/>
  <c r="Z15" i="2" a="1"/>
  <c r="Z15" i="2" s="1"/>
  <c r="Y15" i="2" a="1"/>
  <c r="Y15" i="2" s="1"/>
  <c r="X15" i="2" a="1"/>
  <c r="X15" i="2" s="1"/>
  <c r="W15" i="2" a="1"/>
  <c r="W15" i="2" s="1"/>
  <c r="V15" i="2" a="1"/>
  <c r="V15" i="2" s="1"/>
  <c r="U15" i="2" a="1"/>
  <c r="U15" i="2" s="1"/>
  <c r="S15" i="2"/>
  <c r="H259" i="8" s="1"/>
  <c r="AF14" i="2" a="1"/>
  <c r="AF14" i="2" s="1"/>
  <c r="AE14" i="2" a="1"/>
  <c r="AE14" i="2" s="1"/>
  <c r="AD14" i="2" a="1"/>
  <c r="AD14" i="2" s="1"/>
  <c r="AC14" i="2" a="1"/>
  <c r="AC14" i="2" s="1"/>
  <c r="AB14" i="2" a="1"/>
  <c r="AB14" i="2" s="1"/>
  <c r="AA14" i="2" a="1"/>
  <c r="AA14" i="2" s="1"/>
  <c r="Z14" i="2" a="1"/>
  <c r="Z14" i="2" s="1"/>
  <c r="Y14" i="2" a="1"/>
  <c r="Y14" i="2" s="1"/>
  <c r="X14" i="2" a="1"/>
  <c r="X14" i="2" s="1"/>
  <c r="W14" i="2" a="1"/>
  <c r="W14" i="2" s="1"/>
  <c r="V14" i="2" a="1"/>
  <c r="V14" i="2" s="1"/>
  <c r="U14" i="2" a="1"/>
  <c r="U14" i="2" s="1"/>
  <c r="S14" i="2"/>
  <c r="H236" i="8" s="1"/>
  <c r="AF13" i="2" a="1"/>
  <c r="AF13" i="2" s="1"/>
  <c r="AE13" i="2" a="1"/>
  <c r="AE13" i="2" s="1"/>
  <c r="AD13" i="2" a="1"/>
  <c r="AD13" i="2" s="1"/>
  <c r="AC13" i="2" a="1"/>
  <c r="AC13" i="2" s="1"/>
  <c r="AB13" i="2" a="1"/>
  <c r="AB13" i="2" s="1"/>
  <c r="AA13" i="2" a="1"/>
  <c r="AA13" i="2" s="1"/>
  <c r="Z13" i="2" a="1"/>
  <c r="Z13" i="2" s="1"/>
  <c r="Y13" i="2" a="1"/>
  <c r="Y13" i="2" s="1"/>
  <c r="X13" i="2" a="1"/>
  <c r="X13" i="2" s="1"/>
  <c r="W13" i="2" a="1"/>
  <c r="W13" i="2" s="1"/>
  <c r="V13" i="2" a="1"/>
  <c r="V13" i="2" s="1"/>
  <c r="U13" i="2" a="1"/>
  <c r="U13" i="2" s="1"/>
  <c r="S13" i="2"/>
  <c r="H213" i="8" s="1"/>
  <c r="AF12" i="2" a="1"/>
  <c r="AF12" i="2" s="1"/>
  <c r="AE12" i="2" a="1"/>
  <c r="AE12" i="2" s="1"/>
  <c r="AD12" i="2" a="1"/>
  <c r="AD12" i="2" s="1"/>
  <c r="AC12" i="2" a="1"/>
  <c r="AC12" i="2" s="1"/>
  <c r="AB12" i="2" a="1"/>
  <c r="AB12" i="2" s="1"/>
  <c r="AA12" i="2" a="1"/>
  <c r="AA12" i="2" s="1"/>
  <c r="Z12" i="2" a="1"/>
  <c r="Z12" i="2" s="1"/>
  <c r="Y12" i="2" a="1"/>
  <c r="Y12" i="2" s="1"/>
  <c r="X12" i="2" a="1"/>
  <c r="X12" i="2" s="1"/>
  <c r="W12" i="2" a="1"/>
  <c r="W12" i="2" s="1"/>
  <c r="V12" i="2" a="1"/>
  <c r="V12" i="2" s="1"/>
  <c r="U12" i="2" a="1"/>
  <c r="U12" i="2" s="1"/>
  <c r="S12" i="2"/>
  <c r="H190" i="8" s="1"/>
  <c r="AF11" i="2" a="1"/>
  <c r="AF11" i="2" s="1"/>
  <c r="AE11" i="2" a="1"/>
  <c r="AE11" i="2" s="1"/>
  <c r="AD11" i="2" a="1"/>
  <c r="AD11" i="2" s="1"/>
  <c r="AC11" i="2" a="1"/>
  <c r="AC11" i="2" s="1"/>
  <c r="AB11" i="2" a="1"/>
  <c r="AB11" i="2" s="1"/>
  <c r="AA11" i="2" a="1"/>
  <c r="AA11" i="2" s="1"/>
  <c r="Z11" i="2" a="1"/>
  <c r="Z11" i="2" s="1"/>
  <c r="Y11" i="2" a="1"/>
  <c r="Y11" i="2" s="1"/>
  <c r="X11" i="2" a="1"/>
  <c r="X11" i="2" s="1"/>
  <c r="W11" i="2" a="1"/>
  <c r="W11" i="2" s="1"/>
  <c r="V11" i="2" a="1"/>
  <c r="V11" i="2" s="1"/>
  <c r="U11" i="2" a="1"/>
  <c r="U11" i="2" s="1"/>
  <c r="S11" i="2"/>
  <c r="H167" i="8" s="1"/>
  <c r="AF10" i="2" a="1"/>
  <c r="AF10" i="2" s="1"/>
  <c r="AE10" i="2" a="1"/>
  <c r="AE10" i="2" s="1"/>
  <c r="AD10" i="2" a="1"/>
  <c r="AD10" i="2" s="1"/>
  <c r="AC10" i="2" a="1"/>
  <c r="AC10" i="2" s="1"/>
  <c r="AB10" i="2" a="1"/>
  <c r="AB10" i="2" s="1"/>
  <c r="AA10" i="2" a="1"/>
  <c r="AA10" i="2" s="1"/>
  <c r="Z10" i="2" a="1"/>
  <c r="Z10" i="2" s="1"/>
  <c r="Y10" i="2" a="1"/>
  <c r="Y10" i="2" s="1"/>
  <c r="X10" i="2" a="1"/>
  <c r="X10" i="2" s="1"/>
  <c r="W10" i="2" a="1"/>
  <c r="W10" i="2" s="1"/>
  <c r="V10" i="2" a="1"/>
  <c r="V10" i="2" s="1"/>
  <c r="U10" i="2" a="1"/>
  <c r="U10" i="2" s="1"/>
  <c r="S10" i="2"/>
  <c r="H144" i="8" s="1"/>
  <c r="AG9" i="2" a="1"/>
  <c r="AG9" i="2" s="1"/>
  <c r="AF9" i="2" a="1"/>
  <c r="AF9" i="2" s="1"/>
  <c r="AE9" i="2" a="1"/>
  <c r="AE9" i="2" s="1"/>
  <c r="AD9" i="2" a="1"/>
  <c r="AD9" i="2" s="1"/>
  <c r="AC9" i="2" a="1"/>
  <c r="AC9" i="2" s="1"/>
  <c r="AB9" i="2" a="1"/>
  <c r="AB9" i="2" s="1"/>
  <c r="AA9" i="2" a="1"/>
  <c r="AA9" i="2" s="1"/>
  <c r="Z9" i="2" a="1"/>
  <c r="Z9" i="2" s="1"/>
  <c r="Y9" i="2" a="1"/>
  <c r="Y9" i="2" s="1"/>
  <c r="X9" i="2" a="1"/>
  <c r="X9" i="2" s="1"/>
  <c r="W9" i="2" a="1"/>
  <c r="W9" i="2" s="1"/>
  <c r="V9" i="2" a="1"/>
  <c r="V9" i="2" s="1"/>
  <c r="U9" i="2" a="1"/>
  <c r="U9" i="2" s="1"/>
  <c r="S9" i="2"/>
  <c r="H121" i="8" s="1"/>
  <c r="AF8" i="2" a="1"/>
  <c r="AF8" i="2" s="1"/>
  <c r="AE8" i="2" a="1"/>
  <c r="AE8" i="2" s="1"/>
  <c r="AD8" i="2" a="1"/>
  <c r="AD8" i="2" s="1"/>
  <c r="AC8" i="2" a="1"/>
  <c r="AC8" i="2" s="1"/>
  <c r="AB8" i="2" a="1"/>
  <c r="AB8" i="2" s="1"/>
  <c r="AA8" i="2" a="1"/>
  <c r="AA8" i="2" s="1"/>
  <c r="Z8" i="2" a="1"/>
  <c r="Z8" i="2" s="1"/>
  <c r="Y8" i="2" a="1"/>
  <c r="Y8" i="2" s="1"/>
  <c r="X8" i="2" a="1"/>
  <c r="X8" i="2" s="1"/>
  <c r="W8" i="2" a="1"/>
  <c r="W8" i="2" s="1"/>
  <c r="V8" i="2" a="1"/>
  <c r="V8" i="2" s="1"/>
  <c r="U8" i="2" a="1"/>
  <c r="U8" i="2" s="1"/>
  <c r="S8" i="2"/>
  <c r="H98" i="8" s="1"/>
  <c r="AF7" i="2" a="1"/>
  <c r="AF7" i="2" s="1"/>
  <c r="AE7" i="2" a="1"/>
  <c r="AE7" i="2" s="1"/>
  <c r="AD7" i="2" a="1"/>
  <c r="AD7" i="2" s="1"/>
  <c r="AC7" i="2" a="1"/>
  <c r="AC7" i="2" s="1"/>
  <c r="AB7" i="2" a="1"/>
  <c r="AB7" i="2" s="1"/>
  <c r="AA7" i="2" a="1"/>
  <c r="AA7" i="2" s="1"/>
  <c r="Z7" i="2" a="1"/>
  <c r="Z7" i="2" s="1"/>
  <c r="Y7" i="2" a="1"/>
  <c r="Y7" i="2" s="1"/>
  <c r="X7" i="2" a="1"/>
  <c r="X7" i="2" s="1"/>
  <c r="W7" i="2" a="1"/>
  <c r="W7" i="2" s="1"/>
  <c r="V7" i="2" a="1"/>
  <c r="V7" i="2" s="1"/>
  <c r="U7" i="2" a="1"/>
  <c r="U7" i="2" s="1"/>
  <c r="S7" i="2"/>
  <c r="H75" i="8" s="1"/>
  <c r="AF6" i="2" a="1"/>
  <c r="AF6" i="2" s="1"/>
  <c r="AE6" i="2" a="1"/>
  <c r="AE6" i="2" s="1"/>
  <c r="AD6" i="2" a="1"/>
  <c r="AD6" i="2" s="1"/>
  <c r="AC6" i="2" a="1"/>
  <c r="AC6" i="2" s="1"/>
  <c r="AB6" i="2" a="1"/>
  <c r="AB6" i="2" s="1"/>
  <c r="AA6" i="2" a="1"/>
  <c r="AA6" i="2" s="1"/>
  <c r="Z6" i="2" a="1"/>
  <c r="Z6" i="2" s="1"/>
  <c r="Y6" i="2" a="1"/>
  <c r="Y6" i="2" s="1"/>
  <c r="X6" i="2" a="1"/>
  <c r="X6" i="2" s="1"/>
  <c r="W6" i="2" a="1"/>
  <c r="W6" i="2" s="1"/>
  <c r="V6" i="2" a="1"/>
  <c r="V6" i="2" s="1"/>
  <c r="U6" i="2" a="1"/>
  <c r="U6" i="2" s="1"/>
  <c r="S6" i="2"/>
  <c r="H52" i="8" s="1"/>
  <c r="AF5" i="2" a="1"/>
  <c r="AF5" i="2" s="1"/>
  <c r="AE5" i="2" a="1"/>
  <c r="AE5" i="2" s="1"/>
  <c r="AD5" i="2" a="1"/>
  <c r="AD5" i="2" s="1"/>
  <c r="AC5" i="2" a="1"/>
  <c r="AC5" i="2" s="1"/>
  <c r="AB5" i="2" a="1"/>
  <c r="AB5" i="2" s="1"/>
  <c r="AA5" i="2" a="1"/>
  <c r="AA5" i="2" s="1"/>
  <c r="Z5" i="2" a="1"/>
  <c r="Z5" i="2" s="1"/>
  <c r="Y5" i="2" a="1"/>
  <c r="Y5" i="2" s="1"/>
  <c r="X5" i="2" a="1"/>
  <c r="X5" i="2" s="1"/>
  <c r="W5" i="2" a="1"/>
  <c r="W5" i="2" s="1"/>
  <c r="V5" i="2" a="1"/>
  <c r="V5" i="2" s="1"/>
  <c r="U5" i="2" a="1"/>
  <c r="U5" i="2" s="1"/>
  <c r="S5" i="2"/>
  <c r="H29" i="8" s="1"/>
  <c r="AF4" i="2" a="1"/>
  <c r="AF4" i="2" s="1"/>
  <c r="AE4" i="2" a="1"/>
  <c r="AE4" i="2" s="1"/>
  <c r="AD4" i="2" a="1"/>
  <c r="AD4" i="2" s="1"/>
  <c r="AC4" i="2" a="1"/>
  <c r="AC4" i="2" s="1"/>
  <c r="AB4" i="2" a="1"/>
  <c r="AB4" i="2" s="1"/>
  <c r="AA4" i="2" a="1"/>
  <c r="AA4" i="2" s="1"/>
  <c r="Z4" i="2" a="1"/>
  <c r="Z4" i="2" s="1"/>
  <c r="Y4" i="2" a="1"/>
  <c r="Y4" i="2" s="1"/>
  <c r="X4" i="2" a="1"/>
  <c r="X4" i="2" s="1"/>
  <c r="W4" i="2" a="1"/>
  <c r="W4" i="2" s="1"/>
  <c r="V4" i="2" a="1"/>
  <c r="V4" i="2" s="1"/>
  <c r="U4" i="2" a="1"/>
  <c r="U4" i="2" s="1"/>
  <c r="S4" i="2"/>
  <c r="H6" i="8" s="1"/>
  <c r="R1" i="2"/>
  <c r="Q1" i="2"/>
  <c r="P1" i="2"/>
  <c r="O1" i="2"/>
  <c r="N1" i="2"/>
  <c r="M1" i="2"/>
  <c r="L1" i="2"/>
  <c r="K1" i="2"/>
  <c r="J1" i="2"/>
  <c r="I1" i="2"/>
  <c r="D61" i="8" l="1"/>
  <c r="F17" i="4"/>
  <c r="F314" i="8" s="1"/>
  <c r="C21" i="4"/>
  <c r="B406" i="8" s="1"/>
  <c r="C27" i="4"/>
  <c r="B544" i="8" s="1"/>
  <c r="D1073" i="8"/>
  <c r="C79" i="4"/>
  <c r="C111" i="4"/>
  <c r="C175" i="4"/>
  <c r="C191" i="4"/>
  <c r="C5" i="4"/>
  <c r="B38" i="8" s="1"/>
  <c r="C20" i="4"/>
  <c r="B383" i="8" s="1"/>
  <c r="F27" i="4"/>
  <c r="F544" i="8" s="1"/>
  <c r="D659" i="8"/>
  <c r="D1004" i="8"/>
  <c r="F78" i="4"/>
  <c r="C83" i="4"/>
  <c r="F94" i="4"/>
  <c r="C99" i="4"/>
  <c r="F110" i="4"/>
  <c r="C115" i="4"/>
  <c r="F126" i="4"/>
  <c r="C131" i="4"/>
  <c r="F142" i="4"/>
  <c r="C147" i="4"/>
  <c r="F158" i="4"/>
  <c r="C163" i="4"/>
  <c r="F174" i="4"/>
  <c r="C179" i="4"/>
  <c r="F190" i="4"/>
  <c r="C195" i="4"/>
  <c r="C95" i="4"/>
  <c r="C127" i="4"/>
  <c r="C143" i="4"/>
  <c r="C159" i="4"/>
  <c r="F82" i="4"/>
  <c r="F98" i="4"/>
  <c r="F114" i="4"/>
  <c r="F130" i="4"/>
  <c r="F146" i="4"/>
  <c r="F162" i="4"/>
  <c r="F178" i="4"/>
  <c r="F194" i="4"/>
  <c r="X3" i="3"/>
  <c r="L6" i="3"/>
  <c r="F80" i="8" s="1"/>
  <c r="V6" i="3"/>
  <c r="D82" i="8" s="1"/>
  <c r="M7" i="3" a="1"/>
  <c r="M7" i="3" s="1"/>
  <c r="N7" i="3" s="1" a="1"/>
  <c r="N7" i="3" s="1"/>
  <c r="R7" i="3" s="1"/>
  <c r="AA7" i="3"/>
  <c r="F8" i="3" a="1"/>
  <c r="F8" i="3" s="1"/>
  <c r="F9" i="3" a="1"/>
  <c r="F9" i="3" s="1"/>
  <c r="X9" i="3"/>
  <c r="AA15" i="3"/>
  <c r="AA23" i="3"/>
  <c r="H24" i="3"/>
  <c r="B494" i="8" s="1"/>
  <c r="AA24" i="3"/>
  <c r="X26" i="3"/>
  <c r="AA43" i="3"/>
  <c r="X50" i="3"/>
  <c r="F57" i="3" a="1"/>
  <c r="F57" i="3" s="1"/>
  <c r="V59" i="3"/>
  <c r="X61" i="3"/>
  <c r="J62" i="3"/>
  <c r="AA63" i="3"/>
  <c r="H64" i="3"/>
  <c r="T64" i="3"/>
  <c r="AA64" i="3"/>
  <c r="J65" i="3"/>
  <c r="X66" i="3"/>
  <c r="F68" i="3" a="1"/>
  <c r="F68" i="3" s="1"/>
  <c r="T68" i="3"/>
  <c r="J69" i="3"/>
  <c r="T69" i="3"/>
  <c r="J70" i="3"/>
  <c r="G9" i="3"/>
  <c r="H11" i="3"/>
  <c r="B195" i="8" s="1"/>
  <c r="H28" i="3"/>
  <c r="B586" i="8" s="1"/>
  <c r="H52" i="3"/>
  <c r="B1138" i="8" s="1"/>
  <c r="V68" i="3"/>
  <c r="L69" i="3"/>
  <c r="V69" i="3"/>
  <c r="AB69" i="3"/>
  <c r="L70" i="3"/>
  <c r="D15" i="8"/>
  <c r="F5" i="4"/>
  <c r="F38" i="8" s="1"/>
  <c r="F6" i="4"/>
  <c r="F61" i="8" s="1"/>
  <c r="C11" i="4"/>
  <c r="D291" i="8"/>
  <c r="F19" i="4"/>
  <c r="F360" i="8" s="1"/>
  <c r="D383" i="8"/>
  <c r="F21" i="4"/>
  <c r="F406" i="8" s="1"/>
  <c r="F22" i="4"/>
  <c r="F429" i="8" s="1"/>
  <c r="F31" i="4"/>
  <c r="F636" i="8" s="1"/>
  <c r="C35" i="4"/>
  <c r="B728" i="8" s="1"/>
  <c r="D889" i="8"/>
  <c r="C43" i="4"/>
  <c r="B912" i="8" s="1"/>
  <c r="F47" i="4"/>
  <c r="F1004" i="8" s="1"/>
  <c r="F50" i="4"/>
  <c r="F1073" i="8" s="1"/>
  <c r="C59" i="4"/>
  <c r="F63" i="4"/>
  <c r="F66" i="4"/>
  <c r="C8" i="6"/>
  <c r="B111" i="8" s="1"/>
  <c r="C28" i="6"/>
  <c r="B571" i="8" s="1"/>
  <c r="C35" i="6"/>
  <c r="B732" i="8" s="1"/>
  <c r="C40" i="6"/>
  <c r="B847" i="8" s="1"/>
  <c r="C64" i="6"/>
  <c r="F3" i="3" a="1"/>
  <c r="F3" i="3" s="1"/>
  <c r="K3" i="3"/>
  <c r="E11" i="8" s="1"/>
  <c r="U3" i="3"/>
  <c r="C13" i="8" s="1"/>
  <c r="AA5" i="3"/>
  <c r="J6" i="3"/>
  <c r="D80" i="8" s="1"/>
  <c r="T6" i="3"/>
  <c r="B82" i="8" s="1"/>
  <c r="J7" i="3"/>
  <c r="D103" i="8" s="1"/>
  <c r="T7" i="3"/>
  <c r="B105" i="8" s="1"/>
  <c r="J8" i="3"/>
  <c r="D126" i="8" s="1"/>
  <c r="T9" i="3"/>
  <c r="B151" i="8" s="1"/>
  <c r="G10" i="3"/>
  <c r="AA19" i="3"/>
  <c r="H23" i="3"/>
  <c r="B471" i="8" s="1"/>
  <c r="X29" i="3"/>
  <c r="AA31" i="3"/>
  <c r="T32" i="3"/>
  <c r="B680" i="8" s="1"/>
  <c r="AA32" i="3"/>
  <c r="J33" i="3"/>
  <c r="D701" i="8" s="1"/>
  <c r="X34" i="3"/>
  <c r="F36" i="3" a="1"/>
  <c r="F36" i="3" s="1"/>
  <c r="AA39" i="3"/>
  <c r="AA47" i="3"/>
  <c r="X53" i="3"/>
  <c r="AA55" i="3"/>
  <c r="T56" i="3"/>
  <c r="B1232" i="8" s="1"/>
  <c r="AA56" i="3"/>
  <c r="J57" i="3"/>
  <c r="X58" i="3"/>
  <c r="F60" i="3" a="1"/>
  <c r="F60" i="3" s="1"/>
  <c r="T61" i="3"/>
  <c r="L64" i="3"/>
  <c r="F65" i="3" a="1"/>
  <c r="F65" i="3" s="1"/>
  <c r="V67" i="3"/>
  <c r="L68" i="3"/>
  <c r="M69" i="3" a="1"/>
  <c r="M69" i="3" s="1"/>
  <c r="N69" i="3" s="1" a="1"/>
  <c r="N69" i="3" s="1"/>
  <c r="M70" i="3" a="1"/>
  <c r="M70" i="3" s="1"/>
  <c r="N70" i="3" s="1" a="1"/>
  <c r="N70" i="3" s="1"/>
  <c r="D176" i="8"/>
  <c r="D728" i="8"/>
  <c r="F42" i="4"/>
  <c r="F889" i="8" s="1"/>
  <c r="D912" i="8"/>
  <c r="F58" i="4"/>
  <c r="H27" i="3"/>
  <c r="B563" i="8" s="1"/>
  <c r="H51" i="3"/>
  <c r="B1115" i="8" s="1"/>
  <c r="L57" i="3"/>
  <c r="H60" i="3"/>
  <c r="X70" i="3"/>
  <c r="D337" i="8"/>
  <c r="F33" i="4"/>
  <c r="F682" i="8" s="1"/>
  <c r="D981" i="8"/>
  <c r="D1" i="7"/>
  <c r="P173" i="3"/>
  <c r="R173" i="3"/>
  <c r="P131" i="3"/>
  <c r="P133" i="3"/>
  <c r="P123" i="3"/>
  <c r="P124" i="3"/>
  <c r="P125" i="3"/>
  <c r="P126" i="3"/>
  <c r="P127" i="3"/>
  <c r="P128" i="3"/>
  <c r="P129" i="3"/>
  <c r="P130" i="3"/>
  <c r="P132" i="3"/>
  <c r="P134" i="3"/>
  <c r="P183" i="3"/>
  <c r="P135" i="3"/>
  <c r="M6" i="3" a="1"/>
  <c r="M6" i="3" s="1"/>
  <c r="N6" i="3" s="1" a="1"/>
  <c r="N6" i="3" s="1"/>
  <c r="S1" i="2"/>
  <c r="M4" i="3" a="1"/>
  <c r="M4" i="3" s="1"/>
  <c r="N4" i="3" s="1" a="1"/>
  <c r="N4" i="3" s="1"/>
  <c r="O69" i="3"/>
  <c r="R69" i="3"/>
  <c r="P69" i="3"/>
  <c r="O73" i="3"/>
  <c r="R73" i="3"/>
  <c r="P73" i="3"/>
  <c r="O77" i="3"/>
  <c r="R77" i="3"/>
  <c r="P77" i="3"/>
  <c r="O3" i="3"/>
  <c r="R3" i="3"/>
  <c r="P3" i="3"/>
  <c r="R8" i="3"/>
  <c r="P8" i="3"/>
  <c r="O8" i="3"/>
  <c r="O71" i="3"/>
  <c r="R71" i="3"/>
  <c r="P71" i="3"/>
  <c r="O72" i="3"/>
  <c r="P72" i="3"/>
  <c r="R72" i="3"/>
  <c r="O75" i="3"/>
  <c r="R75" i="3"/>
  <c r="P75" i="3"/>
  <c r="O76" i="3"/>
  <c r="P76" i="3"/>
  <c r="R76" i="3"/>
  <c r="O79" i="3"/>
  <c r="R79" i="3"/>
  <c r="P79" i="3"/>
  <c r="O80" i="3"/>
  <c r="P80" i="3"/>
  <c r="R80" i="3"/>
  <c r="O7" i="3"/>
  <c r="R9" i="3"/>
  <c r="P9" i="3"/>
  <c r="O9" i="3"/>
  <c r="H5" i="3"/>
  <c r="B57" i="8" s="1"/>
  <c r="L5" i="3"/>
  <c r="F57" i="8" s="1"/>
  <c r="V5" i="3"/>
  <c r="D59" i="8" s="1"/>
  <c r="G6" i="3"/>
  <c r="AC6" i="3"/>
  <c r="C172" i="8"/>
  <c r="K10" i="3"/>
  <c r="E172" i="8" s="1"/>
  <c r="M10" i="3" a="1"/>
  <c r="M10" i="3" s="1"/>
  <c r="N10" i="3" s="1" a="1"/>
  <c r="N10" i="3" s="1"/>
  <c r="L12" i="3"/>
  <c r="F218" i="8" s="1"/>
  <c r="A243" i="8"/>
  <c r="U13" i="3"/>
  <c r="C243" i="8" s="1"/>
  <c r="A264" i="8"/>
  <c r="G14" i="3"/>
  <c r="C264" i="8"/>
  <c r="K14" i="3"/>
  <c r="E264" i="8" s="1"/>
  <c r="M14" i="3" a="1"/>
  <c r="M14" i="3" s="1"/>
  <c r="N14" i="3" s="1" a="1"/>
  <c r="N14" i="3" s="1"/>
  <c r="A335" i="8"/>
  <c r="U17" i="3"/>
  <c r="C335" i="8" s="1"/>
  <c r="A356" i="8"/>
  <c r="G18" i="3"/>
  <c r="C356" i="8"/>
  <c r="K18" i="3"/>
  <c r="E356" i="8" s="1"/>
  <c r="M18" i="3" a="1"/>
  <c r="M18" i="3" s="1"/>
  <c r="N18" i="3" s="1" a="1"/>
  <c r="N18" i="3" s="1"/>
  <c r="A427" i="8"/>
  <c r="U21" i="3"/>
  <c r="C427" i="8" s="1"/>
  <c r="A448" i="8"/>
  <c r="G22" i="3"/>
  <c r="C448" i="8"/>
  <c r="K22" i="3"/>
  <c r="E448" i="8" s="1"/>
  <c r="M22" i="3" a="1"/>
  <c r="M22" i="3" s="1"/>
  <c r="N22" i="3" s="1" a="1"/>
  <c r="N22" i="3" s="1"/>
  <c r="A519" i="8"/>
  <c r="U25" i="3"/>
  <c r="C519" i="8" s="1"/>
  <c r="A540" i="8"/>
  <c r="G26" i="3"/>
  <c r="C540" i="8"/>
  <c r="K26" i="3"/>
  <c r="E540" i="8" s="1"/>
  <c r="M26" i="3" a="1"/>
  <c r="M26" i="3" s="1"/>
  <c r="N26" i="3" s="1" a="1"/>
  <c r="N26" i="3" s="1"/>
  <c r="A611" i="8"/>
  <c r="U29" i="3"/>
  <c r="C611" i="8" s="1"/>
  <c r="A632" i="8"/>
  <c r="G30" i="3"/>
  <c r="C632" i="8"/>
  <c r="K30" i="3"/>
  <c r="E632" i="8" s="1"/>
  <c r="M30" i="3" a="1"/>
  <c r="M30" i="3" s="1"/>
  <c r="N30" i="3" s="1" a="1"/>
  <c r="N30" i="3" s="1"/>
  <c r="A703" i="8"/>
  <c r="U33" i="3"/>
  <c r="C703" i="8" s="1"/>
  <c r="A724" i="8"/>
  <c r="G34" i="3"/>
  <c r="C724" i="8"/>
  <c r="K34" i="3"/>
  <c r="E724" i="8" s="1"/>
  <c r="M34" i="3" a="1"/>
  <c r="M34" i="3" s="1"/>
  <c r="N34" i="3" s="1" a="1"/>
  <c r="N34" i="3" s="1"/>
  <c r="A795" i="8"/>
  <c r="U37" i="3"/>
  <c r="C795" i="8" s="1"/>
  <c r="A816" i="8"/>
  <c r="G38" i="3"/>
  <c r="C816" i="8"/>
  <c r="K38" i="3"/>
  <c r="E816" i="8" s="1"/>
  <c r="M38" i="3" a="1"/>
  <c r="M38" i="3" s="1"/>
  <c r="N38" i="3" s="1" a="1"/>
  <c r="N38" i="3" s="1"/>
  <c r="A887" i="8"/>
  <c r="U41" i="3"/>
  <c r="C887" i="8" s="1"/>
  <c r="A908" i="8"/>
  <c r="G42" i="3"/>
  <c r="C908" i="8"/>
  <c r="K42" i="3"/>
  <c r="E908" i="8" s="1"/>
  <c r="M42" i="3" a="1"/>
  <c r="M42" i="3" s="1"/>
  <c r="N42" i="3" s="1" a="1"/>
  <c r="N42" i="3" s="1"/>
  <c r="A979" i="8"/>
  <c r="U45" i="3"/>
  <c r="C979" i="8" s="1"/>
  <c r="A1000" i="8"/>
  <c r="G46" i="3"/>
  <c r="C1000" i="8"/>
  <c r="K46" i="3"/>
  <c r="E1000" i="8" s="1"/>
  <c r="M46" i="3" a="1"/>
  <c r="M46" i="3" s="1"/>
  <c r="N46" i="3" s="1" a="1"/>
  <c r="N46" i="3" s="1"/>
  <c r="A1071" i="8"/>
  <c r="U49" i="3"/>
  <c r="C1071" i="8" s="1"/>
  <c r="A1092" i="8"/>
  <c r="G50" i="3"/>
  <c r="C1092" i="8"/>
  <c r="K50" i="3"/>
  <c r="E1092" i="8" s="1"/>
  <c r="M50" i="3" a="1"/>
  <c r="M50" i="3" s="1"/>
  <c r="N50" i="3" s="1" a="1"/>
  <c r="N50" i="3" s="1"/>
  <c r="A1163" i="8"/>
  <c r="U53" i="3"/>
  <c r="C1163" i="8" s="1"/>
  <c r="A1184" i="8"/>
  <c r="G54" i="3"/>
  <c r="C1184" i="8"/>
  <c r="K54" i="3"/>
  <c r="E1184" i="8" s="1"/>
  <c r="M54" i="3" a="1"/>
  <c r="M54" i="3" s="1"/>
  <c r="N54" i="3" s="1" a="1"/>
  <c r="N54" i="3" s="1"/>
  <c r="M58" i="3" a="1"/>
  <c r="M58" i="3" s="1"/>
  <c r="N58" i="3" s="1" a="1"/>
  <c r="N58" i="3" s="1"/>
  <c r="H59" i="3"/>
  <c r="M62" i="3" a="1"/>
  <c r="M62" i="3" s="1"/>
  <c r="N62" i="3" s="1" a="1"/>
  <c r="N62" i="3" s="1"/>
  <c r="H63" i="3"/>
  <c r="M66" i="3" a="1"/>
  <c r="M66" i="3" s="1"/>
  <c r="N66" i="3" s="1" a="1"/>
  <c r="N66" i="3" s="1"/>
  <c r="H67" i="3"/>
  <c r="O70" i="3"/>
  <c r="AA70" i="3"/>
  <c r="AC70" i="3"/>
  <c r="H71" i="3"/>
  <c r="O74" i="3"/>
  <c r="AA74" i="3"/>
  <c r="AC74" i="3"/>
  <c r="H75" i="3"/>
  <c r="O78" i="3"/>
  <c r="AA78" i="3"/>
  <c r="AC78" i="3"/>
  <c r="H79" i="3"/>
  <c r="O82" i="3"/>
  <c r="R82" i="3"/>
  <c r="O84" i="3"/>
  <c r="R84" i="3"/>
  <c r="O86" i="3"/>
  <c r="R86" i="3"/>
  <c r="O88" i="3"/>
  <c r="R88" i="3"/>
  <c r="O90" i="3"/>
  <c r="R90" i="3"/>
  <c r="O92" i="3"/>
  <c r="R92" i="3"/>
  <c r="O94" i="3"/>
  <c r="R94" i="3"/>
  <c r="O96" i="3"/>
  <c r="R96" i="3"/>
  <c r="R108" i="3"/>
  <c r="O108" i="3"/>
  <c r="P108" i="3"/>
  <c r="R112" i="3"/>
  <c r="P112" i="3"/>
  <c r="O112" i="3"/>
  <c r="H6" i="3"/>
  <c r="B80" i="8" s="1"/>
  <c r="A174" i="8"/>
  <c r="U10" i="3"/>
  <c r="C174" i="8" s="1"/>
  <c r="A195" i="8"/>
  <c r="G11" i="3"/>
  <c r="C195" i="8"/>
  <c r="K11" i="3"/>
  <c r="E195" i="8" s="1"/>
  <c r="M11" i="3" a="1"/>
  <c r="M11" i="3" s="1"/>
  <c r="N11" i="3" s="1" a="1"/>
  <c r="N11" i="3" s="1"/>
  <c r="H12" i="3"/>
  <c r="B218" i="8" s="1"/>
  <c r="AA12" i="3"/>
  <c r="T13" i="3"/>
  <c r="B243" i="8" s="1"/>
  <c r="J14" i="3"/>
  <c r="D264" i="8" s="1"/>
  <c r="A266" i="8"/>
  <c r="U14" i="3"/>
  <c r="C266" i="8" s="1"/>
  <c r="X14" i="3"/>
  <c r="A287" i="8"/>
  <c r="G15" i="3"/>
  <c r="C287" i="8"/>
  <c r="K15" i="3"/>
  <c r="E287" i="8" s="1"/>
  <c r="M15" i="3" a="1"/>
  <c r="M15" i="3" s="1"/>
  <c r="N15" i="3" s="1" a="1"/>
  <c r="N15" i="3" s="1"/>
  <c r="H16" i="3"/>
  <c r="B310" i="8" s="1"/>
  <c r="AA16" i="3"/>
  <c r="T17" i="3"/>
  <c r="B335" i="8" s="1"/>
  <c r="J18" i="3"/>
  <c r="D356" i="8" s="1"/>
  <c r="A358" i="8"/>
  <c r="U18" i="3"/>
  <c r="C358" i="8" s="1"/>
  <c r="A379" i="8"/>
  <c r="G19" i="3"/>
  <c r="C379" i="8"/>
  <c r="K19" i="3"/>
  <c r="E379" i="8" s="1"/>
  <c r="M19" i="3" a="1"/>
  <c r="M19" i="3" s="1"/>
  <c r="N19" i="3" s="1" a="1"/>
  <c r="N19" i="3" s="1"/>
  <c r="H20" i="3"/>
  <c r="B402" i="8" s="1"/>
  <c r="AA20" i="3"/>
  <c r="T21" i="3"/>
  <c r="B427" i="8" s="1"/>
  <c r="J22" i="3"/>
  <c r="D448" i="8" s="1"/>
  <c r="A450" i="8"/>
  <c r="U22" i="3"/>
  <c r="C450" i="8" s="1"/>
  <c r="A471" i="8"/>
  <c r="G23" i="3"/>
  <c r="C471" i="8"/>
  <c r="K23" i="3"/>
  <c r="E471" i="8" s="1"/>
  <c r="M23" i="3" a="1"/>
  <c r="M23" i="3" s="1"/>
  <c r="N23" i="3" s="1" a="1"/>
  <c r="N23" i="3" s="1"/>
  <c r="A542" i="8"/>
  <c r="U26" i="3"/>
  <c r="C542" i="8" s="1"/>
  <c r="A563" i="8"/>
  <c r="G27" i="3"/>
  <c r="C563" i="8"/>
  <c r="K27" i="3"/>
  <c r="E563" i="8" s="1"/>
  <c r="M27" i="3" a="1"/>
  <c r="M27" i="3" s="1"/>
  <c r="N27" i="3" s="1" a="1"/>
  <c r="N27" i="3" s="1"/>
  <c r="A634" i="8"/>
  <c r="U30" i="3"/>
  <c r="C634" i="8" s="1"/>
  <c r="A655" i="8"/>
  <c r="G31" i="3"/>
  <c r="C655" i="8"/>
  <c r="K31" i="3"/>
  <c r="E655" i="8" s="1"/>
  <c r="M31" i="3" a="1"/>
  <c r="M31" i="3" s="1"/>
  <c r="N31" i="3" s="1" a="1"/>
  <c r="N31" i="3" s="1"/>
  <c r="A726" i="8"/>
  <c r="U34" i="3"/>
  <c r="C726" i="8" s="1"/>
  <c r="A747" i="8"/>
  <c r="G35" i="3"/>
  <c r="C747" i="8"/>
  <c r="K35" i="3"/>
  <c r="E747" i="8" s="1"/>
  <c r="M35" i="3" a="1"/>
  <c r="M35" i="3" s="1"/>
  <c r="N35" i="3" s="1" a="1"/>
  <c r="N35" i="3" s="1"/>
  <c r="T37" i="3"/>
  <c r="B795" i="8" s="1"/>
  <c r="J38" i="3"/>
  <c r="D816" i="8" s="1"/>
  <c r="A818" i="8"/>
  <c r="U38" i="3"/>
  <c r="C818" i="8" s="1"/>
  <c r="X38" i="3"/>
  <c r="A839" i="8"/>
  <c r="G39" i="3"/>
  <c r="C839" i="8"/>
  <c r="K39" i="3"/>
  <c r="E839" i="8" s="1"/>
  <c r="M39" i="3" a="1"/>
  <c r="M39" i="3" s="1"/>
  <c r="N39" i="3" s="1" a="1"/>
  <c r="N39" i="3" s="1"/>
  <c r="H40" i="3"/>
  <c r="B862" i="8" s="1"/>
  <c r="AA40" i="3"/>
  <c r="T41" i="3"/>
  <c r="B887" i="8" s="1"/>
  <c r="J42" i="3"/>
  <c r="D908" i="8" s="1"/>
  <c r="A910" i="8"/>
  <c r="U42" i="3"/>
  <c r="C910" i="8" s="1"/>
  <c r="X42" i="3"/>
  <c r="A931" i="8"/>
  <c r="G43" i="3"/>
  <c r="C931" i="8"/>
  <c r="K43" i="3"/>
  <c r="E931" i="8" s="1"/>
  <c r="M43" i="3" a="1"/>
  <c r="M43" i="3" s="1"/>
  <c r="N43" i="3" s="1" a="1"/>
  <c r="N43" i="3" s="1"/>
  <c r="H44" i="3"/>
  <c r="B954" i="8" s="1"/>
  <c r="AA44" i="3"/>
  <c r="T45" i="3"/>
  <c r="B979" i="8" s="1"/>
  <c r="J46" i="3"/>
  <c r="D1000" i="8" s="1"/>
  <c r="A1002" i="8"/>
  <c r="U46" i="3"/>
  <c r="C1002" i="8" s="1"/>
  <c r="X46" i="3"/>
  <c r="A1023" i="8"/>
  <c r="G47" i="3"/>
  <c r="C1023" i="8"/>
  <c r="K47" i="3"/>
  <c r="E1023" i="8" s="1"/>
  <c r="M47" i="3" a="1"/>
  <c r="M47" i="3" s="1"/>
  <c r="N47" i="3" s="1" a="1"/>
  <c r="N47" i="3" s="1"/>
  <c r="H48" i="3"/>
  <c r="B1046" i="8" s="1"/>
  <c r="AA48" i="3"/>
  <c r="T49" i="3"/>
  <c r="B1071" i="8" s="1"/>
  <c r="A1094" i="8"/>
  <c r="U50" i="3"/>
  <c r="C1094" i="8" s="1"/>
  <c r="A1115" i="8"/>
  <c r="G51" i="3"/>
  <c r="C1115" i="8"/>
  <c r="K51" i="3"/>
  <c r="E1115" i="8" s="1"/>
  <c r="M51" i="3" a="1"/>
  <c r="M51" i="3" s="1"/>
  <c r="N51" i="3" s="1" a="1"/>
  <c r="N51" i="3" s="1"/>
  <c r="A1186" i="8"/>
  <c r="U54" i="3"/>
  <c r="C1186" i="8" s="1"/>
  <c r="A1207" i="8"/>
  <c r="G55" i="3"/>
  <c r="C1207" i="8"/>
  <c r="K55" i="3"/>
  <c r="E1207" i="8" s="1"/>
  <c r="M55" i="3" a="1"/>
  <c r="M55" i="3" s="1"/>
  <c r="N55" i="3" s="1" a="1"/>
  <c r="N55" i="3" s="1"/>
  <c r="M59" i="3" a="1"/>
  <c r="M59" i="3" s="1"/>
  <c r="N59" i="3" s="1" a="1"/>
  <c r="N59" i="3" s="1"/>
  <c r="M63" i="3" a="1"/>
  <c r="M63" i="3" s="1"/>
  <c r="N63" i="3" s="1" a="1"/>
  <c r="N63" i="3" s="1"/>
  <c r="M67" i="3" a="1"/>
  <c r="M67" i="3" s="1"/>
  <c r="N67" i="3" s="1" a="1"/>
  <c r="N67" i="3" s="1"/>
  <c r="H68" i="3"/>
  <c r="AA68" i="3"/>
  <c r="AA71" i="3"/>
  <c r="AC71" i="3"/>
  <c r="H72" i="3"/>
  <c r="F73" i="3" a="1"/>
  <c r="F73" i="3" s="1"/>
  <c r="P74" i="3"/>
  <c r="AA75" i="3"/>
  <c r="AC75" i="3"/>
  <c r="H76" i="3"/>
  <c r="F77" i="3" a="1"/>
  <c r="F77" i="3" s="1"/>
  <c r="P78" i="3"/>
  <c r="AA79" i="3"/>
  <c r="AC79" i="3"/>
  <c r="H80" i="3"/>
  <c r="F81" i="3" a="1"/>
  <c r="F81" i="3" s="1"/>
  <c r="P82" i="3"/>
  <c r="P84" i="3"/>
  <c r="P86" i="3"/>
  <c r="P88" i="3"/>
  <c r="P90" i="3"/>
  <c r="P92" i="3"/>
  <c r="P94" i="3"/>
  <c r="P96" i="3"/>
  <c r="R110" i="3"/>
  <c r="P110" i="3"/>
  <c r="O110" i="3"/>
  <c r="R116" i="3"/>
  <c r="O116" i="3"/>
  <c r="P116" i="3"/>
  <c r="R118" i="3"/>
  <c r="P118" i="3"/>
  <c r="O118" i="3"/>
  <c r="O120" i="3"/>
  <c r="R120" i="3"/>
  <c r="P120" i="3"/>
  <c r="H3" i="3"/>
  <c r="B11" i="8" s="1"/>
  <c r="L3" i="3"/>
  <c r="F11" i="8" s="1"/>
  <c r="V3" i="3"/>
  <c r="D13" i="8" s="1"/>
  <c r="G4" i="3"/>
  <c r="K4" i="3"/>
  <c r="E34" i="8" s="1"/>
  <c r="U4" i="3"/>
  <c r="C36" i="8" s="1"/>
  <c r="F5" i="3" a="1"/>
  <c r="F5" i="3" s="1"/>
  <c r="J5" i="3"/>
  <c r="D57" i="8" s="1"/>
  <c r="M5" i="3" a="1"/>
  <c r="M5" i="3" s="1"/>
  <c r="N5" i="3" s="1" a="1"/>
  <c r="N5" i="3" s="1"/>
  <c r="T5" i="3"/>
  <c r="B59" i="8" s="1"/>
  <c r="X5" i="3"/>
  <c r="H7" i="3"/>
  <c r="B103" i="8" s="1"/>
  <c r="L7" i="3"/>
  <c r="F103" i="8" s="1"/>
  <c r="V7" i="3"/>
  <c r="D105" i="8" s="1"/>
  <c r="G8" i="3"/>
  <c r="K8" i="3"/>
  <c r="E126" i="8" s="1"/>
  <c r="U8" i="3"/>
  <c r="C128" i="8" s="1"/>
  <c r="K9" i="3"/>
  <c r="E149" i="8" s="1"/>
  <c r="U9" i="3"/>
  <c r="C151" i="8" s="1"/>
  <c r="L10" i="3"/>
  <c r="F172" i="8" s="1"/>
  <c r="T10" i="3"/>
  <c r="B174" i="8" s="1"/>
  <c r="J11" i="3"/>
  <c r="D195" i="8" s="1"/>
  <c r="A197" i="8"/>
  <c r="U11" i="3"/>
  <c r="C197" i="8" s="1"/>
  <c r="X11" i="3"/>
  <c r="A218" i="8"/>
  <c r="G12" i="3"/>
  <c r="C218" i="8"/>
  <c r="K12" i="3"/>
  <c r="E218" i="8" s="1"/>
  <c r="M12" i="3" a="1"/>
  <c r="M12" i="3" s="1"/>
  <c r="N12" i="3" s="1" a="1"/>
  <c r="N12" i="3" s="1"/>
  <c r="H13" i="3"/>
  <c r="B241" i="8" s="1"/>
  <c r="V13" i="3"/>
  <c r="D243" i="8" s="1"/>
  <c r="AA13" i="3"/>
  <c r="F14" i="3" a="1"/>
  <c r="F14" i="3" s="1"/>
  <c r="L14" i="3"/>
  <c r="F264" i="8" s="1"/>
  <c r="T14" i="3"/>
  <c r="B266" i="8" s="1"/>
  <c r="J15" i="3"/>
  <c r="D287" i="8" s="1"/>
  <c r="A289" i="8"/>
  <c r="U15" i="3"/>
  <c r="C289" i="8" s="1"/>
  <c r="X15" i="3"/>
  <c r="A310" i="8"/>
  <c r="G16" i="3"/>
  <c r="C310" i="8"/>
  <c r="K16" i="3"/>
  <c r="E310" i="8" s="1"/>
  <c r="M16" i="3" a="1"/>
  <c r="M16" i="3" s="1"/>
  <c r="N16" i="3" s="1" a="1"/>
  <c r="N16" i="3" s="1"/>
  <c r="H17" i="3"/>
  <c r="B333" i="8" s="1"/>
  <c r="V17" i="3"/>
  <c r="D335" i="8" s="1"/>
  <c r="AA17" i="3"/>
  <c r="F18" i="3" a="1"/>
  <c r="F18" i="3" s="1"/>
  <c r="L18" i="3"/>
  <c r="F356" i="8" s="1"/>
  <c r="T18" i="3"/>
  <c r="B358" i="8" s="1"/>
  <c r="J19" i="3"/>
  <c r="D379" i="8" s="1"/>
  <c r="A381" i="8"/>
  <c r="U19" i="3"/>
  <c r="C381" i="8" s="1"/>
  <c r="X19" i="3"/>
  <c r="A402" i="8"/>
  <c r="G20" i="3"/>
  <c r="C402" i="8"/>
  <c r="K20" i="3"/>
  <c r="E402" i="8" s="1"/>
  <c r="M20" i="3" a="1"/>
  <c r="M20" i="3" s="1"/>
  <c r="N20" i="3" s="1" a="1"/>
  <c r="N20" i="3" s="1"/>
  <c r="H21" i="3"/>
  <c r="B425" i="8" s="1"/>
  <c r="V21" i="3"/>
  <c r="D427" i="8" s="1"/>
  <c r="AA21" i="3"/>
  <c r="F22" i="3" a="1"/>
  <c r="F22" i="3" s="1"/>
  <c r="L22" i="3"/>
  <c r="F448" i="8" s="1"/>
  <c r="T22" i="3"/>
  <c r="B450" i="8" s="1"/>
  <c r="J23" i="3"/>
  <c r="D471" i="8" s="1"/>
  <c r="A473" i="8"/>
  <c r="U23" i="3"/>
  <c r="C473" i="8" s="1"/>
  <c r="X23" i="3"/>
  <c r="A494" i="8"/>
  <c r="G24" i="3"/>
  <c r="C494" i="8"/>
  <c r="K24" i="3"/>
  <c r="E494" i="8" s="1"/>
  <c r="M24" i="3" a="1"/>
  <c r="M24" i="3" s="1"/>
  <c r="N24" i="3" s="1" a="1"/>
  <c r="N24" i="3" s="1"/>
  <c r="H25" i="3"/>
  <c r="B517" i="8" s="1"/>
  <c r="V25" i="3"/>
  <c r="D519" i="8" s="1"/>
  <c r="AA25" i="3"/>
  <c r="F26" i="3" a="1"/>
  <c r="F26" i="3" s="1"/>
  <c r="L26" i="3"/>
  <c r="F540" i="8" s="1"/>
  <c r="T26" i="3"/>
  <c r="B542" i="8" s="1"/>
  <c r="J27" i="3"/>
  <c r="D563" i="8" s="1"/>
  <c r="A565" i="8"/>
  <c r="U27" i="3"/>
  <c r="C565" i="8" s="1"/>
  <c r="X27" i="3"/>
  <c r="A586" i="8"/>
  <c r="G28" i="3"/>
  <c r="C586" i="8"/>
  <c r="K28" i="3"/>
  <c r="E586" i="8" s="1"/>
  <c r="M28" i="3" a="1"/>
  <c r="M28" i="3" s="1"/>
  <c r="N28" i="3" s="1" a="1"/>
  <c r="N28" i="3" s="1"/>
  <c r="H29" i="3"/>
  <c r="B609" i="8" s="1"/>
  <c r="V29" i="3"/>
  <c r="D611" i="8" s="1"/>
  <c r="AA29" i="3"/>
  <c r="F30" i="3" a="1"/>
  <c r="F30" i="3" s="1"/>
  <c r="L30" i="3"/>
  <c r="F632" i="8" s="1"/>
  <c r="T30" i="3"/>
  <c r="B634" i="8" s="1"/>
  <c r="J31" i="3"/>
  <c r="D655" i="8" s="1"/>
  <c r="A657" i="8"/>
  <c r="U31" i="3"/>
  <c r="C657" i="8" s="1"/>
  <c r="X31" i="3"/>
  <c r="A678" i="8"/>
  <c r="G32" i="3"/>
  <c r="C678" i="8"/>
  <c r="K32" i="3"/>
  <c r="E678" i="8" s="1"/>
  <c r="M32" i="3" a="1"/>
  <c r="M32" i="3" s="1"/>
  <c r="N32" i="3" s="1" a="1"/>
  <c r="N32" i="3" s="1"/>
  <c r="H33" i="3"/>
  <c r="B701" i="8" s="1"/>
  <c r="V33" i="3"/>
  <c r="D703" i="8" s="1"/>
  <c r="AA33" i="3"/>
  <c r="F34" i="3" a="1"/>
  <c r="F34" i="3" s="1"/>
  <c r="L34" i="3"/>
  <c r="F724" i="8" s="1"/>
  <c r="T34" i="3"/>
  <c r="B726" i="8" s="1"/>
  <c r="J35" i="3"/>
  <c r="D747" i="8" s="1"/>
  <c r="A749" i="8"/>
  <c r="U35" i="3"/>
  <c r="C749" i="8" s="1"/>
  <c r="X35" i="3"/>
  <c r="A770" i="8"/>
  <c r="G36" i="3"/>
  <c r="C770" i="8"/>
  <c r="K36" i="3"/>
  <c r="E770" i="8" s="1"/>
  <c r="M36" i="3" a="1"/>
  <c r="M36" i="3" s="1"/>
  <c r="N36" i="3" s="1" a="1"/>
  <c r="N36" i="3" s="1"/>
  <c r="H37" i="3"/>
  <c r="B793" i="8" s="1"/>
  <c r="V37" i="3"/>
  <c r="D795" i="8" s="1"/>
  <c r="AA37" i="3"/>
  <c r="F38" i="3" a="1"/>
  <c r="F38" i="3" s="1"/>
  <c r="L38" i="3"/>
  <c r="F816" i="8" s="1"/>
  <c r="T38" i="3"/>
  <c r="B818" i="8" s="1"/>
  <c r="J39" i="3"/>
  <c r="D839" i="8" s="1"/>
  <c r="A841" i="8"/>
  <c r="U39" i="3"/>
  <c r="C841" i="8" s="1"/>
  <c r="X39" i="3"/>
  <c r="A862" i="8"/>
  <c r="G40" i="3"/>
  <c r="C862" i="8"/>
  <c r="K40" i="3"/>
  <c r="E862" i="8" s="1"/>
  <c r="M40" i="3" a="1"/>
  <c r="M40" i="3" s="1"/>
  <c r="N40" i="3" s="1" a="1"/>
  <c r="N40" i="3" s="1"/>
  <c r="H41" i="3"/>
  <c r="B885" i="8" s="1"/>
  <c r="V41" i="3"/>
  <c r="D887" i="8" s="1"/>
  <c r="AA41" i="3"/>
  <c r="F42" i="3" a="1"/>
  <c r="F42" i="3" s="1"/>
  <c r="L42" i="3"/>
  <c r="F908" i="8" s="1"/>
  <c r="T42" i="3"/>
  <c r="B910" i="8" s="1"/>
  <c r="J43" i="3"/>
  <c r="D931" i="8" s="1"/>
  <c r="A933" i="8"/>
  <c r="U43" i="3"/>
  <c r="C933" i="8" s="1"/>
  <c r="X43" i="3"/>
  <c r="A954" i="8"/>
  <c r="G44" i="3"/>
  <c r="C954" i="8"/>
  <c r="K44" i="3"/>
  <c r="E954" i="8" s="1"/>
  <c r="M44" i="3" a="1"/>
  <c r="M44" i="3" s="1"/>
  <c r="N44" i="3" s="1" a="1"/>
  <c r="N44" i="3" s="1"/>
  <c r="H45" i="3"/>
  <c r="B977" i="8" s="1"/>
  <c r="V45" i="3"/>
  <c r="D979" i="8" s="1"/>
  <c r="AA45" i="3"/>
  <c r="F46" i="3" a="1"/>
  <c r="F46" i="3" s="1"/>
  <c r="L46" i="3"/>
  <c r="F1000" i="8" s="1"/>
  <c r="T46" i="3"/>
  <c r="B1002" i="8" s="1"/>
  <c r="J47" i="3"/>
  <c r="D1023" i="8" s="1"/>
  <c r="A1025" i="8"/>
  <c r="U47" i="3"/>
  <c r="C1025" i="8" s="1"/>
  <c r="X47" i="3"/>
  <c r="A1046" i="8"/>
  <c r="G48" i="3"/>
  <c r="C1046" i="8"/>
  <c r="K48" i="3"/>
  <c r="E1046" i="8" s="1"/>
  <c r="M48" i="3" a="1"/>
  <c r="M48" i="3" s="1"/>
  <c r="N48" i="3" s="1" a="1"/>
  <c r="N48" i="3" s="1"/>
  <c r="H49" i="3"/>
  <c r="B1069" i="8" s="1"/>
  <c r="V49" i="3"/>
  <c r="D1071" i="8" s="1"/>
  <c r="AA49" i="3"/>
  <c r="F50" i="3" a="1"/>
  <c r="F50" i="3" s="1"/>
  <c r="L50" i="3"/>
  <c r="F1092" i="8" s="1"/>
  <c r="T50" i="3"/>
  <c r="B1094" i="8" s="1"/>
  <c r="J51" i="3"/>
  <c r="D1115" i="8" s="1"/>
  <c r="A1117" i="8"/>
  <c r="U51" i="3"/>
  <c r="C1117" i="8" s="1"/>
  <c r="X51" i="3"/>
  <c r="A1138" i="8"/>
  <c r="G52" i="3"/>
  <c r="C1138" i="8"/>
  <c r="K52" i="3"/>
  <c r="E1138" i="8" s="1"/>
  <c r="M52" i="3" a="1"/>
  <c r="M52" i="3" s="1"/>
  <c r="N52" i="3" s="1" a="1"/>
  <c r="N52" i="3" s="1"/>
  <c r="H53" i="3"/>
  <c r="B1161" i="8" s="1"/>
  <c r="V53" i="3"/>
  <c r="D1163" i="8" s="1"/>
  <c r="AA53" i="3"/>
  <c r="F54" i="3" a="1"/>
  <c r="F54" i="3" s="1"/>
  <c r="L54" i="3"/>
  <c r="F1184" i="8" s="1"/>
  <c r="T54" i="3"/>
  <c r="B1186" i="8" s="1"/>
  <c r="J55" i="3"/>
  <c r="D1207" i="8" s="1"/>
  <c r="A1209" i="8"/>
  <c r="U55" i="3"/>
  <c r="C1209" i="8" s="1"/>
  <c r="X55" i="3"/>
  <c r="A1230" i="8"/>
  <c r="G56" i="3"/>
  <c r="C1230" i="8"/>
  <c r="K56" i="3"/>
  <c r="E1230" i="8" s="1"/>
  <c r="M56" i="3" a="1"/>
  <c r="M56" i="3" s="1"/>
  <c r="N56" i="3" s="1" a="1"/>
  <c r="N56" i="3" s="1"/>
  <c r="H57" i="3"/>
  <c r="V57" i="3"/>
  <c r="AA57" i="3"/>
  <c r="F58" i="3" a="1"/>
  <c r="F58" i="3" s="1"/>
  <c r="L58" i="3"/>
  <c r="T58" i="3"/>
  <c r="J59" i="3"/>
  <c r="X59" i="3"/>
  <c r="M60" i="3" a="1"/>
  <c r="M60" i="3" s="1"/>
  <c r="N60" i="3" s="1" a="1"/>
  <c r="N60" i="3" s="1"/>
  <c r="H61" i="3"/>
  <c r="V61" i="3"/>
  <c r="AA61" i="3"/>
  <c r="F62" i="3" a="1"/>
  <c r="F62" i="3" s="1"/>
  <c r="L62" i="3"/>
  <c r="T62" i="3"/>
  <c r="J63" i="3"/>
  <c r="X63" i="3"/>
  <c r="M64" i="3" a="1"/>
  <c r="M64" i="3" s="1"/>
  <c r="N64" i="3" s="1" a="1"/>
  <c r="N64" i="3" s="1"/>
  <c r="H65" i="3"/>
  <c r="V65" i="3"/>
  <c r="AA65" i="3"/>
  <c r="F66" i="3" a="1"/>
  <c r="F66" i="3" s="1"/>
  <c r="L66" i="3"/>
  <c r="T66" i="3"/>
  <c r="J67" i="3"/>
  <c r="X67" i="3"/>
  <c r="M68" i="3" a="1"/>
  <c r="M68" i="3" s="1"/>
  <c r="N68" i="3" s="1" a="1"/>
  <c r="N68" i="3" s="1"/>
  <c r="F70" i="3" a="1"/>
  <c r="F70" i="3" s="1"/>
  <c r="R70" i="3"/>
  <c r="AA72" i="3"/>
  <c r="AC72" i="3"/>
  <c r="H73" i="3"/>
  <c r="F74" i="3" a="1"/>
  <c r="F74" i="3" s="1"/>
  <c r="R74" i="3"/>
  <c r="AA76" i="3"/>
  <c r="AC76" i="3"/>
  <c r="H77" i="3"/>
  <c r="F78" i="3" a="1"/>
  <c r="F78" i="3" s="1"/>
  <c r="R78" i="3"/>
  <c r="AA80" i="3"/>
  <c r="AC80" i="3"/>
  <c r="H81" i="3"/>
  <c r="O81" i="3"/>
  <c r="R81" i="3"/>
  <c r="O83" i="3"/>
  <c r="R83" i="3"/>
  <c r="O85" i="3"/>
  <c r="R85" i="3"/>
  <c r="O87" i="3"/>
  <c r="R87" i="3"/>
  <c r="O89" i="3"/>
  <c r="R89" i="3"/>
  <c r="O91" i="3"/>
  <c r="R91" i="3"/>
  <c r="O93" i="3"/>
  <c r="R93" i="3"/>
  <c r="O95" i="3"/>
  <c r="R95" i="3"/>
  <c r="O97" i="3"/>
  <c r="R97" i="3"/>
  <c r="R109" i="3"/>
  <c r="O109" i="3"/>
  <c r="P109" i="3"/>
  <c r="H4" i="3"/>
  <c r="B34" i="8" s="1"/>
  <c r="L4" i="3"/>
  <c r="F34" i="8" s="1"/>
  <c r="V4" i="3"/>
  <c r="D36" i="8" s="1"/>
  <c r="G5" i="3"/>
  <c r="K5" i="3"/>
  <c r="E57" i="8" s="1"/>
  <c r="U5" i="3"/>
  <c r="C59" i="8" s="1"/>
  <c r="F6" i="3" a="1"/>
  <c r="F6" i="3" s="1"/>
  <c r="H8" i="3"/>
  <c r="B126" i="8" s="1"/>
  <c r="L8" i="3"/>
  <c r="F126" i="8" s="1"/>
  <c r="V8" i="3"/>
  <c r="D128" i="8" s="1"/>
  <c r="H9" i="3"/>
  <c r="B149" i="8" s="1"/>
  <c r="L9" i="3"/>
  <c r="F149" i="8" s="1"/>
  <c r="V9" i="3"/>
  <c r="D151" i="8" s="1"/>
  <c r="H10" i="3"/>
  <c r="B172" i="8" s="1"/>
  <c r="V10" i="3"/>
  <c r="D174" i="8" s="1"/>
  <c r="AA10" i="3"/>
  <c r="F11" i="3" a="1"/>
  <c r="F11" i="3" s="1"/>
  <c r="L11" i="3"/>
  <c r="F195" i="8" s="1"/>
  <c r="T11" i="3"/>
  <c r="B197" i="8" s="1"/>
  <c r="J12" i="3"/>
  <c r="D218" i="8" s="1"/>
  <c r="A220" i="8"/>
  <c r="U12" i="3"/>
  <c r="C220" i="8" s="1"/>
  <c r="X12" i="3"/>
  <c r="A241" i="8"/>
  <c r="G13" i="3"/>
  <c r="C241" i="8"/>
  <c r="K13" i="3"/>
  <c r="E241" i="8" s="1"/>
  <c r="M13" i="3" a="1"/>
  <c r="M13" i="3" s="1"/>
  <c r="N13" i="3" s="1" a="1"/>
  <c r="N13" i="3" s="1"/>
  <c r="H14" i="3"/>
  <c r="B264" i="8" s="1"/>
  <c r="V14" i="3"/>
  <c r="D266" i="8" s="1"/>
  <c r="AA14" i="3"/>
  <c r="F15" i="3" a="1"/>
  <c r="F15" i="3" s="1"/>
  <c r="L15" i="3"/>
  <c r="F287" i="8" s="1"/>
  <c r="T15" i="3"/>
  <c r="B289" i="8" s="1"/>
  <c r="J16" i="3"/>
  <c r="D310" i="8" s="1"/>
  <c r="A312" i="8"/>
  <c r="U16" i="3"/>
  <c r="C312" i="8" s="1"/>
  <c r="X16" i="3"/>
  <c r="A333" i="8"/>
  <c r="G17" i="3"/>
  <c r="C333" i="8"/>
  <c r="K17" i="3"/>
  <c r="E333" i="8" s="1"/>
  <c r="M17" i="3" a="1"/>
  <c r="M17" i="3" s="1"/>
  <c r="N17" i="3" s="1" a="1"/>
  <c r="N17" i="3" s="1"/>
  <c r="H18" i="3"/>
  <c r="B356" i="8" s="1"/>
  <c r="V18" i="3"/>
  <c r="D358" i="8" s="1"/>
  <c r="AA18" i="3"/>
  <c r="F19" i="3" a="1"/>
  <c r="F19" i="3" s="1"/>
  <c r="L19" i="3"/>
  <c r="F379" i="8" s="1"/>
  <c r="T19" i="3"/>
  <c r="B381" i="8" s="1"/>
  <c r="J20" i="3"/>
  <c r="D402" i="8" s="1"/>
  <c r="A404" i="8"/>
  <c r="U20" i="3"/>
  <c r="C404" i="8" s="1"/>
  <c r="X20" i="3"/>
  <c r="A425" i="8"/>
  <c r="G21" i="3"/>
  <c r="C425" i="8"/>
  <c r="K21" i="3"/>
  <c r="E425" i="8" s="1"/>
  <c r="M21" i="3" a="1"/>
  <c r="M21" i="3" s="1"/>
  <c r="N21" i="3" s="1" a="1"/>
  <c r="N21" i="3" s="1"/>
  <c r="H22" i="3"/>
  <c r="B448" i="8" s="1"/>
  <c r="V22" i="3"/>
  <c r="D450" i="8" s="1"/>
  <c r="AA22" i="3"/>
  <c r="F23" i="3" a="1"/>
  <c r="F23" i="3" s="1"/>
  <c r="L23" i="3"/>
  <c r="F471" i="8" s="1"/>
  <c r="T23" i="3"/>
  <c r="B473" i="8" s="1"/>
  <c r="J24" i="3"/>
  <c r="D494" i="8" s="1"/>
  <c r="A496" i="8"/>
  <c r="U24" i="3"/>
  <c r="C496" i="8" s="1"/>
  <c r="X24" i="3"/>
  <c r="A517" i="8"/>
  <c r="G25" i="3"/>
  <c r="C517" i="8"/>
  <c r="K25" i="3"/>
  <c r="E517" i="8" s="1"/>
  <c r="M25" i="3" a="1"/>
  <c r="M25" i="3" s="1"/>
  <c r="N25" i="3" s="1" a="1"/>
  <c r="N25" i="3" s="1"/>
  <c r="H26" i="3"/>
  <c r="B540" i="8" s="1"/>
  <c r="V26" i="3"/>
  <c r="D542" i="8" s="1"/>
  <c r="AA26" i="3"/>
  <c r="F27" i="3" a="1"/>
  <c r="F27" i="3" s="1"/>
  <c r="L27" i="3"/>
  <c r="F563" i="8" s="1"/>
  <c r="T27" i="3"/>
  <c r="B565" i="8" s="1"/>
  <c r="J28" i="3"/>
  <c r="D586" i="8" s="1"/>
  <c r="A588" i="8"/>
  <c r="U28" i="3"/>
  <c r="C588" i="8" s="1"/>
  <c r="X28" i="3"/>
  <c r="A609" i="8"/>
  <c r="G29" i="3"/>
  <c r="C609" i="8"/>
  <c r="K29" i="3"/>
  <c r="E609" i="8" s="1"/>
  <c r="M29" i="3" a="1"/>
  <c r="M29" i="3" s="1"/>
  <c r="N29" i="3" s="1" a="1"/>
  <c r="N29" i="3" s="1"/>
  <c r="H30" i="3"/>
  <c r="B632" i="8" s="1"/>
  <c r="V30" i="3"/>
  <c r="D634" i="8" s="1"/>
  <c r="AA30" i="3"/>
  <c r="F31" i="3" a="1"/>
  <c r="F31" i="3" s="1"/>
  <c r="L31" i="3"/>
  <c r="F655" i="8" s="1"/>
  <c r="T31" i="3"/>
  <c r="B657" i="8" s="1"/>
  <c r="J32" i="3"/>
  <c r="D678" i="8" s="1"/>
  <c r="A680" i="8"/>
  <c r="U32" i="3"/>
  <c r="C680" i="8" s="1"/>
  <c r="X32" i="3"/>
  <c r="A701" i="8"/>
  <c r="G33" i="3"/>
  <c r="C701" i="8"/>
  <c r="K33" i="3"/>
  <c r="E701" i="8" s="1"/>
  <c r="M33" i="3" a="1"/>
  <c r="M33" i="3" s="1"/>
  <c r="N33" i="3" s="1" a="1"/>
  <c r="N33" i="3" s="1"/>
  <c r="H34" i="3"/>
  <c r="B724" i="8" s="1"/>
  <c r="V34" i="3"/>
  <c r="D726" i="8" s="1"/>
  <c r="AA34" i="3"/>
  <c r="F35" i="3" a="1"/>
  <c r="F35" i="3" s="1"/>
  <c r="L35" i="3"/>
  <c r="F747" i="8" s="1"/>
  <c r="T35" i="3"/>
  <c r="B749" i="8" s="1"/>
  <c r="J36" i="3"/>
  <c r="D770" i="8" s="1"/>
  <c r="A772" i="8"/>
  <c r="U36" i="3"/>
  <c r="C772" i="8" s="1"/>
  <c r="X36" i="3"/>
  <c r="A793" i="8"/>
  <c r="G37" i="3"/>
  <c r="C793" i="8"/>
  <c r="K37" i="3"/>
  <c r="E793" i="8" s="1"/>
  <c r="M37" i="3" a="1"/>
  <c r="M37" i="3" s="1"/>
  <c r="N37" i="3" s="1" a="1"/>
  <c r="N37" i="3" s="1"/>
  <c r="H38" i="3"/>
  <c r="B816" i="8" s="1"/>
  <c r="V38" i="3"/>
  <c r="D818" i="8" s="1"/>
  <c r="AA38" i="3"/>
  <c r="F39" i="3" a="1"/>
  <c r="F39" i="3" s="1"/>
  <c r="L39" i="3"/>
  <c r="F839" i="8" s="1"/>
  <c r="T39" i="3"/>
  <c r="B841" i="8" s="1"/>
  <c r="J40" i="3"/>
  <c r="D862" i="8" s="1"/>
  <c r="A864" i="8"/>
  <c r="U40" i="3"/>
  <c r="C864" i="8" s="1"/>
  <c r="X40" i="3"/>
  <c r="A885" i="8"/>
  <c r="G41" i="3"/>
  <c r="C885" i="8"/>
  <c r="K41" i="3"/>
  <c r="E885" i="8" s="1"/>
  <c r="M41" i="3" a="1"/>
  <c r="M41" i="3" s="1"/>
  <c r="N41" i="3" s="1" a="1"/>
  <c r="N41" i="3" s="1"/>
  <c r="H42" i="3"/>
  <c r="B908" i="8" s="1"/>
  <c r="V42" i="3"/>
  <c r="D910" i="8" s="1"/>
  <c r="AA42" i="3"/>
  <c r="F43" i="3" a="1"/>
  <c r="F43" i="3" s="1"/>
  <c r="L43" i="3"/>
  <c r="F931" i="8" s="1"/>
  <c r="T43" i="3"/>
  <c r="B933" i="8" s="1"/>
  <c r="J44" i="3"/>
  <c r="D954" i="8" s="1"/>
  <c r="A956" i="8"/>
  <c r="U44" i="3"/>
  <c r="C956" i="8" s="1"/>
  <c r="X44" i="3"/>
  <c r="A977" i="8"/>
  <c r="G45" i="3"/>
  <c r="C977" i="8"/>
  <c r="K45" i="3"/>
  <c r="E977" i="8" s="1"/>
  <c r="M45" i="3" a="1"/>
  <c r="M45" i="3" s="1"/>
  <c r="N45" i="3" s="1" a="1"/>
  <c r="N45" i="3" s="1"/>
  <c r="H46" i="3"/>
  <c r="B1000" i="8" s="1"/>
  <c r="V46" i="3"/>
  <c r="D1002" i="8" s="1"/>
  <c r="AA46" i="3"/>
  <c r="F47" i="3" a="1"/>
  <c r="F47" i="3" s="1"/>
  <c r="L47" i="3"/>
  <c r="F1023" i="8" s="1"/>
  <c r="T47" i="3"/>
  <c r="B1025" i="8" s="1"/>
  <c r="J48" i="3"/>
  <c r="D1046" i="8" s="1"/>
  <c r="A1048" i="8"/>
  <c r="U48" i="3"/>
  <c r="C1048" i="8" s="1"/>
  <c r="X48" i="3"/>
  <c r="A1069" i="8"/>
  <c r="G49" i="3"/>
  <c r="C1069" i="8"/>
  <c r="K49" i="3"/>
  <c r="E1069" i="8" s="1"/>
  <c r="M49" i="3" a="1"/>
  <c r="M49" i="3" s="1"/>
  <c r="N49" i="3" s="1" a="1"/>
  <c r="N49" i="3" s="1"/>
  <c r="H50" i="3"/>
  <c r="B1092" i="8" s="1"/>
  <c r="V50" i="3"/>
  <c r="D1094" i="8" s="1"/>
  <c r="AA50" i="3"/>
  <c r="F51" i="3" a="1"/>
  <c r="F51" i="3" s="1"/>
  <c r="L51" i="3"/>
  <c r="F1115" i="8" s="1"/>
  <c r="T51" i="3"/>
  <c r="B1117" i="8" s="1"/>
  <c r="J52" i="3"/>
  <c r="D1138" i="8" s="1"/>
  <c r="A1140" i="8"/>
  <c r="U52" i="3"/>
  <c r="C1140" i="8" s="1"/>
  <c r="X52" i="3"/>
  <c r="A1161" i="8"/>
  <c r="G53" i="3"/>
  <c r="C1161" i="8"/>
  <c r="K53" i="3"/>
  <c r="E1161" i="8" s="1"/>
  <c r="M53" i="3" a="1"/>
  <c r="M53" i="3" s="1"/>
  <c r="N53" i="3" s="1" a="1"/>
  <c r="N53" i="3" s="1"/>
  <c r="H54" i="3"/>
  <c r="B1184" i="8" s="1"/>
  <c r="V54" i="3"/>
  <c r="D1186" i="8" s="1"/>
  <c r="AA54" i="3"/>
  <c r="F55" i="3" a="1"/>
  <c r="F55" i="3" s="1"/>
  <c r="L55" i="3"/>
  <c r="F1207" i="8" s="1"/>
  <c r="T55" i="3"/>
  <c r="B1209" i="8" s="1"/>
  <c r="J56" i="3"/>
  <c r="D1230" i="8" s="1"/>
  <c r="A1232" i="8"/>
  <c r="U56" i="3"/>
  <c r="C1232" i="8" s="1"/>
  <c r="X56" i="3"/>
  <c r="M57" i="3" a="1"/>
  <c r="M57" i="3" s="1"/>
  <c r="N57" i="3" s="1" a="1"/>
  <c r="N57" i="3" s="1"/>
  <c r="H58" i="3"/>
  <c r="V58" i="3"/>
  <c r="AA58" i="3"/>
  <c r="F59" i="3" a="1"/>
  <c r="F59" i="3" s="1"/>
  <c r="L59" i="3"/>
  <c r="T59" i="3"/>
  <c r="J60" i="3"/>
  <c r="X60" i="3"/>
  <c r="M61" i="3" a="1"/>
  <c r="M61" i="3" s="1"/>
  <c r="N61" i="3" s="1" a="1"/>
  <c r="N61" i="3" s="1"/>
  <c r="H62" i="3"/>
  <c r="V62" i="3"/>
  <c r="AA62" i="3"/>
  <c r="F63" i="3" a="1"/>
  <c r="F63" i="3" s="1"/>
  <c r="L63" i="3"/>
  <c r="T63" i="3"/>
  <c r="J64" i="3"/>
  <c r="X64" i="3"/>
  <c r="M65" i="3" a="1"/>
  <c r="M65" i="3" s="1"/>
  <c r="N65" i="3" s="1" a="1"/>
  <c r="N65" i="3" s="1"/>
  <c r="H66" i="3"/>
  <c r="V66" i="3"/>
  <c r="AA66" i="3"/>
  <c r="F67" i="3" a="1"/>
  <c r="F67" i="3" s="1"/>
  <c r="L67" i="3"/>
  <c r="T67" i="3"/>
  <c r="J68" i="3"/>
  <c r="X68" i="3"/>
  <c r="AA69" i="3"/>
  <c r="AC69" i="3"/>
  <c r="H70" i="3"/>
  <c r="F71" i="3" a="1"/>
  <c r="F71" i="3" s="1"/>
  <c r="AA73" i="3"/>
  <c r="AC73" i="3"/>
  <c r="H74" i="3"/>
  <c r="F75" i="3" a="1"/>
  <c r="F75" i="3" s="1"/>
  <c r="AA77" i="3"/>
  <c r="AC77" i="3"/>
  <c r="H78" i="3"/>
  <c r="F79" i="3" a="1"/>
  <c r="F79" i="3" s="1"/>
  <c r="P81" i="3"/>
  <c r="H82" i="3"/>
  <c r="P83" i="3"/>
  <c r="H84" i="3"/>
  <c r="P85" i="3"/>
  <c r="H86" i="3"/>
  <c r="P87" i="3"/>
  <c r="H88" i="3"/>
  <c r="P89" i="3"/>
  <c r="H90" i="3"/>
  <c r="P91" i="3"/>
  <c r="H92" i="3"/>
  <c r="P93" i="3"/>
  <c r="H94" i="3"/>
  <c r="P95" i="3"/>
  <c r="H96" i="3"/>
  <c r="P97" i="3"/>
  <c r="O98" i="3"/>
  <c r="R98" i="3"/>
  <c r="P98" i="3"/>
  <c r="R117" i="3"/>
  <c r="O117" i="3"/>
  <c r="P117" i="3"/>
  <c r="M100" i="3" a="1"/>
  <c r="M100" i="3" s="1"/>
  <c r="N100" i="3" s="1" a="1"/>
  <c r="N100" i="3" s="1"/>
  <c r="M104" i="3" a="1"/>
  <c r="M104" i="3" s="1"/>
  <c r="N104" i="3" s="1" a="1"/>
  <c r="N104" i="3" s="1"/>
  <c r="V110" i="3"/>
  <c r="U110" i="3"/>
  <c r="L113" i="3"/>
  <c r="K113" i="3"/>
  <c r="V118" i="3"/>
  <c r="U118" i="3"/>
  <c r="O121" i="3"/>
  <c r="R121" i="3"/>
  <c r="P145" i="3"/>
  <c r="O145" i="3"/>
  <c r="R145" i="3"/>
  <c r="P150" i="3"/>
  <c r="O150" i="3"/>
  <c r="R150" i="3"/>
  <c r="P162" i="3"/>
  <c r="O162" i="3"/>
  <c r="R162" i="3"/>
  <c r="AC81" i="3"/>
  <c r="G82" i="3"/>
  <c r="AC82" i="3"/>
  <c r="G83" i="3"/>
  <c r="AC83" i="3"/>
  <c r="G84" i="3"/>
  <c r="AC84" i="3"/>
  <c r="G85" i="3"/>
  <c r="AC85" i="3"/>
  <c r="G86" i="3"/>
  <c r="AC86" i="3"/>
  <c r="G87" i="3"/>
  <c r="AC87" i="3"/>
  <c r="G88" i="3"/>
  <c r="AC88" i="3"/>
  <c r="G89" i="3"/>
  <c r="AC89" i="3"/>
  <c r="G90" i="3"/>
  <c r="AC90" i="3"/>
  <c r="G91" i="3"/>
  <c r="AC91" i="3"/>
  <c r="G92" i="3"/>
  <c r="AC92" i="3"/>
  <c r="G93" i="3"/>
  <c r="AC93" i="3"/>
  <c r="G94" i="3"/>
  <c r="AC94" i="3"/>
  <c r="G95" i="3"/>
  <c r="AC95" i="3"/>
  <c r="G96" i="3"/>
  <c r="AC96" i="3"/>
  <c r="G97" i="3"/>
  <c r="AC97" i="3"/>
  <c r="G98" i="3"/>
  <c r="U98" i="3"/>
  <c r="H99" i="3"/>
  <c r="M99" i="3" a="1"/>
  <c r="M99" i="3" s="1"/>
  <c r="N99" i="3" s="1" a="1"/>
  <c r="N99" i="3" s="1"/>
  <c r="J100" i="3"/>
  <c r="X100" i="3"/>
  <c r="K101" i="3"/>
  <c r="T101" i="3"/>
  <c r="U102" i="3"/>
  <c r="H103" i="3"/>
  <c r="M103" i="3" a="1"/>
  <c r="M103" i="3" s="1"/>
  <c r="N103" i="3" s="1" a="1"/>
  <c r="N103" i="3" s="1"/>
  <c r="J104" i="3"/>
  <c r="X104" i="3"/>
  <c r="K105" i="3"/>
  <c r="T105" i="3"/>
  <c r="U106" i="3"/>
  <c r="H107" i="3"/>
  <c r="M107" i="3" a="1"/>
  <c r="M107" i="3" s="1"/>
  <c r="N107" i="3" s="1" a="1"/>
  <c r="N107" i="3" s="1"/>
  <c r="V109" i="3"/>
  <c r="T109" i="3"/>
  <c r="H110" i="3"/>
  <c r="T110" i="3"/>
  <c r="T111" i="3"/>
  <c r="L112" i="3"/>
  <c r="J112" i="3"/>
  <c r="J113" i="3"/>
  <c r="K114" i="3"/>
  <c r="X114" i="3"/>
  <c r="V117" i="3"/>
  <c r="T117" i="3"/>
  <c r="H118" i="3"/>
  <c r="T118" i="3"/>
  <c r="T119" i="3"/>
  <c r="H121" i="3"/>
  <c r="P121" i="3"/>
  <c r="P146" i="3"/>
  <c r="O146" i="3"/>
  <c r="R146" i="3"/>
  <c r="P157" i="3"/>
  <c r="O157" i="3"/>
  <c r="R157" i="3"/>
  <c r="P166" i="3"/>
  <c r="O166" i="3"/>
  <c r="R166" i="3"/>
  <c r="K100" i="3"/>
  <c r="U101" i="3"/>
  <c r="H102" i="3"/>
  <c r="M102" i="3" a="1"/>
  <c r="M102" i="3" s="1"/>
  <c r="N102" i="3" s="1" a="1"/>
  <c r="N102" i="3" s="1"/>
  <c r="K104" i="3"/>
  <c r="U105" i="3"/>
  <c r="H106" i="3"/>
  <c r="M106" i="3" a="1"/>
  <c r="M106" i="3" s="1"/>
  <c r="N106" i="3" s="1" a="1"/>
  <c r="N106" i="3" s="1"/>
  <c r="L109" i="3"/>
  <c r="K109" i="3"/>
  <c r="U111" i="3"/>
  <c r="H112" i="3"/>
  <c r="M114" i="3" a="1"/>
  <c r="M114" i="3" s="1"/>
  <c r="N114" i="3" s="1" a="1"/>
  <c r="N114" i="3" s="1"/>
  <c r="V114" i="3"/>
  <c r="U114" i="3"/>
  <c r="L117" i="3"/>
  <c r="K117" i="3"/>
  <c r="U117" i="3"/>
  <c r="J118" i="3"/>
  <c r="U119" i="3"/>
  <c r="H120" i="3"/>
  <c r="P143" i="3"/>
  <c r="O143" i="3"/>
  <c r="R143" i="3"/>
  <c r="P153" i="3"/>
  <c r="O153" i="3"/>
  <c r="R153" i="3"/>
  <c r="T99" i="3"/>
  <c r="M101" i="3" a="1"/>
  <c r="M101" i="3" s="1"/>
  <c r="N101" i="3" s="1" a="1"/>
  <c r="N101" i="3" s="1"/>
  <c r="J102" i="3"/>
  <c r="T103" i="3"/>
  <c r="M105" i="3" a="1"/>
  <c r="M105" i="3" s="1"/>
  <c r="N105" i="3" s="1" a="1"/>
  <c r="N105" i="3" s="1"/>
  <c r="J106" i="3"/>
  <c r="T107" i="3"/>
  <c r="L108" i="3"/>
  <c r="J108" i="3"/>
  <c r="J109" i="3"/>
  <c r="M113" i="3" a="1"/>
  <c r="M113" i="3" s="1"/>
  <c r="N113" i="3" s="1" a="1"/>
  <c r="N113" i="3" s="1"/>
  <c r="V113" i="3"/>
  <c r="T113" i="3"/>
  <c r="T114" i="3"/>
  <c r="L116" i="3"/>
  <c r="J116" i="3"/>
  <c r="O122" i="3"/>
  <c r="R122" i="3"/>
  <c r="P149" i="3"/>
  <c r="O149" i="3"/>
  <c r="R149" i="3"/>
  <c r="P154" i="3"/>
  <c r="O154" i="3"/>
  <c r="R154" i="3"/>
  <c r="P158" i="3"/>
  <c r="O158" i="3"/>
  <c r="R158" i="3"/>
  <c r="H111" i="3"/>
  <c r="M111" i="3" a="1"/>
  <c r="M111" i="3" s="1"/>
  <c r="N111" i="3" s="1" a="1"/>
  <c r="N111" i="3" s="1"/>
  <c r="H115" i="3"/>
  <c r="M115" i="3" a="1"/>
  <c r="M115" i="3" s="1"/>
  <c r="N115" i="3" s="1" a="1"/>
  <c r="N115" i="3" s="1"/>
  <c r="H119" i="3"/>
  <c r="M119" i="3" a="1"/>
  <c r="M119" i="3" s="1"/>
  <c r="N119" i="3" s="1" a="1"/>
  <c r="N119" i="3" s="1"/>
  <c r="Y158" i="3"/>
  <c r="X158" i="3"/>
  <c r="Y162" i="3"/>
  <c r="X162" i="3"/>
  <c r="Y166" i="3"/>
  <c r="X166" i="3"/>
  <c r="AC172" i="3"/>
  <c r="AA172" i="3"/>
  <c r="D130" i="8"/>
  <c r="F9" i="4"/>
  <c r="C9" i="4"/>
  <c r="B130" i="8" s="1"/>
  <c r="P144" i="3"/>
  <c r="O144" i="3"/>
  <c r="R144" i="3"/>
  <c r="P148" i="3"/>
  <c r="O148" i="3"/>
  <c r="R148" i="3"/>
  <c r="P152" i="3"/>
  <c r="O152" i="3"/>
  <c r="R152" i="3"/>
  <c r="P156" i="3"/>
  <c r="O156" i="3"/>
  <c r="R156" i="3"/>
  <c r="U161" i="3"/>
  <c r="V161" i="3"/>
  <c r="T161" i="3"/>
  <c r="U165" i="3"/>
  <c r="V165" i="3"/>
  <c r="T165" i="3"/>
  <c r="U169" i="3"/>
  <c r="V169" i="3"/>
  <c r="T169" i="3"/>
  <c r="G170" i="3"/>
  <c r="H170" i="3"/>
  <c r="F170" i="3" a="1"/>
  <c r="F170" i="3" s="1"/>
  <c r="R181" i="3"/>
  <c r="P181" i="3"/>
  <c r="O181" i="3"/>
  <c r="O123" i="3"/>
  <c r="R123" i="3"/>
  <c r="O124" i="3"/>
  <c r="R124" i="3"/>
  <c r="O125" i="3"/>
  <c r="R125" i="3"/>
  <c r="O126" i="3"/>
  <c r="R126" i="3"/>
  <c r="O127" i="3"/>
  <c r="R127" i="3"/>
  <c r="O128" i="3"/>
  <c r="R128" i="3"/>
  <c r="O129" i="3"/>
  <c r="R129" i="3"/>
  <c r="O130" i="3"/>
  <c r="R130" i="3"/>
  <c r="O131" i="3"/>
  <c r="R131" i="3"/>
  <c r="O132" i="3"/>
  <c r="R132" i="3"/>
  <c r="O133" i="3"/>
  <c r="R133" i="3"/>
  <c r="O134" i="3"/>
  <c r="R134" i="3"/>
  <c r="O135" i="3"/>
  <c r="R135" i="3"/>
  <c r="O136" i="3"/>
  <c r="R136" i="3"/>
  <c r="O137" i="3"/>
  <c r="R137" i="3"/>
  <c r="O138" i="3"/>
  <c r="R138" i="3"/>
  <c r="O139" i="3"/>
  <c r="R139" i="3"/>
  <c r="O140" i="3"/>
  <c r="R140" i="3"/>
  <c r="O141" i="3"/>
  <c r="R141" i="3"/>
  <c r="P142" i="3"/>
  <c r="O142" i="3"/>
  <c r="R142" i="3"/>
  <c r="P147" i="3"/>
  <c r="O147" i="3"/>
  <c r="R147" i="3"/>
  <c r="P151" i="3"/>
  <c r="O151" i="3"/>
  <c r="R151" i="3"/>
  <c r="P155" i="3"/>
  <c r="O155" i="3"/>
  <c r="R155" i="3"/>
  <c r="G158" i="3"/>
  <c r="H158" i="3"/>
  <c r="F158" i="3" a="1"/>
  <c r="F158" i="3" s="1"/>
  <c r="G162" i="3"/>
  <c r="H162" i="3"/>
  <c r="F162" i="3" a="1"/>
  <c r="F162" i="3" s="1"/>
  <c r="G166" i="3"/>
  <c r="H166" i="3"/>
  <c r="F166" i="3" a="1"/>
  <c r="F166" i="3" s="1"/>
  <c r="K170" i="3"/>
  <c r="L170" i="3"/>
  <c r="J170" i="3"/>
  <c r="Y170" i="3"/>
  <c r="X170" i="3"/>
  <c r="F176" i="3" a="1"/>
  <c r="F176" i="3" s="1"/>
  <c r="H176" i="3"/>
  <c r="G176" i="3"/>
  <c r="AC178" i="3"/>
  <c r="AA178" i="3"/>
  <c r="P136" i="3"/>
  <c r="P137" i="3"/>
  <c r="P138" i="3"/>
  <c r="P139" i="3"/>
  <c r="P140" i="3"/>
  <c r="P141" i="3"/>
  <c r="K158" i="3"/>
  <c r="L158" i="3"/>
  <c r="J158" i="3"/>
  <c r="AB160" i="3"/>
  <c r="H160" i="3"/>
  <c r="AC160" i="3"/>
  <c r="AA160" i="3"/>
  <c r="K162" i="3"/>
  <c r="L162" i="3"/>
  <c r="J162" i="3"/>
  <c r="AB164" i="3"/>
  <c r="H164" i="3"/>
  <c r="AC164" i="3"/>
  <c r="AA164" i="3"/>
  <c r="K166" i="3"/>
  <c r="L166" i="3"/>
  <c r="J166" i="3"/>
  <c r="AB168" i="3"/>
  <c r="H168" i="3"/>
  <c r="AC168" i="3"/>
  <c r="AA168" i="3"/>
  <c r="M170" i="3" a="1"/>
  <c r="M170" i="3" s="1"/>
  <c r="N170" i="3" s="1" a="1"/>
  <c r="N170" i="3" s="1"/>
  <c r="AB172" i="3"/>
  <c r="H172" i="3"/>
  <c r="Y183" i="3"/>
  <c r="X183" i="3"/>
  <c r="L184" i="3"/>
  <c r="K184" i="3"/>
  <c r="M184" i="3" a="1"/>
  <c r="M184" i="3" s="1"/>
  <c r="N184" i="3" s="1" a="1"/>
  <c r="N184" i="3" s="1"/>
  <c r="J184" i="3"/>
  <c r="M159" i="3" a="1"/>
  <c r="M159" i="3" s="1"/>
  <c r="N159" i="3" s="1" a="1"/>
  <c r="N159" i="3" s="1"/>
  <c r="V160" i="3"/>
  <c r="F161" i="3" a="1"/>
  <c r="F161" i="3" s="1"/>
  <c r="L161" i="3"/>
  <c r="M163" i="3" a="1"/>
  <c r="M163" i="3" s="1"/>
  <c r="N163" i="3" s="1" a="1"/>
  <c r="N163" i="3" s="1"/>
  <c r="V164" i="3"/>
  <c r="F165" i="3" a="1"/>
  <c r="F165" i="3" s="1"/>
  <c r="L165" i="3"/>
  <c r="M167" i="3" a="1"/>
  <c r="M167" i="3" s="1"/>
  <c r="N167" i="3" s="1" a="1"/>
  <c r="N167" i="3" s="1"/>
  <c r="V168" i="3"/>
  <c r="F169" i="3" a="1"/>
  <c r="F169" i="3" s="1"/>
  <c r="L169" i="3"/>
  <c r="M171" i="3" a="1"/>
  <c r="M171" i="3" s="1"/>
  <c r="N171" i="3" s="1" a="1"/>
  <c r="N171" i="3" s="1"/>
  <c r="F174" i="3" a="1"/>
  <c r="F174" i="3" s="1"/>
  <c r="H174" i="3"/>
  <c r="T175" i="3"/>
  <c r="U175" i="3"/>
  <c r="F180" i="3" a="1"/>
  <c r="F180" i="3" s="1"/>
  <c r="H180" i="3"/>
  <c r="G180" i="3"/>
  <c r="R188" i="3"/>
  <c r="P188" i="3"/>
  <c r="O188" i="3"/>
  <c r="Y192" i="3"/>
  <c r="X192" i="3"/>
  <c r="L195" i="3"/>
  <c r="K195" i="3"/>
  <c r="J195" i="3"/>
  <c r="M195" i="3" a="1"/>
  <c r="M195" i="3" s="1"/>
  <c r="N195" i="3" s="1" a="1"/>
  <c r="N195" i="3" s="1"/>
  <c r="R199" i="3"/>
  <c r="O199" i="3"/>
  <c r="P199" i="3"/>
  <c r="F28" i="4"/>
  <c r="F567" i="8" s="1"/>
  <c r="D567" i="8"/>
  <c r="C28" i="4"/>
  <c r="B567" i="8" s="1"/>
  <c r="C30" i="4"/>
  <c r="B613" i="8" s="1"/>
  <c r="F30" i="4"/>
  <c r="F613" i="8" s="1"/>
  <c r="D613" i="8"/>
  <c r="F52" i="4"/>
  <c r="F1119" i="8" s="1"/>
  <c r="D1119" i="8"/>
  <c r="C52" i="4"/>
  <c r="B1119" i="8" s="1"/>
  <c r="F68" i="4"/>
  <c r="C68" i="4"/>
  <c r="F84" i="4"/>
  <c r="C84" i="4"/>
  <c r="F100" i="4"/>
  <c r="C100" i="4"/>
  <c r="F116" i="4"/>
  <c r="C116" i="4"/>
  <c r="F132" i="4"/>
  <c r="C132" i="4"/>
  <c r="F148" i="4"/>
  <c r="C148" i="4"/>
  <c r="F164" i="4"/>
  <c r="C164" i="4"/>
  <c r="F180" i="4"/>
  <c r="C180" i="4"/>
  <c r="F196" i="4"/>
  <c r="C196" i="4"/>
  <c r="AA157" i="3"/>
  <c r="T158" i="3"/>
  <c r="J159" i="3"/>
  <c r="X159" i="3"/>
  <c r="M160" i="3" a="1"/>
  <c r="M160" i="3" s="1"/>
  <c r="N160" i="3" s="1" a="1"/>
  <c r="N160" i="3" s="1"/>
  <c r="H161" i="3"/>
  <c r="AA161" i="3"/>
  <c r="T162" i="3"/>
  <c r="J163" i="3"/>
  <c r="X163" i="3"/>
  <c r="M164" i="3" a="1"/>
  <c r="M164" i="3" s="1"/>
  <c r="N164" i="3" s="1" a="1"/>
  <c r="N164" i="3" s="1"/>
  <c r="H165" i="3"/>
  <c r="AA165" i="3"/>
  <c r="T166" i="3"/>
  <c r="J167" i="3"/>
  <c r="X167" i="3"/>
  <c r="M168" i="3" a="1"/>
  <c r="M168" i="3" s="1"/>
  <c r="N168" i="3" s="1" a="1"/>
  <c r="N168" i="3" s="1"/>
  <c r="H169" i="3"/>
  <c r="AA169" i="3"/>
  <c r="T170" i="3"/>
  <c r="J171" i="3"/>
  <c r="X171" i="3"/>
  <c r="M172" i="3" a="1"/>
  <c r="M172" i="3" s="1"/>
  <c r="N172" i="3" s="1" a="1"/>
  <c r="N172" i="3" s="1"/>
  <c r="H173" i="3"/>
  <c r="G174" i="3"/>
  <c r="X174" i="3"/>
  <c r="Y174" i="3"/>
  <c r="V175" i="3"/>
  <c r="M176" i="3" a="1"/>
  <c r="M176" i="3" s="1"/>
  <c r="N176" i="3" s="1" a="1"/>
  <c r="N176" i="3" s="1"/>
  <c r="J176" i="3"/>
  <c r="K176" i="3"/>
  <c r="X176" i="3"/>
  <c r="Y176" i="3"/>
  <c r="P180" i="3"/>
  <c r="O180" i="3"/>
  <c r="R180" i="3"/>
  <c r="L196" i="3"/>
  <c r="K196" i="3"/>
  <c r="M196" i="3" a="1"/>
  <c r="M196" i="3" s="1"/>
  <c r="N196" i="3" s="1" a="1"/>
  <c r="N196" i="3" s="1"/>
  <c r="J196" i="3"/>
  <c r="C26" i="4"/>
  <c r="B521" i="8" s="1"/>
  <c r="F26" i="4"/>
  <c r="F521" i="8" s="1"/>
  <c r="D521" i="8"/>
  <c r="M161" i="3" a="1"/>
  <c r="M161" i="3" s="1"/>
  <c r="N161" i="3" s="1" a="1"/>
  <c r="N161" i="3" s="1"/>
  <c r="M165" i="3" a="1"/>
  <c r="M165" i="3" s="1"/>
  <c r="N165" i="3" s="1" a="1"/>
  <c r="N165" i="3" s="1"/>
  <c r="M169" i="3" a="1"/>
  <c r="M169" i="3" s="1"/>
  <c r="N169" i="3" s="1" a="1"/>
  <c r="N169" i="3" s="1"/>
  <c r="V170" i="3"/>
  <c r="F171" i="3" a="1"/>
  <c r="F171" i="3" s="1"/>
  <c r="L171" i="3"/>
  <c r="O173" i="3"/>
  <c r="AA173" i="3"/>
  <c r="AC173" i="3"/>
  <c r="M174" i="3" a="1"/>
  <c r="M174" i="3" s="1"/>
  <c r="N174" i="3" s="1" a="1"/>
  <c r="N174" i="3" s="1"/>
  <c r="J174" i="3"/>
  <c r="K174" i="3"/>
  <c r="P179" i="3"/>
  <c r="O179" i="3"/>
  <c r="R187" i="3"/>
  <c r="O187" i="3"/>
  <c r="P187" i="3"/>
  <c r="R191" i="3"/>
  <c r="O191" i="3"/>
  <c r="P191" i="3"/>
  <c r="R192" i="3"/>
  <c r="P192" i="3"/>
  <c r="O192" i="3"/>
  <c r="R200" i="3"/>
  <c r="P200" i="3"/>
  <c r="O200" i="3"/>
  <c r="V174" i="3"/>
  <c r="G175" i="3"/>
  <c r="M177" i="3" a="1"/>
  <c r="M177" i="3" s="1"/>
  <c r="N177" i="3" s="1" a="1"/>
  <c r="N177" i="3" s="1"/>
  <c r="J177" i="3"/>
  <c r="H178" i="3"/>
  <c r="V178" i="3"/>
  <c r="H179" i="3"/>
  <c r="V181" i="3"/>
  <c r="U181" i="3"/>
  <c r="L183" i="3"/>
  <c r="K183" i="3"/>
  <c r="J183" i="3"/>
  <c r="V184" i="3"/>
  <c r="U184" i="3"/>
  <c r="T184" i="3"/>
  <c r="V185" i="3"/>
  <c r="U185" i="3"/>
  <c r="Y187" i="3"/>
  <c r="X187" i="3"/>
  <c r="L188" i="3"/>
  <c r="K188" i="3"/>
  <c r="V196" i="3"/>
  <c r="U196" i="3"/>
  <c r="T196" i="3"/>
  <c r="V197" i="3"/>
  <c r="U197" i="3"/>
  <c r="Y199" i="3"/>
  <c r="X199" i="3"/>
  <c r="L200" i="3"/>
  <c r="K200" i="3"/>
  <c r="B15" i="8"/>
  <c r="F8" i="4"/>
  <c r="F107" i="8" s="1"/>
  <c r="D107" i="8"/>
  <c r="D222" i="8"/>
  <c r="F13" i="4"/>
  <c r="F222" i="8" s="1"/>
  <c r="C13" i="4"/>
  <c r="B222" i="8" s="1"/>
  <c r="D498" i="8"/>
  <c r="F25" i="4"/>
  <c r="F498" i="8" s="1"/>
  <c r="D1050" i="8"/>
  <c r="C49" i="4"/>
  <c r="B1050" i="8" s="1"/>
  <c r="F49" i="4"/>
  <c r="F1050" i="8" s="1"/>
  <c r="C65" i="4"/>
  <c r="F65" i="4"/>
  <c r="C81" i="4"/>
  <c r="F81" i="4"/>
  <c r="C97" i="4"/>
  <c r="F97" i="4"/>
  <c r="C113" i="4"/>
  <c r="F113" i="4"/>
  <c r="C129" i="4"/>
  <c r="F129" i="4"/>
  <c r="C145" i="4"/>
  <c r="F145" i="4"/>
  <c r="C161" i="4"/>
  <c r="F161" i="4"/>
  <c r="C177" i="4"/>
  <c r="F177" i="4"/>
  <c r="C193" i="4"/>
  <c r="F193" i="4"/>
  <c r="M178" i="3" a="1"/>
  <c r="M178" i="3" s="1"/>
  <c r="N178" i="3" s="1" a="1"/>
  <c r="N178" i="3" s="1"/>
  <c r="J178" i="3"/>
  <c r="R183" i="3"/>
  <c r="O183" i="3"/>
  <c r="L187" i="3"/>
  <c r="K187" i="3"/>
  <c r="J187" i="3"/>
  <c r="V188" i="3"/>
  <c r="U188" i="3"/>
  <c r="T188" i="3"/>
  <c r="V189" i="3"/>
  <c r="U189" i="3"/>
  <c r="Y191" i="3"/>
  <c r="X191" i="3"/>
  <c r="L192" i="3"/>
  <c r="K192" i="3"/>
  <c r="L199" i="3"/>
  <c r="K199" i="3"/>
  <c r="J199" i="3"/>
  <c r="V200" i="3"/>
  <c r="U200" i="3"/>
  <c r="T200" i="3"/>
  <c r="F24" i="4"/>
  <c r="F475" i="8" s="1"/>
  <c r="D475" i="8"/>
  <c r="D590" i="8"/>
  <c r="F29" i="4"/>
  <c r="F590" i="8" s="1"/>
  <c r="C29" i="4"/>
  <c r="B590" i="8" s="1"/>
  <c r="F40" i="4"/>
  <c r="F843" i="8" s="1"/>
  <c r="D843" i="8"/>
  <c r="D1142" i="8"/>
  <c r="C53" i="4"/>
  <c r="B1142" i="8" s="1"/>
  <c r="F56" i="4"/>
  <c r="F1211" i="8" s="1"/>
  <c r="D1211" i="8"/>
  <c r="C69" i="4"/>
  <c r="F72" i="4"/>
  <c r="C85" i="4"/>
  <c r="F88" i="4"/>
  <c r="C101" i="4"/>
  <c r="F104" i="4"/>
  <c r="C117" i="4"/>
  <c r="F120" i="4"/>
  <c r="C133" i="4"/>
  <c r="F136" i="4"/>
  <c r="C149" i="4"/>
  <c r="F152" i="4"/>
  <c r="C165" i="4"/>
  <c r="F168" i="4"/>
  <c r="C181" i="4"/>
  <c r="F184" i="4"/>
  <c r="C197" i="4"/>
  <c r="F200" i="4"/>
  <c r="M175" i="3" a="1"/>
  <c r="M175" i="3" s="1"/>
  <c r="N175" i="3" s="1" a="1"/>
  <c r="N175" i="3" s="1"/>
  <c r="J175" i="3"/>
  <c r="U177" i="3"/>
  <c r="K178" i="3"/>
  <c r="Y178" i="3"/>
  <c r="AC179" i="3"/>
  <c r="X184" i="3"/>
  <c r="T189" i="3"/>
  <c r="L191" i="3"/>
  <c r="K191" i="3"/>
  <c r="J191" i="3"/>
  <c r="J192" i="3"/>
  <c r="V192" i="3"/>
  <c r="U192" i="3"/>
  <c r="T192" i="3"/>
  <c r="V193" i="3"/>
  <c r="U193" i="3"/>
  <c r="Y195" i="3"/>
  <c r="X195" i="3"/>
  <c r="X196" i="3"/>
  <c r="C10" i="4"/>
  <c r="B153" i="8" s="1"/>
  <c r="F10" i="4"/>
  <c r="B176" i="8"/>
  <c r="B199" i="8"/>
  <c r="F12" i="4"/>
  <c r="F199" i="8" s="1"/>
  <c r="D199" i="8"/>
  <c r="C12" i="4"/>
  <c r="C14" i="4"/>
  <c r="B245" i="8" s="1"/>
  <c r="F14" i="4"/>
  <c r="F245" i="8" s="1"/>
  <c r="D245" i="8"/>
  <c r="C24" i="4"/>
  <c r="B475" i="8" s="1"/>
  <c r="H182" i="3"/>
  <c r="M182" i="3" a="1"/>
  <c r="M182" i="3" s="1"/>
  <c r="N182" i="3" s="1" a="1"/>
  <c r="N182" i="3" s="1"/>
  <c r="H186" i="3"/>
  <c r="M186" i="3" a="1"/>
  <c r="M186" i="3" s="1"/>
  <c r="N186" i="3" s="1" a="1"/>
  <c r="N186" i="3" s="1"/>
  <c r="H190" i="3"/>
  <c r="M190" i="3" a="1"/>
  <c r="M190" i="3" s="1"/>
  <c r="N190" i="3" s="1" a="1"/>
  <c r="N190" i="3" s="1"/>
  <c r="H194" i="3"/>
  <c r="M194" i="3" a="1"/>
  <c r="M194" i="3" s="1"/>
  <c r="N194" i="3" s="1" a="1"/>
  <c r="N194" i="3" s="1"/>
  <c r="H198" i="3"/>
  <c r="M198" i="3" a="1"/>
  <c r="M198" i="3" s="1"/>
  <c r="N198" i="3" s="1" a="1"/>
  <c r="N198" i="3" s="1"/>
  <c r="D958" i="8"/>
  <c r="C45" i="4"/>
  <c r="B958" i="8" s="1"/>
  <c r="F48" i="4"/>
  <c r="F1027" i="8" s="1"/>
  <c r="D1027" i="8"/>
  <c r="C61" i="4"/>
  <c r="F64" i="4"/>
  <c r="C77" i="4"/>
  <c r="F80" i="4"/>
  <c r="C93" i="4"/>
  <c r="F96" i="4"/>
  <c r="C109" i="4"/>
  <c r="F112" i="4"/>
  <c r="C125" i="4"/>
  <c r="F128" i="4"/>
  <c r="C141" i="4"/>
  <c r="F144" i="4"/>
  <c r="C157" i="4"/>
  <c r="F160" i="4"/>
  <c r="C173" i="4"/>
  <c r="F176" i="4"/>
  <c r="C189" i="4"/>
  <c r="F192" i="4"/>
  <c r="D10" i="6"/>
  <c r="D157" i="8" s="1"/>
  <c r="C10" i="6"/>
  <c r="B157" i="8" s="1"/>
  <c r="D18" i="6"/>
  <c r="D341" i="8" s="1"/>
  <c r="C18" i="6"/>
  <c r="B341" i="8" s="1"/>
  <c r="D26" i="6"/>
  <c r="D525" i="8" s="1"/>
  <c r="C26" i="6"/>
  <c r="B525" i="8" s="1"/>
  <c r="D34" i="6"/>
  <c r="D709" i="8" s="1"/>
  <c r="C34" i="6"/>
  <c r="B709" i="8" s="1"/>
  <c r="D42" i="6"/>
  <c r="D893" i="8" s="1"/>
  <c r="C42" i="6"/>
  <c r="B893" i="8" s="1"/>
  <c r="D50" i="6"/>
  <c r="D1077" i="8" s="1"/>
  <c r="C50" i="6"/>
  <c r="B1077" i="8" s="1"/>
  <c r="J179" i="3"/>
  <c r="J180" i="3"/>
  <c r="J181" i="3"/>
  <c r="J182" i="3"/>
  <c r="T183" i="3"/>
  <c r="H185" i="3"/>
  <c r="M185" i="3" a="1"/>
  <c r="M185" i="3" s="1"/>
  <c r="N185" i="3" s="1" a="1"/>
  <c r="N185" i="3" s="1"/>
  <c r="J186" i="3"/>
  <c r="T187" i="3"/>
  <c r="H189" i="3"/>
  <c r="M189" i="3" a="1"/>
  <c r="M189" i="3" s="1"/>
  <c r="N189" i="3" s="1" a="1"/>
  <c r="N189" i="3" s="1"/>
  <c r="J190" i="3"/>
  <c r="T191" i="3"/>
  <c r="H193" i="3"/>
  <c r="M193" i="3" a="1"/>
  <c r="M193" i="3" s="1"/>
  <c r="N193" i="3" s="1" a="1"/>
  <c r="N193" i="3" s="1"/>
  <c r="J194" i="3"/>
  <c r="T195" i="3"/>
  <c r="H197" i="3"/>
  <c r="M197" i="3" a="1"/>
  <c r="M197" i="3" s="1"/>
  <c r="N197" i="3" s="1" a="1"/>
  <c r="N197" i="3" s="1"/>
  <c r="J198" i="3"/>
  <c r="T199" i="3"/>
  <c r="C16" i="4"/>
  <c r="B291" i="8" s="1"/>
  <c r="C17" i="4"/>
  <c r="B314" i="8" s="1"/>
  <c r="C32" i="4"/>
  <c r="B659" i="8" s="1"/>
  <c r="C33" i="4"/>
  <c r="B682" i="8" s="1"/>
  <c r="D705" i="8"/>
  <c r="D866" i="8"/>
  <c r="C41" i="4"/>
  <c r="B866" i="8" s="1"/>
  <c r="F44" i="4"/>
  <c r="F935" i="8" s="1"/>
  <c r="D935" i="8"/>
  <c r="F45" i="4"/>
  <c r="F958" i="8" s="1"/>
  <c r="C48" i="4"/>
  <c r="B1027" i="8" s="1"/>
  <c r="D1234" i="8"/>
  <c r="C57" i="4"/>
  <c r="B1234" i="8" s="1"/>
  <c r="F60" i="4"/>
  <c r="F61" i="4"/>
  <c r="C64" i="4"/>
  <c r="C73" i="4"/>
  <c r="F76" i="4"/>
  <c r="F77" i="4"/>
  <c r="C80" i="4"/>
  <c r="C89" i="4"/>
  <c r="F92" i="4"/>
  <c r="F93" i="4"/>
  <c r="C96" i="4"/>
  <c r="C105" i="4"/>
  <c r="F108" i="4"/>
  <c r="F109" i="4"/>
  <c r="C112" i="4"/>
  <c r="C121" i="4"/>
  <c r="F124" i="4"/>
  <c r="F125" i="4"/>
  <c r="C128" i="4"/>
  <c r="C137" i="4"/>
  <c r="F140" i="4"/>
  <c r="F141" i="4"/>
  <c r="C144" i="4"/>
  <c r="C153" i="4"/>
  <c r="F156" i="4"/>
  <c r="F157" i="4"/>
  <c r="C160" i="4"/>
  <c r="C169" i="4"/>
  <c r="F172" i="4"/>
  <c r="F173" i="4"/>
  <c r="C176" i="4"/>
  <c r="C185" i="4"/>
  <c r="F188" i="4"/>
  <c r="F189" i="4"/>
  <c r="C192" i="4"/>
  <c r="C201" i="4"/>
  <c r="C7" i="6"/>
  <c r="B88" i="8" s="1"/>
  <c r="C15" i="6"/>
  <c r="B272" i="8" s="1"/>
  <c r="C23" i="6"/>
  <c r="B456" i="8" s="1"/>
  <c r="C31" i="6"/>
  <c r="B640" i="8" s="1"/>
  <c r="C39" i="6"/>
  <c r="B824" i="8" s="1"/>
  <c r="C47" i="6"/>
  <c r="B1008" i="8" s="1"/>
  <c r="D6" i="6"/>
  <c r="C6" i="6"/>
  <c r="B65" i="8" s="1"/>
  <c r="D14" i="6"/>
  <c r="D249" i="8" s="1"/>
  <c r="C14" i="6"/>
  <c r="B249" i="8" s="1"/>
  <c r="D22" i="6"/>
  <c r="D433" i="8" s="1"/>
  <c r="C22" i="6"/>
  <c r="B433" i="8" s="1"/>
  <c r="D30" i="6"/>
  <c r="D617" i="8" s="1"/>
  <c r="C30" i="6"/>
  <c r="B617" i="8" s="1"/>
  <c r="D38" i="6"/>
  <c r="D801" i="8" s="1"/>
  <c r="C38" i="6"/>
  <c r="B801" i="8" s="1"/>
  <c r="D46" i="6"/>
  <c r="D985" i="8" s="1"/>
  <c r="C46" i="6"/>
  <c r="B985" i="8" s="1"/>
  <c r="D40" i="8"/>
  <c r="C55" i="6"/>
  <c r="B1192" i="8" s="1"/>
  <c r="C59" i="6"/>
  <c r="C63" i="6"/>
  <c r="C67" i="6"/>
  <c r="C71" i="6"/>
  <c r="C75" i="6"/>
  <c r="C79" i="6"/>
  <c r="C83" i="6"/>
  <c r="C87" i="6"/>
  <c r="C91" i="6"/>
  <c r="C95" i="6"/>
  <c r="C99" i="6"/>
  <c r="C103" i="6"/>
  <c r="C107" i="6"/>
  <c r="C111" i="6"/>
  <c r="C115" i="6"/>
  <c r="C119" i="6"/>
  <c r="C123" i="6"/>
  <c r="C127" i="6"/>
  <c r="C131" i="6"/>
  <c r="C135" i="6"/>
  <c r="C139" i="6"/>
  <c r="C143" i="6"/>
  <c r="C147" i="6"/>
  <c r="C151" i="6"/>
  <c r="C155" i="6"/>
  <c r="C159" i="6"/>
  <c r="C163" i="6"/>
  <c r="C167" i="6"/>
  <c r="C171" i="6"/>
  <c r="C175" i="6"/>
  <c r="C179" i="6"/>
  <c r="C183" i="6"/>
  <c r="C187" i="6"/>
  <c r="C191" i="6"/>
  <c r="C195" i="6"/>
  <c r="C199" i="6"/>
  <c r="C1" i="7"/>
  <c r="F155" i="8"/>
  <c r="F132" i="8"/>
  <c r="C54" i="6"/>
  <c r="B1169" i="8" s="1"/>
  <c r="C58" i="6"/>
  <c r="C62" i="6"/>
  <c r="C66" i="6"/>
  <c r="C70" i="6"/>
  <c r="C74" i="6"/>
  <c r="C78" i="6"/>
  <c r="C82" i="6"/>
  <c r="C86" i="6"/>
  <c r="C90" i="6"/>
  <c r="C94" i="6"/>
  <c r="C98" i="6"/>
  <c r="C102" i="6"/>
  <c r="C106" i="6"/>
  <c r="C110" i="6"/>
  <c r="C114" i="6"/>
  <c r="C118" i="6"/>
  <c r="C122" i="6"/>
  <c r="C126" i="6"/>
  <c r="C130" i="6"/>
  <c r="C134" i="6"/>
  <c r="C138" i="6"/>
  <c r="C142" i="6"/>
  <c r="C146" i="6"/>
  <c r="C150" i="6"/>
  <c r="C154" i="6"/>
  <c r="C158" i="6"/>
  <c r="C162" i="6"/>
  <c r="C166" i="6"/>
  <c r="C170" i="6"/>
  <c r="C174" i="6"/>
  <c r="C178" i="6"/>
  <c r="C182" i="6"/>
  <c r="C186" i="6"/>
  <c r="C190" i="6"/>
  <c r="C194" i="6"/>
  <c r="C198" i="6"/>
  <c r="C5" i="6"/>
  <c r="C9" i="6"/>
  <c r="B134" i="8" s="1"/>
  <c r="C13" i="6"/>
  <c r="B226" i="8" s="1"/>
  <c r="C17" i="6"/>
  <c r="B318" i="8" s="1"/>
  <c r="C21" i="6"/>
  <c r="B410" i="8" s="1"/>
  <c r="C25" i="6"/>
  <c r="B502" i="8" s="1"/>
  <c r="C29" i="6"/>
  <c r="B594" i="8" s="1"/>
  <c r="C33" i="6"/>
  <c r="B686" i="8" s="1"/>
  <c r="C37" i="6"/>
  <c r="B778" i="8" s="1"/>
  <c r="C41" i="6"/>
  <c r="B870" i="8" s="1"/>
  <c r="C45" i="6"/>
  <c r="B962" i="8" s="1"/>
  <c r="C49" i="6"/>
  <c r="B1054" i="8" s="1"/>
  <c r="C53" i="6"/>
  <c r="B1146" i="8" s="1"/>
  <c r="C57" i="6"/>
  <c r="B1238" i="8" s="1"/>
  <c r="C61" i="6"/>
  <c r="C65" i="6"/>
  <c r="C69" i="6"/>
  <c r="C73" i="6"/>
  <c r="C77" i="6"/>
  <c r="C81" i="6"/>
  <c r="C85" i="6"/>
  <c r="C89" i="6"/>
  <c r="C93" i="6"/>
  <c r="C97" i="6"/>
  <c r="C101" i="6"/>
  <c r="C105" i="6"/>
  <c r="C109" i="6"/>
  <c r="C113" i="6"/>
  <c r="C117" i="6"/>
  <c r="C121" i="6"/>
  <c r="C125" i="6"/>
  <c r="C129" i="6"/>
  <c r="C133" i="6"/>
  <c r="C137" i="6"/>
  <c r="C141" i="6"/>
  <c r="C145" i="6"/>
  <c r="C149" i="6"/>
  <c r="C153" i="6"/>
  <c r="C157" i="6"/>
  <c r="C161" i="6"/>
  <c r="C165" i="6"/>
  <c r="C169" i="6"/>
  <c r="C173" i="6"/>
  <c r="C177" i="6"/>
  <c r="C181" i="6"/>
  <c r="C185" i="6"/>
  <c r="C189" i="6"/>
  <c r="C193" i="6"/>
  <c r="C197" i="6"/>
  <c r="E1" i="7"/>
  <c r="F12" i="9"/>
  <c r="B1" i="9" s="1"/>
  <c r="P7" i="3" l="1"/>
  <c r="P70" i="3"/>
  <c r="R29" i="3"/>
  <c r="P29" i="3"/>
  <c r="O29" i="3"/>
  <c r="R13" i="3"/>
  <c r="P13" i="3"/>
  <c r="O13" i="3"/>
  <c r="R60" i="3"/>
  <c r="P60" i="3"/>
  <c r="O60" i="3"/>
  <c r="R52" i="3"/>
  <c r="P52" i="3"/>
  <c r="O52" i="3"/>
  <c r="R36" i="3"/>
  <c r="P36" i="3"/>
  <c r="O36" i="3"/>
  <c r="R20" i="3"/>
  <c r="P20" i="3"/>
  <c r="O20" i="3"/>
  <c r="O55" i="3"/>
  <c r="R55" i="3"/>
  <c r="P55" i="3"/>
  <c r="O23" i="3"/>
  <c r="R23" i="3"/>
  <c r="P23" i="3"/>
  <c r="P62" i="3"/>
  <c r="O62" i="3"/>
  <c r="R62" i="3"/>
  <c r="P42" i="3"/>
  <c r="O42" i="3"/>
  <c r="R42" i="3"/>
  <c r="P26" i="3"/>
  <c r="O26" i="3"/>
  <c r="R26" i="3"/>
  <c r="R24" i="3"/>
  <c r="P24" i="3"/>
  <c r="O24" i="3"/>
  <c r="O67" i="3"/>
  <c r="R67" i="3"/>
  <c r="P67" i="3"/>
  <c r="O47" i="3"/>
  <c r="R47" i="3"/>
  <c r="P47" i="3"/>
  <c r="O43" i="3"/>
  <c r="R43" i="3"/>
  <c r="P43" i="3"/>
  <c r="O39" i="3"/>
  <c r="R39" i="3"/>
  <c r="P39" i="3"/>
  <c r="O27" i="3"/>
  <c r="R27" i="3"/>
  <c r="P27" i="3"/>
  <c r="P46" i="3"/>
  <c r="O46" i="3"/>
  <c r="R46" i="3"/>
  <c r="P30" i="3"/>
  <c r="O30" i="3"/>
  <c r="R30" i="3"/>
  <c r="P14" i="3"/>
  <c r="O14" i="3"/>
  <c r="R14" i="3"/>
  <c r="P10" i="3"/>
  <c r="O10" i="3"/>
  <c r="R10" i="3"/>
  <c r="R4" i="3"/>
  <c r="P4" i="3"/>
  <c r="O4" i="3"/>
  <c r="R190" i="3"/>
  <c r="P190" i="3"/>
  <c r="O190" i="3"/>
  <c r="R168" i="3"/>
  <c r="P168" i="3"/>
  <c r="O168" i="3"/>
  <c r="R184" i="3"/>
  <c r="P184" i="3"/>
  <c r="O184" i="3"/>
  <c r="R114" i="3"/>
  <c r="P114" i="3"/>
  <c r="O114" i="3"/>
  <c r="R99" i="3"/>
  <c r="O99" i="3"/>
  <c r="P99" i="3"/>
  <c r="R45" i="3"/>
  <c r="P45" i="3"/>
  <c r="O45" i="3"/>
  <c r="D65" i="8"/>
  <c r="D1" i="6"/>
  <c r="R197" i="3"/>
  <c r="P197" i="3"/>
  <c r="O197" i="3"/>
  <c r="R193" i="3"/>
  <c r="P193" i="3"/>
  <c r="O193" i="3"/>
  <c r="R189" i="3"/>
  <c r="P189" i="3"/>
  <c r="O189" i="3"/>
  <c r="R185" i="3"/>
  <c r="P185" i="3"/>
  <c r="O185" i="3"/>
  <c r="C1" i="4"/>
  <c r="R161" i="3"/>
  <c r="P161" i="3"/>
  <c r="O161" i="3"/>
  <c r="R195" i="3"/>
  <c r="O195" i="3"/>
  <c r="P195" i="3"/>
  <c r="F153" i="8"/>
  <c r="F130" i="8"/>
  <c r="R115" i="3"/>
  <c r="P115" i="3"/>
  <c r="O115" i="3"/>
  <c r="R113" i="3"/>
  <c r="O113" i="3"/>
  <c r="P113" i="3"/>
  <c r="R106" i="3"/>
  <c r="P106" i="3"/>
  <c r="O106" i="3"/>
  <c r="R102" i="3"/>
  <c r="P102" i="3"/>
  <c r="O102" i="3"/>
  <c r="R103" i="3"/>
  <c r="O103" i="3"/>
  <c r="P103" i="3"/>
  <c r="R65" i="3"/>
  <c r="P65" i="3"/>
  <c r="O65" i="3"/>
  <c r="R49" i="3"/>
  <c r="P49" i="3"/>
  <c r="O49" i="3"/>
  <c r="R33" i="3"/>
  <c r="P33" i="3"/>
  <c r="O33" i="3"/>
  <c r="R17" i="3"/>
  <c r="P17" i="3"/>
  <c r="O17" i="3"/>
  <c r="R56" i="3"/>
  <c r="P56" i="3"/>
  <c r="O56" i="3"/>
  <c r="R40" i="3"/>
  <c r="P40" i="3"/>
  <c r="O40" i="3"/>
  <c r="B42" i="8"/>
  <c r="C1" i="6"/>
  <c r="E1" i="6" s="1"/>
  <c r="F1" i="7"/>
  <c r="R194" i="3"/>
  <c r="P194" i="3"/>
  <c r="O194" i="3"/>
  <c r="R186" i="3"/>
  <c r="P186" i="3"/>
  <c r="O186" i="3"/>
  <c r="R196" i="3"/>
  <c r="P196" i="3"/>
  <c r="O196" i="3"/>
  <c r="R172" i="3"/>
  <c r="P172" i="3"/>
  <c r="O172" i="3"/>
  <c r="R164" i="3"/>
  <c r="P164" i="3"/>
  <c r="O164" i="3"/>
  <c r="O171" i="3"/>
  <c r="R171" i="3"/>
  <c r="P171" i="3"/>
  <c r="O167" i="3"/>
  <c r="R167" i="3"/>
  <c r="P167" i="3"/>
  <c r="O163" i="3"/>
  <c r="R163" i="3"/>
  <c r="P163" i="3"/>
  <c r="O159" i="3"/>
  <c r="R159" i="3"/>
  <c r="P159" i="3"/>
  <c r="R101" i="3"/>
  <c r="P101" i="3"/>
  <c r="O101" i="3"/>
  <c r="R107" i="3"/>
  <c r="O107" i="3"/>
  <c r="P107" i="3"/>
  <c r="R104" i="3"/>
  <c r="P104" i="3"/>
  <c r="O104" i="3"/>
  <c r="R61" i="3"/>
  <c r="P61" i="3"/>
  <c r="O61" i="3"/>
  <c r="R53" i="3"/>
  <c r="P53" i="3"/>
  <c r="O53" i="3"/>
  <c r="R37" i="3"/>
  <c r="P37" i="3"/>
  <c r="O37" i="3"/>
  <c r="R21" i="3"/>
  <c r="P21" i="3"/>
  <c r="O21" i="3"/>
  <c r="R68" i="3"/>
  <c r="P68" i="3"/>
  <c r="O68" i="3"/>
  <c r="R44" i="3"/>
  <c r="P44" i="3"/>
  <c r="O44" i="3"/>
  <c r="R28" i="3"/>
  <c r="P28" i="3"/>
  <c r="O28" i="3"/>
  <c r="R12" i="3"/>
  <c r="P12" i="3"/>
  <c r="O12" i="3"/>
  <c r="O63" i="3"/>
  <c r="R63" i="3"/>
  <c r="P63" i="3"/>
  <c r="O31" i="3"/>
  <c r="R31" i="3"/>
  <c r="P31" i="3"/>
  <c r="O15" i="3"/>
  <c r="R15" i="3"/>
  <c r="P15" i="3"/>
  <c r="O11" i="3"/>
  <c r="R11" i="3"/>
  <c r="P11" i="3"/>
  <c r="P66" i="3"/>
  <c r="O66" i="3"/>
  <c r="R66" i="3"/>
  <c r="P58" i="3"/>
  <c r="O58" i="3"/>
  <c r="R58" i="3"/>
  <c r="P50" i="3"/>
  <c r="O50" i="3"/>
  <c r="R50" i="3"/>
  <c r="P34" i="3"/>
  <c r="O34" i="3"/>
  <c r="R34" i="3"/>
  <c r="P18" i="3"/>
  <c r="O18" i="3"/>
  <c r="R18" i="3"/>
  <c r="G3" i="9"/>
  <c r="F1" i="9" s="1"/>
  <c r="E3" i="10"/>
  <c r="F1" i="10" s="1"/>
  <c r="R198" i="3"/>
  <c r="P198" i="3"/>
  <c r="O198" i="3"/>
  <c r="R182" i="3"/>
  <c r="P182" i="3"/>
  <c r="O182" i="3"/>
  <c r="P175" i="3"/>
  <c r="R175" i="3"/>
  <c r="O175" i="3"/>
  <c r="E1" i="4"/>
  <c r="R165" i="3"/>
  <c r="P165" i="3"/>
  <c r="O165" i="3"/>
  <c r="P176" i="3"/>
  <c r="R176" i="3"/>
  <c r="O176" i="3"/>
  <c r="R160" i="3"/>
  <c r="P160" i="3"/>
  <c r="O160" i="3"/>
  <c r="P178" i="3"/>
  <c r="R178" i="3"/>
  <c r="O178" i="3"/>
  <c r="F1" i="4"/>
  <c r="P177" i="3"/>
  <c r="O177" i="3"/>
  <c r="R177" i="3"/>
  <c r="P174" i="3"/>
  <c r="R174" i="3"/>
  <c r="O174" i="3"/>
  <c r="R169" i="3"/>
  <c r="P169" i="3"/>
  <c r="O169" i="3"/>
  <c r="P170" i="3"/>
  <c r="O170" i="3"/>
  <c r="R170" i="3"/>
  <c r="R119" i="3"/>
  <c r="P119" i="3"/>
  <c r="O119" i="3"/>
  <c r="R111" i="3"/>
  <c r="P111" i="3"/>
  <c r="O111" i="3"/>
  <c r="R105" i="3"/>
  <c r="P105" i="3"/>
  <c r="O105" i="3"/>
  <c r="R100" i="3"/>
  <c r="P100" i="3"/>
  <c r="O100" i="3"/>
  <c r="R57" i="3"/>
  <c r="P57" i="3"/>
  <c r="O57" i="3"/>
  <c r="R41" i="3"/>
  <c r="P41" i="3"/>
  <c r="O41" i="3"/>
  <c r="R25" i="3"/>
  <c r="P25" i="3"/>
  <c r="O25" i="3"/>
  <c r="R64" i="3"/>
  <c r="P64" i="3"/>
  <c r="O64" i="3"/>
  <c r="R48" i="3"/>
  <c r="P48" i="3"/>
  <c r="O48" i="3"/>
  <c r="R32" i="3"/>
  <c r="P32" i="3"/>
  <c r="O32" i="3"/>
  <c r="R16" i="3"/>
  <c r="P16" i="3"/>
  <c r="O16" i="3"/>
  <c r="P5" i="3"/>
  <c r="O5" i="3"/>
  <c r="R5" i="3"/>
  <c r="O59" i="3"/>
  <c r="R59" i="3"/>
  <c r="P59" i="3"/>
  <c r="O51" i="3"/>
  <c r="R51" i="3"/>
  <c r="P51" i="3"/>
  <c r="O35" i="3"/>
  <c r="R35" i="3"/>
  <c r="P35" i="3"/>
  <c r="O19" i="3"/>
  <c r="R19" i="3"/>
  <c r="P19" i="3"/>
  <c r="P54" i="3"/>
  <c r="O54" i="3"/>
  <c r="R54" i="3"/>
  <c r="P38" i="3"/>
  <c r="O38" i="3"/>
  <c r="R38" i="3"/>
  <c r="P22" i="3"/>
  <c r="O22" i="3"/>
  <c r="R22" i="3"/>
  <c r="P6" i="3"/>
  <c r="O6" i="3"/>
  <c r="R6" i="3"/>
  <c r="G1" i="4" l="1"/>
</calcChain>
</file>

<file path=xl/sharedStrings.xml><?xml version="1.0" encoding="utf-8"?>
<sst xmlns="http://schemas.openxmlformats.org/spreadsheetml/2006/main" count="2957" uniqueCount="437">
  <si>
    <t>IOWA CRIMINAL RECORD SPREADSHEET, (CRS) © 2020 ALEX KORNYA, ALL RIGHTS RESERVED</t>
  </si>
  <si>
    <t>NOTE: Designed for Excel 2016, some functions may not work properly in  earlier versions.</t>
  </si>
  <si>
    <t>DATE OF CLINIC / CLIENT MEETING</t>
  </si>
  <si>
    <t>PREPARER NAME</t>
  </si>
  <si>
    <t>CLIENT NAME</t>
  </si>
  <si>
    <t>CLIENT DOB</t>
  </si>
  <si>
    <t>CHECKED BY</t>
  </si>
  <si>
    <t>CHECK DATE</t>
  </si>
  <si>
    <t xml:space="preserve">DISCLAIMER: This spreadsheet is intended to be a tool to assist with the gathering and analysis of criminal record information. It is NOT meant to constitute legal advice in any way, and there cannot and should not be relied upon. If you are seeking analysis of your legal rights and responsibilities, you are urged to contact an attorney. </t>
  </si>
  <si>
    <t>TOTALS</t>
  </si>
  <si>
    <t>NOTES</t>
  </si>
  <si>
    <t>CASE#</t>
  </si>
  <si>
    <t>COUNTY</t>
  </si>
  <si>
    <t>DISP DATE</t>
  </si>
  <si>
    <t>ADJUDICATED CHARGE DESCRIPTIONS</t>
  </si>
  <si>
    <t>ADJUDICATED CHARGE STATUTORY REFERENCE (separate each individual code cite with a semicolon, no space)</t>
  </si>
  <si>
    <t>DISPO</t>
  </si>
  <si>
    <t>VEH?</t>
  </si>
  <si>
    <t>SUPERVISION</t>
  </si>
  <si>
    <t>TYPE OF COURT DEBT</t>
  </si>
  <si>
    <t>FINES</t>
  </si>
  <si>
    <t>FILING FEES / COURT COSTS</t>
  </si>
  <si>
    <t>INDIGENT DEFENSE</t>
  </si>
  <si>
    <t>SURCHARGE</t>
  </si>
  <si>
    <t>JAIL / ROOM &amp; BOARD</t>
  </si>
  <si>
    <t>RESTITUTION</t>
  </si>
  <si>
    <t>3D PARTY COLLECTION</t>
  </si>
  <si>
    <t>SHERIFF'S FEES</t>
  </si>
  <si>
    <t>MISCELLANEOUS</t>
  </si>
  <si>
    <t>UNKNOWN</t>
  </si>
  <si>
    <t>TOTAL</t>
  </si>
  <si>
    <t>DO NOT EDIT THESE!!!</t>
  </si>
  <si>
    <t>Black Hawk</t>
  </si>
  <si>
    <t>BASIC INFO</t>
  </si>
  <si>
    <t>910.7 remission</t>
  </si>
  <si>
    <t>JUVENILE (232.150)</t>
  </si>
  <si>
    <t>DISMISSAL / ACQUITTAL (901C.2)</t>
  </si>
  <si>
    <t>MISDEMEANOR CONVICTION (901C.3)</t>
  </si>
  <si>
    <t>DEFERRED (907)</t>
  </si>
  <si>
    <t>PUB INTX &amp; PAULA (123.46 &amp; 123.47) NOTE: will not detect local ordinance cases</t>
  </si>
  <si>
    <t>PROSTITUTION (725.1)</t>
  </si>
  <si>
    <t>ADJUDICATED CHARGE</t>
  </si>
  <si>
    <t>ADJ DATE</t>
  </si>
  <si>
    <t>Amount of debt subject to 910.7?</t>
  </si>
  <si>
    <t>JUV?</t>
  </si>
  <si>
    <t>SUBSEQUENT CONVCTION? (check level)</t>
  </si>
  <si>
    <t xml:space="preserve"> POSSIBLE PENDING CHARGES</t>
  </si>
  <si>
    <t>2 YRS AFT LAST CASE ACT &amp; AGE 18 ?</t>
  </si>
  <si>
    <t>DISM ACQ?</t>
  </si>
  <si>
    <t>ATT'Y DEBT</t>
  </si>
  <si>
    <t>OTH DEBT</t>
  </si>
  <si>
    <t>TIME ELAPSED?</t>
  </si>
  <si>
    <t>MISD OR FELONY?</t>
  </si>
  <si>
    <t>ELIGIBLE ADJ (EXCEPT CDL)</t>
  </si>
  <si>
    <t>ATTY DEBT</t>
  </si>
  <si>
    <t>TIME ELAPSED</t>
  </si>
  <si>
    <t>DEF JMT?</t>
  </si>
  <si>
    <t>PUB INTX  OR PAULA?</t>
  </si>
  <si>
    <t># of possible Subsequent Conv in 2 years? (check level)</t>
  </si>
  <si>
    <t>2 YRS?</t>
  </si>
  <si>
    <t>725.1?</t>
  </si>
  <si>
    <t>&lt; 18 YRS AT TIME OF CHG?</t>
  </si>
  <si>
    <t>DISCHARGABLE?</t>
  </si>
  <si>
    <t>YES</t>
  </si>
  <si>
    <t>MAYBE</t>
  </si>
  <si>
    <t>NO</t>
  </si>
  <si>
    <t>License &amp; registration, Registration only, neither, or no debt</t>
  </si>
  <si>
    <t>Amount owed</t>
  </si>
  <si>
    <t>WHICH EXEMPTIONS APPLY?</t>
  </si>
  <si>
    <t>ALL</t>
  </si>
  <si>
    <t>FEDERAL ONLY</t>
  </si>
  <si>
    <t>TIME BARRED?</t>
  </si>
  <si>
    <t>BARRED</t>
  </si>
  <si>
    <t>MAYBE BARRED</t>
  </si>
  <si>
    <t>NOT BARRED</t>
  </si>
  <si>
    <t>CHARGE</t>
  </si>
  <si>
    <t>FILING FEES</t>
  </si>
  <si>
    <t>EXPUNGEMENT</t>
  </si>
  <si>
    <t>2 YRS PASSED &amp; AGE 18 ?</t>
  </si>
  <si>
    <t>PUB INTOX</t>
  </si>
  <si>
    <t>ON PROB?</t>
  </si>
  <si>
    <t>BANKRUPTCY</t>
  </si>
  <si>
    <t>STATUTE OF LIMITATIONS</t>
  </si>
  <si>
    <t>EXEMPTIONS</t>
  </si>
  <si>
    <t>LICENSURE &amp; REGISTRATION</t>
  </si>
  <si>
    <t>LICENSURE</t>
  </si>
  <si>
    <t>REGISTRATION</t>
  </si>
  <si>
    <t>CHG DATE</t>
  </si>
  <si>
    <t>INSTALLMENT RAP</t>
  </si>
  <si>
    <t>OVERALL RAP (IMPOSITION / REMISSION)</t>
  </si>
  <si>
    <t>Name</t>
  </si>
  <si>
    <t>County</t>
  </si>
  <si>
    <t>BALANCE</t>
  </si>
  <si>
    <t>Household size</t>
  </si>
  <si>
    <t># of Cars</t>
  </si>
  <si>
    <t>MONTHLY HOUSEHOLD INCOME</t>
  </si>
  <si>
    <t>Unemployment</t>
  </si>
  <si>
    <t>Gross salary (monthly)</t>
  </si>
  <si>
    <t>HOURLY WAGES</t>
  </si>
  <si>
    <t>SSI/SSD</t>
  </si>
  <si>
    <t>Alimony</t>
  </si>
  <si>
    <t>Hourly rate</t>
  </si>
  <si>
    <t>VA Benefits</t>
  </si>
  <si>
    <t>SNAP benefits</t>
  </si>
  <si>
    <t>Hours / wk</t>
  </si>
  <si>
    <t>TANF</t>
  </si>
  <si>
    <t>DISP</t>
  </si>
  <si>
    <t>Monthly</t>
  </si>
  <si>
    <t>TOTAL INCOME</t>
  </si>
  <si>
    <t>TOTAL EXPENSES</t>
  </si>
  <si>
    <t>MONTHLY LIVING EXPENSES</t>
  </si>
  <si>
    <t>1. Food /Personal care</t>
  </si>
  <si>
    <t>4. Medical</t>
  </si>
  <si>
    <t>Actual</t>
  </si>
  <si>
    <t>Allowance</t>
  </si>
  <si>
    <t>Food</t>
  </si>
  <si>
    <t>Health insurance</t>
  </si>
  <si>
    <t>Housekeeping supplies</t>
  </si>
  <si>
    <t>Out of pocket health care</t>
  </si>
  <si>
    <t>Clothing and Clothing Services</t>
  </si>
  <si>
    <t>Expenses</t>
  </si>
  <si>
    <t>Personal Care Products &amp; Services</t>
  </si>
  <si>
    <t>Total</t>
  </si>
  <si>
    <t>Miscellaneous</t>
  </si>
  <si>
    <t>5. Other</t>
  </si>
  <si>
    <t>2. Transportation</t>
  </si>
  <si>
    <t>Child / dependent care</t>
  </si>
  <si>
    <t>Estimated tax payments</t>
  </si>
  <si>
    <t>Operating costs</t>
  </si>
  <si>
    <t>Term life insurance</t>
  </si>
  <si>
    <t>Ownership costs</t>
  </si>
  <si>
    <t>Retirement (employer required)</t>
  </si>
  <si>
    <t>Public transportation</t>
  </si>
  <si>
    <t>Retirement (voluntary)</t>
  </si>
  <si>
    <t>Union dues</t>
  </si>
  <si>
    <t>3. Housing &amp; Utilities</t>
  </si>
  <si>
    <t>Delinquent taxes</t>
  </si>
  <si>
    <t>Student loans (minimum payment)</t>
  </si>
  <si>
    <t>Rent/mortgage/housing payment</t>
  </si>
  <si>
    <t>Court ordered child support</t>
  </si>
  <si>
    <t>Electric, oil/gas, Water/Trash</t>
  </si>
  <si>
    <t>Court ordered spousal support</t>
  </si>
  <si>
    <t>Phone/cell/cable/internet</t>
  </si>
  <si>
    <t>Other county court debt</t>
  </si>
  <si>
    <t>Real estate taxes &amp; insurance</t>
  </si>
  <si>
    <t>Other court ordered payments</t>
  </si>
  <si>
    <t>Maintenance &amp; repairs</t>
  </si>
  <si>
    <t>Other</t>
  </si>
  <si>
    <t>Balance</t>
  </si>
  <si>
    <t>TOTAL DISCRETIONARY INCOME</t>
  </si>
  <si>
    <t>IRS LOCAL COLLECTION STANDARDS - HOUSING</t>
  </si>
  <si>
    <t>2020 Fed pov guidelines</t>
  </si>
  <si>
    <t>Calibration</t>
  </si>
  <si>
    <t>FELONY LIST</t>
  </si>
  <si>
    <t>MISDEMEANOR LIST</t>
  </si>
  <si>
    <t>Adair County</t>
  </si>
  <si>
    <t># in household</t>
  </si>
  <si>
    <t>Amount</t>
  </si>
  <si>
    <t>Min payment</t>
  </si>
  <si>
    <t>81.6(2)</t>
  </si>
  <si>
    <t>Adams County</t>
  </si>
  <si>
    <t>Max % payment</t>
  </si>
  <si>
    <t>99F.15(6)(b)(1)</t>
  </si>
  <si>
    <t>Allamakee County</t>
  </si>
  <si>
    <t>Max # payments (mos)</t>
  </si>
  <si>
    <t>124.401(1)(a)</t>
  </si>
  <si>
    <t>235B.20</t>
  </si>
  <si>
    <t>Appanoose County</t>
  </si>
  <si>
    <t>124.401(1)(b)</t>
  </si>
  <si>
    <t>Audubon County</t>
  </si>
  <si>
    <t>124.401(1)(c)</t>
  </si>
  <si>
    <t>321A.32</t>
  </si>
  <si>
    <t>Benton County</t>
  </si>
  <si>
    <t>124.401(1)(d)</t>
  </si>
  <si>
    <t>321J.21</t>
  </si>
  <si>
    <t>Black Hawk County</t>
  </si>
  <si>
    <t>124.401(4)</t>
  </si>
  <si>
    <t>321J.2</t>
  </si>
  <si>
    <t>Boone County</t>
  </si>
  <si>
    <t>Bremer County</t>
  </si>
  <si>
    <t>708.2(3)</t>
  </si>
  <si>
    <t>Buchanan County</t>
  </si>
  <si>
    <t>Add'l</t>
  </si>
  <si>
    <t>124.401D(2)(b)</t>
  </si>
  <si>
    <t>708.2A</t>
  </si>
  <si>
    <t>Buena Vista County</t>
  </si>
  <si>
    <t>124.401D(2)(c)</t>
  </si>
  <si>
    <t>Butler County</t>
  </si>
  <si>
    <t>124.406(1)(a)</t>
  </si>
  <si>
    <t>Calhoun County</t>
  </si>
  <si>
    <t>124.406(1)(b)</t>
  </si>
  <si>
    <t>Carroll County</t>
  </si>
  <si>
    <t>124.406(2)(a)</t>
  </si>
  <si>
    <t>716.8(3)</t>
  </si>
  <si>
    <t>Cass County</t>
  </si>
  <si>
    <t>124.406(2)(b)</t>
  </si>
  <si>
    <t>716.8(4)</t>
  </si>
  <si>
    <t>Cedar County</t>
  </si>
  <si>
    <t>124.406(3)</t>
  </si>
  <si>
    <t>Cerro Gordo County</t>
  </si>
  <si>
    <t>124.406A</t>
  </si>
  <si>
    <t>Cherokee County</t>
  </si>
  <si>
    <t>124.407(2)(a)</t>
  </si>
  <si>
    <t>Chickasaw County</t>
  </si>
  <si>
    <t>124B.9(1)</t>
  </si>
  <si>
    <t>Clarke County</t>
  </si>
  <si>
    <t>124B.9(2)</t>
  </si>
  <si>
    <t>Clay County</t>
  </si>
  <si>
    <t>321J.2(2)(c)</t>
  </si>
  <si>
    <t>Clayton County</t>
  </si>
  <si>
    <t>453B.12(2)</t>
  </si>
  <si>
    <t>Clinton County</t>
  </si>
  <si>
    <t>453B.12(3)</t>
  </si>
  <si>
    <t>Crawford County</t>
  </si>
  <si>
    <t>453B.12(4)</t>
  </si>
  <si>
    <t>Dallas County</t>
  </si>
  <si>
    <t>462A.14(2)(c)</t>
  </si>
  <si>
    <t>Davis County</t>
  </si>
  <si>
    <t>462A.14(2)(d)</t>
  </si>
  <si>
    <t>Decatur County</t>
  </si>
  <si>
    <t>462A.14(2)(e)</t>
  </si>
  <si>
    <t>Delaware County</t>
  </si>
  <si>
    <t>705.1(2)</t>
  </si>
  <si>
    <t>Des Moines County</t>
  </si>
  <si>
    <t>706.3(1)</t>
  </si>
  <si>
    <t>Dickinson County</t>
  </si>
  <si>
    <t>706.3(2)</t>
  </si>
  <si>
    <t>Dubuque County</t>
  </si>
  <si>
    <t>706A.2(1)</t>
  </si>
  <si>
    <t>Emmet County</t>
  </si>
  <si>
    <t>706A.2(2)</t>
  </si>
  <si>
    <t>Fayette County</t>
  </si>
  <si>
    <t>706A.2(4)</t>
  </si>
  <si>
    <t>Floyd County</t>
  </si>
  <si>
    <t>706B.2(1)(a)</t>
  </si>
  <si>
    <t>Franklin County</t>
  </si>
  <si>
    <t>706B.2(1)(b)</t>
  </si>
  <si>
    <t>Fremont County</t>
  </si>
  <si>
    <t>706B.2(1)(c)</t>
  </si>
  <si>
    <t>Greene County</t>
  </si>
  <si>
    <t>706B.2(1)(d)</t>
  </si>
  <si>
    <t>Grundy County</t>
  </si>
  <si>
    <t>Guthrie County</t>
  </si>
  <si>
    <t>Hamilton County</t>
  </si>
  <si>
    <t>707.3A</t>
  </si>
  <si>
    <t>Hancock County</t>
  </si>
  <si>
    <t>Hardin County</t>
  </si>
  <si>
    <t>707.5(1)(a)</t>
  </si>
  <si>
    <t>Harrison County</t>
  </si>
  <si>
    <t>707.6A(1)</t>
  </si>
  <si>
    <t>Henry County</t>
  </si>
  <si>
    <t>707.6A(2)</t>
  </si>
  <si>
    <t>Howard County</t>
  </si>
  <si>
    <t>707.6A(3)</t>
  </si>
  <si>
    <t>Humboldt County</t>
  </si>
  <si>
    <t>707.6A(4)</t>
  </si>
  <si>
    <t>Ida County</t>
  </si>
  <si>
    <t>707.7(1)</t>
  </si>
  <si>
    <t>Iowa County</t>
  </si>
  <si>
    <t>707.7(3)</t>
  </si>
  <si>
    <t>Jackson County</t>
  </si>
  <si>
    <t>707.7(2)</t>
  </si>
  <si>
    <t>Jasper County</t>
  </si>
  <si>
    <t>707.8(1)</t>
  </si>
  <si>
    <t>Jefferson County</t>
  </si>
  <si>
    <t>707.8(2)</t>
  </si>
  <si>
    <t>Johnson County</t>
  </si>
  <si>
    <t>707.8(3)</t>
  </si>
  <si>
    <t>Jones County</t>
  </si>
  <si>
    <t>707.8(4)</t>
  </si>
  <si>
    <t>Keokuk County</t>
  </si>
  <si>
    <t>707.8(5)</t>
  </si>
  <si>
    <t>Kossuth County</t>
  </si>
  <si>
    <t>707.8(6)</t>
  </si>
  <si>
    <t>Lee County</t>
  </si>
  <si>
    <t>Linn County</t>
  </si>
  <si>
    <t>Louisa County</t>
  </si>
  <si>
    <t>707A.2</t>
  </si>
  <si>
    <t>Lucas County</t>
  </si>
  <si>
    <t>708.2(4)</t>
  </si>
  <si>
    <t>Lyon County</t>
  </si>
  <si>
    <t>708.2(5)</t>
  </si>
  <si>
    <t>Madison County</t>
  </si>
  <si>
    <t>708.2A(4)</t>
  </si>
  <si>
    <t>Mahaska County</t>
  </si>
  <si>
    <t>708.2A(5)</t>
  </si>
  <si>
    <t>Marion County</t>
  </si>
  <si>
    <t>708.2C(2)</t>
  </si>
  <si>
    <t>Marshall County</t>
  </si>
  <si>
    <t>708.2C(4)</t>
  </si>
  <si>
    <t>Mills County</t>
  </si>
  <si>
    <t>708.3(1)</t>
  </si>
  <si>
    <t>Mitchell County</t>
  </si>
  <si>
    <t>708.3(2)</t>
  </si>
  <si>
    <t>Monona County</t>
  </si>
  <si>
    <t>708.3A(1)</t>
  </si>
  <si>
    <t>Monroe County</t>
  </si>
  <si>
    <t>708.3A(2)</t>
  </si>
  <si>
    <t>Montgomery County</t>
  </si>
  <si>
    <t>708.3B</t>
  </si>
  <si>
    <t>Muscatine County</t>
  </si>
  <si>
    <t>708.4(1)</t>
  </si>
  <si>
    <t>O'Brien County</t>
  </si>
  <si>
    <t>708.4(2)</t>
  </si>
  <si>
    <t>Osceola County</t>
  </si>
  <si>
    <t>Page County</t>
  </si>
  <si>
    <t>Palo Alto County</t>
  </si>
  <si>
    <t>708.11(3)(a)</t>
  </si>
  <si>
    <t>Plymouth County</t>
  </si>
  <si>
    <t>708.11(3)(b)</t>
  </si>
  <si>
    <t>Pocahontas County</t>
  </si>
  <si>
    <t>708.12(3)(f)</t>
  </si>
  <si>
    <t>Polk County</t>
  </si>
  <si>
    <t>708.13(3)</t>
  </si>
  <si>
    <t>Pottawattamie County</t>
  </si>
  <si>
    <t>Poweshiek County</t>
  </si>
  <si>
    <t>708A.2</t>
  </si>
  <si>
    <t>Ringgold County</t>
  </si>
  <si>
    <t>708A.4(1)</t>
  </si>
  <si>
    <t>Sac County</t>
  </si>
  <si>
    <t>708A.4(2)</t>
  </si>
  <si>
    <t>Scott County</t>
  </si>
  <si>
    <t>708A.5</t>
  </si>
  <si>
    <t>Shelby County</t>
  </si>
  <si>
    <t>708A.6(1)</t>
  </si>
  <si>
    <t>Sioux County</t>
  </si>
  <si>
    <t>708.A.6(2)</t>
  </si>
  <si>
    <t>Story County</t>
  </si>
  <si>
    <t>Tama County</t>
  </si>
  <si>
    <t>Taylor County</t>
  </si>
  <si>
    <t>Union County</t>
  </si>
  <si>
    <t>709.8(1)(a)</t>
  </si>
  <si>
    <t>Van Buren County</t>
  </si>
  <si>
    <t>709.8(1)(b)</t>
  </si>
  <si>
    <t>Wapello County</t>
  </si>
  <si>
    <t>709.8(1)(c)</t>
  </si>
  <si>
    <t>Warren County</t>
  </si>
  <si>
    <t>709.8(1)(d)</t>
  </si>
  <si>
    <t>Washington County</t>
  </si>
  <si>
    <t>709.8(1)(e)</t>
  </si>
  <si>
    <t>Wayne County</t>
  </si>
  <si>
    <t>709.11(1)</t>
  </si>
  <si>
    <t>Webster County</t>
  </si>
  <si>
    <t>709.11(2)</t>
  </si>
  <si>
    <t>Winnebago County</t>
  </si>
  <si>
    <t>709.15(2)(a)(1)</t>
  </si>
  <si>
    <t>Winneshiek County</t>
  </si>
  <si>
    <t>709.15(3)(a)(1)</t>
  </si>
  <si>
    <t>Woodbury County</t>
  </si>
  <si>
    <t>Worth County</t>
  </si>
  <si>
    <t>709A.6(2)</t>
  </si>
  <si>
    <t>Wright County</t>
  </si>
  <si>
    <t>709D.3(1)</t>
  </si>
  <si>
    <t>709D.3(2)</t>
  </si>
  <si>
    <t>709.D.3(3)</t>
  </si>
  <si>
    <t>710.10(1)</t>
  </si>
  <si>
    <t>710.10(2)</t>
  </si>
  <si>
    <t>710.10(3)</t>
  </si>
  <si>
    <t>710A.2(1)</t>
  </si>
  <si>
    <t>710A.2(2)</t>
  </si>
  <si>
    <t>710A.2(3)</t>
  </si>
  <si>
    <t>710A.2(4)</t>
  </si>
  <si>
    <t>710A.2(5)</t>
  </si>
  <si>
    <t>710A.2(6)</t>
  </si>
  <si>
    <t>710A.2(7)</t>
  </si>
  <si>
    <t>710A.2A</t>
  </si>
  <si>
    <t>712.6(1)</t>
  </si>
  <si>
    <t>713.6A(1)</t>
  </si>
  <si>
    <t>714.2(1)</t>
  </si>
  <si>
    <t>714.2(2)</t>
  </si>
  <si>
    <t>714.3A(2)(b)</t>
  </si>
  <si>
    <t>714.26(2)(a)</t>
  </si>
  <si>
    <t>714.26(2)(b)</t>
  </si>
  <si>
    <t>715A.2(2)(a)</t>
  </si>
  <si>
    <t>715A.6(2)(a)</t>
  </si>
  <si>
    <t>715A.6(2)(b)</t>
  </si>
  <si>
    <t>715A.8(3)(a)</t>
  </si>
  <si>
    <t>715A.8(3)(b)</t>
  </si>
  <si>
    <t>715A.10(1)</t>
  </si>
  <si>
    <t>715A.10(2)</t>
  </si>
  <si>
    <t>716.8(6)</t>
  </si>
  <si>
    <t>716.10(2)(a)</t>
  </si>
  <si>
    <t>716.10(2)(b)</t>
  </si>
  <si>
    <t>716.10(2)(c)</t>
  </si>
  <si>
    <t>716.10(2)(d)</t>
  </si>
  <si>
    <t>719.1(1)(f)</t>
  </si>
  <si>
    <t>719.1(2)(e)</t>
  </si>
  <si>
    <t>719.1(2)(f)</t>
  </si>
  <si>
    <t>719.1(2)(g)</t>
  </si>
  <si>
    <t>719.4(1)</t>
  </si>
  <si>
    <t>719.4(4)</t>
  </si>
  <si>
    <t>719.5(1)</t>
  </si>
  <si>
    <t>719.5(2)</t>
  </si>
  <si>
    <t>719.6(1)</t>
  </si>
  <si>
    <t>719.6(2)</t>
  </si>
  <si>
    <t>719.7(4)(a)</t>
  </si>
  <si>
    <t>719.7(4)(b)</t>
  </si>
  <si>
    <t>719.7A(3)</t>
  </si>
  <si>
    <t>723(5)(3)(c)</t>
  </si>
  <si>
    <t>723A.2</t>
  </si>
  <si>
    <t>723A.3(1)</t>
  </si>
  <si>
    <t>723A.3(2)</t>
  </si>
  <si>
    <t>724.1B</t>
  </si>
  <si>
    <t>724.1C</t>
  </si>
  <si>
    <t>724.4B</t>
  </si>
  <si>
    <t>724.16(2)</t>
  </si>
  <si>
    <t>724.16A(1)(a)</t>
  </si>
  <si>
    <t>724.16A(1)(b)</t>
  </si>
  <si>
    <t>724.26(1)</t>
  </si>
  <si>
    <t>922(g)(8)</t>
  </si>
  <si>
    <t>724.29A(2)</t>
  </si>
  <si>
    <t>724.29A(3)</t>
  </si>
  <si>
    <t>724.30(1)</t>
  </si>
  <si>
    <t>724.30(2)</t>
  </si>
  <si>
    <t>725.1(2)(b)</t>
  </si>
  <si>
    <t>725.2(1)</t>
  </si>
  <si>
    <t>725.2(2)</t>
  </si>
  <si>
    <t>725.3(2)</t>
  </si>
  <si>
    <t>725.3(1)</t>
  </si>
  <si>
    <t>725.7(2)(a)(3)</t>
  </si>
  <si>
    <t>725.7(2)(a)(4)</t>
  </si>
  <si>
    <t>725.7(2)(b)(2)</t>
  </si>
  <si>
    <t>725.7(2)(b(3)</t>
  </si>
  <si>
    <t>726.7(2)(c)(1)</t>
  </si>
  <si>
    <t>726.7(2)(c)(2)</t>
  </si>
  <si>
    <t>725.7(2)(d)</t>
  </si>
  <si>
    <t>726.6(4)</t>
  </si>
  <si>
    <t>726.6(5)</t>
  </si>
  <si>
    <t>726.6(6)</t>
  </si>
  <si>
    <t>726.6A</t>
  </si>
  <si>
    <t>726.7(2)</t>
  </si>
  <si>
    <t>726.8(2)</t>
  </si>
  <si>
    <t>728.12(1)</t>
  </si>
  <si>
    <t>728.12(2)</t>
  </si>
  <si>
    <t>VERSION 3.4.4</t>
  </si>
  <si>
    <t>PROBABLY NOT</t>
  </si>
  <si>
    <t>POSSIBLY</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</si>
</sst>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6">
    <numFmt numFmtId="6" formatCode="&quot;$&quot;#,##0_);[Red]\(&quot;$&quot;#,##0\)"/>
    <numFmt numFmtId="8" formatCode="&quot;$&quot;#,##0.00_);[Red]\(&quot;$&quot;#,##0.00\)"/>
    <numFmt numFmtId="44" formatCode="_(&quot;$&quot;* #,##0.00_);_(&quot;$&quot;* \(#,##0.00\);_(&quot;$&quot;* &quot;-&quot;??_);_(@_)"/>
    <numFmt numFmtId="164" formatCode="&quot;$&quot;#,##0.00"/>
    <numFmt numFmtId="165" formatCode="_(&quot;$&quot;* #,##0_);_(&quot;$&quot;* \(#,##0\);_(&quot;$&quot;* &quot;-&quot;??_);_(@_)"/>
    <numFmt numFmtId="166" formatCode="_([$$-409]* #,##0.00_);_([$$-409]* \(#,##0.00\);_([$$-409]* &quot;-&quot;??_);_(@_)"/>
  </numFmts>
  <fonts count="16" x14ac:knownFonts="1">
    <font>
      <sz val="11"/>
      <color theme="1"/>
      <name val="Calibri"/>
      <family val="2"/>
      <scheme val="minor"/>
    </font>
    <font>
      <b/>
      <sz val="11"/>
      <color theme="0"/>
      <name val="Calibri"/>
      <family val="2"/>
      <scheme val="minor"/>
    </font>
    <font>
      <sz val="11"/>
      <color theme="0"/>
      <name val="Calibri"/>
      <family val="2"/>
      <scheme val="minor"/>
    </font>
    <font>
      <b/>
      <sz val="11"/>
      <color theme="1"/>
      <name val="Calibri"/>
      <family val="2"/>
      <scheme val="minor"/>
    </font>
    <font>
      <sz val="11"/>
      <name val="Calibri"/>
      <family val="2"/>
      <scheme val="minor"/>
    </font>
    <font>
      <sz val="16"/>
      <color theme="1"/>
      <name val="Calibri"/>
      <family val="2"/>
      <scheme val="minor"/>
    </font>
    <font>
      <sz val="11"/>
      <color rgb="FFFF0000"/>
      <name val="Calibri"/>
      <family val="2"/>
      <scheme val="minor"/>
    </font>
    <font>
      <sz val="13"/>
      <color theme="1"/>
      <name val="Calibri"/>
      <family val="2"/>
      <scheme val="minor"/>
    </font>
    <font>
      <b/>
      <sz val="11"/>
      <name val="Calibri"/>
      <family val="2"/>
      <scheme val="minor"/>
    </font>
    <font>
      <b/>
      <sz val="14"/>
      <color theme="0"/>
      <name val="Calibri"/>
      <family val="2"/>
      <scheme val="minor"/>
    </font>
    <font>
      <b/>
      <sz val="60"/>
      <color theme="0"/>
      <name val="Calibri"/>
      <family val="2"/>
      <scheme val="minor"/>
    </font>
    <font>
      <sz val="11"/>
      <color theme="1"/>
      <name val="Calibri"/>
      <family val="2"/>
      <scheme val="minor"/>
    </font>
    <font>
      <sz val="11"/>
      <color rgb="FF00B0F0"/>
      <name val="Calibri"/>
      <family val="2"/>
      <scheme val="minor"/>
    </font>
    <font>
      <sz val="11"/>
      <color rgb="FF000000"/>
      <name val="Calibri"/>
      <family val="2"/>
      <scheme val="minor"/>
    </font>
    <font>
      <sz val="11"/>
      <color theme="0" tint="-0.34998626667073579"/>
      <name val="Calibri"/>
      <family val="2"/>
      <scheme val="minor"/>
    </font>
    <font>
      <b/>
      <sz val="18"/>
      <color rgb="FFFF0000"/>
      <name val="Calibri"/>
      <family val="2"/>
      <scheme val="minor"/>
    </font>
  </fonts>
  <fills count="33">
    <fill>
      <patternFill patternType="none"/>
    </fill>
    <fill>
      <patternFill patternType="gray125"/>
    </fill>
    <fill>
      <patternFill patternType="solid">
        <fgColor theme="1"/>
        <bgColor indexed="64"/>
      </patternFill>
    </fill>
    <fill>
      <patternFill patternType="solid">
        <fgColor theme="6" tint="-0.249977111117893"/>
        <bgColor indexed="64"/>
      </patternFill>
    </fill>
    <fill>
      <patternFill patternType="solid">
        <fgColor theme="4" tint="-0.249977111117893"/>
        <bgColor indexed="64"/>
      </patternFill>
    </fill>
    <fill>
      <patternFill patternType="solid">
        <fgColor theme="4" tint="0.79998168889431442"/>
        <bgColor indexed="64"/>
      </patternFill>
    </fill>
    <fill>
      <patternFill patternType="solid">
        <fgColor theme="4" tint="0.39997558519241921"/>
        <bgColor indexed="64"/>
      </patternFill>
    </fill>
    <fill>
      <patternFill patternType="solid">
        <fgColor theme="5" tint="-0.249977111117893"/>
        <bgColor indexed="64"/>
      </patternFill>
    </fill>
    <fill>
      <patternFill patternType="solid">
        <fgColor theme="7" tint="-0.249977111117893"/>
        <bgColor indexed="64"/>
      </patternFill>
    </fill>
    <fill>
      <patternFill patternType="solid">
        <fgColor theme="5" tint="0.59999389629810485"/>
        <bgColor indexed="64"/>
      </patternFill>
    </fill>
    <fill>
      <patternFill patternType="solid">
        <fgColor theme="5" tint="0.39997558519241921"/>
        <bgColor indexed="64"/>
      </patternFill>
    </fill>
    <fill>
      <patternFill patternType="solid">
        <fgColor rgb="FFC00000"/>
        <bgColor indexed="64"/>
      </patternFill>
    </fill>
    <fill>
      <patternFill patternType="solid">
        <fgColor theme="0" tint="-0.499984740745262"/>
        <bgColor indexed="64"/>
      </patternFill>
    </fill>
    <fill>
      <patternFill patternType="solid">
        <fgColor theme="7" tint="0.59999389629810485"/>
        <bgColor indexed="64"/>
      </patternFill>
    </fill>
    <fill>
      <patternFill patternType="solid">
        <fgColor theme="9" tint="-0.249977111117893"/>
        <bgColor indexed="64"/>
      </patternFill>
    </fill>
    <fill>
      <patternFill patternType="solid">
        <fgColor theme="7" tint="0.39997558519241921"/>
        <bgColor indexed="64"/>
      </patternFill>
    </fill>
    <fill>
      <patternFill patternType="solid">
        <fgColor theme="9" tint="0.59999389629810485"/>
        <bgColor indexed="64"/>
      </patternFill>
    </fill>
    <fill>
      <patternFill patternType="solid">
        <fgColor rgb="FF6600FF"/>
        <bgColor indexed="64"/>
      </patternFill>
    </fill>
    <fill>
      <patternFill patternType="solid">
        <fgColor rgb="FFCC99FF"/>
        <bgColor indexed="64"/>
      </patternFill>
    </fill>
    <fill>
      <patternFill patternType="solid">
        <fgColor rgb="FF00B0F0"/>
        <bgColor indexed="64"/>
      </patternFill>
    </fill>
    <fill>
      <patternFill patternType="solid">
        <fgColor theme="4" tint="0.59999389629810485"/>
        <bgColor indexed="64"/>
      </patternFill>
    </fill>
    <fill>
      <patternFill patternType="solid">
        <fgColor rgb="FF00B050"/>
        <bgColor indexed="64"/>
      </patternFill>
    </fill>
    <fill>
      <patternFill patternType="solid">
        <fgColor rgb="FFFFC000"/>
        <bgColor indexed="64"/>
      </patternFill>
    </fill>
    <fill>
      <patternFill patternType="solid">
        <fgColor rgb="FFFF0000"/>
        <bgColor indexed="64"/>
      </patternFill>
    </fill>
    <fill>
      <patternFill patternType="solid">
        <fgColor theme="9" tint="0.39997558519241921"/>
        <bgColor indexed="64"/>
      </patternFill>
    </fill>
    <fill>
      <patternFill patternType="solid">
        <fgColor theme="0" tint="-0.249977111117893"/>
        <bgColor indexed="64"/>
      </patternFill>
    </fill>
    <fill>
      <patternFill patternType="solid">
        <fgColor theme="0" tint="-0.14999847407452621"/>
        <bgColor indexed="64"/>
      </patternFill>
    </fill>
    <fill>
      <patternFill patternType="solid">
        <fgColor theme="0" tint="-4.9989318521683403E-2"/>
        <bgColor indexed="64"/>
      </patternFill>
    </fill>
    <fill>
      <patternFill patternType="solid">
        <fgColor theme="8" tint="0.79998168889431442"/>
        <bgColor indexed="64"/>
      </patternFill>
    </fill>
    <fill>
      <patternFill patternType="solid">
        <fgColor rgb="FF7030A0"/>
        <bgColor indexed="64"/>
      </patternFill>
    </fill>
    <fill>
      <patternFill patternType="solid">
        <fgColor rgb="FFFFFF00"/>
        <bgColor indexed="64"/>
      </patternFill>
    </fill>
    <fill>
      <patternFill patternType="solid">
        <fgColor rgb="FF99EE00"/>
        <bgColor indexed="64"/>
      </patternFill>
    </fill>
    <fill>
      <patternFill patternType="solid">
        <fgColor rgb="FFB8FF37"/>
        <bgColor indexed="64"/>
      </patternFill>
    </fill>
  </fills>
  <borders count="44">
    <border>
      <left/>
      <right/>
      <top/>
      <bottom/>
      <diagonal/>
    </border>
    <border>
      <left style="thin">
        <color indexed="64"/>
      </left>
      <right style="thin">
        <color indexed="64"/>
      </right>
      <top style="thin">
        <color indexed="64"/>
      </top>
      <bottom style="thin">
        <color indexed="64"/>
      </bottom>
      <diagonal/>
    </border>
    <border>
      <left style="thin">
        <color indexed="64"/>
      </left>
      <right/>
      <top/>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thin">
        <color indexed="64"/>
      </right>
      <top/>
      <bottom/>
      <diagonal/>
    </border>
    <border>
      <left/>
      <right/>
      <top/>
      <bottom style="thin">
        <color indexed="64"/>
      </bottom>
      <diagonal/>
    </border>
    <border>
      <left style="thin">
        <color indexed="64"/>
      </left>
      <right/>
      <top style="thin">
        <color indexed="64"/>
      </top>
      <bottom style="thin">
        <color indexed="64"/>
      </bottom>
      <diagonal/>
    </border>
    <border>
      <left/>
      <right style="thin">
        <color indexed="64"/>
      </right>
      <top/>
      <bottom style="thin">
        <color indexed="64"/>
      </bottom>
      <diagonal/>
    </border>
    <border>
      <left style="thin">
        <color indexed="64"/>
      </left>
      <right/>
      <top style="thin">
        <color indexed="64"/>
      </top>
      <bottom/>
      <diagonal/>
    </border>
    <border>
      <left style="thin">
        <color indexed="64"/>
      </left>
      <right style="thin">
        <color indexed="64"/>
      </right>
      <top/>
      <bottom/>
      <diagonal/>
    </border>
    <border>
      <left/>
      <right/>
      <top style="thin">
        <color indexed="64"/>
      </top>
      <bottom style="thin">
        <color indexed="64"/>
      </bottom>
      <diagonal/>
    </border>
    <border>
      <left/>
      <right/>
      <top style="thin">
        <color indexed="64"/>
      </top>
      <bottom/>
      <diagonal/>
    </border>
    <border>
      <left style="thin">
        <color indexed="64"/>
      </left>
      <right/>
      <top/>
      <bottom style="thin">
        <color indexed="64"/>
      </bottom>
      <diagonal/>
    </border>
    <border>
      <left style="medium">
        <color indexed="64"/>
      </left>
      <right/>
      <top style="medium">
        <color indexed="64"/>
      </top>
      <bottom style="medium">
        <color indexed="64"/>
      </bottom>
      <diagonal/>
    </border>
    <border>
      <left/>
      <right/>
      <top style="medium">
        <color indexed="64"/>
      </top>
      <bottom style="medium">
        <color indexed="64"/>
      </bottom>
      <diagonal/>
    </border>
    <border>
      <left style="thin">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style="medium">
        <color indexed="64"/>
      </left>
      <right/>
      <top/>
      <bottom/>
      <diagonal/>
    </border>
    <border>
      <left/>
      <right style="medium">
        <color indexed="64"/>
      </right>
      <top/>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diagonal/>
    </border>
    <border>
      <left style="medium">
        <color indexed="64"/>
      </left>
      <right style="thin">
        <color indexed="64"/>
      </right>
      <top style="thin">
        <color indexed="64"/>
      </top>
      <bottom/>
      <diagonal/>
    </border>
    <border>
      <left style="thin">
        <color indexed="64"/>
      </left>
      <right style="medium">
        <color indexed="64"/>
      </right>
      <top/>
      <bottom/>
      <diagonal/>
    </border>
    <border>
      <left style="medium">
        <color indexed="64"/>
      </left>
      <right style="thin">
        <color indexed="64"/>
      </right>
      <top/>
      <bottom style="thin">
        <color indexed="64"/>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style="thin">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top style="thin">
        <color indexed="64"/>
      </top>
      <bottom style="medium">
        <color indexed="64"/>
      </bottom>
      <diagonal/>
    </border>
    <border>
      <left/>
      <right/>
      <top style="thin">
        <color indexed="64"/>
      </top>
      <bottom style="medium">
        <color indexed="64"/>
      </bottom>
      <diagonal/>
    </border>
    <border>
      <left/>
      <right style="medium">
        <color indexed="64"/>
      </right>
      <top style="thin">
        <color indexed="64"/>
      </top>
      <bottom style="medium">
        <color indexed="64"/>
      </bottom>
      <diagonal/>
    </border>
    <border>
      <left style="medium">
        <color indexed="64"/>
      </left>
      <right style="thin">
        <color indexed="64"/>
      </right>
      <top style="medium">
        <color indexed="64"/>
      </top>
      <bottom/>
      <diagonal/>
    </border>
    <border>
      <left style="medium">
        <color indexed="64"/>
      </left>
      <right style="thin">
        <color indexed="64"/>
      </right>
      <top/>
      <bottom/>
      <diagonal/>
    </border>
    <border>
      <left style="thin">
        <color indexed="64"/>
      </left>
      <right style="thin">
        <color indexed="64"/>
      </right>
      <top style="thin">
        <color indexed="64"/>
      </top>
      <bottom style="double">
        <color indexed="64"/>
      </bottom>
      <diagonal/>
    </border>
    <border>
      <left style="thin">
        <color rgb="FF000000"/>
      </left>
      <right style="thin">
        <color rgb="FF000000"/>
      </right>
      <top style="thin">
        <color rgb="FF000000"/>
      </top>
      <bottom style="thin">
        <color rgb="FF000000"/>
      </bottom>
      <diagonal/>
    </border>
    <border>
      <left style="thin">
        <color rgb="FFFF0000"/>
      </left>
      <right/>
      <top/>
      <bottom style="thin">
        <color rgb="FFFF0000"/>
      </bottom>
      <diagonal/>
    </border>
  </borders>
  <cellStyleXfs count="3">
    <xf numFmtId="0" fontId="0" fillId="0" borderId="0"/>
    <xf numFmtId="44" fontId="11" fillId="0" borderId="0"/>
    <xf numFmtId="0" fontId="11" fillId="0" borderId="0"/>
  </cellStyleXfs>
  <cellXfs count="240">
    <xf numFmtId="0" fontId="0" fillId="0" borderId="0" xfId="0"/>
    <xf numFmtId="0" fontId="1" fillId="0" borderId="0" xfId="0" applyFont="1" applyAlignment="1">
      <alignment horizontal="center"/>
    </xf>
    <xf numFmtId="0" fontId="4" fillId="16" borderId="1" xfId="0" applyFont="1" applyFill="1" applyBorder="1" applyAlignment="1">
      <alignment horizontal="center" wrapText="1"/>
    </xf>
    <xf numFmtId="14" fontId="0" fillId="0" borderId="0" xfId="0" applyNumberFormat="1" applyAlignment="1">
      <alignment horizontal="left"/>
    </xf>
    <xf numFmtId="0" fontId="3" fillId="6" borderId="1" xfId="0" applyFont="1" applyFill="1" applyBorder="1"/>
    <xf numFmtId="0" fontId="4" fillId="5" borderId="0" xfId="0" applyFont="1" applyFill="1"/>
    <xf numFmtId="0" fontId="4" fillId="0" borderId="0" xfId="0" applyFont="1" applyAlignment="1">
      <alignment horizontal="right" wrapText="1"/>
    </xf>
    <xf numFmtId="0" fontId="2" fillId="19" borderId="10" xfId="0" applyFont="1" applyFill="1" applyBorder="1" applyAlignment="1">
      <alignment horizontal="center"/>
    </xf>
    <xf numFmtId="164" fontId="3" fillId="20" borderId="0" xfId="0" applyNumberFormat="1" applyFont="1" applyFill="1"/>
    <xf numFmtId="0" fontId="2" fillId="21" borderId="1" xfId="0" applyFont="1" applyFill="1" applyBorder="1" applyAlignment="1">
      <alignment horizontal="center"/>
    </xf>
    <xf numFmtId="0" fontId="2" fillId="22" borderId="1" xfId="0" applyFont="1" applyFill="1" applyBorder="1" applyAlignment="1">
      <alignment horizontal="center"/>
    </xf>
    <xf numFmtId="0" fontId="2" fillId="23" borderId="1" xfId="0" applyFont="1" applyFill="1" applyBorder="1" applyAlignment="1">
      <alignment horizontal="center"/>
    </xf>
    <xf numFmtId="0" fontId="7" fillId="0" borderId="14" xfId="0" applyFont="1" applyBorder="1" applyAlignment="1">
      <alignment wrapText="1"/>
    </xf>
    <xf numFmtId="0" fontId="7" fillId="0" borderId="15" xfId="0" applyFont="1" applyBorder="1" applyAlignment="1">
      <alignment wrapText="1"/>
    </xf>
    <xf numFmtId="0" fontId="0" fillId="2" borderId="1" xfId="0" applyFill="1" applyBorder="1" applyAlignment="1">
      <alignment vertical="center"/>
    </xf>
    <xf numFmtId="164" fontId="0" fillId="0" borderId="1" xfId="0" applyNumberFormat="1" applyBorder="1" applyAlignment="1">
      <alignment horizontal="left"/>
    </xf>
    <xf numFmtId="0" fontId="6" fillId="2" borderId="0" xfId="0" applyFont="1" applyFill="1"/>
    <xf numFmtId="0" fontId="0" fillId="2" borderId="0" xfId="0" applyFill="1"/>
    <xf numFmtId="164" fontId="0" fillId="0" borderId="1" xfId="0" applyNumberFormat="1" applyBorder="1"/>
    <xf numFmtId="0" fontId="2" fillId="2" borderId="1" xfId="0" applyFont="1" applyFill="1" applyBorder="1" applyAlignment="1">
      <alignment horizontal="center"/>
    </xf>
    <xf numFmtId="164" fontId="0" fillId="27" borderId="0" xfId="0" applyNumberFormat="1" applyFill="1" applyAlignment="1">
      <alignment horizontal="left"/>
    </xf>
    <xf numFmtId="0" fontId="0" fillId="25" borderId="13" xfId="0" applyFill="1" applyBorder="1" applyAlignment="1">
      <alignment horizontal="left"/>
    </xf>
    <xf numFmtId="0" fontId="0" fillId="25" borderId="7" xfId="0" applyFill="1" applyBorder="1" applyAlignment="1">
      <alignment horizontal="left"/>
    </xf>
    <xf numFmtId="0" fontId="0" fillId="25" borderId="9" xfId="0" applyFill="1" applyBorder="1" applyAlignment="1">
      <alignment horizontal="left"/>
    </xf>
    <xf numFmtId="164" fontId="0" fillId="27" borderId="10" xfId="0" applyNumberFormat="1" applyFill="1" applyBorder="1" applyAlignment="1">
      <alignment horizontal="left"/>
    </xf>
    <xf numFmtId="164" fontId="0" fillId="27" borderId="4" xfId="0" applyNumberFormat="1" applyFill="1" applyBorder="1" applyAlignment="1">
      <alignment horizontal="left"/>
    </xf>
    <xf numFmtId="0" fontId="0" fillId="25" borderId="6" xfId="0" applyFill="1" applyBorder="1" applyAlignment="1">
      <alignment horizontal="left"/>
    </xf>
    <xf numFmtId="0" fontId="0" fillId="25" borderId="11" xfId="0" applyFill="1" applyBorder="1" applyAlignment="1">
      <alignment horizontal="left"/>
    </xf>
    <xf numFmtId="0" fontId="0" fillId="25" borderId="12" xfId="0" applyFill="1" applyBorder="1" applyAlignment="1">
      <alignment horizontal="left"/>
    </xf>
    <xf numFmtId="164" fontId="0" fillId="27" borderId="10" xfId="0" applyNumberFormat="1" applyFill="1" applyBorder="1"/>
    <xf numFmtId="164" fontId="0" fillId="27" borderId="4" xfId="0" applyNumberFormat="1" applyFill="1" applyBorder="1"/>
    <xf numFmtId="0" fontId="0" fillId="25" borderId="6" xfId="0" applyFill="1" applyBorder="1" applyAlignment="1">
      <alignment horizontal="center"/>
    </xf>
    <xf numFmtId="0" fontId="2" fillId="25" borderId="11" xfId="0" applyFont="1" applyFill="1" applyBorder="1" applyAlignment="1">
      <alignment horizontal="center"/>
    </xf>
    <xf numFmtId="0" fontId="8" fillId="25" borderId="4" xfId="0" applyFont="1" applyFill="1" applyBorder="1" applyAlignment="1">
      <alignment horizontal="center" vertical="center" wrapText="1"/>
    </xf>
    <xf numFmtId="0" fontId="8" fillId="26" borderId="1" xfId="0" applyFont="1" applyFill="1" applyBorder="1" applyAlignment="1">
      <alignment vertical="center"/>
    </xf>
    <xf numFmtId="0" fontId="8" fillId="26" borderId="1" xfId="0" applyFont="1" applyFill="1" applyBorder="1" applyAlignment="1">
      <alignment vertical="center" wrapText="1"/>
    </xf>
    <xf numFmtId="0" fontId="1" fillId="12" borderId="1" xfId="0" applyFont="1" applyFill="1" applyBorder="1" applyAlignment="1">
      <alignment horizontal="center" vertical="center"/>
    </xf>
    <xf numFmtId="0" fontId="1" fillId="12" borderId="1" xfId="0" applyFont="1" applyFill="1" applyBorder="1" applyAlignment="1">
      <alignment vertical="center"/>
    </xf>
    <xf numFmtId="0" fontId="2" fillId="12" borderId="1" xfId="0" applyFont="1" applyFill="1" applyBorder="1" applyAlignment="1">
      <alignment horizontal="center"/>
    </xf>
    <xf numFmtId="0" fontId="9" fillId="2" borderId="22" xfId="0" applyFont="1" applyFill="1" applyBorder="1" applyAlignment="1">
      <alignment horizontal="center"/>
    </xf>
    <xf numFmtId="0" fontId="9" fillId="2" borderId="11" xfId="0" applyFont="1" applyFill="1" applyBorder="1" applyAlignment="1">
      <alignment horizontal="center"/>
    </xf>
    <xf numFmtId="0" fontId="0" fillId="25" borderId="29" xfId="0" applyFill="1" applyBorder="1" applyAlignment="1">
      <alignment horizontal="left"/>
    </xf>
    <xf numFmtId="164" fontId="0" fillId="27" borderId="28" xfId="0" applyNumberFormat="1" applyFill="1" applyBorder="1"/>
    <xf numFmtId="0" fontId="0" fillId="25" borderId="30" xfId="0" applyFill="1" applyBorder="1" applyAlignment="1">
      <alignment horizontal="left"/>
    </xf>
    <xf numFmtId="0" fontId="0" fillId="25" borderId="27" xfId="0" applyFill="1" applyBorder="1" applyAlignment="1">
      <alignment horizontal="left" vertical="center"/>
    </xf>
    <xf numFmtId="0" fontId="6" fillId="2" borderId="31" xfId="0" applyFont="1" applyFill="1" applyBorder="1"/>
    <xf numFmtId="0" fontId="0" fillId="0" borderId="30" xfId="0" applyBorder="1" applyAlignment="1">
      <alignment horizontal="left"/>
    </xf>
    <xf numFmtId="0" fontId="8" fillId="25" borderId="29" xfId="0" applyFont="1" applyFill="1" applyBorder="1" applyAlignment="1">
      <alignment horizontal="center" vertical="center"/>
    </xf>
    <xf numFmtId="0" fontId="0" fillId="2" borderId="32" xfId="0" applyFill="1" applyBorder="1" applyAlignment="1">
      <alignment vertical="center"/>
    </xf>
    <xf numFmtId="0" fontId="0" fillId="0" borderId="20" xfId="0" applyBorder="1"/>
    <xf numFmtId="0" fontId="0" fillId="2" borderId="21" xfId="0" applyFill="1" applyBorder="1"/>
    <xf numFmtId="0" fontId="1" fillId="12" borderId="30" xfId="0" applyFont="1" applyFill="1" applyBorder="1" applyAlignment="1">
      <alignment horizontal="center" vertical="center"/>
    </xf>
    <xf numFmtId="0" fontId="0" fillId="0" borderId="27" xfId="0" applyBorder="1"/>
    <xf numFmtId="0" fontId="1" fillId="12" borderId="30" xfId="0" applyFont="1" applyFill="1" applyBorder="1" applyAlignment="1">
      <alignment horizontal="center"/>
    </xf>
    <xf numFmtId="0" fontId="1" fillId="12" borderId="34" xfId="0" applyFont="1" applyFill="1" applyBorder="1" applyAlignment="1">
      <alignment horizontal="center"/>
    </xf>
    <xf numFmtId="164" fontId="0" fillId="0" borderId="35" xfId="0" applyNumberFormat="1" applyBorder="1" applyAlignment="1">
      <alignment horizontal="left"/>
    </xf>
    <xf numFmtId="0" fontId="2" fillId="12" borderId="35" xfId="0" applyFont="1" applyFill="1" applyBorder="1" applyAlignment="1">
      <alignment horizontal="center"/>
    </xf>
    <xf numFmtId="14" fontId="7" fillId="0" borderId="15" xfId="0" applyNumberFormat="1" applyFont="1" applyBorder="1" applyAlignment="1">
      <alignment wrapText="1"/>
    </xf>
    <xf numFmtId="0" fontId="7" fillId="0" borderId="17" xfId="0" applyFont="1" applyBorder="1" applyAlignment="1">
      <alignment wrapText="1"/>
    </xf>
    <xf numFmtId="0" fontId="1" fillId="2" borderId="23" xfId="0" applyFont="1" applyFill="1" applyBorder="1" applyAlignment="1">
      <alignment horizontal="center" vertical="center"/>
    </xf>
    <xf numFmtId="0" fontId="1" fillId="2" borderId="24" xfId="0" applyFont="1" applyFill="1" applyBorder="1" applyAlignment="1">
      <alignment horizontal="center" vertical="center"/>
    </xf>
    <xf numFmtId="0" fontId="1" fillId="2" borderId="25" xfId="0" applyFont="1" applyFill="1" applyBorder="1" applyAlignment="1">
      <alignment horizontal="center" vertical="center"/>
    </xf>
    <xf numFmtId="0" fontId="1" fillId="2" borderId="26" xfId="0" applyFont="1" applyFill="1" applyBorder="1" applyAlignment="1">
      <alignment horizontal="center" vertical="center"/>
    </xf>
    <xf numFmtId="0" fontId="1" fillId="2" borderId="39" xfId="0" applyFont="1" applyFill="1" applyBorder="1" applyAlignment="1">
      <alignment horizontal="center" vertical="center"/>
    </xf>
    <xf numFmtId="0" fontId="7" fillId="0" borderId="7" xfId="0" applyFont="1" applyBorder="1" applyAlignment="1">
      <alignment wrapText="1"/>
    </xf>
    <xf numFmtId="14" fontId="7" fillId="0" borderId="11" xfId="0" applyNumberFormat="1" applyFont="1" applyBorder="1" applyAlignment="1">
      <alignment wrapText="1"/>
    </xf>
    <xf numFmtId="14" fontId="7" fillId="0" borderId="22" xfId="0" applyNumberFormat="1" applyFont="1" applyBorder="1" applyAlignment="1">
      <alignment wrapText="1"/>
    </xf>
    <xf numFmtId="0" fontId="7" fillId="0" borderId="11" xfId="0" applyFont="1" applyBorder="1" applyAlignment="1">
      <alignment wrapText="1"/>
    </xf>
    <xf numFmtId="0" fontId="7" fillId="0" borderId="22" xfId="0" applyFont="1" applyBorder="1" applyAlignment="1">
      <alignment wrapText="1"/>
    </xf>
    <xf numFmtId="14" fontId="7" fillId="0" borderId="11" xfId="0" applyNumberFormat="1" applyFont="1" applyBorder="1"/>
    <xf numFmtId="0" fontId="7" fillId="0" borderId="15" xfId="0" applyFont="1" applyBorder="1"/>
    <xf numFmtId="0" fontId="1" fillId="12" borderId="27" xfId="0" applyFont="1" applyFill="1" applyBorder="1" applyAlignment="1">
      <alignment horizontal="center"/>
    </xf>
    <xf numFmtId="164" fontId="0" fillId="0" borderId="3" xfId="0" applyNumberFormat="1" applyBorder="1" applyAlignment="1">
      <alignment horizontal="left"/>
    </xf>
    <xf numFmtId="0" fontId="2" fillId="12" borderId="3" xfId="0" applyFont="1" applyFill="1" applyBorder="1" applyAlignment="1">
      <alignment horizontal="center"/>
    </xf>
    <xf numFmtId="0" fontId="1" fillId="2" borderId="40" xfId="0" applyFont="1" applyFill="1" applyBorder="1" applyAlignment="1">
      <alignment horizontal="center" vertical="center"/>
    </xf>
    <xf numFmtId="0" fontId="1" fillId="2" borderId="28" xfId="0" applyFont="1" applyFill="1" applyBorder="1" applyAlignment="1">
      <alignment horizontal="center" vertical="center"/>
    </xf>
    <xf numFmtId="164" fontId="0" fillId="0" borderId="0" xfId="0" applyNumberFormat="1" applyAlignment="1">
      <alignment horizontal="left"/>
    </xf>
    <xf numFmtId="0" fontId="2" fillId="0" borderId="0" xfId="0" applyFont="1" applyAlignment="1">
      <alignment horizontal="center"/>
    </xf>
    <xf numFmtId="14" fontId="0" fillId="0" borderId="0" xfId="0" applyNumberFormat="1" applyAlignment="1">
      <alignment wrapText="1"/>
    </xf>
    <xf numFmtId="0" fontId="3" fillId="0" borderId="6" xfId="0" applyFont="1" applyBorder="1"/>
    <xf numFmtId="0" fontId="0" fillId="0" borderId="4" xfId="0" applyBorder="1"/>
    <xf numFmtId="0" fontId="1" fillId="0" borderId="0" xfId="0" applyFont="1" applyAlignment="1">
      <alignment vertical="center"/>
    </xf>
    <xf numFmtId="0" fontId="0" fillId="24" borderId="6" xfId="0" applyFill="1" applyBorder="1" applyAlignment="1">
      <alignment horizontal="center"/>
    </xf>
    <xf numFmtId="0" fontId="0" fillId="24" borderId="3" xfId="0" applyFill="1" applyBorder="1" applyAlignment="1">
      <alignment vertical="center"/>
    </xf>
    <xf numFmtId="0" fontId="0" fillId="13" borderId="4" xfId="0" applyFill="1" applyBorder="1" applyAlignment="1">
      <alignment vertical="center"/>
    </xf>
    <xf numFmtId="0" fontId="1" fillId="7" borderId="0" xfId="0" applyFont="1" applyFill="1" applyAlignment="1">
      <alignment vertical="center"/>
    </xf>
    <xf numFmtId="0" fontId="1" fillId="2" borderId="2" xfId="0" applyFont="1" applyFill="1" applyBorder="1" applyAlignment="1">
      <alignment vertical="center"/>
    </xf>
    <xf numFmtId="0" fontId="3" fillId="0" borderId="3" xfId="0" applyFont="1" applyBorder="1" applyAlignment="1">
      <alignment vertical="center"/>
    </xf>
    <xf numFmtId="0" fontId="3" fillId="0" borderId="10" xfId="0" applyFont="1" applyBorder="1" applyAlignment="1">
      <alignment vertical="center"/>
    </xf>
    <xf numFmtId="0" fontId="0" fillId="0" borderId="1" xfId="0" applyBorder="1" applyAlignment="1">
      <alignment wrapText="1"/>
    </xf>
    <xf numFmtId="0" fontId="3" fillId="0" borderId="0" xfId="0" applyFont="1"/>
    <xf numFmtId="9" fontId="2" fillId="2" borderId="0" xfId="2" applyNumberFormat="1" applyFont="1" applyFill="1"/>
    <xf numFmtId="0" fontId="2" fillId="2" borderId="0" xfId="0" applyFont="1" applyFill="1"/>
    <xf numFmtId="0" fontId="0" fillId="0" borderId="1" xfId="0" applyBorder="1" applyAlignment="1">
      <alignment horizontal="right" vertical="center" wrapText="1"/>
    </xf>
    <xf numFmtId="0" fontId="1" fillId="2" borderId="0" xfId="0" applyFont="1" applyFill="1"/>
    <xf numFmtId="0" fontId="4" fillId="0" borderId="0" xfId="0" applyFont="1" applyAlignment="1">
      <alignment horizontal="left" wrapText="1"/>
    </xf>
    <xf numFmtId="0" fontId="4" fillId="6" borderId="1" xfId="0" applyFont="1" applyFill="1" applyBorder="1" applyAlignment="1">
      <alignment horizontal="center" wrapText="1"/>
    </xf>
    <xf numFmtId="164" fontId="0" fillId="9" borderId="1" xfId="0" applyNumberFormat="1" applyFill="1" applyBorder="1" applyAlignment="1">
      <alignment horizontal="right"/>
    </xf>
    <xf numFmtId="0" fontId="0" fillId="0" borderId="10" xfId="0" applyBorder="1" applyAlignment="1">
      <alignment horizontal="center"/>
    </xf>
    <xf numFmtId="0" fontId="0" fillId="0" borderId="1" xfId="0" applyBorder="1" applyAlignment="1">
      <alignment horizontal="center" wrapText="1"/>
    </xf>
    <xf numFmtId="0" fontId="0" fillId="0" borderId="1" xfId="0" applyBorder="1"/>
    <xf numFmtId="0" fontId="0" fillId="0" borderId="1" xfId="0" applyBorder="1" applyAlignment="1">
      <alignment horizontal="center"/>
    </xf>
    <xf numFmtId="0" fontId="0" fillId="6" borderId="1" xfId="0" applyFill="1" applyBorder="1" applyAlignment="1">
      <alignment horizontal="center" vertical="center"/>
    </xf>
    <xf numFmtId="0" fontId="0" fillId="10" borderId="1" xfId="0" applyFill="1" applyBorder="1" applyAlignment="1">
      <alignment horizontal="center" vertical="center"/>
    </xf>
    <xf numFmtId="0" fontId="0" fillId="10" borderId="1" xfId="0" applyFill="1" applyBorder="1" applyAlignment="1">
      <alignment vertical="center"/>
    </xf>
    <xf numFmtId="0" fontId="0" fillId="15" borderId="1" xfId="0" applyFill="1" applyBorder="1" applyAlignment="1">
      <alignment vertical="center" wrapText="1"/>
    </xf>
    <xf numFmtId="0" fontId="0" fillId="15" borderId="1" xfId="0" applyFill="1" applyBorder="1" applyAlignment="1">
      <alignment vertical="center"/>
    </xf>
    <xf numFmtId="0" fontId="0" fillId="9" borderId="1" xfId="0" applyFill="1" applyBorder="1" applyAlignment="1">
      <alignment vertical="center"/>
    </xf>
    <xf numFmtId="164" fontId="0" fillId="24" borderId="0" xfId="0" applyNumberFormat="1" applyFill="1"/>
    <xf numFmtId="164" fontId="0" fillId="13" borderId="0" xfId="0" applyNumberFormat="1" applyFill="1"/>
    <xf numFmtId="164" fontId="0" fillId="9" borderId="0" xfId="0" applyNumberFormat="1" applyFill="1"/>
    <xf numFmtId="0" fontId="0" fillId="24" borderId="0" xfId="0" applyFill="1"/>
    <xf numFmtId="0" fontId="0" fillId="0" borderId="10" xfId="0" applyBorder="1"/>
    <xf numFmtId="0" fontId="0" fillId="0" borderId="3" xfId="0" applyBorder="1"/>
    <xf numFmtId="164" fontId="4" fillId="5" borderId="0" xfId="0" applyNumberFormat="1" applyFont="1" applyFill="1"/>
    <xf numFmtId="0" fontId="4" fillId="5" borderId="2" xfId="0" applyFont="1" applyFill="1" applyBorder="1"/>
    <xf numFmtId="0" fontId="0" fillId="9" borderId="1" xfId="0" applyFill="1" applyBorder="1" applyAlignment="1">
      <alignment vertical="center" wrapText="1"/>
    </xf>
    <xf numFmtId="0" fontId="0" fillId="5" borderId="0" xfId="0" applyFill="1"/>
    <xf numFmtId="49" fontId="0" fillId="0" borderId="0" xfId="0" applyNumberFormat="1" applyAlignment="1">
      <alignment wrapText="1"/>
    </xf>
    <xf numFmtId="0" fontId="0" fillId="0" borderId="0" xfId="0" applyAlignment="1">
      <alignment horizontal="left" vertical="center"/>
    </xf>
    <xf numFmtId="14" fontId="0" fillId="5" borderId="0" xfId="0" applyNumberFormat="1" applyFill="1"/>
    <xf numFmtId="0" fontId="14" fillId="27" borderId="0" xfId="0" applyFont="1" applyFill="1"/>
    <xf numFmtId="164" fontId="3" fillId="21" borderId="1" xfId="0" applyNumberFormat="1" applyFont="1" applyFill="1" applyBorder="1"/>
    <xf numFmtId="164" fontId="3" fillId="22" borderId="1" xfId="0" applyNumberFormat="1" applyFont="1" applyFill="1" applyBorder="1"/>
    <xf numFmtId="164" fontId="3" fillId="23" borderId="1" xfId="0" applyNumberFormat="1" applyFont="1" applyFill="1" applyBorder="1"/>
    <xf numFmtId="0" fontId="0" fillId="6" borderId="1" xfId="0" applyFill="1" applyBorder="1" applyAlignment="1">
      <alignment horizontal="center" vertical="center" wrapText="1"/>
    </xf>
    <xf numFmtId="0" fontId="1" fillId="3" borderId="4" xfId="0" applyFont="1" applyFill="1" applyBorder="1" applyAlignment="1">
      <alignment vertical="center"/>
    </xf>
    <xf numFmtId="0" fontId="1" fillId="3" borderId="10" xfId="0" applyFont="1" applyFill="1" applyBorder="1" applyAlignment="1">
      <alignment vertical="center"/>
    </xf>
    <xf numFmtId="0" fontId="1" fillId="3" borderId="10" xfId="0" applyFont="1" applyFill="1" applyBorder="1" applyAlignment="1">
      <alignment vertical="center" wrapText="1"/>
    </xf>
    <xf numFmtId="0" fontId="4" fillId="15" borderId="1" xfId="0" applyFont="1" applyFill="1" applyBorder="1" applyAlignment="1">
      <alignment horizontal="center" wrapText="1"/>
    </xf>
    <xf numFmtId="0" fontId="0" fillId="28" borderId="1" xfId="0" applyFill="1" applyBorder="1" applyAlignment="1">
      <alignment horizontal="center" vertical="center"/>
    </xf>
    <xf numFmtId="0" fontId="0" fillId="28" borderId="1" xfId="0" applyFill="1" applyBorder="1" applyAlignment="1">
      <alignment horizontal="center" vertical="center" wrapText="1"/>
    </xf>
    <xf numFmtId="0" fontId="4" fillId="16" borderId="3" xfId="0" applyFont="1" applyFill="1" applyBorder="1" applyAlignment="1">
      <alignment horizontal="center" vertical="center" wrapText="1"/>
    </xf>
    <xf numFmtId="0" fontId="4" fillId="16" borderId="1" xfId="0" applyFont="1" applyFill="1" applyBorder="1" applyAlignment="1">
      <alignment horizontal="center" vertical="center" wrapText="1"/>
    </xf>
    <xf numFmtId="0" fontId="1" fillId="29" borderId="0" xfId="0" applyFont="1" applyFill="1" applyAlignment="1">
      <alignment horizontal="center" wrapText="1"/>
    </xf>
    <xf numFmtId="0" fontId="0" fillId="18" borderId="0" xfId="0" applyFill="1" applyAlignment="1">
      <alignment wrapText="1"/>
    </xf>
    <xf numFmtId="0" fontId="4" fillId="5" borderId="0" xfId="0" quotePrefix="1" applyFont="1" applyFill="1"/>
    <xf numFmtId="0" fontId="0" fillId="9" borderId="3" xfId="0" applyFill="1" applyBorder="1" applyAlignment="1">
      <alignment vertical="center"/>
    </xf>
    <xf numFmtId="0" fontId="4" fillId="9" borderId="1" xfId="0" applyFont="1" applyFill="1" applyBorder="1" applyAlignment="1">
      <alignment horizontal="center" wrapText="1"/>
    </xf>
    <xf numFmtId="0" fontId="0" fillId="0" borderId="42" xfId="0" applyBorder="1" applyAlignment="1">
      <alignment vertical="center" wrapText="1"/>
    </xf>
    <xf numFmtId="3" fontId="0" fillId="0" borderId="42" xfId="0" applyNumberFormat="1" applyBorder="1" applyAlignment="1">
      <alignment horizontal="right" vertical="center" wrapText="1"/>
    </xf>
    <xf numFmtId="0" fontId="0" fillId="0" borderId="42" xfId="0" applyBorder="1" applyAlignment="1">
      <alignment horizontal="right" vertical="center" wrapText="1"/>
    </xf>
    <xf numFmtId="0" fontId="13" fillId="0" borderId="0" xfId="0" applyFont="1"/>
    <xf numFmtId="164" fontId="0" fillId="0" borderId="0" xfId="0" applyNumberFormat="1"/>
    <xf numFmtId="14" fontId="13" fillId="0" borderId="0" xfId="0" applyNumberFormat="1" applyFont="1"/>
    <xf numFmtId="0" fontId="0" fillId="0" borderId="0" xfId="0" applyAlignment="1">
      <alignment wrapText="1"/>
    </xf>
    <xf numFmtId="49" fontId="0" fillId="0" borderId="0" xfId="0" applyNumberFormat="1" applyAlignment="1">
      <alignment horizontal="left" wrapText="1"/>
    </xf>
    <xf numFmtId="14" fontId="0" fillId="0" borderId="0" xfId="0" applyNumberFormat="1"/>
    <xf numFmtId="49" fontId="0" fillId="0" borderId="0" xfId="0" applyNumberFormat="1"/>
    <xf numFmtId="164" fontId="0" fillId="5" borderId="12" xfId="0" applyNumberFormat="1" applyFill="1" applyBorder="1"/>
    <xf numFmtId="0" fontId="1" fillId="2" borderId="1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0" xfId="0" applyFont="1" applyFill="1" applyAlignment="1">
      <alignment horizontal="center" vertical="center"/>
    </xf>
    <xf numFmtId="0" fontId="1" fillId="2" borderId="5" xfId="0" applyFont="1" applyFill="1" applyBorder="1" applyAlignment="1">
      <alignment horizontal="center" vertical="center"/>
    </xf>
    <xf numFmtId="0" fontId="2" fillId="2" borderId="36" xfId="0" applyFont="1" applyFill="1" applyBorder="1" applyAlignment="1">
      <alignment horizontal="center"/>
    </xf>
    <xf numFmtId="0" fontId="2" fillId="2" borderId="37" xfId="0" applyFont="1" applyFill="1" applyBorder="1" applyAlignment="1">
      <alignment horizontal="center"/>
    </xf>
    <xf numFmtId="0" fontId="2" fillId="2" borderId="38" xfId="0" applyFont="1" applyFill="1" applyBorder="1" applyAlignment="1">
      <alignment horizontal="center"/>
    </xf>
    <xf numFmtId="0" fontId="0" fillId="0" borderId="1" xfId="0" applyBorder="1" applyAlignment="1">
      <alignment horizontal="left"/>
    </xf>
    <xf numFmtId="0" fontId="0" fillId="0" borderId="0" xfId="0" applyAlignment="1">
      <alignment horizontal="left"/>
    </xf>
    <xf numFmtId="0" fontId="0" fillId="0" borderId="0" xfId="0"/>
    <xf numFmtId="0" fontId="0" fillId="0" borderId="5" xfId="0" applyBorder="1"/>
    <xf numFmtId="0" fontId="0" fillId="0" borderId="0" xfId="0" applyAlignment="1">
      <alignment horizontal="center"/>
    </xf>
    <xf numFmtId="8" fontId="0" fillId="0" borderId="0" xfId="0" applyNumberFormat="1" applyAlignment="1">
      <alignment wrapText="1"/>
    </xf>
    <xf numFmtId="44" fontId="0" fillId="30" borderId="0" xfId="1" applyFont="1" applyFill="1"/>
    <xf numFmtId="44" fontId="0" fillId="5" borderId="0" xfId="1" applyFont="1" applyFill="1"/>
    <xf numFmtId="44" fontId="0" fillId="0" borderId="0" xfId="1" applyFont="1"/>
    <xf numFmtId="166" fontId="0" fillId="0" borderId="0" xfId="0" applyNumberFormat="1"/>
    <xf numFmtId="44" fontId="0" fillId="0" borderId="4" xfId="1" applyFont="1" applyBorder="1"/>
    <xf numFmtId="44" fontId="3" fillId="0" borderId="4" xfId="1" applyFont="1" applyBorder="1" applyAlignment="1">
      <alignment vertical="center"/>
    </xf>
    <xf numFmtId="44" fontId="3" fillId="0" borderId="3" xfId="1" applyFont="1" applyBorder="1" applyAlignment="1">
      <alignment vertical="center"/>
    </xf>
    <xf numFmtId="44" fontId="0" fillId="0" borderId="5" xfId="0" applyNumberFormat="1" applyBorder="1"/>
    <xf numFmtId="44" fontId="3" fillId="26" borderId="10" xfId="1" applyFont="1" applyFill="1" applyBorder="1" applyAlignment="1">
      <alignment vertical="center"/>
    </xf>
    <xf numFmtId="44" fontId="0" fillId="0" borderId="10" xfId="1" applyFont="1" applyBorder="1"/>
    <xf numFmtId="44" fontId="0" fillId="26" borderId="5" xfId="1" applyFont="1" applyFill="1" applyBorder="1"/>
    <xf numFmtId="44" fontId="0" fillId="0" borderId="5" xfId="1" applyFont="1" applyBorder="1"/>
    <xf numFmtId="44" fontId="0" fillId="26" borderId="4" xfId="1" applyFont="1" applyFill="1" applyBorder="1"/>
    <xf numFmtId="44" fontId="0" fillId="26" borderId="8" xfId="1" applyFont="1" applyFill="1" applyBorder="1"/>
    <xf numFmtId="44" fontId="3" fillId="26" borderId="10" xfId="0" applyNumberFormat="1" applyFont="1" applyFill="1" applyBorder="1" applyAlignment="1">
      <alignment vertical="center"/>
    </xf>
    <xf numFmtId="44" fontId="2" fillId="2" borderId="0" xfId="1" applyFont="1" applyFill="1"/>
    <xf numFmtId="6" fontId="0" fillId="0" borderId="1" xfId="0" applyNumberFormat="1" applyBorder="1"/>
    <xf numFmtId="165" fontId="0" fillId="0" borderId="1" xfId="1" applyNumberFormat="1" applyFont="1" applyBorder="1"/>
    <xf numFmtId="0" fontId="0" fillId="0" borderId="0" xfId="0"/>
    <xf numFmtId="0" fontId="2" fillId="2" borderId="0" xfId="0" applyFont="1" applyFill="1" applyAlignment="1">
      <alignment horizontal="left" wrapText="1"/>
    </xf>
    <xf numFmtId="0" fontId="0" fillId="0" borderId="0" xfId="0"/>
    <xf numFmtId="0" fontId="5" fillId="0" borderId="18" xfId="0" applyFont="1" applyBorder="1" applyAlignment="1">
      <alignment horizontal="left" vertical="top" wrapText="1"/>
    </xf>
    <xf numFmtId="0" fontId="4" fillId="0" borderId="0" xfId="0" applyFont="1" applyAlignment="1">
      <alignment horizontal="left" vertical="top" wrapText="1"/>
    </xf>
    <xf numFmtId="0" fontId="15" fillId="2" borderId="0" xfId="0" applyFont="1" applyFill="1" applyAlignment="1">
      <alignment horizontal="center"/>
    </xf>
    <xf numFmtId="0" fontId="1" fillId="23" borderId="12" xfId="0" applyFont="1" applyFill="1" applyBorder="1" applyAlignment="1">
      <alignment horizontal="right" vertical="center"/>
    </xf>
    <xf numFmtId="0" fontId="1" fillId="2" borderId="2" xfId="0" applyFont="1" applyFill="1" applyBorder="1" applyAlignment="1">
      <alignment horizontal="center"/>
    </xf>
    <xf numFmtId="0" fontId="1" fillId="2" borderId="3" xfId="0" applyFont="1" applyFill="1" applyBorder="1" applyAlignment="1">
      <alignment horizontal="center" vertical="center"/>
    </xf>
    <xf numFmtId="0" fontId="1" fillId="2" borderId="10" xfId="0" applyFont="1" applyFill="1" applyBorder="1" applyAlignment="1">
      <alignment horizontal="center" vertical="center"/>
    </xf>
    <xf numFmtId="0" fontId="1" fillId="2" borderId="1" xfId="0" applyFont="1" applyFill="1" applyBorder="1" applyAlignment="1">
      <alignment horizontal="center" vertical="center"/>
    </xf>
    <xf numFmtId="0" fontId="1" fillId="2" borderId="3" xfId="0" applyFont="1" applyFill="1" applyBorder="1" applyAlignment="1">
      <alignment horizontal="center" vertical="center" wrapText="1"/>
    </xf>
    <xf numFmtId="0" fontId="1" fillId="2" borderId="0" xfId="0" applyFont="1" applyFill="1" applyAlignment="1">
      <alignment horizontal="center" vertical="center"/>
    </xf>
    <xf numFmtId="0" fontId="1" fillId="11" borderId="2" xfId="0" applyFont="1" applyFill="1" applyBorder="1" applyAlignment="1">
      <alignment horizontal="center" wrapText="1"/>
    </xf>
    <xf numFmtId="0" fontId="2" fillId="14" borderId="1" xfId="0" applyFont="1" applyFill="1" applyBorder="1" applyAlignment="1">
      <alignment horizontal="center" vertical="center" wrapText="1"/>
    </xf>
    <xf numFmtId="0" fontId="2" fillId="17" borderId="1" xfId="0" applyFont="1" applyFill="1" applyBorder="1" applyAlignment="1">
      <alignment horizontal="center" vertical="center" wrapText="1"/>
    </xf>
    <xf numFmtId="0" fontId="2" fillId="4" borderId="13" xfId="0" applyFont="1" applyFill="1" applyBorder="1" applyAlignment="1">
      <alignment horizontal="center" vertical="center" wrapText="1"/>
    </xf>
    <xf numFmtId="0" fontId="2" fillId="7" borderId="13" xfId="0" applyFont="1" applyFill="1" applyBorder="1" applyAlignment="1">
      <alignment horizontal="center" vertical="center" wrapText="1"/>
    </xf>
    <xf numFmtId="0" fontId="2" fillId="8" borderId="13" xfId="0" applyFont="1" applyFill="1" applyBorder="1" applyAlignment="1">
      <alignment horizontal="center" wrapText="1"/>
    </xf>
    <xf numFmtId="0" fontId="0" fillId="0" borderId="1" xfId="0" applyBorder="1" applyAlignment="1">
      <alignment horizontal="center" vertical="center"/>
    </xf>
    <xf numFmtId="0" fontId="1" fillId="2" borderId="0" xfId="0" applyFont="1" applyFill="1" applyAlignment="1">
      <alignment horizontal="center"/>
    </xf>
    <xf numFmtId="0" fontId="9" fillId="4" borderId="33" xfId="0" applyFont="1" applyFill="1" applyBorder="1" applyAlignment="1">
      <alignment horizontal="center"/>
    </xf>
    <xf numFmtId="0" fontId="10" fillId="2" borderId="12" xfId="0" applyFont="1" applyFill="1" applyBorder="1" applyAlignment="1">
      <alignment horizontal="center" vertical="center"/>
    </xf>
    <xf numFmtId="0" fontId="2" fillId="2" borderId="36" xfId="0" applyFont="1" applyFill="1" applyBorder="1" applyAlignment="1">
      <alignment horizontal="center"/>
    </xf>
    <xf numFmtId="0" fontId="0" fillId="0" borderId="7" xfId="0" applyBorder="1" applyAlignment="1">
      <alignment horizontal="center"/>
    </xf>
    <xf numFmtId="0" fontId="0" fillId="0" borderId="7" xfId="0" applyBorder="1" applyAlignment="1">
      <alignment horizontal="left"/>
    </xf>
    <xf numFmtId="0" fontId="0" fillId="0" borderId="1" xfId="0" applyBorder="1" applyAlignment="1">
      <alignment horizontal="left"/>
    </xf>
    <xf numFmtId="0" fontId="9" fillId="4" borderId="30" xfId="0" applyFont="1" applyFill="1" applyBorder="1" applyAlignment="1">
      <alignment horizontal="center"/>
    </xf>
    <xf numFmtId="0" fontId="1" fillId="2" borderId="16" xfId="0" applyFont="1" applyFill="1" applyBorder="1" applyAlignment="1">
      <alignment horizontal="center" vertical="center"/>
    </xf>
    <xf numFmtId="14" fontId="7" fillId="0" borderId="15" xfId="0" applyNumberFormat="1" applyFont="1" applyBorder="1" applyAlignment="1">
      <alignment horizontal="center" wrapText="1"/>
    </xf>
    <xf numFmtId="0" fontId="2" fillId="2" borderId="9" xfId="0" applyFont="1" applyFill="1" applyBorder="1" applyAlignment="1">
      <alignment horizontal="center"/>
    </xf>
    <xf numFmtId="0" fontId="1" fillId="2" borderId="19" xfId="0" applyFont="1" applyFill="1" applyBorder="1" applyAlignment="1">
      <alignment horizontal="center" vertical="center"/>
    </xf>
    <xf numFmtId="0" fontId="3" fillId="0" borderId="6" xfId="0" applyFont="1" applyBorder="1" applyAlignment="1">
      <alignment horizontal="left"/>
    </xf>
    <xf numFmtId="0" fontId="3" fillId="15" borderId="7" xfId="0" applyFont="1" applyFill="1" applyBorder="1" applyAlignment="1">
      <alignment horizontal="center" vertical="center"/>
    </xf>
    <xf numFmtId="0" fontId="0" fillId="13" borderId="7" xfId="0" applyFill="1" applyBorder="1" applyAlignment="1">
      <alignment horizontal="left" vertical="center"/>
    </xf>
    <xf numFmtId="0" fontId="1" fillId="2" borderId="7" xfId="0" applyFont="1" applyFill="1" applyBorder="1" applyAlignment="1">
      <alignment horizontal="center" vertical="center"/>
    </xf>
    <xf numFmtId="44" fontId="8" fillId="26" borderId="7" xfId="0" applyNumberFormat="1" applyFont="1" applyFill="1" applyBorder="1" applyAlignment="1">
      <alignment horizontal="center" vertical="center"/>
    </xf>
    <xf numFmtId="0" fontId="3" fillId="28" borderId="1" xfId="0" applyFont="1" applyFill="1" applyBorder="1" applyAlignment="1">
      <alignment horizontal="center"/>
    </xf>
    <xf numFmtId="0" fontId="0" fillId="0" borderId="12" xfId="0" applyBorder="1" applyAlignment="1">
      <alignment horizontal="center"/>
    </xf>
    <xf numFmtId="0" fontId="0" fillId="0" borderId="0" xfId="0" applyAlignment="1">
      <alignment horizontal="left"/>
    </xf>
    <xf numFmtId="0" fontId="0" fillId="0" borderId="0" xfId="0" applyAlignment="1">
      <alignment horizontal="center"/>
    </xf>
    <xf numFmtId="0" fontId="3" fillId="0" borderId="0" xfId="0" applyFont="1" applyAlignment="1">
      <alignment horizontal="left"/>
    </xf>
    <xf numFmtId="0" fontId="0" fillId="13" borderId="7" xfId="0" applyFill="1" applyBorder="1" applyAlignment="1">
      <alignment horizontal="center" vertical="center"/>
    </xf>
    <xf numFmtId="0" fontId="3" fillId="6" borderId="1" xfId="0" applyFont="1" applyFill="1" applyBorder="1" applyAlignment="1">
      <alignment horizontal="center"/>
    </xf>
    <xf numFmtId="0" fontId="3" fillId="28" borderId="11" xfId="0" applyFont="1" applyFill="1" applyBorder="1" applyAlignment="1">
      <alignment horizontal="center"/>
    </xf>
    <xf numFmtId="166" fontId="3" fillId="0" borderId="0" xfId="1" applyNumberFormat="1" applyFont="1" applyAlignment="1">
      <alignment horizontal="center"/>
    </xf>
    <xf numFmtId="166" fontId="0" fillId="0" borderId="2" xfId="0" applyNumberFormat="1" applyBorder="1" applyAlignment="1">
      <alignment horizontal="center"/>
    </xf>
    <xf numFmtId="0" fontId="1" fillId="2" borderId="9" xfId="0" applyFont="1" applyFill="1" applyBorder="1" applyAlignment="1">
      <alignment horizontal="center" vertical="center"/>
    </xf>
    <xf numFmtId="0" fontId="3" fillId="0" borderId="1" xfId="0" applyFont="1" applyBorder="1" applyAlignment="1">
      <alignment horizontal="left" vertical="center"/>
    </xf>
    <xf numFmtId="0" fontId="1" fillId="14" borderId="0" xfId="0" applyFont="1" applyFill="1" applyAlignment="1">
      <alignment horizontal="center" vertical="center"/>
    </xf>
    <xf numFmtId="0" fontId="0" fillId="24" borderId="9" xfId="0" applyFill="1" applyBorder="1" applyAlignment="1">
      <alignment horizontal="center" vertical="center"/>
    </xf>
    <xf numFmtId="0" fontId="1" fillId="7" borderId="41" xfId="0" applyFont="1" applyFill="1" applyBorder="1" applyAlignment="1">
      <alignment horizontal="center"/>
    </xf>
    <xf numFmtId="44" fontId="0" fillId="0" borderId="2" xfId="1" applyFont="1" applyBorder="1" applyAlignment="1">
      <alignment horizontal="center"/>
    </xf>
    <xf numFmtId="44" fontId="8" fillId="26" borderId="7" xfId="0" applyNumberFormat="1" applyFont="1" applyFill="1" applyBorder="1" applyAlignment="1">
      <alignment horizontal="right" vertical="center"/>
    </xf>
    <xf numFmtId="0" fontId="12" fillId="2" borderId="43" xfId="0" applyFont="1" applyFill="1" applyBorder="1" applyAlignment="1">
      <alignment horizontal="center"/>
    </xf>
    <xf numFmtId="14" fontId="0" fillId="0" borderId="0" xfId="0" quotePrefix="1" applyNumberFormat="1"/>
    <xf numFmtId="164" fontId="3" fillId="31" borderId="1" xfId="0" applyNumberFormat="1" applyFont="1" applyFill="1" applyBorder="1"/>
    <xf numFmtId="0" fontId="2" fillId="31" borderId="1" xfId="0" applyFont="1" applyFill="1" applyBorder="1" applyAlignment="1">
      <alignment horizontal="center"/>
    </xf>
    <xf numFmtId="164" fontId="0" fillId="32" borderId="0" xfId="0" applyNumberFormat="1" applyFill="1"/>
  </cellXfs>
  <cellStyles count="3">
    <cellStyle name="Currency" xfId="1" builtinId="4"/>
    <cellStyle name="Normal" xfId="0" builtinId="0"/>
    <cellStyle name="Percent" xfId="2" builtinId="5"/>
  </cellStyles>
  <dxfs count="339">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ill>
        <patternFill>
          <bgColor rgb="FFFFFF00"/>
        </patternFill>
      </fill>
    </dxf>
    <dxf>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b/>
        <color auto="1"/>
      </font>
      <fill>
        <patternFill>
          <bgColor rgb="FFFFFF00"/>
        </patternFill>
      </fill>
    </dxf>
    <dxf>
      <font>
        <color theme="1"/>
      </font>
      <fill>
        <patternFill>
          <bgColor theme="1"/>
        </patternFill>
      </fill>
    </dxf>
    <dxf>
      <font>
        <b/>
        <color auto="1"/>
      </font>
      <fill>
        <patternFill>
          <bgColor rgb="FFFFFF00"/>
        </patternFill>
      </fill>
    </dxf>
    <dxf>
      <font>
        <color theme="1"/>
      </font>
      <fill>
        <patternFill>
          <bgColor theme="1"/>
        </patternFill>
      </fill>
    </dxf>
    <dxf>
      <fill>
        <patternFill>
          <bgColor theme="1"/>
        </patternFill>
      </fill>
    </dxf>
    <dxf>
      <font>
        <b/>
        <color auto="1"/>
      </font>
      <fill>
        <patternFill>
          <bgColor rgb="FFFFFF00"/>
        </patternFill>
      </fill>
    </dxf>
    <dxf>
      <font>
        <color theme="1"/>
      </font>
      <fill>
        <patternFill>
          <bgColor theme="1"/>
        </patternFill>
      </fill>
    </dxf>
    <dxf>
      <font>
        <b/>
        <color auto="1"/>
      </font>
      <fill>
        <patternFill>
          <bgColor rgb="FFFFFF00"/>
        </patternFill>
      </fill>
    </dxf>
    <dxf>
      <font>
        <color theme="1"/>
      </font>
      <fill>
        <patternFill>
          <bgColor theme="1"/>
        </patternFill>
      </fill>
    </dxf>
    <dxf>
      <fill>
        <patternFill>
          <bgColor theme="1"/>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rgb="FFFFFF00"/>
        </patternFill>
      </fill>
    </dxf>
    <dxf>
      <fill>
        <patternFill>
          <bgColor theme="1"/>
        </patternFill>
      </fill>
    </dxf>
    <dxf>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ill>
        <patternFill>
          <bgColor rgb="FFFFFF00"/>
        </patternFill>
      </fill>
    </dxf>
    <dxf>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font>
      <fill>
        <patternFill>
          <bgColor rgb="FFFFFF00"/>
        </patternFill>
      </fill>
    </dxf>
    <dxf>
      <fill>
        <patternFill>
          <bgColor theme="1"/>
        </patternFill>
      </fill>
    </dxf>
    <dxf>
      <font>
        <color theme="0"/>
      </font>
      <fill>
        <patternFill>
          <bgColor rgb="FFFF0000"/>
        </patternFill>
      </fill>
    </dxf>
    <dxf>
      <font>
        <color theme="1"/>
      </font>
      <fill>
        <patternFill>
          <bgColor theme="1"/>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b/>
        <color rgb="FFFFFF00"/>
      </font>
      <fill>
        <patternFill>
          <bgColor theme="2" tint="-0.89996032593768116"/>
        </patternFill>
      </fill>
    </dxf>
    <dxf>
      <font>
        <b/>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ill>
        <patternFill>
          <bgColor rgb="FFFFFF00"/>
        </patternFill>
      </fill>
    </dxf>
    <dxf>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font>
      <fill>
        <patternFill>
          <bgColor rgb="FFFFFF00"/>
        </patternFill>
      </fill>
    </dxf>
    <dxf>
      <fill>
        <patternFill>
          <bgColor theme="1"/>
        </patternFill>
      </fill>
    </dxf>
    <dxf>
      <font>
        <color theme="0"/>
      </font>
      <fill>
        <patternFill>
          <bgColor rgb="FFFF0000"/>
        </patternFill>
      </fill>
    </dxf>
    <dxf>
      <font>
        <color theme="1"/>
      </font>
      <fill>
        <patternFill>
          <bgColor theme="1"/>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b/>
        <color rgb="FFFFFF00"/>
      </font>
      <fill>
        <patternFill>
          <bgColor theme="2" tint="-0.89996032593768116"/>
        </patternFill>
      </fill>
    </dxf>
    <dxf>
      <font>
        <b/>
        <color auto="1"/>
      </font>
      <fill>
        <patternFill>
          <bgColor rgb="FFFFFF00"/>
        </patternFill>
      </fill>
    </dxf>
    <dxf>
      <font>
        <color theme="1"/>
      </font>
      <fill>
        <patternFill>
          <bgColor theme="1"/>
        </patternFill>
      </fill>
    </dxf>
    <dxf>
      <fill>
        <patternFill>
          <bgColor rgb="FFFFFF00"/>
        </patternFill>
      </fill>
    </dxf>
    <dxf>
      <fill>
        <patternFill>
          <bgColor theme="1"/>
        </patternFill>
      </fill>
    </dxf>
    <dxf>
      <fill>
        <patternFill>
          <bgColor theme="1"/>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ill>
        <patternFill>
          <bgColor rgb="FFFFFF00"/>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theme="1"/>
        </patternFill>
      </fill>
    </dxf>
    <dxf>
      <fill>
        <patternFill>
          <bgColor rgb="FFFFFF00"/>
        </patternFill>
      </fill>
    </dxf>
    <dxf>
      <font>
        <color theme="0"/>
      </font>
      <fill>
        <patternFill>
          <bgColor rgb="FFFF00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ill>
        <patternFill>
          <bgColor rgb="FFFFFF00"/>
        </patternFill>
      </fill>
    </dxf>
    <dxf>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rgb="FFFFFF00"/>
        </patternFill>
      </fill>
    </dxf>
    <dxf>
      <font>
        <color theme="0"/>
      </font>
      <fill>
        <patternFill>
          <bgColor rgb="FFFF0000"/>
        </patternFill>
      </fill>
    </dxf>
    <dxf>
      <fill>
        <patternFill>
          <bgColor theme="1"/>
        </patternFill>
      </fill>
    </dxf>
    <dxf>
      <fill>
        <patternFill>
          <bgColor theme="1"/>
        </patternFill>
      </fill>
    </dxf>
    <dxf>
      <fill>
        <patternFill>
          <bgColor rgb="FFFF0000"/>
        </patternFill>
      </fill>
    </dxf>
    <dxf>
      <fill>
        <patternFill>
          <bgColor rgb="FFFFFF00"/>
        </patternFill>
      </fill>
    </dxf>
    <dxf>
      <font>
        <color theme="0"/>
      </font>
      <fill>
        <patternFill>
          <bgColor rgb="FFFF0000"/>
        </patternFill>
      </fill>
    </dxf>
    <dxf>
      <font>
        <color theme="1"/>
      </font>
      <fill>
        <patternFill>
          <bgColor theme="1"/>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b/>
        <color rgb="FFFFFF00"/>
      </font>
      <fill>
        <patternFill>
          <bgColor theme="2" tint="-0.89996032593768116"/>
        </patternFill>
      </fill>
    </dxf>
    <dxf>
      <font>
        <b/>
        <color rgb="FFFFFF00"/>
      </font>
      <fill>
        <patternFill>
          <bgColor theme="2" tint="-0.89996032593768116"/>
        </patternFill>
      </fill>
    </dxf>
    <dxf>
      <font>
        <b/>
        <color auto="1"/>
      </font>
      <fill>
        <patternFill>
          <bgColor rgb="FFFFFF00"/>
        </patternFill>
      </fill>
    </dxf>
    <dxf>
      <font>
        <color theme="1"/>
      </font>
      <fill>
        <patternFill>
          <bgColor theme="1"/>
        </patternFill>
      </fill>
    </dxf>
    <dxf>
      <fill>
        <patternFill>
          <bgColor theme="1"/>
        </patternFill>
      </fill>
    </dxf>
    <dxf>
      <fill>
        <patternFill>
          <bgColor rgb="FFFF0000"/>
        </patternFill>
      </fill>
    </dxf>
    <dxf>
      <fill>
        <patternFill>
          <bgColor rgb="FFFFFF00"/>
        </patternFill>
      </fill>
    </dxf>
    <dxf>
      <font>
        <color theme="0"/>
      </font>
      <fill>
        <patternFill>
          <bgColor rgb="FFFF0000"/>
        </patternFill>
      </fill>
    </dxf>
    <dxf>
      <font>
        <color theme="1"/>
      </font>
      <fill>
        <patternFill>
          <bgColor theme="1"/>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b/>
        <color rgb="FFFFFF00"/>
      </font>
      <fill>
        <patternFill>
          <bgColor theme="2" tint="-0.89996032593768116"/>
        </patternFill>
      </fill>
    </dxf>
    <dxf>
      <font>
        <b/>
        <color rgb="FFFFFF00"/>
      </font>
      <fill>
        <patternFill>
          <bgColor theme="2" tint="-0.89996032593768116"/>
        </patternFill>
      </fill>
    </dxf>
    <dxf>
      <font>
        <b/>
        <color auto="1"/>
      </font>
      <fill>
        <patternFill>
          <bgColor rgb="FFFFFF00"/>
        </patternFill>
      </fill>
    </dxf>
    <dxf>
      <font>
        <color theme="1"/>
      </font>
      <fill>
        <patternFill>
          <bgColor theme="1"/>
        </patternFill>
      </fill>
    </dxf>
    <dxf>
      <font>
        <color theme="0"/>
      </font>
      <fill>
        <patternFill>
          <bgColor rgb="FFFF0000"/>
        </patternFill>
      </fill>
    </dxf>
    <dxf>
      <font>
        <color auto="1"/>
      </font>
      <fill>
        <patternFill>
          <bgColor rgb="FFFFFF00"/>
        </patternFill>
      </fill>
    </dxf>
    <dxf>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font>
      <fill>
        <patternFill>
          <bgColor rgb="FFFFFF00"/>
        </patternFill>
      </fill>
    </dxf>
    <dxf>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ill>
        <patternFill>
          <bgColor rgb="FFFFFF00"/>
        </patternFill>
      </fill>
    </dxf>
    <dxf>
      <font>
        <color theme="0"/>
      </font>
      <fill>
        <patternFill>
          <bgColor rgb="FFFF0000"/>
        </patternFill>
      </fill>
    </dxf>
    <dxf>
      <font>
        <color auto="1"/>
      </font>
      <fill>
        <patternFill>
          <bgColor rgb="FFFFFF00"/>
        </patternFill>
      </fill>
    </dxf>
    <dxf>
      <fill>
        <patternFill>
          <bgColor theme="1"/>
        </patternFill>
      </fill>
    </dxf>
    <dxf>
      <fill>
        <patternFill>
          <bgColor theme="1"/>
        </patternFill>
      </fill>
    </dxf>
    <dxf>
      <fill>
        <patternFill>
          <bgColor rgb="FFFF0000"/>
        </patternFill>
      </fill>
    </dxf>
    <dxf>
      <fill>
        <patternFill>
          <bgColor rgb="FFFFFF00"/>
        </patternFill>
      </fill>
    </dxf>
    <dxf>
      <fill>
        <patternFill>
          <bgColor theme="1"/>
        </patternFill>
      </fill>
    </dxf>
    <dxf>
      <fill>
        <patternFill>
          <bgColor rgb="FFFF0000"/>
        </patternFill>
      </fill>
    </dxf>
    <dxf>
      <fill>
        <patternFill>
          <bgColor rgb="FFFFFF00"/>
        </patternFill>
      </fill>
    </dxf>
    <dxf>
      <fill>
        <patternFill>
          <bgColor theme="7"/>
        </patternFill>
      </fill>
    </dxf>
    <dxf>
      <fill>
        <patternFill>
          <bgColor theme="1"/>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rgb="FFFFFF00"/>
        </patternFill>
      </fill>
    </dxf>
    <dxf>
      <font>
        <color theme="0"/>
      </font>
      <fill>
        <patternFill>
          <bgColor rgb="FFFF0000"/>
        </patternFill>
      </fill>
    </dxf>
    <dxf>
      <fill>
        <patternFill>
          <bgColor theme="1"/>
        </patternFill>
      </fill>
    </dxf>
    <dxf>
      <font>
        <color theme="0"/>
      </font>
      <fill>
        <patternFill>
          <bgColor rgb="FFFF0000"/>
        </patternFill>
      </fill>
    </dxf>
    <dxf>
      <font>
        <color rgb="FF9C0006"/>
      </font>
      <fill>
        <patternFill>
          <bgColor rgb="FFFFC7CE"/>
        </patternFill>
      </fill>
    </dxf>
    <dxf>
      <font>
        <b/>
      </font>
      <fill>
        <patternFill>
          <bgColor rgb="FFFFFF00"/>
        </patternFill>
      </fill>
    </dxf>
    <dxf>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color auto="1"/>
      </font>
      <fill>
        <patternFill>
          <bgColor theme="1"/>
        </patternFill>
      </fill>
    </dxf>
    <dxf>
      <font>
        <color theme="0"/>
      </font>
      <fill>
        <patternFill>
          <bgColor rgb="FFFF0000"/>
        </patternFill>
      </fill>
    </dxf>
    <dxf>
      <font>
        <color theme="1"/>
      </font>
      <fill>
        <patternFill>
          <bgColor rgb="FFFFFF00"/>
        </patternFill>
      </fill>
    </dxf>
    <dxf>
      <font>
        <color theme="0"/>
      </font>
      <fill>
        <patternFill>
          <bgColor rgb="FFFF0000"/>
        </patternFill>
      </fill>
    </dxf>
    <dxf>
      <font>
        <color theme="1"/>
      </font>
      <fill>
        <patternFill>
          <bgColor theme="1"/>
        </patternFill>
      </fill>
    </dxf>
    <dxf>
      <font>
        <color auto="1"/>
      </font>
      <fill>
        <patternFill>
          <bgColor rgb="FFFFFF00"/>
        </patternFill>
      </fill>
    </dxf>
    <dxf>
      <font>
        <color theme="0"/>
      </font>
      <fill>
        <patternFill>
          <bgColor rgb="FFFF0000"/>
        </patternFill>
      </fill>
    </dxf>
    <dxf>
      <font>
        <color theme="1"/>
      </font>
      <fill>
        <patternFill>
          <bgColor theme="1"/>
        </patternFill>
      </fill>
    </dxf>
    <dxf>
      <font>
        <color auto="1"/>
      </font>
      <fill>
        <patternFill>
          <bgColor rgb="FFFFFF00"/>
        </patternFill>
      </fill>
    </dxf>
    <dxf>
      <font>
        <color theme="0"/>
      </font>
      <fill>
        <patternFill>
          <bgColor rgb="FFFF0000"/>
        </patternFill>
      </fill>
    </dxf>
    <dxf>
      <font>
        <color auto="1"/>
      </font>
      <fill>
        <patternFill>
          <bgColor rgb="FFFFFF00"/>
        </patternFill>
      </fill>
    </dxf>
    <dxf>
      <font>
        <color theme="1"/>
      </font>
      <fill>
        <patternFill>
          <bgColor theme="1"/>
        </patternFill>
      </fill>
    </dxf>
    <dxf>
      <font>
        <color theme="0"/>
      </font>
      <fill>
        <patternFill>
          <bgColor rgb="FFFF0000"/>
        </patternFill>
      </fill>
    </dxf>
    <dxf>
      <font>
        <color theme="1"/>
      </font>
      <fill>
        <patternFill>
          <bgColor theme="1"/>
        </patternFill>
      </fill>
    </dxf>
    <dxf>
      <font>
        <color theme="1"/>
      </font>
      <fill>
        <patternFill>
          <bgColor rgb="FFFFFF00"/>
        </patternFill>
      </fill>
    </dxf>
    <dxf>
      <font>
        <b/>
        <color rgb="FFFFFF00"/>
      </font>
      <fill>
        <patternFill>
          <bgColor theme="2" tint="-0.89996032593768116"/>
        </patternFill>
      </fill>
    </dxf>
    <dxf>
      <font>
        <b/>
        <color rgb="FFFFFF00"/>
      </font>
      <fill>
        <patternFill>
          <bgColor theme="2" tint="-0.89996032593768116"/>
        </patternFill>
      </fill>
    </dxf>
    <dxf>
      <font>
        <b/>
        <color auto="1"/>
      </font>
      <fill>
        <patternFill>
          <bgColor rgb="FFFFFF00"/>
        </patternFill>
      </fill>
    </dxf>
    <dxf>
      <font>
        <color theme="1"/>
      </font>
      <fill>
        <patternFill>
          <bgColor theme="1"/>
        </patternFill>
      </fill>
    </dxf>
  </dxfs>
  <tableStyles count="0" defaultTableStyle="TableStyleMedium2" defaultPivotStyle="PivotStyleLight16"/>
  <colors>
    <mruColors>
      <color rgb="FF99EE00"/>
      <color rgb="FFB8FF37"/>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theme" Target="theme/theme1.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externalLink" Target="externalLinks/externalLink1.xml"/><Relationship Id="rId2" Type="http://schemas.openxmlformats.org/officeDocument/2006/relationships/worksheet" Target="worksheets/sheet2.xml"/><Relationship Id="rId16" Type="http://schemas.openxmlformats.org/officeDocument/2006/relationships/calcChain" Target="calcChain.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5" Type="http://schemas.openxmlformats.org/officeDocument/2006/relationships/worksheet" Target="worksheets/sheet5.xml"/><Relationship Id="rId15" Type="http://schemas.openxmlformats.org/officeDocument/2006/relationships/sharedStrings" Target="sharedStrings.xml"/><Relationship Id="rId10" Type="http://schemas.openxmlformats.org/officeDocument/2006/relationships/worksheet" Target="worksheets/sheet10.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styles" Target="styles.xml"/></Relationships>
</file>

<file path=xl/externalLinks/_rels/externalLink1.xml.rels><?xml version="1.0" encoding="UTF-8" standalone="yes"?>
<Relationships xmlns="http://schemas.openxmlformats.org/package/2006/relationships"><Relationship Id="rId1" Type="http://schemas.microsoft.com/office/2006/relationships/xlExternalLinkPath/xlPathMissing" Target="ardinTABLES"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ardinTABLES"/>
    </sheetNames>
    <sheetDataSet>
      <sheetData sheetId="0" refreshError="1"/>
    </sheetDataSet>
  </externalBook>
</externalLink>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10.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11.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M17"/>
  <sheetViews>
    <sheetView zoomScale="85" zoomScaleNormal="85" workbookViewId="0">
      <selection activeCell="C3" sqref="C3"/>
    </sheetView>
  </sheetViews>
  <sheetFormatPr defaultColWidth="8.77734375" defaultRowHeight="14.4" x14ac:dyDescent="0.3"/>
  <cols>
    <col min="1" max="1" width="32.109375" style="159" customWidth="1"/>
    <col min="2" max="2" width="29.109375" style="159" customWidth="1"/>
    <col min="4" max="4" width="25.44140625" style="159" customWidth="1"/>
  </cols>
  <sheetData>
    <row r="1" spans="1:13" ht="34.5" customHeight="1" x14ac:dyDescent="0.3">
      <c r="A1" s="182" t="s">
        <v>0</v>
      </c>
      <c r="B1" s="183"/>
      <c r="C1" s="183"/>
      <c r="D1" s="6" t="s">
        <v>434</v>
      </c>
      <c r="F1" s="95"/>
      <c r="G1" s="95"/>
      <c r="H1" s="185" t="s">
        <v>1</v>
      </c>
      <c r="I1" s="183"/>
      <c r="J1" s="183"/>
      <c r="K1" s="183"/>
      <c r="L1" s="183"/>
      <c r="M1" s="183"/>
    </row>
    <row r="3" spans="1:13" x14ac:dyDescent="0.3">
      <c r="A3" s="4" t="s">
        <v>2</v>
      </c>
      <c r="B3" s="3"/>
    </row>
    <row r="4" spans="1:13" x14ac:dyDescent="0.3">
      <c r="A4" s="4" t="s">
        <v>3</v>
      </c>
    </row>
    <row r="5" spans="1:13" x14ac:dyDescent="0.3">
      <c r="A5" s="4" t="s">
        <v>4</v>
      </c>
    </row>
    <row r="6" spans="1:13" x14ac:dyDescent="0.3">
      <c r="A6" s="4" t="s">
        <v>5</v>
      </c>
      <c r="B6" s="3"/>
    </row>
    <row r="7" spans="1:13" x14ac:dyDescent="0.3">
      <c r="A7" s="4" t="s">
        <v>6</v>
      </c>
    </row>
    <row r="8" spans="1:13" x14ac:dyDescent="0.3">
      <c r="A8" s="4" t="s">
        <v>7</v>
      </c>
      <c r="B8" s="3"/>
    </row>
    <row r="10" spans="1:13" ht="15" customHeight="1" thickBot="1" x14ac:dyDescent="0.35"/>
    <row r="11" spans="1:13" x14ac:dyDescent="0.3">
      <c r="D11" s="184" t="s">
        <v>8</v>
      </c>
      <c r="E11" s="183"/>
      <c r="F11" s="183"/>
      <c r="G11" s="183"/>
      <c r="H11" s="183"/>
      <c r="I11" s="183"/>
      <c r="J11" s="183"/>
      <c r="K11" s="183"/>
      <c r="L11" s="183"/>
    </row>
    <row r="12" spans="1:13" x14ac:dyDescent="0.3">
      <c r="D12" s="183"/>
      <c r="E12" s="183"/>
      <c r="F12" s="183"/>
      <c r="G12" s="183"/>
      <c r="H12" s="183"/>
      <c r="I12" s="183"/>
      <c r="J12" s="183"/>
      <c r="K12" s="183"/>
      <c r="L12" s="183"/>
    </row>
    <row r="13" spans="1:13" x14ac:dyDescent="0.3">
      <c r="D13" s="183"/>
      <c r="E13" s="183"/>
      <c r="F13" s="183"/>
      <c r="G13" s="183"/>
      <c r="H13" s="183"/>
      <c r="I13" s="183"/>
      <c r="J13" s="183"/>
      <c r="K13" s="183"/>
      <c r="L13" s="183"/>
    </row>
    <row r="14" spans="1:13" x14ac:dyDescent="0.3">
      <c r="D14" s="183"/>
      <c r="E14" s="183"/>
      <c r="F14" s="183"/>
      <c r="G14" s="183"/>
      <c r="H14" s="183"/>
      <c r="I14" s="183"/>
      <c r="J14" s="183"/>
      <c r="K14" s="183"/>
      <c r="L14" s="183"/>
    </row>
    <row r="15" spans="1:13" x14ac:dyDescent="0.3">
      <c r="D15" s="183"/>
      <c r="E15" s="183"/>
      <c r="F15" s="183"/>
      <c r="G15" s="183"/>
      <c r="H15" s="183"/>
      <c r="I15" s="183"/>
      <c r="J15" s="183"/>
      <c r="K15" s="183"/>
      <c r="L15" s="183"/>
    </row>
    <row r="16" spans="1:13" x14ac:dyDescent="0.3">
      <c r="D16" s="183"/>
      <c r="E16" s="183"/>
      <c r="F16" s="183"/>
      <c r="G16" s="183"/>
      <c r="H16" s="183"/>
      <c r="I16" s="183"/>
      <c r="J16" s="183"/>
      <c r="K16" s="183"/>
      <c r="L16" s="183"/>
    </row>
    <row r="17" spans="4:12" ht="20.55" customHeight="1" thickBot="1" x14ac:dyDescent="0.35">
      <c r="D17" s="183"/>
      <c r="E17" s="183"/>
      <c r="F17" s="183"/>
      <c r="G17" s="183"/>
      <c r="H17" s="183"/>
      <c r="I17" s="183"/>
      <c r="J17" s="183"/>
      <c r="K17" s="183"/>
      <c r="L17" s="183"/>
    </row>
  </sheetData>
  <mergeCells count="3">
    <mergeCell ref="A1:C1"/>
    <mergeCell ref="D11:L17"/>
    <mergeCell ref="H1:M1"/>
  </mergeCell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2"/>
  <dimension ref="A1:AG1048576"/>
  <sheetViews>
    <sheetView topLeftCell="H1" zoomScaleNormal="100" workbookViewId="0">
      <pane ySplit="1" topLeftCell="A2" activePane="bottomLeft" state="frozen"/>
      <selection pane="bottomLeft" activeCell="J3" sqref="J3"/>
    </sheetView>
  </sheetViews>
  <sheetFormatPr defaultColWidth="8.77734375" defaultRowHeight="14.4" x14ac:dyDescent="0.3"/>
  <cols>
    <col min="1" max="1" width="24.77734375" style="159" customWidth="1"/>
    <col min="2" max="2" width="14.77734375" style="159" customWidth="1"/>
    <col min="3" max="3" width="13.109375" style="159" customWidth="1"/>
    <col min="4" max="4" width="59.44140625" style="159" customWidth="1"/>
    <col min="5" max="5" width="37.44140625" style="159" customWidth="1"/>
    <col min="6" max="7" width="9.44140625" style="159" customWidth="1"/>
    <col min="8" max="18" width="20.77734375" style="159" customWidth="1"/>
    <col min="19" max="19" width="16" style="159" customWidth="1"/>
    <col min="20" max="20" width="47.77734375" style="159" customWidth="1"/>
    <col min="21" max="21" width="10.77734375" style="159" customWidth="1"/>
  </cols>
  <sheetData>
    <row r="1" spans="1:33" x14ac:dyDescent="0.3">
      <c r="A1" s="187" t="s">
        <v>9</v>
      </c>
      <c r="B1" s="183"/>
      <c r="C1" s="183"/>
      <c r="D1" s="183"/>
      <c r="E1" s="183"/>
      <c r="F1" s="183"/>
      <c r="G1" s="183"/>
      <c r="H1" s="183"/>
      <c r="I1" s="97">
        <f t="shared" ref="I1:S1" si="0">SUM(I4:I300)</f>
        <v>0</v>
      </c>
      <c r="J1" s="97">
        <f t="shared" si="0"/>
        <v>0</v>
      </c>
      <c r="K1" s="97">
        <f t="shared" si="0"/>
        <v>0</v>
      </c>
      <c r="L1" s="97">
        <f t="shared" si="0"/>
        <v>0</v>
      </c>
      <c r="M1" s="97">
        <f t="shared" si="0"/>
        <v>0</v>
      </c>
      <c r="N1" s="97">
        <f t="shared" si="0"/>
        <v>0</v>
      </c>
      <c r="O1" s="97">
        <f t="shared" si="0"/>
        <v>0</v>
      </c>
      <c r="P1" s="97">
        <f t="shared" si="0"/>
        <v>0</v>
      </c>
      <c r="Q1" s="97">
        <f t="shared" si="0"/>
        <v>0</v>
      </c>
      <c r="R1" s="97">
        <f t="shared" si="0"/>
        <v>0</v>
      </c>
      <c r="S1" s="97">
        <f t="shared" si="0"/>
        <v>0</v>
      </c>
      <c r="T1" t="s">
        <v>10</v>
      </c>
    </row>
    <row r="2" spans="1:33" x14ac:dyDescent="0.3">
      <c r="A2" s="191" t="s">
        <v>11</v>
      </c>
      <c r="B2" s="189" t="s">
        <v>12</v>
      </c>
      <c r="C2" s="191" t="s">
        <v>13</v>
      </c>
      <c r="D2" s="192" t="s">
        <v>14</v>
      </c>
      <c r="E2" s="192" t="s">
        <v>15</v>
      </c>
      <c r="F2" s="191" t="s">
        <v>16</v>
      </c>
      <c r="G2" s="190" t="s">
        <v>17</v>
      </c>
      <c r="H2" s="190" t="s">
        <v>18</v>
      </c>
      <c r="I2" s="188" t="s">
        <v>19</v>
      </c>
      <c r="J2" s="183"/>
      <c r="K2" s="183"/>
      <c r="L2" s="183"/>
      <c r="M2" s="183"/>
      <c r="N2" s="183"/>
      <c r="O2" s="183"/>
      <c r="P2" s="183"/>
      <c r="Q2" s="183"/>
      <c r="R2" s="183"/>
      <c r="T2" s="98"/>
    </row>
    <row r="3" spans="1:33" ht="30.6" customHeight="1" x14ac:dyDescent="0.45">
      <c r="A3" s="183"/>
      <c r="B3" s="183"/>
      <c r="C3" s="183"/>
      <c r="D3" s="183"/>
      <c r="E3" s="183"/>
      <c r="F3" s="183"/>
      <c r="G3" s="183"/>
      <c r="H3" s="183"/>
      <c r="I3" s="101" t="s">
        <v>20</v>
      </c>
      <c r="J3" s="99" t="s">
        <v>21</v>
      </c>
      <c r="K3" s="100" t="s">
        <v>22</v>
      </c>
      <c r="L3" s="101" t="s">
        <v>23</v>
      </c>
      <c r="M3" s="101" t="s">
        <v>24</v>
      </c>
      <c r="N3" s="101" t="s">
        <v>25</v>
      </c>
      <c r="O3" s="101" t="s">
        <v>26</v>
      </c>
      <c r="P3" s="101" t="s">
        <v>27</v>
      </c>
      <c r="Q3" s="101" t="s">
        <v>28</v>
      </c>
      <c r="R3" s="101" t="s">
        <v>29</v>
      </c>
      <c r="S3" s="7" t="s">
        <v>30</v>
      </c>
      <c r="T3" s="161"/>
      <c r="U3" s="186" t="s">
        <v>31</v>
      </c>
      <c r="V3" s="183"/>
      <c r="W3" s="183"/>
      <c r="X3" s="183"/>
      <c r="Y3" s="183"/>
      <c r="Z3" s="183"/>
      <c r="AA3" s="183"/>
      <c r="AB3" s="183"/>
      <c r="AC3" s="183"/>
      <c r="AD3" s="183"/>
      <c r="AE3" s="183"/>
      <c r="AF3" s="183"/>
    </row>
    <row r="4" spans="1:33" x14ac:dyDescent="0.3">
      <c r="A4"/>
      <c r="B4"/>
      <c r="C4" s="147"/>
      <c r="D4"/>
      <c r="E4" s="148"/>
      <c r="F4"/>
      <c r="I4" s="143"/>
      <c r="J4" s="143"/>
      <c r="K4" s="143"/>
      <c r="L4" s="143"/>
      <c r="M4" s="143"/>
      <c r="N4" s="143"/>
      <c r="O4" s="143"/>
      <c r="P4" s="143"/>
      <c r="Q4" s="143"/>
      <c r="R4" s="143"/>
      <c r="S4" s="8">
        <f t="shared" ref="S4:S67" si="1">SUM(I4:R4)</f>
        <v>0</v>
      </c>
      <c r="U4" s="121" t="str">
        <f t="array" ref="U4">MID(";"&amp;'CASE DATA'!$E4&amp;";",SMALL(IF(ISERROR(SEARCH(MID(";"&amp;'CASE DATA'!$E4&amp;";",ROW($1:$99),1),";")),"",ROW($1:$99)+1),COLUMN(A4)),SMALL(IF(ISERROR(SEARCH(MID(";"&amp;'CASE DATA'!$E4&amp;";",ROW($1:$99),1),";")),"",ROW($1:$99)),COLUMN(A3)+1)-SMALL(IF(ISERROR(SEARCH(MID(";"&amp;'CASE DATA'!$E4&amp;";",ROW($1:$99),1),";")),"",ROW($1:$99)),COLUMN(A3))-1)</f>
        <v/>
      </c>
      <c r="V4" s="121" t="str">
        <f t="array" ref="V4">MID(";"&amp;'CASE DATA'!$E4&amp;";",SMALL(IF(ISERROR(SEARCH(MID(";"&amp;'CASE DATA'!$E4&amp;";",ROW($1:$99),1),";")),"",ROW($1:$99)+1),COLUMN(B4)),SMALL(IF(ISERROR(SEARCH(MID(";"&amp;'CASE DATA'!$E4&amp;";",ROW($1:$99),1),";")),"",ROW($1:$99)),COLUMN(B3)+1)-SMALL(IF(ISERROR(SEARCH(MID(";"&amp;'CASE DATA'!$E4&amp;";",ROW($1:$99),1),";")),"",ROW($1:$99)),COLUMN(B3))-1)</f>
        <v/>
      </c>
      <c r="W4" s="121" t="str">
        <f t="array" ref="W4">MID(";"&amp;'CASE DATA'!$E4&amp;";",SMALL(IF(ISERROR(SEARCH(MID(";"&amp;'CASE DATA'!$E4&amp;";",ROW($1:$99),1),";")),"",ROW($1:$99)+1),COLUMN(C4)),SMALL(IF(ISERROR(SEARCH(MID(";"&amp;'CASE DATA'!$E4&amp;";",ROW($1:$99),1),";")),"",ROW($1:$99)),COLUMN(C3)+1)-SMALL(IF(ISERROR(SEARCH(MID(";"&amp;'CASE DATA'!$E4&amp;";",ROW($1:$99),1),";")),"",ROW($1:$99)),COLUMN(C3))-1)</f>
        <v/>
      </c>
      <c r="X4" s="121" t="str">
        <f t="array" ref="X4">MID(";"&amp;'CASE DATA'!$E4&amp;";",SMALL(IF(ISERROR(SEARCH(MID(";"&amp;'CASE DATA'!$E4&amp;";",ROW($1:$99),1),";")),"",ROW($1:$99)+1),COLUMN(D4)),SMALL(IF(ISERROR(SEARCH(MID(";"&amp;'CASE DATA'!$E4&amp;";",ROW($1:$99),1),";")),"",ROW($1:$99)),COLUMN(D3)+1)-SMALL(IF(ISERROR(SEARCH(MID(";"&amp;'CASE DATA'!$E4&amp;";",ROW($1:$99),1),";")),"",ROW($1:$99)),COLUMN(D3))-1)</f>
        <v/>
      </c>
      <c r="Y4" s="121" t="str">
        <f t="array" ref="Y4">MID(";"&amp;'CASE DATA'!$E4&amp;";",SMALL(IF(ISERROR(SEARCH(MID(";"&amp;'CASE DATA'!$E4&amp;";",ROW($1:$99),1),";")),"",ROW($1:$99)+1),COLUMN(E4)),SMALL(IF(ISERROR(SEARCH(MID(";"&amp;'CASE DATA'!$E4&amp;";",ROW($1:$99),1),";")),"",ROW($1:$99)),COLUMN(E3)+1)-SMALL(IF(ISERROR(SEARCH(MID(";"&amp;'CASE DATA'!$E4&amp;";",ROW($1:$99),1),";")),"",ROW($1:$99)),COLUMN(E3))-1)</f>
        <v/>
      </c>
      <c r="Z4" s="121" t="str">
        <f t="array" ref="Z4">MID(";"&amp;'CASE DATA'!$E4&amp;";",SMALL(IF(ISERROR(SEARCH(MID(";"&amp;'CASE DATA'!$E4&amp;";",ROW($1:$99),1),";")),"",ROW($1:$99)+1),COLUMN(F4)),SMALL(IF(ISERROR(SEARCH(MID(";"&amp;'CASE DATA'!$E4&amp;";",ROW($1:$99),1),";")),"",ROW($1:$99)),COLUMN(F3)+1)-SMALL(IF(ISERROR(SEARCH(MID(";"&amp;'CASE DATA'!$E4&amp;";",ROW($1:$99),1),";")),"",ROW($1:$99)),COLUMN(F3))-1)</f>
        <v/>
      </c>
      <c r="AA4" s="121" t="str">
        <f t="array" ref="AA4">MID(";"&amp;'CASE DATA'!$E4&amp;";",SMALL(IF(ISERROR(SEARCH(MID(";"&amp;'CASE DATA'!$E4&amp;";",ROW($1:$99),1),";")),"",ROW($1:$99)+1),COLUMN(G4)),SMALL(IF(ISERROR(SEARCH(MID(";"&amp;'CASE DATA'!$E4&amp;";",ROW($1:$99),1),";")),"",ROW($1:$99)),COLUMN(G3)+1)-SMALL(IF(ISERROR(SEARCH(MID(";"&amp;'CASE DATA'!$E4&amp;";",ROW($1:$99),1),";")),"",ROW($1:$99)),COLUMN(G3))-1)</f>
        <v/>
      </c>
      <c r="AB4" s="121" t="str">
        <f t="array" ref="AB4">MID(";"&amp;'CASE DATA'!$E4&amp;";",SMALL(IF(ISERROR(SEARCH(MID(";"&amp;'CASE DATA'!$E4&amp;";",ROW($1:$99),1),";")),"",ROW($1:$99)+1),COLUMN(H4)),SMALL(IF(ISERROR(SEARCH(MID(";"&amp;'CASE DATA'!$E4&amp;";",ROW($1:$99),1),";")),"",ROW($1:$99)),COLUMN(H3)+1)-SMALL(IF(ISERROR(SEARCH(MID(";"&amp;'CASE DATA'!$E4&amp;";",ROW($1:$99),1),";")),"",ROW($1:$99)),COLUMN(H3))-1)</f>
        <v/>
      </c>
      <c r="AC4" s="121" t="str">
        <f t="array" ref="AC4">MID(";"&amp;'CASE DATA'!$E4&amp;";",SMALL(IF(ISERROR(SEARCH(MID(";"&amp;'CASE DATA'!$E4&amp;";",ROW($1:$99),1),";")),"",ROW($1:$99)+1),COLUMN(I4)),SMALL(IF(ISERROR(SEARCH(MID(";"&amp;'CASE DATA'!$E4&amp;";",ROW($1:$99),1),";")),"",ROW($1:$99)),COLUMN(I3)+1)-SMALL(IF(ISERROR(SEARCH(MID(";"&amp;'CASE DATA'!$E4&amp;";",ROW($1:$99),1),";")),"",ROW($1:$99)),COLUMN(I3))-1)</f>
        <v/>
      </c>
      <c r="AD4" s="121" t="str">
        <f t="array" ref="AD4">MID(";"&amp;'CASE DATA'!$E4&amp;";",SMALL(IF(ISERROR(SEARCH(MID(";"&amp;'CASE DATA'!$E4&amp;";",ROW($1:$99),1),";")),"",ROW($1:$99)+1),COLUMN(J4)),SMALL(IF(ISERROR(SEARCH(MID(";"&amp;'CASE DATA'!$E4&amp;";",ROW($1:$99),1),";")),"",ROW($1:$99)),COLUMN(J3)+1)-SMALL(IF(ISERROR(SEARCH(MID(";"&amp;'CASE DATA'!$E4&amp;";",ROW($1:$99),1),";")),"",ROW($1:$99)),COLUMN(J3))-1)</f>
        <v/>
      </c>
      <c r="AE4" s="121" t="str">
        <f t="array" ref="AE4">MID(";"&amp;'CASE DATA'!$E4&amp;";",SMALL(IF(ISERROR(SEARCH(MID(";"&amp;'CASE DATA'!$E4&amp;";",ROW($1:$99),1),";")),"",ROW($1:$99)+1),COLUMN(K4)),SMALL(IF(ISERROR(SEARCH(MID(";"&amp;'CASE DATA'!$E4&amp;";",ROW($1:$99),1),";")),"",ROW($1:$99)),COLUMN(K3)+1)-SMALL(IF(ISERROR(SEARCH(MID(";"&amp;'CASE DATA'!$E4&amp;";",ROW($1:$99),1),";")),"",ROW($1:$99)),COLUMN(K3))-1)</f>
        <v/>
      </c>
      <c r="AF4" s="121" t="str">
        <f t="array" ref="AF4">MID(";"&amp;'CASE DATA'!$E4&amp;";",SMALL(IF(ISERROR(SEARCH(MID(";"&amp;'CASE DATA'!$E4&amp;";",ROW($1:$99),1),";")),"",ROW($1:$99)+1),COLUMN(L4)),SMALL(IF(ISERROR(SEARCH(MID(";"&amp;'CASE DATA'!$E4&amp;";",ROW($1:$99),1),";")),"",ROW($1:$99)),COLUMN(L3)+1)-SMALL(IF(ISERROR(SEARCH(MID(";"&amp;'CASE DATA'!$E4&amp;";",ROW($1:$99),1),";")),"",ROW($1:$99)),COLUMN(L3))-1)</f>
        <v/>
      </c>
    </row>
    <row r="5" spans="1:33" x14ac:dyDescent="0.3">
      <c r="A5" s="142"/>
      <c r="B5"/>
      <c r="C5" s="147"/>
      <c r="D5" s="145"/>
      <c r="E5" s="148"/>
      <c r="F5"/>
      <c r="I5" s="143"/>
      <c r="J5" s="143"/>
      <c r="K5" s="143"/>
      <c r="L5" s="143"/>
      <c r="M5" s="143"/>
      <c r="N5" s="143"/>
      <c r="O5" s="143"/>
      <c r="P5" s="143"/>
      <c r="Q5" s="143"/>
      <c r="R5" s="143"/>
      <c r="S5" s="8">
        <f t="shared" si="1"/>
        <v>0</v>
      </c>
      <c r="U5" s="121" t="str">
        <f t="array" ref="U5">MID(";"&amp;'CASE DATA'!$E5&amp;";",SMALL(IF(ISERROR(SEARCH(MID(";"&amp;'CASE DATA'!$E5&amp;";",ROW($1:$99),1),";")),"",ROW($1:$99)+1),COLUMN(A5)),SMALL(IF(ISERROR(SEARCH(MID(";"&amp;'CASE DATA'!$E5&amp;";",ROW($1:$99),1),";")),"",ROW($1:$99)),COLUMN(A4)+1)-SMALL(IF(ISERROR(SEARCH(MID(";"&amp;'CASE DATA'!$E5&amp;";",ROW($1:$99),1),";")),"",ROW($1:$99)),COLUMN(A4))-1)</f>
        <v/>
      </c>
      <c r="V5" s="121" t="str">
        <f t="array" ref="V5">MID(";"&amp;'CASE DATA'!$E5&amp;";",SMALL(IF(ISERROR(SEARCH(MID(";"&amp;'CASE DATA'!$E5&amp;";",ROW($1:$99),1),";")),"",ROW($1:$99)+1),COLUMN(B5)),SMALL(IF(ISERROR(SEARCH(MID(";"&amp;'CASE DATA'!$E5&amp;";",ROW($1:$99),1),";")),"",ROW($1:$99)),COLUMN(B4)+1)-SMALL(IF(ISERROR(SEARCH(MID(";"&amp;'CASE DATA'!$E5&amp;";",ROW($1:$99),1),";")),"",ROW($1:$99)),COLUMN(B4))-1)</f>
        <v/>
      </c>
      <c r="W5" s="121" t="str">
        <f t="array" ref="W5">MID(";"&amp;'CASE DATA'!$E5&amp;";",SMALL(IF(ISERROR(SEARCH(MID(";"&amp;'CASE DATA'!$E5&amp;";",ROW($1:$99),1),";")),"",ROW($1:$99)+1),COLUMN(C5)),SMALL(IF(ISERROR(SEARCH(MID(";"&amp;'CASE DATA'!$E5&amp;";",ROW($1:$99),1),";")),"",ROW($1:$99)),COLUMN(C4)+1)-SMALL(IF(ISERROR(SEARCH(MID(";"&amp;'CASE DATA'!$E5&amp;";",ROW($1:$99),1),";")),"",ROW($1:$99)),COLUMN(C4))-1)</f>
        <v/>
      </c>
      <c r="X5" s="121" t="str">
        <f t="array" ref="X5">MID(";"&amp;'CASE DATA'!$E5&amp;";",SMALL(IF(ISERROR(SEARCH(MID(";"&amp;'CASE DATA'!$E5&amp;";",ROW($1:$99),1),";")),"",ROW($1:$99)+1),COLUMN(D5)),SMALL(IF(ISERROR(SEARCH(MID(";"&amp;'CASE DATA'!$E5&amp;";",ROW($1:$99),1),";")),"",ROW($1:$99)),COLUMN(D4)+1)-SMALL(IF(ISERROR(SEARCH(MID(";"&amp;'CASE DATA'!$E5&amp;";",ROW($1:$99),1),";")),"",ROW($1:$99)),COLUMN(D4))-1)</f>
        <v/>
      </c>
      <c r="Y5" s="121" t="str">
        <f t="array" ref="Y5">MID(";"&amp;'CASE DATA'!$E5&amp;";",SMALL(IF(ISERROR(SEARCH(MID(";"&amp;'CASE DATA'!$E5&amp;";",ROW($1:$99),1),";")),"",ROW($1:$99)+1),COLUMN(E5)),SMALL(IF(ISERROR(SEARCH(MID(";"&amp;'CASE DATA'!$E5&amp;";",ROW($1:$99),1),";")),"",ROW($1:$99)),COLUMN(E4)+1)-SMALL(IF(ISERROR(SEARCH(MID(";"&amp;'CASE DATA'!$E5&amp;";",ROW($1:$99),1),";")),"",ROW($1:$99)),COLUMN(E4))-1)</f>
        <v/>
      </c>
      <c r="Z5" s="121" t="str">
        <f t="array" ref="Z5">MID(";"&amp;'CASE DATA'!$E5&amp;";",SMALL(IF(ISERROR(SEARCH(MID(";"&amp;'CASE DATA'!$E5&amp;";",ROW($1:$99),1),";")),"",ROW($1:$99)+1),COLUMN(F5)),SMALL(IF(ISERROR(SEARCH(MID(";"&amp;'CASE DATA'!$E5&amp;";",ROW($1:$99),1),";")),"",ROW($1:$99)),COLUMN(F4)+1)-SMALL(IF(ISERROR(SEARCH(MID(";"&amp;'CASE DATA'!$E5&amp;";",ROW($1:$99),1),";")),"",ROW($1:$99)),COLUMN(F4))-1)</f>
        <v/>
      </c>
      <c r="AA5" s="121" t="str">
        <f t="array" ref="AA5">MID(";"&amp;'CASE DATA'!$E5&amp;";",SMALL(IF(ISERROR(SEARCH(MID(";"&amp;'CASE DATA'!$E5&amp;";",ROW($1:$99),1),";")),"",ROW($1:$99)+1),COLUMN(G5)),SMALL(IF(ISERROR(SEARCH(MID(";"&amp;'CASE DATA'!$E5&amp;";",ROW($1:$99),1),";")),"",ROW($1:$99)),COLUMN(G4)+1)-SMALL(IF(ISERROR(SEARCH(MID(";"&amp;'CASE DATA'!$E5&amp;";",ROW($1:$99),1),";")),"",ROW($1:$99)),COLUMN(G4))-1)</f>
        <v/>
      </c>
      <c r="AB5" s="121" t="str">
        <f t="array" ref="AB5">MID(";"&amp;'CASE DATA'!$E5&amp;";",SMALL(IF(ISERROR(SEARCH(MID(";"&amp;'CASE DATA'!$E5&amp;";",ROW($1:$99),1),";")),"",ROW($1:$99)+1),COLUMN(H5)),SMALL(IF(ISERROR(SEARCH(MID(";"&amp;'CASE DATA'!$E5&amp;";",ROW($1:$99),1),";")),"",ROW($1:$99)),COLUMN(H4)+1)-SMALL(IF(ISERROR(SEARCH(MID(";"&amp;'CASE DATA'!$E5&amp;";",ROW($1:$99),1),";")),"",ROW($1:$99)),COLUMN(H4))-1)</f>
        <v/>
      </c>
      <c r="AC5" s="121" t="str">
        <f t="array" ref="AC5">MID(";"&amp;'CASE DATA'!$E5&amp;";",SMALL(IF(ISERROR(SEARCH(MID(";"&amp;'CASE DATA'!$E5&amp;";",ROW($1:$99),1),";")),"",ROW($1:$99)+1),COLUMN(I5)),SMALL(IF(ISERROR(SEARCH(MID(";"&amp;'CASE DATA'!$E5&amp;";",ROW($1:$99),1),";")),"",ROW($1:$99)),COLUMN(I4)+1)-SMALL(IF(ISERROR(SEARCH(MID(";"&amp;'CASE DATA'!$E5&amp;";",ROW($1:$99),1),";")),"",ROW($1:$99)),COLUMN(I4))-1)</f>
        <v/>
      </c>
      <c r="AD5" s="121" t="str">
        <f t="array" ref="AD5">MID(";"&amp;'CASE DATA'!$E5&amp;";",SMALL(IF(ISERROR(SEARCH(MID(";"&amp;'CASE DATA'!$E5&amp;";",ROW($1:$99),1),";")),"",ROW($1:$99)+1),COLUMN(J5)),SMALL(IF(ISERROR(SEARCH(MID(";"&amp;'CASE DATA'!$E5&amp;";",ROW($1:$99),1),";")),"",ROW($1:$99)),COLUMN(J4)+1)-SMALL(IF(ISERROR(SEARCH(MID(";"&amp;'CASE DATA'!$E5&amp;";",ROW($1:$99),1),";")),"",ROW($1:$99)),COLUMN(J4))-1)</f>
        <v/>
      </c>
      <c r="AE5" s="121" t="str">
        <f t="array" ref="AE5">MID(";"&amp;'CASE DATA'!$E5&amp;";",SMALL(IF(ISERROR(SEARCH(MID(";"&amp;'CASE DATA'!$E5&amp;";",ROW($1:$99),1),";")),"",ROW($1:$99)+1),COLUMN(K5)),SMALL(IF(ISERROR(SEARCH(MID(";"&amp;'CASE DATA'!$E5&amp;";",ROW($1:$99),1),";")),"",ROW($1:$99)),COLUMN(K4)+1)-SMALL(IF(ISERROR(SEARCH(MID(";"&amp;'CASE DATA'!$E5&amp;";",ROW($1:$99),1),";")),"",ROW($1:$99)),COLUMN(K4))-1)</f>
        <v/>
      </c>
      <c r="AF5" s="121" t="str">
        <f t="array" ref="AF5">MID(";"&amp;'CASE DATA'!$E5&amp;";",SMALL(IF(ISERROR(SEARCH(MID(";"&amp;'CASE DATA'!$E5&amp;";",ROW($1:$99),1),";")),"",ROW($1:$99)+1),COLUMN(L5)),SMALL(IF(ISERROR(SEARCH(MID(";"&amp;'CASE DATA'!$E5&amp;";",ROW($1:$99),1),";")),"",ROW($1:$99)),COLUMN(L4)+1)-SMALL(IF(ISERROR(SEARCH(MID(";"&amp;'CASE DATA'!$E5&amp;";",ROW($1:$99),1),";")),"",ROW($1:$99)),COLUMN(L4))-1)</f>
        <v/>
      </c>
    </row>
    <row r="6" spans="1:33" x14ac:dyDescent="0.3">
      <c r="A6" s="142"/>
      <c r="B6"/>
      <c r="C6" s="147"/>
      <c r="D6" s="145"/>
      <c r="E6" s="148"/>
      <c r="F6"/>
      <c r="I6" s="143"/>
      <c r="J6"/>
      <c r="K6"/>
      <c r="Q6"/>
      <c r="S6" s="8">
        <f t="shared" si="1"/>
        <v>0</v>
      </c>
      <c r="U6" s="121" t="str">
        <f t="array" ref="U6">MID(";"&amp;'CASE DATA'!$E6&amp;";",SMALL(IF(ISERROR(SEARCH(MID(";"&amp;'CASE DATA'!$E6&amp;";",ROW($1:$99),1),";")),"",ROW($1:$99)+1),COLUMN(A6)),SMALL(IF(ISERROR(SEARCH(MID(";"&amp;'CASE DATA'!$E6&amp;";",ROW($1:$99),1),";")),"",ROW($1:$99)),COLUMN(A5)+1)-SMALL(IF(ISERROR(SEARCH(MID(";"&amp;'CASE DATA'!$E6&amp;";",ROW($1:$99),1),";")),"",ROW($1:$99)),COLUMN(A5))-1)</f>
        <v/>
      </c>
      <c r="V6" s="121" t="str">
        <f t="array" ref="V6">MID(";"&amp;'CASE DATA'!$E6&amp;";",SMALL(IF(ISERROR(SEARCH(MID(";"&amp;'CASE DATA'!$E6&amp;";",ROW($1:$99),1),";")),"",ROW($1:$99)+1),COLUMN(B6)),SMALL(IF(ISERROR(SEARCH(MID(";"&amp;'CASE DATA'!$E6&amp;";",ROW($1:$99),1),";")),"",ROW($1:$99)),COLUMN(B5)+1)-SMALL(IF(ISERROR(SEARCH(MID(";"&amp;'CASE DATA'!$E6&amp;";",ROW($1:$99),1),";")),"",ROW($1:$99)),COLUMN(B5))-1)</f>
        <v/>
      </c>
      <c r="W6" s="121" t="str">
        <f t="array" ref="W6">MID(";"&amp;'CASE DATA'!$E6&amp;";",SMALL(IF(ISERROR(SEARCH(MID(";"&amp;'CASE DATA'!$E6&amp;";",ROW($1:$99),1),";")),"",ROW($1:$99)+1),COLUMN(C6)),SMALL(IF(ISERROR(SEARCH(MID(";"&amp;'CASE DATA'!$E6&amp;";",ROW($1:$99),1),";")),"",ROW($1:$99)),COLUMN(C5)+1)-SMALL(IF(ISERROR(SEARCH(MID(";"&amp;'CASE DATA'!$E6&amp;";",ROW($1:$99),1),";")),"",ROW($1:$99)),COLUMN(C5))-1)</f>
        <v/>
      </c>
      <c r="X6" s="121" t="str">
        <f t="array" ref="X6">MID(";"&amp;'CASE DATA'!$E6&amp;";",SMALL(IF(ISERROR(SEARCH(MID(";"&amp;'CASE DATA'!$E6&amp;";",ROW($1:$99),1),";")),"",ROW($1:$99)+1),COLUMN(D6)),SMALL(IF(ISERROR(SEARCH(MID(";"&amp;'CASE DATA'!$E6&amp;";",ROW($1:$99),1),";")),"",ROW($1:$99)),COLUMN(D5)+1)-SMALL(IF(ISERROR(SEARCH(MID(";"&amp;'CASE DATA'!$E6&amp;";",ROW($1:$99),1),";")),"",ROW($1:$99)),COLUMN(D5))-1)</f>
        <v/>
      </c>
      <c r="Y6" s="121" t="str">
        <f t="array" ref="Y6">MID(";"&amp;'CASE DATA'!$E6&amp;";",SMALL(IF(ISERROR(SEARCH(MID(";"&amp;'CASE DATA'!$E6&amp;";",ROW($1:$99),1),";")),"",ROW($1:$99)+1),COLUMN(E6)),SMALL(IF(ISERROR(SEARCH(MID(";"&amp;'CASE DATA'!$E6&amp;";",ROW($1:$99),1),";")),"",ROW($1:$99)),COLUMN(E5)+1)-SMALL(IF(ISERROR(SEARCH(MID(";"&amp;'CASE DATA'!$E6&amp;";",ROW($1:$99),1),";")),"",ROW($1:$99)),COLUMN(E5))-1)</f>
        <v/>
      </c>
      <c r="Z6" s="121" t="str">
        <f t="array" ref="Z6">MID(";"&amp;'CASE DATA'!$E6&amp;";",SMALL(IF(ISERROR(SEARCH(MID(";"&amp;'CASE DATA'!$E6&amp;";",ROW($1:$99),1),";")),"",ROW($1:$99)+1),COLUMN(F6)),SMALL(IF(ISERROR(SEARCH(MID(";"&amp;'CASE DATA'!$E6&amp;";",ROW($1:$99),1),";")),"",ROW($1:$99)),COLUMN(F5)+1)-SMALL(IF(ISERROR(SEARCH(MID(";"&amp;'CASE DATA'!$E6&amp;";",ROW($1:$99),1),";")),"",ROW($1:$99)),COLUMN(F5))-1)</f>
        <v/>
      </c>
      <c r="AA6" s="121" t="str">
        <f t="array" ref="AA6">MID(";"&amp;'CASE DATA'!$E6&amp;";",SMALL(IF(ISERROR(SEARCH(MID(";"&amp;'CASE DATA'!$E6&amp;";",ROW($1:$99),1),";")),"",ROW($1:$99)+1),COLUMN(G6)),SMALL(IF(ISERROR(SEARCH(MID(";"&amp;'CASE DATA'!$E6&amp;";",ROW($1:$99),1),";")),"",ROW($1:$99)),COLUMN(G5)+1)-SMALL(IF(ISERROR(SEARCH(MID(";"&amp;'CASE DATA'!$E6&amp;";",ROW($1:$99),1),";")),"",ROW($1:$99)),COLUMN(G5))-1)</f>
        <v/>
      </c>
      <c r="AB6" s="121" t="str">
        <f t="array" ref="AB6">MID(";"&amp;'CASE DATA'!$E6&amp;";",SMALL(IF(ISERROR(SEARCH(MID(";"&amp;'CASE DATA'!$E6&amp;";",ROW($1:$99),1),";")),"",ROW($1:$99)+1),COLUMN(H6)),SMALL(IF(ISERROR(SEARCH(MID(";"&amp;'CASE DATA'!$E6&amp;";",ROW($1:$99),1),";")),"",ROW($1:$99)),COLUMN(H5)+1)-SMALL(IF(ISERROR(SEARCH(MID(";"&amp;'CASE DATA'!$E6&amp;";",ROW($1:$99),1),";")),"",ROW($1:$99)),COLUMN(H5))-1)</f>
        <v/>
      </c>
      <c r="AC6" s="121" t="str">
        <f t="array" ref="AC6">MID(";"&amp;'CASE DATA'!$E6&amp;";",SMALL(IF(ISERROR(SEARCH(MID(";"&amp;'CASE DATA'!$E6&amp;";",ROW($1:$99),1),";")),"",ROW($1:$99)+1),COLUMN(I6)),SMALL(IF(ISERROR(SEARCH(MID(";"&amp;'CASE DATA'!$E6&amp;";",ROW($1:$99),1),";")),"",ROW($1:$99)),COLUMN(I5)+1)-SMALL(IF(ISERROR(SEARCH(MID(";"&amp;'CASE DATA'!$E6&amp;";",ROW($1:$99),1),";")),"",ROW($1:$99)),COLUMN(I5))-1)</f>
        <v/>
      </c>
      <c r="AD6" s="121" t="str">
        <f t="array" ref="AD6">MID(";"&amp;'CASE DATA'!$E6&amp;";",SMALL(IF(ISERROR(SEARCH(MID(";"&amp;'CASE DATA'!$E6&amp;";",ROW($1:$99),1),";")),"",ROW($1:$99)+1),COLUMN(J6)),SMALL(IF(ISERROR(SEARCH(MID(";"&amp;'CASE DATA'!$E6&amp;";",ROW($1:$99),1),";")),"",ROW($1:$99)),COLUMN(J5)+1)-SMALL(IF(ISERROR(SEARCH(MID(";"&amp;'CASE DATA'!$E6&amp;";",ROW($1:$99),1),";")),"",ROW($1:$99)),COLUMN(J5))-1)</f>
        <v/>
      </c>
      <c r="AE6" s="121" t="str">
        <f t="array" ref="AE6">MID(";"&amp;'CASE DATA'!$E6&amp;";",SMALL(IF(ISERROR(SEARCH(MID(";"&amp;'CASE DATA'!$E6&amp;";",ROW($1:$99),1),";")),"",ROW($1:$99)+1),COLUMN(K6)),SMALL(IF(ISERROR(SEARCH(MID(";"&amp;'CASE DATA'!$E6&amp;";",ROW($1:$99),1),";")),"",ROW($1:$99)),COLUMN(K5)+1)-SMALL(IF(ISERROR(SEARCH(MID(";"&amp;'CASE DATA'!$E6&amp;";",ROW($1:$99),1),";")),"",ROW($1:$99)),COLUMN(K5))-1)</f>
        <v/>
      </c>
      <c r="AF6" s="121" t="str">
        <f t="array" ref="AF6">MID(";"&amp;'CASE DATA'!$E6&amp;";",SMALL(IF(ISERROR(SEARCH(MID(";"&amp;'CASE DATA'!$E6&amp;";",ROW($1:$99),1),";")),"",ROW($1:$99)+1),COLUMN(L6)),SMALL(IF(ISERROR(SEARCH(MID(";"&amp;'CASE DATA'!$E6&amp;";",ROW($1:$99),1),";")),"",ROW($1:$99)),COLUMN(L5)+1)-SMALL(IF(ISERROR(SEARCH(MID(";"&amp;'CASE DATA'!$E6&amp;";",ROW($1:$99),1),";")),"",ROW($1:$99)),COLUMN(L5))-1)</f>
        <v/>
      </c>
    </row>
    <row r="7" spans="1:33" x14ac:dyDescent="0.3">
      <c r="A7" s="142"/>
      <c r="B7"/>
      <c r="C7" s="147"/>
      <c r="D7" s="145"/>
      <c r="E7" s="146"/>
      <c r="F7"/>
      <c r="I7" s="143"/>
      <c r="J7" s="143"/>
      <c r="K7" s="143"/>
      <c r="L7" s="143"/>
      <c r="M7" s="143"/>
      <c r="N7" s="143"/>
      <c r="O7" s="143"/>
      <c r="P7" s="143"/>
      <c r="Q7" s="143"/>
      <c r="R7" s="143"/>
      <c r="S7" s="8">
        <f t="shared" si="1"/>
        <v>0</v>
      </c>
      <c r="U7" s="121" t="str">
        <f t="array" ref="U7">MID(";"&amp;'CASE DATA'!$E7&amp;";",SMALL(IF(ISERROR(SEARCH(MID(";"&amp;'CASE DATA'!$E7&amp;";",ROW($1:$99),1),";")),"",ROW($1:$99)+1),COLUMN(A7)),SMALL(IF(ISERROR(SEARCH(MID(";"&amp;'CASE DATA'!$E7&amp;";",ROW($1:$99),1),";")),"",ROW($1:$99)),COLUMN(A6)+1)-SMALL(IF(ISERROR(SEARCH(MID(";"&amp;'CASE DATA'!$E7&amp;";",ROW($1:$99),1),";")),"",ROW($1:$99)),COLUMN(A6))-1)</f>
        <v/>
      </c>
      <c r="V7" s="121" t="str">
        <f t="array" ref="V7">MID(";"&amp;'CASE DATA'!$E7&amp;";",SMALL(IF(ISERROR(SEARCH(MID(";"&amp;'CASE DATA'!$E7&amp;";",ROW($1:$99),1),";")),"",ROW($1:$99)+1),COLUMN(B7)),SMALL(IF(ISERROR(SEARCH(MID(";"&amp;'CASE DATA'!$E7&amp;";",ROW($1:$99),1),";")),"",ROW($1:$99)),COLUMN(B6)+1)-SMALL(IF(ISERROR(SEARCH(MID(";"&amp;'CASE DATA'!$E7&amp;";",ROW($1:$99),1),";")),"",ROW($1:$99)),COLUMN(B6))-1)</f>
        <v/>
      </c>
      <c r="W7" s="121" t="str">
        <f t="array" ref="W7">MID(";"&amp;'CASE DATA'!$E7&amp;";",SMALL(IF(ISERROR(SEARCH(MID(";"&amp;'CASE DATA'!$E7&amp;";",ROW($1:$99),1),";")),"",ROW($1:$99)+1),COLUMN(C7)),SMALL(IF(ISERROR(SEARCH(MID(";"&amp;'CASE DATA'!$E7&amp;";",ROW($1:$99),1),";")),"",ROW($1:$99)),COLUMN(C6)+1)-SMALL(IF(ISERROR(SEARCH(MID(";"&amp;'CASE DATA'!$E7&amp;";",ROW($1:$99),1),";")),"",ROW($1:$99)),COLUMN(C6))-1)</f>
        <v/>
      </c>
      <c r="X7" s="121" t="str">
        <f t="array" ref="X7">MID(";"&amp;'CASE DATA'!$E7&amp;";",SMALL(IF(ISERROR(SEARCH(MID(";"&amp;'CASE DATA'!$E7&amp;";",ROW($1:$99),1),";")),"",ROW($1:$99)+1),COLUMN(D7)),SMALL(IF(ISERROR(SEARCH(MID(";"&amp;'CASE DATA'!$E7&amp;";",ROW($1:$99),1),";")),"",ROW($1:$99)),COLUMN(D6)+1)-SMALL(IF(ISERROR(SEARCH(MID(";"&amp;'CASE DATA'!$E7&amp;";",ROW($1:$99),1),";")),"",ROW($1:$99)),COLUMN(D6))-1)</f>
        <v/>
      </c>
      <c r="Y7" s="121" t="str">
        <f t="array" ref="Y7">MID(";"&amp;'CASE DATA'!$E7&amp;";",SMALL(IF(ISERROR(SEARCH(MID(";"&amp;'CASE DATA'!$E7&amp;";",ROW($1:$99),1),";")),"",ROW($1:$99)+1),COLUMN(E7)),SMALL(IF(ISERROR(SEARCH(MID(";"&amp;'CASE DATA'!$E7&amp;";",ROW($1:$99),1),";")),"",ROW($1:$99)),COLUMN(E6)+1)-SMALL(IF(ISERROR(SEARCH(MID(";"&amp;'CASE DATA'!$E7&amp;";",ROW($1:$99),1),";")),"",ROW($1:$99)),COLUMN(E6))-1)</f>
        <v/>
      </c>
      <c r="Z7" s="121" t="str">
        <f t="array" ref="Z7">MID(";"&amp;'CASE DATA'!$E7&amp;";",SMALL(IF(ISERROR(SEARCH(MID(";"&amp;'CASE DATA'!$E7&amp;";",ROW($1:$99),1),";")),"",ROW($1:$99)+1),COLUMN(F7)),SMALL(IF(ISERROR(SEARCH(MID(";"&amp;'CASE DATA'!$E7&amp;";",ROW($1:$99),1),";")),"",ROW($1:$99)),COLUMN(F6)+1)-SMALL(IF(ISERROR(SEARCH(MID(";"&amp;'CASE DATA'!$E7&amp;";",ROW($1:$99),1),";")),"",ROW($1:$99)),COLUMN(F6))-1)</f>
        <v/>
      </c>
      <c r="AA7" s="121" t="str">
        <f t="array" ref="AA7">MID(";"&amp;'CASE DATA'!$E7&amp;";",SMALL(IF(ISERROR(SEARCH(MID(";"&amp;'CASE DATA'!$E7&amp;";",ROW($1:$99),1),";")),"",ROW($1:$99)+1),COLUMN(G7)),SMALL(IF(ISERROR(SEARCH(MID(";"&amp;'CASE DATA'!$E7&amp;";",ROW($1:$99),1),";")),"",ROW($1:$99)),COLUMN(G6)+1)-SMALL(IF(ISERROR(SEARCH(MID(";"&amp;'CASE DATA'!$E7&amp;";",ROW($1:$99),1),";")),"",ROW($1:$99)),COLUMN(G6))-1)</f>
        <v/>
      </c>
      <c r="AB7" s="121" t="str">
        <f t="array" ref="AB7">MID(";"&amp;'CASE DATA'!$E7&amp;";",SMALL(IF(ISERROR(SEARCH(MID(";"&amp;'CASE DATA'!$E7&amp;";",ROW($1:$99),1),";")),"",ROW($1:$99)+1),COLUMN(H7)),SMALL(IF(ISERROR(SEARCH(MID(";"&amp;'CASE DATA'!$E7&amp;";",ROW($1:$99),1),";")),"",ROW($1:$99)),COLUMN(H6)+1)-SMALL(IF(ISERROR(SEARCH(MID(";"&amp;'CASE DATA'!$E7&amp;";",ROW($1:$99),1),";")),"",ROW($1:$99)),COLUMN(H6))-1)</f>
        <v/>
      </c>
      <c r="AC7" s="121" t="str">
        <f t="array" ref="AC7">MID(";"&amp;'CASE DATA'!$E7&amp;";",SMALL(IF(ISERROR(SEARCH(MID(";"&amp;'CASE DATA'!$E7&amp;";",ROW($1:$99),1),";")),"",ROW($1:$99)+1),COLUMN(I7)),SMALL(IF(ISERROR(SEARCH(MID(";"&amp;'CASE DATA'!$E7&amp;";",ROW($1:$99),1),";")),"",ROW($1:$99)),COLUMN(I6)+1)-SMALL(IF(ISERROR(SEARCH(MID(";"&amp;'CASE DATA'!$E7&amp;";",ROW($1:$99),1),";")),"",ROW($1:$99)),COLUMN(I6))-1)</f>
        <v/>
      </c>
      <c r="AD7" s="121" t="str">
        <f t="array" ref="AD7">MID(";"&amp;'CASE DATA'!$E7&amp;";",SMALL(IF(ISERROR(SEARCH(MID(";"&amp;'CASE DATA'!$E7&amp;";",ROW($1:$99),1),";")),"",ROW($1:$99)+1),COLUMN(J7)),SMALL(IF(ISERROR(SEARCH(MID(";"&amp;'CASE DATA'!$E7&amp;";",ROW($1:$99),1),";")),"",ROW($1:$99)),COLUMN(J6)+1)-SMALL(IF(ISERROR(SEARCH(MID(";"&amp;'CASE DATA'!$E7&amp;";",ROW($1:$99),1),";")),"",ROW($1:$99)),COLUMN(J6))-1)</f>
        <v/>
      </c>
      <c r="AE7" s="121" t="str">
        <f t="array" ref="AE7">MID(";"&amp;'CASE DATA'!$E7&amp;";",SMALL(IF(ISERROR(SEARCH(MID(";"&amp;'CASE DATA'!$E7&amp;";",ROW($1:$99),1),";")),"",ROW($1:$99)+1),COLUMN(K7)),SMALL(IF(ISERROR(SEARCH(MID(";"&amp;'CASE DATA'!$E7&amp;";",ROW($1:$99),1),";")),"",ROW($1:$99)),COLUMN(K6)+1)-SMALL(IF(ISERROR(SEARCH(MID(";"&amp;'CASE DATA'!$E7&amp;";",ROW($1:$99),1),";")),"",ROW($1:$99)),COLUMN(K6))-1)</f>
        <v/>
      </c>
      <c r="AF7" s="121" t="str">
        <f t="array" ref="AF7">MID(";"&amp;'CASE DATA'!$E7&amp;";",SMALL(IF(ISERROR(SEARCH(MID(";"&amp;'CASE DATA'!$E7&amp;";",ROW($1:$99),1),";")),"",ROW($1:$99)+1),COLUMN(L7)),SMALL(IF(ISERROR(SEARCH(MID(";"&amp;'CASE DATA'!$E7&amp;";",ROW($1:$99),1),";")),"",ROW($1:$99)),COLUMN(L6)+1)-SMALL(IF(ISERROR(SEARCH(MID(";"&amp;'CASE DATA'!$E7&amp;";",ROW($1:$99),1),";")),"",ROW($1:$99)),COLUMN(L6))-1)</f>
        <v/>
      </c>
    </row>
    <row r="8" spans="1:33" x14ac:dyDescent="0.3">
      <c r="A8" s="142"/>
      <c r="B8"/>
      <c r="C8" s="144"/>
      <c r="D8" s="145"/>
      <c r="E8" s="146"/>
      <c r="F8" s="147"/>
      <c r="I8" s="143"/>
      <c r="J8" s="143"/>
      <c r="K8" s="143"/>
      <c r="L8" s="143"/>
      <c r="M8" s="143"/>
      <c r="N8" s="143"/>
      <c r="O8" s="143"/>
      <c r="P8" s="143"/>
      <c r="Q8" s="143"/>
      <c r="R8" s="143"/>
      <c r="S8" s="8">
        <f t="shared" si="1"/>
        <v>0</v>
      </c>
      <c r="U8" s="121" t="str">
        <f t="array" ref="U8">MID(";"&amp;'CASE DATA'!$E8&amp;";",SMALL(IF(ISERROR(SEARCH(MID(";"&amp;'CASE DATA'!$E8&amp;";",ROW($1:$99),1),";")),"",ROW($1:$99)+1),COLUMN(A8)),SMALL(IF(ISERROR(SEARCH(MID(";"&amp;'CASE DATA'!$E8&amp;";",ROW($1:$99),1),";")),"",ROW($1:$99)),COLUMN(A7)+1)-SMALL(IF(ISERROR(SEARCH(MID(";"&amp;'CASE DATA'!$E8&amp;";",ROW($1:$99),1),";")),"",ROW($1:$99)),COLUMN(A7))-1)</f>
        <v/>
      </c>
      <c r="V8" s="121" t="str">
        <f t="array" ref="V8">MID(";"&amp;'CASE DATA'!$E8&amp;";",SMALL(IF(ISERROR(SEARCH(MID(";"&amp;'CASE DATA'!$E8&amp;";",ROW($1:$99),1),";")),"",ROW($1:$99)+1),COLUMN(B8)),SMALL(IF(ISERROR(SEARCH(MID(";"&amp;'CASE DATA'!$E8&amp;";",ROW($1:$99),1),";")),"",ROW($1:$99)),COLUMN(B7)+1)-SMALL(IF(ISERROR(SEARCH(MID(";"&amp;'CASE DATA'!$E8&amp;";",ROW($1:$99),1),";")),"",ROW($1:$99)),COLUMN(B7))-1)</f>
        <v/>
      </c>
      <c r="W8" s="121" t="str">
        <f t="array" ref="W8">MID(";"&amp;'CASE DATA'!$E8&amp;";",SMALL(IF(ISERROR(SEARCH(MID(";"&amp;'CASE DATA'!$E8&amp;";",ROW($1:$99),1),";")),"",ROW($1:$99)+1),COLUMN(C8)),SMALL(IF(ISERROR(SEARCH(MID(";"&amp;'CASE DATA'!$E8&amp;";",ROW($1:$99),1),";")),"",ROW($1:$99)),COLUMN(C7)+1)-SMALL(IF(ISERROR(SEARCH(MID(";"&amp;'CASE DATA'!$E8&amp;";",ROW($1:$99),1),";")),"",ROW($1:$99)),COLUMN(C7))-1)</f>
        <v/>
      </c>
      <c r="X8" s="121" t="str">
        <f t="array" ref="X8">MID(";"&amp;'CASE DATA'!$E8&amp;";",SMALL(IF(ISERROR(SEARCH(MID(";"&amp;'CASE DATA'!$E8&amp;";",ROW($1:$99),1),";")),"",ROW($1:$99)+1),COLUMN(D8)),SMALL(IF(ISERROR(SEARCH(MID(";"&amp;'CASE DATA'!$E8&amp;";",ROW($1:$99),1),";")),"",ROW($1:$99)),COLUMN(D7)+1)-SMALL(IF(ISERROR(SEARCH(MID(";"&amp;'CASE DATA'!$E8&amp;";",ROW($1:$99),1),";")),"",ROW($1:$99)),COLUMN(D7))-1)</f>
        <v/>
      </c>
      <c r="Y8" s="121" t="str">
        <f t="array" ref="Y8">MID(";"&amp;'CASE DATA'!$E8&amp;";",SMALL(IF(ISERROR(SEARCH(MID(";"&amp;'CASE DATA'!$E8&amp;";",ROW($1:$99),1),";")),"",ROW($1:$99)+1),COLUMN(E8)),SMALL(IF(ISERROR(SEARCH(MID(";"&amp;'CASE DATA'!$E8&amp;";",ROW($1:$99),1),";")),"",ROW($1:$99)),COLUMN(E7)+1)-SMALL(IF(ISERROR(SEARCH(MID(";"&amp;'CASE DATA'!$E8&amp;";",ROW($1:$99),1),";")),"",ROW($1:$99)),COLUMN(E7))-1)</f>
        <v/>
      </c>
      <c r="Z8" s="121" t="str">
        <f t="array" ref="Z8">MID(";"&amp;'CASE DATA'!$E8&amp;";",SMALL(IF(ISERROR(SEARCH(MID(";"&amp;'CASE DATA'!$E8&amp;";",ROW($1:$99),1),";")),"",ROW($1:$99)+1),COLUMN(F8)),SMALL(IF(ISERROR(SEARCH(MID(";"&amp;'CASE DATA'!$E8&amp;";",ROW($1:$99),1),";")),"",ROW($1:$99)),COLUMN(F7)+1)-SMALL(IF(ISERROR(SEARCH(MID(";"&amp;'CASE DATA'!$E8&amp;";",ROW($1:$99),1),";")),"",ROW($1:$99)),COLUMN(F7))-1)</f>
        <v/>
      </c>
      <c r="AA8" s="121" t="str">
        <f t="array" ref="AA8">MID(";"&amp;'CASE DATA'!$E8&amp;";",SMALL(IF(ISERROR(SEARCH(MID(";"&amp;'CASE DATA'!$E8&amp;";",ROW($1:$99),1),";")),"",ROW($1:$99)+1),COLUMN(G8)),SMALL(IF(ISERROR(SEARCH(MID(";"&amp;'CASE DATA'!$E8&amp;";",ROW($1:$99),1),";")),"",ROW($1:$99)),COLUMN(G7)+1)-SMALL(IF(ISERROR(SEARCH(MID(";"&amp;'CASE DATA'!$E8&amp;";",ROW($1:$99),1),";")),"",ROW($1:$99)),COLUMN(G7))-1)</f>
        <v/>
      </c>
      <c r="AB8" s="121" t="str">
        <f t="array" ref="AB8">MID(";"&amp;'CASE DATA'!$E8&amp;";",SMALL(IF(ISERROR(SEARCH(MID(";"&amp;'CASE DATA'!$E8&amp;";",ROW($1:$99),1),";")),"",ROW($1:$99)+1),COLUMN(H8)),SMALL(IF(ISERROR(SEARCH(MID(";"&amp;'CASE DATA'!$E8&amp;";",ROW($1:$99),1),";")),"",ROW($1:$99)),COLUMN(H7)+1)-SMALL(IF(ISERROR(SEARCH(MID(";"&amp;'CASE DATA'!$E8&amp;";",ROW($1:$99),1),";")),"",ROW($1:$99)),COLUMN(H7))-1)</f>
        <v/>
      </c>
      <c r="AC8" s="121" t="str">
        <f t="array" ref="AC8">MID(";"&amp;'CASE DATA'!$E8&amp;";",SMALL(IF(ISERROR(SEARCH(MID(";"&amp;'CASE DATA'!$E8&amp;";",ROW($1:$99),1),";")),"",ROW($1:$99)+1),COLUMN(I8)),SMALL(IF(ISERROR(SEARCH(MID(";"&amp;'CASE DATA'!$E8&amp;";",ROW($1:$99),1),";")),"",ROW($1:$99)),COLUMN(I7)+1)-SMALL(IF(ISERROR(SEARCH(MID(";"&amp;'CASE DATA'!$E8&amp;";",ROW($1:$99),1),";")),"",ROW($1:$99)),COLUMN(I7))-1)</f>
        <v/>
      </c>
      <c r="AD8" s="121" t="str">
        <f t="array" ref="AD8">MID(";"&amp;'CASE DATA'!$E8&amp;";",SMALL(IF(ISERROR(SEARCH(MID(";"&amp;'CASE DATA'!$E8&amp;";",ROW($1:$99),1),";")),"",ROW($1:$99)+1),COLUMN(J8)),SMALL(IF(ISERROR(SEARCH(MID(";"&amp;'CASE DATA'!$E8&amp;";",ROW($1:$99),1),";")),"",ROW($1:$99)),COLUMN(J7)+1)-SMALL(IF(ISERROR(SEARCH(MID(";"&amp;'CASE DATA'!$E8&amp;";",ROW($1:$99),1),";")),"",ROW($1:$99)),COLUMN(J7))-1)</f>
        <v/>
      </c>
      <c r="AE8" s="121" t="str">
        <f t="array" ref="AE8">MID(";"&amp;'CASE DATA'!$E8&amp;";",SMALL(IF(ISERROR(SEARCH(MID(";"&amp;'CASE DATA'!$E8&amp;";",ROW($1:$99),1),";")),"",ROW($1:$99)+1),COLUMN(K8)),SMALL(IF(ISERROR(SEARCH(MID(";"&amp;'CASE DATA'!$E8&amp;";",ROW($1:$99),1),";")),"",ROW($1:$99)),COLUMN(K7)+1)-SMALL(IF(ISERROR(SEARCH(MID(";"&amp;'CASE DATA'!$E8&amp;";",ROW($1:$99),1),";")),"",ROW($1:$99)),COLUMN(K7))-1)</f>
        <v/>
      </c>
      <c r="AF8" s="121" t="str">
        <f t="array" ref="AF8">MID(";"&amp;'CASE DATA'!$E8&amp;";",SMALL(IF(ISERROR(SEARCH(MID(";"&amp;'CASE DATA'!$E8&amp;";",ROW($1:$99),1),";")),"",ROW($1:$99)+1),COLUMN(L8)),SMALL(IF(ISERROR(SEARCH(MID(";"&amp;'CASE DATA'!$E8&amp;";",ROW($1:$99),1),";")),"",ROW($1:$99)),COLUMN(L7)+1)-SMALL(IF(ISERROR(SEARCH(MID(";"&amp;'CASE DATA'!$E8&amp;";",ROW($1:$99),1),";")),"",ROW($1:$99)),COLUMN(L7))-1)</f>
        <v/>
      </c>
    </row>
    <row r="9" spans="1:33" x14ac:dyDescent="0.3">
      <c r="A9" s="142"/>
      <c r="B9"/>
      <c r="C9" s="144"/>
      <c r="D9" s="145"/>
      <c r="E9" s="146"/>
      <c r="F9"/>
      <c r="I9" s="143"/>
      <c r="J9" s="143"/>
      <c r="K9" s="143"/>
      <c r="L9" s="143"/>
      <c r="M9" s="143"/>
      <c r="N9" s="143"/>
      <c r="O9" s="143"/>
      <c r="P9" s="143"/>
      <c r="Q9" s="143"/>
      <c r="R9" s="143"/>
      <c r="S9" s="8">
        <f t="shared" si="1"/>
        <v>0</v>
      </c>
      <c r="U9" s="121" t="str">
        <f t="array" ref="U9">MID(";"&amp;'CASE DATA'!$E9&amp;";",SMALL(IF(ISERROR(SEARCH(MID(";"&amp;'CASE DATA'!$E9&amp;";",ROW($1:$99),1),";")),"",ROW($1:$99)+1),COLUMN(A9)),SMALL(IF(ISERROR(SEARCH(MID(";"&amp;'CASE DATA'!$E9&amp;";",ROW($1:$99),1),";")),"",ROW($1:$99)),COLUMN(A8)+1)-SMALL(IF(ISERROR(SEARCH(MID(";"&amp;'CASE DATA'!$E9&amp;";",ROW($1:$99),1),";")),"",ROW($1:$99)),COLUMN(A8))-1)</f>
        <v/>
      </c>
      <c r="V9" s="121" t="str">
        <f t="array" ref="V9">MID(";"&amp;'CASE DATA'!$E9&amp;";",SMALL(IF(ISERROR(SEARCH(MID(";"&amp;'CASE DATA'!$E9&amp;";",ROW($1:$99),1),";")),"",ROW($1:$99)+1),COLUMN(B9)),SMALL(IF(ISERROR(SEARCH(MID(";"&amp;'CASE DATA'!$E9&amp;";",ROW($1:$99),1),";")),"",ROW($1:$99)),COLUMN(B8)+1)-SMALL(IF(ISERROR(SEARCH(MID(";"&amp;'CASE DATA'!$E9&amp;";",ROW($1:$99),1),";")),"",ROW($1:$99)),COLUMN(B8))-1)</f>
        <v/>
      </c>
      <c r="W9" s="121" t="str">
        <f t="array" ref="W9">MID(";"&amp;'CASE DATA'!$E9&amp;";",SMALL(IF(ISERROR(SEARCH(MID(";"&amp;'CASE DATA'!$E9&amp;";",ROW($1:$99),1),";")),"",ROW($1:$99)+1),COLUMN(C9)),SMALL(IF(ISERROR(SEARCH(MID(";"&amp;'CASE DATA'!$E9&amp;";",ROW($1:$99),1),";")),"",ROW($1:$99)),COLUMN(C8)+1)-SMALL(IF(ISERROR(SEARCH(MID(";"&amp;'CASE DATA'!$E9&amp;";",ROW($1:$99),1),";")),"",ROW($1:$99)),COLUMN(C8))-1)</f>
        <v/>
      </c>
      <c r="X9" s="121" t="str">
        <f t="array" ref="X9">MID(";"&amp;'CASE DATA'!$E9&amp;";",SMALL(IF(ISERROR(SEARCH(MID(";"&amp;'CASE DATA'!$E9&amp;";",ROW($1:$99),1),";")),"",ROW($1:$99)+1),COLUMN(D9)),SMALL(IF(ISERROR(SEARCH(MID(";"&amp;'CASE DATA'!$E9&amp;";",ROW($1:$99),1),";")),"",ROW($1:$99)),COLUMN(D8)+1)-SMALL(IF(ISERROR(SEARCH(MID(";"&amp;'CASE DATA'!$E9&amp;";",ROW($1:$99),1),";")),"",ROW($1:$99)),COLUMN(D8))-1)</f>
        <v/>
      </c>
      <c r="Y9" s="121" t="str">
        <f t="array" ref="Y9">MID(";"&amp;'CASE DATA'!$E9&amp;";",SMALL(IF(ISERROR(SEARCH(MID(";"&amp;'CASE DATA'!$E9&amp;";",ROW($1:$99),1),";")),"",ROW($1:$99)+1),COLUMN(E9)),SMALL(IF(ISERROR(SEARCH(MID(";"&amp;'CASE DATA'!$E9&amp;";",ROW($1:$99),1),";")),"",ROW($1:$99)),COLUMN(E8)+1)-SMALL(IF(ISERROR(SEARCH(MID(";"&amp;'CASE DATA'!$E9&amp;";",ROW($1:$99),1),";")),"",ROW($1:$99)),COLUMN(E8))-1)</f>
        <v/>
      </c>
      <c r="Z9" s="121" t="str">
        <f t="array" ref="Z9">MID(";"&amp;'CASE DATA'!$E9&amp;";",SMALL(IF(ISERROR(SEARCH(MID(";"&amp;'CASE DATA'!$E9&amp;";",ROW($1:$99),1),";")),"",ROW($1:$99)+1),COLUMN(F9)),SMALL(IF(ISERROR(SEARCH(MID(";"&amp;'CASE DATA'!$E9&amp;";",ROW($1:$99),1),";")),"",ROW($1:$99)),COLUMN(F8)+1)-SMALL(IF(ISERROR(SEARCH(MID(";"&amp;'CASE DATA'!$E9&amp;";",ROW($1:$99),1),";")),"",ROW($1:$99)),COLUMN(F8))-1)</f>
        <v/>
      </c>
      <c r="AA9" s="121" t="str">
        <f t="array" ref="AA9">MID(";"&amp;'CASE DATA'!$E9&amp;";",SMALL(IF(ISERROR(SEARCH(MID(";"&amp;'CASE DATA'!$E9&amp;";",ROW($1:$99),1),";")),"",ROW($1:$99)+1),COLUMN(G9)),SMALL(IF(ISERROR(SEARCH(MID(";"&amp;'CASE DATA'!$E9&amp;";",ROW($1:$99),1),";")),"",ROW($1:$99)),COLUMN(G8)+1)-SMALL(IF(ISERROR(SEARCH(MID(";"&amp;'CASE DATA'!$E9&amp;";",ROW($1:$99),1),";")),"",ROW($1:$99)),COLUMN(G8))-1)</f>
        <v/>
      </c>
      <c r="AB9" s="121" t="str">
        <f t="array" ref="AB9">MID(";"&amp;'CASE DATA'!$E9&amp;";",SMALL(IF(ISERROR(SEARCH(MID(";"&amp;'CASE DATA'!$E9&amp;";",ROW($1:$99),1),";")),"",ROW($1:$99)+1),COLUMN(H9)),SMALL(IF(ISERROR(SEARCH(MID(";"&amp;'CASE DATA'!$E9&amp;";",ROW($1:$99),1),";")),"",ROW($1:$99)),COLUMN(H8)+1)-SMALL(IF(ISERROR(SEARCH(MID(";"&amp;'CASE DATA'!$E9&amp;";",ROW($1:$99),1),";")),"",ROW($1:$99)),COLUMN(H8))-1)</f>
        <v/>
      </c>
      <c r="AC9" s="121" t="str">
        <f t="array" ref="AC9">MID(";"&amp;'CASE DATA'!$E9&amp;";",SMALL(IF(ISERROR(SEARCH(MID(";"&amp;'CASE DATA'!$E9&amp;";",ROW($1:$99),1),";")),"",ROW($1:$99)+1),COLUMN(I9)),SMALL(IF(ISERROR(SEARCH(MID(";"&amp;'CASE DATA'!$E9&amp;";",ROW($1:$99),1),";")),"",ROW($1:$99)),COLUMN(I8)+1)-SMALL(IF(ISERROR(SEARCH(MID(";"&amp;'CASE DATA'!$E9&amp;";",ROW($1:$99),1),";")),"",ROW($1:$99)),COLUMN(I8))-1)</f>
        <v/>
      </c>
      <c r="AD9" s="121" t="str">
        <f t="array" ref="AD9">MID(";"&amp;'CASE DATA'!$E9&amp;";",SMALL(IF(ISERROR(SEARCH(MID(";"&amp;'CASE DATA'!$E9&amp;";",ROW($1:$99),1),";")),"",ROW($1:$99)+1),COLUMN(J9)),SMALL(IF(ISERROR(SEARCH(MID(";"&amp;'CASE DATA'!$E9&amp;";",ROW($1:$99),1),";")),"",ROW($1:$99)),COLUMN(J8)+1)-SMALL(IF(ISERROR(SEARCH(MID(";"&amp;'CASE DATA'!$E9&amp;";",ROW($1:$99),1),";")),"",ROW($1:$99)),COLUMN(J8))-1)</f>
        <v/>
      </c>
      <c r="AE9" s="121" t="str">
        <f t="array" ref="AE9">MID(";"&amp;'CASE DATA'!$E9&amp;";",SMALL(IF(ISERROR(SEARCH(MID(";"&amp;'CASE DATA'!$E9&amp;";",ROW($1:$99),1),";")),"",ROW($1:$99)+1),COLUMN(K9)),SMALL(IF(ISERROR(SEARCH(MID(";"&amp;'CASE DATA'!$E9&amp;";",ROW($1:$99),1),";")),"",ROW($1:$99)),COLUMN(K8)+1)-SMALL(IF(ISERROR(SEARCH(MID(";"&amp;'CASE DATA'!$E9&amp;";",ROW($1:$99),1),";")),"",ROW($1:$99)),COLUMN(K8))-1)</f>
        <v/>
      </c>
      <c r="AF9" s="121" t="str">
        <f t="array" ref="AF9">MID(";"&amp;'CASE DATA'!$E9&amp;";",SMALL(IF(ISERROR(SEARCH(MID(";"&amp;'CASE DATA'!$E9&amp;";",ROW($1:$99),1),";")),"",ROW($1:$99)+1),COLUMN(L9)),SMALL(IF(ISERROR(SEARCH(MID(";"&amp;'CASE DATA'!$E9&amp;";",ROW($1:$99),1),";")),"",ROW($1:$99)),COLUMN(L8)+1)-SMALL(IF(ISERROR(SEARCH(MID(";"&amp;'CASE DATA'!$E9&amp;";",ROW($1:$99),1),";")),"",ROW($1:$99)),COLUMN(L8))-1)</f>
        <v/>
      </c>
      <c r="AG9" t="str">
        <f t="array" ref="AG9">MID(";"&amp;'CASE DATA'!$E9&amp;";",SMALL(IF(ISERROR(SEARCH(MID(";"&amp;'CASE DATA'!$E9&amp;";",ROW($1:$99),1),";")),"",ROW($1:$99)+1),COLUMN(M9)),SMALL(IF(ISERROR(SEARCH(MID(";"&amp;'CASE DATA'!$E9&amp;";",ROW($1:$99),1),";")),"",ROW($1:$99)),COLUMN(M8)+1)-SMALL(IF(ISERROR(SEARCH(MID(";"&amp;'CASE DATA'!$E9&amp;";",ROW($1:$99),1),";")),"",ROW($1:$99)),COLUMN(M8))-1)</f>
        <v/>
      </c>
    </row>
    <row r="10" spans="1:33" x14ac:dyDescent="0.3">
      <c r="A10" s="142"/>
      <c r="B10"/>
      <c r="C10" s="147"/>
      <c r="D10" s="145"/>
      <c r="E10" s="146"/>
      <c r="F10"/>
      <c r="I10" s="143"/>
      <c r="J10" s="143"/>
      <c r="K10" s="143"/>
      <c r="L10" s="143"/>
      <c r="M10" s="143"/>
      <c r="N10" s="143"/>
      <c r="O10" s="143"/>
      <c r="P10" s="143"/>
      <c r="Q10" s="143"/>
      <c r="R10" s="143"/>
      <c r="S10" s="8">
        <f t="shared" si="1"/>
        <v>0</v>
      </c>
      <c r="U10" s="121" t="str">
        <f t="array" ref="U10">MID(";"&amp;'CASE DATA'!$E10&amp;";",SMALL(IF(ISERROR(SEARCH(MID(";"&amp;'CASE DATA'!$E10&amp;";",ROW($1:$99),1),";")),"",ROW($1:$99)+1),COLUMN(A10)),SMALL(IF(ISERROR(SEARCH(MID(";"&amp;'CASE DATA'!$E10&amp;";",ROW($1:$99),1),";")),"",ROW($1:$99)),COLUMN(A9)+1)-SMALL(IF(ISERROR(SEARCH(MID(";"&amp;'CASE DATA'!$E10&amp;";",ROW($1:$99),1),";")),"",ROW($1:$99)),COLUMN(A9))-1)</f>
        <v/>
      </c>
      <c r="V10" s="121" t="str">
        <f t="array" ref="V10">MID(";"&amp;'CASE DATA'!$E10&amp;";",SMALL(IF(ISERROR(SEARCH(MID(";"&amp;'CASE DATA'!$E10&amp;";",ROW($1:$99),1),";")),"",ROW($1:$99)+1),COLUMN(B10)),SMALL(IF(ISERROR(SEARCH(MID(";"&amp;'CASE DATA'!$E10&amp;";",ROW($1:$99),1),";")),"",ROW($1:$99)),COLUMN(B9)+1)-SMALL(IF(ISERROR(SEARCH(MID(";"&amp;'CASE DATA'!$E10&amp;";",ROW($1:$99),1),";")),"",ROW($1:$99)),COLUMN(B9))-1)</f>
        <v/>
      </c>
      <c r="W10" s="121" t="str">
        <f t="array" ref="W10">MID(";"&amp;'CASE DATA'!$E10&amp;";",SMALL(IF(ISERROR(SEARCH(MID(";"&amp;'CASE DATA'!$E10&amp;";",ROW($1:$99),1),";")),"",ROW($1:$99)+1),COLUMN(C10)),SMALL(IF(ISERROR(SEARCH(MID(";"&amp;'CASE DATA'!$E10&amp;";",ROW($1:$99),1),";")),"",ROW($1:$99)),COLUMN(C9)+1)-SMALL(IF(ISERROR(SEARCH(MID(";"&amp;'CASE DATA'!$E10&amp;";",ROW($1:$99),1),";")),"",ROW($1:$99)),COLUMN(C9))-1)</f>
        <v/>
      </c>
      <c r="X10" s="121" t="str">
        <f t="array" ref="X10">MID(";"&amp;'CASE DATA'!$E10&amp;";",SMALL(IF(ISERROR(SEARCH(MID(";"&amp;'CASE DATA'!$E10&amp;";",ROW($1:$99),1),";")),"",ROW($1:$99)+1),COLUMN(D10)),SMALL(IF(ISERROR(SEARCH(MID(";"&amp;'CASE DATA'!$E10&amp;";",ROW($1:$99),1),";")),"",ROW($1:$99)),COLUMN(D9)+1)-SMALL(IF(ISERROR(SEARCH(MID(";"&amp;'CASE DATA'!$E10&amp;";",ROW($1:$99),1),";")),"",ROW($1:$99)),COLUMN(D9))-1)</f>
        <v/>
      </c>
      <c r="Y10" s="121" t="str">
        <f t="array" ref="Y10">MID(";"&amp;'CASE DATA'!$E10&amp;";",SMALL(IF(ISERROR(SEARCH(MID(";"&amp;'CASE DATA'!$E10&amp;";",ROW($1:$99),1),";")),"",ROW($1:$99)+1),COLUMN(E10)),SMALL(IF(ISERROR(SEARCH(MID(";"&amp;'CASE DATA'!$E10&amp;";",ROW($1:$99),1),";")),"",ROW($1:$99)),COLUMN(E9)+1)-SMALL(IF(ISERROR(SEARCH(MID(";"&amp;'CASE DATA'!$E10&amp;";",ROW($1:$99),1),";")),"",ROW($1:$99)),COLUMN(E9))-1)</f>
        <v/>
      </c>
      <c r="Z10" s="121" t="str">
        <f t="array" ref="Z10">MID(";"&amp;'CASE DATA'!$E10&amp;";",SMALL(IF(ISERROR(SEARCH(MID(";"&amp;'CASE DATA'!$E10&amp;";",ROW($1:$99),1),";")),"",ROW($1:$99)+1),COLUMN(F10)),SMALL(IF(ISERROR(SEARCH(MID(";"&amp;'CASE DATA'!$E10&amp;";",ROW($1:$99),1),";")),"",ROW($1:$99)),COLUMN(F9)+1)-SMALL(IF(ISERROR(SEARCH(MID(";"&amp;'CASE DATA'!$E10&amp;";",ROW($1:$99),1),";")),"",ROW($1:$99)),COLUMN(F9))-1)</f>
        <v/>
      </c>
      <c r="AA10" s="121" t="str">
        <f t="array" ref="AA10">MID(";"&amp;'CASE DATA'!$E10&amp;";",SMALL(IF(ISERROR(SEARCH(MID(";"&amp;'CASE DATA'!$E10&amp;";",ROW($1:$99),1),";")),"",ROW($1:$99)+1),COLUMN(G10)),SMALL(IF(ISERROR(SEARCH(MID(";"&amp;'CASE DATA'!$E10&amp;";",ROW($1:$99),1),";")),"",ROW($1:$99)),COLUMN(G9)+1)-SMALL(IF(ISERROR(SEARCH(MID(";"&amp;'CASE DATA'!$E10&amp;";",ROW($1:$99),1),";")),"",ROW($1:$99)),COLUMN(G9))-1)</f>
        <v/>
      </c>
      <c r="AB10" s="121" t="str">
        <f t="array" ref="AB10">MID(";"&amp;'CASE DATA'!$E10&amp;";",SMALL(IF(ISERROR(SEARCH(MID(";"&amp;'CASE DATA'!$E10&amp;";",ROW($1:$99),1),";")),"",ROW($1:$99)+1),COLUMN(H10)),SMALL(IF(ISERROR(SEARCH(MID(";"&amp;'CASE DATA'!$E10&amp;";",ROW($1:$99),1),";")),"",ROW($1:$99)),COLUMN(H9)+1)-SMALL(IF(ISERROR(SEARCH(MID(";"&amp;'CASE DATA'!$E10&amp;";",ROW($1:$99),1),";")),"",ROW($1:$99)),COLUMN(H9))-1)</f>
        <v/>
      </c>
      <c r="AC10" s="121" t="str">
        <f t="array" ref="AC10">MID(";"&amp;'CASE DATA'!$E10&amp;";",SMALL(IF(ISERROR(SEARCH(MID(";"&amp;'CASE DATA'!$E10&amp;";",ROW($1:$99),1),";")),"",ROW($1:$99)+1),COLUMN(I10)),SMALL(IF(ISERROR(SEARCH(MID(";"&amp;'CASE DATA'!$E10&amp;";",ROW($1:$99),1),";")),"",ROW($1:$99)),COLUMN(I9)+1)-SMALL(IF(ISERROR(SEARCH(MID(";"&amp;'CASE DATA'!$E10&amp;";",ROW($1:$99),1),";")),"",ROW($1:$99)),COLUMN(I9))-1)</f>
        <v/>
      </c>
      <c r="AD10" s="121" t="str">
        <f t="array" ref="AD10">MID(";"&amp;'CASE DATA'!$E10&amp;";",SMALL(IF(ISERROR(SEARCH(MID(";"&amp;'CASE DATA'!$E10&amp;";",ROW($1:$99),1),";")),"",ROW($1:$99)+1),COLUMN(J10)),SMALL(IF(ISERROR(SEARCH(MID(";"&amp;'CASE DATA'!$E10&amp;";",ROW($1:$99),1),";")),"",ROW($1:$99)),COLUMN(J9)+1)-SMALL(IF(ISERROR(SEARCH(MID(";"&amp;'CASE DATA'!$E10&amp;";",ROW($1:$99),1),";")),"",ROW($1:$99)),COLUMN(J9))-1)</f>
        <v/>
      </c>
      <c r="AE10" s="121" t="str">
        <f t="array" ref="AE10">MID(";"&amp;'CASE DATA'!$E10&amp;";",SMALL(IF(ISERROR(SEARCH(MID(";"&amp;'CASE DATA'!$E10&amp;";",ROW($1:$99),1),";")),"",ROW($1:$99)+1),COLUMN(K10)),SMALL(IF(ISERROR(SEARCH(MID(";"&amp;'CASE DATA'!$E10&amp;";",ROW($1:$99),1),";")),"",ROW($1:$99)),COLUMN(K9)+1)-SMALL(IF(ISERROR(SEARCH(MID(";"&amp;'CASE DATA'!$E10&amp;";",ROW($1:$99),1),";")),"",ROW($1:$99)),COLUMN(K9))-1)</f>
        <v/>
      </c>
      <c r="AF10" s="121" t="str">
        <f t="array" ref="AF10">MID(";"&amp;'CASE DATA'!$E10&amp;";",SMALL(IF(ISERROR(SEARCH(MID(";"&amp;'CASE DATA'!$E10&amp;";",ROW($1:$99),1),";")),"",ROW($1:$99)+1),COLUMN(L10)),SMALL(IF(ISERROR(SEARCH(MID(";"&amp;'CASE DATA'!$E10&amp;";",ROW($1:$99),1),";")),"",ROW($1:$99)),COLUMN(L9)+1)-SMALL(IF(ISERROR(SEARCH(MID(";"&amp;'CASE DATA'!$E10&amp;";",ROW($1:$99),1),";")),"",ROW($1:$99)),COLUMN(L9))-1)</f>
        <v/>
      </c>
    </row>
    <row r="11" spans="1:33" x14ac:dyDescent="0.3">
      <c r="A11" s="142"/>
      <c r="B11"/>
      <c r="C11" s="144"/>
      <c r="D11" s="145"/>
      <c r="E11" s="146"/>
      <c r="F11"/>
      <c r="I11" s="143"/>
      <c r="J11" s="143"/>
      <c r="K11" s="143"/>
      <c r="L11" s="143"/>
      <c r="M11" s="143"/>
      <c r="N11" s="143"/>
      <c r="O11" s="143"/>
      <c r="P11" s="143"/>
      <c r="Q11" s="143"/>
      <c r="R11" s="143"/>
      <c r="S11" s="8">
        <f t="shared" si="1"/>
        <v>0</v>
      </c>
      <c r="U11" s="121" t="str">
        <f t="array" ref="U11">MID(";"&amp;'CASE DATA'!$E11&amp;";",SMALL(IF(ISERROR(SEARCH(MID(";"&amp;'CASE DATA'!$E11&amp;";",ROW($1:$99),1),";")),"",ROW($1:$99)+1),COLUMN(A11)),SMALL(IF(ISERROR(SEARCH(MID(";"&amp;'CASE DATA'!$E11&amp;";",ROW($1:$99),1),";")),"",ROW($1:$99)),COLUMN(A10)+1)-SMALL(IF(ISERROR(SEARCH(MID(";"&amp;'CASE DATA'!$E11&amp;";",ROW($1:$99),1),";")),"",ROW($1:$99)),COLUMN(A10))-1)</f>
        <v/>
      </c>
      <c r="V11" s="121" t="str">
        <f t="array" ref="V11">MID(";"&amp;'CASE DATA'!$E11&amp;";",SMALL(IF(ISERROR(SEARCH(MID(";"&amp;'CASE DATA'!$E11&amp;";",ROW($1:$99),1),";")),"",ROW($1:$99)+1),COLUMN(B11)),SMALL(IF(ISERROR(SEARCH(MID(";"&amp;'CASE DATA'!$E11&amp;";",ROW($1:$99),1),";")),"",ROW($1:$99)),COLUMN(B10)+1)-SMALL(IF(ISERROR(SEARCH(MID(";"&amp;'CASE DATA'!$E11&amp;";",ROW($1:$99),1),";")),"",ROW($1:$99)),COLUMN(B10))-1)</f>
        <v/>
      </c>
      <c r="W11" s="121" t="str">
        <f t="array" ref="W11">MID(";"&amp;'CASE DATA'!$E11&amp;";",SMALL(IF(ISERROR(SEARCH(MID(";"&amp;'CASE DATA'!$E11&amp;";",ROW($1:$99),1),";")),"",ROW($1:$99)+1),COLUMN(C11)),SMALL(IF(ISERROR(SEARCH(MID(";"&amp;'CASE DATA'!$E11&amp;";",ROW($1:$99),1),";")),"",ROW($1:$99)),COLUMN(C10)+1)-SMALL(IF(ISERROR(SEARCH(MID(";"&amp;'CASE DATA'!$E11&amp;";",ROW($1:$99),1),";")),"",ROW($1:$99)),COLUMN(C10))-1)</f>
        <v/>
      </c>
      <c r="X11" s="121" t="str">
        <f t="array" ref="X11">MID(";"&amp;'CASE DATA'!$E11&amp;";",SMALL(IF(ISERROR(SEARCH(MID(";"&amp;'CASE DATA'!$E11&amp;";",ROW($1:$99),1),";")),"",ROW($1:$99)+1),COLUMN(D11)),SMALL(IF(ISERROR(SEARCH(MID(";"&amp;'CASE DATA'!$E11&amp;";",ROW($1:$99),1),";")),"",ROW($1:$99)),COLUMN(D10)+1)-SMALL(IF(ISERROR(SEARCH(MID(";"&amp;'CASE DATA'!$E11&amp;";",ROW($1:$99),1),";")),"",ROW($1:$99)),COLUMN(D10))-1)</f>
        <v/>
      </c>
      <c r="Y11" s="121" t="str">
        <f t="array" ref="Y11">MID(";"&amp;'CASE DATA'!$E11&amp;";",SMALL(IF(ISERROR(SEARCH(MID(";"&amp;'CASE DATA'!$E11&amp;";",ROW($1:$99),1),";")),"",ROW($1:$99)+1),COLUMN(E11)),SMALL(IF(ISERROR(SEARCH(MID(";"&amp;'CASE DATA'!$E11&amp;";",ROW($1:$99),1),";")),"",ROW($1:$99)),COLUMN(E10)+1)-SMALL(IF(ISERROR(SEARCH(MID(";"&amp;'CASE DATA'!$E11&amp;";",ROW($1:$99),1),";")),"",ROW($1:$99)),COLUMN(E10))-1)</f>
        <v/>
      </c>
      <c r="Z11" s="121" t="str">
        <f t="array" ref="Z11">MID(";"&amp;'CASE DATA'!$E11&amp;";",SMALL(IF(ISERROR(SEARCH(MID(";"&amp;'CASE DATA'!$E11&amp;";",ROW($1:$99),1),";")),"",ROW($1:$99)+1),COLUMN(F11)),SMALL(IF(ISERROR(SEARCH(MID(";"&amp;'CASE DATA'!$E11&amp;";",ROW($1:$99),1),";")),"",ROW($1:$99)),COLUMN(F10)+1)-SMALL(IF(ISERROR(SEARCH(MID(";"&amp;'CASE DATA'!$E11&amp;";",ROW($1:$99),1),";")),"",ROW($1:$99)),COLUMN(F10))-1)</f>
        <v/>
      </c>
      <c r="AA11" s="121" t="str">
        <f t="array" ref="AA11">MID(";"&amp;'CASE DATA'!$E11&amp;";",SMALL(IF(ISERROR(SEARCH(MID(";"&amp;'CASE DATA'!$E11&amp;";",ROW($1:$99),1),";")),"",ROW($1:$99)+1),COLUMN(G11)),SMALL(IF(ISERROR(SEARCH(MID(";"&amp;'CASE DATA'!$E11&amp;";",ROW($1:$99),1),";")),"",ROW($1:$99)),COLUMN(G10)+1)-SMALL(IF(ISERROR(SEARCH(MID(";"&amp;'CASE DATA'!$E11&amp;";",ROW($1:$99),1),";")),"",ROW($1:$99)),COLUMN(G10))-1)</f>
        <v/>
      </c>
      <c r="AB11" s="121" t="str">
        <f t="array" ref="AB11">MID(";"&amp;'CASE DATA'!$E11&amp;";",SMALL(IF(ISERROR(SEARCH(MID(";"&amp;'CASE DATA'!$E11&amp;";",ROW($1:$99),1),";")),"",ROW($1:$99)+1),COLUMN(H11)),SMALL(IF(ISERROR(SEARCH(MID(";"&amp;'CASE DATA'!$E11&amp;";",ROW($1:$99),1),";")),"",ROW($1:$99)),COLUMN(H10)+1)-SMALL(IF(ISERROR(SEARCH(MID(";"&amp;'CASE DATA'!$E11&amp;";",ROW($1:$99),1),";")),"",ROW($1:$99)),COLUMN(H10))-1)</f>
        <v/>
      </c>
      <c r="AC11" s="121" t="str">
        <f t="array" ref="AC11">MID(";"&amp;'CASE DATA'!$E11&amp;";",SMALL(IF(ISERROR(SEARCH(MID(";"&amp;'CASE DATA'!$E11&amp;";",ROW($1:$99),1),";")),"",ROW($1:$99)+1),COLUMN(I11)),SMALL(IF(ISERROR(SEARCH(MID(";"&amp;'CASE DATA'!$E11&amp;";",ROW($1:$99),1),";")),"",ROW($1:$99)),COLUMN(I10)+1)-SMALL(IF(ISERROR(SEARCH(MID(";"&amp;'CASE DATA'!$E11&amp;";",ROW($1:$99),1),";")),"",ROW($1:$99)),COLUMN(I10))-1)</f>
        <v/>
      </c>
      <c r="AD11" s="121" t="str">
        <f t="array" ref="AD11">MID(";"&amp;'CASE DATA'!$E11&amp;";",SMALL(IF(ISERROR(SEARCH(MID(";"&amp;'CASE DATA'!$E11&amp;";",ROW($1:$99),1),";")),"",ROW($1:$99)+1),COLUMN(J11)),SMALL(IF(ISERROR(SEARCH(MID(";"&amp;'CASE DATA'!$E11&amp;";",ROW($1:$99),1),";")),"",ROW($1:$99)),COLUMN(J10)+1)-SMALL(IF(ISERROR(SEARCH(MID(";"&amp;'CASE DATA'!$E11&amp;";",ROW($1:$99),1),";")),"",ROW($1:$99)),COLUMN(J10))-1)</f>
        <v/>
      </c>
      <c r="AE11" s="121" t="str">
        <f t="array" ref="AE11">MID(";"&amp;'CASE DATA'!$E11&amp;";",SMALL(IF(ISERROR(SEARCH(MID(";"&amp;'CASE DATA'!$E11&amp;";",ROW($1:$99),1),";")),"",ROW($1:$99)+1),COLUMN(K11)),SMALL(IF(ISERROR(SEARCH(MID(";"&amp;'CASE DATA'!$E11&amp;";",ROW($1:$99),1),";")),"",ROW($1:$99)),COLUMN(K10)+1)-SMALL(IF(ISERROR(SEARCH(MID(";"&amp;'CASE DATA'!$E11&amp;";",ROW($1:$99),1),";")),"",ROW($1:$99)),COLUMN(K10))-1)</f>
        <v/>
      </c>
      <c r="AF11" s="121" t="str">
        <f t="array" ref="AF11">MID(";"&amp;'CASE DATA'!$E11&amp;";",SMALL(IF(ISERROR(SEARCH(MID(";"&amp;'CASE DATA'!$E11&amp;";",ROW($1:$99),1),";")),"",ROW($1:$99)+1),COLUMN(L11)),SMALL(IF(ISERROR(SEARCH(MID(";"&amp;'CASE DATA'!$E11&amp;";",ROW($1:$99),1),";")),"",ROW($1:$99)),COLUMN(L10)+1)-SMALL(IF(ISERROR(SEARCH(MID(";"&amp;'CASE DATA'!$E11&amp;";",ROW($1:$99),1),";")),"",ROW($1:$99)),COLUMN(L10))-1)</f>
        <v/>
      </c>
    </row>
    <row r="12" spans="1:33" x14ac:dyDescent="0.3">
      <c r="A12" s="142"/>
      <c r="B12"/>
      <c r="C12" s="144"/>
      <c r="D12" s="145"/>
      <c r="E12" s="146"/>
      <c r="F12"/>
      <c r="I12" s="143"/>
      <c r="J12" s="143"/>
      <c r="K12" s="143"/>
      <c r="L12" s="143"/>
      <c r="M12" s="143"/>
      <c r="N12" s="143"/>
      <c r="O12" s="143"/>
      <c r="P12" s="143"/>
      <c r="Q12" s="143"/>
      <c r="R12" s="143"/>
      <c r="S12" s="8">
        <f t="shared" si="1"/>
        <v>0</v>
      </c>
      <c r="U12" s="121" t="str">
        <f t="array" ref="U12">MID(";"&amp;'CASE DATA'!$E12&amp;";",SMALL(IF(ISERROR(SEARCH(MID(";"&amp;'CASE DATA'!$E12&amp;";",ROW($1:$99),1),";")),"",ROW($1:$99)+1),COLUMN(A12)),SMALL(IF(ISERROR(SEARCH(MID(";"&amp;'CASE DATA'!$E12&amp;";",ROW($1:$99),1),";")),"",ROW($1:$99)),COLUMN(A11)+1)-SMALL(IF(ISERROR(SEARCH(MID(";"&amp;'CASE DATA'!$E12&amp;";",ROW($1:$99),1),";")),"",ROW($1:$99)),COLUMN(A11))-1)</f>
        <v/>
      </c>
      <c r="V12" s="121" t="str">
        <f t="array" ref="V12">MID(";"&amp;'CASE DATA'!$E12&amp;";",SMALL(IF(ISERROR(SEARCH(MID(";"&amp;'CASE DATA'!$E12&amp;";",ROW($1:$99),1),";")),"",ROW($1:$99)+1),COLUMN(B12)),SMALL(IF(ISERROR(SEARCH(MID(";"&amp;'CASE DATA'!$E12&amp;";",ROW($1:$99),1),";")),"",ROW($1:$99)),COLUMN(B11)+1)-SMALL(IF(ISERROR(SEARCH(MID(";"&amp;'CASE DATA'!$E12&amp;";",ROW($1:$99),1),";")),"",ROW($1:$99)),COLUMN(B11))-1)</f>
        <v/>
      </c>
      <c r="W12" s="121" t="str">
        <f t="array" ref="W12">MID(";"&amp;'CASE DATA'!$E12&amp;";",SMALL(IF(ISERROR(SEARCH(MID(";"&amp;'CASE DATA'!$E12&amp;";",ROW($1:$99),1),";")),"",ROW($1:$99)+1),COLUMN(C12)),SMALL(IF(ISERROR(SEARCH(MID(";"&amp;'CASE DATA'!$E12&amp;";",ROW($1:$99),1),";")),"",ROW($1:$99)),COLUMN(C11)+1)-SMALL(IF(ISERROR(SEARCH(MID(";"&amp;'CASE DATA'!$E12&amp;";",ROW($1:$99),1),";")),"",ROW($1:$99)),COLUMN(C11))-1)</f>
        <v/>
      </c>
      <c r="X12" s="121" t="str">
        <f t="array" ref="X12">MID(";"&amp;'CASE DATA'!$E12&amp;";",SMALL(IF(ISERROR(SEARCH(MID(";"&amp;'CASE DATA'!$E12&amp;";",ROW($1:$99),1),";")),"",ROW($1:$99)+1),COLUMN(D12)),SMALL(IF(ISERROR(SEARCH(MID(";"&amp;'CASE DATA'!$E12&amp;";",ROW($1:$99),1),";")),"",ROW($1:$99)),COLUMN(D11)+1)-SMALL(IF(ISERROR(SEARCH(MID(";"&amp;'CASE DATA'!$E12&amp;";",ROW($1:$99),1),";")),"",ROW($1:$99)),COLUMN(D11))-1)</f>
        <v/>
      </c>
      <c r="Y12" s="121" t="str">
        <f t="array" ref="Y12">MID(";"&amp;'CASE DATA'!$E12&amp;";",SMALL(IF(ISERROR(SEARCH(MID(";"&amp;'CASE DATA'!$E12&amp;";",ROW($1:$99),1),";")),"",ROW($1:$99)+1),COLUMN(E12)),SMALL(IF(ISERROR(SEARCH(MID(";"&amp;'CASE DATA'!$E12&amp;";",ROW($1:$99),1),";")),"",ROW($1:$99)),COLUMN(E11)+1)-SMALL(IF(ISERROR(SEARCH(MID(";"&amp;'CASE DATA'!$E12&amp;";",ROW($1:$99),1),";")),"",ROW($1:$99)),COLUMN(E11))-1)</f>
        <v/>
      </c>
      <c r="Z12" s="121" t="str">
        <f t="array" ref="Z12">MID(";"&amp;'CASE DATA'!$E12&amp;";",SMALL(IF(ISERROR(SEARCH(MID(";"&amp;'CASE DATA'!$E12&amp;";",ROW($1:$99),1),";")),"",ROW($1:$99)+1),COLUMN(F12)),SMALL(IF(ISERROR(SEARCH(MID(";"&amp;'CASE DATA'!$E12&amp;";",ROW($1:$99),1),";")),"",ROW($1:$99)),COLUMN(F11)+1)-SMALL(IF(ISERROR(SEARCH(MID(";"&amp;'CASE DATA'!$E12&amp;";",ROW($1:$99),1),";")),"",ROW($1:$99)),COLUMN(F11))-1)</f>
        <v/>
      </c>
      <c r="AA12" s="121" t="str">
        <f t="array" ref="AA12">MID(";"&amp;'CASE DATA'!$E12&amp;";",SMALL(IF(ISERROR(SEARCH(MID(";"&amp;'CASE DATA'!$E12&amp;";",ROW($1:$99),1),";")),"",ROW($1:$99)+1),COLUMN(G12)),SMALL(IF(ISERROR(SEARCH(MID(";"&amp;'CASE DATA'!$E12&amp;";",ROW($1:$99),1),";")),"",ROW($1:$99)),COLUMN(G11)+1)-SMALL(IF(ISERROR(SEARCH(MID(";"&amp;'CASE DATA'!$E12&amp;";",ROW($1:$99),1),";")),"",ROW($1:$99)),COLUMN(G11))-1)</f>
        <v/>
      </c>
      <c r="AB12" s="121" t="str">
        <f t="array" ref="AB12">MID(";"&amp;'CASE DATA'!$E12&amp;";",SMALL(IF(ISERROR(SEARCH(MID(";"&amp;'CASE DATA'!$E12&amp;";",ROW($1:$99),1),";")),"",ROW($1:$99)+1),COLUMN(H12)),SMALL(IF(ISERROR(SEARCH(MID(";"&amp;'CASE DATA'!$E12&amp;";",ROW($1:$99),1),";")),"",ROW($1:$99)),COLUMN(H11)+1)-SMALL(IF(ISERROR(SEARCH(MID(";"&amp;'CASE DATA'!$E12&amp;";",ROW($1:$99),1),";")),"",ROW($1:$99)),COLUMN(H11))-1)</f>
        <v/>
      </c>
      <c r="AC12" s="121" t="str">
        <f t="array" ref="AC12">MID(";"&amp;'CASE DATA'!$E12&amp;";",SMALL(IF(ISERROR(SEARCH(MID(";"&amp;'CASE DATA'!$E12&amp;";",ROW($1:$99),1),";")),"",ROW($1:$99)+1),COLUMN(I12)),SMALL(IF(ISERROR(SEARCH(MID(";"&amp;'CASE DATA'!$E12&amp;";",ROW($1:$99),1),";")),"",ROW($1:$99)),COLUMN(I11)+1)-SMALL(IF(ISERROR(SEARCH(MID(";"&amp;'CASE DATA'!$E12&amp;";",ROW($1:$99),1),";")),"",ROW($1:$99)),COLUMN(I11))-1)</f>
        <v/>
      </c>
      <c r="AD12" s="121" t="str">
        <f t="array" ref="AD12">MID(";"&amp;'CASE DATA'!$E12&amp;";",SMALL(IF(ISERROR(SEARCH(MID(";"&amp;'CASE DATA'!$E12&amp;";",ROW($1:$99),1),";")),"",ROW($1:$99)+1),COLUMN(J12)),SMALL(IF(ISERROR(SEARCH(MID(";"&amp;'CASE DATA'!$E12&amp;";",ROW($1:$99),1),";")),"",ROW($1:$99)),COLUMN(J11)+1)-SMALL(IF(ISERROR(SEARCH(MID(";"&amp;'CASE DATA'!$E12&amp;";",ROW($1:$99),1),";")),"",ROW($1:$99)),COLUMN(J11))-1)</f>
        <v/>
      </c>
      <c r="AE12" s="121" t="str">
        <f t="array" ref="AE12">MID(";"&amp;'CASE DATA'!$E12&amp;";",SMALL(IF(ISERROR(SEARCH(MID(";"&amp;'CASE DATA'!$E12&amp;";",ROW($1:$99),1),";")),"",ROW($1:$99)+1),COLUMN(K12)),SMALL(IF(ISERROR(SEARCH(MID(";"&amp;'CASE DATA'!$E12&amp;";",ROW($1:$99),1),";")),"",ROW($1:$99)),COLUMN(K11)+1)-SMALL(IF(ISERROR(SEARCH(MID(";"&amp;'CASE DATA'!$E12&amp;";",ROW($1:$99),1),";")),"",ROW($1:$99)),COLUMN(K11))-1)</f>
        <v/>
      </c>
      <c r="AF12" s="121" t="str">
        <f t="array" ref="AF12">MID(";"&amp;'CASE DATA'!$E12&amp;";",SMALL(IF(ISERROR(SEARCH(MID(";"&amp;'CASE DATA'!$E12&amp;";",ROW($1:$99),1),";")),"",ROW($1:$99)+1),COLUMN(L12)),SMALL(IF(ISERROR(SEARCH(MID(";"&amp;'CASE DATA'!$E12&amp;";",ROW($1:$99),1),";")),"",ROW($1:$99)),COLUMN(L11)+1)-SMALL(IF(ISERROR(SEARCH(MID(";"&amp;'CASE DATA'!$E12&amp;";",ROW($1:$99),1),";")),"",ROW($1:$99)),COLUMN(L11))-1)</f>
        <v/>
      </c>
    </row>
    <row r="13" spans="1:33" x14ac:dyDescent="0.3">
      <c r="A13" s="142"/>
      <c r="B13"/>
      <c r="C13" s="144"/>
      <c r="D13" s="145"/>
      <c r="E13" s="146"/>
      <c r="F13"/>
      <c r="I13" s="143"/>
      <c r="J13" s="143"/>
      <c r="K13" s="143"/>
      <c r="L13" s="143"/>
      <c r="M13" s="145"/>
      <c r="N13" s="143"/>
      <c r="O13" s="143"/>
      <c r="P13" s="143"/>
      <c r="Q13" s="143"/>
      <c r="R13" s="143"/>
      <c r="S13" s="8">
        <f t="shared" si="1"/>
        <v>0</v>
      </c>
      <c r="U13" s="121" t="str">
        <f t="array" ref="U13">MID(";"&amp;'CASE DATA'!$E13&amp;";",SMALL(IF(ISERROR(SEARCH(MID(";"&amp;'CASE DATA'!$E13&amp;";",ROW($1:$99),1),";")),"",ROW($1:$99)+1),COLUMN(A13)),SMALL(IF(ISERROR(SEARCH(MID(";"&amp;'CASE DATA'!$E13&amp;";",ROW($1:$99),1),";")),"",ROW($1:$99)),COLUMN(A12)+1)-SMALL(IF(ISERROR(SEARCH(MID(";"&amp;'CASE DATA'!$E13&amp;";",ROW($1:$99),1),";")),"",ROW($1:$99)),COLUMN(A12))-1)</f>
        <v/>
      </c>
      <c r="V13" s="121" t="str">
        <f t="array" ref="V13">MID(";"&amp;'CASE DATA'!$E13&amp;";",SMALL(IF(ISERROR(SEARCH(MID(";"&amp;'CASE DATA'!$E13&amp;";",ROW($1:$99),1),";")),"",ROW($1:$99)+1),COLUMN(B13)),SMALL(IF(ISERROR(SEARCH(MID(";"&amp;'CASE DATA'!$E13&amp;";",ROW($1:$99),1),";")),"",ROW($1:$99)),COLUMN(B12)+1)-SMALL(IF(ISERROR(SEARCH(MID(";"&amp;'CASE DATA'!$E13&amp;";",ROW($1:$99),1),";")),"",ROW($1:$99)),COLUMN(B12))-1)</f>
        <v/>
      </c>
      <c r="W13" s="121" t="str">
        <f t="array" ref="W13">MID(";"&amp;'CASE DATA'!$E13&amp;";",SMALL(IF(ISERROR(SEARCH(MID(";"&amp;'CASE DATA'!$E13&amp;";",ROW($1:$99),1),";")),"",ROW($1:$99)+1),COLUMN(C13)),SMALL(IF(ISERROR(SEARCH(MID(";"&amp;'CASE DATA'!$E13&amp;";",ROW($1:$99),1),";")),"",ROW($1:$99)),COLUMN(C12)+1)-SMALL(IF(ISERROR(SEARCH(MID(";"&amp;'CASE DATA'!$E13&amp;";",ROW($1:$99),1),";")),"",ROW($1:$99)),COLUMN(C12))-1)</f>
        <v/>
      </c>
      <c r="X13" s="121" t="str">
        <f t="array" ref="X13">MID(";"&amp;'CASE DATA'!$E13&amp;";",SMALL(IF(ISERROR(SEARCH(MID(";"&amp;'CASE DATA'!$E13&amp;";",ROW($1:$99),1),";")),"",ROW($1:$99)+1),COLUMN(D13)),SMALL(IF(ISERROR(SEARCH(MID(";"&amp;'CASE DATA'!$E13&amp;";",ROW($1:$99),1),";")),"",ROW($1:$99)),COLUMN(D12)+1)-SMALL(IF(ISERROR(SEARCH(MID(";"&amp;'CASE DATA'!$E13&amp;";",ROW($1:$99),1),";")),"",ROW($1:$99)),COLUMN(D12))-1)</f>
        <v/>
      </c>
      <c r="Y13" s="121" t="str">
        <f t="array" ref="Y13">MID(";"&amp;'CASE DATA'!$E13&amp;";",SMALL(IF(ISERROR(SEARCH(MID(";"&amp;'CASE DATA'!$E13&amp;";",ROW($1:$99),1),";")),"",ROW($1:$99)+1),COLUMN(E13)),SMALL(IF(ISERROR(SEARCH(MID(";"&amp;'CASE DATA'!$E13&amp;";",ROW($1:$99),1),";")),"",ROW($1:$99)),COLUMN(E12)+1)-SMALL(IF(ISERROR(SEARCH(MID(";"&amp;'CASE DATA'!$E13&amp;";",ROW($1:$99),1),";")),"",ROW($1:$99)),COLUMN(E12))-1)</f>
        <v/>
      </c>
      <c r="Z13" s="121" t="str">
        <f t="array" ref="Z13">MID(";"&amp;'CASE DATA'!$E13&amp;";",SMALL(IF(ISERROR(SEARCH(MID(";"&amp;'CASE DATA'!$E13&amp;";",ROW($1:$99),1),";")),"",ROW($1:$99)+1),COLUMN(F13)),SMALL(IF(ISERROR(SEARCH(MID(";"&amp;'CASE DATA'!$E13&amp;";",ROW($1:$99),1),";")),"",ROW($1:$99)),COLUMN(F12)+1)-SMALL(IF(ISERROR(SEARCH(MID(";"&amp;'CASE DATA'!$E13&amp;";",ROW($1:$99),1),";")),"",ROW($1:$99)),COLUMN(F12))-1)</f>
        <v/>
      </c>
      <c r="AA13" s="121" t="str">
        <f t="array" ref="AA13">MID(";"&amp;'CASE DATA'!$E13&amp;";",SMALL(IF(ISERROR(SEARCH(MID(";"&amp;'CASE DATA'!$E13&amp;";",ROW($1:$99),1),";")),"",ROW($1:$99)+1),COLUMN(G13)),SMALL(IF(ISERROR(SEARCH(MID(";"&amp;'CASE DATA'!$E13&amp;";",ROW($1:$99),1),";")),"",ROW($1:$99)),COLUMN(G12)+1)-SMALL(IF(ISERROR(SEARCH(MID(";"&amp;'CASE DATA'!$E13&amp;";",ROW($1:$99),1),";")),"",ROW($1:$99)),COLUMN(G12))-1)</f>
        <v/>
      </c>
      <c r="AB13" s="121" t="str">
        <f t="array" ref="AB13">MID(";"&amp;'CASE DATA'!$E13&amp;";",SMALL(IF(ISERROR(SEARCH(MID(";"&amp;'CASE DATA'!$E13&amp;";",ROW($1:$99),1),";")),"",ROW($1:$99)+1),COLUMN(H13)),SMALL(IF(ISERROR(SEARCH(MID(";"&amp;'CASE DATA'!$E13&amp;";",ROW($1:$99),1),";")),"",ROW($1:$99)),COLUMN(H12)+1)-SMALL(IF(ISERROR(SEARCH(MID(";"&amp;'CASE DATA'!$E13&amp;";",ROW($1:$99),1),";")),"",ROW($1:$99)),COLUMN(H12))-1)</f>
        <v/>
      </c>
      <c r="AC13" s="121" t="str">
        <f t="array" ref="AC13">MID(";"&amp;'CASE DATA'!$E13&amp;";",SMALL(IF(ISERROR(SEARCH(MID(";"&amp;'CASE DATA'!$E13&amp;";",ROW($1:$99),1),";")),"",ROW($1:$99)+1),COLUMN(I13)),SMALL(IF(ISERROR(SEARCH(MID(";"&amp;'CASE DATA'!$E13&amp;";",ROW($1:$99),1),";")),"",ROW($1:$99)),COLUMN(I12)+1)-SMALL(IF(ISERROR(SEARCH(MID(";"&amp;'CASE DATA'!$E13&amp;";",ROW($1:$99),1),";")),"",ROW($1:$99)),COLUMN(I12))-1)</f>
        <v/>
      </c>
      <c r="AD13" s="121" t="str">
        <f t="array" ref="AD13">MID(";"&amp;'CASE DATA'!$E13&amp;";",SMALL(IF(ISERROR(SEARCH(MID(";"&amp;'CASE DATA'!$E13&amp;";",ROW($1:$99),1),";")),"",ROW($1:$99)+1),COLUMN(J13)),SMALL(IF(ISERROR(SEARCH(MID(";"&amp;'CASE DATA'!$E13&amp;";",ROW($1:$99),1),";")),"",ROW($1:$99)),COLUMN(J12)+1)-SMALL(IF(ISERROR(SEARCH(MID(";"&amp;'CASE DATA'!$E13&amp;";",ROW($1:$99),1),";")),"",ROW($1:$99)),COLUMN(J12))-1)</f>
        <v/>
      </c>
      <c r="AE13" s="121" t="str">
        <f t="array" ref="AE13">MID(";"&amp;'CASE DATA'!$E13&amp;";",SMALL(IF(ISERROR(SEARCH(MID(";"&amp;'CASE DATA'!$E13&amp;";",ROW($1:$99),1),";")),"",ROW($1:$99)+1),COLUMN(K13)),SMALL(IF(ISERROR(SEARCH(MID(";"&amp;'CASE DATA'!$E13&amp;";",ROW($1:$99),1),";")),"",ROW($1:$99)),COLUMN(K12)+1)-SMALL(IF(ISERROR(SEARCH(MID(";"&amp;'CASE DATA'!$E13&amp;";",ROW($1:$99),1),";")),"",ROW($1:$99)),COLUMN(K12))-1)</f>
        <v/>
      </c>
      <c r="AF13" s="121" t="str">
        <f t="array" ref="AF13">MID(";"&amp;'CASE DATA'!$E13&amp;";",SMALL(IF(ISERROR(SEARCH(MID(";"&amp;'CASE DATA'!$E13&amp;";",ROW($1:$99),1),";")),"",ROW($1:$99)+1),COLUMN(L13)),SMALL(IF(ISERROR(SEARCH(MID(";"&amp;'CASE DATA'!$E13&amp;";",ROW($1:$99),1),";")),"",ROW($1:$99)),COLUMN(L12)+1)-SMALL(IF(ISERROR(SEARCH(MID(";"&amp;'CASE DATA'!$E13&amp;";",ROW($1:$99),1),";")),"",ROW($1:$99)),COLUMN(L12))-1)</f>
        <v/>
      </c>
    </row>
    <row r="14" spans="1:33" x14ac:dyDescent="0.3">
      <c r="A14" s="142"/>
      <c r="B14"/>
      <c r="C14" s="144"/>
      <c r="D14" s="145"/>
      <c r="E14" s="146"/>
      <c r="F14"/>
      <c r="I14" s="143"/>
      <c r="J14" s="143"/>
      <c r="K14" s="143"/>
      <c r="L14" s="143"/>
      <c r="M14" s="143"/>
      <c r="N14" s="143"/>
      <c r="O14" s="143"/>
      <c r="P14" s="143"/>
      <c r="Q14" s="143"/>
      <c r="R14" s="143"/>
      <c r="S14" s="8">
        <f t="shared" si="1"/>
        <v>0</v>
      </c>
      <c r="U14" s="121" t="str">
        <f t="array" ref="U14">MID(";"&amp;'CASE DATA'!$E14&amp;";",SMALL(IF(ISERROR(SEARCH(MID(";"&amp;'CASE DATA'!$E14&amp;";",ROW($1:$99),1),";")),"",ROW($1:$99)+1),COLUMN(A14)),SMALL(IF(ISERROR(SEARCH(MID(";"&amp;'CASE DATA'!$E14&amp;";",ROW($1:$99),1),";")),"",ROW($1:$99)),COLUMN(A13)+1)-SMALL(IF(ISERROR(SEARCH(MID(";"&amp;'CASE DATA'!$E14&amp;";",ROW($1:$99),1),";")),"",ROW($1:$99)),COLUMN(A13))-1)</f>
        <v/>
      </c>
      <c r="V14" s="121" t="str">
        <f t="array" ref="V14">MID(";"&amp;'CASE DATA'!$E14&amp;";",SMALL(IF(ISERROR(SEARCH(MID(";"&amp;'CASE DATA'!$E14&amp;";",ROW($1:$99),1),";")),"",ROW($1:$99)+1),COLUMN(B14)),SMALL(IF(ISERROR(SEARCH(MID(";"&amp;'CASE DATA'!$E14&amp;";",ROW($1:$99),1),";")),"",ROW($1:$99)),COLUMN(B13)+1)-SMALL(IF(ISERROR(SEARCH(MID(";"&amp;'CASE DATA'!$E14&amp;";",ROW($1:$99),1),";")),"",ROW($1:$99)),COLUMN(B13))-1)</f>
        <v/>
      </c>
      <c r="W14" s="121" t="str">
        <f t="array" ref="W14">MID(";"&amp;'CASE DATA'!$E14&amp;";",SMALL(IF(ISERROR(SEARCH(MID(";"&amp;'CASE DATA'!$E14&amp;";",ROW($1:$99),1),";")),"",ROW($1:$99)+1),COLUMN(C14)),SMALL(IF(ISERROR(SEARCH(MID(";"&amp;'CASE DATA'!$E14&amp;";",ROW($1:$99),1),";")),"",ROW($1:$99)),COLUMN(C13)+1)-SMALL(IF(ISERROR(SEARCH(MID(";"&amp;'CASE DATA'!$E14&amp;";",ROW($1:$99),1),";")),"",ROW($1:$99)),COLUMN(C13))-1)</f>
        <v/>
      </c>
      <c r="X14" s="121" t="str">
        <f t="array" ref="X14">MID(";"&amp;'CASE DATA'!$E14&amp;";",SMALL(IF(ISERROR(SEARCH(MID(";"&amp;'CASE DATA'!$E14&amp;";",ROW($1:$99),1),";")),"",ROW($1:$99)+1),COLUMN(D14)),SMALL(IF(ISERROR(SEARCH(MID(";"&amp;'CASE DATA'!$E14&amp;";",ROW($1:$99),1),";")),"",ROW($1:$99)),COLUMN(D13)+1)-SMALL(IF(ISERROR(SEARCH(MID(";"&amp;'CASE DATA'!$E14&amp;";",ROW($1:$99),1),";")),"",ROW($1:$99)),COLUMN(D13))-1)</f>
        <v/>
      </c>
      <c r="Y14" s="121" t="str">
        <f t="array" ref="Y14">MID(";"&amp;'CASE DATA'!$E14&amp;";",SMALL(IF(ISERROR(SEARCH(MID(";"&amp;'CASE DATA'!$E14&amp;";",ROW($1:$99),1),";")),"",ROW($1:$99)+1),COLUMN(E14)),SMALL(IF(ISERROR(SEARCH(MID(";"&amp;'CASE DATA'!$E14&amp;";",ROW($1:$99),1),";")),"",ROW($1:$99)),COLUMN(E13)+1)-SMALL(IF(ISERROR(SEARCH(MID(";"&amp;'CASE DATA'!$E14&amp;";",ROW($1:$99),1),";")),"",ROW($1:$99)),COLUMN(E13))-1)</f>
        <v/>
      </c>
      <c r="Z14" s="121" t="str">
        <f t="array" ref="Z14">MID(";"&amp;'CASE DATA'!$E14&amp;";",SMALL(IF(ISERROR(SEARCH(MID(";"&amp;'CASE DATA'!$E14&amp;";",ROW($1:$99),1),";")),"",ROW($1:$99)+1),COLUMN(F14)),SMALL(IF(ISERROR(SEARCH(MID(";"&amp;'CASE DATA'!$E14&amp;";",ROW($1:$99),1),";")),"",ROW($1:$99)),COLUMN(F13)+1)-SMALL(IF(ISERROR(SEARCH(MID(";"&amp;'CASE DATA'!$E14&amp;";",ROW($1:$99),1),";")),"",ROW($1:$99)),COLUMN(F13))-1)</f>
        <v/>
      </c>
      <c r="AA14" s="121" t="str">
        <f t="array" ref="AA14">MID(";"&amp;'CASE DATA'!$E14&amp;";",SMALL(IF(ISERROR(SEARCH(MID(";"&amp;'CASE DATA'!$E14&amp;";",ROW($1:$99),1),";")),"",ROW($1:$99)+1),COLUMN(G14)),SMALL(IF(ISERROR(SEARCH(MID(";"&amp;'CASE DATA'!$E14&amp;";",ROW($1:$99),1),";")),"",ROW($1:$99)),COLUMN(G13)+1)-SMALL(IF(ISERROR(SEARCH(MID(";"&amp;'CASE DATA'!$E14&amp;";",ROW($1:$99),1),";")),"",ROW($1:$99)),COLUMN(G13))-1)</f>
        <v/>
      </c>
      <c r="AB14" s="121" t="str">
        <f t="array" ref="AB14">MID(";"&amp;'CASE DATA'!$E14&amp;";",SMALL(IF(ISERROR(SEARCH(MID(";"&amp;'CASE DATA'!$E14&amp;";",ROW($1:$99),1),";")),"",ROW($1:$99)+1),COLUMN(H14)),SMALL(IF(ISERROR(SEARCH(MID(";"&amp;'CASE DATA'!$E14&amp;";",ROW($1:$99),1),";")),"",ROW($1:$99)),COLUMN(H13)+1)-SMALL(IF(ISERROR(SEARCH(MID(";"&amp;'CASE DATA'!$E14&amp;";",ROW($1:$99),1),";")),"",ROW($1:$99)),COLUMN(H13))-1)</f>
        <v/>
      </c>
      <c r="AC14" s="121" t="str">
        <f t="array" ref="AC14">MID(";"&amp;'CASE DATA'!$E14&amp;";",SMALL(IF(ISERROR(SEARCH(MID(";"&amp;'CASE DATA'!$E14&amp;";",ROW($1:$99),1),";")),"",ROW($1:$99)+1),COLUMN(I14)),SMALL(IF(ISERROR(SEARCH(MID(";"&amp;'CASE DATA'!$E14&amp;";",ROW($1:$99),1),";")),"",ROW($1:$99)),COLUMN(I13)+1)-SMALL(IF(ISERROR(SEARCH(MID(";"&amp;'CASE DATA'!$E14&amp;";",ROW($1:$99),1),";")),"",ROW($1:$99)),COLUMN(I13))-1)</f>
        <v/>
      </c>
      <c r="AD14" s="121" t="str">
        <f t="array" ref="AD14">MID(";"&amp;'CASE DATA'!$E14&amp;";",SMALL(IF(ISERROR(SEARCH(MID(";"&amp;'CASE DATA'!$E14&amp;";",ROW($1:$99),1),";")),"",ROW($1:$99)+1),COLUMN(J14)),SMALL(IF(ISERROR(SEARCH(MID(";"&amp;'CASE DATA'!$E14&amp;";",ROW($1:$99),1),";")),"",ROW($1:$99)),COLUMN(J13)+1)-SMALL(IF(ISERROR(SEARCH(MID(";"&amp;'CASE DATA'!$E14&amp;";",ROW($1:$99),1),";")),"",ROW($1:$99)),COLUMN(J13))-1)</f>
        <v/>
      </c>
      <c r="AE14" s="121" t="str">
        <f t="array" ref="AE14">MID(";"&amp;'CASE DATA'!$E14&amp;";",SMALL(IF(ISERROR(SEARCH(MID(";"&amp;'CASE DATA'!$E14&amp;";",ROW($1:$99),1),";")),"",ROW($1:$99)+1),COLUMN(K14)),SMALL(IF(ISERROR(SEARCH(MID(";"&amp;'CASE DATA'!$E14&amp;";",ROW($1:$99),1),";")),"",ROW($1:$99)),COLUMN(K13)+1)-SMALL(IF(ISERROR(SEARCH(MID(";"&amp;'CASE DATA'!$E14&amp;";",ROW($1:$99),1),";")),"",ROW($1:$99)),COLUMN(K13))-1)</f>
        <v/>
      </c>
      <c r="AF14" s="121" t="str">
        <f t="array" ref="AF14">MID(";"&amp;'CASE DATA'!$E14&amp;";",SMALL(IF(ISERROR(SEARCH(MID(";"&amp;'CASE DATA'!$E14&amp;";",ROW($1:$99),1),";")),"",ROW($1:$99)+1),COLUMN(L14)),SMALL(IF(ISERROR(SEARCH(MID(";"&amp;'CASE DATA'!$E14&amp;";",ROW($1:$99),1),";")),"",ROW($1:$99)),COLUMN(L13)+1)-SMALL(IF(ISERROR(SEARCH(MID(";"&amp;'CASE DATA'!$E14&amp;";",ROW($1:$99),1),";")),"",ROW($1:$99)),COLUMN(L13))-1)</f>
        <v/>
      </c>
    </row>
    <row r="15" spans="1:33" x14ac:dyDescent="0.3">
      <c r="A15" s="142"/>
      <c r="B15"/>
      <c r="C15" s="144"/>
      <c r="D15" s="145"/>
      <c r="E15" s="146"/>
      <c r="F15"/>
      <c r="I15" s="143"/>
      <c r="J15" s="143"/>
      <c r="K15" s="143"/>
      <c r="L15" s="143"/>
      <c r="M15" s="145"/>
      <c r="N15" s="143"/>
      <c r="O15" s="143"/>
      <c r="P15" s="143"/>
      <c r="Q15" s="143"/>
      <c r="R15" s="143"/>
      <c r="S15" s="8">
        <f t="shared" si="1"/>
        <v>0</v>
      </c>
      <c r="U15" s="121" t="str">
        <f t="array" ref="U15">MID(";"&amp;'CASE DATA'!$E15&amp;";",SMALL(IF(ISERROR(SEARCH(MID(";"&amp;'CASE DATA'!$E15&amp;";",ROW($1:$99),1),";")),"",ROW($1:$99)+1),COLUMN(A15)),SMALL(IF(ISERROR(SEARCH(MID(";"&amp;'CASE DATA'!$E15&amp;";",ROW($1:$99),1),";")),"",ROW($1:$99)),COLUMN(A14)+1)-SMALL(IF(ISERROR(SEARCH(MID(";"&amp;'CASE DATA'!$E15&amp;";",ROW($1:$99),1),";")),"",ROW($1:$99)),COLUMN(A14))-1)</f>
        <v/>
      </c>
      <c r="V15" s="121" t="str">
        <f t="array" ref="V15">MID(";"&amp;'CASE DATA'!$E15&amp;";",SMALL(IF(ISERROR(SEARCH(MID(";"&amp;'CASE DATA'!$E15&amp;";",ROW($1:$99),1),";")),"",ROW($1:$99)+1),COLUMN(B15)),SMALL(IF(ISERROR(SEARCH(MID(";"&amp;'CASE DATA'!$E15&amp;";",ROW($1:$99),1),";")),"",ROW($1:$99)),COLUMN(B14)+1)-SMALL(IF(ISERROR(SEARCH(MID(";"&amp;'CASE DATA'!$E15&amp;";",ROW($1:$99),1),";")),"",ROW($1:$99)),COLUMN(B14))-1)</f>
        <v/>
      </c>
      <c r="W15" s="121" t="str">
        <f t="array" ref="W15">MID(";"&amp;'CASE DATA'!$E15&amp;";",SMALL(IF(ISERROR(SEARCH(MID(";"&amp;'CASE DATA'!$E15&amp;";",ROW($1:$99),1),";")),"",ROW($1:$99)+1),COLUMN(C15)),SMALL(IF(ISERROR(SEARCH(MID(";"&amp;'CASE DATA'!$E15&amp;";",ROW($1:$99),1),";")),"",ROW($1:$99)),COLUMN(C14)+1)-SMALL(IF(ISERROR(SEARCH(MID(";"&amp;'CASE DATA'!$E15&amp;";",ROW($1:$99),1),";")),"",ROW($1:$99)),COLUMN(C14))-1)</f>
        <v/>
      </c>
      <c r="X15" s="121" t="str">
        <f t="array" ref="X15">MID(";"&amp;'CASE DATA'!$E15&amp;";",SMALL(IF(ISERROR(SEARCH(MID(";"&amp;'CASE DATA'!$E15&amp;";",ROW($1:$99),1),";")),"",ROW($1:$99)+1),COLUMN(D15)),SMALL(IF(ISERROR(SEARCH(MID(";"&amp;'CASE DATA'!$E15&amp;";",ROW($1:$99),1),";")),"",ROW($1:$99)),COLUMN(D14)+1)-SMALL(IF(ISERROR(SEARCH(MID(";"&amp;'CASE DATA'!$E15&amp;";",ROW($1:$99),1),";")),"",ROW($1:$99)),COLUMN(D14))-1)</f>
        <v/>
      </c>
      <c r="Y15" s="121" t="str">
        <f t="array" ref="Y15">MID(";"&amp;'CASE DATA'!$E15&amp;";",SMALL(IF(ISERROR(SEARCH(MID(";"&amp;'CASE DATA'!$E15&amp;";",ROW($1:$99),1),";")),"",ROW($1:$99)+1),COLUMN(E15)),SMALL(IF(ISERROR(SEARCH(MID(";"&amp;'CASE DATA'!$E15&amp;";",ROW($1:$99),1),";")),"",ROW($1:$99)),COLUMN(E14)+1)-SMALL(IF(ISERROR(SEARCH(MID(";"&amp;'CASE DATA'!$E15&amp;";",ROW($1:$99),1),";")),"",ROW($1:$99)),COLUMN(E14))-1)</f>
        <v/>
      </c>
      <c r="Z15" s="121" t="str">
        <f t="array" ref="Z15">MID(";"&amp;'CASE DATA'!$E15&amp;";",SMALL(IF(ISERROR(SEARCH(MID(";"&amp;'CASE DATA'!$E15&amp;";",ROW($1:$99),1),";")),"",ROW($1:$99)+1),COLUMN(F15)),SMALL(IF(ISERROR(SEARCH(MID(";"&amp;'CASE DATA'!$E15&amp;";",ROW($1:$99),1),";")),"",ROW($1:$99)),COLUMN(F14)+1)-SMALL(IF(ISERROR(SEARCH(MID(";"&amp;'CASE DATA'!$E15&amp;";",ROW($1:$99),1),";")),"",ROW($1:$99)),COLUMN(F14))-1)</f>
        <v/>
      </c>
      <c r="AA15" s="121" t="str">
        <f t="array" ref="AA15">MID(";"&amp;'CASE DATA'!$E15&amp;";",SMALL(IF(ISERROR(SEARCH(MID(";"&amp;'CASE DATA'!$E15&amp;";",ROW($1:$99),1),";")),"",ROW($1:$99)+1),COLUMN(G15)),SMALL(IF(ISERROR(SEARCH(MID(";"&amp;'CASE DATA'!$E15&amp;";",ROW($1:$99),1),";")),"",ROW($1:$99)),COLUMN(G14)+1)-SMALL(IF(ISERROR(SEARCH(MID(";"&amp;'CASE DATA'!$E15&amp;";",ROW($1:$99),1),";")),"",ROW($1:$99)),COLUMN(G14))-1)</f>
        <v/>
      </c>
      <c r="AB15" s="121" t="str">
        <f t="array" ref="AB15">MID(";"&amp;'CASE DATA'!$E15&amp;";",SMALL(IF(ISERROR(SEARCH(MID(";"&amp;'CASE DATA'!$E15&amp;";",ROW($1:$99),1),";")),"",ROW($1:$99)+1),COLUMN(H15)),SMALL(IF(ISERROR(SEARCH(MID(";"&amp;'CASE DATA'!$E15&amp;";",ROW($1:$99),1),";")),"",ROW($1:$99)),COLUMN(H14)+1)-SMALL(IF(ISERROR(SEARCH(MID(";"&amp;'CASE DATA'!$E15&amp;";",ROW($1:$99),1),";")),"",ROW($1:$99)),COLUMN(H14))-1)</f>
        <v/>
      </c>
      <c r="AC15" s="121" t="str">
        <f t="array" ref="AC15">MID(";"&amp;'CASE DATA'!$E15&amp;";",SMALL(IF(ISERROR(SEARCH(MID(";"&amp;'CASE DATA'!$E15&amp;";",ROW($1:$99),1),";")),"",ROW($1:$99)+1),COLUMN(I15)),SMALL(IF(ISERROR(SEARCH(MID(";"&amp;'CASE DATA'!$E15&amp;";",ROW($1:$99),1),";")),"",ROW($1:$99)),COLUMN(I14)+1)-SMALL(IF(ISERROR(SEARCH(MID(";"&amp;'CASE DATA'!$E15&amp;";",ROW($1:$99),1),";")),"",ROW($1:$99)),COLUMN(I14))-1)</f>
        <v/>
      </c>
      <c r="AD15" s="121" t="str">
        <f t="array" ref="AD15">MID(";"&amp;'CASE DATA'!$E15&amp;";",SMALL(IF(ISERROR(SEARCH(MID(";"&amp;'CASE DATA'!$E15&amp;";",ROW($1:$99),1),";")),"",ROW($1:$99)+1),COLUMN(J15)),SMALL(IF(ISERROR(SEARCH(MID(";"&amp;'CASE DATA'!$E15&amp;";",ROW($1:$99),1),";")),"",ROW($1:$99)),COLUMN(J14)+1)-SMALL(IF(ISERROR(SEARCH(MID(";"&amp;'CASE DATA'!$E15&amp;";",ROW($1:$99),1),";")),"",ROW($1:$99)),COLUMN(J14))-1)</f>
        <v/>
      </c>
      <c r="AE15" s="121" t="str">
        <f t="array" ref="AE15">MID(";"&amp;'CASE DATA'!$E15&amp;";",SMALL(IF(ISERROR(SEARCH(MID(";"&amp;'CASE DATA'!$E15&amp;";",ROW($1:$99),1),";")),"",ROW($1:$99)+1),COLUMN(K15)),SMALL(IF(ISERROR(SEARCH(MID(";"&amp;'CASE DATA'!$E15&amp;";",ROW($1:$99),1),";")),"",ROW($1:$99)),COLUMN(K14)+1)-SMALL(IF(ISERROR(SEARCH(MID(";"&amp;'CASE DATA'!$E15&amp;";",ROW($1:$99),1),";")),"",ROW($1:$99)),COLUMN(K14))-1)</f>
        <v/>
      </c>
      <c r="AF15" s="121" t="str">
        <f t="array" ref="AF15">MID(";"&amp;'CASE DATA'!$E15&amp;";",SMALL(IF(ISERROR(SEARCH(MID(";"&amp;'CASE DATA'!$E15&amp;";",ROW($1:$99),1),";")),"",ROW($1:$99)+1),COLUMN(L15)),SMALL(IF(ISERROR(SEARCH(MID(";"&amp;'CASE DATA'!$E15&amp;";",ROW($1:$99),1),";")),"",ROW($1:$99)),COLUMN(L14)+1)-SMALL(IF(ISERROR(SEARCH(MID(";"&amp;'CASE DATA'!$E15&amp;";",ROW($1:$99),1),";")),"",ROW($1:$99)),COLUMN(L14))-1)</f>
        <v/>
      </c>
    </row>
    <row r="16" spans="1:33" x14ac:dyDescent="0.3">
      <c r="A16" s="145"/>
      <c r="B16"/>
      <c r="C16" s="147"/>
      <c r="D16" s="145"/>
      <c r="E16" s="146"/>
      <c r="F16"/>
      <c r="I16" s="143"/>
      <c r="J16" s="143"/>
      <c r="K16" s="143"/>
      <c r="L16" s="143"/>
      <c r="M16" s="143"/>
      <c r="N16" s="143"/>
      <c r="O16" s="143"/>
      <c r="P16" s="143"/>
      <c r="Q16" s="143"/>
      <c r="R16" s="143"/>
      <c r="S16" s="8">
        <f t="shared" si="1"/>
        <v>0</v>
      </c>
      <c r="U16" s="121" t="str">
        <f t="array" ref="U16">MID(";"&amp;'CASE DATA'!$E16&amp;";",SMALL(IF(ISERROR(SEARCH(MID(";"&amp;'CASE DATA'!$E16&amp;";",ROW($1:$99),1),";")),"",ROW($1:$99)+1),COLUMN(A16)),SMALL(IF(ISERROR(SEARCH(MID(";"&amp;'CASE DATA'!$E16&amp;";",ROW($1:$99),1),";")),"",ROW($1:$99)),COLUMN(A15)+1)-SMALL(IF(ISERROR(SEARCH(MID(";"&amp;'CASE DATA'!$E16&amp;";",ROW($1:$99),1),";")),"",ROW($1:$99)),COLUMN(A15))-1)</f>
        <v/>
      </c>
      <c r="V16" s="121" t="str">
        <f t="array" ref="V16">MID(";"&amp;'CASE DATA'!$E16&amp;";",SMALL(IF(ISERROR(SEARCH(MID(";"&amp;'CASE DATA'!$E16&amp;";",ROW($1:$99),1),";")),"",ROW($1:$99)+1),COLUMN(B16)),SMALL(IF(ISERROR(SEARCH(MID(";"&amp;'CASE DATA'!$E16&amp;";",ROW($1:$99),1),";")),"",ROW($1:$99)),COLUMN(B15)+1)-SMALL(IF(ISERROR(SEARCH(MID(";"&amp;'CASE DATA'!$E16&amp;";",ROW($1:$99),1),";")),"",ROW($1:$99)),COLUMN(B15))-1)</f>
        <v/>
      </c>
      <c r="W16" s="121" t="str">
        <f t="array" ref="W16">MID(";"&amp;'CASE DATA'!$E16&amp;";",SMALL(IF(ISERROR(SEARCH(MID(";"&amp;'CASE DATA'!$E16&amp;";",ROW($1:$99),1),";")),"",ROW($1:$99)+1),COLUMN(C16)),SMALL(IF(ISERROR(SEARCH(MID(";"&amp;'CASE DATA'!$E16&amp;";",ROW($1:$99),1),";")),"",ROW($1:$99)),COLUMN(C15)+1)-SMALL(IF(ISERROR(SEARCH(MID(";"&amp;'CASE DATA'!$E16&amp;";",ROW($1:$99),1),";")),"",ROW($1:$99)),COLUMN(C15))-1)</f>
        <v/>
      </c>
      <c r="X16" s="121" t="str">
        <f t="array" ref="X16">MID(";"&amp;'CASE DATA'!$E16&amp;";",SMALL(IF(ISERROR(SEARCH(MID(";"&amp;'CASE DATA'!$E16&amp;";",ROW($1:$99),1),";")),"",ROW($1:$99)+1),COLUMN(D16)),SMALL(IF(ISERROR(SEARCH(MID(";"&amp;'CASE DATA'!$E16&amp;";",ROW($1:$99),1),";")),"",ROW($1:$99)),COLUMN(D15)+1)-SMALL(IF(ISERROR(SEARCH(MID(";"&amp;'CASE DATA'!$E16&amp;";",ROW($1:$99),1),";")),"",ROW($1:$99)),COLUMN(D15))-1)</f>
        <v/>
      </c>
      <c r="Y16" s="121" t="str">
        <f t="array" ref="Y16">MID(";"&amp;'CASE DATA'!$E16&amp;";",SMALL(IF(ISERROR(SEARCH(MID(";"&amp;'CASE DATA'!$E16&amp;";",ROW($1:$99),1),";")),"",ROW($1:$99)+1),COLUMN(E16)),SMALL(IF(ISERROR(SEARCH(MID(";"&amp;'CASE DATA'!$E16&amp;";",ROW($1:$99),1),";")),"",ROW($1:$99)),COLUMN(E15)+1)-SMALL(IF(ISERROR(SEARCH(MID(";"&amp;'CASE DATA'!$E16&amp;";",ROW($1:$99),1),";")),"",ROW($1:$99)),COLUMN(E15))-1)</f>
        <v/>
      </c>
      <c r="Z16" s="121" t="str">
        <f t="array" ref="Z16">MID(";"&amp;'CASE DATA'!$E16&amp;";",SMALL(IF(ISERROR(SEARCH(MID(";"&amp;'CASE DATA'!$E16&amp;";",ROW($1:$99),1),";")),"",ROW($1:$99)+1),COLUMN(F16)),SMALL(IF(ISERROR(SEARCH(MID(";"&amp;'CASE DATA'!$E16&amp;";",ROW($1:$99),1),";")),"",ROW($1:$99)),COLUMN(F15)+1)-SMALL(IF(ISERROR(SEARCH(MID(";"&amp;'CASE DATA'!$E16&amp;";",ROW($1:$99),1),";")),"",ROW($1:$99)),COLUMN(F15))-1)</f>
        <v/>
      </c>
      <c r="AA16" s="121" t="str">
        <f t="array" ref="AA16">MID(";"&amp;'CASE DATA'!$E16&amp;";",SMALL(IF(ISERROR(SEARCH(MID(";"&amp;'CASE DATA'!$E16&amp;";",ROW($1:$99),1),";")),"",ROW($1:$99)+1),COLUMN(G16)),SMALL(IF(ISERROR(SEARCH(MID(";"&amp;'CASE DATA'!$E16&amp;";",ROW($1:$99),1),";")),"",ROW($1:$99)),COLUMN(G15)+1)-SMALL(IF(ISERROR(SEARCH(MID(";"&amp;'CASE DATA'!$E16&amp;";",ROW($1:$99),1),";")),"",ROW($1:$99)),COLUMN(G15))-1)</f>
        <v/>
      </c>
      <c r="AB16" s="121" t="str">
        <f t="array" ref="AB16">MID(";"&amp;'CASE DATA'!$E16&amp;";",SMALL(IF(ISERROR(SEARCH(MID(";"&amp;'CASE DATA'!$E16&amp;";",ROW($1:$99),1),";")),"",ROW($1:$99)+1),COLUMN(H16)),SMALL(IF(ISERROR(SEARCH(MID(";"&amp;'CASE DATA'!$E16&amp;";",ROW($1:$99),1),";")),"",ROW($1:$99)),COLUMN(H15)+1)-SMALL(IF(ISERROR(SEARCH(MID(";"&amp;'CASE DATA'!$E16&amp;";",ROW($1:$99),1),";")),"",ROW($1:$99)),COLUMN(H15))-1)</f>
        <v/>
      </c>
      <c r="AC16" s="121" t="str">
        <f t="array" ref="AC16">MID(";"&amp;'CASE DATA'!$E16&amp;";",SMALL(IF(ISERROR(SEARCH(MID(";"&amp;'CASE DATA'!$E16&amp;";",ROW($1:$99),1),";")),"",ROW($1:$99)+1),COLUMN(I16)),SMALL(IF(ISERROR(SEARCH(MID(";"&amp;'CASE DATA'!$E16&amp;";",ROW($1:$99),1),";")),"",ROW($1:$99)),COLUMN(I15)+1)-SMALL(IF(ISERROR(SEARCH(MID(";"&amp;'CASE DATA'!$E16&amp;";",ROW($1:$99),1),";")),"",ROW($1:$99)),COLUMN(I15))-1)</f>
        <v/>
      </c>
      <c r="AD16" s="121" t="str">
        <f t="array" ref="AD16">MID(";"&amp;'CASE DATA'!$E16&amp;";",SMALL(IF(ISERROR(SEARCH(MID(";"&amp;'CASE DATA'!$E16&amp;";",ROW($1:$99),1),";")),"",ROW($1:$99)+1),COLUMN(J16)),SMALL(IF(ISERROR(SEARCH(MID(";"&amp;'CASE DATA'!$E16&amp;";",ROW($1:$99),1),";")),"",ROW($1:$99)),COLUMN(J15)+1)-SMALL(IF(ISERROR(SEARCH(MID(";"&amp;'CASE DATA'!$E16&amp;";",ROW($1:$99),1),";")),"",ROW($1:$99)),COLUMN(J15))-1)</f>
        <v/>
      </c>
      <c r="AE16" s="121" t="str">
        <f t="array" ref="AE16">MID(";"&amp;'CASE DATA'!$E16&amp;";",SMALL(IF(ISERROR(SEARCH(MID(";"&amp;'CASE DATA'!$E16&amp;";",ROW($1:$99),1),";")),"",ROW($1:$99)+1),COLUMN(K16)),SMALL(IF(ISERROR(SEARCH(MID(";"&amp;'CASE DATA'!$E16&amp;";",ROW($1:$99),1),";")),"",ROW($1:$99)),COLUMN(K15)+1)-SMALL(IF(ISERROR(SEARCH(MID(";"&amp;'CASE DATA'!$E16&amp;";",ROW($1:$99),1),";")),"",ROW($1:$99)),COLUMN(K15))-1)</f>
        <v/>
      </c>
      <c r="AF16" s="121" t="str">
        <f t="array" ref="AF16">MID(";"&amp;'CASE DATA'!$E16&amp;";",SMALL(IF(ISERROR(SEARCH(MID(";"&amp;'CASE DATA'!$E16&amp;";",ROW($1:$99),1),";")),"",ROW($1:$99)+1),COLUMN(L16)),SMALL(IF(ISERROR(SEARCH(MID(";"&amp;'CASE DATA'!$E16&amp;";",ROW($1:$99),1),";")),"",ROW($1:$99)),COLUMN(L15)+1)-SMALL(IF(ISERROR(SEARCH(MID(";"&amp;'CASE DATA'!$E16&amp;";",ROW($1:$99),1),";")),"",ROW($1:$99)),COLUMN(L15))-1)</f>
        <v/>
      </c>
    </row>
    <row r="17" spans="1:32" x14ac:dyDescent="0.3">
      <c r="A17" s="145"/>
      <c r="B17"/>
      <c r="C17" s="147"/>
      <c r="D17" s="145"/>
      <c r="E17" s="146"/>
      <c r="F17"/>
      <c r="I17" s="143"/>
      <c r="J17" s="143"/>
      <c r="K17" s="143"/>
      <c r="L17" s="143"/>
      <c r="M17" s="143"/>
      <c r="N17" s="143"/>
      <c r="O17" s="143"/>
      <c r="P17" s="143"/>
      <c r="Q17" s="143"/>
      <c r="R17" s="143"/>
      <c r="S17" s="8">
        <f t="shared" si="1"/>
        <v>0</v>
      </c>
      <c r="U17" s="121" t="str">
        <f t="array" ref="U17">MID(";"&amp;'CASE DATA'!$E17&amp;";",SMALL(IF(ISERROR(SEARCH(MID(";"&amp;'CASE DATA'!$E17&amp;";",ROW($1:$99),1),";")),"",ROW($1:$99)+1),COLUMN(A17)),SMALL(IF(ISERROR(SEARCH(MID(";"&amp;'CASE DATA'!$E17&amp;";",ROW($1:$99),1),";")),"",ROW($1:$99)),COLUMN(A16)+1)-SMALL(IF(ISERROR(SEARCH(MID(";"&amp;'CASE DATA'!$E17&amp;";",ROW($1:$99),1),";")),"",ROW($1:$99)),COLUMN(A16))-1)</f>
        <v/>
      </c>
      <c r="V17" s="121" t="str">
        <f t="array" ref="V17">MID(";"&amp;'CASE DATA'!$E17&amp;";",SMALL(IF(ISERROR(SEARCH(MID(";"&amp;'CASE DATA'!$E17&amp;";",ROW($1:$99),1),";")),"",ROW($1:$99)+1),COLUMN(B17)),SMALL(IF(ISERROR(SEARCH(MID(";"&amp;'CASE DATA'!$E17&amp;";",ROW($1:$99),1),";")),"",ROW($1:$99)),COLUMN(B16)+1)-SMALL(IF(ISERROR(SEARCH(MID(";"&amp;'CASE DATA'!$E17&amp;";",ROW($1:$99),1),";")),"",ROW($1:$99)),COLUMN(B16))-1)</f>
        <v/>
      </c>
      <c r="W17" s="121" t="str">
        <f t="array" ref="W17">MID(";"&amp;'CASE DATA'!$E17&amp;";",SMALL(IF(ISERROR(SEARCH(MID(";"&amp;'CASE DATA'!$E17&amp;";",ROW($1:$99),1),";")),"",ROW($1:$99)+1),COLUMN(C17)),SMALL(IF(ISERROR(SEARCH(MID(";"&amp;'CASE DATA'!$E17&amp;";",ROW($1:$99),1),";")),"",ROW($1:$99)),COLUMN(C16)+1)-SMALL(IF(ISERROR(SEARCH(MID(";"&amp;'CASE DATA'!$E17&amp;";",ROW($1:$99),1),";")),"",ROW($1:$99)),COLUMN(C16))-1)</f>
        <v/>
      </c>
      <c r="X17" s="121" t="str">
        <f t="array" ref="X17">MID(";"&amp;'CASE DATA'!$E17&amp;";",SMALL(IF(ISERROR(SEARCH(MID(";"&amp;'CASE DATA'!$E17&amp;";",ROW($1:$99),1),";")),"",ROW($1:$99)+1),COLUMN(D17)),SMALL(IF(ISERROR(SEARCH(MID(";"&amp;'CASE DATA'!$E17&amp;";",ROW($1:$99),1),";")),"",ROW($1:$99)),COLUMN(D16)+1)-SMALL(IF(ISERROR(SEARCH(MID(";"&amp;'CASE DATA'!$E17&amp;";",ROW($1:$99),1),";")),"",ROW($1:$99)),COLUMN(D16))-1)</f>
        <v/>
      </c>
      <c r="Y17" s="121" t="str">
        <f t="array" ref="Y17">MID(";"&amp;'CASE DATA'!$E17&amp;";",SMALL(IF(ISERROR(SEARCH(MID(";"&amp;'CASE DATA'!$E17&amp;";",ROW($1:$99),1),";")),"",ROW($1:$99)+1),COLUMN(E17)),SMALL(IF(ISERROR(SEARCH(MID(";"&amp;'CASE DATA'!$E17&amp;";",ROW($1:$99),1),";")),"",ROW($1:$99)),COLUMN(E16)+1)-SMALL(IF(ISERROR(SEARCH(MID(";"&amp;'CASE DATA'!$E17&amp;";",ROW($1:$99),1),";")),"",ROW($1:$99)),COLUMN(E16))-1)</f>
        <v/>
      </c>
      <c r="Z17" s="121" t="str">
        <f t="array" ref="Z17">MID(";"&amp;'CASE DATA'!$E17&amp;";",SMALL(IF(ISERROR(SEARCH(MID(";"&amp;'CASE DATA'!$E17&amp;";",ROW($1:$99),1),";")),"",ROW($1:$99)+1),COLUMN(F17)),SMALL(IF(ISERROR(SEARCH(MID(";"&amp;'CASE DATA'!$E17&amp;";",ROW($1:$99),1),";")),"",ROW($1:$99)),COLUMN(F16)+1)-SMALL(IF(ISERROR(SEARCH(MID(";"&amp;'CASE DATA'!$E17&amp;";",ROW($1:$99),1),";")),"",ROW($1:$99)),COLUMN(F16))-1)</f>
        <v/>
      </c>
      <c r="AA17" s="121" t="str">
        <f t="array" ref="AA17">MID(";"&amp;'CASE DATA'!$E17&amp;";",SMALL(IF(ISERROR(SEARCH(MID(";"&amp;'CASE DATA'!$E17&amp;";",ROW($1:$99),1),";")),"",ROW($1:$99)+1),COLUMN(G17)),SMALL(IF(ISERROR(SEARCH(MID(";"&amp;'CASE DATA'!$E17&amp;";",ROW($1:$99),1),";")),"",ROW($1:$99)),COLUMN(G16)+1)-SMALL(IF(ISERROR(SEARCH(MID(";"&amp;'CASE DATA'!$E17&amp;";",ROW($1:$99),1),";")),"",ROW($1:$99)),COLUMN(G16))-1)</f>
        <v/>
      </c>
      <c r="AB17" s="121" t="str">
        <f t="array" ref="AB17">MID(";"&amp;'CASE DATA'!$E17&amp;";",SMALL(IF(ISERROR(SEARCH(MID(";"&amp;'CASE DATA'!$E17&amp;";",ROW($1:$99),1),";")),"",ROW($1:$99)+1),COLUMN(H17)),SMALL(IF(ISERROR(SEARCH(MID(";"&amp;'CASE DATA'!$E17&amp;";",ROW($1:$99),1),";")),"",ROW($1:$99)),COLUMN(H16)+1)-SMALL(IF(ISERROR(SEARCH(MID(";"&amp;'CASE DATA'!$E17&amp;";",ROW($1:$99),1),";")),"",ROW($1:$99)),COLUMN(H16))-1)</f>
        <v/>
      </c>
      <c r="AC17" s="121" t="str">
        <f t="array" ref="AC17">MID(";"&amp;'CASE DATA'!$E17&amp;";",SMALL(IF(ISERROR(SEARCH(MID(";"&amp;'CASE DATA'!$E17&amp;";",ROW($1:$99),1),";")),"",ROW($1:$99)+1),COLUMN(I17)),SMALL(IF(ISERROR(SEARCH(MID(";"&amp;'CASE DATA'!$E17&amp;";",ROW($1:$99),1),";")),"",ROW($1:$99)),COLUMN(I16)+1)-SMALL(IF(ISERROR(SEARCH(MID(";"&amp;'CASE DATA'!$E17&amp;";",ROW($1:$99),1),";")),"",ROW($1:$99)),COLUMN(I16))-1)</f>
        <v/>
      </c>
      <c r="AD17" s="121" t="str">
        <f t="array" ref="AD17">MID(";"&amp;'CASE DATA'!$E17&amp;";",SMALL(IF(ISERROR(SEARCH(MID(";"&amp;'CASE DATA'!$E17&amp;";",ROW($1:$99),1),";")),"",ROW($1:$99)+1),COLUMN(J17)),SMALL(IF(ISERROR(SEARCH(MID(";"&amp;'CASE DATA'!$E17&amp;";",ROW($1:$99),1),";")),"",ROW($1:$99)),COLUMN(J16)+1)-SMALL(IF(ISERROR(SEARCH(MID(";"&amp;'CASE DATA'!$E17&amp;";",ROW($1:$99),1),";")),"",ROW($1:$99)),COLUMN(J16))-1)</f>
        <v/>
      </c>
      <c r="AE17" s="121" t="str">
        <f t="array" ref="AE17">MID(";"&amp;'CASE DATA'!$E17&amp;";",SMALL(IF(ISERROR(SEARCH(MID(";"&amp;'CASE DATA'!$E17&amp;";",ROW($1:$99),1),";")),"",ROW($1:$99)+1),COLUMN(K17)),SMALL(IF(ISERROR(SEARCH(MID(";"&amp;'CASE DATA'!$E17&amp;";",ROW($1:$99),1),";")),"",ROW($1:$99)),COLUMN(K16)+1)-SMALL(IF(ISERROR(SEARCH(MID(";"&amp;'CASE DATA'!$E17&amp;";",ROW($1:$99),1),";")),"",ROW($1:$99)),COLUMN(K16))-1)</f>
        <v/>
      </c>
      <c r="AF17" s="121" t="str">
        <f t="array" ref="AF17">MID(";"&amp;'CASE DATA'!$E17&amp;";",SMALL(IF(ISERROR(SEARCH(MID(";"&amp;'CASE DATA'!$E17&amp;";",ROW($1:$99),1),";")),"",ROW($1:$99)+1),COLUMN(L17)),SMALL(IF(ISERROR(SEARCH(MID(";"&amp;'CASE DATA'!$E17&amp;";",ROW($1:$99),1),";")),"",ROW($1:$99)),COLUMN(L16)+1)-SMALL(IF(ISERROR(SEARCH(MID(";"&amp;'CASE DATA'!$E17&amp;";",ROW($1:$99),1),";")),"",ROW($1:$99)),COLUMN(L16))-1)</f>
        <v/>
      </c>
    </row>
    <row r="18" spans="1:32" x14ac:dyDescent="0.3">
      <c r="A18" s="145"/>
      <c r="B18"/>
      <c r="C18" s="147"/>
      <c r="D18" s="145"/>
      <c r="E18" s="146"/>
      <c r="F18"/>
      <c r="I18" s="143"/>
      <c r="J18" s="143"/>
      <c r="K18" s="143"/>
      <c r="L18" s="143"/>
      <c r="M18" s="143"/>
      <c r="N18" s="143"/>
      <c r="O18" s="143"/>
      <c r="P18" s="143"/>
      <c r="Q18" s="143"/>
      <c r="R18" s="143"/>
      <c r="S18" s="8">
        <f t="shared" si="1"/>
        <v>0</v>
      </c>
      <c r="U18" s="121" t="str">
        <f t="array" ref="U18">MID(";"&amp;'CASE DATA'!$E18&amp;";",SMALL(IF(ISERROR(SEARCH(MID(";"&amp;'CASE DATA'!$E18&amp;";",ROW($1:$99),1),";")),"",ROW($1:$99)+1),COLUMN(A18)),SMALL(IF(ISERROR(SEARCH(MID(";"&amp;'CASE DATA'!$E18&amp;";",ROW($1:$99),1),";")),"",ROW($1:$99)),COLUMN(A17)+1)-SMALL(IF(ISERROR(SEARCH(MID(";"&amp;'CASE DATA'!$E18&amp;";",ROW($1:$99),1),";")),"",ROW($1:$99)),COLUMN(A17))-1)</f>
        <v/>
      </c>
      <c r="V18" s="121" t="str">
        <f t="array" ref="V18">MID(";"&amp;'CASE DATA'!$E18&amp;";",SMALL(IF(ISERROR(SEARCH(MID(";"&amp;'CASE DATA'!$E18&amp;";",ROW($1:$99),1),";")),"",ROW($1:$99)+1),COLUMN(B18)),SMALL(IF(ISERROR(SEARCH(MID(";"&amp;'CASE DATA'!$E18&amp;";",ROW($1:$99),1),";")),"",ROW($1:$99)),COLUMN(B17)+1)-SMALL(IF(ISERROR(SEARCH(MID(";"&amp;'CASE DATA'!$E18&amp;";",ROW($1:$99),1),";")),"",ROW($1:$99)),COLUMN(B17))-1)</f>
        <v/>
      </c>
      <c r="W18" s="121" t="str">
        <f t="array" ref="W18">MID(";"&amp;'CASE DATA'!$E18&amp;";",SMALL(IF(ISERROR(SEARCH(MID(";"&amp;'CASE DATA'!$E18&amp;";",ROW($1:$99),1),";")),"",ROW($1:$99)+1),COLUMN(C18)),SMALL(IF(ISERROR(SEARCH(MID(";"&amp;'CASE DATA'!$E18&amp;";",ROW($1:$99),1),";")),"",ROW($1:$99)),COLUMN(C17)+1)-SMALL(IF(ISERROR(SEARCH(MID(";"&amp;'CASE DATA'!$E18&amp;";",ROW($1:$99),1),";")),"",ROW($1:$99)),COLUMN(C17))-1)</f>
        <v/>
      </c>
      <c r="X18" s="121" t="str">
        <f t="array" ref="X18">MID(";"&amp;'CASE DATA'!$E18&amp;";",SMALL(IF(ISERROR(SEARCH(MID(";"&amp;'CASE DATA'!$E18&amp;";",ROW($1:$99),1),";")),"",ROW($1:$99)+1),COLUMN(D18)),SMALL(IF(ISERROR(SEARCH(MID(";"&amp;'CASE DATA'!$E18&amp;";",ROW($1:$99),1),";")),"",ROW($1:$99)),COLUMN(D17)+1)-SMALL(IF(ISERROR(SEARCH(MID(";"&amp;'CASE DATA'!$E18&amp;";",ROW($1:$99),1),";")),"",ROW($1:$99)),COLUMN(D17))-1)</f>
        <v/>
      </c>
      <c r="Y18" s="121" t="str">
        <f t="array" ref="Y18">MID(";"&amp;'CASE DATA'!$E18&amp;";",SMALL(IF(ISERROR(SEARCH(MID(";"&amp;'CASE DATA'!$E18&amp;";",ROW($1:$99),1),";")),"",ROW($1:$99)+1),COLUMN(E18)),SMALL(IF(ISERROR(SEARCH(MID(";"&amp;'CASE DATA'!$E18&amp;";",ROW($1:$99),1),";")),"",ROW($1:$99)),COLUMN(E17)+1)-SMALL(IF(ISERROR(SEARCH(MID(";"&amp;'CASE DATA'!$E18&amp;";",ROW($1:$99),1),";")),"",ROW($1:$99)),COLUMN(E17))-1)</f>
        <v/>
      </c>
      <c r="Z18" s="121" t="str">
        <f t="array" ref="Z18">MID(";"&amp;'CASE DATA'!$E18&amp;";",SMALL(IF(ISERROR(SEARCH(MID(";"&amp;'CASE DATA'!$E18&amp;";",ROW($1:$99),1),";")),"",ROW($1:$99)+1),COLUMN(F18)),SMALL(IF(ISERROR(SEARCH(MID(";"&amp;'CASE DATA'!$E18&amp;";",ROW($1:$99),1),";")),"",ROW($1:$99)),COLUMN(F17)+1)-SMALL(IF(ISERROR(SEARCH(MID(";"&amp;'CASE DATA'!$E18&amp;";",ROW($1:$99),1),";")),"",ROW($1:$99)),COLUMN(F17))-1)</f>
        <v/>
      </c>
      <c r="AA18" s="121" t="str">
        <f t="array" ref="AA18">MID(";"&amp;'CASE DATA'!$E18&amp;";",SMALL(IF(ISERROR(SEARCH(MID(";"&amp;'CASE DATA'!$E18&amp;";",ROW($1:$99),1),";")),"",ROW($1:$99)+1),COLUMN(G18)),SMALL(IF(ISERROR(SEARCH(MID(";"&amp;'CASE DATA'!$E18&amp;";",ROW($1:$99),1),";")),"",ROW($1:$99)),COLUMN(G17)+1)-SMALL(IF(ISERROR(SEARCH(MID(";"&amp;'CASE DATA'!$E18&amp;";",ROW($1:$99),1),";")),"",ROW($1:$99)),COLUMN(G17))-1)</f>
        <v/>
      </c>
      <c r="AB18" s="121" t="str">
        <f t="array" ref="AB18">MID(";"&amp;'CASE DATA'!$E18&amp;";",SMALL(IF(ISERROR(SEARCH(MID(";"&amp;'CASE DATA'!$E18&amp;";",ROW($1:$99),1),";")),"",ROW($1:$99)+1),COLUMN(H18)),SMALL(IF(ISERROR(SEARCH(MID(";"&amp;'CASE DATA'!$E18&amp;";",ROW($1:$99),1),";")),"",ROW($1:$99)),COLUMN(H17)+1)-SMALL(IF(ISERROR(SEARCH(MID(";"&amp;'CASE DATA'!$E18&amp;";",ROW($1:$99),1),";")),"",ROW($1:$99)),COLUMN(H17))-1)</f>
        <v/>
      </c>
      <c r="AC18" s="121" t="str">
        <f t="array" ref="AC18">MID(";"&amp;'CASE DATA'!$E18&amp;";",SMALL(IF(ISERROR(SEARCH(MID(";"&amp;'CASE DATA'!$E18&amp;";",ROW($1:$99),1),";")),"",ROW($1:$99)+1),COLUMN(I18)),SMALL(IF(ISERROR(SEARCH(MID(";"&amp;'CASE DATA'!$E18&amp;";",ROW($1:$99),1),";")),"",ROW($1:$99)),COLUMN(I17)+1)-SMALL(IF(ISERROR(SEARCH(MID(";"&amp;'CASE DATA'!$E18&amp;";",ROW($1:$99),1),";")),"",ROW($1:$99)),COLUMN(I17))-1)</f>
        <v/>
      </c>
      <c r="AD18" s="121" t="str">
        <f t="array" ref="AD18">MID(";"&amp;'CASE DATA'!$E18&amp;";",SMALL(IF(ISERROR(SEARCH(MID(";"&amp;'CASE DATA'!$E18&amp;";",ROW($1:$99),1),";")),"",ROW($1:$99)+1),COLUMN(J18)),SMALL(IF(ISERROR(SEARCH(MID(";"&amp;'CASE DATA'!$E18&amp;";",ROW($1:$99),1),";")),"",ROW($1:$99)),COLUMN(J17)+1)-SMALL(IF(ISERROR(SEARCH(MID(";"&amp;'CASE DATA'!$E18&amp;";",ROW($1:$99),1),";")),"",ROW($1:$99)),COLUMN(J17))-1)</f>
        <v/>
      </c>
      <c r="AE18" s="121" t="str">
        <f t="array" ref="AE18">MID(";"&amp;'CASE DATA'!$E18&amp;";",SMALL(IF(ISERROR(SEARCH(MID(";"&amp;'CASE DATA'!$E18&amp;";",ROW($1:$99),1),";")),"",ROW($1:$99)+1),COLUMN(K18)),SMALL(IF(ISERROR(SEARCH(MID(";"&amp;'CASE DATA'!$E18&amp;";",ROW($1:$99),1),";")),"",ROW($1:$99)),COLUMN(K17)+1)-SMALL(IF(ISERROR(SEARCH(MID(";"&amp;'CASE DATA'!$E18&amp;";",ROW($1:$99),1),";")),"",ROW($1:$99)),COLUMN(K17))-1)</f>
        <v/>
      </c>
      <c r="AF18" s="121" t="str">
        <f t="array" ref="AF18">MID(";"&amp;'CASE DATA'!$E18&amp;";",SMALL(IF(ISERROR(SEARCH(MID(";"&amp;'CASE DATA'!$E18&amp;";",ROW($1:$99),1),";")),"",ROW($1:$99)+1),COLUMN(L18)),SMALL(IF(ISERROR(SEARCH(MID(";"&amp;'CASE DATA'!$E18&amp;";",ROW($1:$99),1),";")),"",ROW($1:$99)),COLUMN(L17)+1)-SMALL(IF(ISERROR(SEARCH(MID(";"&amp;'CASE DATA'!$E18&amp;";",ROW($1:$99),1),";")),"",ROW($1:$99)),COLUMN(L17))-1)</f>
        <v/>
      </c>
    </row>
    <row r="19" spans="1:32" x14ac:dyDescent="0.3">
      <c r="A19" s="145"/>
      <c r="B19"/>
      <c r="C19" s="147"/>
      <c r="D19" s="145"/>
      <c r="E19" s="146"/>
      <c r="F19"/>
      <c r="I19" s="143"/>
      <c r="J19" s="143"/>
      <c r="K19" s="143"/>
      <c r="L19" s="143"/>
      <c r="M19" s="143"/>
      <c r="N19" s="143"/>
      <c r="O19" s="143"/>
      <c r="P19" s="143"/>
      <c r="Q19" s="143"/>
      <c r="R19" s="143"/>
      <c r="S19" s="8">
        <f t="shared" si="1"/>
        <v>0</v>
      </c>
      <c r="U19" s="121" t="str">
        <f t="array" ref="U19">MID(";"&amp;'CASE DATA'!$E19&amp;";",SMALL(IF(ISERROR(SEARCH(MID(";"&amp;'CASE DATA'!$E19&amp;";",ROW($1:$99),1),";")),"",ROW($1:$99)+1),COLUMN(A19)),SMALL(IF(ISERROR(SEARCH(MID(";"&amp;'CASE DATA'!$E19&amp;";",ROW($1:$99),1),";")),"",ROW($1:$99)),COLUMN(A18)+1)-SMALL(IF(ISERROR(SEARCH(MID(";"&amp;'CASE DATA'!$E19&amp;";",ROW($1:$99),1),";")),"",ROW($1:$99)),COLUMN(A18))-1)</f>
        <v/>
      </c>
      <c r="V19" s="121" t="str">
        <f t="array" ref="V19">MID(";"&amp;'CASE DATA'!$E19&amp;";",SMALL(IF(ISERROR(SEARCH(MID(";"&amp;'CASE DATA'!$E19&amp;";",ROW($1:$99),1),";")),"",ROW($1:$99)+1),COLUMN(B19)),SMALL(IF(ISERROR(SEARCH(MID(";"&amp;'CASE DATA'!$E19&amp;";",ROW($1:$99),1),";")),"",ROW($1:$99)),COLUMN(B18)+1)-SMALL(IF(ISERROR(SEARCH(MID(";"&amp;'CASE DATA'!$E19&amp;";",ROW($1:$99),1),";")),"",ROW($1:$99)),COLUMN(B18))-1)</f>
        <v/>
      </c>
      <c r="W19" s="121" t="str">
        <f t="array" ref="W19">MID(";"&amp;'CASE DATA'!$E19&amp;";",SMALL(IF(ISERROR(SEARCH(MID(";"&amp;'CASE DATA'!$E19&amp;";",ROW($1:$99),1),";")),"",ROW($1:$99)+1),COLUMN(C19)),SMALL(IF(ISERROR(SEARCH(MID(";"&amp;'CASE DATA'!$E19&amp;";",ROW($1:$99),1),";")),"",ROW($1:$99)),COLUMN(C18)+1)-SMALL(IF(ISERROR(SEARCH(MID(";"&amp;'CASE DATA'!$E19&amp;";",ROW($1:$99),1),";")),"",ROW($1:$99)),COLUMN(C18))-1)</f>
        <v/>
      </c>
      <c r="X19" s="121" t="str">
        <f t="array" ref="X19">MID(";"&amp;'CASE DATA'!$E19&amp;";",SMALL(IF(ISERROR(SEARCH(MID(";"&amp;'CASE DATA'!$E19&amp;";",ROW($1:$99),1),";")),"",ROW($1:$99)+1),COLUMN(D19)),SMALL(IF(ISERROR(SEARCH(MID(";"&amp;'CASE DATA'!$E19&amp;";",ROW($1:$99),1),";")),"",ROW($1:$99)),COLUMN(D18)+1)-SMALL(IF(ISERROR(SEARCH(MID(";"&amp;'CASE DATA'!$E19&amp;";",ROW($1:$99),1),";")),"",ROW($1:$99)),COLUMN(D18))-1)</f>
        <v/>
      </c>
      <c r="Y19" s="121" t="str">
        <f t="array" ref="Y19">MID(";"&amp;'CASE DATA'!$E19&amp;";",SMALL(IF(ISERROR(SEARCH(MID(";"&amp;'CASE DATA'!$E19&amp;";",ROW($1:$99),1),";")),"",ROW($1:$99)+1),COLUMN(E19)),SMALL(IF(ISERROR(SEARCH(MID(";"&amp;'CASE DATA'!$E19&amp;";",ROW($1:$99),1),";")),"",ROW($1:$99)),COLUMN(E18)+1)-SMALL(IF(ISERROR(SEARCH(MID(";"&amp;'CASE DATA'!$E19&amp;";",ROW($1:$99),1),";")),"",ROW($1:$99)),COLUMN(E18))-1)</f>
        <v/>
      </c>
      <c r="Z19" s="121" t="str">
        <f t="array" ref="Z19">MID(";"&amp;'CASE DATA'!$E19&amp;";",SMALL(IF(ISERROR(SEARCH(MID(";"&amp;'CASE DATA'!$E19&amp;";",ROW($1:$99),1),";")),"",ROW($1:$99)+1),COLUMN(F19)),SMALL(IF(ISERROR(SEARCH(MID(";"&amp;'CASE DATA'!$E19&amp;";",ROW($1:$99),1),";")),"",ROW($1:$99)),COLUMN(F18)+1)-SMALL(IF(ISERROR(SEARCH(MID(";"&amp;'CASE DATA'!$E19&amp;";",ROW($1:$99),1),";")),"",ROW($1:$99)),COLUMN(F18))-1)</f>
        <v/>
      </c>
      <c r="AA19" s="121" t="str">
        <f t="array" ref="AA19">MID(";"&amp;'CASE DATA'!$E19&amp;";",SMALL(IF(ISERROR(SEARCH(MID(";"&amp;'CASE DATA'!$E19&amp;";",ROW($1:$99),1),";")),"",ROW($1:$99)+1),COLUMN(G19)),SMALL(IF(ISERROR(SEARCH(MID(";"&amp;'CASE DATA'!$E19&amp;";",ROW($1:$99),1),";")),"",ROW($1:$99)),COLUMN(G18)+1)-SMALL(IF(ISERROR(SEARCH(MID(";"&amp;'CASE DATA'!$E19&amp;";",ROW($1:$99),1),";")),"",ROW($1:$99)),COLUMN(G18))-1)</f>
        <v/>
      </c>
      <c r="AB19" s="121" t="str">
        <f t="array" ref="AB19">MID(";"&amp;'CASE DATA'!$E19&amp;";",SMALL(IF(ISERROR(SEARCH(MID(";"&amp;'CASE DATA'!$E19&amp;";",ROW($1:$99),1),";")),"",ROW($1:$99)+1),COLUMN(H19)),SMALL(IF(ISERROR(SEARCH(MID(";"&amp;'CASE DATA'!$E19&amp;";",ROW($1:$99),1),";")),"",ROW($1:$99)),COLUMN(H18)+1)-SMALL(IF(ISERROR(SEARCH(MID(";"&amp;'CASE DATA'!$E19&amp;";",ROW($1:$99),1),";")),"",ROW($1:$99)),COLUMN(H18))-1)</f>
        <v/>
      </c>
      <c r="AC19" s="121" t="str">
        <f t="array" ref="AC19">MID(";"&amp;'CASE DATA'!$E19&amp;";",SMALL(IF(ISERROR(SEARCH(MID(";"&amp;'CASE DATA'!$E19&amp;";",ROW($1:$99),1),";")),"",ROW($1:$99)+1),COLUMN(I19)),SMALL(IF(ISERROR(SEARCH(MID(";"&amp;'CASE DATA'!$E19&amp;";",ROW($1:$99),1),";")),"",ROW($1:$99)),COLUMN(I18)+1)-SMALL(IF(ISERROR(SEARCH(MID(";"&amp;'CASE DATA'!$E19&amp;";",ROW($1:$99),1),";")),"",ROW($1:$99)),COLUMN(I18))-1)</f>
        <v/>
      </c>
      <c r="AD19" s="121" t="str">
        <f t="array" ref="AD19">MID(";"&amp;'CASE DATA'!$E19&amp;";",SMALL(IF(ISERROR(SEARCH(MID(";"&amp;'CASE DATA'!$E19&amp;";",ROW($1:$99),1),";")),"",ROW($1:$99)+1),COLUMN(J19)),SMALL(IF(ISERROR(SEARCH(MID(";"&amp;'CASE DATA'!$E19&amp;";",ROW($1:$99),1),";")),"",ROW($1:$99)),COLUMN(J18)+1)-SMALL(IF(ISERROR(SEARCH(MID(";"&amp;'CASE DATA'!$E19&amp;";",ROW($1:$99),1),";")),"",ROW($1:$99)),COLUMN(J18))-1)</f>
        <v/>
      </c>
      <c r="AE19" s="121" t="str">
        <f t="array" ref="AE19">MID(";"&amp;'CASE DATA'!$E19&amp;";",SMALL(IF(ISERROR(SEARCH(MID(";"&amp;'CASE DATA'!$E19&amp;";",ROW($1:$99),1),";")),"",ROW($1:$99)+1),COLUMN(K19)),SMALL(IF(ISERROR(SEARCH(MID(";"&amp;'CASE DATA'!$E19&amp;";",ROW($1:$99),1),";")),"",ROW($1:$99)),COLUMN(K18)+1)-SMALL(IF(ISERROR(SEARCH(MID(";"&amp;'CASE DATA'!$E19&amp;";",ROW($1:$99),1),";")),"",ROW($1:$99)),COLUMN(K18))-1)</f>
        <v/>
      </c>
      <c r="AF19" s="121" t="str">
        <f t="array" ref="AF19">MID(";"&amp;'CASE DATA'!$E19&amp;";",SMALL(IF(ISERROR(SEARCH(MID(";"&amp;'CASE DATA'!$E19&amp;";",ROW($1:$99),1),";")),"",ROW($1:$99)+1),COLUMN(L19)),SMALL(IF(ISERROR(SEARCH(MID(";"&amp;'CASE DATA'!$E19&amp;";",ROW($1:$99),1),";")),"",ROW($1:$99)),COLUMN(L18)+1)-SMALL(IF(ISERROR(SEARCH(MID(";"&amp;'CASE DATA'!$E19&amp;";",ROW($1:$99),1),";")),"",ROW($1:$99)),COLUMN(L18))-1)</f>
        <v/>
      </c>
    </row>
    <row r="20" spans="1:32" x14ac:dyDescent="0.3">
      <c r="A20" s="145"/>
      <c r="B20"/>
      <c r="C20" s="147"/>
      <c r="D20" s="145"/>
      <c r="E20" s="146"/>
      <c r="F20"/>
      <c r="I20" s="143"/>
      <c r="J20" s="143"/>
      <c r="K20" s="143"/>
      <c r="L20" s="143"/>
      <c r="M20" s="143"/>
      <c r="N20" s="143"/>
      <c r="O20" s="143"/>
      <c r="P20" s="143"/>
      <c r="Q20" s="143"/>
      <c r="R20" s="143"/>
      <c r="S20" s="8">
        <f t="shared" si="1"/>
        <v>0</v>
      </c>
      <c r="U20" s="121" t="str">
        <f t="array" ref="U20">MID(";"&amp;'CASE DATA'!$E20&amp;";",SMALL(IF(ISERROR(SEARCH(MID(";"&amp;'CASE DATA'!$E20&amp;";",ROW($1:$99),1),";")),"",ROW($1:$99)+1),COLUMN(A20)),SMALL(IF(ISERROR(SEARCH(MID(";"&amp;'CASE DATA'!$E20&amp;";",ROW($1:$99),1),";")),"",ROW($1:$99)),COLUMN(A19)+1)-SMALL(IF(ISERROR(SEARCH(MID(";"&amp;'CASE DATA'!$E20&amp;";",ROW($1:$99),1),";")),"",ROW($1:$99)),COLUMN(A19))-1)</f>
        <v/>
      </c>
      <c r="V20" s="121" t="str">
        <f t="array" ref="V20">MID(";"&amp;'CASE DATA'!$E20&amp;";",SMALL(IF(ISERROR(SEARCH(MID(";"&amp;'CASE DATA'!$E20&amp;";",ROW($1:$99),1),";")),"",ROW($1:$99)+1),COLUMN(B20)),SMALL(IF(ISERROR(SEARCH(MID(";"&amp;'CASE DATA'!$E20&amp;";",ROW($1:$99),1),";")),"",ROW($1:$99)),COLUMN(B19)+1)-SMALL(IF(ISERROR(SEARCH(MID(";"&amp;'CASE DATA'!$E20&amp;";",ROW($1:$99),1),";")),"",ROW($1:$99)),COLUMN(B19))-1)</f>
        <v/>
      </c>
      <c r="W20" s="121" t="str">
        <f t="array" ref="W20">MID(";"&amp;'CASE DATA'!$E20&amp;";",SMALL(IF(ISERROR(SEARCH(MID(";"&amp;'CASE DATA'!$E20&amp;";",ROW($1:$99),1),";")),"",ROW($1:$99)+1),COLUMN(C20)),SMALL(IF(ISERROR(SEARCH(MID(";"&amp;'CASE DATA'!$E20&amp;";",ROW($1:$99),1),";")),"",ROW($1:$99)),COLUMN(C19)+1)-SMALL(IF(ISERROR(SEARCH(MID(";"&amp;'CASE DATA'!$E20&amp;";",ROW($1:$99),1),";")),"",ROW($1:$99)),COLUMN(C19))-1)</f>
        <v/>
      </c>
      <c r="X20" s="121" t="str">
        <f t="array" ref="X20">MID(";"&amp;'CASE DATA'!$E20&amp;";",SMALL(IF(ISERROR(SEARCH(MID(";"&amp;'CASE DATA'!$E20&amp;";",ROW($1:$99),1),";")),"",ROW($1:$99)+1),COLUMN(D20)),SMALL(IF(ISERROR(SEARCH(MID(";"&amp;'CASE DATA'!$E20&amp;";",ROW($1:$99),1),";")),"",ROW($1:$99)),COLUMN(D19)+1)-SMALL(IF(ISERROR(SEARCH(MID(";"&amp;'CASE DATA'!$E20&amp;";",ROW($1:$99),1),";")),"",ROW($1:$99)),COLUMN(D19))-1)</f>
        <v/>
      </c>
      <c r="Y20" s="121" t="str">
        <f t="array" ref="Y20">MID(";"&amp;'CASE DATA'!$E20&amp;";",SMALL(IF(ISERROR(SEARCH(MID(";"&amp;'CASE DATA'!$E20&amp;";",ROW($1:$99),1),";")),"",ROW($1:$99)+1),COLUMN(E20)),SMALL(IF(ISERROR(SEARCH(MID(";"&amp;'CASE DATA'!$E20&amp;";",ROW($1:$99),1),";")),"",ROW($1:$99)),COLUMN(E19)+1)-SMALL(IF(ISERROR(SEARCH(MID(";"&amp;'CASE DATA'!$E20&amp;";",ROW($1:$99),1),";")),"",ROW($1:$99)),COLUMN(E19))-1)</f>
        <v/>
      </c>
      <c r="Z20" s="121" t="str">
        <f t="array" ref="Z20">MID(";"&amp;'CASE DATA'!$E20&amp;";",SMALL(IF(ISERROR(SEARCH(MID(";"&amp;'CASE DATA'!$E20&amp;";",ROW($1:$99),1),";")),"",ROW($1:$99)+1),COLUMN(F20)),SMALL(IF(ISERROR(SEARCH(MID(";"&amp;'CASE DATA'!$E20&amp;";",ROW($1:$99),1),";")),"",ROW($1:$99)),COLUMN(F19)+1)-SMALL(IF(ISERROR(SEARCH(MID(";"&amp;'CASE DATA'!$E20&amp;";",ROW($1:$99),1),";")),"",ROW($1:$99)),COLUMN(F19))-1)</f>
        <v/>
      </c>
      <c r="AA20" s="121" t="str">
        <f t="array" ref="AA20">MID(";"&amp;'CASE DATA'!$E20&amp;";",SMALL(IF(ISERROR(SEARCH(MID(";"&amp;'CASE DATA'!$E20&amp;";",ROW($1:$99),1),";")),"",ROW($1:$99)+1),COLUMN(G20)),SMALL(IF(ISERROR(SEARCH(MID(";"&amp;'CASE DATA'!$E20&amp;";",ROW($1:$99),1),";")),"",ROW($1:$99)),COLUMN(G19)+1)-SMALL(IF(ISERROR(SEARCH(MID(";"&amp;'CASE DATA'!$E20&amp;";",ROW($1:$99),1),";")),"",ROW($1:$99)),COLUMN(G19))-1)</f>
        <v/>
      </c>
      <c r="AB20" s="121" t="str">
        <f t="array" ref="AB20">MID(";"&amp;'CASE DATA'!$E20&amp;";",SMALL(IF(ISERROR(SEARCH(MID(";"&amp;'CASE DATA'!$E20&amp;";",ROW($1:$99),1),";")),"",ROW($1:$99)+1),COLUMN(H20)),SMALL(IF(ISERROR(SEARCH(MID(";"&amp;'CASE DATA'!$E20&amp;";",ROW($1:$99),1),";")),"",ROW($1:$99)),COLUMN(H19)+1)-SMALL(IF(ISERROR(SEARCH(MID(";"&amp;'CASE DATA'!$E20&amp;";",ROW($1:$99),1),";")),"",ROW($1:$99)),COLUMN(H19))-1)</f>
        <v/>
      </c>
      <c r="AC20" s="121" t="str">
        <f t="array" ref="AC20">MID(";"&amp;'CASE DATA'!$E20&amp;";",SMALL(IF(ISERROR(SEARCH(MID(";"&amp;'CASE DATA'!$E20&amp;";",ROW($1:$99),1),";")),"",ROW($1:$99)+1),COLUMN(I20)),SMALL(IF(ISERROR(SEARCH(MID(";"&amp;'CASE DATA'!$E20&amp;";",ROW($1:$99),1),";")),"",ROW($1:$99)),COLUMN(I19)+1)-SMALL(IF(ISERROR(SEARCH(MID(";"&amp;'CASE DATA'!$E20&amp;";",ROW($1:$99),1),";")),"",ROW($1:$99)),COLUMN(I19))-1)</f>
        <v/>
      </c>
      <c r="AD20" s="121" t="str">
        <f t="array" ref="AD20">MID(";"&amp;'CASE DATA'!$E20&amp;";",SMALL(IF(ISERROR(SEARCH(MID(";"&amp;'CASE DATA'!$E20&amp;";",ROW($1:$99),1),";")),"",ROW($1:$99)+1),COLUMN(J20)),SMALL(IF(ISERROR(SEARCH(MID(";"&amp;'CASE DATA'!$E20&amp;";",ROW($1:$99),1),";")),"",ROW($1:$99)),COLUMN(J19)+1)-SMALL(IF(ISERROR(SEARCH(MID(";"&amp;'CASE DATA'!$E20&amp;";",ROW($1:$99),1),";")),"",ROW($1:$99)),COLUMN(J19))-1)</f>
        <v/>
      </c>
      <c r="AE20" s="121" t="str">
        <f t="array" ref="AE20">MID(";"&amp;'CASE DATA'!$E20&amp;";",SMALL(IF(ISERROR(SEARCH(MID(";"&amp;'CASE DATA'!$E20&amp;";",ROW($1:$99),1),";")),"",ROW($1:$99)+1),COLUMN(K20)),SMALL(IF(ISERROR(SEARCH(MID(";"&amp;'CASE DATA'!$E20&amp;";",ROW($1:$99),1),";")),"",ROW($1:$99)),COLUMN(K19)+1)-SMALL(IF(ISERROR(SEARCH(MID(";"&amp;'CASE DATA'!$E20&amp;";",ROW($1:$99),1),";")),"",ROW($1:$99)),COLUMN(K19))-1)</f>
        <v/>
      </c>
      <c r="AF20" s="121" t="str">
        <f t="array" ref="AF20">MID(";"&amp;'CASE DATA'!$E20&amp;";",SMALL(IF(ISERROR(SEARCH(MID(";"&amp;'CASE DATA'!$E20&amp;";",ROW($1:$99),1),";")),"",ROW($1:$99)+1),COLUMN(L20)),SMALL(IF(ISERROR(SEARCH(MID(";"&amp;'CASE DATA'!$E20&amp;";",ROW($1:$99),1),";")),"",ROW($1:$99)),COLUMN(L19)+1)-SMALL(IF(ISERROR(SEARCH(MID(";"&amp;'CASE DATA'!$E20&amp;";",ROW($1:$99),1),";")),"",ROW($1:$99)),COLUMN(L19))-1)</f>
        <v/>
      </c>
    </row>
    <row r="21" spans="1:32" x14ac:dyDescent="0.3">
      <c r="A21" s="145"/>
      <c r="B21"/>
      <c r="C21" s="147"/>
      <c r="D21" s="145"/>
      <c r="E21" s="146"/>
      <c r="F21"/>
      <c r="I21" s="143"/>
      <c r="J21" s="143"/>
      <c r="K21" s="143"/>
      <c r="L21" s="143"/>
      <c r="M21" s="143"/>
      <c r="N21" s="143"/>
      <c r="O21" s="143"/>
      <c r="P21" s="143"/>
      <c r="Q21" s="143"/>
      <c r="R21" s="143"/>
      <c r="S21" s="8">
        <f t="shared" si="1"/>
        <v>0</v>
      </c>
      <c r="U21" s="121" t="str">
        <f t="array" ref="U21">MID(";"&amp;'CASE DATA'!$E21&amp;";",SMALL(IF(ISERROR(SEARCH(MID(";"&amp;'CASE DATA'!$E21&amp;";",ROW($1:$99),1),";")),"",ROW($1:$99)+1),COLUMN(A21)),SMALL(IF(ISERROR(SEARCH(MID(";"&amp;'CASE DATA'!$E21&amp;";",ROW($1:$99),1),";")),"",ROW($1:$99)),COLUMN(A20)+1)-SMALL(IF(ISERROR(SEARCH(MID(";"&amp;'CASE DATA'!$E21&amp;";",ROW($1:$99),1),";")),"",ROW($1:$99)),COLUMN(A20))-1)</f>
        <v/>
      </c>
      <c r="V21" s="121" t="str">
        <f t="array" ref="V21">MID(";"&amp;'CASE DATA'!$E21&amp;";",SMALL(IF(ISERROR(SEARCH(MID(";"&amp;'CASE DATA'!$E21&amp;";",ROW($1:$99),1),";")),"",ROW($1:$99)+1),COLUMN(B21)),SMALL(IF(ISERROR(SEARCH(MID(";"&amp;'CASE DATA'!$E21&amp;";",ROW($1:$99),1),";")),"",ROW($1:$99)),COLUMN(B20)+1)-SMALL(IF(ISERROR(SEARCH(MID(";"&amp;'CASE DATA'!$E21&amp;";",ROW($1:$99),1),";")),"",ROW($1:$99)),COLUMN(B20))-1)</f>
        <v/>
      </c>
      <c r="W21" s="121" t="str">
        <f t="array" ref="W21">MID(";"&amp;'CASE DATA'!$E21&amp;";",SMALL(IF(ISERROR(SEARCH(MID(";"&amp;'CASE DATA'!$E21&amp;";",ROW($1:$99),1),";")),"",ROW($1:$99)+1),COLUMN(C21)),SMALL(IF(ISERROR(SEARCH(MID(";"&amp;'CASE DATA'!$E21&amp;";",ROW($1:$99),1),";")),"",ROW($1:$99)),COLUMN(C20)+1)-SMALL(IF(ISERROR(SEARCH(MID(";"&amp;'CASE DATA'!$E21&amp;";",ROW($1:$99),1),";")),"",ROW($1:$99)),COLUMN(C20))-1)</f>
        <v/>
      </c>
      <c r="X21" s="121" t="str">
        <f t="array" ref="X21">MID(";"&amp;'CASE DATA'!$E21&amp;";",SMALL(IF(ISERROR(SEARCH(MID(";"&amp;'CASE DATA'!$E21&amp;";",ROW($1:$99),1),";")),"",ROW($1:$99)+1),COLUMN(D21)),SMALL(IF(ISERROR(SEARCH(MID(";"&amp;'CASE DATA'!$E21&amp;";",ROW($1:$99),1),";")),"",ROW($1:$99)),COLUMN(D20)+1)-SMALL(IF(ISERROR(SEARCH(MID(";"&amp;'CASE DATA'!$E21&amp;";",ROW($1:$99),1),";")),"",ROW($1:$99)),COLUMN(D20))-1)</f>
        <v/>
      </c>
      <c r="Y21" s="121" t="str">
        <f t="array" ref="Y21">MID(";"&amp;'CASE DATA'!$E21&amp;";",SMALL(IF(ISERROR(SEARCH(MID(";"&amp;'CASE DATA'!$E21&amp;";",ROW($1:$99),1),";")),"",ROW($1:$99)+1),COLUMN(E21)),SMALL(IF(ISERROR(SEARCH(MID(";"&amp;'CASE DATA'!$E21&amp;";",ROW($1:$99),1),";")),"",ROW($1:$99)),COLUMN(E20)+1)-SMALL(IF(ISERROR(SEARCH(MID(";"&amp;'CASE DATA'!$E21&amp;";",ROW($1:$99),1),";")),"",ROW($1:$99)),COLUMN(E20))-1)</f>
        <v/>
      </c>
      <c r="Z21" s="121" t="str">
        <f t="array" ref="Z21">MID(";"&amp;'CASE DATA'!$E21&amp;";",SMALL(IF(ISERROR(SEARCH(MID(";"&amp;'CASE DATA'!$E21&amp;";",ROW($1:$99),1),";")),"",ROW($1:$99)+1),COLUMN(F21)),SMALL(IF(ISERROR(SEARCH(MID(";"&amp;'CASE DATA'!$E21&amp;";",ROW($1:$99),1),";")),"",ROW($1:$99)),COLUMN(F20)+1)-SMALL(IF(ISERROR(SEARCH(MID(";"&amp;'CASE DATA'!$E21&amp;";",ROW($1:$99),1),";")),"",ROW($1:$99)),COLUMN(F20))-1)</f>
        <v/>
      </c>
      <c r="AA21" s="121" t="str">
        <f t="array" ref="AA21">MID(";"&amp;'CASE DATA'!$E21&amp;";",SMALL(IF(ISERROR(SEARCH(MID(";"&amp;'CASE DATA'!$E21&amp;";",ROW($1:$99),1),";")),"",ROW($1:$99)+1),COLUMN(G21)),SMALL(IF(ISERROR(SEARCH(MID(";"&amp;'CASE DATA'!$E21&amp;";",ROW($1:$99),1),";")),"",ROW($1:$99)),COLUMN(G20)+1)-SMALL(IF(ISERROR(SEARCH(MID(";"&amp;'CASE DATA'!$E21&amp;";",ROW($1:$99),1),";")),"",ROW($1:$99)),COLUMN(G20))-1)</f>
        <v/>
      </c>
      <c r="AB21" s="121" t="str">
        <f t="array" ref="AB21">MID(";"&amp;'CASE DATA'!$E21&amp;";",SMALL(IF(ISERROR(SEARCH(MID(";"&amp;'CASE DATA'!$E21&amp;";",ROW($1:$99),1),";")),"",ROW($1:$99)+1),COLUMN(H21)),SMALL(IF(ISERROR(SEARCH(MID(";"&amp;'CASE DATA'!$E21&amp;";",ROW($1:$99),1),";")),"",ROW($1:$99)),COLUMN(H20)+1)-SMALL(IF(ISERROR(SEARCH(MID(";"&amp;'CASE DATA'!$E21&amp;";",ROW($1:$99),1),";")),"",ROW($1:$99)),COLUMN(H20))-1)</f>
        <v/>
      </c>
      <c r="AC21" s="121" t="str">
        <f t="array" ref="AC21">MID(";"&amp;'CASE DATA'!$E21&amp;";",SMALL(IF(ISERROR(SEARCH(MID(";"&amp;'CASE DATA'!$E21&amp;";",ROW($1:$99),1),";")),"",ROW($1:$99)+1),COLUMN(I21)),SMALL(IF(ISERROR(SEARCH(MID(";"&amp;'CASE DATA'!$E21&amp;";",ROW($1:$99),1),";")),"",ROW($1:$99)),COLUMN(I20)+1)-SMALL(IF(ISERROR(SEARCH(MID(";"&amp;'CASE DATA'!$E21&amp;";",ROW($1:$99),1),";")),"",ROW($1:$99)),COLUMN(I20))-1)</f>
        <v/>
      </c>
      <c r="AD21" s="121" t="str">
        <f t="array" ref="AD21">MID(";"&amp;'CASE DATA'!$E21&amp;";",SMALL(IF(ISERROR(SEARCH(MID(";"&amp;'CASE DATA'!$E21&amp;";",ROW($1:$99),1),";")),"",ROW($1:$99)+1),COLUMN(J21)),SMALL(IF(ISERROR(SEARCH(MID(";"&amp;'CASE DATA'!$E21&amp;";",ROW($1:$99),1),";")),"",ROW($1:$99)),COLUMN(J20)+1)-SMALL(IF(ISERROR(SEARCH(MID(";"&amp;'CASE DATA'!$E21&amp;";",ROW($1:$99),1),";")),"",ROW($1:$99)),COLUMN(J20))-1)</f>
        <v/>
      </c>
      <c r="AE21" s="121" t="str">
        <f t="array" ref="AE21">MID(";"&amp;'CASE DATA'!$E21&amp;";",SMALL(IF(ISERROR(SEARCH(MID(";"&amp;'CASE DATA'!$E21&amp;";",ROW($1:$99),1),";")),"",ROW($1:$99)+1),COLUMN(K21)),SMALL(IF(ISERROR(SEARCH(MID(";"&amp;'CASE DATA'!$E21&amp;";",ROW($1:$99),1),";")),"",ROW($1:$99)),COLUMN(K20)+1)-SMALL(IF(ISERROR(SEARCH(MID(";"&amp;'CASE DATA'!$E21&amp;";",ROW($1:$99),1),";")),"",ROW($1:$99)),COLUMN(K20))-1)</f>
        <v/>
      </c>
      <c r="AF21" s="121" t="str">
        <f t="array" ref="AF21">MID(";"&amp;'CASE DATA'!$E21&amp;";",SMALL(IF(ISERROR(SEARCH(MID(";"&amp;'CASE DATA'!$E21&amp;";",ROW($1:$99),1),";")),"",ROW($1:$99)+1),COLUMN(L21)),SMALL(IF(ISERROR(SEARCH(MID(";"&amp;'CASE DATA'!$E21&amp;";",ROW($1:$99),1),";")),"",ROW($1:$99)),COLUMN(L20)+1)-SMALL(IF(ISERROR(SEARCH(MID(";"&amp;'CASE DATA'!$E21&amp;";",ROW($1:$99),1),";")),"",ROW($1:$99)),COLUMN(L20))-1)</f>
        <v/>
      </c>
    </row>
    <row r="22" spans="1:32" x14ac:dyDescent="0.3">
      <c r="A22" s="145"/>
      <c r="B22"/>
      <c r="C22" s="147"/>
      <c r="D22" s="145"/>
      <c r="E22" s="146"/>
      <c r="F22"/>
      <c r="I22" s="143"/>
      <c r="J22" s="143"/>
      <c r="K22" s="143"/>
      <c r="L22" s="143"/>
      <c r="M22" s="143"/>
      <c r="N22" s="143"/>
      <c r="O22" s="143"/>
      <c r="P22" s="143"/>
      <c r="Q22" s="143"/>
      <c r="R22" s="143"/>
      <c r="S22" s="8">
        <f t="shared" si="1"/>
        <v>0</v>
      </c>
      <c r="U22" s="121" t="str">
        <f t="array" ref="U22">MID(";"&amp;'CASE DATA'!$E22&amp;";",SMALL(IF(ISERROR(SEARCH(MID(";"&amp;'CASE DATA'!$E22&amp;";",ROW($1:$99),1),";")),"",ROW($1:$99)+1),COLUMN(A22)),SMALL(IF(ISERROR(SEARCH(MID(";"&amp;'CASE DATA'!$E22&amp;";",ROW($1:$99),1),";")),"",ROW($1:$99)),COLUMN(A21)+1)-SMALL(IF(ISERROR(SEARCH(MID(";"&amp;'CASE DATA'!$E22&amp;";",ROW($1:$99),1),";")),"",ROW($1:$99)),COLUMN(A21))-1)</f>
        <v/>
      </c>
      <c r="V22" s="121" t="str">
        <f t="array" ref="V22">MID(";"&amp;'CASE DATA'!$E22&amp;";",SMALL(IF(ISERROR(SEARCH(MID(";"&amp;'CASE DATA'!$E22&amp;";",ROW($1:$99),1),";")),"",ROW($1:$99)+1),COLUMN(B22)),SMALL(IF(ISERROR(SEARCH(MID(";"&amp;'CASE DATA'!$E22&amp;";",ROW($1:$99),1),";")),"",ROW($1:$99)),COLUMN(B21)+1)-SMALL(IF(ISERROR(SEARCH(MID(";"&amp;'CASE DATA'!$E22&amp;";",ROW($1:$99),1),";")),"",ROW($1:$99)),COLUMN(B21))-1)</f>
        <v/>
      </c>
      <c r="W22" s="121" t="str">
        <f t="array" ref="W22">MID(";"&amp;'CASE DATA'!$E22&amp;";",SMALL(IF(ISERROR(SEARCH(MID(";"&amp;'CASE DATA'!$E22&amp;";",ROW($1:$99),1),";")),"",ROW($1:$99)+1),COLUMN(C22)),SMALL(IF(ISERROR(SEARCH(MID(";"&amp;'CASE DATA'!$E22&amp;";",ROW($1:$99),1),";")),"",ROW($1:$99)),COLUMN(C21)+1)-SMALL(IF(ISERROR(SEARCH(MID(";"&amp;'CASE DATA'!$E22&amp;";",ROW($1:$99),1),";")),"",ROW($1:$99)),COLUMN(C21))-1)</f>
        <v/>
      </c>
      <c r="X22" s="121" t="str">
        <f t="array" ref="X22">MID(";"&amp;'CASE DATA'!$E22&amp;";",SMALL(IF(ISERROR(SEARCH(MID(";"&amp;'CASE DATA'!$E22&amp;";",ROW($1:$99),1),";")),"",ROW($1:$99)+1),COLUMN(D22)),SMALL(IF(ISERROR(SEARCH(MID(";"&amp;'CASE DATA'!$E22&amp;";",ROW($1:$99),1),";")),"",ROW($1:$99)),COLUMN(D21)+1)-SMALL(IF(ISERROR(SEARCH(MID(";"&amp;'CASE DATA'!$E22&amp;";",ROW($1:$99),1),";")),"",ROW($1:$99)),COLUMN(D21))-1)</f>
        <v/>
      </c>
      <c r="Y22" s="121" t="str">
        <f t="array" ref="Y22">MID(";"&amp;'CASE DATA'!$E22&amp;";",SMALL(IF(ISERROR(SEARCH(MID(";"&amp;'CASE DATA'!$E22&amp;";",ROW($1:$99),1),";")),"",ROW($1:$99)+1),COLUMN(E22)),SMALL(IF(ISERROR(SEARCH(MID(";"&amp;'CASE DATA'!$E22&amp;";",ROW($1:$99),1),";")),"",ROW($1:$99)),COLUMN(E21)+1)-SMALL(IF(ISERROR(SEARCH(MID(";"&amp;'CASE DATA'!$E22&amp;";",ROW($1:$99),1),";")),"",ROW($1:$99)),COLUMN(E21))-1)</f>
        <v/>
      </c>
      <c r="Z22" s="121" t="str">
        <f t="array" ref="Z22">MID(";"&amp;'CASE DATA'!$E22&amp;";",SMALL(IF(ISERROR(SEARCH(MID(";"&amp;'CASE DATA'!$E22&amp;";",ROW($1:$99),1),";")),"",ROW($1:$99)+1),COLUMN(F22)),SMALL(IF(ISERROR(SEARCH(MID(";"&amp;'CASE DATA'!$E22&amp;";",ROW($1:$99),1),";")),"",ROW($1:$99)),COLUMN(F21)+1)-SMALL(IF(ISERROR(SEARCH(MID(";"&amp;'CASE DATA'!$E22&amp;";",ROW($1:$99),1),";")),"",ROW($1:$99)),COLUMN(F21))-1)</f>
        <v/>
      </c>
      <c r="AA22" s="121" t="str">
        <f t="array" ref="AA22">MID(";"&amp;'CASE DATA'!$E22&amp;";",SMALL(IF(ISERROR(SEARCH(MID(";"&amp;'CASE DATA'!$E22&amp;";",ROW($1:$99),1),";")),"",ROW($1:$99)+1),COLUMN(G22)),SMALL(IF(ISERROR(SEARCH(MID(";"&amp;'CASE DATA'!$E22&amp;";",ROW($1:$99),1),";")),"",ROW($1:$99)),COLUMN(G21)+1)-SMALL(IF(ISERROR(SEARCH(MID(";"&amp;'CASE DATA'!$E22&amp;";",ROW($1:$99),1),";")),"",ROW($1:$99)),COLUMN(G21))-1)</f>
        <v/>
      </c>
      <c r="AB22" s="121" t="str">
        <f t="array" ref="AB22">MID(";"&amp;'CASE DATA'!$E22&amp;";",SMALL(IF(ISERROR(SEARCH(MID(";"&amp;'CASE DATA'!$E22&amp;";",ROW($1:$99),1),";")),"",ROW($1:$99)+1),COLUMN(H22)),SMALL(IF(ISERROR(SEARCH(MID(";"&amp;'CASE DATA'!$E22&amp;";",ROW($1:$99),1),";")),"",ROW($1:$99)),COLUMN(H21)+1)-SMALL(IF(ISERROR(SEARCH(MID(";"&amp;'CASE DATA'!$E22&amp;";",ROW($1:$99),1),";")),"",ROW($1:$99)),COLUMN(H21))-1)</f>
        <v/>
      </c>
      <c r="AC22" s="121" t="str">
        <f t="array" ref="AC22">MID(";"&amp;'CASE DATA'!$E22&amp;";",SMALL(IF(ISERROR(SEARCH(MID(";"&amp;'CASE DATA'!$E22&amp;";",ROW($1:$99),1),";")),"",ROW($1:$99)+1),COLUMN(I22)),SMALL(IF(ISERROR(SEARCH(MID(";"&amp;'CASE DATA'!$E22&amp;";",ROW($1:$99),1),";")),"",ROW($1:$99)),COLUMN(I21)+1)-SMALL(IF(ISERROR(SEARCH(MID(";"&amp;'CASE DATA'!$E22&amp;";",ROW($1:$99),1),";")),"",ROW($1:$99)),COLUMN(I21))-1)</f>
        <v/>
      </c>
      <c r="AD22" s="121" t="str">
        <f t="array" ref="AD22">MID(";"&amp;'CASE DATA'!$E22&amp;";",SMALL(IF(ISERROR(SEARCH(MID(";"&amp;'CASE DATA'!$E22&amp;";",ROW($1:$99),1),";")),"",ROW($1:$99)+1),COLUMN(J22)),SMALL(IF(ISERROR(SEARCH(MID(";"&amp;'CASE DATA'!$E22&amp;";",ROW($1:$99),1),";")),"",ROW($1:$99)),COLUMN(J21)+1)-SMALL(IF(ISERROR(SEARCH(MID(";"&amp;'CASE DATA'!$E22&amp;";",ROW($1:$99),1),";")),"",ROW($1:$99)),COLUMN(J21))-1)</f>
        <v/>
      </c>
      <c r="AE22" s="121" t="str">
        <f t="array" ref="AE22">MID(";"&amp;'CASE DATA'!$E22&amp;";",SMALL(IF(ISERROR(SEARCH(MID(";"&amp;'CASE DATA'!$E22&amp;";",ROW($1:$99),1),";")),"",ROW($1:$99)+1),COLUMN(K22)),SMALL(IF(ISERROR(SEARCH(MID(";"&amp;'CASE DATA'!$E22&amp;";",ROW($1:$99),1),";")),"",ROW($1:$99)),COLUMN(K21)+1)-SMALL(IF(ISERROR(SEARCH(MID(";"&amp;'CASE DATA'!$E22&amp;";",ROW($1:$99),1),";")),"",ROW($1:$99)),COLUMN(K21))-1)</f>
        <v/>
      </c>
      <c r="AF22" s="121" t="str">
        <f t="array" ref="AF22">MID(";"&amp;'CASE DATA'!$E22&amp;";",SMALL(IF(ISERROR(SEARCH(MID(";"&amp;'CASE DATA'!$E22&amp;";",ROW($1:$99),1),";")),"",ROW($1:$99)+1),COLUMN(L22)),SMALL(IF(ISERROR(SEARCH(MID(";"&amp;'CASE DATA'!$E22&amp;";",ROW($1:$99),1),";")),"",ROW($1:$99)),COLUMN(L21)+1)-SMALL(IF(ISERROR(SEARCH(MID(";"&amp;'CASE DATA'!$E22&amp;";",ROW($1:$99),1),";")),"",ROW($1:$99)),COLUMN(L21))-1)</f>
        <v/>
      </c>
    </row>
    <row r="23" spans="1:32" x14ac:dyDescent="0.3">
      <c r="A23" s="145"/>
      <c r="B23"/>
      <c r="C23" s="147"/>
      <c r="D23" s="145"/>
      <c r="E23" s="146"/>
      <c r="F23"/>
      <c r="I23" s="143"/>
      <c r="J23" s="143"/>
      <c r="K23" s="143"/>
      <c r="L23" s="143"/>
      <c r="M23" s="143"/>
      <c r="N23" s="143"/>
      <c r="O23" s="143"/>
      <c r="P23" s="143"/>
      <c r="Q23" s="143"/>
      <c r="R23" s="143"/>
      <c r="S23" s="8">
        <f t="shared" si="1"/>
        <v>0</v>
      </c>
      <c r="T23" s="143"/>
      <c r="U23" s="121" t="str">
        <f t="array" ref="U23">MID(";"&amp;'CASE DATA'!$E23&amp;";",SMALL(IF(ISERROR(SEARCH(MID(";"&amp;'CASE DATA'!$E23&amp;";",ROW($1:$99),1),";")),"",ROW($1:$99)+1),COLUMN(A23)),SMALL(IF(ISERROR(SEARCH(MID(";"&amp;'CASE DATA'!$E23&amp;";",ROW($1:$99),1),";")),"",ROW($1:$99)),COLUMN(A22)+1)-SMALL(IF(ISERROR(SEARCH(MID(";"&amp;'CASE DATA'!$E23&amp;";",ROW($1:$99),1),";")),"",ROW($1:$99)),COLUMN(A22))-1)</f>
        <v/>
      </c>
      <c r="V23" s="121" t="str">
        <f t="array" ref="V23">MID(";"&amp;'CASE DATA'!$E23&amp;";",SMALL(IF(ISERROR(SEARCH(MID(";"&amp;'CASE DATA'!$E23&amp;";",ROW($1:$99),1),";")),"",ROW($1:$99)+1),COLUMN(B23)),SMALL(IF(ISERROR(SEARCH(MID(";"&amp;'CASE DATA'!$E23&amp;";",ROW($1:$99),1),";")),"",ROW($1:$99)),COLUMN(B22)+1)-SMALL(IF(ISERROR(SEARCH(MID(";"&amp;'CASE DATA'!$E23&amp;";",ROW($1:$99),1),";")),"",ROW($1:$99)),COLUMN(B22))-1)</f>
        <v/>
      </c>
      <c r="W23" s="121" t="str">
        <f t="array" ref="W23">MID(";"&amp;'CASE DATA'!$E23&amp;";",SMALL(IF(ISERROR(SEARCH(MID(";"&amp;'CASE DATA'!$E23&amp;";",ROW($1:$99),1),";")),"",ROW($1:$99)+1),COLUMN(C23)),SMALL(IF(ISERROR(SEARCH(MID(";"&amp;'CASE DATA'!$E23&amp;";",ROW($1:$99),1),";")),"",ROW($1:$99)),COLUMN(C22)+1)-SMALL(IF(ISERROR(SEARCH(MID(";"&amp;'CASE DATA'!$E23&amp;";",ROW($1:$99),1),";")),"",ROW($1:$99)),COLUMN(C22))-1)</f>
        <v/>
      </c>
      <c r="X23" s="121" t="str">
        <f t="array" ref="X23">MID(";"&amp;'CASE DATA'!$E23&amp;";",SMALL(IF(ISERROR(SEARCH(MID(";"&amp;'CASE DATA'!$E23&amp;";",ROW($1:$99),1),";")),"",ROW($1:$99)+1),COLUMN(D23)),SMALL(IF(ISERROR(SEARCH(MID(";"&amp;'CASE DATA'!$E23&amp;";",ROW($1:$99),1),";")),"",ROW($1:$99)),COLUMN(D22)+1)-SMALL(IF(ISERROR(SEARCH(MID(";"&amp;'CASE DATA'!$E23&amp;";",ROW($1:$99),1),";")),"",ROW($1:$99)),COLUMN(D22))-1)</f>
        <v/>
      </c>
      <c r="Y23" s="121" t="str">
        <f t="array" ref="Y23">MID(";"&amp;'CASE DATA'!$E23&amp;";",SMALL(IF(ISERROR(SEARCH(MID(";"&amp;'CASE DATA'!$E23&amp;";",ROW($1:$99),1),";")),"",ROW($1:$99)+1),COLUMN(E23)),SMALL(IF(ISERROR(SEARCH(MID(";"&amp;'CASE DATA'!$E23&amp;";",ROW($1:$99),1),";")),"",ROW($1:$99)),COLUMN(E22)+1)-SMALL(IF(ISERROR(SEARCH(MID(";"&amp;'CASE DATA'!$E23&amp;";",ROW($1:$99),1),";")),"",ROW($1:$99)),COLUMN(E22))-1)</f>
        <v/>
      </c>
      <c r="Z23" s="121" t="str">
        <f t="array" ref="Z23">MID(";"&amp;'CASE DATA'!$E23&amp;";",SMALL(IF(ISERROR(SEARCH(MID(";"&amp;'CASE DATA'!$E23&amp;";",ROW($1:$99),1),";")),"",ROW($1:$99)+1),COLUMN(F23)),SMALL(IF(ISERROR(SEARCH(MID(";"&amp;'CASE DATA'!$E23&amp;";",ROW($1:$99),1),";")),"",ROW($1:$99)),COLUMN(F22)+1)-SMALL(IF(ISERROR(SEARCH(MID(";"&amp;'CASE DATA'!$E23&amp;";",ROW($1:$99),1),";")),"",ROW($1:$99)),COLUMN(F22))-1)</f>
        <v/>
      </c>
      <c r="AA23" s="121" t="str">
        <f t="array" ref="AA23">MID(";"&amp;'CASE DATA'!$E23&amp;";",SMALL(IF(ISERROR(SEARCH(MID(";"&amp;'CASE DATA'!$E23&amp;";",ROW($1:$99),1),";")),"",ROW($1:$99)+1),COLUMN(G23)),SMALL(IF(ISERROR(SEARCH(MID(";"&amp;'CASE DATA'!$E23&amp;";",ROW($1:$99),1),";")),"",ROW($1:$99)),COLUMN(G22)+1)-SMALL(IF(ISERROR(SEARCH(MID(";"&amp;'CASE DATA'!$E23&amp;";",ROW($1:$99),1),";")),"",ROW($1:$99)),COLUMN(G22))-1)</f>
        <v/>
      </c>
      <c r="AB23" s="121" t="str">
        <f t="array" ref="AB23">MID(";"&amp;'CASE DATA'!$E23&amp;";",SMALL(IF(ISERROR(SEARCH(MID(";"&amp;'CASE DATA'!$E23&amp;";",ROW($1:$99),1),";")),"",ROW($1:$99)+1),COLUMN(H23)),SMALL(IF(ISERROR(SEARCH(MID(";"&amp;'CASE DATA'!$E23&amp;";",ROW($1:$99),1),";")),"",ROW($1:$99)),COLUMN(H22)+1)-SMALL(IF(ISERROR(SEARCH(MID(";"&amp;'CASE DATA'!$E23&amp;";",ROW($1:$99),1),";")),"",ROW($1:$99)),COLUMN(H22))-1)</f>
        <v/>
      </c>
      <c r="AC23" s="121" t="str">
        <f t="array" ref="AC23">MID(";"&amp;'CASE DATA'!$E23&amp;";",SMALL(IF(ISERROR(SEARCH(MID(";"&amp;'CASE DATA'!$E23&amp;";",ROW($1:$99),1),";")),"",ROW($1:$99)+1),COLUMN(I23)),SMALL(IF(ISERROR(SEARCH(MID(";"&amp;'CASE DATA'!$E23&amp;";",ROW($1:$99),1),";")),"",ROW($1:$99)),COLUMN(I22)+1)-SMALL(IF(ISERROR(SEARCH(MID(";"&amp;'CASE DATA'!$E23&amp;";",ROW($1:$99),1),";")),"",ROW($1:$99)),COLUMN(I22))-1)</f>
        <v/>
      </c>
      <c r="AD23" s="121" t="str">
        <f t="array" ref="AD23">MID(";"&amp;'CASE DATA'!$E23&amp;";",SMALL(IF(ISERROR(SEARCH(MID(";"&amp;'CASE DATA'!$E23&amp;";",ROW($1:$99),1),";")),"",ROW($1:$99)+1),COLUMN(J23)),SMALL(IF(ISERROR(SEARCH(MID(";"&amp;'CASE DATA'!$E23&amp;";",ROW($1:$99),1),";")),"",ROW($1:$99)),COLUMN(J22)+1)-SMALL(IF(ISERROR(SEARCH(MID(";"&amp;'CASE DATA'!$E23&amp;";",ROW($1:$99),1),";")),"",ROW($1:$99)),COLUMN(J22))-1)</f>
        <v/>
      </c>
      <c r="AE23" s="121" t="str">
        <f t="array" ref="AE23">MID(";"&amp;'CASE DATA'!$E23&amp;";",SMALL(IF(ISERROR(SEARCH(MID(";"&amp;'CASE DATA'!$E23&amp;";",ROW($1:$99),1),";")),"",ROW($1:$99)+1),COLUMN(K23)),SMALL(IF(ISERROR(SEARCH(MID(";"&amp;'CASE DATA'!$E23&amp;";",ROW($1:$99),1),";")),"",ROW($1:$99)),COLUMN(K22)+1)-SMALL(IF(ISERROR(SEARCH(MID(";"&amp;'CASE DATA'!$E23&amp;";",ROW($1:$99),1),";")),"",ROW($1:$99)),COLUMN(K22))-1)</f>
        <v/>
      </c>
      <c r="AF23" s="121" t="str">
        <f t="array" ref="AF23">MID(";"&amp;'CASE DATA'!$E23&amp;";",SMALL(IF(ISERROR(SEARCH(MID(";"&amp;'CASE DATA'!$E23&amp;";",ROW($1:$99),1),";")),"",ROW($1:$99)+1),COLUMN(L23)),SMALL(IF(ISERROR(SEARCH(MID(";"&amp;'CASE DATA'!$E23&amp;";",ROW($1:$99),1),";")),"",ROW($1:$99)),COLUMN(L22)+1)-SMALL(IF(ISERROR(SEARCH(MID(";"&amp;'CASE DATA'!$E23&amp;";",ROW($1:$99),1),";")),"",ROW($1:$99)),COLUMN(L22))-1)</f>
        <v/>
      </c>
    </row>
    <row r="24" spans="1:32" x14ac:dyDescent="0.3">
      <c r="A24" s="145"/>
      <c r="B24"/>
      <c r="C24" s="147"/>
      <c r="D24" s="145"/>
      <c r="E24" s="146"/>
      <c r="F24"/>
      <c r="I24" s="143"/>
      <c r="J24" s="143"/>
      <c r="K24" s="143"/>
      <c r="L24" s="143"/>
      <c r="M24" s="143"/>
      <c r="N24" s="143"/>
      <c r="O24" s="143"/>
      <c r="P24" s="143"/>
      <c r="Q24" s="143"/>
      <c r="R24" s="143"/>
      <c r="S24" s="8">
        <f t="shared" si="1"/>
        <v>0</v>
      </c>
      <c r="U24" s="121" t="str">
        <f t="array" ref="U24">MID(";"&amp;'CASE DATA'!$E24&amp;";",SMALL(IF(ISERROR(SEARCH(MID(";"&amp;'CASE DATA'!$E24&amp;";",ROW($1:$99),1),";")),"",ROW($1:$99)+1),COLUMN(A24)),SMALL(IF(ISERROR(SEARCH(MID(";"&amp;'CASE DATA'!$E24&amp;";",ROW($1:$99),1),";")),"",ROW($1:$99)),COLUMN(A23)+1)-SMALL(IF(ISERROR(SEARCH(MID(";"&amp;'CASE DATA'!$E24&amp;";",ROW($1:$99),1),";")),"",ROW($1:$99)),COLUMN(A23))-1)</f>
        <v/>
      </c>
      <c r="V24" s="121" t="str">
        <f t="array" ref="V24">MID(";"&amp;'CASE DATA'!$E24&amp;";",SMALL(IF(ISERROR(SEARCH(MID(";"&amp;'CASE DATA'!$E24&amp;";",ROW($1:$99),1),";")),"",ROW($1:$99)+1),COLUMN(B24)),SMALL(IF(ISERROR(SEARCH(MID(";"&amp;'CASE DATA'!$E24&amp;";",ROW($1:$99),1),";")),"",ROW($1:$99)),COLUMN(B23)+1)-SMALL(IF(ISERROR(SEARCH(MID(";"&amp;'CASE DATA'!$E24&amp;";",ROW($1:$99),1),";")),"",ROW($1:$99)),COLUMN(B23))-1)</f>
        <v/>
      </c>
      <c r="W24" s="121" t="str">
        <f t="array" ref="W24">MID(";"&amp;'CASE DATA'!$E24&amp;";",SMALL(IF(ISERROR(SEARCH(MID(";"&amp;'CASE DATA'!$E24&amp;";",ROW($1:$99),1),";")),"",ROW($1:$99)+1),COLUMN(C24)),SMALL(IF(ISERROR(SEARCH(MID(";"&amp;'CASE DATA'!$E24&amp;";",ROW($1:$99),1),";")),"",ROW($1:$99)),COLUMN(C23)+1)-SMALL(IF(ISERROR(SEARCH(MID(";"&amp;'CASE DATA'!$E24&amp;";",ROW($1:$99),1),";")),"",ROW($1:$99)),COLUMN(C23))-1)</f>
        <v/>
      </c>
      <c r="X24" s="121" t="str">
        <f t="array" ref="X24">MID(";"&amp;'CASE DATA'!$E24&amp;";",SMALL(IF(ISERROR(SEARCH(MID(";"&amp;'CASE DATA'!$E24&amp;";",ROW($1:$99),1),";")),"",ROW($1:$99)+1),COLUMN(D24)),SMALL(IF(ISERROR(SEARCH(MID(";"&amp;'CASE DATA'!$E24&amp;";",ROW($1:$99),1),";")),"",ROW($1:$99)),COLUMN(D23)+1)-SMALL(IF(ISERROR(SEARCH(MID(";"&amp;'CASE DATA'!$E24&amp;";",ROW($1:$99),1),";")),"",ROW($1:$99)),COLUMN(D23))-1)</f>
        <v/>
      </c>
      <c r="Y24" s="121" t="str">
        <f t="array" ref="Y24">MID(";"&amp;'CASE DATA'!$E24&amp;";",SMALL(IF(ISERROR(SEARCH(MID(";"&amp;'CASE DATA'!$E24&amp;";",ROW($1:$99),1),";")),"",ROW($1:$99)+1),COLUMN(E24)),SMALL(IF(ISERROR(SEARCH(MID(";"&amp;'CASE DATA'!$E24&amp;";",ROW($1:$99),1),";")),"",ROW($1:$99)),COLUMN(E23)+1)-SMALL(IF(ISERROR(SEARCH(MID(";"&amp;'CASE DATA'!$E24&amp;";",ROW($1:$99),1),";")),"",ROW($1:$99)),COLUMN(E23))-1)</f>
        <v/>
      </c>
      <c r="Z24" s="121" t="str">
        <f t="array" ref="Z24">MID(";"&amp;'CASE DATA'!$E24&amp;";",SMALL(IF(ISERROR(SEARCH(MID(";"&amp;'CASE DATA'!$E24&amp;";",ROW($1:$99),1),";")),"",ROW($1:$99)+1),COLUMN(F24)),SMALL(IF(ISERROR(SEARCH(MID(";"&amp;'CASE DATA'!$E24&amp;";",ROW($1:$99),1),";")),"",ROW($1:$99)),COLUMN(F23)+1)-SMALL(IF(ISERROR(SEARCH(MID(";"&amp;'CASE DATA'!$E24&amp;";",ROW($1:$99),1),";")),"",ROW($1:$99)),COLUMN(F23))-1)</f>
        <v/>
      </c>
      <c r="AA24" s="121" t="str">
        <f t="array" ref="AA24">MID(";"&amp;'CASE DATA'!$E24&amp;";",SMALL(IF(ISERROR(SEARCH(MID(";"&amp;'CASE DATA'!$E24&amp;";",ROW($1:$99),1),";")),"",ROW($1:$99)+1),COLUMN(G24)),SMALL(IF(ISERROR(SEARCH(MID(";"&amp;'CASE DATA'!$E24&amp;";",ROW($1:$99),1),";")),"",ROW($1:$99)),COLUMN(G23)+1)-SMALL(IF(ISERROR(SEARCH(MID(";"&amp;'CASE DATA'!$E24&amp;";",ROW($1:$99),1),";")),"",ROW($1:$99)),COLUMN(G23))-1)</f>
        <v/>
      </c>
      <c r="AB24" s="121" t="str">
        <f t="array" ref="AB24">MID(";"&amp;'CASE DATA'!$E24&amp;";",SMALL(IF(ISERROR(SEARCH(MID(";"&amp;'CASE DATA'!$E24&amp;";",ROW($1:$99),1),";")),"",ROW($1:$99)+1),COLUMN(H24)),SMALL(IF(ISERROR(SEARCH(MID(";"&amp;'CASE DATA'!$E24&amp;";",ROW($1:$99),1),";")),"",ROW($1:$99)),COLUMN(H23)+1)-SMALL(IF(ISERROR(SEARCH(MID(";"&amp;'CASE DATA'!$E24&amp;";",ROW($1:$99),1),";")),"",ROW($1:$99)),COLUMN(H23))-1)</f>
        <v/>
      </c>
      <c r="AC24" s="121" t="str">
        <f t="array" ref="AC24">MID(";"&amp;'CASE DATA'!$E24&amp;";",SMALL(IF(ISERROR(SEARCH(MID(";"&amp;'CASE DATA'!$E24&amp;";",ROW($1:$99),1),";")),"",ROW($1:$99)+1),COLUMN(I24)),SMALL(IF(ISERROR(SEARCH(MID(";"&amp;'CASE DATA'!$E24&amp;";",ROW($1:$99),1),";")),"",ROW($1:$99)),COLUMN(I23)+1)-SMALL(IF(ISERROR(SEARCH(MID(";"&amp;'CASE DATA'!$E24&amp;";",ROW($1:$99),1),";")),"",ROW($1:$99)),COLUMN(I23))-1)</f>
        <v/>
      </c>
      <c r="AD24" s="121" t="str">
        <f t="array" ref="AD24">MID(";"&amp;'CASE DATA'!$E24&amp;";",SMALL(IF(ISERROR(SEARCH(MID(";"&amp;'CASE DATA'!$E24&amp;";",ROW($1:$99),1),";")),"",ROW($1:$99)+1),COLUMN(J24)),SMALL(IF(ISERROR(SEARCH(MID(";"&amp;'CASE DATA'!$E24&amp;";",ROW($1:$99),1),";")),"",ROW($1:$99)),COLUMN(J23)+1)-SMALL(IF(ISERROR(SEARCH(MID(";"&amp;'CASE DATA'!$E24&amp;";",ROW($1:$99),1),";")),"",ROW($1:$99)),COLUMN(J23))-1)</f>
        <v/>
      </c>
      <c r="AE24" s="121" t="str">
        <f t="array" ref="AE24">MID(";"&amp;'CASE DATA'!$E24&amp;";",SMALL(IF(ISERROR(SEARCH(MID(";"&amp;'CASE DATA'!$E24&amp;";",ROW($1:$99),1),";")),"",ROW($1:$99)+1),COLUMN(K24)),SMALL(IF(ISERROR(SEARCH(MID(";"&amp;'CASE DATA'!$E24&amp;";",ROW($1:$99),1),";")),"",ROW($1:$99)),COLUMN(K23)+1)-SMALL(IF(ISERROR(SEARCH(MID(";"&amp;'CASE DATA'!$E24&amp;";",ROW($1:$99),1),";")),"",ROW($1:$99)),COLUMN(K23))-1)</f>
        <v/>
      </c>
      <c r="AF24" s="121" t="str">
        <f t="array" ref="AF24">MID(";"&amp;'CASE DATA'!$E24&amp;";",SMALL(IF(ISERROR(SEARCH(MID(";"&amp;'CASE DATA'!$E24&amp;";",ROW($1:$99),1),";")),"",ROW($1:$99)+1),COLUMN(L24)),SMALL(IF(ISERROR(SEARCH(MID(";"&amp;'CASE DATA'!$E24&amp;";",ROW($1:$99),1),";")),"",ROW($1:$99)),COLUMN(L23)+1)-SMALL(IF(ISERROR(SEARCH(MID(";"&amp;'CASE DATA'!$E24&amp;";",ROW($1:$99),1),";")),"",ROW($1:$99)),COLUMN(L23))-1)</f>
        <v/>
      </c>
    </row>
    <row r="25" spans="1:32" x14ac:dyDescent="0.3">
      <c r="A25" s="145"/>
      <c r="B25"/>
      <c r="C25" s="147"/>
      <c r="D25" s="145"/>
      <c r="E25" s="146"/>
      <c r="F25"/>
      <c r="I25" s="143"/>
      <c r="J25" s="143"/>
      <c r="K25" s="143"/>
      <c r="L25" s="143"/>
      <c r="M25" s="143"/>
      <c r="N25" s="143"/>
      <c r="O25" s="143"/>
      <c r="P25" s="143"/>
      <c r="Q25" s="143"/>
      <c r="R25" s="143"/>
      <c r="S25" s="8">
        <f t="shared" si="1"/>
        <v>0</v>
      </c>
      <c r="U25" s="121" t="str">
        <f t="array" ref="U25">MID(";"&amp;'CASE DATA'!$E25&amp;";",SMALL(IF(ISERROR(SEARCH(MID(";"&amp;'CASE DATA'!$E25&amp;";",ROW($1:$99),1),";")),"",ROW($1:$99)+1),COLUMN(A25)),SMALL(IF(ISERROR(SEARCH(MID(";"&amp;'CASE DATA'!$E25&amp;";",ROW($1:$99),1),";")),"",ROW($1:$99)),COLUMN(A24)+1)-SMALL(IF(ISERROR(SEARCH(MID(";"&amp;'CASE DATA'!$E25&amp;";",ROW($1:$99),1),";")),"",ROW($1:$99)),COLUMN(A24))-1)</f>
        <v/>
      </c>
      <c r="V25" s="121" t="str">
        <f t="array" ref="V25">MID(";"&amp;'CASE DATA'!$E25&amp;";",SMALL(IF(ISERROR(SEARCH(MID(";"&amp;'CASE DATA'!$E25&amp;";",ROW($1:$99),1),";")),"",ROW($1:$99)+1),COLUMN(B25)),SMALL(IF(ISERROR(SEARCH(MID(";"&amp;'CASE DATA'!$E25&amp;";",ROW($1:$99),1),";")),"",ROW($1:$99)),COLUMN(B24)+1)-SMALL(IF(ISERROR(SEARCH(MID(";"&amp;'CASE DATA'!$E25&amp;";",ROW($1:$99),1),";")),"",ROW($1:$99)),COLUMN(B24))-1)</f>
        <v/>
      </c>
      <c r="W25" s="121" t="str">
        <f t="array" ref="W25">MID(";"&amp;'CASE DATA'!$E25&amp;";",SMALL(IF(ISERROR(SEARCH(MID(";"&amp;'CASE DATA'!$E25&amp;";",ROW($1:$99),1),";")),"",ROW($1:$99)+1),COLUMN(C25)),SMALL(IF(ISERROR(SEARCH(MID(";"&amp;'CASE DATA'!$E25&amp;";",ROW($1:$99),1),";")),"",ROW($1:$99)),COLUMN(C24)+1)-SMALL(IF(ISERROR(SEARCH(MID(";"&amp;'CASE DATA'!$E25&amp;";",ROW($1:$99),1),";")),"",ROW($1:$99)),COLUMN(C24))-1)</f>
        <v/>
      </c>
      <c r="X25" s="121" t="str">
        <f t="array" ref="X25">MID(";"&amp;'CASE DATA'!$E25&amp;";",SMALL(IF(ISERROR(SEARCH(MID(";"&amp;'CASE DATA'!$E25&amp;";",ROW($1:$99),1),";")),"",ROW($1:$99)+1),COLUMN(D25)),SMALL(IF(ISERROR(SEARCH(MID(";"&amp;'CASE DATA'!$E25&amp;";",ROW($1:$99),1),";")),"",ROW($1:$99)),COLUMN(D24)+1)-SMALL(IF(ISERROR(SEARCH(MID(";"&amp;'CASE DATA'!$E25&amp;";",ROW($1:$99),1),";")),"",ROW($1:$99)),COLUMN(D24))-1)</f>
        <v/>
      </c>
      <c r="Y25" s="121" t="str">
        <f t="array" ref="Y25">MID(";"&amp;'CASE DATA'!$E25&amp;";",SMALL(IF(ISERROR(SEARCH(MID(";"&amp;'CASE DATA'!$E25&amp;";",ROW($1:$99),1),";")),"",ROW($1:$99)+1),COLUMN(E25)),SMALL(IF(ISERROR(SEARCH(MID(";"&amp;'CASE DATA'!$E25&amp;";",ROW($1:$99),1),";")),"",ROW($1:$99)),COLUMN(E24)+1)-SMALL(IF(ISERROR(SEARCH(MID(";"&amp;'CASE DATA'!$E25&amp;";",ROW($1:$99),1),";")),"",ROW($1:$99)),COLUMN(E24))-1)</f>
        <v/>
      </c>
      <c r="Z25" s="121" t="str">
        <f t="array" ref="Z25">MID(";"&amp;'CASE DATA'!$E25&amp;";",SMALL(IF(ISERROR(SEARCH(MID(";"&amp;'CASE DATA'!$E25&amp;";",ROW($1:$99),1),";")),"",ROW($1:$99)+1),COLUMN(F25)),SMALL(IF(ISERROR(SEARCH(MID(";"&amp;'CASE DATA'!$E25&amp;";",ROW($1:$99),1),";")),"",ROW($1:$99)),COLUMN(F24)+1)-SMALL(IF(ISERROR(SEARCH(MID(";"&amp;'CASE DATA'!$E25&amp;";",ROW($1:$99),1),";")),"",ROW($1:$99)),COLUMN(F24))-1)</f>
        <v/>
      </c>
      <c r="AA25" s="121" t="str">
        <f t="array" ref="AA25">MID(";"&amp;'CASE DATA'!$E25&amp;";",SMALL(IF(ISERROR(SEARCH(MID(";"&amp;'CASE DATA'!$E25&amp;";",ROW($1:$99),1),";")),"",ROW($1:$99)+1),COLUMN(G25)),SMALL(IF(ISERROR(SEARCH(MID(";"&amp;'CASE DATA'!$E25&amp;";",ROW($1:$99),1),";")),"",ROW($1:$99)),COLUMN(G24)+1)-SMALL(IF(ISERROR(SEARCH(MID(";"&amp;'CASE DATA'!$E25&amp;";",ROW($1:$99),1),";")),"",ROW($1:$99)),COLUMN(G24))-1)</f>
        <v/>
      </c>
      <c r="AB25" s="121" t="str">
        <f t="array" ref="AB25">MID(";"&amp;'CASE DATA'!$E25&amp;";",SMALL(IF(ISERROR(SEARCH(MID(";"&amp;'CASE DATA'!$E25&amp;";",ROW($1:$99),1),";")),"",ROW($1:$99)+1),COLUMN(H25)),SMALL(IF(ISERROR(SEARCH(MID(";"&amp;'CASE DATA'!$E25&amp;";",ROW($1:$99),1),";")),"",ROW($1:$99)),COLUMN(H24)+1)-SMALL(IF(ISERROR(SEARCH(MID(";"&amp;'CASE DATA'!$E25&amp;";",ROW($1:$99),1),";")),"",ROW($1:$99)),COLUMN(H24))-1)</f>
        <v/>
      </c>
      <c r="AC25" s="121" t="str">
        <f t="array" ref="AC25">MID(";"&amp;'CASE DATA'!$E25&amp;";",SMALL(IF(ISERROR(SEARCH(MID(";"&amp;'CASE DATA'!$E25&amp;";",ROW($1:$99),1),";")),"",ROW($1:$99)+1),COLUMN(I25)),SMALL(IF(ISERROR(SEARCH(MID(";"&amp;'CASE DATA'!$E25&amp;";",ROW($1:$99),1),";")),"",ROW($1:$99)),COLUMN(I24)+1)-SMALL(IF(ISERROR(SEARCH(MID(";"&amp;'CASE DATA'!$E25&amp;";",ROW($1:$99),1),";")),"",ROW($1:$99)),COLUMN(I24))-1)</f>
        <v/>
      </c>
      <c r="AD25" s="121" t="str">
        <f t="array" ref="AD25">MID(";"&amp;'CASE DATA'!$E25&amp;";",SMALL(IF(ISERROR(SEARCH(MID(";"&amp;'CASE DATA'!$E25&amp;";",ROW($1:$99),1),";")),"",ROW($1:$99)+1),COLUMN(J25)),SMALL(IF(ISERROR(SEARCH(MID(";"&amp;'CASE DATA'!$E25&amp;";",ROW($1:$99),1),";")),"",ROW($1:$99)),COLUMN(J24)+1)-SMALL(IF(ISERROR(SEARCH(MID(";"&amp;'CASE DATA'!$E25&amp;";",ROW($1:$99),1),";")),"",ROW($1:$99)),COLUMN(J24))-1)</f>
        <v/>
      </c>
      <c r="AE25" s="121" t="str">
        <f t="array" ref="AE25">MID(";"&amp;'CASE DATA'!$E25&amp;";",SMALL(IF(ISERROR(SEARCH(MID(";"&amp;'CASE DATA'!$E25&amp;";",ROW($1:$99),1),";")),"",ROW($1:$99)+1),COLUMN(K25)),SMALL(IF(ISERROR(SEARCH(MID(";"&amp;'CASE DATA'!$E25&amp;";",ROW($1:$99),1),";")),"",ROW($1:$99)),COLUMN(K24)+1)-SMALL(IF(ISERROR(SEARCH(MID(";"&amp;'CASE DATA'!$E25&amp;";",ROW($1:$99),1),";")),"",ROW($1:$99)),COLUMN(K24))-1)</f>
        <v/>
      </c>
      <c r="AF25" s="121" t="str">
        <f t="array" ref="AF25">MID(";"&amp;'CASE DATA'!$E25&amp;";",SMALL(IF(ISERROR(SEARCH(MID(";"&amp;'CASE DATA'!$E25&amp;";",ROW($1:$99),1),";")),"",ROW($1:$99)+1),COLUMN(L25)),SMALL(IF(ISERROR(SEARCH(MID(";"&amp;'CASE DATA'!$E25&amp;";",ROW($1:$99),1),";")),"",ROW($1:$99)),COLUMN(L24)+1)-SMALL(IF(ISERROR(SEARCH(MID(";"&amp;'CASE DATA'!$E25&amp;";",ROW($1:$99),1),";")),"",ROW($1:$99)),COLUMN(L24))-1)</f>
        <v/>
      </c>
    </row>
    <row r="26" spans="1:32" x14ac:dyDescent="0.3">
      <c r="A26" s="145"/>
      <c r="B26"/>
      <c r="C26" s="147"/>
      <c r="D26" s="145"/>
      <c r="E26" s="146"/>
      <c r="F26"/>
      <c r="I26" s="143"/>
      <c r="J26" s="143"/>
      <c r="K26" s="143"/>
      <c r="L26" s="143"/>
      <c r="M26" s="143"/>
      <c r="N26" s="143"/>
      <c r="O26" s="143"/>
      <c r="P26" s="143"/>
      <c r="Q26" s="143"/>
      <c r="R26" s="143"/>
      <c r="S26" s="8">
        <f t="shared" si="1"/>
        <v>0</v>
      </c>
      <c r="U26" s="121" t="str">
        <f t="array" ref="U26">MID(";"&amp;'CASE DATA'!$E26&amp;";",SMALL(IF(ISERROR(SEARCH(MID(";"&amp;'CASE DATA'!$E26&amp;";",ROW($1:$99),1),";")),"",ROW($1:$99)+1),COLUMN(A26)),SMALL(IF(ISERROR(SEARCH(MID(";"&amp;'CASE DATA'!$E26&amp;";",ROW($1:$99),1),";")),"",ROW($1:$99)),COLUMN(A25)+1)-SMALL(IF(ISERROR(SEARCH(MID(";"&amp;'CASE DATA'!$E26&amp;";",ROW($1:$99),1),";")),"",ROW($1:$99)),COLUMN(A25))-1)</f>
        <v/>
      </c>
      <c r="V26" s="121" t="str">
        <f t="array" ref="V26">MID(";"&amp;'CASE DATA'!$E26&amp;";",SMALL(IF(ISERROR(SEARCH(MID(";"&amp;'CASE DATA'!$E26&amp;";",ROW($1:$99),1),";")),"",ROW($1:$99)+1),COLUMN(B26)),SMALL(IF(ISERROR(SEARCH(MID(";"&amp;'CASE DATA'!$E26&amp;";",ROW($1:$99),1),";")),"",ROW($1:$99)),COLUMN(B25)+1)-SMALL(IF(ISERROR(SEARCH(MID(";"&amp;'CASE DATA'!$E26&amp;";",ROW($1:$99),1),";")),"",ROW($1:$99)),COLUMN(B25))-1)</f>
        <v/>
      </c>
      <c r="W26" s="121" t="str">
        <f t="array" ref="W26">MID(";"&amp;'CASE DATA'!$E26&amp;";",SMALL(IF(ISERROR(SEARCH(MID(";"&amp;'CASE DATA'!$E26&amp;";",ROW($1:$99),1),";")),"",ROW($1:$99)+1),COLUMN(C26)),SMALL(IF(ISERROR(SEARCH(MID(";"&amp;'CASE DATA'!$E26&amp;";",ROW($1:$99),1),";")),"",ROW($1:$99)),COLUMN(C25)+1)-SMALL(IF(ISERROR(SEARCH(MID(";"&amp;'CASE DATA'!$E26&amp;";",ROW($1:$99),1),";")),"",ROW($1:$99)),COLUMN(C25))-1)</f>
        <v/>
      </c>
      <c r="X26" s="121" t="str">
        <f t="array" ref="X26">MID(";"&amp;'CASE DATA'!$E26&amp;";",SMALL(IF(ISERROR(SEARCH(MID(";"&amp;'CASE DATA'!$E26&amp;";",ROW($1:$99),1),";")),"",ROW($1:$99)+1),COLUMN(D26)),SMALL(IF(ISERROR(SEARCH(MID(";"&amp;'CASE DATA'!$E26&amp;";",ROW($1:$99),1),";")),"",ROW($1:$99)),COLUMN(D25)+1)-SMALL(IF(ISERROR(SEARCH(MID(";"&amp;'CASE DATA'!$E26&amp;";",ROW($1:$99),1),";")),"",ROW($1:$99)),COLUMN(D25))-1)</f>
        <v/>
      </c>
      <c r="Y26" s="121" t="str">
        <f t="array" ref="Y26">MID(";"&amp;'CASE DATA'!$E26&amp;";",SMALL(IF(ISERROR(SEARCH(MID(";"&amp;'CASE DATA'!$E26&amp;";",ROW($1:$99),1),";")),"",ROW($1:$99)+1),COLUMN(E26)),SMALL(IF(ISERROR(SEARCH(MID(";"&amp;'CASE DATA'!$E26&amp;";",ROW($1:$99),1),";")),"",ROW($1:$99)),COLUMN(E25)+1)-SMALL(IF(ISERROR(SEARCH(MID(";"&amp;'CASE DATA'!$E26&amp;";",ROW($1:$99),1),";")),"",ROW($1:$99)),COLUMN(E25))-1)</f>
        <v/>
      </c>
      <c r="Z26" s="121" t="str">
        <f t="array" ref="Z26">MID(";"&amp;'CASE DATA'!$E26&amp;";",SMALL(IF(ISERROR(SEARCH(MID(";"&amp;'CASE DATA'!$E26&amp;";",ROW($1:$99),1),";")),"",ROW($1:$99)+1),COLUMN(F26)),SMALL(IF(ISERROR(SEARCH(MID(";"&amp;'CASE DATA'!$E26&amp;";",ROW($1:$99),1),";")),"",ROW($1:$99)),COLUMN(F25)+1)-SMALL(IF(ISERROR(SEARCH(MID(";"&amp;'CASE DATA'!$E26&amp;";",ROW($1:$99),1),";")),"",ROW($1:$99)),COLUMN(F25))-1)</f>
        <v/>
      </c>
      <c r="AA26" s="121" t="str">
        <f t="array" ref="AA26">MID(";"&amp;'CASE DATA'!$E26&amp;";",SMALL(IF(ISERROR(SEARCH(MID(";"&amp;'CASE DATA'!$E26&amp;";",ROW($1:$99),1),";")),"",ROW($1:$99)+1),COLUMN(G26)),SMALL(IF(ISERROR(SEARCH(MID(";"&amp;'CASE DATA'!$E26&amp;";",ROW($1:$99),1),";")),"",ROW($1:$99)),COLUMN(G25)+1)-SMALL(IF(ISERROR(SEARCH(MID(";"&amp;'CASE DATA'!$E26&amp;";",ROW($1:$99),1),";")),"",ROW($1:$99)),COLUMN(G25))-1)</f>
        <v/>
      </c>
      <c r="AB26" s="121" t="str">
        <f t="array" ref="AB26">MID(";"&amp;'CASE DATA'!$E26&amp;";",SMALL(IF(ISERROR(SEARCH(MID(";"&amp;'CASE DATA'!$E26&amp;";",ROW($1:$99),1),";")),"",ROW($1:$99)+1),COLUMN(H26)),SMALL(IF(ISERROR(SEARCH(MID(";"&amp;'CASE DATA'!$E26&amp;";",ROW($1:$99),1),";")),"",ROW($1:$99)),COLUMN(H25)+1)-SMALL(IF(ISERROR(SEARCH(MID(";"&amp;'CASE DATA'!$E26&amp;";",ROW($1:$99),1),";")),"",ROW($1:$99)),COLUMN(H25))-1)</f>
        <v/>
      </c>
      <c r="AC26" s="121" t="str">
        <f t="array" ref="AC26">MID(";"&amp;'CASE DATA'!$E26&amp;";",SMALL(IF(ISERROR(SEARCH(MID(";"&amp;'CASE DATA'!$E26&amp;";",ROW($1:$99),1),";")),"",ROW($1:$99)+1),COLUMN(I26)),SMALL(IF(ISERROR(SEARCH(MID(";"&amp;'CASE DATA'!$E26&amp;";",ROW($1:$99),1),";")),"",ROW($1:$99)),COLUMN(I25)+1)-SMALL(IF(ISERROR(SEARCH(MID(";"&amp;'CASE DATA'!$E26&amp;";",ROW($1:$99),1),";")),"",ROW($1:$99)),COLUMN(I25))-1)</f>
        <v/>
      </c>
      <c r="AD26" s="121" t="str">
        <f t="array" ref="AD26">MID(";"&amp;'CASE DATA'!$E26&amp;";",SMALL(IF(ISERROR(SEARCH(MID(";"&amp;'CASE DATA'!$E26&amp;";",ROW($1:$99),1),";")),"",ROW($1:$99)+1),COLUMN(J26)),SMALL(IF(ISERROR(SEARCH(MID(";"&amp;'CASE DATA'!$E26&amp;";",ROW($1:$99),1),";")),"",ROW($1:$99)),COLUMN(J25)+1)-SMALL(IF(ISERROR(SEARCH(MID(";"&amp;'CASE DATA'!$E26&amp;";",ROW($1:$99),1),";")),"",ROW($1:$99)),COLUMN(J25))-1)</f>
        <v/>
      </c>
      <c r="AE26" s="121" t="str">
        <f t="array" ref="AE26">MID(";"&amp;'CASE DATA'!$E26&amp;";",SMALL(IF(ISERROR(SEARCH(MID(";"&amp;'CASE DATA'!$E26&amp;";",ROW($1:$99),1),";")),"",ROW($1:$99)+1),COLUMN(K26)),SMALL(IF(ISERROR(SEARCH(MID(";"&amp;'CASE DATA'!$E26&amp;";",ROW($1:$99),1),";")),"",ROW($1:$99)),COLUMN(K25)+1)-SMALL(IF(ISERROR(SEARCH(MID(";"&amp;'CASE DATA'!$E26&amp;";",ROW($1:$99),1),";")),"",ROW($1:$99)),COLUMN(K25))-1)</f>
        <v/>
      </c>
      <c r="AF26" s="121" t="str">
        <f t="array" ref="AF26">MID(";"&amp;'CASE DATA'!$E26&amp;";",SMALL(IF(ISERROR(SEARCH(MID(";"&amp;'CASE DATA'!$E26&amp;";",ROW($1:$99),1),";")),"",ROW($1:$99)+1),COLUMN(L26)),SMALL(IF(ISERROR(SEARCH(MID(";"&amp;'CASE DATA'!$E26&amp;";",ROW($1:$99),1),";")),"",ROW($1:$99)),COLUMN(L25)+1)-SMALL(IF(ISERROR(SEARCH(MID(";"&amp;'CASE DATA'!$E26&amp;";",ROW($1:$99),1),";")),"",ROW($1:$99)),COLUMN(L25))-1)</f>
        <v/>
      </c>
    </row>
    <row r="27" spans="1:32" x14ac:dyDescent="0.3">
      <c r="A27" s="145"/>
      <c r="B27"/>
      <c r="C27" s="147"/>
      <c r="D27" s="145"/>
      <c r="E27" s="146"/>
      <c r="F27"/>
      <c r="I27" s="143"/>
      <c r="J27" s="143"/>
      <c r="K27" s="143"/>
      <c r="L27" s="143"/>
      <c r="M27" s="143"/>
      <c r="N27" s="143"/>
      <c r="O27" s="143"/>
      <c r="P27" s="143"/>
      <c r="Q27" s="143"/>
      <c r="R27" s="143"/>
      <c r="S27" s="8">
        <f t="shared" si="1"/>
        <v>0</v>
      </c>
      <c r="U27" s="121" t="str">
        <f t="array" ref="U27">MID(";"&amp;'CASE DATA'!$E27&amp;";",SMALL(IF(ISERROR(SEARCH(MID(";"&amp;'CASE DATA'!$E27&amp;";",ROW($1:$99),1),";")),"",ROW($1:$99)+1),COLUMN(A27)),SMALL(IF(ISERROR(SEARCH(MID(";"&amp;'CASE DATA'!$E27&amp;";",ROW($1:$99),1),";")),"",ROW($1:$99)),COLUMN(A26)+1)-SMALL(IF(ISERROR(SEARCH(MID(";"&amp;'CASE DATA'!$E27&amp;";",ROW($1:$99),1),";")),"",ROW($1:$99)),COLUMN(A26))-1)</f>
        <v/>
      </c>
      <c r="V27" s="121" t="str">
        <f t="array" ref="V27">MID(";"&amp;'CASE DATA'!$E27&amp;";",SMALL(IF(ISERROR(SEARCH(MID(";"&amp;'CASE DATA'!$E27&amp;";",ROW($1:$99),1),";")),"",ROW($1:$99)+1),COLUMN(B27)),SMALL(IF(ISERROR(SEARCH(MID(";"&amp;'CASE DATA'!$E27&amp;";",ROW($1:$99),1),";")),"",ROW($1:$99)),COLUMN(B26)+1)-SMALL(IF(ISERROR(SEARCH(MID(";"&amp;'CASE DATA'!$E27&amp;";",ROW($1:$99),1),";")),"",ROW($1:$99)),COLUMN(B26))-1)</f>
        <v/>
      </c>
      <c r="W27" s="121" t="str">
        <f t="array" ref="W27">MID(";"&amp;'CASE DATA'!$E27&amp;";",SMALL(IF(ISERROR(SEARCH(MID(";"&amp;'CASE DATA'!$E27&amp;";",ROW($1:$99),1),";")),"",ROW($1:$99)+1),COLUMN(C27)),SMALL(IF(ISERROR(SEARCH(MID(";"&amp;'CASE DATA'!$E27&amp;";",ROW($1:$99),1),";")),"",ROW($1:$99)),COLUMN(C26)+1)-SMALL(IF(ISERROR(SEARCH(MID(";"&amp;'CASE DATA'!$E27&amp;";",ROW($1:$99),1),";")),"",ROW($1:$99)),COLUMN(C26))-1)</f>
        <v/>
      </c>
      <c r="X27" s="121" t="str">
        <f t="array" ref="X27">MID(";"&amp;'CASE DATA'!$E27&amp;";",SMALL(IF(ISERROR(SEARCH(MID(";"&amp;'CASE DATA'!$E27&amp;";",ROW($1:$99),1),";")),"",ROW($1:$99)+1),COLUMN(D27)),SMALL(IF(ISERROR(SEARCH(MID(";"&amp;'CASE DATA'!$E27&amp;";",ROW($1:$99),1),";")),"",ROW($1:$99)),COLUMN(D26)+1)-SMALL(IF(ISERROR(SEARCH(MID(";"&amp;'CASE DATA'!$E27&amp;";",ROW($1:$99),1),";")),"",ROW($1:$99)),COLUMN(D26))-1)</f>
        <v/>
      </c>
      <c r="Y27" s="121" t="str">
        <f t="array" ref="Y27">MID(";"&amp;'CASE DATA'!$E27&amp;";",SMALL(IF(ISERROR(SEARCH(MID(";"&amp;'CASE DATA'!$E27&amp;";",ROW($1:$99),1),";")),"",ROW($1:$99)+1),COLUMN(E27)),SMALL(IF(ISERROR(SEARCH(MID(";"&amp;'CASE DATA'!$E27&amp;";",ROW($1:$99),1),";")),"",ROW($1:$99)),COLUMN(E26)+1)-SMALL(IF(ISERROR(SEARCH(MID(";"&amp;'CASE DATA'!$E27&amp;";",ROW($1:$99),1),";")),"",ROW($1:$99)),COLUMN(E26))-1)</f>
        <v/>
      </c>
      <c r="Z27" s="121" t="str">
        <f t="array" ref="Z27">MID(";"&amp;'CASE DATA'!$E27&amp;";",SMALL(IF(ISERROR(SEARCH(MID(";"&amp;'CASE DATA'!$E27&amp;";",ROW($1:$99),1),";")),"",ROW($1:$99)+1),COLUMN(F27)),SMALL(IF(ISERROR(SEARCH(MID(";"&amp;'CASE DATA'!$E27&amp;";",ROW($1:$99),1),";")),"",ROW($1:$99)),COLUMN(F26)+1)-SMALL(IF(ISERROR(SEARCH(MID(";"&amp;'CASE DATA'!$E27&amp;";",ROW($1:$99),1),";")),"",ROW($1:$99)),COLUMN(F26))-1)</f>
        <v/>
      </c>
      <c r="AA27" s="121" t="str">
        <f t="array" ref="AA27">MID(";"&amp;'CASE DATA'!$E27&amp;";",SMALL(IF(ISERROR(SEARCH(MID(";"&amp;'CASE DATA'!$E27&amp;";",ROW($1:$99),1),";")),"",ROW($1:$99)+1),COLUMN(G27)),SMALL(IF(ISERROR(SEARCH(MID(";"&amp;'CASE DATA'!$E27&amp;";",ROW($1:$99),1),";")),"",ROW($1:$99)),COLUMN(G26)+1)-SMALL(IF(ISERROR(SEARCH(MID(";"&amp;'CASE DATA'!$E27&amp;";",ROW($1:$99),1),";")),"",ROW($1:$99)),COLUMN(G26))-1)</f>
        <v/>
      </c>
      <c r="AB27" s="121" t="str">
        <f t="array" ref="AB27">MID(";"&amp;'CASE DATA'!$E27&amp;";",SMALL(IF(ISERROR(SEARCH(MID(";"&amp;'CASE DATA'!$E27&amp;";",ROW($1:$99),1),";")),"",ROW($1:$99)+1),COLUMN(H27)),SMALL(IF(ISERROR(SEARCH(MID(";"&amp;'CASE DATA'!$E27&amp;";",ROW($1:$99),1),";")),"",ROW($1:$99)),COLUMN(H26)+1)-SMALL(IF(ISERROR(SEARCH(MID(";"&amp;'CASE DATA'!$E27&amp;";",ROW($1:$99),1),";")),"",ROW($1:$99)),COLUMN(H26))-1)</f>
        <v/>
      </c>
      <c r="AC27" s="121" t="str">
        <f t="array" ref="AC27">MID(";"&amp;'CASE DATA'!$E27&amp;";",SMALL(IF(ISERROR(SEARCH(MID(";"&amp;'CASE DATA'!$E27&amp;";",ROW($1:$99),1),";")),"",ROW($1:$99)+1),COLUMN(I27)),SMALL(IF(ISERROR(SEARCH(MID(";"&amp;'CASE DATA'!$E27&amp;";",ROW($1:$99),1),";")),"",ROW($1:$99)),COLUMN(I26)+1)-SMALL(IF(ISERROR(SEARCH(MID(";"&amp;'CASE DATA'!$E27&amp;";",ROW($1:$99),1),";")),"",ROW($1:$99)),COLUMN(I26))-1)</f>
        <v/>
      </c>
      <c r="AD27" s="121" t="str">
        <f t="array" ref="AD27">MID(";"&amp;'CASE DATA'!$E27&amp;";",SMALL(IF(ISERROR(SEARCH(MID(";"&amp;'CASE DATA'!$E27&amp;";",ROW($1:$99),1),";")),"",ROW($1:$99)+1),COLUMN(J27)),SMALL(IF(ISERROR(SEARCH(MID(";"&amp;'CASE DATA'!$E27&amp;";",ROW($1:$99),1),";")),"",ROW($1:$99)),COLUMN(J26)+1)-SMALL(IF(ISERROR(SEARCH(MID(";"&amp;'CASE DATA'!$E27&amp;";",ROW($1:$99),1),";")),"",ROW($1:$99)),COLUMN(J26))-1)</f>
        <v/>
      </c>
      <c r="AE27" s="121" t="str">
        <f t="array" ref="AE27">MID(";"&amp;'CASE DATA'!$E27&amp;";",SMALL(IF(ISERROR(SEARCH(MID(";"&amp;'CASE DATA'!$E27&amp;";",ROW($1:$99),1),";")),"",ROW($1:$99)+1),COLUMN(K27)),SMALL(IF(ISERROR(SEARCH(MID(";"&amp;'CASE DATA'!$E27&amp;";",ROW($1:$99),1),";")),"",ROW($1:$99)),COLUMN(K26)+1)-SMALL(IF(ISERROR(SEARCH(MID(";"&amp;'CASE DATA'!$E27&amp;";",ROW($1:$99),1),";")),"",ROW($1:$99)),COLUMN(K26))-1)</f>
        <v/>
      </c>
      <c r="AF27" s="121" t="str">
        <f t="array" ref="AF27">MID(";"&amp;'CASE DATA'!$E27&amp;";",SMALL(IF(ISERROR(SEARCH(MID(";"&amp;'CASE DATA'!$E27&amp;";",ROW($1:$99),1),";")),"",ROW($1:$99)+1),COLUMN(L27)),SMALL(IF(ISERROR(SEARCH(MID(";"&amp;'CASE DATA'!$E27&amp;";",ROW($1:$99),1),";")),"",ROW($1:$99)),COLUMN(L26)+1)-SMALL(IF(ISERROR(SEARCH(MID(";"&amp;'CASE DATA'!$E27&amp;";",ROW($1:$99),1),";")),"",ROW($1:$99)),COLUMN(L26))-1)</f>
        <v/>
      </c>
    </row>
    <row r="28" spans="1:32" x14ac:dyDescent="0.3">
      <c r="A28" s="145"/>
      <c r="B28"/>
      <c r="C28" s="78"/>
      <c r="D28" s="145"/>
      <c r="E28" s="146"/>
      <c r="F28"/>
      <c r="I28" s="143"/>
      <c r="J28" s="143"/>
      <c r="K28" s="143"/>
      <c r="L28" s="143"/>
      <c r="M28" s="143"/>
      <c r="N28" s="143"/>
      <c r="O28" s="143"/>
      <c r="P28" s="162"/>
      <c r="Q28" s="143"/>
      <c r="R28" s="143"/>
      <c r="S28" s="8">
        <f t="shared" si="1"/>
        <v>0</v>
      </c>
      <c r="U28" s="121" t="str">
        <f t="array" ref="U28">MID(";"&amp;'CASE DATA'!$E28&amp;";",SMALL(IF(ISERROR(SEARCH(MID(";"&amp;'CASE DATA'!$E28&amp;";",ROW($1:$99),1),";")),"",ROW($1:$99)+1),COLUMN(A28)),SMALL(IF(ISERROR(SEARCH(MID(";"&amp;'CASE DATA'!$E28&amp;";",ROW($1:$99),1),";")),"",ROW($1:$99)),COLUMN(A27)+1)-SMALL(IF(ISERROR(SEARCH(MID(";"&amp;'CASE DATA'!$E28&amp;";",ROW($1:$99),1),";")),"",ROW($1:$99)),COLUMN(A27))-1)</f>
        <v/>
      </c>
      <c r="V28" s="121" t="str">
        <f t="array" ref="V28">MID(";"&amp;'CASE DATA'!$E28&amp;";",SMALL(IF(ISERROR(SEARCH(MID(";"&amp;'CASE DATA'!$E28&amp;";",ROW($1:$99),1),";")),"",ROW($1:$99)+1),COLUMN(B28)),SMALL(IF(ISERROR(SEARCH(MID(";"&amp;'CASE DATA'!$E28&amp;";",ROW($1:$99),1),";")),"",ROW($1:$99)),COLUMN(B27)+1)-SMALL(IF(ISERROR(SEARCH(MID(";"&amp;'CASE DATA'!$E28&amp;";",ROW($1:$99),1),";")),"",ROW($1:$99)),COLUMN(B27))-1)</f>
        <v/>
      </c>
      <c r="W28" s="121" t="str">
        <f t="array" ref="W28">MID(";"&amp;'CASE DATA'!$E28&amp;";",SMALL(IF(ISERROR(SEARCH(MID(";"&amp;'CASE DATA'!$E28&amp;";",ROW($1:$99),1),";")),"",ROW($1:$99)+1),COLUMN(C28)),SMALL(IF(ISERROR(SEARCH(MID(";"&amp;'CASE DATA'!$E28&amp;";",ROW($1:$99),1),";")),"",ROW($1:$99)),COLUMN(C27)+1)-SMALL(IF(ISERROR(SEARCH(MID(";"&amp;'CASE DATA'!$E28&amp;";",ROW($1:$99),1),";")),"",ROW($1:$99)),COLUMN(C27))-1)</f>
        <v/>
      </c>
      <c r="X28" s="121" t="str">
        <f t="array" ref="X28">MID(";"&amp;'CASE DATA'!$E28&amp;";",SMALL(IF(ISERROR(SEARCH(MID(";"&amp;'CASE DATA'!$E28&amp;";",ROW($1:$99),1),";")),"",ROW($1:$99)+1),COLUMN(D28)),SMALL(IF(ISERROR(SEARCH(MID(";"&amp;'CASE DATA'!$E28&amp;";",ROW($1:$99),1),";")),"",ROW($1:$99)),COLUMN(D27)+1)-SMALL(IF(ISERROR(SEARCH(MID(";"&amp;'CASE DATA'!$E28&amp;";",ROW($1:$99),1),";")),"",ROW($1:$99)),COLUMN(D27))-1)</f>
        <v/>
      </c>
      <c r="Y28" s="121" t="str">
        <f t="array" ref="Y28">MID(";"&amp;'CASE DATA'!$E28&amp;";",SMALL(IF(ISERROR(SEARCH(MID(";"&amp;'CASE DATA'!$E28&amp;";",ROW($1:$99),1),";")),"",ROW($1:$99)+1),COLUMN(E28)),SMALL(IF(ISERROR(SEARCH(MID(";"&amp;'CASE DATA'!$E28&amp;";",ROW($1:$99),1),";")),"",ROW($1:$99)),COLUMN(E27)+1)-SMALL(IF(ISERROR(SEARCH(MID(";"&amp;'CASE DATA'!$E28&amp;";",ROW($1:$99),1),";")),"",ROW($1:$99)),COLUMN(E27))-1)</f>
        <v/>
      </c>
      <c r="Z28" s="121" t="str">
        <f t="array" ref="Z28">MID(";"&amp;'CASE DATA'!$E28&amp;";",SMALL(IF(ISERROR(SEARCH(MID(";"&amp;'CASE DATA'!$E28&amp;";",ROW($1:$99),1),";")),"",ROW($1:$99)+1),COLUMN(F28)),SMALL(IF(ISERROR(SEARCH(MID(";"&amp;'CASE DATA'!$E28&amp;";",ROW($1:$99),1),";")),"",ROW($1:$99)),COLUMN(F27)+1)-SMALL(IF(ISERROR(SEARCH(MID(";"&amp;'CASE DATA'!$E28&amp;";",ROW($1:$99),1),";")),"",ROW($1:$99)),COLUMN(F27))-1)</f>
        <v/>
      </c>
      <c r="AA28" s="121" t="str">
        <f t="array" ref="AA28">MID(";"&amp;'CASE DATA'!$E28&amp;";",SMALL(IF(ISERROR(SEARCH(MID(";"&amp;'CASE DATA'!$E28&amp;";",ROW($1:$99),1),";")),"",ROW($1:$99)+1),COLUMN(G28)),SMALL(IF(ISERROR(SEARCH(MID(";"&amp;'CASE DATA'!$E28&amp;";",ROW($1:$99),1),";")),"",ROW($1:$99)),COLUMN(G27)+1)-SMALL(IF(ISERROR(SEARCH(MID(";"&amp;'CASE DATA'!$E28&amp;";",ROW($1:$99),1),";")),"",ROW($1:$99)),COLUMN(G27))-1)</f>
        <v/>
      </c>
      <c r="AB28" s="121" t="str">
        <f t="array" ref="AB28">MID(";"&amp;'CASE DATA'!$E28&amp;";",SMALL(IF(ISERROR(SEARCH(MID(";"&amp;'CASE DATA'!$E28&amp;";",ROW($1:$99),1),";")),"",ROW($1:$99)+1),COLUMN(H28)),SMALL(IF(ISERROR(SEARCH(MID(";"&amp;'CASE DATA'!$E28&amp;";",ROW($1:$99),1),";")),"",ROW($1:$99)),COLUMN(H27)+1)-SMALL(IF(ISERROR(SEARCH(MID(";"&amp;'CASE DATA'!$E28&amp;";",ROW($1:$99),1),";")),"",ROW($1:$99)),COLUMN(H27))-1)</f>
        <v/>
      </c>
      <c r="AC28" s="121" t="str">
        <f t="array" ref="AC28">MID(";"&amp;'CASE DATA'!$E28&amp;";",SMALL(IF(ISERROR(SEARCH(MID(";"&amp;'CASE DATA'!$E28&amp;";",ROW($1:$99),1),";")),"",ROW($1:$99)+1),COLUMN(I28)),SMALL(IF(ISERROR(SEARCH(MID(";"&amp;'CASE DATA'!$E28&amp;";",ROW($1:$99),1),";")),"",ROW($1:$99)),COLUMN(I27)+1)-SMALL(IF(ISERROR(SEARCH(MID(";"&amp;'CASE DATA'!$E28&amp;";",ROW($1:$99),1),";")),"",ROW($1:$99)),COLUMN(I27))-1)</f>
        <v/>
      </c>
      <c r="AD28" s="121" t="str">
        <f t="array" ref="AD28">MID(";"&amp;'CASE DATA'!$E28&amp;";",SMALL(IF(ISERROR(SEARCH(MID(";"&amp;'CASE DATA'!$E28&amp;";",ROW($1:$99),1),";")),"",ROW($1:$99)+1),COLUMN(J28)),SMALL(IF(ISERROR(SEARCH(MID(";"&amp;'CASE DATA'!$E28&amp;";",ROW($1:$99),1),";")),"",ROW($1:$99)),COLUMN(J27)+1)-SMALL(IF(ISERROR(SEARCH(MID(";"&amp;'CASE DATA'!$E28&amp;";",ROW($1:$99),1),";")),"",ROW($1:$99)),COLUMN(J27))-1)</f>
        <v/>
      </c>
      <c r="AE28" s="121" t="str">
        <f t="array" ref="AE28">MID(";"&amp;'CASE DATA'!$E28&amp;";",SMALL(IF(ISERROR(SEARCH(MID(";"&amp;'CASE DATA'!$E28&amp;";",ROW($1:$99),1),";")),"",ROW($1:$99)+1),COLUMN(K28)),SMALL(IF(ISERROR(SEARCH(MID(";"&amp;'CASE DATA'!$E28&amp;";",ROW($1:$99),1),";")),"",ROW($1:$99)),COLUMN(K27)+1)-SMALL(IF(ISERROR(SEARCH(MID(";"&amp;'CASE DATA'!$E28&amp;";",ROW($1:$99),1),";")),"",ROW($1:$99)),COLUMN(K27))-1)</f>
        <v/>
      </c>
      <c r="AF28" s="121" t="str">
        <f t="array" ref="AF28">MID(";"&amp;'CASE DATA'!$E28&amp;";",SMALL(IF(ISERROR(SEARCH(MID(";"&amp;'CASE DATA'!$E28&amp;";",ROW($1:$99),1),";")),"",ROW($1:$99)+1),COLUMN(L28)),SMALL(IF(ISERROR(SEARCH(MID(";"&amp;'CASE DATA'!$E28&amp;";",ROW($1:$99),1),";")),"",ROW($1:$99)),COLUMN(L27)+1)-SMALL(IF(ISERROR(SEARCH(MID(";"&amp;'CASE DATA'!$E28&amp;";",ROW($1:$99),1),";")),"",ROW($1:$99)),COLUMN(L27))-1)</f>
        <v/>
      </c>
    </row>
    <row r="29" spans="1:32" x14ac:dyDescent="0.3">
      <c r="A29" s="145"/>
      <c r="B29"/>
      <c r="C29" s="147"/>
      <c r="D29" s="145"/>
      <c r="E29" s="146"/>
      <c r="F29"/>
      <c r="I29" s="143"/>
      <c r="J29" s="143"/>
      <c r="K29" s="143"/>
      <c r="L29" s="143"/>
      <c r="M29" s="143"/>
      <c r="N29" s="143"/>
      <c r="O29" s="143"/>
      <c r="P29" s="143"/>
      <c r="Q29" s="143"/>
      <c r="R29" s="143"/>
      <c r="S29" s="8">
        <f t="shared" si="1"/>
        <v>0</v>
      </c>
      <c r="U29" s="121" t="str">
        <f t="array" ref="U29">MID(";"&amp;'CASE DATA'!$E29&amp;";",SMALL(IF(ISERROR(SEARCH(MID(";"&amp;'CASE DATA'!$E29&amp;";",ROW($1:$99),1),";")),"",ROW($1:$99)+1),COLUMN(A29)),SMALL(IF(ISERROR(SEARCH(MID(";"&amp;'CASE DATA'!$E29&amp;";",ROW($1:$99),1),";")),"",ROW($1:$99)),COLUMN(A28)+1)-SMALL(IF(ISERROR(SEARCH(MID(";"&amp;'CASE DATA'!$E29&amp;";",ROW($1:$99),1),";")),"",ROW($1:$99)),COLUMN(A28))-1)</f>
        <v/>
      </c>
      <c r="V29" s="121" t="str">
        <f t="array" ref="V29">MID(";"&amp;'CASE DATA'!$E29&amp;";",SMALL(IF(ISERROR(SEARCH(MID(";"&amp;'CASE DATA'!$E29&amp;";",ROW($1:$99),1),";")),"",ROW($1:$99)+1),COLUMN(B29)),SMALL(IF(ISERROR(SEARCH(MID(";"&amp;'CASE DATA'!$E29&amp;";",ROW($1:$99),1),";")),"",ROW($1:$99)),COLUMN(B28)+1)-SMALL(IF(ISERROR(SEARCH(MID(";"&amp;'CASE DATA'!$E29&amp;";",ROW($1:$99),1),";")),"",ROW($1:$99)),COLUMN(B28))-1)</f>
        <v/>
      </c>
      <c r="W29" s="121" t="str">
        <f t="array" ref="W29">MID(";"&amp;'CASE DATA'!$E29&amp;";",SMALL(IF(ISERROR(SEARCH(MID(";"&amp;'CASE DATA'!$E29&amp;";",ROW($1:$99),1),";")),"",ROW($1:$99)+1),COLUMN(C29)),SMALL(IF(ISERROR(SEARCH(MID(";"&amp;'CASE DATA'!$E29&amp;";",ROW($1:$99),1),";")),"",ROW($1:$99)),COLUMN(C28)+1)-SMALL(IF(ISERROR(SEARCH(MID(";"&amp;'CASE DATA'!$E29&amp;";",ROW($1:$99),1),";")),"",ROW($1:$99)),COLUMN(C28))-1)</f>
        <v/>
      </c>
      <c r="X29" s="121" t="str">
        <f t="array" ref="X29">MID(";"&amp;'CASE DATA'!$E29&amp;";",SMALL(IF(ISERROR(SEARCH(MID(";"&amp;'CASE DATA'!$E29&amp;";",ROW($1:$99),1),";")),"",ROW($1:$99)+1),COLUMN(D29)),SMALL(IF(ISERROR(SEARCH(MID(";"&amp;'CASE DATA'!$E29&amp;";",ROW($1:$99),1),";")),"",ROW($1:$99)),COLUMN(D28)+1)-SMALL(IF(ISERROR(SEARCH(MID(";"&amp;'CASE DATA'!$E29&amp;";",ROW($1:$99),1),";")),"",ROW($1:$99)),COLUMN(D28))-1)</f>
        <v/>
      </c>
      <c r="Y29" s="121" t="str">
        <f t="array" ref="Y29">MID(";"&amp;'CASE DATA'!$E29&amp;";",SMALL(IF(ISERROR(SEARCH(MID(";"&amp;'CASE DATA'!$E29&amp;";",ROW($1:$99),1),";")),"",ROW($1:$99)+1),COLUMN(E29)),SMALL(IF(ISERROR(SEARCH(MID(";"&amp;'CASE DATA'!$E29&amp;";",ROW($1:$99),1),";")),"",ROW($1:$99)),COLUMN(E28)+1)-SMALL(IF(ISERROR(SEARCH(MID(";"&amp;'CASE DATA'!$E29&amp;";",ROW($1:$99),1),";")),"",ROW($1:$99)),COLUMN(E28))-1)</f>
        <v/>
      </c>
      <c r="Z29" s="121" t="str">
        <f t="array" ref="Z29">MID(";"&amp;'CASE DATA'!$E29&amp;";",SMALL(IF(ISERROR(SEARCH(MID(";"&amp;'CASE DATA'!$E29&amp;";",ROW($1:$99),1),";")),"",ROW($1:$99)+1),COLUMN(F29)),SMALL(IF(ISERROR(SEARCH(MID(";"&amp;'CASE DATA'!$E29&amp;";",ROW($1:$99),1),";")),"",ROW($1:$99)),COLUMN(F28)+1)-SMALL(IF(ISERROR(SEARCH(MID(";"&amp;'CASE DATA'!$E29&amp;";",ROW($1:$99),1),";")),"",ROW($1:$99)),COLUMN(F28))-1)</f>
        <v/>
      </c>
      <c r="AA29" s="121" t="str">
        <f t="array" ref="AA29">MID(";"&amp;'CASE DATA'!$E29&amp;";",SMALL(IF(ISERROR(SEARCH(MID(";"&amp;'CASE DATA'!$E29&amp;";",ROW($1:$99),1),";")),"",ROW($1:$99)+1),COLUMN(G29)),SMALL(IF(ISERROR(SEARCH(MID(";"&amp;'CASE DATA'!$E29&amp;";",ROW($1:$99),1),";")),"",ROW($1:$99)),COLUMN(G28)+1)-SMALL(IF(ISERROR(SEARCH(MID(";"&amp;'CASE DATA'!$E29&amp;";",ROW($1:$99),1),";")),"",ROW($1:$99)),COLUMN(G28))-1)</f>
        <v/>
      </c>
      <c r="AB29" s="121" t="str">
        <f t="array" ref="AB29">MID(";"&amp;'CASE DATA'!$E29&amp;";",SMALL(IF(ISERROR(SEARCH(MID(";"&amp;'CASE DATA'!$E29&amp;";",ROW($1:$99),1),";")),"",ROW($1:$99)+1),COLUMN(H29)),SMALL(IF(ISERROR(SEARCH(MID(";"&amp;'CASE DATA'!$E29&amp;";",ROW($1:$99),1),";")),"",ROW($1:$99)),COLUMN(H28)+1)-SMALL(IF(ISERROR(SEARCH(MID(";"&amp;'CASE DATA'!$E29&amp;";",ROW($1:$99),1),";")),"",ROW($1:$99)),COLUMN(H28))-1)</f>
        <v/>
      </c>
      <c r="AC29" s="121" t="str">
        <f t="array" ref="AC29">MID(";"&amp;'CASE DATA'!$E29&amp;";",SMALL(IF(ISERROR(SEARCH(MID(";"&amp;'CASE DATA'!$E29&amp;";",ROW($1:$99),1),";")),"",ROW($1:$99)+1),COLUMN(I29)),SMALL(IF(ISERROR(SEARCH(MID(";"&amp;'CASE DATA'!$E29&amp;";",ROW($1:$99),1),";")),"",ROW($1:$99)),COLUMN(I28)+1)-SMALL(IF(ISERROR(SEARCH(MID(";"&amp;'CASE DATA'!$E29&amp;";",ROW($1:$99),1),";")),"",ROW($1:$99)),COLUMN(I28))-1)</f>
        <v/>
      </c>
      <c r="AD29" s="121" t="str">
        <f t="array" ref="AD29">MID(";"&amp;'CASE DATA'!$E29&amp;";",SMALL(IF(ISERROR(SEARCH(MID(";"&amp;'CASE DATA'!$E29&amp;";",ROW($1:$99),1),";")),"",ROW($1:$99)+1),COLUMN(J29)),SMALL(IF(ISERROR(SEARCH(MID(";"&amp;'CASE DATA'!$E29&amp;";",ROW($1:$99),1),";")),"",ROW($1:$99)),COLUMN(J28)+1)-SMALL(IF(ISERROR(SEARCH(MID(";"&amp;'CASE DATA'!$E29&amp;";",ROW($1:$99),1),";")),"",ROW($1:$99)),COLUMN(J28))-1)</f>
        <v/>
      </c>
      <c r="AE29" s="121" t="str">
        <f t="array" ref="AE29">MID(";"&amp;'CASE DATA'!$E29&amp;";",SMALL(IF(ISERROR(SEARCH(MID(";"&amp;'CASE DATA'!$E29&amp;";",ROW($1:$99),1),";")),"",ROW($1:$99)+1),COLUMN(K29)),SMALL(IF(ISERROR(SEARCH(MID(";"&amp;'CASE DATA'!$E29&amp;";",ROW($1:$99),1),";")),"",ROW($1:$99)),COLUMN(K28)+1)-SMALL(IF(ISERROR(SEARCH(MID(";"&amp;'CASE DATA'!$E29&amp;";",ROW($1:$99),1),";")),"",ROW($1:$99)),COLUMN(K28))-1)</f>
        <v/>
      </c>
      <c r="AF29" s="121" t="str">
        <f t="array" ref="AF29">MID(";"&amp;'CASE DATA'!$E29&amp;";",SMALL(IF(ISERROR(SEARCH(MID(";"&amp;'CASE DATA'!$E29&amp;";",ROW($1:$99),1),";")),"",ROW($1:$99)+1),COLUMN(L29)),SMALL(IF(ISERROR(SEARCH(MID(";"&amp;'CASE DATA'!$E29&amp;";",ROW($1:$99),1),";")),"",ROW($1:$99)),COLUMN(L28)+1)-SMALL(IF(ISERROR(SEARCH(MID(";"&amp;'CASE DATA'!$E29&amp;";",ROW($1:$99),1),";")),"",ROW($1:$99)),COLUMN(L28))-1)</f>
        <v/>
      </c>
    </row>
    <row r="30" spans="1:32" x14ac:dyDescent="0.3">
      <c r="A30" s="145"/>
      <c r="B30"/>
      <c r="C30" s="147"/>
      <c r="D30" s="145"/>
      <c r="E30" s="146"/>
      <c r="F30"/>
      <c r="I30" s="143"/>
      <c r="J30" s="143"/>
      <c r="K30" s="143"/>
      <c r="L30" s="143"/>
      <c r="M30" s="143"/>
      <c r="N30" s="143"/>
      <c r="O30" s="143"/>
      <c r="P30" s="143"/>
      <c r="Q30" s="143"/>
      <c r="R30" s="143"/>
      <c r="S30" s="8">
        <f t="shared" si="1"/>
        <v>0</v>
      </c>
      <c r="U30" s="121" t="str">
        <f t="array" ref="U30">MID(";"&amp;'CASE DATA'!$E30&amp;";",SMALL(IF(ISERROR(SEARCH(MID(";"&amp;'CASE DATA'!$E30&amp;";",ROW($1:$99),1),";")),"",ROW($1:$99)+1),COLUMN(A30)),SMALL(IF(ISERROR(SEARCH(MID(";"&amp;'CASE DATA'!$E30&amp;";",ROW($1:$99),1),";")),"",ROW($1:$99)),COLUMN(A29)+1)-SMALL(IF(ISERROR(SEARCH(MID(";"&amp;'CASE DATA'!$E30&amp;";",ROW($1:$99),1),";")),"",ROW($1:$99)),COLUMN(A29))-1)</f>
        <v/>
      </c>
      <c r="V30" s="121" t="str">
        <f t="array" ref="V30">MID(";"&amp;'CASE DATA'!$E30&amp;";",SMALL(IF(ISERROR(SEARCH(MID(";"&amp;'CASE DATA'!$E30&amp;";",ROW($1:$99),1),";")),"",ROW($1:$99)+1),COLUMN(B30)),SMALL(IF(ISERROR(SEARCH(MID(";"&amp;'CASE DATA'!$E30&amp;";",ROW($1:$99),1),";")),"",ROW($1:$99)),COLUMN(B29)+1)-SMALL(IF(ISERROR(SEARCH(MID(";"&amp;'CASE DATA'!$E30&amp;";",ROW($1:$99),1),";")),"",ROW($1:$99)),COLUMN(B29))-1)</f>
        <v/>
      </c>
      <c r="W30" s="121" t="str">
        <f t="array" ref="W30">MID(";"&amp;'CASE DATA'!$E30&amp;";",SMALL(IF(ISERROR(SEARCH(MID(";"&amp;'CASE DATA'!$E30&amp;";",ROW($1:$99),1),";")),"",ROW($1:$99)+1),COLUMN(C30)),SMALL(IF(ISERROR(SEARCH(MID(";"&amp;'CASE DATA'!$E30&amp;";",ROW($1:$99),1),";")),"",ROW($1:$99)),COLUMN(C29)+1)-SMALL(IF(ISERROR(SEARCH(MID(";"&amp;'CASE DATA'!$E30&amp;";",ROW($1:$99),1),";")),"",ROW($1:$99)),COLUMN(C29))-1)</f>
        <v/>
      </c>
      <c r="X30" s="121" t="str">
        <f t="array" ref="X30">MID(";"&amp;'CASE DATA'!$E30&amp;";",SMALL(IF(ISERROR(SEARCH(MID(";"&amp;'CASE DATA'!$E30&amp;";",ROW($1:$99),1),";")),"",ROW($1:$99)+1),COLUMN(D30)),SMALL(IF(ISERROR(SEARCH(MID(";"&amp;'CASE DATA'!$E30&amp;";",ROW($1:$99),1),";")),"",ROW($1:$99)),COLUMN(D29)+1)-SMALL(IF(ISERROR(SEARCH(MID(";"&amp;'CASE DATA'!$E30&amp;";",ROW($1:$99),1),";")),"",ROW($1:$99)),COLUMN(D29))-1)</f>
        <v/>
      </c>
      <c r="Y30" s="121" t="str">
        <f t="array" ref="Y30">MID(";"&amp;'CASE DATA'!$E30&amp;";",SMALL(IF(ISERROR(SEARCH(MID(";"&amp;'CASE DATA'!$E30&amp;";",ROW($1:$99),1),";")),"",ROW($1:$99)+1),COLUMN(E30)),SMALL(IF(ISERROR(SEARCH(MID(";"&amp;'CASE DATA'!$E30&amp;";",ROW($1:$99),1),";")),"",ROW($1:$99)),COLUMN(E29)+1)-SMALL(IF(ISERROR(SEARCH(MID(";"&amp;'CASE DATA'!$E30&amp;";",ROW($1:$99),1),";")),"",ROW($1:$99)),COLUMN(E29))-1)</f>
        <v/>
      </c>
      <c r="Z30" s="121" t="str">
        <f t="array" ref="Z30">MID(";"&amp;'CASE DATA'!$E30&amp;";",SMALL(IF(ISERROR(SEARCH(MID(";"&amp;'CASE DATA'!$E30&amp;";",ROW($1:$99),1),";")),"",ROW($1:$99)+1),COLUMN(F30)),SMALL(IF(ISERROR(SEARCH(MID(";"&amp;'CASE DATA'!$E30&amp;";",ROW($1:$99),1),";")),"",ROW($1:$99)),COLUMN(F29)+1)-SMALL(IF(ISERROR(SEARCH(MID(";"&amp;'CASE DATA'!$E30&amp;";",ROW($1:$99),1),";")),"",ROW($1:$99)),COLUMN(F29))-1)</f>
        <v/>
      </c>
      <c r="AA30" s="121" t="str">
        <f t="array" ref="AA30">MID(";"&amp;'CASE DATA'!$E30&amp;";",SMALL(IF(ISERROR(SEARCH(MID(";"&amp;'CASE DATA'!$E30&amp;";",ROW($1:$99),1),";")),"",ROW($1:$99)+1),COLUMN(G30)),SMALL(IF(ISERROR(SEARCH(MID(";"&amp;'CASE DATA'!$E30&amp;";",ROW($1:$99),1),";")),"",ROW($1:$99)),COLUMN(G29)+1)-SMALL(IF(ISERROR(SEARCH(MID(";"&amp;'CASE DATA'!$E30&amp;";",ROW($1:$99),1),";")),"",ROW($1:$99)),COLUMN(G29))-1)</f>
        <v/>
      </c>
      <c r="AB30" s="121" t="str">
        <f t="array" ref="AB30">MID(";"&amp;'CASE DATA'!$E30&amp;";",SMALL(IF(ISERROR(SEARCH(MID(";"&amp;'CASE DATA'!$E30&amp;";",ROW($1:$99),1),";")),"",ROW($1:$99)+1),COLUMN(H30)),SMALL(IF(ISERROR(SEARCH(MID(";"&amp;'CASE DATA'!$E30&amp;";",ROW($1:$99),1),";")),"",ROW($1:$99)),COLUMN(H29)+1)-SMALL(IF(ISERROR(SEARCH(MID(";"&amp;'CASE DATA'!$E30&amp;";",ROW($1:$99),1),";")),"",ROW($1:$99)),COLUMN(H29))-1)</f>
        <v/>
      </c>
      <c r="AC30" s="121" t="str">
        <f t="array" ref="AC30">MID(";"&amp;'CASE DATA'!$E30&amp;";",SMALL(IF(ISERROR(SEARCH(MID(";"&amp;'CASE DATA'!$E30&amp;";",ROW($1:$99),1),";")),"",ROW($1:$99)+1),COLUMN(I30)),SMALL(IF(ISERROR(SEARCH(MID(";"&amp;'CASE DATA'!$E30&amp;";",ROW($1:$99),1),";")),"",ROW($1:$99)),COLUMN(I29)+1)-SMALL(IF(ISERROR(SEARCH(MID(";"&amp;'CASE DATA'!$E30&amp;";",ROW($1:$99),1),";")),"",ROW($1:$99)),COLUMN(I29))-1)</f>
        <v/>
      </c>
      <c r="AD30" s="121" t="str">
        <f t="array" ref="AD30">MID(";"&amp;'CASE DATA'!$E30&amp;";",SMALL(IF(ISERROR(SEARCH(MID(";"&amp;'CASE DATA'!$E30&amp;";",ROW($1:$99),1),";")),"",ROW($1:$99)+1),COLUMN(J30)),SMALL(IF(ISERROR(SEARCH(MID(";"&amp;'CASE DATA'!$E30&amp;";",ROW($1:$99),1),";")),"",ROW($1:$99)),COLUMN(J29)+1)-SMALL(IF(ISERROR(SEARCH(MID(";"&amp;'CASE DATA'!$E30&amp;";",ROW($1:$99),1),";")),"",ROW($1:$99)),COLUMN(J29))-1)</f>
        <v/>
      </c>
      <c r="AE30" s="121" t="str">
        <f t="array" ref="AE30">MID(";"&amp;'CASE DATA'!$E30&amp;";",SMALL(IF(ISERROR(SEARCH(MID(";"&amp;'CASE DATA'!$E30&amp;";",ROW($1:$99),1),";")),"",ROW($1:$99)+1),COLUMN(K30)),SMALL(IF(ISERROR(SEARCH(MID(";"&amp;'CASE DATA'!$E30&amp;";",ROW($1:$99),1),";")),"",ROW($1:$99)),COLUMN(K29)+1)-SMALL(IF(ISERROR(SEARCH(MID(";"&amp;'CASE DATA'!$E30&amp;";",ROW($1:$99),1),";")),"",ROW($1:$99)),COLUMN(K29))-1)</f>
        <v/>
      </c>
      <c r="AF30" s="121" t="str">
        <f t="array" ref="AF30">MID(";"&amp;'CASE DATA'!$E30&amp;";",SMALL(IF(ISERROR(SEARCH(MID(";"&amp;'CASE DATA'!$E30&amp;";",ROW($1:$99),1),";")),"",ROW($1:$99)+1),COLUMN(L30)),SMALL(IF(ISERROR(SEARCH(MID(";"&amp;'CASE DATA'!$E30&amp;";",ROW($1:$99),1),";")),"",ROW($1:$99)),COLUMN(L29)+1)-SMALL(IF(ISERROR(SEARCH(MID(";"&amp;'CASE DATA'!$E30&amp;";",ROW($1:$99),1),";")),"",ROW($1:$99)),COLUMN(L29))-1)</f>
        <v/>
      </c>
    </row>
    <row r="31" spans="1:32" x14ac:dyDescent="0.3">
      <c r="A31" s="145"/>
      <c r="B31"/>
      <c r="C31" s="147"/>
      <c r="D31" s="145"/>
      <c r="E31" s="146"/>
      <c r="F31"/>
      <c r="I31" s="143"/>
      <c r="J31" s="143"/>
      <c r="K31" s="143"/>
      <c r="L31" s="143"/>
      <c r="M31" s="143"/>
      <c r="N31" s="143"/>
      <c r="O31" s="143"/>
      <c r="P31" s="143"/>
      <c r="Q31" s="143"/>
      <c r="R31" s="143"/>
      <c r="S31" s="8">
        <f t="shared" si="1"/>
        <v>0</v>
      </c>
      <c r="U31" s="121" t="str">
        <f t="array" ref="U31">MID(";"&amp;'CASE DATA'!$E31&amp;";",SMALL(IF(ISERROR(SEARCH(MID(";"&amp;'CASE DATA'!$E31&amp;";",ROW($1:$99),1),";")),"",ROW($1:$99)+1),COLUMN(A31)),SMALL(IF(ISERROR(SEARCH(MID(";"&amp;'CASE DATA'!$E31&amp;";",ROW($1:$99),1),";")),"",ROW($1:$99)),COLUMN(A30)+1)-SMALL(IF(ISERROR(SEARCH(MID(";"&amp;'CASE DATA'!$E31&amp;";",ROW($1:$99),1),";")),"",ROW($1:$99)),COLUMN(A30))-1)</f>
        <v/>
      </c>
      <c r="V31" s="121" t="str">
        <f t="array" ref="V31">MID(";"&amp;'CASE DATA'!$E31&amp;";",SMALL(IF(ISERROR(SEARCH(MID(";"&amp;'CASE DATA'!$E31&amp;";",ROW($1:$99),1),";")),"",ROW($1:$99)+1),COLUMN(B31)),SMALL(IF(ISERROR(SEARCH(MID(";"&amp;'CASE DATA'!$E31&amp;";",ROW($1:$99),1),";")),"",ROW($1:$99)),COLUMN(B30)+1)-SMALL(IF(ISERROR(SEARCH(MID(";"&amp;'CASE DATA'!$E31&amp;";",ROW($1:$99),1),";")),"",ROW($1:$99)),COLUMN(B30))-1)</f>
        <v/>
      </c>
      <c r="W31" s="121" t="str">
        <f t="array" ref="W31">MID(";"&amp;'CASE DATA'!$E31&amp;";",SMALL(IF(ISERROR(SEARCH(MID(";"&amp;'CASE DATA'!$E31&amp;";",ROW($1:$99),1),";")),"",ROW($1:$99)+1),COLUMN(C31)),SMALL(IF(ISERROR(SEARCH(MID(";"&amp;'CASE DATA'!$E31&amp;";",ROW($1:$99),1),";")),"",ROW($1:$99)),COLUMN(C30)+1)-SMALL(IF(ISERROR(SEARCH(MID(";"&amp;'CASE DATA'!$E31&amp;";",ROW($1:$99),1),";")),"",ROW($1:$99)),COLUMN(C30))-1)</f>
        <v/>
      </c>
      <c r="X31" s="121" t="str">
        <f t="array" ref="X31">MID(";"&amp;'CASE DATA'!$E31&amp;";",SMALL(IF(ISERROR(SEARCH(MID(";"&amp;'CASE DATA'!$E31&amp;";",ROW($1:$99),1),";")),"",ROW($1:$99)+1),COLUMN(D31)),SMALL(IF(ISERROR(SEARCH(MID(";"&amp;'CASE DATA'!$E31&amp;";",ROW($1:$99),1),";")),"",ROW($1:$99)),COLUMN(D30)+1)-SMALL(IF(ISERROR(SEARCH(MID(";"&amp;'CASE DATA'!$E31&amp;";",ROW($1:$99),1),";")),"",ROW($1:$99)),COLUMN(D30))-1)</f>
        <v/>
      </c>
      <c r="Y31" s="121" t="str">
        <f t="array" ref="Y31">MID(";"&amp;'CASE DATA'!$E31&amp;";",SMALL(IF(ISERROR(SEARCH(MID(";"&amp;'CASE DATA'!$E31&amp;";",ROW($1:$99),1),";")),"",ROW($1:$99)+1),COLUMN(E31)),SMALL(IF(ISERROR(SEARCH(MID(";"&amp;'CASE DATA'!$E31&amp;";",ROW($1:$99),1),";")),"",ROW($1:$99)),COLUMN(E30)+1)-SMALL(IF(ISERROR(SEARCH(MID(";"&amp;'CASE DATA'!$E31&amp;";",ROW($1:$99),1),";")),"",ROW($1:$99)),COLUMN(E30))-1)</f>
        <v/>
      </c>
      <c r="Z31" s="121" t="str">
        <f t="array" ref="Z31">MID(";"&amp;'CASE DATA'!$E31&amp;";",SMALL(IF(ISERROR(SEARCH(MID(";"&amp;'CASE DATA'!$E31&amp;";",ROW($1:$99),1),";")),"",ROW($1:$99)+1),COLUMN(F31)),SMALL(IF(ISERROR(SEARCH(MID(";"&amp;'CASE DATA'!$E31&amp;";",ROW($1:$99),1),";")),"",ROW($1:$99)),COLUMN(F30)+1)-SMALL(IF(ISERROR(SEARCH(MID(";"&amp;'CASE DATA'!$E31&amp;";",ROW($1:$99),1),";")),"",ROW($1:$99)),COLUMN(F30))-1)</f>
        <v/>
      </c>
      <c r="AA31" s="121" t="str">
        <f t="array" ref="AA31">MID(";"&amp;'CASE DATA'!$E31&amp;";",SMALL(IF(ISERROR(SEARCH(MID(";"&amp;'CASE DATA'!$E31&amp;";",ROW($1:$99),1),";")),"",ROW($1:$99)+1),COLUMN(G31)),SMALL(IF(ISERROR(SEARCH(MID(";"&amp;'CASE DATA'!$E31&amp;";",ROW($1:$99),1),";")),"",ROW($1:$99)),COLUMN(G30)+1)-SMALL(IF(ISERROR(SEARCH(MID(";"&amp;'CASE DATA'!$E31&amp;";",ROW($1:$99),1),";")),"",ROW($1:$99)),COLUMN(G30))-1)</f>
        <v/>
      </c>
      <c r="AB31" s="121" t="str">
        <f t="array" ref="AB31">MID(";"&amp;'CASE DATA'!$E31&amp;";",SMALL(IF(ISERROR(SEARCH(MID(";"&amp;'CASE DATA'!$E31&amp;";",ROW($1:$99),1),";")),"",ROW($1:$99)+1),COLUMN(H31)),SMALL(IF(ISERROR(SEARCH(MID(";"&amp;'CASE DATA'!$E31&amp;";",ROW($1:$99),1),";")),"",ROW($1:$99)),COLUMN(H30)+1)-SMALL(IF(ISERROR(SEARCH(MID(";"&amp;'CASE DATA'!$E31&amp;";",ROW($1:$99),1),";")),"",ROW($1:$99)),COLUMN(H30))-1)</f>
        <v/>
      </c>
      <c r="AC31" s="121" t="str">
        <f t="array" ref="AC31">MID(";"&amp;'CASE DATA'!$E31&amp;";",SMALL(IF(ISERROR(SEARCH(MID(";"&amp;'CASE DATA'!$E31&amp;";",ROW($1:$99),1),";")),"",ROW($1:$99)+1),COLUMN(I31)),SMALL(IF(ISERROR(SEARCH(MID(";"&amp;'CASE DATA'!$E31&amp;";",ROW($1:$99),1),";")),"",ROW($1:$99)),COLUMN(I30)+1)-SMALL(IF(ISERROR(SEARCH(MID(";"&amp;'CASE DATA'!$E31&amp;";",ROW($1:$99),1),";")),"",ROW($1:$99)),COLUMN(I30))-1)</f>
        <v/>
      </c>
      <c r="AD31" s="121" t="str">
        <f t="array" ref="AD31">MID(";"&amp;'CASE DATA'!$E31&amp;";",SMALL(IF(ISERROR(SEARCH(MID(";"&amp;'CASE DATA'!$E31&amp;";",ROW($1:$99),1),";")),"",ROW($1:$99)+1),COLUMN(J31)),SMALL(IF(ISERROR(SEARCH(MID(";"&amp;'CASE DATA'!$E31&amp;";",ROW($1:$99),1),";")),"",ROW($1:$99)),COLUMN(J30)+1)-SMALL(IF(ISERROR(SEARCH(MID(";"&amp;'CASE DATA'!$E31&amp;";",ROW($1:$99),1),";")),"",ROW($1:$99)),COLUMN(J30))-1)</f>
        <v/>
      </c>
      <c r="AE31" s="121" t="str">
        <f t="array" ref="AE31">MID(";"&amp;'CASE DATA'!$E31&amp;";",SMALL(IF(ISERROR(SEARCH(MID(";"&amp;'CASE DATA'!$E31&amp;";",ROW($1:$99),1),";")),"",ROW($1:$99)+1),COLUMN(K31)),SMALL(IF(ISERROR(SEARCH(MID(";"&amp;'CASE DATA'!$E31&amp;";",ROW($1:$99),1),";")),"",ROW($1:$99)),COLUMN(K30)+1)-SMALL(IF(ISERROR(SEARCH(MID(";"&amp;'CASE DATA'!$E31&amp;";",ROW($1:$99),1),";")),"",ROW($1:$99)),COLUMN(K30))-1)</f>
        <v/>
      </c>
      <c r="AF31" s="121" t="str">
        <f t="array" ref="AF31">MID(";"&amp;'CASE DATA'!$E31&amp;";",SMALL(IF(ISERROR(SEARCH(MID(";"&amp;'CASE DATA'!$E31&amp;";",ROW($1:$99),1),";")),"",ROW($1:$99)+1),COLUMN(L31)),SMALL(IF(ISERROR(SEARCH(MID(";"&amp;'CASE DATA'!$E31&amp;";",ROW($1:$99),1),";")),"",ROW($1:$99)),COLUMN(L30)+1)-SMALL(IF(ISERROR(SEARCH(MID(";"&amp;'CASE DATA'!$E31&amp;";",ROW($1:$99),1),";")),"",ROW($1:$99)),COLUMN(L30))-1)</f>
        <v/>
      </c>
    </row>
    <row r="32" spans="1:32" x14ac:dyDescent="0.3">
      <c r="A32" s="145"/>
      <c r="C32" s="78"/>
      <c r="D32" s="145"/>
      <c r="E32" s="146"/>
      <c r="I32" s="143"/>
      <c r="J32" s="143"/>
      <c r="K32" s="143"/>
      <c r="L32" s="143"/>
      <c r="M32" s="143"/>
      <c r="N32" s="143"/>
      <c r="O32" s="143"/>
      <c r="P32" s="143"/>
      <c r="Q32" s="143"/>
      <c r="R32" s="143"/>
      <c r="S32" s="8">
        <f t="shared" si="1"/>
        <v>0</v>
      </c>
      <c r="U32" s="121" t="str">
        <f t="array" ref="U32">MID(";"&amp;'CASE DATA'!$E32&amp;";",SMALL(IF(ISERROR(SEARCH(MID(";"&amp;'CASE DATA'!$E32&amp;";",ROW($1:$99),1),";")),"",ROW($1:$99)+1),COLUMN(A32)),SMALL(IF(ISERROR(SEARCH(MID(";"&amp;'CASE DATA'!$E32&amp;";",ROW($1:$99),1),";")),"",ROW($1:$99)),COLUMN(A31)+1)-SMALL(IF(ISERROR(SEARCH(MID(";"&amp;'CASE DATA'!$E32&amp;";",ROW($1:$99),1),";")),"",ROW($1:$99)),COLUMN(A31))-1)</f>
        <v/>
      </c>
      <c r="V32" s="121" t="str">
        <f t="array" ref="V32">MID(";"&amp;'CASE DATA'!$E32&amp;";",SMALL(IF(ISERROR(SEARCH(MID(";"&amp;'CASE DATA'!$E32&amp;";",ROW($1:$99),1),";")),"",ROW($1:$99)+1),COLUMN(B32)),SMALL(IF(ISERROR(SEARCH(MID(";"&amp;'CASE DATA'!$E32&amp;";",ROW($1:$99),1),";")),"",ROW($1:$99)),COLUMN(B31)+1)-SMALL(IF(ISERROR(SEARCH(MID(";"&amp;'CASE DATA'!$E32&amp;";",ROW($1:$99),1),";")),"",ROW($1:$99)),COLUMN(B31))-1)</f>
        <v/>
      </c>
      <c r="W32" s="121" t="str">
        <f t="array" ref="W32">MID(";"&amp;'CASE DATA'!$E32&amp;";",SMALL(IF(ISERROR(SEARCH(MID(";"&amp;'CASE DATA'!$E32&amp;";",ROW($1:$99),1),";")),"",ROW($1:$99)+1),COLUMN(C32)),SMALL(IF(ISERROR(SEARCH(MID(";"&amp;'CASE DATA'!$E32&amp;";",ROW($1:$99),1),";")),"",ROW($1:$99)),COLUMN(C31)+1)-SMALL(IF(ISERROR(SEARCH(MID(";"&amp;'CASE DATA'!$E32&amp;";",ROW($1:$99),1),";")),"",ROW($1:$99)),COLUMN(C31))-1)</f>
        <v/>
      </c>
      <c r="X32" s="121" t="str">
        <f t="array" ref="X32">MID(";"&amp;'CASE DATA'!$E32&amp;";",SMALL(IF(ISERROR(SEARCH(MID(";"&amp;'CASE DATA'!$E32&amp;";",ROW($1:$99),1),";")),"",ROW($1:$99)+1),COLUMN(D32)),SMALL(IF(ISERROR(SEARCH(MID(";"&amp;'CASE DATA'!$E32&amp;";",ROW($1:$99),1),";")),"",ROW($1:$99)),COLUMN(D31)+1)-SMALL(IF(ISERROR(SEARCH(MID(";"&amp;'CASE DATA'!$E32&amp;";",ROW($1:$99),1),";")),"",ROW($1:$99)),COLUMN(D31))-1)</f>
        <v/>
      </c>
      <c r="Y32" s="121" t="str">
        <f t="array" ref="Y32">MID(";"&amp;'CASE DATA'!$E32&amp;";",SMALL(IF(ISERROR(SEARCH(MID(";"&amp;'CASE DATA'!$E32&amp;";",ROW($1:$99),1),";")),"",ROW($1:$99)+1),COLUMN(E32)),SMALL(IF(ISERROR(SEARCH(MID(";"&amp;'CASE DATA'!$E32&amp;";",ROW($1:$99),1),";")),"",ROW($1:$99)),COLUMN(E31)+1)-SMALL(IF(ISERROR(SEARCH(MID(";"&amp;'CASE DATA'!$E32&amp;";",ROW($1:$99),1),";")),"",ROW($1:$99)),COLUMN(E31))-1)</f>
        <v/>
      </c>
      <c r="Z32" s="121" t="str">
        <f t="array" ref="Z32">MID(";"&amp;'CASE DATA'!$E32&amp;";",SMALL(IF(ISERROR(SEARCH(MID(";"&amp;'CASE DATA'!$E32&amp;";",ROW($1:$99),1),";")),"",ROW($1:$99)+1),COLUMN(F32)),SMALL(IF(ISERROR(SEARCH(MID(";"&amp;'CASE DATA'!$E32&amp;";",ROW($1:$99),1),";")),"",ROW($1:$99)),COLUMN(F31)+1)-SMALL(IF(ISERROR(SEARCH(MID(";"&amp;'CASE DATA'!$E32&amp;";",ROW($1:$99),1),";")),"",ROW($1:$99)),COLUMN(F31))-1)</f>
        <v/>
      </c>
      <c r="AA32" s="121" t="str">
        <f t="array" ref="AA32">MID(";"&amp;'CASE DATA'!$E32&amp;";",SMALL(IF(ISERROR(SEARCH(MID(";"&amp;'CASE DATA'!$E32&amp;";",ROW($1:$99),1),";")),"",ROW($1:$99)+1),COLUMN(G32)),SMALL(IF(ISERROR(SEARCH(MID(";"&amp;'CASE DATA'!$E32&amp;";",ROW($1:$99),1),";")),"",ROW($1:$99)),COLUMN(G31)+1)-SMALL(IF(ISERROR(SEARCH(MID(";"&amp;'CASE DATA'!$E32&amp;";",ROW($1:$99),1),";")),"",ROW($1:$99)),COLUMN(G31))-1)</f>
        <v/>
      </c>
      <c r="AB32" s="121" t="str">
        <f t="array" ref="AB32">MID(";"&amp;'CASE DATA'!$E32&amp;";",SMALL(IF(ISERROR(SEARCH(MID(";"&amp;'CASE DATA'!$E32&amp;";",ROW($1:$99),1),";")),"",ROW($1:$99)+1),COLUMN(H32)),SMALL(IF(ISERROR(SEARCH(MID(";"&amp;'CASE DATA'!$E32&amp;";",ROW($1:$99),1),";")),"",ROW($1:$99)),COLUMN(H31)+1)-SMALL(IF(ISERROR(SEARCH(MID(";"&amp;'CASE DATA'!$E32&amp;";",ROW($1:$99),1),";")),"",ROW($1:$99)),COLUMN(H31))-1)</f>
        <v/>
      </c>
      <c r="AC32" s="121" t="str">
        <f t="array" ref="AC32">MID(";"&amp;'CASE DATA'!$E32&amp;";",SMALL(IF(ISERROR(SEARCH(MID(";"&amp;'CASE DATA'!$E32&amp;";",ROW($1:$99),1),";")),"",ROW($1:$99)+1),COLUMN(I32)),SMALL(IF(ISERROR(SEARCH(MID(";"&amp;'CASE DATA'!$E32&amp;";",ROW($1:$99),1),";")),"",ROW($1:$99)),COLUMN(I31)+1)-SMALL(IF(ISERROR(SEARCH(MID(";"&amp;'CASE DATA'!$E32&amp;";",ROW($1:$99),1),";")),"",ROW($1:$99)),COLUMN(I31))-1)</f>
        <v/>
      </c>
      <c r="AD32" s="121" t="str">
        <f t="array" ref="AD32">MID(";"&amp;'CASE DATA'!$E32&amp;";",SMALL(IF(ISERROR(SEARCH(MID(";"&amp;'CASE DATA'!$E32&amp;";",ROW($1:$99),1),";")),"",ROW($1:$99)+1),COLUMN(J32)),SMALL(IF(ISERROR(SEARCH(MID(";"&amp;'CASE DATA'!$E32&amp;";",ROW($1:$99),1),";")),"",ROW($1:$99)),COLUMN(J31)+1)-SMALL(IF(ISERROR(SEARCH(MID(";"&amp;'CASE DATA'!$E32&amp;";",ROW($1:$99),1),";")),"",ROW($1:$99)),COLUMN(J31))-1)</f>
        <v/>
      </c>
      <c r="AE32" s="121" t="str">
        <f t="array" ref="AE32">MID(";"&amp;'CASE DATA'!$E32&amp;";",SMALL(IF(ISERROR(SEARCH(MID(";"&amp;'CASE DATA'!$E32&amp;";",ROW($1:$99),1),";")),"",ROW($1:$99)+1),COLUMN(K32)),SMALL(IF(ISERROR(SEARCH(MID(";"&amp;'CASE DATA'!$E32&amp;";",ROW($1:$99),1),";")),"",ROW($1:$99)),COLUMN(K31)+1)-SMALL(IF(ISERROR(SEARCH(MID(";"&amp;'CASE DATA'!$E32&amp;";",ROW($1:$99),1),";")),"",ROW($1:$99)),COLUMN(K31))-1)</f>
        <v/>
      </c>
      <c r="AF32" s="121" t="str">
        <f t="array" ref="AF32">MID(";"&amp;'CASE DATA'!$E32&amp;";",SMALL(IF(ISERROR(SEARCH(MID(";"&amp;'CASE DATA'!$E32&amp;";",ROW($1:$99),1),";")),"",ROW($1:$99)+1),COLUMN(L32)),SMALL(IF(ISERROR(SEARCH(MID(";"&amp;'CASE DATA'!$E32&amp;";",ROW($1:$99),1),";")),"",ROW($1:$99)),COLUMN(L31)+1)-SMALL(IF(ISERROR(SEARCH(MID(";"&amp;'CASE DATA'!$E32&amp;";",ROW($1:$99),1),";")),"",ROW($1:$99)),COLUMN(L31))-1)</f>
        <v/>
      </c>
    </row>
    <row r="33" spans="1:32" x14ac:dyDescent="0.3">
      <c r="A33" s="145"/>
      <c r="C33" s="147"/>
      <c r="D33" s="145"/>
      <c r="E33" s="146"/>
      <c r="I33" s="143"/>
      <c r="J33" s="143"/>
      <c r="K33" s="143"/>
      <c r="L33" s="143"/>
      <c r="M33" s="143"/>
      <c r="N33" s="143"/>
      <c r="O33" s="143"/>
      <c r="P33" s="143"/>
      <c r="Q33" s="143"/>
      <c r="R33" s="143"/>
      <c r="S33" s="8">
        <f t="shared" si="1"/>
        <v>0</v>
      </c>
      <c r="T33" s="143"/>
      <c r="U33" s="121" t="str">
        <f t="array" ref="U33">MID(";"&amp;'CASE DATA'!$E33&amp;";",SMALL(IF(ISERROR(SEARCH(MID(";"&amp;'CASE DATA'!$E33&amp;";",ROW($1:$99),1),";")),"",ROW($1:$99)+1),COLUMN(A33)),SMALL(IF(ISERROR(SEARCH(MID(";"&amp;'CASE DATA'!$E33&amp;";",ROW($1:$99),1),";")),"",ROW($1:$99)),COLUMN(A32)+1)-SMALL(IF(ISERROR(SEARCH(MID(";"&amp;'CASE DATA'!$E33&amp;";",ROW($1:$99),1),";")),"",ROW($1:$99)),COLUMN(A32))-1)</f>
        <v/>
      </c>
      <c r="V33" s="121" t="str">
        <f t="array" ref="V33">MID(";"&amp;'CASE DATA'!$E33&amp;";",SMALL(IF(ISERROR(SEARCH(MID(";"&amp;'CASE DATA'!$E33&amp;";",ROW($1:$99),1),";")),"",ROW($1:$99)+1),COLUMN(B33)),SMALL(IF(ISERROR(SEARCH(MID(";"&amp;'CASE DATA'!$E33&amp;";",ROW($1:$99),1),";")),"",ROW($1:$99)),COLUMN(B32)+1)-SMALL(IF(ISERROR(SEARCH(MID(";"&amp;'CASE DATA'!$E33&amp;";",ROW($1:$99),1),";")),"",ROW($1:$99)),COLUMN(B32))-1)</f>
        <v/>
      </c>
      <c r="W33" s="121" t="str">
        <f t="array" ref="W33">MID(";"&amp;'CASE DATA'!$E33&amp;";",SMALL(IF(ISERROR(SEARCH(MID(";"&amp;'CASE DATA'!$E33&amp;";",ROW($1:$99),1),";")),"",ROW($1:$99)+1),COLUMN(C33)),SMALL(IF(ISERROR(SEARCH(MID(";"&amp;'CASE DATA'!$E33&amp;";",ROW($1:$99),1),";")),"",ROW($1:$99)),COLUMN(C32)+1)-SMALL(IF(ISERROR(SEARCH(MID(";"&amp;'CASE DATA'!$E33&amp;";",ROW($1:$99),1),";")),"",ROW($1:$99)),COLUMN(C32))-1)</f>
        <v/>
      </c>
      <c r="X33" s="121" t="str">
        <f t="array" ref="X33">MID(";"&amp;'CASE DATA'!$E33&amp;";",SMALL(IF(ISERROR(SEARCH(MID(";"&amp;'CASE DATA'!$E33&amp;";",ROW($1:$99),1),";")),"",ROW($1:$99)+1),COLUMN(D33)),SMALL(IF(ISERROR(SEARCH(MID(";"&amp;'CASE DATA'!$E33&amp;";",ROW($1:$99),1),";")),"",ROW($1:$99)),COLUMN(D32)+1)-SMALL(IF(ISERROR(SEARCH(MID(";"&amp;'CASE DATA'!$E33&amp;";",ROW($1:$99),1),";")),"",ROW($1:$99)),COLUMN(D32))-1)</f>
        <v/>
      </c>
      <c r="Y33" s="121" t="str">
        <f t="array" ref="Y33">MID(";"&amp;'CASE DATA'!$E33&amp;";",SMALL(IF(ISERROR(SEARCH(MID(";"&amp;'CASE DATA'!$E33&amp;";",ROW($1:$99),1),";")),"",ROW($1:$99)+1),COLUMN(E33)),SMALL(IF(ISERROR(SEARCH(MID(";"&amp;'CASE DATA'!$E33&amp;";",ROW($1:$99),1),";")),"",ROW($1:$99)),COLUMN(E32)+1)-SMALL(IF(ISERROR(SEARCH(MID(";"&amp;'CASE DATA'!$E33&amp;";",ROW($1:$99),1),";")),"",ROW($1:$99)),COLUMN(E32))-1)</f>
        <v/>
      </c>
      <c r="Z33" s="121" t="str">
        <f t="array" ref="Z33">MID(";"&amp;'CASE DATA'!$E33&amp;";",SMALL(IF(ISERROR(SEARCH(MID(";"&amp;'CASE DATA'!$E33&amp;";",ROW($1:$99),1),";")),"",ROW($1:$99)+1),COLUMN(F33)),SMALL(IF(ISERROR(SEARCH(MID(";"&amp;'CASE DATA'!$E33&amp;";",ROW($1:$99),1),";")),"",ROW($1:$99)),COLUMN(F32)+1)-SMALL(IF(ISERROR(SEARCH(MID(";"&amp;'CASE DATA'!$E33&amp;";",ROW($1:$99),1),";")),"",ROW($1:$99)),COLUMN(F32))-1)</f>
        <v/>
      </c>
      <c r="AA33" s="121" t="str">
        <f t="array" ref="AA33">MID(";"&amp;'CASE DATA'!$E33&amp;";",SMALL(IF(ISERROR(SEARCH(MID(";"&amp;'CASE DATA'!$E33&amp;";",ROW($1:$99),1),";")),"",ROW($1:$99)+1),COLUMN(G33)),SMALL(IF(ISERROR(SEARCH(MID(";"&amp;'CASE DATA'!$E33&amp;";",ROW($1:$99),1),";")),"",ROW($1:$99)),COLUMN(G32)+1)-SMALL(IF(ISERROR(SEARCH(MID(";"&amp;'CASE DATA'!$E33&amp;";",ROW($1:$99),1),";")),"",ROW($1:$99)),COLUMN(G32))-1)</f>
        <v/>
      </c>
      <c r="AB33" s="121" t="str">
        <f t="array" ref="AB33">MID(";"&amp;'CASE DATA'!$E33&amp;";",SMALL(IF(ISERROR(SEARCH(MID(";"&amp;'CASE DATA'!$E33&amp;";",ROW($1:$99),1),";")),"",ROW($1:$99)+1),COLUMN(H33)),SMALL(IF(ISERROR(SEARCH(MID(";"&amp;'CASE DATA'!$E33&amp;";",ROW($1:$99),1),";")),"",ROW($1:$99)),COLUMN(H32)+1)-SMALL(IF(ISERROR(SEARCH(MID(";"&amp;'CASE DATA'!$E33&amp;";",ROW($1:$99),1),";")),"",ROW($1:$99)),COLUMN(H32))-1)</f>
        <v/>
      </c>
      <c r="AC33" s="121" t="str">
        <f t="array" ref="AC33">MID(";"&amp;'CASE DATA'!$E33&amp;";",SMALL(IF(ISERROR(SEARCH(MID(";"&amp;'CASE DATA'!$E33&amp;";",ROW($1:$99),1),";")),"",ROW($1:$99)+1),COLUMN(I33)),SMALL(IF(ISERROR(SEARCH(MID(";"&amp;'CASE DATA'!$E33&amp;";",ROW($1:$99),1),";")),"",ROW($1:$99)),COLUMN(I32)+1)-SMALL(IF(ISERROR(SEARCH(MID(";"&amp;'CASE DATA'!$E33&amp;";",ROW($1:$99),1),";")),"",ROW($1:$99)),COLUMN(I32))-1)</f>
        <v/>
      </c>
      <c r="AD33" s="121" t="str">
        <f t="array" ref="AD33">MID(";"&amp;'CASE DATA'!$E33&amp;";",SMALL(IF(ISERROR(SEARCH(MID(";"&amp;'CASE DATA'!$E33&amp;";",ROW($1:$99),1),";")),"",ROW($1:$99)+1),COLUMN(J33)),SMALL(IF(ISERROR(SEARCH(MID(";"&amp;'CASE DATA'!$E33&amp;";",ROW($1:$99),1),";")),"",ROW($1:$99)),COLUMN(J32)+1)-SMALL(IF(ISERROR(SEARCH(MID(";"&amp;'CASE DATA'!$E33&amp;";",ROW($1:$99),1),";")),"",ROW($1:$99)),COLUMN(J32))-1)</f>
        <v/>
      </c>
      <c r="AE33" s="121" t="str">
        <f t="array" ref="AE33">MID(";"&amp;'CASE DATA'!$E33&amp;";",SMALL(IF(ISERROR(SEARCH(MID(";"&amp;'CASE DATA'!$E33&amp;";",ROW($1:$99),1),";")),"",ROW($1:$99)+1),COLUMN(K33)),SMALL(IF(ISERROR(SEARCH(MID(";"&amp;'CASE DATA'!$E33&amp;";",ROW($1:$99),1),";")),"",ROW($1:$99)),COLUMN(K32)+1)-SMALL(IF(ISERROR(SEARCH(MID(";"&amp;'CASE DATA'!$E33&amp;";",ROW($1:$99),1),";")),"",ROW($1:$99)),COLUMN(K32))-1)</f>
        <v/>
      </c>
      <c r="AF33" s="121" t="str">
        <f t="array" ref="AF33">MID(";"&amp;'CASE DATA'!$E33&amp;";",SMALL(IF(ISERROR(SEARCH(MID(";"&amp;'CASE DATA'!$E33&amp;";",ROW($1:$99),1),";")),"",ROW($1:$99)+1),COLUMN(L33)),SMALL(IF(ISERROR(SEARCH(MID(";"&amp;'CASE DATA'!$E33&amp;";",ROW($1:$99),1),";")),"",ROW($1:$99)),COLUMN(L32)+1)-SMALL(IF(ISERROR(SEARCH(MID(";"&amp;'CASE DATA'!$E33&amp;";",ROW($1:$99),1),";")),"",ROW($1:$99)),COLUMN(L32))-1)</f>
        <v/>
      </c>
    </row>
    <row r="34" spans="1:32" x14ac:dyDescent="0.3">
      <c r="A34" s="145"/>
      <c r="C34" s="147"/>
      <c r="D34" s="145"/>
      <c r="E34" s="146"/>
      <c r="I34" s="143"/>
      <c r="J34" s="143"/>
      <c r="K34" s="143"/>
      <c r="L34" s="143"/>
      <c r="M34" s="143"/>
      <c r="N34" s="143"/>
      <c r="O34" s="143"/>
      <c r="P34" s="143"/>
      <c r="Q34" s="143"/>
      <c r="R34" s="143"/>
      <c r="S34" s="8">
        <f t="shared" si="1"/>
        <v>0</v>
      </c>
      <c r="U34" s="121" t="str">
        <f t="array" ref="U34">MID(";"&amp;'CASE DATA'!$E34&amp;";",SMALL(IF(ISERROR(SEARCH(MID(";"&amp;'CASE DATA'!$E34&amp;";",ROW($1:$99),1),";")),"",ROW($1:$99)+1),COLUMN(A34)),SMALL(IF(ISERROR(SEARCH(MID(";"&amp;'CASE DATA'!$E34&amp;";",ROW($1:$99),1),";")),"",ROW($1:$99)),COLUMN(A33)+1)-SMALL(IF(ISERROR(SEARCH(MID(";"&amp;'CASE DATA'!$E34&amp;";",ROW($1:$99),1),";")),"",ROW($1:$99)),COLUMN(A33))-1)</f>
        <v/>
      </c>
      <c r="V34" s="121" t="str">
        <f t="array" ref="V34">MID(";"&amp;'CASE DATA'!$E34&amp;";",SMALL(IF(ISERROR(SEARCH(MID(";"&amp;'CASE DATA'!$E34&amp;";",ROW($1:$99),1),";")),"",ROW($1:$99)+1),COLUMN(B34)),SMALL(IF(ISERROR(SEARCH(MID(";"&amp;'CASE DATA'!$E34&amp;";",ROW($1:$99),1),";")),"",ROW($1:$99)),COLUMN(B33)+1)-SMALL(IF(ISERROR(SEARCH(MID(";"&amp;'CASE DATA'!$E34&amp;";",ROW($1:$99),1),";")),"",ROW($1:$99)),COLUMN(B33))-1)</f>
        <v/>
      </c>
      <c r="W34" s="121" t="str">
        <f t="array" ref="W34">MID(";"&amp;'CASE DATA'!$E34&amp;";",SMALL(IF(ISERROR(SEARCH(MID(";"&amp;'CASE DATA'!$E34&amp;";",ROW($1:$99),1),";")),"",ROW($1:$99)+1),COLUMN(C34)),SMALL(IF(ISERROR(SEARCH(MID(";"&amp;'CASE DATA'!$E34&amp;";",ROW($1:$99),1),";")),"",ROW($1:$99)),COLUMN(C33)+1)-SMALL(IF(ISERROR(SEARCH(MID(";"&amp;'CASE DATA'!$E34&amp;";",ROW($1:$99),1),";")),"",ROW($1:$99)),COLUMN(C33))-1)</f>
        <v/>
      </c>
      <c r="X34" s="121" t="str">
        <f t="array" ref="X34">MID(";"&amp;'CASE DATA'!$E34&amp;";",SMALL(IF(ISERROR(SEARCH(MID(";"&amp;'CASE DATA'!$E34&amp;";",ROW($1:$99),1),";")),"",ROW($1:$99)+1),COLUMN(D34)),SMALL(IF(ISERROR(SEARCH(MID(";"&amp;'CASE DATA'!$E34&amp;";",ROW($1:$99),1),";")),"",ROW($1:$99)),COLUMN(D33)+1)-SMALL(IF(ISERROR(SEARCH(MID(";"&amp;'CASE DATA'!$E34&amp;";",ROW($1:$99),1),";")),"",ROW($1:$99)),COLUMN(D33))-1)</f>
        <v/>
      </c>
      <c r="Y34" s="121" t="str">
        <f t="array" ref="Y34">MID(";"&amp;'CASE DATA'!$E34&amp;";",SMALL(IF(ISERROR(SEARCH(MID(";"&amp;'CASE DATA'!$E34&amp;";",ROW($1:$99),1),";")),"",ROW($1:$99)+1),COLUMN(E34)),SMALL(IF(ISERROR(SEARCH(MID(";"&amp;'CASE DATA'!$E34&amp;";",ROW($1:$99),1),";")),"",ROW($1:$99)),COLUMN(E33)+1)-SMALL(IF(ISERROR(SEARCH(MID(";"&amp;'CASE DATA'!$E34&amp;";",ROW($1:$99),1),";")),"",ROW($1:$99)),COLUMN(E33))-1)</f>
        <v/>
      </c>
      <c r="Z34" s="121" t="str">
        <f t="array" ref="Z34">MID(";"&amp;'CASE DATA'!$E34&amp;";",SMALL(IF(ISERROR(SEARCH(MID(";"&amp;'CASE DATA'!$E34&amp;";",ROW($1:$99),1),";")),"",ROW($1:$99)+1),COLUMN(F34)),SMALL(IF(ISERROR(SEARCH(MID(";"&amp;'CASE DATA'!$E34&amp;";",ROW($1:$99),1),";")),"",ROW($1:$99)),COLUMN(F33)+1)-SMALL(IF(ISERROR(SEARCH(MID(";"&amp;'CASE DATA'!$E34&amp;";",ROW($1:$99),1),";")),"",ROW($1:$99)),COLUMN(F33))-1)</f>
        <v/>
      </c>
      <c r="AA34" s="121" t="str">
        <f t="array" ref="AA34">MID(";"&amp;'CASE DATA'!$E34&amp;";",SMALL(IF(ISERROR(SEARCH(MID(";"&amp;'CASE DATA'!$E34&amp;";",ROW($1:$99),1),";")),"",ROW($1:$99)+1),COLUMN(G34)),SMALL(IF(ISERROR(SEARCH(MID(";"&amp;'CASE DATA'!$E34&amp;";",ROW($1:$99),1),";")),"",ROW($1:$99)),COLUMN(G33)+1)-SMALL(IF(ISERROR(SEARCH(MID(";"&amp;'CASE DATA'!$E34&amp;";",ROW($1:$99),1),";")),"",ROW($1:$99)),COLUMN(G33))-1)</f>
        <v/>
      </c>
      <c r="AB34" s="121" t="str">
        <f t="array" ref="AB34">MID(";"&amp;'CASE DATA'!$E34&amp;";",SMALL(IF(ISERROR(SEARCH(MID(";"&amp;'CASE DATA'!$E34&amp;";",ROW($1:$99),1),";")),"",ROW($1:$99)+1),COLUMN(H34)),SMALL(IF(ISERROR(SEARCH(MID(";"&amp;'CASE DATA'!$E34&amp;";",ROW($1:$99),1),";")),"",ROW($1:$99)),COLUMN(H33)+1)-SMALL(IF(ISERROR(SEARCH(MID(";"&amp;'CASE DATA'!$E34&amp;";",ROW($1:$99),1),";")),"",ROW($1:$99)),COLUMN(H33))-1)</f>
        <v/>
      </c>
      <c r="AC34" s="121" t="str">
        <f t="array" ref="AC34">MID(";"&amp;'CASE DATA'!$E34&amp;";",SMALL(IF(ISERROR(SEARCH(MID(";"&amp;'CASE DATA'!$E34&amp;";",ROW($1:$99),1),";")),"",ROW($1:$99)+1),COLUMN(I34)),SMALL(IF(ISERROR(SEARCH(MID(";"&amp;'CASE DATA'!$E34&amp;";",ROW($1:$99),1),";")),"",ROW($1:$99)),COLUMN(I33)+1)-SMALL(IF(ISERROR(SEARCH(MID(";"&amp;'CASE DATA'!$E34&amp;";",ROW($1:$99),1),";")),"",ROW($1:$99)),COLUMN(I33))-1)</f>
        <v/>
      </c>
      <c r="AD34" s="121" t="str">
        <f t="array" ref="AD34">MID(";"&amp;'CASE DATA'!$E34&amp;";",SMALL(IF(ISERROR(SEARCH(MID(";"&amp;'CASE DATA'!$E34&amp;";",ROW($1:$99),1),";")),"",ROW($1:$99)+1),COLUMN(J34)),SMALL(IF(ISERROR(SEARCH(MID(";"&amp;'CASE DATA'!$E34&amp;";",ROW($1:$99),1),";")),"",ROW($1:$99)),COLUMN(J33)+1)-SMALL(IF(ISERROR(SEARCH(MID(";"&amp;'CASE DATA'!$E34&amp;";",ROW($1:$99),1),";")),"",ROW($1:$99)),COLUMN(J33))-1)</f>
        <v/>
      </c>
      <c r="AE34" s="121" t="str">
        <f t="array" ref="AE34">MID(";"&amp;'CASE DATA'!$E34&amp;";",SMALL(IF(ISERROR(SEARCH(MID(";"&amp;'CASE DATA'!$E34&amp;";",ROW($1:$99),1),";")),"",ROW($1:$99)+1),COLUMN(K34)),SMALL(IF(ISERROR(SEARCH(MID(";"&amp;'CASE DATA'!$E34&amp;";",ROW($1:$99),1),";")),"",ROW($1:$99)),COLUMN(K33)+1)-SMALL(IF(ISERROR(SEARCH(MID(";"&amp;'CASE DATA'!$E34&amp;";",ROW($1:$99),1),";")),"",ROW($1:$99)),COLUMN(K33))-1)</f>
        <v/>
      </c>
      <c r="AF34" s="121" t="str">
        <f t="array" ref="AF34">MID(";"&amp;'CASE DATA'!$E34&amp;";",SMALL(IF(ISERROR(SEARCH(MID(";"&amp;'CASE DATA'!$E34&amp;";",ROW($1:$99),1),";")),"",ROW($1:$99)+1),COLUMN(L34)),SMALL(IF(ISERROR(SEARCH(MID(";"&amp;'CASE DATA'!$E34&amp;";",ROW($1:$99),1),";")),"",ROW($1:$99)),COLUMN(L33)+1)-SMALL(IF(ISERROR(SEARCH(MID(";"&amp;'CASE DATA'!$E34&amp;";",ROW($1:$99),1),";")),"",ROW($1:$99)),COLUMN(L33))-1)</f>
        <v/>
      </c>
    </row>
    <row r="35" spans="1:32" x14ac:dyDescent="0.3">
      <c r="A35" s="145"/>
      <c r="C35" s="78"/>
      <c r="D35" s="145"/>
      <c r="E35" s="146"/>
      <c r="I35" s="143"/>
      <c r="J35" s="143"/>
      <c r="K35" s="143"/>
      <c r="L35" s="143"/>
      <c r="M35" s="143"/>
      <c r="N35" s="143"/>
      <c r="O35" s="143"/>
      <c r="P35" s="143"/>
      <c r="Q35" s="143"/>
      <c r="R35" s="143"/>
      <c r="S35" s="8">
        <f t="shared" si="1"/>
        <v>0</v>
      </c>
      <c r="U35" s="121" t="str">
        <f t="array" ref="U35">MID(";"&amp;'CASE DATA'!$E35&amp;";",SMALL(IF(ISERROR(SEARCH(MID(";"&amp;'CASE DATA'!$E35&amp;";",ROW($1:$99),1),";")),"",ROW($1:$99)+1),COLUMN(A35)),SMALL(IF(ISERROR(SEARCH(MID(";"&amp;'CASE DATA'!$E35&amp;";",ROW($1:$99),1),";")),"",ROW($1:$99)),COLUMN(A34)+1)-SMALL(IF(ISERROR(SEARCH(MID(";"&amp;'CASE DATA'!$E35&amp;";",ROW($1:$99),1),";")),"",ROW($1:$99)),COLUMN(A34))-1)</f>
        <v/>
      </c>
      <c r="V35" s="121" t="str">
        <f t="array" ref="V35">MID(";"&amp;'CASE DATA'!$E35&amp;";",SMALL(IF(ISERROR(SEARCH(MID(";"&amp;'CASE DATA'!$E35&amp;";",ROW($1:$99),1),";")),"",ROW($1:$99)+1),COLUMN(B35)),SMALL(IF(ISERROR(SEARCH(MID(";"&amp;'CASE DATA'!$E35&amp;";",ROW($1:$99),1),";")),"",ROW($1:$99)),COLUMN(B34)+1)-SMALL(IF(ISERROR(SEARCH(MID(";"&amp;'CASE DATA'!$E35&amp;";",ROW($1:$99),1),";")),"",ROW($1:$99)),COLUMN(B34))-1)</f>
        <v/>
      </c>
      <c r="W35" s="121" t="str">
        <f t="array" ref="W35">MID(";"&amp;'CASE DATA'!$E35&amp;";",SMALL(IF(ISERROR(SEARCH(MID(";"&amp;'CASE DATA'!$E35&amp;";",ROW($1:$99),1),";")),"",ROW($1:$99)+1),COLUMN(C35)),SMALL(IF(ISERROR(SEARCH(MID(";"&amp;'CASE DATA'!$E35&amp;";",ROW($1:$99),1),";")),"",ROW($1:$99)),COLUMN(C34)+1)-SMALL(IF(ISERROR(SEARCH(MID(";"&amp;'CASE DATA'!$E35&amp;";",ROW($1:$99),1),";")),"",ROW($1:$99)),COLUMN(C34))-1)</f>
        <v/>
      </c>
      <c r="X35" s="121" t="str">
        <f t="array" ref="X35">MID(";"&amp;'CASE DATA'!$E35&amp;";",SMALL(IF(ISERROR(SEARCH(MID(";"&amp;'CASE DATA'!$E35&amp;";",ROW($1:$99),1),";")),"",ROW($1:$99)+1),COLUMN(D35)),SMALL(IF(ISERROR(SEARCH(MID(";"&amp;'CASE DATA'!$E35&amp;";",ROW($1:$99),1),";")),"",ROW($1:$99)),COLUMN(D34)+1)-SMALL(IF(ISERROR(SEARCH(MID(";"&amp;'CASE DATA'!$E35&amp;";",ROW($1:$99),1),";")),"",ROW($1:$99)),COLUMN(D34))-1)</f>
        <v/>
      </c>
      <c r="Y35" s="121" t="str">
        <f t="array" ref="Y35">MID(";"&amp;'CASE DATA'!$E35&amp;";",SMALL(IF(ISERROR(SEARCH(MID(";"&amp;'CASE DATA'!$E35&amp;";",ROW($1:$99),1),";")),"",ROW($1:$99)+1),COLUMN(E35)),SMALL(IF(ISERROR(SEARCH(MID(";"&amp;'CASE DATA'!$E35&amp;";",ROW($1:$99),1),";")),"",ROW($1:$99)),COLUMN(E34)+1)-SMALL(IF(ISERROR(SEARCH(MID(";"&amp;'CASE DATA'!$E35&amp;";",ROW($1:$99),1),";")),"",ROW($1:$99)),COLUMN(E34))-1)</f>
        <v/>
      </c>
      <c r="Z35" s="121" t="str">
        <f t="array" ref="Z35">MID(";"&amp;'CASE DATA'!$E35&amp;";",SMALL(IF(ISERROR(SEARCH(MID(";"&amp;'CASE DATA'!$E35&amp;";",ROW($1:$99),1),";")),"",ROW($1:$99)+1),COLUMN(F35)),SMALL(IF(ISERROR(SEARCH(MID(";"&amp;'CASE DATA'!$E35&amp;";",ROW($1:$99),1),";")),"",ROW($1:$99)),COLUMN(F34)+1)-SMALL(IF(ISERROR(SEARCH(MID(";"&amp;'CASE DATA'!$E35&amp;";",ROW($1:$99),1),";")),"",ROW($1:$99)),COLUMN(F34))-1)</f>
        <v/>
      </c>
      <c r="AA35" s="121" t="str">
        <f t="array" ref="AA35">MID(";"&amp;'CASE DATA'!$E35&amp;";",SMALL(IF(ISERROR(SEARCH(MID(";"&amp;'CASE DATA'!$E35&amp;";",ROW($1:$99),1),";")),"",ROW($1:$99)+1),COLUMN(G35)),SMALL(IF(ISERROR(SEARCH(MID(";"&amp;'CASE DATA'!$E35&amp;";",ROW($1:$99),1),";")),"",ROW($1:$99)),COLUMN(G34)+1)-SMALL(IF(ISERROR(SEARCH(MID(";"&amp;'CASE DATA'!$E35&amp;";",ROW($1:$99),1),";")),"",ROW($1:$99)),COLUMN(G34))-1)</f>
        <v/>
      </c>
      <c r="AB35" s="121" t="str">
        <f t="array" ref="AB35">MID(";"&amp;'CASE DATA'!$E35&amp;";",SMALL(IF(ISERROR(SEARCH(MID(";"&amp;'CASE DATA'!$E35&amp;";",ROW($1:$99),1),";")),"",ROW($1:$99)+1),COLUMN(H35)),SMALL(IF(ISERROR(SEARCH(MID(";"&amp;'CASE DATA'!$E35&amp;";",ROW($1:$99),1),";")),"",ROW($1:$99)),COLUMN(H34)+1)-SMALL(IF(ISERROR(SEARCH(MID(";"&amp;'CASE DATA'!$E35&amp;";",ROW($1:$99),1),";")),"",ROW($1:$99)),COLUMN(H34))-1)</f>
        <v/>
      </c>
      <c r="AC35" s="121" t="str">
        <f t="array" ref="AC35">MID(";"&amp;'CASE DATA'!$E35&amp;";",SMALL(IF(ISERROR(SEARCH(MID(";"&amp;'CASE DATA'!$E35&amp;";",ROW($1:$99),1),";")),"",ROW($1:$99)+1),COLUMN(I35)),SMALL(IF(ISERROR(SEARCH(MID(";"&amp;'CASE DATA'!$E35&amp;";",ROW($1:$99),1),";")),"",ROW($1:$99)),COLUMN(I34)+1)-SMALL(IF(ISERROR(SEARCH(MID(";"&amp;'CASE DATA'!$E35&amp;";",ROW($1:$99),1),";")),"",ROW($1:$99)),COLUMN(I34))-1)</f>
        <v/>
      </c>
      <c r="AD35" s="121" t="str">
        <f t="array" ref="AD35">MID(";"&amp;'CASE DATA'!$E35&amp;";",SMALL(IF(ISERROR(SEARCH(MID(";"&amp;'CASE DATA'!$E35&amp;";",ROW($1:$99),1),";")),"",ROW($1:$99)+1),COLUMN(J35)),SMALL(IF(ISERROR(SEARCH(MID(";"&amp;'CASE DATA'!$E35&amp;";",ROW($1:$99),1),";")),"",ROW($1:$99)),COLUMN(J34)+1)-SMALL(IF(ISERROR(SEARCH(MID(";"&amp;'CASE DATA'!$E35&amp;";",ROW($1:$99),1),";")),"",ROW($1:$99)),COLUMN(J34))-1)</f>
        <v/>
      </c>
      <c r="AE35" s="121" t="str">
        <f t="array" ref="AE35">MID(";"&amp;'CASE DATA'!$E35&amp;";",SMALL(IF(ISERROR(SEARCH(MID(";"&amp;'CASE DATA'!$E35&amp;";",ROW($1:$99),1),";")),"",ROW($1:$99)+1),COLUMN(K35)),SMALL(IF(ISERROR(SEARCH(MID(";"&amp;'CASE DATA'!$E35&amp;";",ROW($1:$99),1),";")),"",ROW($1:$99)),COLUMN(K34)+1)-SMALL(IF(ISERROR(SEARCH(MID(";"&amp;'CASE DATA'!$E35&amp;";",ROW($1:$99),1),";")),"",ROW($1:$99)),COLUMN(K34))-1)</f>
        <v/>
      </c>
      <c r="AF35" s="121" t="str">
        <f t="array" ref="AF35">MID(";"&amp;'CASE DATA'!$E35&amp;";",SMALL(IF(ISERROR(SEARCH(MID(";"&amp;'CASE DATA'!$E35&amp;";",ROW($1:$99),1),";")),"",ROW($1:$99)+1),COLUMN(L35)),SMALL(IF(ISERROR(SEARCH(MID(";"&amp;'CASE DATA'!$E35&amp;";",ROW($1:$99),1),";")),"",ROW($1:$99)),COLUMN(L34)+1)-SMALL(IF(ISERROR(SEARCH(MID(";"&amp;'CASE DATA'!$E35&amp;";",ROW($1:$99),1),";")),"",ROW($1:$99)),COLUMN(L34))-1)</f>
        <v/>
      </c>
    </row>
    <row r="36" spans="1:32" x14ac:dyDescent="0.3">
      <c r="A36" s="145"/>
      <c r="C36" s="147"/>
      <c r="D36" s="145"/>
      <c r="E36" s="146"/>
      <c r="I36" s="143"/>
      <c r="J36" s="143"/>
      <c r="K36" s="143"/>
      <c r="L36" s="143"/>
      <c r="M36" s="143"/>
      <c r="N36" s="143"/>
      <c r="O36" s="143"/>
      <c r="P36" s="143"/>
      <c r="Q36" s="143"/>
      <c r="R36" s="143"/>
      <c r="S36" s="8">
        <f t="shared" si="1"/>
        <v>0</v>
      </c>
      <c r="U36" s="121" t="str">
        <f t="array" ref="U36">MID(";"&amp;'CASE DATA'!$E36&amp;";",SMALL(IF(ISERROR(SEARCH(MID(";"&amp;'CASE DATA'!$E36&amp;";",ROW($1:$99),1),";")),"",ROW($1:$99)+1),COLUMN(A36)),SMALL(IF(ISERROR(SEARCH(MID(";"&amp;'CASE DATA'!$E36&amp;";",ROW($1:$99),1),";")),"",ROW($1:$99)),COLUMN(A35)+1)-SMALL(IF(ISERROR(SEARCH(MID(";"&amp;'CASE DATA'!$E36&amp;";",ROW($1:$99),1),";")),"",ROW($1:$99)),COLUMN(A35))-1)</f>
        <v/>
      </c>
      <c r="V36" s="121" t="str">
        <f t="array" ref="V36">MID(";"&amp;'CASE DATA'!$E36&amp;";",SMALL(IF(ISERROR(SEARCH(MID(";"&amp;'CASE DATA'!$E36&amp;";",ROW($1:$99),1),";")),"",ROW($1:$99)+1),COLUMN(B36)),SMALL(IF(ISERROR(SEARCH(MID(";"&amp;'CASE DATA'!$E36&amp;";",ROW($1:$99),1),";")),"",ROW($1:$99)),COLUMN(B35)+1)-SMALL(IF(ISERROR(SEARCH(MID(";"&amp;'CASE DATA'!$E36&amp;";",ROW($1:$99),1),";")),"",ROW($1:$99)),COLUMN(B35))-1)</f>
        <v/>
      </c>
      <c r="W36" s="121" t="str">
        <f t="array" ref="W36">MID(";"&amp;'CASE DATA'!$E36&amp;";",SMALL(IF(ISERROR(SEARCH(MID(";"&amp;'CASE DATA'!$E36&amp;";",ROW($1:$99),1),";")),"",ROW($1:$99)+1),COLUMN(C36)),SMALL(IF(ISERROR(SEARCH(MID(";"&amp;'CASE DATA'!$E36&amp;";",ROW($1:$99),1),";")),"",ROW($1:$99)),COLUMN(C35)+1)-SMALL(IF(ISERROR(SEARCH(MID(";"&amp;'CASE DATA'!$E36&amp;";",ROW($1:$99),1),";")),"",ROW($1:$99)),COLUMN(C35))-1)</f>
        <v/>
      </c>
      <c r="X36" s="121" t="str">
        <f t="array" ref="X36">MID(";"&amp;'CASE DATA'!$E36&amp;";",SMALL(IF(ISERROR(SEARCH(MID(";"&amp;'CASE DATA'!$E36&amp;";",ROW($1:$99),1),";")),"",ROW($1:$99)+1),COLUMN(D36)),SMALL(IF(ISERROR(SEARCH(MID(";"&amp;'CASE DATA'!$E36&amp;";",ROW($1:$99),1),";")),"",ROW($1:$99)),COLUMN(D35)+1)-SMALL(IF(ISERROR(SEARCH(MID(";"&amp;'CASE DATA'!$E36&amp;";",ROW($1:$99),1),";")),"",ROW($1:$99)),COLUMN(D35))-1)</f>
        <v/>
      </c>
      <c r="Y36" s="121" t="str">
        <f t="array" ref="Y36">MID(";"&amp;'CASE DATA'!$E36&amp;";",SMALL(IF(ISERROR(SEARCH(MID(";"&amp;'CASE DATA'!$E36&amp;";",ROW($1:$99),1),";")),"",ROW($1:$99)+1),COLUMN(E36)),SMALL(IF(ISERROR(SEARCH(MID(";"&amp;'CASE DATA'!$E36&amp;";",ROW($1:$99),1),";")),"",ROW($1:$99)),COLUMN(E35)+1)-SMALL(IF(ISERROR(SEARCH(MID(";"&amp;'CASE DATA'!$E36&amp;";",ROW($1:$99),1),";")),"",ROW($1:$99)),COLUMN(E35))-1)</f>
        <v/>
      </c>
      <c r="Z36" s="121" t="str">
        <f t="array" ref="Z36">MID(";"&amp;'CASE DATA'!$E36&amp;";",SMALL(IF(ISERROR(SEARCH(MID(";"&amp;'CASE DATA'!$E36&amp;";",ROW($1:$99),1),";")),"",ROW($1:$99)+1),COLUMN(F36)),SMALL(IF(ISERROR(SEARCH(MID(";"&amp;'CASE DATA'!$E36&amp;";",ROW($1:$99),1),";")),"",ROW($1:$99)),COLUMN(F35)+1)-SMALL(IF(ISERROR(SEARCH(MID(";"&amp;'CASE DATA'!$E36&amp;";",ROW($1:$99),1),";")),"",ROW($1:$99)),COLUMN(F35))-1)</f>
        <v/>
      </c>
      <c r="AA36" s="121" t="str">
        <f t="array" ref="AA36">MID(";"&amp;'CASE DATA'!$E36&amp;";",SMALL(IF(ISERROR(SEARCH(MID(";"&amp;'CASE DATA'!$E36&amp;";",ROW($1:$99),1),";")),"",ROW($1:$99)+1),COLUMN(G36)),SMALL(IF(ISERROR(SEARCH(MID(";"&amp;'CASE DATA'!$E36&amp;";",ROW($1:$99),1),";")),"",ROW($1:$99)),COLUMN(G35)+1)-SMALL(IF(ISERROR(SEARCH(MID(";"&amp;'CASE DATA'!$E36&amp;";",ROW($1:$99),1),";")),"",ROW($1:$99)),COLUMN(G35))-1)</f>
        <v/>
      </c>
      <c r="AB36" s="121" t="str">
        <f t="array" ref="AB36">MID(";"&amp;'CASE DATA'!$E36&amp;";",SMALL(IF(ISERROR(SEARCH(MID(";"&amp;'CASE DATA'!$E36&amp;";",ROW($1:$99),1),";")),"",ROW($1:$99)+1),COLUMN(H36)),SMALL(IF(ISERROR(SEARCH(MID(";"&amp;'CASE DATA'!$E36&amp;";",ROW($1:$99),1),";")),"",ROW($1:$99)),COLUMN(H35)+1)-SMALL(IF(ISERROR(SEARCH(MID(";"&amp;'CASE DATA'!$E36&amp;";",ROW($1:$99),1),";")),"",ROW($1:$99)),COLUMN(H35))-1)</f>
        <v/>
      </c>
      <c r="AC36" s="121" t="str">
        <f t="array" ref="AC36">MID(";"&amp;'CASE DATA'!$E36&amp;";",SMALL(IF(ISERROR(SEARCH(MID(";"&amp;'CASE DATA'!$E36&amp;";",ROW($1:$99),1),";")),"",ROW($1:$99)+1),COLUMN(I36)),SMALL(IF(ISERROR(SEARCH(MID(";"&amp;'CASE DATA'!$E36&amp;";",ROW($1:$99),1),";")),"",ROW($1:$99)),COLUMN(I35)+1)-SMALL(IF(ISERROR(SEARCH(MID(";"&amp;'CASE DATA'!$E36&amp;";",ROW($1:$99),1),";")),"",ROW($1:$99)),COLUMN(I35))-1)</f>
        <v/>
      </c>
      <c r="AD36" s="121" t="str">
        <f t="array" ref="AD36">MID(";"&amp;'CASE DATA'!$E36&amp;";",SMALL(IF(ISERROR(SEARCH(MID(";"&amp;'CASE DATA'!$E36&amp;";",ROW($1:$99),1),";")),"",ROW($1:$99)+1),COLUMN(J36)),SMALL(IF(ISERROR(SEARCH(MID(";"&amp;'CASE DATA'!$E36&amp;";",ROW($1:$99),1),";")),"",ROW($1:$99)),COLUMN(J35)+1)-SMALL(IF(ISERROR(SEARCH(MID(";"&amp;'CASE DATA'!$E36&amp;";",ROW($1:$99),1),";")),"",ROW($1:$99)),COLUMN(J35))-1)</f>
        <v/>
      </c>
      <c r="AE36" s="121" t="str">
        <f t="array" ref="AE36">MID(";"&amp;'CASE DATA'!$E36&amp;";",SMALL(IF(ISERROR(SEARCH(MID(";"&amp;'CASE DATA'!$E36&amp;";",ROW($1:$99),1),";")),"",ROW($1:$99)+1),COLUMN(K36)),SMALL(IF(ISERROR(SEARCH(MID(";"&amp;'CASE DATA'!$E36&amp;";",ROW($1:$99),1),";")),"",ROW($1:$99)),COLUMN(K35)+1)-SMALL(IF(ISERROR(SEARCH(MID(";"&amp;'CASE DATA'!$E36&amp;";",ROW($1:$99),1),";")),"",ROW($1:$99)),COLUMN(K35))-1)</f>
        <v/>
      </c>
      <c r="AF36" s="121" t="str">
        <f t="array" ref="AF36">MID(";"&amp;'CASE DATA'!$E36&amp;";",SMALL(IF(ISERROR(SEARCH(MID(";"&amp;'CASE DATA'!$E36&amp;";",ROW($1:$99),1),";")),"",ROW($1:$99)+1),COLUMN(L36)),SMALL(IF(ISERROR(SEARCH(MID(";"&amp;'CASE DATA'!$E36&amp;";",ROW($1:$99),1),";")),"",ROW($1:$99)),COLUMN(L35)+1)-SMALL(IF(ISERROR(SEARCH(MID(";"&amp;'CASE DATA'!$E36&amp;";",ROW($1:$99),1),";")),"",ROW($1:$99)),COLUMN(L35))-1)</f>
        <v/>
      </c>
    </row>
    <row r="37" spans="1:32" x14ac:dyDescent="0.3">
      <c r="A37" s="145"/>
      <c r="C37" s="147"/>
      <c r="D37" s="145"/>
      <c r="E37" s="146"/>
      <c r="I37" s="143"/>
      <c r="J37" s="143"/>
      <c r="K37" s="143"/>
      <c r="L37" s="143"/>
      <c r="M37" s="143"/>
      <c r="N37" s="143"/>
      <c r="O37" s="143"/>
      <c r="P37" s="143"/>
      <c r="Q37" s="143"/>
      <c r="R37" s="143"/>
      <c r="S37" s="8">
        <f t="shared" si="1"/>
        <v>0</v>
      </c>
      <c r="U37" s="121" t="str">
        <f t="array" ref="U37">MID(";"&amp;'CASE DATA'!$E37&amp;";",SMALL(IF(ISERROR(SEARCH(MID(";"&amp;'CASE DATA'!$E37&amp;";",ROW($1:$99),1),";")),"",ROW($1:$99)+1),COLUMN(A37)),SMALL(IF(ISERROR(SEARCH(MID(";"&amp;'CASE DATA'!$E37&amp;";",ROW($1:$99),1),";")),"",ROW($1:$99)),COLUMN(A36)+1)-SMALL(IF(ISERROR(SEARCH(MID(";"&amp;'CASE DATA'!$E37&amp;";",ROW($1:$99),1),";")),"",ROW($1:$99)),COLUMN(A36))-1)</f>
        <v/>
      </c>
      <c r="V37" s="121" t="str">
        <f t="array" ref="V37">MID(";"&amp;'CASE DATA'!$E37&amp;";",SMALL(IF(ISERROR(SEARCH(MID(";"&amp;'CASE DATA'!$E37&amp;";",ROW($1:$99),1),";")),"",ROW($1:$99)+1),COLUMN(B37)),SMALL(IF(ISERROR(SEARCH(MID(";"&amp;'CASE DATA'!$E37&amp;";",ROW($1:$99),1),";")),"",ROW($1:$99)),COLUMN(B36)+1)-SMALL(IF(ISERROR(SEARCH(MID(";"&amp;'CASE DATA'!$E37&amp;";",ROW($1:$99),1),";")),"",ROW($1:$99)),COLUMN(B36))-1)</f>
        <v/>
      </c>
      <c r="W37" s="121" t="str">
        <f t="array" ref="W37">MID(";"&amp;'CASE DATA'!$E37&amp;";",SMALL(IF(ISERROR(SEARCH(MID(";"&amp;'CASE DATA'!$E37&amp;";",ROW($1:$99),1),";")),"",ROW($1:$99)+1),COLUMN(C37)),SMALL(IF(ISERROR(SEARCH(MID(";"&amp;'CASE DATA'!$E37&amp;";",ROW($1:$99),1),";")),"",ROW($1:$99)),COLUMN(C36)+1)-SMALL(IF(ISERROR(SEARCH(MID(";"&amp;'CASE DATA'!$E37&amp;";",ROW($1:$99),1),";")),"",ROW($1:$99)),COLUMN(C36))-1)</f>
        <v/>
      </c>
      <c r="X37" s="121" t="str">
        <f t="array" ref="X37">MID(";"&amp;'CASE DATA'!$E37&amp;";",SMALL(IF(ISERROR(SEARCH(MID(";"&amp;'CASE DATA'!$E37&amp;";",ROW($1:$99),1),";")),"",ROW($1:$99)+1),COLUMN(D37)),SMALL(IF(ISERROR(SEARCH(MID(";"&amp;'CASE DATA'!$E37&amp;";",ROW($1:$99),1),";")),"",ROW($1:$99)),COLUMN(D36)+1)-SMALL(IF(ISERROR(SEARCH(MID(";"&amp;'CASE DATA'!$E37&amp;";",ROW($1:$99),1),";")),"",ROW($1:$99)),COLUMN(D36))-1)</f>
        <v/>
      </c>
      <c r="Y37" s="121" t="str">
        <f t="array" ref="Y37">MID(";"&amp;'CASE DATA'!$E37&amp;";",SMALL(IF(ISERROR(SEARCH(MID(";"&amp;'CASE DATA'!$E37&amp;";",ROW($1:$99),1),";")),"",ROW($1:$99)+1),COLUMN(E37)),SMALL(IF(ISERROR(SEARCH(MID(";"&amp;'CASE DATA'!$E37&amp;";",ROW($1:$99),1),";")),"",ROW($1:$99)),COLUMN(E36)+1)-SMALL(IF(ISERROR(SEARCH(MID(";"&amp;'CASE DATA'!$E37&amp;";",ROW($1:$99),1),";")),"",ROW($1:$99)),COLUMN(E36))-1)</f>
        <v/>
      </c>
      <c r="Z37" s="121" t="str">
        <f t="array" ref="Z37">MID(";"&amp;'CASE DATA'!$E37&amp;";",SMALL(IF(ISERROR(SEARCH(MID(";"&amp;'CASE DATA'!$E37&amp;";",ROW($1:$99),1),";")),"",ROW($1:$99)+1),COLUMN(F37)),SMALL(IF(ISERROR(SEARCH(MID(";"&amp;'CASE DATA'!$E37&amp;";",ROW($1:$99),1),";")),"",ROW($1:$99)),COLUMN(F36)+1)-SMALL(IF(ISERROR(SEARCH(MID(";"&amp;'CASE DATA'!$E37&amp;";",ROW($1:$99),1),";")),"",ROW($1:$99)),COLUMN(F36))-1)</f>
        <v/>
      </c>
      <c r="AA37" s="121" t="str">
        <f t="array" ref="AA37">MID(";"&amp;'CASE DATA'!$E37&amp;";",SMALL(IF(ISERROR(SEARCH(MID(";"&amp;'CASE DATA'!$E37&amp;";",ROW($1:$99),1),";")),"",ROW($1:$99)+1),COLUMN(G37)),SMALL(IF(ISERROR(SEARCH(MID(";"&amp;'CASE DATA'!$E37&amp;";",ROW($1:$99),1),";")),"",ROW($1:$99)),COLUMN(G36)+1)-SMALL(IF(ISERROR(SEARCH(MID(";"&amp;'CASE DATA'!$E37&amp;";",ROW($1:$99),1),";")),"",ROW($1:$99)),COLUMN(G36))-1)</f>
        <v/>
      </c>
      <c r="AB37" s="121" t="str">
        <f t="array" ref="AB37">MID(";"&amp;'CASE DATA'!$E37&amp;";",SMALL(IF(ISERROR(SEARCH(MID(";"&amp;'CASE DATA'!$E37&amp;";",ROW($1:$99),1),";")),"",ROW($1:$99)+1),COLUMN(H37)),SMALL(IF(ISERROR(SEARCH(MID(";"&amp;'CASE DATA'!$E37&amp;";",ROW($1:$99),1),";")),"",ROW($1:$99)),COLUMN(H36)+1)-SMALL(IF(ISERROR(SEARCH(MID(";"&amp;'CASE DATA'!$E37&amp;";",ROW($1:$99),1),";")),"",ROW($1:$99)),COLUMN(H36))-1)</f>
        <v/>
      </c>
      <c r="AC37" s="121" t="str">
        <f t="array" ref="AC37">MID(";"&amp;'CASE DATA'!$E37&amp;";",SMALL(IF(ISERROR(SEARCH(MID(";"&amp;'CASE DATA'!$E37&amp;";",ROW($1:$99),1),";")),"",ROW($1:$99)+1),COLUMN(I37)),SMALL(IF(ISERROR(SEARCH(MID(";"&amp;'CASE DATA'!$E37&amp;";",ROW($1:$99),1),";")),"",ROW($1:$99)),COLUMN(I36)+1)-SMALL(IF(ISERROR(SEARCH(MID(";"&amp;'CASE DATA'!$E37&amp;";",ROW($1:$99),1),";")),"",ROW($1:$99)),COLUMN(I36))-1)</f>
        <v/>
      </c>
      <c r="AD37" s="121" t="str">
        <f t="array" ref="AD37">MID(";"&amp;'CASE DATA'!$E37&amp;";",SMALL(IF(ISERROR(SEARCH(MID(";"&amp;'CASE DATA'!$E37&amp;";",ROW($1:$99),1),";")),"",ROW($1:$99)+1),COLUMN(J37)),SMALL(IF(ISERROR(SEARCH(MID(";"&amp;'CASE DATA'!$E37&amp;";",ROW($1:$99),1),";")),"",ROW($1:$99)),COLUMN(J36)+1)-SMALL(IF(ISERROR(SEARCH(MID(";"&amp;'CASE DATA'!$E37&amp;";",ROW($1:$99),1),";")),"",ROW($1:$99)),COLUMN(J36))-1)</f>
        <v/>
      </c>
      <c r="AE37" s="121" t="str">
        <f t="array" ref="AE37">MID(";"&amp;'CASE DATA'!$E37&amp;";",SMALL(IF(ISERROR(SEARCH(MID(";"&amp;'CASE DATA'!$E37&amp;";",ROW($1:$99),1),";")),"",ROW($1:$99)+1),COLUMN(K37)),SMALL(IF(ISERROR(SEARCH(MID(";"&amp;'CASE DATA'!$E37&amp;";",ROW($1:$99),1),";")),"",ROW($1:$99)),COLUMN(K36)+1)-SMALL(IF(ISERROR(SEARCH(MID(";"&amp;'CASE DATA'!$E37&amp;";",ROW($1:$99),1),";")),"",ROW($1:$99)),COLUMN(K36))-1)</f>
        <v/>
      </c>
      <c r="AF37" s="121" t="str">
        <f t="array" ref="AF37">MID(";"&amp;'CASE DATA'!$E37&amp;";",SMALL(IF(ISERROR(SEARCH(MID(";"&amp;'CASE DATA'!$E37&amp;";",ROW($1:$99),1),";")),"",ROW($1:$99)+1),COLUMN(L37)),SMALL(IF(ISERROR(SEARCH(MID(";"&amp;'CASE DATA'!$E37&amp;";",ROW($1:$99),1),";")),"",ROW($1:$99)),COLUMN(L36)+1)-SMALL(IF(ISERROR(SEARCH(MID(";"&amp;'CASE DATA'!$E37&amp;";",ROW($1:$99),1),";")),"",ROW($1:$99)),COLUMN(L36))-1)</f>
        <v/>
      </c>
    </row>
    <row r="38" spans="1:32" x14ac:dyDescent="0.3">
      <c r="A38" s="145"/>
      <c r="C38" s="147"/>
      <c r="D38" s="145"/>
      <c r="E38" s="146"/>
      <c r="I38" s="143"/>
      <c r="J38" s="143"/>
      <c r="K38" s="143"/>
      <c r="L38" s="143"/>
      <c r="M38" s="143"/>
      <c r="N38" s="143"/>
      <c r="O38" s="143"/>
      <c r="P38" s="143"/>
      <c r="Q38" s="143"/>
      <c r="R38" s="143"/>
      <c r="S38" s="8">
        <f t="shared" si="1"/>
        <v>0</v>
      </c>
      <c r="U38" s="121" t="str">
        <f t="array" ref="U38">MID(";"&amp;'CASE DATA'!$E38&amp;";",SMALL(IF(ISERROR(SEARCH(MID(";"&amp;'CASE DATA'!$E38&amp;";",ROW($1:$99),1),";")),"",ROW($1:$99)+1),COLUMN(A38)),SMALL(IF(ISERROR(SEARCH(MID(";"&amp;'CASE DATA'!$E38&amp;";",ROW($1:$99),1),";")),"",ROW($1:$99)),COLUMN(A37)+1)-SMALL(IF(ISERROR(SEARCH(MID(";"&amp;'CASE DATA'!$E38&amp;";",ROW($1:$99),1),";")),"",ROW($1:$99)),COLUMN(A37))-1)</f>
        <v/>
      </c>
      <c r="V38" s="121" t="str">
        <f t="array" ref="V38">MID(";"&amp;'CASE DATA'!$E38&amp;";",SMALL(IF(ISERROR(SEARCH(MID(";"&amp;'CASE DATA'!$E38&amp;";",ROW($1:$99),1),";")),"",ROW($1:$99)+1),COLUMN(B38)),SMALL(IF(ISERROR(SEARCH(MID(";"&amp;'CASE DATA'!$E38&amp;";",ROW($1:$99),1),";")),"",ROW($1:$99)),COLUMN(B37)+1)-SMALL(IF(ISERROR(SEARCH(MID(";"&amp;'CASE DATA'!$E38&amp;";",ROW($1:$99),1),";")),"",ROW($1:$99)),COLUMN(B37))-1)</f>
        <v/>
      </c>
      <c r="W38" s="121" t="str">
        <f t="array" ref="W38">MID(";"&amp;'CASE DATA'!$E38&amp;";",SMALL(IF(ISERROR(SEARCH(MID(";"&amp;'CASE DATA'!$E38&amp;";",ROW($1:$99),1),";")),"",ROW($1:$99)+1),COLUMN(C38)),SMALL(IF(ISERROR(SEARCH(MID(";"&amp;'CASE DATA'!$E38&amp;";",ROW($1:$99),1),";")),"",ROW($1:$99)),COLUMN(C37)+1)-SMALL(IF(ISERROR(SEARCH(MID(";"&amp;'CASE DATA'!$E38&amp;";",ROW($1:$99),1),";")),"",ROW($1:$99)),COLUMN(C37))-1)</f>
        <v/>
      </c>
      <c r="X38" s="121" t="str">
        <f t="array" ref="X38">MID(";"&amp;'CASE DATA'!$E38&amp;";",SMALL(IF(ISERROR(SEARCH(MID(";"&amp;'CASE DATA'!$E38&amp;";",ROW($1:$99),1),";")),"",ROW($1:$99)+1),COLUMN(D38)),SMALL(IF(ISERROR(SEARCH(MID(";"&amp;'CASE DATA'!$E38&amp;";",ROW($1:$99),1),";")),"",ROW($1:$99)),COLUMN(D37)+1)-SMALL(IF(ISERROR(SEARCH(MID(";"&amp;'CASE DATA'!$E38&amp;";",ROW($1:$99),1),";")),"",ROW($1:$99)),COLUMN(D37))-1)</f>
        <v/>
      </c>
      <c r="Y38" s="121" t="str">
        <f t="array" ref="Y38">MID(";"&amp;'CASE DATA'!$E38&amp;";",SMALL(IF(ISERROR(SEARCH(MID(";"&amp;'CASE DATA'!$E38&amp;";",ROW($1:$99),1),";")),"",ROW($1:$99)+1),COLUMN(E38)),SMALL(IF(ISERROR(SEARCH(MID(";"&amp;'CASE DATA'!$E38&amp;";",ROW($1:$99),1),";")),"",ROW($1:$99)),COLUMN(E37)+1)-SMALL(IF(ISERROR(SEARCH(MID(";"&amp;'CASE DATA'!$E38&amp;";",ROW($1:$99),1),";")),"",ROW($1:$99)),COLUMN(E37))-1)</f>
        <v/>
      </c>
      <c r="Z38" s="121" t="str">
        <f t="array" ref="Z38">MID(";"&amp;'CASE DATA'!$E38&amp;";",SMALL(IF(ISERROR(SEARCH(MID(";"&amp;'CASE DATA'!$E38&amp;";",ROW($1:$99),1),";")),"",ROW($1:$99)+1),COLUMN(F38)),SMALL(IF(ISERROR(SEARCH(MID(";"&amp;'CASE DATA'!$E38&amp;";",ROW($1:$99),1),";")),"",ROW($1:$99)),COLUMN(F37)+1)-SMALL(IF(ISERROR(SEARCH(MID(";"&amp;'CASE DATA'!$E38&amp;";",ROW($1:$99),1),";")),"",ROW($1:$99)),COLUMN(F37))-1)</f>
        <v/>
      </c>
      <c r="AA38" s="121" t="str">
        <f t="array" ref="AA38">MID(";"&amp;'CASE DATA'!$E38&amp;";",SMALL(IF(ISERROR(SEARCH(MID(";"&amp;'CASE DATA'!$E38&amp;";",ROW($1:$99),1),";")),"",ROW($1:$99)+1),COLUMN(G38)),SMALL(IF(ISERROR(SEARCH(MID(";"&amp;'CASE DATA'!$E38&amp;";",ROW($1:$99),1),";")),"",ROW($1:$99)),COLUMN(G37)+1)-SMALL(IF(ISERROR(SEARCH(MID(";"&amp;'CASE DATA'!$E38&amp;";",ROW($1:$99),1),";")),"",ROW($1:$99)),COLUMN(G37))-1)</f>
        <v/>
      </c>
      <c r="AB38" s="121" t="str">
        <f t="array" ref="AB38">MID(";"&amp;'CASE DATA'!$E38&amp;";",SMALL(IF(ISERROR(SEARCH(MID(";"&amp;'CASE DATA'!$E38&amp;";",ROW($1:$99),1),";")),"",ROW($1:$99)+1),COLUMN(H38)),SMALL(IF(ISERROR(SEARCH(MID(";"&amp;'CASE DATA'!$E38&amp;";",ROW($1:$99),1),";")),"",ROW($1:$99)),COLUMN(H37)+1)-SMALL(IF(ISERROR(SEARCH(MID(";"&amp;'CASE DATA'!$E38&amp;";",ROW($1:$99),1),";")),"",ROW($1:$99)),COLUMN(H37))-1)</f>
        <v/>
      </c>
      <c r="AC38" s="121" t="str">
        <f t="array" ref="AC38">MID(";"&amp;'CASE DATA'!$E38&amp;";",SMALL(IF(ISERROR(SEARCH(MID(";"&amp;'CASE DATA'!$E38&amp;";",ROW($1:$99),1),";")),"",ROW($1:$99)+1),COLUMN(I38)),SMALL(IF(ISERROR(SEARCH(MID(";"&amp;'CASE DATA'!$E38&amp;";",ROW($1:$99),1),";")),"",ROW($1:$99)),COLUMN(I37)+1)-SMALL(IF(ISERROR(SEARCH(MID(";"&amp;'CASE DATA'!$E38&amp;";",ROW($1:$99),1),";")),"",ROW($1:$99)),COLUMN(I37))-1)</f>
        <v/>
      </c>
      <c r="AD38" s="121" t="str">
        <f t="array" ref="AD38">MID(";"&amp;'CASE DATA'!$E38&amp;";",SMALL(IF(ISERROR(SEARCH(MID(";"&amp;'CASE DATA'!$E38&amp;";",ROW($1:$99),1),";")),"",ROW($1:$99)+1),COLUMN(J38)),SMALL(IF(ISERROR(SEARCH(MID(";"&amp;'CASE DATA'!$E38&amp;";",ROW($1:$99),1),";")),"",ROW($1:$99)),COLUMN(J37)+1)-SMALL(IF(ISERROR(SEARCH(MID(";"&amp;'CASE DATA'!$E38&amp;";",ROW($1:$99),1),";")),"",ROW($1:$99)),COLUMN(J37))-1)</f>
        <v/>
      </c>
      <c r="AE38" s="121" t="str">
        <f t="array" ref="AE38">MID(";"&amp;'CASE DATA'!$E38&amp;";",SMALL(IF(ISERROR(SEARCH(MID(";"&amp;'CASE DATA'!$E38&amp;";",ROW($1:$99),1),";")),"",ROW($1:$99)+1),COLUMN(K38)),SMALL(IF(ISERROR(SEARCH(MID(";"&amp;'CASE DATA'!$E38&amp;";",ROW($1:$99),1),";")),"",ROW($1:$99)),COLUMN(K37)+1)-SMALL(IF(ISERROR(SEARCH(MID(";"&amp;'CASE DATA'!$E38&amp;";",ROW($1:$99),1),";")),"",ROW($1:$99)),COLUMN(K37))-1)</f>
        <v/>
      </c>
      <c r="AF38" s="121" t="str">
        <f t="array" ref="AF38">MID(";"&amp;'CASE DATA'!$E38&amp;";",SMALL(IF(ISERROR(SEARCH(MID(";"&amp;'CASE DATA'!$E38&amp;";",ROW($1:$99),1),";")),"",ROW($1:$99)+1),COLUMN(L38)),SMALL(IF(ISERROR(SEARCH(MID(";"&amp;'CASE DATA'!$E38&amp;";",ROW($1:$99),1),";")),"",ROW($1:$99)),COLUMN(L37)+1)-SMALL(IF(ISERROR(SEARCH(MID(";"&amp;'CASE DATA'!$E38&amp;";",ROW($1:$99),1),";")),"",ROW($1:$99)),COLUMN(L37))-1)</f>
        <v/>
      </c>
    </row>
    <row r="39" spans="1:32" x14ac:dyDescent="0.3">
      <c r="A39" s="145"/>
      <c r="C39" s="147"/>
      <c r="D39" s="145"/>
      <c r="E39" s="146"/>
      <c r="I39" s="143"/>
      <c r="J39" s="143"/>
      <c r="K39" s="143"/>
      <c r="L39" s="143"/>
      <c r="M39" s="143"/>
      <c r="N39" s="143"/>
      <c r="O39" s="143"/>
      <c r="P39" s="143"/>
      <c r="Q39" s="143"/>
      <c r="R39" s="143"/>
      <c r="S39" s="8">
        <f t="shared" si="1"/>
        <v>0</v>
      </c>
      <c r="U39" s="121" t="str">
        <f t="array" ref="U39">MID(";"&amp;'CASE DATA'!$E39&amp;";",SMALL(IF(ISERROR(SEARCH(MID(";"&amp;'CASE DATA'!$E39&amp;";",ROW($1:$99),1),";")),"",ROW($1:$99)+1),COLUMN(A39)),SMALL(IF(ISERROR(SEARCH(MID(";"&amp;'CASE DATA'!$E39&amp;";",ROW($1:$99),1),";")),"",ROW($1:$99)),COLUMN(A38)+1)-SMALL(IF(ISERROR(SEARCH(MID(";"&amp;'CASE DATA'!$E39&amp;";",ROW($1:$99),1),";")),"",ROW($1:$99)),COLUMN(A38))-1)</f>
        <v/>
      </c>
      <c r="V39" s="121" t="str">
        <f t="array" ref="V39">MID(";"&amp;'CASE DATA'!$E39&amp;";",SMALL(IF(ISERROR(SEARCH(MID(";"&amp;'CASE DATA'!$E39&amp;";",ROW($1:$99),1),";")),"",ROW($1:$99)+1),COLUMN(B39)),SMALL(IF(ISERROR(SEARCH(MID(";"&amp;'CASE DATA'!$E39&amp;";",ROW($1:$99),1),";")),"",ROW($1:$99)),COLUMN(B38)+1)-SMALL(IF(ISERROR(SEARCH(MID(";"&amp;'CASE DATA'!$E39&amp;";",ROW($1:$99),1),";")),"",ROW($1:$99)),COLUMN(B38))-1)</f>
        <v/>
      </c>
      <c r="W39" s="121" t="str">
        <f t="array" ref="W39">MID(";"&amp;'CASE DATA'!$E39&amp;";",SMALL(IF(ISERROR(SEARCH(MID(";"&amp;'CASE DATA'!$E39&amp;";",ROW($1:$99),1),";")),"",ROW($1:$99)+1),COLUMN(C39)),SMALL(IF(ISERROR(SEARCH(MID(";"&amp;'CASE DATA'!$E39&amp;";",ROW($1:$99),1),";")),"",ROW($1:$99)),COLUMN(C38)+1)-SMALL(IF(ISERROR(SEARCH(MID(";"&amp;'CASE DATA'!$E39&amp;";",ROW($1:$99),1),";")),"",ROW($1:$99)),COLUMN(C38))-1)</f>
        <v/>
      </c>
      <c r="X39" s="121" t="str">
        <f t="array" ref="X39">MID(";"&amp;'CASE DATA'!$E39&amp;";",SMALL(IF(ISERROR(SEARCH(MID(";"&amp;'CASE DATA'!$E39&amp;";",ROW($1:$99),1),";")),"",ROW($1:$99)+1),COLUMN(D39)),SMALL(IF(ISERROR(SEARCH(MID(";"&amp;'CASE DATA'!$E39&amp;";",ROW($1:$99),1),";")),"",ROW($1:$99)),COLUMN(D38)+1)-SMALL(IF(ISERROR(SEARCH(MID(";"&amp;'CASE DATA'!$E39&amp;";",ROW($1:$99),1),";")),"",ROW($1:$99)),COLUMN(D38))-1)</f>
        <v/>
      </c>
      <c r="Y39" s="121" t="str">
        <f t="array" ref="Y39">MID(";"&amp;'CASE DATA'!$E39&amp;";",SMALL(IF(ISERROR(SEARCH(MID(";"&amp;'CASE DATA'!$E39&amp;";",ROW($1:$99),1),";")),"",ROW($1:$99)+1),COLUMN(E39)),SMALL(IF(ISERROR(SEARCH(MID(";"&amp;'CASE DATA'!$E39&amp;";",ROW($1:$99),1),";")),"",ROW($1:$99)),COLUMN(E38)+1)-SMALL(IF(ISERROR(SEARCH(MID(";"&amp;'CASE DATA'!$E39&amp;";",ROW($1:$99),1),";")),"",ROW($1:$99)),COLUMN(E38))-1)</f>
        <v/>
      </c>
      <c r="Z39" s="121" t="str">
        <f t="array" ref="Z39">MID(";"&amp;'CASE DATA'!$E39&amp;";",SMALL(IF(ISERROR(SEARCH(MID(";"&amp;'CASE DATA'!$E39&amp;";",ROW($1:$99),1),";")),"",ROW($1:$99)+1),COLUMN(F39)),SMALL(IF(ISERROR(SEARCH(MID(";"&amp;'CASE DATA'!$E39&amp;";",ROW($1:$99),1),";")),"",ROW($1:$99)),COLUMN(F38)+1)-SMALL(IF(ISERROR(SEARCH(MID(";"&amp;'CASE DATA'!$E39&amp;";",ROW($1:$99),1),";")),"",ROW($1:$99)),COLUMN(F38))-1)</f>
        <v/>
      </c>
      <c r="AA39" s="121" t="str">
        <f t="array" ref="AA39">MID(";"&amp;'CASE DATA'!$E39&amp;";",SMALL(IF(ISERROR(SEARCH(MID(";"&amp;'CASE DATA'!$E39&amp;";",ROW($1:$99),1),";")),"",ROW($1:$99)+1),COLUMN(G39)),SMALL(IF(ISERROR(SEARCH(MID(";"&amp;'CASE DATA'!$E39&amp;";",ROW($1:$99),1),";")),"",ROW($1:$99)),COLUMN(G38)+1)-SMALL(IF(ISERROR(SEARCH(MID(";"&amp;'CASE DATA'!$E39&amp;";",ROW($1:$99),1),";")),"",ROW($1:$99)),COLUMN(G38))-1)</f>
        <v/>
      </c>
      <c r="AB39" s="121" t="str">
        <f t="array" ref="AB39">MID(";"&amp;'CASE DATA'!$E39&amp;";",SMALL(IF(ISERROR(SEARCH(MID(";"&amp;'CASE DATA'!$E39&amp;";",ROW($1:$99),1),";")),"",ROW($1:$99)+1),COLUMN(H39)),SMALL(IF(ISERROR(SEARCH(MID(";"&amp;'CASE DATA'!$E39&amp;";",ROW($1:$99),1),";")),"",ROW($1:$99)),COLUMN(H38)+1)-SMALL(IF(ISERROR(SEARCH(MID(";"&amp;'CASE DATA'!$E39&amp;";",ROW($1:$99),1),";")),"",ROW($1:$99)),COLUMN(H38))-1)</f>
        <v/>
      </c>
      <c r="AC39" s="121" t="str">
        <f t="array" ref="AC39">MID(";"&amp;'CASE DATA'!$E39&amp;";",SMALL(IF(ISERROR(SEARCH(MID(";"&amp;'CASE DATA'!$E39&amp;";",ROW($1:$99),1),";")),"",ROW($1:$99)+1),COLUMN(I39)),SMALL(IF(ISERROR(SEARCH(MID(";"&amp;'CASE DATA'!$E39&amp;";",ROW($1:$99),1),";")),"",ROW($1:$99)),COLUMN(I38)+1)-SMALL(IF(ISERROR(SEARCH(MID(";"&amp;'CASE DATA'!$E39&amp;";",ROW($1:$99),1),";")),"",ROW($1:$99)),COLUMN(I38))-1)</f>
        <v/>
      </c>
      <c r="AD39" s="121" t="str">
        <f t="array" ref="AD39">MID(";"&amp;'CASE DATA'!$E39&amp;";",SMALL(IF(ISERROR(SEARCH(MID(";"&amp;'CASE DATA'!$E39&amp;";",ROW($1:$99),1),";")),"",ROW($1:$99)+1),COLUMN(J39)),SMALL(IF(ISERROR(SEARCH(MID(";"&amp;'CASE DATA'!$E39&amp;";",ROW($1:$99),1),";")),"",ROW($1:$99)),COLUMN(J38)+1)-SMALL(IF(ISERROR(SEARCH(MID(";"&amp;'CASE DATA'!$E39&amp;";",ROW($1:$99),1),";")),"",ROW($1:$99)),COLUMN(J38))-1)</f>
        <v/>
      </c>
      <c r="AE39" s="121" t="str">
        <f t="array" ref="AE39">MID(";"&amp;'CASE DATA'!$E39&amp;";",SMALL(IF(ISERROR(SEARCH(MID(";"&amp;'CASE DATA'!$E39&amp;";",ROW($1:$99),1),";")),"",ROW($1:$99)+1),COLUMN(K39)),SMALL(IF(ISERROR(SEARCH(MID(";"&amp;'CASE DATA'!$E39&amp;";",ROW($1:$99),1),";")),"",ROW($1:$99)),COLUMN(K38)+1)-SMALL(IF(ISERROR(SEARCH(MID(";"&amp;'CASE DATA'!$E39&amp;";",ROW($1:$99),1),";")),"",ROW($1:$99)),COLUMN(K38))-1)</f>
        <v/>
      </c>
      <c r="AF39" s="121" t="str">
        <f t="array" ref="AF39">MID(";"&amp;'CASE DATA'!$E39&amp;";",SMALL(IF(ISERROR(SEARCH(MID(";"&amp;'CASE DATA'!$E39&amp;";",ROW($1:$99),1),";")),"",ROW($1:$99)+1),COLUMN(L39)),SMALL(IF(ISERROR(SEARCH(MID(";"&amp;'CASE DATA'!$E39&amp;";",ROW($1:$99),1),";")),"",ROW($1:$99)),COLUMN(L38)+1)-SMALL(IF(ISERROR(SEARCH(MID(";"&amp;'CASE DATA'!$E39&amp;";",ROW($1:$99),1),";")),"",ROW($1:$99)),COLUMN(L38))-1)</f>
        <v/>
      </c>
    </row>
    <row r="40" spans="1:32" x14ac:dyDescent="0.3">
      <c r="A40" s="145"/>
      <c r="C40" s="147"/>
      <c r="D40" s="145"/>
      <c r="E40" s="146"/>
      <c r="I40" s="143"/>
      <c r="J40" s="143"/>
      <c r="K40" s="143"/>
      <c r="L40" s="143"/>
      <c r="M40" s="143"/>
      <c r="N40" s="143"/>
      <c r="O40" s="143"/>
      <c r="P40" s="143"/>
      <c r="Q40" s="143"/>
      <c r="R40" s="143"/>
      <c r="S40" s="8">
        <f t="shared" si="1"/>
        <v>0</v>
      </c>
      <c r="U40" s="121" t="str">
        <f t="array" ref="U40">MID(";"&amp;'CASE DATA'!$E40&amp;";",SMALL(IF(ISERROR(SEARCH(MID(";"&amp;'CASE DATA'!$E40&amp;";",ROW($1:$99),1),";")),"",ROW($1:$99)+1),COLUMN(A40)),SMALL(IF(ISERROR(SEARCH(MID(";"&amp;'CASE DATA'!$E40&amp;";",ROW($1:$99),1),";")),"",ROW($1:$99)),COLUMN(A39)+1)-SMALL(IF(ISERROR(SEARCH(MID(";"&amp;'CASE DATA'!$E40&amp;";",ROW($1:$99),1),";")),"",ROW($1:$99)),COLUMN(A39))-1)</f>
        <v/>
      </c>
      <c r="V40" s="121" t="str">
        <f t="array" ref="V40">MID(";"&amp;'CASE DATA'!$E40&amp;";",SMALL(IF(ISERROR(SEARCH(MID(";"&amp;'CASE DATA'!$E40&amp;";",ROW($1:$99),1),";")),"",ROW($1:$99)+1),COLUMN(B40)),SMALL(IF(ISERROR(SEARCH(MID(";"&amp;'CASE DATA'!$E40&amp;";",ROW($1:$99),1),";")),"",ROW($1:$99)),COLUMN(B39)+1)-SMALL(IF(ISERROR(SEARCH(MID(";"&amp;'CASE DATA'!$E40&amp;";",ROW($1:$99),1),";")),"",ROW($1:$99)),COLUMN(B39))-1)</f>
        <v/>
      </c>
      <c r="W40" s="121" t="str">
        <f t="array" ref="W40">MID(";"&amp;'CASE DATA'!$E40&amp;";",SMALL(IF(ISERROR(SEARCH(MID(";"&amp;'CASE DATA'!$E40&amp;";",ROW($1:$99),1),";")),"",ROW($1:$99)+1),COLUMN(C40)),SMALL(IF(ISERROR(SEARCH(MID(";"&amp;'CASE DATA'!$E40&amp;";",ROW($1:$99),1),";")),"",ROW($1:$99)),COLUMN(C39)+1)-SMALL(IF(ISERROR(SEARCH(MID(";"&amp;'CASE DATA'!$E40&amp;";",ROW($1:$99),1),";")),"",ROW($1:$99)),COLUMN(C39))-1)</f>
        <v/>
      </c>
      <c r="X40" s="121" t="str">
        <f t="array" ref="X40">MID(";"&amp;'CASE DATA'!$E40&amp;";",SMALL(IF(ISERROR(SEARCH(MID(";"&amp;'CASE DATA'!$E40&amp;";",ROW($1:$99),1),";")),"",ROW($1:$99)+1),COLUMN(D40)),SMALL(IF(ISERROR(SEARCH(MID(";"&amp;'CASE DATA'!$E40&amp;";",ROW($1:$99),1),";")),"",ROW($1:$99)),COLUMN(D39)+1)-SMALL(IF(ISERROR(SEARCH(MID(";"&amp;'CASE DATA'!$E40&amp;";",ROW($1:$99),1),";")),"",ROW($1:$99)),COLUMN(D39))-1)</f>
        <v/>
      </c>
      <c r="Y40" s="121" t="str">
        <f t="array" ref="Y40">MID(";"&amp;'CASE DATA'!$E40&amp;";",SMALL(IF(ISERROR(SEARCH(MID(";"&amp;'CASE DATA'!$E40&amp;";",ROW($1:$99),1),";")),"",ROW($1:$99)+1),COLUMN(E40)),SMALL(IF(ISERROR(SEARCH(MID(";"&amp;'CASE DATA'!$E40&amp;";",ROW($1:$99),1),";")),"",ROW($1:$99)),COLUMN(E39)+1)-SMALL(IF(ISERROR(SEARCH(MID(";"&amp;'CASE DATA'!$E40&amp;";",ROW($1:$99),1),";")),"",ROW($1:$99)),COLUMN(E39))-1)</f>
        <v/>
      </c>
      <c r="Z40" s="121" t="str">
        <f t="array" ref="Z40">MID(";"&amp;'CASE DATA'!$E40&amp;";",SMALL(IF(ISERROR(SEARCH(MID(";"&amp;'CASE DATA'!$E40&amp;";",ROW($1:$99),1),";")),"",ROW($1:$99)+1),COLUMN(F40)),SMALL(IF(ISERROR(SEARCH(MID(";"&amp;'CASE DATA'!$E40&amp;";",ROW($1:$99),1),";")),"",ROW($1:$99)),COLUMN(F39)+1)-SMALL(IF(ISERROR(SEARCH(MID(";"&amp;'CASE DATA'!$E40&amp;";",ROW($1:$99),1),";")),"",ROW($1:$99)),COLUMN(F39))-1)</f>
        <v/>
      </c>
      <c r="AA40" s="121" t="str">
        <f t="array" ref="AA40">MID(";"&amp;'CASE DATA'!$E40&amp;";",SMALL(IF(ISERROR(SEARCH(MID(";"&amp;'CASE DATA'!$E40&amp;";",ROW($1:$99),1),";")),"",ROW($1:$99)+1),COLUMN(G40)),SMALL(IF(ISERROR(SEARCH(MID(";"&amp;'CASE DATA'!$E40&amp;";",ROW($1:$99),1),";")),"",ROW($1:$99)),COLUMN(G39)+1)-SMALL(IF(ISERROR(SEARCH(MID(";"&amp;'CASE DATA'!$E40&amp;";",ROW($1:$99),1),";")),"",ROW($1:$99)),COLUMN(G39))-1)</f>
        <v/>
      </c>
      <c r="AB40" s="121" t="str">
        <f t="array" ref="AB40">MID(";"&amp;'CASE DATA'!$E40&amp;";",SMALL(IF(ISERROR(SEARCH(MID(";"&amp;'CASE DATA'!$E40&amp;";",ROW($1:$99),1),";")),"",ROW($1:$99)+1),COLUMN(H40)),SMALL(IF(ISERROR(SEARCH(MID(";"&amp;'CASE DATA'!$E40&amp;";",ROW($1:$99),1),";")),"",ROW($1:$99)),COLUMN(H39)+1)-SMALL(IF(ISERROR(SEARCH(MID(";"&amp;'CASE DATA'!$E40&amp;";",ROW($1:$99),1),";")),"",ROW($1:$99)),COLUMN(H39))-1)</f>
        <v/>
      </c>
      <c r="AC40" s="121" t="str">
        <f t="array" ref="AC40">MID(";"&amp;'CASE DATA'!$E40&amp;";",SMALL(IF(ISERROR(SEARCH(MID(";"&amp;'CASE DATA'!$E40&amp;";",ROW($1:$99),1),";")),"",ROW($1:$99)+1),COLUMN(I40)),SMALL(IF(ISERROR(SEARCH(MID(";"&amp;'CASE DATA'!$E40&amp;";",ROW($1:$99),1),";")),"",ROW($1:$99)),COLUMN(I39)+1)-SMALL(IF(ISERROR(SEARCH(MID(";"&amp;'CASE DATA'!$E40&amp;";",ROW($1:$99),1),";")),"",ROW($1:$99)),COLUMN(I39))-1)</f>
        <v/>
      </c>
      <c r="AD40" s="121" t="str">
        <f t="array" ref="AD40">MID(";"&amp;'CASE DATA'!$E40&amp;";",SMALL(IF(ISERROR(SEARCH(MID(";"&amp;'CASE DATA'!$E40&amp;";",ROW($1:$99),1),";")),"",ROW($1:$99)+1),COLUMN(J40)),SMALL(IF(ISERROR(SEARCH(MID(";"&amp;'CASE DATA'!$E40&amp;";",ROW($1:$99),1),";")),"",ROW($1:$99)),COLUMN(J39)+1)-SMALL(IF(ISERROR(SEARCH(MID(";"&amp;'CASE DATA'!$E40&amp;";",ROW($1:$99),1),";")),"",ROW($1:$99)),COLUMN(J39))-1)</f>
        <v/>
      </c>
      <c r="AE40" s="121" t="str">
        <f t="array" ref="AE40">MID(";"&amp;'CASE DATA'!$E40&amp;";",SMALL(IF(ISERROR(SEARCH(MID(";"&amp;'CASE DATA'!$E40&amp;";",ROW($1:$99),1),";")),"",ROW($1:$99)+1),COLUMN(K40)),SMALL(IF(ISERROR(SEARCH(MID(";"&amp;'CASE DATA'!$E40&amp;";",ROW($1:$99),1),";")),"",ROW($1:$99)),COLUMN(K39)+1)-SMALL(IF(ISERROR(SEARCH(MID(";"&amp;'CASE DATA'!$E40&amp;";",ROW($1:$99),1),";")),"",ROW($1:$99)),COLUMN(K39))-1)</f>
        <v/>
      </c>
      <c r="AF40" s="121" t="str">
        <f t="array" ref="AF40">MID(";"&amp;'CASE DATA'!$E40&amp;";",SMALL(IF(ISERROR(SEARCH(MID(";"&amp;'CASE DATA'!$E40&amp;";",ROW($1:$99),1),";")),"",ROW($1:$99)+1),COLUMN(L40)),SMALL(IF(ISERROR(SEARCH(MID(";"&amp;'CASE DATA'!$E40&amp;";",ROW($1:$99),1),";")),"",ROW($1:$99)),COLUMN(L39)+1)-SMALL(IF(ISERROR(SEARCH(MID(";"&amp;'CASE DATA'!$E40&amp;";",ROW($1:$99),1),";")),"",ROW($1:$99)),COLUMN(L39))-1)</f>
        <v/>
      </c>
    </row>
    <row r="41" spans="1:32" x14ac:dyDescent="0.3">
      <c r="A41" s="145"/>
      <c r="C41" s="147"/>
      <c r="D41" s="145"/>
      <c r="E41" s="146"/>
      <c r="I41" s="143"/>
      <c r="J41" s="143"/>
      <c r="K41" s="143"/>
      <c r="L41" s="143"/>
      <c r="M41" s="143"/>
      <c r="N41" s="143"/>
      <c r="O41" s="143"/>
      <c r="P41" s="143"/>
      <c r="Q41" s="143"/>
      <c r="R41" s="143"/>
      <c r="S41" s="8">
        <f t="shared" si="1"/>
        <v>0</v>
      </c>
      <c r="U41" s="121" t="str">
        <f t="array" ref="U41">MID(";"&amp;'CASE DATA'!$E41&amp;";",SMALL(IF(ISERROR(SEARCH(MID(";"&amp;'CASE DATA'!$E41&amp;";",ROW($1:$99),1),";")),"",ROW($1:$99)+1),COLUMN(A41)),SMALL(IF(ISERROR(SEARCH(MID(";"&amp;'CASE DATA'!$E41&amp;";",ROW($1:$99),1),";")),"",ROW($1:$99)),COLUMN(A40)+1)-SMALL(IF(ISERROR(SEARCH(MID(";"&amp;'CASE DATA'!$E41&amp;";",ROW($1:$99),1),";")),"",ROW($1:$99)),COLUMN(A40))-1)</f>
        <v/>
      </c>
      <c r="V41" s="121" t="str">
        <f t="array" ref="V41">MID(";"&amp;'CASE DATA'!$E41&amp;";",SMALL(IF(ISERROR(SEARCH(MID(";"&amp;'CASE DATA'!$E41&amp;";",ROW($1:$99),1),";")),"",ROW($1:$99)+1),COLUMN(B41)),SMALL(IF(ISERROR(SEARCH(MID(";"&amp;'CASE DATA'!$E41&amp;";",ROW($1:$99),1),";")),"",ROW($1:$99)),COLUMN(B40)+1)-SMALL(IF(ISERROR(SEARCH(MID(";"&amp;'CASE DATA'!$E41&amp;";",ROW($1:$99),1),";")),"",ROW($1:$99)),COLUMN(B40))-1)</f>
        <v/>
      </c>
      <c r="W41" s="121" t="str">
        <f t="array" ref="W41">MID(";"&amp;'CASE DATA'!$E41&amp;";",SMALL(IF(ISERROR(SEARCH(MID(";"&amp;'CASE DATA'!$E41&amp;";",ROW($1:$99),1),";")),"",ROW($1:$99)+1),COLUMN(C41)),SMALL(IF(ISERROR(SEARCH(MID(";"&amp;'CASE DATA'!$E41&amp;";",ROW($1:$99),1),";")),"",ROW($1:$99)),COLUMN(C40)+1)-SMALL(IF(ISERROR(SEARCH(MID(";"&amp;'CASE DATA'!$E41&amp;";",ROW($1:$99),1),";")),"",ROW($1:$99)),COLUMN(C40))-1)</f>
        <v/>
      </c>
      <c r="X41" s="121" t="str">
        <f t="array" ref="X41">MID(";"&amp;'CASE DATA'!$E41&amp;";",SMALL(IF(ISERROR(SEARCH(MID(";"&amp;'CASE DATA'!$E41&amp;";",ROW($1:$99),1),";")),"",ROW($1:$99)+1),COLUMN(D41)),SMALL(IF(ISERROR(SEARCH(MID(";"&amp;'CASE DATA'!$E41&amp;";",ROW($1:$99),1),";")),"",ROW($1:$99)),COLUMN(D40)+1)-SMALL(IF(ISERROR(SEARCH(MID(";"&amp;'CASE DATA'!$E41&amp;";",ROW($1:$99),1),";")),"",ROW($1:$99)),COLUMN(D40))-1)</f>
        <v/>
      </c>
      <c r="Y41" s="121" t="str">
        <f t="array" ref="Y41">MID(";"&amp;'CASE DATA'!$E41&amp;";",SMALL(IF(ISERROR(SEARCH(MID(";"&amp;'CASE DATA'!$E41&amp;";",ROW($1:$99),1),";")),"",ROW($1:$99)+1),COLUMN(E41)),SMALL(IF(ISERROR(SEARCH(MID(";"&amp;'CASE DATA'!$E41&amp;";",ROW($1:$99),1),";")),"",ROW($1:$99)),COLUMN(E40)+1)-SMALL(IF(ISERROR(SEARCH(MID(";"&amp;'CASE DATA'!$E41&amp;";",ROW($1:$99),1),";")),"",ROW($1:$99)),COLUMN(E40))-1)</f>
        <v/>
      </c>
      <c r="Z41" s="121" t="str">
        <f t="array" ref="Z41">MID(";"&amp;'CASE DATA'!$E41&amp;";",SMALL(IF(ISERROR(SEARCH(MID(";"&amp;'CASE DATA'!$E41&amp;";",ROW($1:$99),1),";")),"",ROW($1:$99)+1),COLUMN(F41)),SMALL(IF(ISERROR(SEARCH(MID(";"&amp;'CASE DATA'!$E41&amp;";",ROW($1:$99),1),";")),"",ROW($1:$99)),COLUMN(F40)+1)-SMALL(IF(ISERROR(SEARCH(MID(";"&amp;'CASE DATA'!$E41&amp;";",ROW($1:$99),1),";")),"",ROW($1:$99)),COLUMN(F40))-1)</f>
        <v/>
      </c>
      <c r="AA41" s="121" t="str">
        <f t="array" ref="AA41">MID(";"&amp;'CASE DATA'!$E41&amp;";",SMALL(IF(ISERROR(SEARCH(MID(";"&amp;'CASE DATA'!$E41&amp;";",ROW($1:$99),1),";")),"",ROW($1:$99)+1),COLUMN(G41)),SMALL(IF(ISERROR(SEARCH(MID(";"&amp;'CASE DATA'!$E41&amp;";",ROW($1:$99),1),";")),"",ROW($1:$99)),COLUMN(G40)+1)-SMALL(IF(ISERROR(SEARCH(MID(";"&amp;'CASE DATA'!$E41&amp;";",ROW($1:$99),1),";")),"",ROW($1:$99)),COLUMN(G40))-1)</f>
        <v/>
      </c>
      <c r="AB41" s="121" t="str">
        <f t="array" ref="AB41">MID(";"&amp;'CASE DATA'!$E41&amp;";",SMALL(IF(ISERROR(SEARCH(MID(";"&amp;'CASE DATA'!$E41&amp;";",ROW($1:$99),1),";")),"",ROW($1:$99)+1),COLUMN(H41)),SMALL(IF(ISERROR(SEARCH(MID(";"&amp;'CASE DATA'!$E41&amp;";",ROW($1:$99),1),";")),"",ROW($1:$99)),COLUMN(H40)+1)-SMALL(IF(ISERROR(SEARCH(MID(";"&amp;'CASE DATA'!$E41&amp;";",ROW($1:$99),1),";")),"",ROW($1:$99)),COLUMN(H40))-1)</f>
        <v/>
      </c>
      <c r="AC41" s="121" t="str">
        <f t="array" ref="AC41">MID(";"&amp;'CASE DATA'!$E41&amp;";",SMALL(IF(ISERROR(SEARCH(MID(";"&amp;'CASE DATA'!$E41&amp;";",ROW($1:$99),1),";")),"",ROW($1:$99)+1),COLUMN(I41)),SMALL(IF(ISERROR(SEARCH(MID(";"&amp;'CASE DATA'!$E41&amp;";",ROW($1:$99),1),";")),"",ROW($1:$99)),COLUMN(I40)+1)-SMALL(IF(ISERROR(SEARCH(MID(";"&amp;'CASE DATA'!$E41&amp;";",ROW($1:$99),1),";")),"",ROW($1:$99)),COLUMN(I40))-1)</f>
        <v/>
      </c>
      <c r="AD41" s="121" t="str">
        <f t="array" ref="AD41">MID(";"&amp;'CASE DATA'!$E41&amp;";",SMALL(IF(ISERROR(SEARCH(MID(";"&amp;'CASE DATA'!$E41&amp;";",ROW($1:$99),1),";")),"",ROW($1:$99)+1),COLUMN(J41)),SMALL(IF(ISERROR(SEARCH(MID(";"&amp;'CASE DATA'!$E41&amp;";",ROW($1:$99),1),";")),"",ROW($1:$99)),COLUMN(J40)+1)-SMALL(IF(ISERROR(SEARCH(MID(";"&amp;'CASE DATA'!$E41&amp;";",ROW($1:$99),1),";")),"",ROW($1:$99)),COLUMN(J40))-1)</f>
        <v/>
      </c>
      <c r="AE41" s="121" t="str">
        <f t="array" ref="AE41">MID(";"&amp;'CASE DATA'!$E41&amp;";",SMALL(IF(ISERROR(SEARCH(MID(";"&amp;'CASE DATA'!$E41&amp;";",ROW($1:$99),1),";")),"",ROW($1:$99)+1),COLUMN(K41)),SMALL(IF(ISERROR(SEARCH(MID(";"&amp;'CASE DATA'!$E41&amp;";",ROW($1:$99),1),";")),"",ROW($1:$99)),COLUMN(K40)+1)-SMALL(IF(ISERROR(SEARCH(MID(";"&amp;'CASE DATA'!$E41&amp;";",ROW($1:$99),1),";")),"",ROW($1:$99)),COLUMN(K40))-1)</f>
        <v/>
      </c>
      <c r="AF41" s="121" t="str">
        <f t="array" ref="AF41">MID(";"&amp;'CASE DATA'!$E41&amp;";",SMALL(IF(ISERROR(SEARCH(MID(";"&amp;'CASE DATA'!$E41&amp;";",ROW($1:$99),1),";")),"",ROW($1:$99)+1),COLUMN(L41)),SMALL(IF(ISERROR(SEARCH(MID(";"&amp;'CASE DATA'!$E41&amp;";",ROW($1:$99),1),";")),"",ROW($1:$99)),COLUMN(L40)+1)-SMALL(IF(ISERROR(SEARCH(MID(";"&amp;'CASE DATA'!$E41&amp;";",ROW($1:$99),1),";")),"",ROW($1:$99)),COLUMN(L40))-1)</f>
        <v/>
      </c>
    </row>
    <row r="42" spans="1:32" x14ac:dyDescent="0.3">
      <c r="A42" s="145"/>
      <c r="C42" s="147"/>
      <c r="D42" s="145"/>
      <c r="E42" s="146"/>
      <c r="I42" s="143"/>
      <c r="J42" s="143"/>
      <c r="K42" s="143"/>
      <c r="L42" s="143"/>
      <c r="M42" s="143"/>
      <c r="N42" s="143"/>
      <c r="O42" s="143"/>
      <c r="P42" s="143"/>
      <c r="Q42" s="143"/>
      <c r="R42" s="143"/>
      <c r="S42" s="8">
        <f t="shared" si="1"/>
        <v>0</v>
      </c>
      <c r="U42" s="121" t="str">
        <f t="array" ref="U42">MID(";"&amp;'CASE DATA'!$E42&amp;";",SMALL(IF(ISERROR(SEARCH(MID(";"&amp;'CASE DATA'!$E42&amp;";",ROW($1:$99),1),";")),"",ROW($1:$99)+1),COLUMN(A42)),SMALL(IF(ISERROR(SEARCH(MID(";"&amp;'CASE DATA'!$E42&amp;";",ROW($1:$99),1),";")),"",ROW($1:$99)),COLUMN(A41)+1)-SMALL(IF(ISERROR(SEARCH(MID(";"&amp;'CASE DATA'!$E42&amp;";",ROW($1:$99),1),";")),"",ROW($1:$99)),COLUMN(A41))-1)</f>
        <v/>
      </c>
      <c r="V42" s="121" t="str">
        <f t="array" ref="V42">MID(";"&amp;'CASE DATA'!$E42&amp;";",SMALL(IF(ISERROR(SEARCH(MID(";"&amp;'CASE DATA'!$E42&amp;";",ROW($1:$99),1),";")),"",ROW($1:$99)+1),COLUMN(B42)),SMALL(IF(ISERROR(SEARCH(MID(";"&amp;'CASE DATA'!$E42&amp;";",ROW($1:$99),1),";")),"",ROW($1:$99)),COLUMN(B41)+1)-SMALL(IF(ISERROR(SEARCH(MID(";"&amp;'CASE DATA'!$E42&amp;";",ROW($1:$99),1),";")),"",ROW($1:$99)),COLUMN(B41))-1)</f>
        <v/>
      </c>
      <c r="W42" s="121" t="str">
        <f t="array" ref="W42">MID(";"&amp;'CASE DATA'!$E42&amp;";",SMALL(IF(ISERROR(SEARCH(MID(";"&amp;'CASE DATA'!$E42&amp;";",ROW($1:$99),1),";")),"",ROW($1:$99)+1),COLUMN(C42)),SMALL(IF(ISERROR(SEARCH(MID(";"&amp;'CASE DATA'!$E42&amp;";",ROW($1:$99),1),";")),"",ROW($1:$99)),COLUMN(C41)+1)-SMALL(IF(ISERROR(SEARCH(MID(";"&amp;'CASE DATA'!$E42&amp;";",ROW($1:$99),1),";")),"",ROW($1:$99)),COLUMN(C41))-1)</f>
        <v/>
      </c>
      <c r="X42" s="121" t="str">
        <f t="array" ref="X42">MID(";"&amp;'CASE DATA'!$E42&amp;";",SMALL(IF(ISERROR(SEARCH(MID(";"&amp;'CASE DATA'!$E42&amp;";",ROW($1:$99),1),";")),"",ROW($1:$99)+1),COLUMN(D42)),SMALL(IF(ISERROR(SEARCH(MID(";"&amp;'CASE DATA'!$E42&amp;";",ROW($1:$99),1),";")),"",ROW($1:$99)),COLUMN(D41)+1)-SMALL(IF(ISERROR(SEARCH(MID(";"&amp;'CASE DATA'!$E42&amp;";",ROW($1:$99),1),";")),"",ROW($1:$99)),COLUMN(D41))-1)</f>
        <v/>
      </c>
      <c r="Y42" s="121" t="str">
        <f t="array" ref="Y42">MID(";"&amp;'CASE DATA'!$E42&amp;";",SMALL(IF(ISERROR(SEARCH(MID(";"&amp;'CASE DATA'!$E42&amp;";",ROW($1:$99),1),";")),"",ROW($1:$99)+1),COLUMN(E42)),SMALL(IF(ISERROR(SEARCH(MID(";"&amp;'CASE DATA'!$E42&amp;";",ROW($1:$99),1),";")),"",ROW($1:$99)),COLUMN(E41)+1)-SMALL(IF(ISERROR(SEARCH(MID(";"&amp;'CASE DATA'!$E42&amp;";",ROW($1:$99),1),";")),"",ROW($1:$99)),COLUMN(E41))-1)</f>
        <v/>
      </c>
      <c r="Z42" s="121" t="str">
        <f t="array" ref="Z42">MID(";"&amp;'CASE DATA'!$E42&amp;";",SMALL(IF(ISERROR(SEARCH(MID(";"&amp;'CASE DATA'!$E42&amp;";",ROW($1:$99),1),";")),"",ROW($1:$99)+1),COLUMN(F42)),SMALL(IF(ISERROR(SEARCH(MID(";"&amp;'CASE DATA'!$E42&amp;";",ROW($1:$99),1),";")),"",ROW($1:$99)),COLUMN(F41)+1)-SMALL(IF(ISERROR(SEARCH(MID(";"&amp;'CASE DATA'!$E42&amp;";",ROW($1:$99),1),";")),"",ROW($1:$99)),COLUMN(F41))-1)</f>
        <v/>
      </c>
      <c r="AA42" s="121" t="str">
        <f t="array" ref="AA42">MID(";"&amp;'CASE DATA'!$E42&amp;";",SMALL(IF(ISERROR(SEARCH(MID(";"&amp;'CASE DATA'!$E42&amp;";",ROW($1:$99),1),";")),"",ROW($1:$99)+1),COLUMN(G42)),SMALL(IF(ISERROR(SEARCH(MID(";"&amp;'CASE DATA'!$E42&amp;";",ROW($1:$99),1),";")),"",ROW($1:$99)),COLUMN(G41)+1)-SMALL(IF(ISERROR(SEARCH(MID(";"&amp;'CASE DATA'!$E42&amp;";",ROW($1:$99),1),";")),"",ROW($1:$99)),COLUMN(G41))-1)</f>
        <v/>
      </c>
      <c r="AB42" s="121" t="str">
        <f t="array" ref="AB42">MID(";"&amp;'CASE DATA'!$E42&amp;";",SMALL(IF(ISERROR(SEARCH(MID(";"&amp;'CASE DATA'!$E42&amp;";",ROW($1:$99),1),";")),"",ROW($1:$99)+1),COLUMN(H42)),SMALL(IF(ISERROR(SEARCH(MID(";"&amp;'CASE DATA'!$E42&amp;";",ROW($1:$99),1),";")),"",ROW($1:$99)),COLUMN(H41)+1)-SMALL(IF(ISERROR(SEARCH(MID(";"&amp;'CASE DATA'!$E42&amp;";",ROW($1:$99),1),";")),"",ROW($1:$99)),COLUMN(H41))-1)</f>
        <v/>
      </c>
      <c r="AC42" s="121" t="str">
        <f t="array" ref="AC42">MID(";"&amp;'CASE DATA'!$E42&amp;";",SMALL(IF(ISERROR(SEARCH(MID(";"&amp;'CASE DATA'!$E42&amp;";",ROW($1:$99),1),";")),"",ROW($1:$99)+1),COLUMN(I42)),SMALL(IF(ISERROR(SEARCH(MID(";"&amp;'CASE DATA'!$E42&amp;";",ROW($1:$99),1),";")),"",ROW($1:$99)),COLUMN(I41)+1)-SMALL(IF(ISERROR(SEARCH(MID(";"&amp;'CASE DATA'!$E42&amp;";",ROW($1:$99),1),";")),"",ROW($1:$99)),COLUMN(I41))-1)</f>
        <v/>
      </c>
      <c r="AD42" s="121" t="str">
        <f t="array" ref="AD42">MID(";"&amp;'CASE DATA'!$E42&amp;";",SMALL(IF(ISERROR(SEARCH(MID(";"&amp;'CASE DATA'!$E42&amp;";",ROW($1:$99),1),";")),"",ROW($1:$99)+1),COLUMN(J42)),SMALL(IF(ISERROR(SEARCH(MID(";"&amp;'CASE DATA'!$E42&amp;";",ROW($1:$99),1),";")),"",ROW($1:$99)),COLUMN(J41)+1)-SMALL(IF(ISERROR(SEARCH(MID(";"&amp;'CASE DATA'!$E42&amp;";",ROW($1:$99),1),";")),"",ROW($1:$99)),COLUMN(J41))-1)</f>
        <v/>
      </c>
      <c r="AE42" s="121" t="str">
        <f t="array" ref="AE42">MID(";"&amp;'CASE DATA'!$E42&amp;";",SMALL(IF(ISERROR(SEARCH(MID(";"&amp;'CASE DATA'!$E42&amp;";",ROW($1:$99),1),";")),"",ROW($1:$99)+1),COLUMN(K42)),SMALL(IF(ISERROR(SEARCH(MID(";"&amp;'CASE DATA'!$E42&amp;";",ROW($1:$99),1),";")),"",ROW($1:$99)),COLUMN(K41)+1)-SMALL(IF(ISERROR(SEARCH(MID(";"&amp;'CASE DATA'!$E42&amp;";",ROW($1:$99),1),";")),"",ROW($1:$99)),COLUMN(K41))-1)</f>
        <v/>
      </c>
      <c r="AF42" s="121" t="str">
        <f t="array" ref="AF42">MID(";"&amp;'CASE DATA'!$E42&amp;";",SMALL(IF(ISERROR(SEARCH(MID(";"&amp;'CASE DATA'!$E42&amp;";",ROW($1:$99),1),";")),"",ROW($1:$99)+1),COLUMN(L42)),SMALL(IF(ISERROR(SEARCH(MID(";"&amp;'CASE DATA'!$E42&amp;";",ROW($1:$99),1),";")),"",ROW($1:$99)),COLUMN(L41)+1)-SMALL(IF(ISERROR(SEARCH(MID(";"&amp;'CASE DATA'!$E42&amp;";",ROW($1:$99),1),";")),"",ROW($1:$99)),COLUMN(L41))-1)</f>
        <v/>
      </c>
    </row>
    <row r="43" spans="1:32" x14ac:dyDescent="0.3">
      <c r="A43" s="145"/>
      <c r="C43" s="147"/>
      <c r="D43" s="145"/>
      <c r="E43" s="146"/>
      <c r="I43" s="143"/>
      <c r="J43" s="143"/>
      <c r="K43" s="143"/>
      <c r="L43" s="143"/>
      <c r="M43" s="143"/>
      <c r="N43" s="143"/>
      <c r="O43" s="143"/>
      <c r="P43" s="143"/>
      <c r="Q43" s="143"/>
      <c r="R43" s="143"/>
      <c r="S43" s="8">
        <f t="shared" si="1"/>
        <v>0</v>
      </c>
      <c r="U43" s="121" t="str">
        <f t="array" ref="U43">MID(";"&amp;'CASE DATA'!$E43&amp;";",SMALL(IF(ISERROR(SEARCH(MID(";"&amp;'CASE DATA'!$E43&amp;";",ROW($1:$99),1),";")),"",ROW($1:$99)+1),COLUMN(A43)),SMALL(IF(ISERROR(SEARCH(MID(";"&amp;'CASE DATA'!$E43&amp;";",ROW($1:$99),1),";")),"",ROW($1:$99)),COLUMN(A42)+1)-SMALL(IF(ISERROR(SEARCH(MID(";"&amp;'CASE DATA'!$E43&amp;";",ROW($1:$99),1),";")),"",ROW($1:$99)),COLUMN(A42))-1)</f>
        <v/>
      </c>
      <c r="V43" s="121" t="str">
        <f t="array" ref="V43">MID(";"&amp;'CASE DATA'!$E43&amp;";",SMALL(IF(ISERROR(SEARCH(MID(";"&amp;'CASE DATA'!$E43&amp;";",ROW($1:$99),1),";")),"",ROW($1:$99)+1),COLUMN(B43)),SMALL(IF(ISERROR(SEARCH(MID(";"&amp;'CASE DATA'!$E43&amp;";",ROW($1:$99),1),";")),"",ROW($1:$99)),COLUMN(B42)+1)-SMALL(IF(ISERROR(SEARCH(MID(";"&amp;'CASE DATA'!$E43&amp;";",ROW($1:$99),1),";")),"",ROW($1:$99)),COLUMN(B42))-1)</f>
        <v/>
      </c>
      <c r="W43" s="121" t="str">
        <f t="array" ref="W43">MID(";"&amp;'CASE DATA'!$E43&amp;";",SMALL(IF(ISERROR(SEARCH(MID(";"&amp;'CASE DATA'!$E43&amp;";",ROW($1:$99),1),";")),"",ROW($1:$99)+1),COLUMN(C43)),SMALL(IF(ISERROR(SEARCH(MID(";"&amp;'CASE DATA'!$E43&amp;";",ROW($1:$99),1),";")),"",ROW($1:$99)),COLUMN(C42)+1)-SMALL(IF(ISERROR(SEARCH(MID(";"&amp;'CASE DATA'!$E43&amp;";",ROW($1:$99),1),";")),"",ROW($1:$99)),COLUMN(C42))-1)</f>
        <v/>
      </c>
      <c r="X43" s="121" t="str">
        <f t="array" ref="X43">MID(";"&amp;'CASE DATA'!$E43&amp;";",SMALL(IF(ISERROR(SEARCH(MID(";"&amp;'CASE DATA'!$E43&amp;";",ROW($1:$99),1),";")),"",ROW($1:$99)+1),COLUMN(D43)),SMALL(IF(ISERROR(SEARCH(MID(";"&amp;'CASE DATA'!$E43&amp;";",ROW($1:$99),1),";")),"",ROW($1:$99)),COLUMN(D42)+1)-SMALL(IF(ISERROR(SEARCH(MID(";"&amp;'CASE DATA'!$E43&amp;";",ROW($1:$99),1),";")),"",ROW($1:$99)),COLUMN(D42))-1)</f>
        <v/>
      </c>
      <c r="Y43" s="121" t="str">
        <f t="array" ref="Y43">MID(";"&amp;'CASE DATA'!$E43&amp;";",SMALL(IF(ISERROR(SEARCH(MID(";"&amp;'CASE DATA'!$E43&amp;";",ROW($1:$99),1),";")),"",ROW($1:$99)+1),COLUMN(E43)),SMALL(IF(ISERROR(SEARCH(MID(";"&amp;'CASE DATA'!$E43&amp;";",ROW($1:$99),1),";")),"",ROW($1:$99)),COLUMN(E42)+1)-SMALL(IF(ISERROR(SEARCH(MID(";"&amp;'CASE DATA'!$E43&amp;";",ROW($1:$99),1),";")),"",ROW($1:$99)),COLUMN(E42))-1)</f>
        <v/>
      </c>
      <c r="Z43" s="121" t="str">
        <f t="array" ref="Z43">MID(";"&amp;'CASE DATA'!$E43&amp;";",SMALL(IF(ISERROR(SEARCH(MID(";"&amp;'CASE DATA'!$E43&amp;";",ROW($1:$99),1),";")),"",ROW($1:$99)+1),COLUMN(F43)),SMALL(IF(ISERROR(SEARCH(MID(";"&amp;'CASE DATA'!$E43&amp;";",ROW($1:$99),1),";")),"",ROW($1:$99)),COLUMN(F42)+1)-SMALL(IF(ISERROR(SEARCH(MID(";"&amp;'CASE DATA'!$E43&amp;";",ROW($1:$99),1),";")),"",ROW($1:$99)),COLUMN(F42))-1)</f>
        <v/>
      </c>
      <c r="AA43" s="121" t="str">
        <f t="array" ref="AA43">MID(";"&amp;'CASE DATA'!$E43&amp;";",SMALL(IF(ISERROR(SEARCH(MID(";"&amp;'CASE DATA'!$E43&amp;";",ROW($1:$99),1),";")),"",ROW($1:$99)+1),COLUMN(G43)),SMALL(IF(ISERROR(SEARCH(MID(";"&amp;'CASE DATA'!$E43&amp;";",ROW($1:$99),1),";")),"",ROW($1:$99)),COLUMN(G42)+1)-SMALL(IF(ISERROR(SEARCH(MID(";"&amp;'CASE DATA'!$E43&amp;";",ROW($1:$99),1),";")),"",ROW($1:$99)),COLUMN(G42))-1)</f>
        <v/>
      </c>
      <c r="AB43" s="121" t="str">
        <f t="array" ref="AB43">MID(";"&amp;'CASE DATA'!$E43&amp;";",SMALL(IF(ISERROR(SEARCH(MID(";"&amp;'CASE DATA'!$E43&amp;";",ROW($1:$99),1),";")),"",ROW($1:$99)+1),COLUMN(H43)),SMALL(IF(ISERROR(SEARCH(MID(";"&amp;'CASE DATA'!$E43&amp;";",ROW($1:$99),1),";")),"",ROW($1:$99)),COLUMN(H42)+1)-SMALL(IF(ISERROR(SEARCH(MID(";"&amp;'CASE DATA'!$E43&amp;";",ROW($1:$99),1),";")),"",ROW($1:$99)),COLUMN(H42))-1)</f>
        <v/>
      </c>
      <c r="AC43" s="121" t="str">
        <f t="array" ref="AC43">MID(";"&amp;'CASE DATA'!$E43&amp;";",SMALL(IF(ISERROR(SEARCH(MID(";"&amp;'CASE DATA'!$E43&amp;";",ROW($1:$99),1),";")),"",ROW($1:$99)+1),COLUMN(I43)),SMALL(IF(ISERROR(SEARCH(MID(";"&amp;'CASE DATA'!$E43&amp;";",ROW($1:$99),1),";")),"",ROW($1:$99)),COLUMN(I42)+1)-SMALL(IF(ISERROR(SEARCH(MID(";"&amp;'CASE DATA'!$E43&amp;";",ROW($1:$99),1),";")),"",ROW($1:$99)),COLUMN(I42))-1)</f>
        <v/>
      </c>
      <c r="AD43" s="121" t="str">
        <f t="array" ref="AD43">MID(";"&amp;'CASE DATA'!$E43&amp;";",SMALL(IF(ISERROR(SEARCH(MID(";"&amp;'CASE DATA'!$E43&amp;";",ROW($1:$99),1),";")),"",ROW($1:$99)+1),COLUMN(J43)),SMALL(IF(ISERROR(SEARCH(MID(";"&amp;'CASE DATA'!$E43&amp;";",ROW($1:$99),1),";")),"",ROW($1:$99)),COLUMN(J42)+1)-SMALL(IF(ISERROR(SEARCH(MID(";"&amp;'CASE DATA'!$E43&amp;";",ROW($1:$99),1),";")),"",ROW($1:$99)),COLUMN(J42))-1)</f>
        <v/>
      </c>
      <c r="AE43" s="121" t="str">
        <f t="array" ref="AE43">MID(";"&amp;'CASE DATA'!$E43&amp;";",SMALL(IF(ISERROR(SEARCH(MID(";"&amp;'CASE DATA'!$E43&amp;";",ROW($1:$99),1),";")),"",ROW($1:$99)+1),COLUMN(K43)),SMALL(IF(ISERROR(SEARCH(MID(";"&amp;'CASE DATA'!$E43&amp;";",ROW($1:$99),1),";")),"",ROW($1:$99)),COLUMN(K42)+1)-SMALL(IF(ISERROR(SEARCH(MID(";"&amp;'CASE DATA'!$E43&amp;";",ROW($1:$99),1),";")),"",ROW($1:$99)),COLUMN(K42))-1)</f>
        <v/>
      </c>
      <c r="AF43" s="121" t="str">
        <f t="array" ref="AF43">MID(";"&amp;'CASE DATA'!$E43&amp;";",SMALL(IF(ISERROR(SEARCH(MID(";"&amp;'CASE DATA'!$E43&amp;";",ROW($1:$99),1),";")),"",ROW($1:$99)+1),COLUMN(L43)),SMALL(IF(ISERROR(SEARCH(MID(";"&amp;'CASE DATA'!$E43&amp;";",ROW($1:$99),1),";")),"",ROW($1:$99)),COLUMN(L42)+1)-SMALL(IF(ISERROR(SEARCH(MID(";"&amp;'CASE DATA'!$E43&amp;";",ROW($1:$99),1),";")),"",ROW($1:$99)),COLUMN(L42))-1)</f>
        <v/>
      </c>
    </row>
    <row r="44" spans="1:32" x14ac:dyDescent="0.3">
      <c r="A44" s="145"/>
      <c r="C44" s="147"/>
      <c r="D44" s="145"/>
      <c r="E44" s="146"/>
      <c r="I44" s="143"/>
      <c r="J44" s="143"/>
      <c r="K44" s="143"/>
      <c r="L44" s="143"/>
      <c r="M44" s="143"/>
      <c r="N44" s="143"/>
      <c r="O44" s="143"/>
      <c r="P44" s="143"/>
      <c r="Q44" s="143"/>
      <c r="R44" s="143"/>
      <c r="S44" s="8">
        <f t="shared" si="1"/>
        <v>0</v>
      </c>
      <c r="U44" s="121" t="str">
        <f t="array" ref="U44">MID(";"&amp;'CASE DATA'!$E44&amp;";",SMALL(IF(ISERROR(SEARCH(MID(";"&amp;'CASE DATA'!$E44&amp;";",ROW($1:$99),1),";")),"",ROW($1:$99)+1),COLUMN(A44)),SMALL(IF(ISERROR(SEARCH(MID(";"&amp;'CASE DATA'!$E44&amp;";",ROW($1:$99),1),";")),"",ROW($1:$99)),COLUMN(A43)+1)-SMALL(IF(ISERROR(SEARCH(MID(";"&amp;'CASE DATA'!$E44&amp;";",ROW($1:$99),1),";")),"",ROW($1:$99)),COLUMN(A43))-1)</f>
        <v/>
      </c>
      <c r="V44" s="121" t="str">
        <f t="array" ref="V44">MID(";"&amp;'CASE DATA'!$E44&amp;";",SMALL(IF(ISERROR(SEARCH(MID(";"&amp;'CASE DATA'!$E44&amp;";",ROW($1:$99),1),";")),"",ROW($1:$99)+1),COLUMN(B44)),SMALL(IF(ISERROR(SEARCH(MID(";"&amp;'CASE DATA'!$E44&amp;";",ROW($1:$99),1),";")),"",ROW($1:$99)),COLUMN(B43)+1)-SMALL(IF(ISERROR(SEARCH(MID(";"&amp;'CASE DATA'!$E44&amp;";",ROW($1:$99),1),";")),"",ROW($1:$99)),COLUMN(B43))-1)</f>
        <v/>
      </c>
      <c r="W44" s="121" t="str">
        <f t="array" ref="W44">MID(";"&amp;'CASE DATA'!$E44&amp;";",SMALL(IF(ISERROR(SEARCH(MID(";"&amp;'CASE DATA'!$E44&amp;";",ROW($1:$99),1),";")),"",ROW($1:$99)+1),COLUMN(C44)),SMALL(IF(ISERROR(SEARCH(MID(";"&amp;'CASE DATA'!$E44&amp;";",ROW($1:$99),1),";")),"",ROW($1:$99)),COLUMN(C43)+1)-SMALL(IF(ISERROR(SEARCH(MID(";"&amp;'CASE DATA'!$E44&amp;";",ROW($1:$99),1),";")),"",ROW($1:$99)),COLUMN(C43))-1)</f>
        <v/>
      </c>
      <c r="X44" s="121" t="str">
        <f t="array" ref="X44">MID(";"&amp;'CASE DATA'!$E44&amp;";",SMALL(IF(ISERROR(SEARCH(MID(";"&amp;'CASE DATA'!$E44&amp;";",ROW($1:$99),1),";")),"",ROW($1:$99)+1),COLUMN(D44)),SMALL(IF(ISERROR(SEARCH(MID(";"&amp;'CASE DATA'!$E44&amp;";",ROW($1:$99),1),";")),"",ROW($1:$99)),COLUMN(D43)+1)-SMALL(IF(ISERROR(SEARCH(MID(";"&amp;'CASE DATA'!$E44&amp;";",ROW($1:$99),1),";")),"",ROW($1:$99)),COLUMN(D43))-1)</f>
        <v/>
      </c>
      <c r="Y44" s="121" t="str">
        <f t="array" ref="Y44">MID(";"&amp;'CASE DATA'!$E44&amp;";",SMALL(IF(ISERROR(SEARCH(MID(";"&amp;'CASE DATA'!$E44&amp;";",ROW($1:$99),1),";")),"",ROW($1:$99)+1),COLUMN(E44)),SMALL(IF(ISERROR(SEARCH(MID(";"&amp;'CASE DATA'!$E44&amp;";",ROW($1:$99),1),";")),"",ROW($1:$99)),COLUMN(E43)+1)-SMALL(IF(ISERROR(SEARCH(MID(";"&amp;'CASE DATA'!$E44&amp;";",ROW($1:$99),1),";")),"",ROW($1:$99)),COLUMN(E43))-1)</f>
        <v/>
      </c>
      <c r="Z44" s="121" t="str">
        <f t="array" ref="Z44">MID(";"&amp;'CASE DATA'!$E44&amp;";",SMALL(IF(ISERROR(SEARCH(MID(";"&amp;'CASE DATA'!$E44&amp;";",ROW($1:$99),1),";")),"",ROW($1:$99)+1),COLUMN(F44)),SMALL(IF(ISERROR(SEARCH(MID(";"&amp;'CASE DATA'!$E44&amp;";",ROW($1:$99),1),";")),"",ROW($1:$99)),COLUMN(F43)+1)-SMALL(IF(ISERROR(SEARCH(MID(";"&amp;'CASE DATA'!$E44&amp;";",ROW($1:$99),1),";")),"",ROW($1:$99)),COLUMN(F43))-1)</f>
        <v/>
      </c>
      <c r="AA44" s="121" t="str">
        <f t="array" ref="AA44">MID(";"&amp;'CASE DATA'!$E44&amp;";",SMALL(IF(ISERROR(SEARCH(MID(";"&amp;'CASE DATA'!$E44&amp;";",ROW($1:$99),1),";")),"",ROW($1:$99)+1),COLUMN(G44)),SMALL(IF(ISERROR(SEARCH(MID(";"&amp;'CASE DATA'!$E44&amp;";",ROW($1:$99),1),";")),"",ROW($1:$99)),COLUMN(G43)+1)-SMALL(IF(ISERROR(SEARCH(MID(";"&amp;'CASE DATA'!$E44&amp;";",ROW($1:$99),1),";")),"",ROW($1:$99)),COLUMN(G43))-1)</f>
        <v/>
      </c>
      <c r="AB44" s="121" t="str">
        <f t="array" ref="AB44">MID(";"&amp;'CASE DATA'!$E44&amp;";",SMALL(IF(ISERROR(SEARCH(MID(";"&amp;'CASE DATA'!$E44&amp;";",ROW($1:$99),1),";")),"",ROW($1:$99)+1),COLUMN(H44)),SMALL(IF(ISERROR(SEARCH(MID(";"&amp;'CASE DATA'!$E44&amp;";",ROW($1:$99),1),";")),"",ROW($1:$99)),COLUMN(H43)+1)-SMALL(IF(ISERROR(SEARCH(MID(";"&amp;'CASE DATA'!$E44&amp;";",ROW($1:$99),1),";")),"",ROW($1:$99)),COLUMN(H43))-1)</f>
        <v/>
      </c>
      <c r="AC44" s="121" t="str">
        <f t="array" ref="AC44">MID(";"&amp;'CASE DATA'!$E44&amp;";",SMALL(IF(ISERROR(SEARCH(MID(";"&amp;'CASE DATA'!$E44&amp;";",ROW($1:$99),1),";")),"",ROW($1:$99)+1),COLUMN(I44)),SMALL(IF(ISERROR(SEARCH(MID(";"&amp;'CASE DATA'!$E44&amp;";",ROW($1:$99),1),";")),"",ROW($1:$99)),COLUMN(I43)+1)-SMALL(IF(ISERROR(SEARCH(MID(";"&amp;'CASE DATA'!$E44&amp;";",ROW($1:$99),1),";")),"",ROW($1:$99)),COLUMN(I43))-1)</f>
        <v/>
      </c>
      <c r="AD44" s="121" t="str">
        <f t="array" ref="AD44">MID(";"&amp;'CASE DATA'!$E44&amp;";",SMALL(IF(ISERROR(SEARCH(MID(";"&amp;'CASE DATA'!$E44&amp;";",ROW($1:$99),1),";")),"",ROW($1:$99)+1),COLUMN(J44)),SMALL(IF(ISERROR(SEARCH(MID(";"&amp;'CASE DATA'!$E44&amp;";",ROW($1:$99),1),";")),"",ROW($1:$99)),COLUMN(J43)+1)-SMALL(IF(ISERROR(SEARCH(MID(";"&amp;'CASE DATA'!$E44&amp;";",ROW($1:$99),1),";")),"",ROW($1:$99)),COLUMN(J43))-1)</f>
        <v/>
      </c>
      <c r="AE44" s="121" t="str">
        <f t="array" ref="AE44">MID(";"&amp;'CASE DATA'!$E44&amp;";",SMALL(IF(ISERROR(SEARCH(MID(";"&amp;'CASE DATA'!$E44&amp;";",ROW($1:$99),1),";")),"",ROW($1:$99)+1),COLUMN(K44)),SMALL(IF(ISERROR(SEARCH(MID(";"&amp;'CASE DATA'!$E44&amp;";",ROW($1:$99),1),";")),"",ROW($1:$99)),COLUMN(K43)+1)-SMALL(IF(ISERROR(SEARCH(MID(";"&amp;'CASE DATA'!$E44&amp;";",ROW($1:$99),1),";")),"",ROW($1:$99)),COLUMN(K43))-1)</f>
        <v/>
      </c>
      <c r="AF44" s="121" t="str">
        <f t="array" ref="AF44">MID(";"&amp;'CASE DATA'!$E44&amp;";",SMALL(IF(ISERROR(SEARCH(MID(";"&amp;'CASE DATA'!$E44&amp;";",ROW($1:$99),1),";")),"",ROW($1:$99)+1),COLUMN(L44)),SMALL(IF(ISERROR(SEARCH(MID(";"&amp;'CASE DATA'!$E44&amp;";",ROW($1:$99),1),";")),"",ROW($1:$99)),COLUMN(L43)+1)-SMALL(IF(ISERROR(SEARCH(MID(";"&amp;'CASE DATA'!$E44&amp;";",ROW($1:$99),1),";")),"",ROW($1:$99)),COLUMN(L43))-1)</f>
        <v/>
      </c>
    </row>
    <row r="45" spans="1:32" x14ac:dyDescent="0.3">
      <c r="A45" s="145"/>
      <c r="C45" s="147"/>
      <c r="D45" s="145"/>
      <c r="E45" s="146"/>
      <c r="I45" s="143"/>
      <c r="J45" s="143"/>
      <c r="K45" s="143"/>
      <c r="L45" s="143"/>
      <c r="M45" s="143"/>
      <c r="N45" s="143"/>
      <c r="O45" s="143"/>
      <c r="P45" s="143"/>
      <c r="Q45" s="143"/>
      <c r="R45" s="143"/>
      <c r="S45" s="8">
        <f t="shared" si="1"/>
        <v>0</v>
      </c>
      <c r="U45" s="121" t="str">
        <f t="array" ref="U45">MID(";"&amp;'CASE DATA'!$E45&amp;";",SMALL(IF(ISERROR(SEARCH(MID(";"&amp;'CASE DATA'!$E45&amp;";",ROW($1:$99),1),";")),"",ROW($1:$99)+1),COLUMN(A45)),SMALL(IF(ISERROR(SEARCH(MID(";"&amp;'CASE DATA'!$E45&amp;";",ROW($1:$99),1),";")),"",ROW($1:$99)),COLUMN(A44)+1)-SMALL(IF(ISERROR(SEARCH(MID(";"&amp;'CASE DATA'!$E45&amp;";",ROW($1:$99),1),";")),"",ROW($1:$99)),COLUMN(A44))-1)</f>
        <v/>
      </c>
      <c r="V45" s="121" t="str">
        <f t="array" ref="V45">MID(";"&amp;'CASE DATA'!$E45&amp;";",SMALL(IF(ISERROR(SEARCH(MID(";"&amp;'CASE DATA'!$E45&amp;";",ROW($1:$99),1),";")),"",ROW($1:$99)+1),COLUMN(B45)),SMALL(IF(ISERROR(SEARCH(MID(";"&amp;'CASE DATA'!$E45&amp;";",ROW($1:$99),1),";")),"",ROW($1:$99)),COLUMN(B44)+1)-SMALL(IF(ISERROR(SEARCH(MID(";"&amp;'CASE DATA'!$E45&amp;";",ROW($1:$99),1),";")),"",ROW($1:$99)),COLUMN(B44))-1)</f>
        <v/>
      </c>
      <c r="W45" s="121" t="str">
        <f t="array" ref="W45">MID(";"&amp;'CASE DATA'!$E45&amp;";",SMALL(IF(ISERROR(SEARCH(MID(";"&amp;'CASE DATA'!$E45&amp;";",ROW($1:$99),1),";")),"",ROW($1:$99)+1),COLUMN(C45)),SMALL(IF(ISERROR(SEARCH(MID(";"&amp;'CASE DATA'!$E45&amp;";",ROW($1:$99),1),";")),"",ROW($1:$99)),COLUMN(C44)+1)-SMALL(IF(ISERROR(SEARCH(MID(";"&amp;'CASE DATA'!$E45&amp;";",ROW($1:$99),1),";")),"",ROW($1:$99)),COLUMN(C44))-1)</f>
        <v/>
      </c>
      <c r="X45" s="121" t="str">
        <f t="array" ref="X45">MID(";"&amp;'CASE DATA'!$E45&amp;";",SMALL(IF(ISERROR(SEARCH(MID(";"&amp;'CASE DATA'!$E45&amp;";",ROW($1:$99),1),";")),"",ROW($1:$99)+1),COLUMN(D45)),SMALL(IF(ISERROR(SEARCH(MID(";"&amp;'CASE DATA'!$E45&amp;";",ROW($1:$99),1),";")),"",ROW($1:$99)),COLUMN(D44)+1)-SMALL(IF(ISERROR(SEARCH(MID(";"&amp;'CASE DATA'!$E45&amp;";",ROW($1:$99),1),";")),"",ROW($1:$99)),COLUMN(D44))-1)</f>
        <v/>
      </c>
      <c r="Y45" s="121" t="str">
        <f t="array" ref="Y45">MID(";"&amp;'CASE DATA'!$E45&amp;";",SMALL(IF(ISERROR(SEARCH(MID(";"&amp;'CASE DATA'!$E45&amp;";",ROW($1:$99),1),";")),"",ROW($1:$99)+1),COLUMN(E45)),SMALL(IF(ISERROR(SEARCH(MID(";"&amp;'CASE DATA'!$E45&amp;";",ROW($1:$99),1),";")),"",ROW($1:$99)),COLUMN(E44)+1)-SMALL(IF(ISERROR(SEARCH(MID(";"&amp;'CASE DATA'!$E45&amp;";",ROW($1:$99),1),";")),"",ROW($1:$99)),COLUMN(E44))-1)</f>
        <v/>
      </c>
      <c r="Z45" s="121" t="str">
        <f t="array" ref="Z45">MID(";"&amp;'CASE DATA'!$E45&amp;";",SMALL(IF(ISERROR(SEARCH(MID(";"&amp;'CASE DATA'!$E45&amp;";",ROW($1:$99),1),";")),"",ROW($1:$99)+1),COLUMN(F45)),SMALL(IF(ISERROR(SEARCH(MID(";"&amp;'CASE DATA'!$E45&amp;";",ROW($1:$99),1),";")),"",ROW($1:$99)),COLUMN(F44)+1)-SMALL(IF(ISERROR(SEARCH(MID(";"&amp;'CASE DATA'!$E45&amp;";",ROW($1:$99),1),";")),"",ROW($1:$99)),COLUMN(F44))-1)</f>
        <v/>
      </c>
      <c r="AA45" s="121" t="str">
        <f t="array" ref="AA45">MID(";"&amp;'CASE DATA'!$E45&amp;";",SMALL(IF(ISERROR(SEARCH(MID(";"&amp;'CASE DATA'!$E45&amp;";",ROW($1:$99),1),";")),"",ROW($1:$99)+1),COLUMN(G45)),SMALL(IF(ISERROR(SEARCH(MID(";"&amp;'CASE DATA'!$E45&amp;";",ROW($1:$99),1),";")),"",ROW($1:$99)),COLUMN(G44)+1)-SMALL(IF(ISERROR(SEARCH(MID(";"&amp;'CASE DATA'!$E45&amp;";",ROW($1:$99),1),";")),"",ROW($1:$99)),COLUMN(G44))-1)</f>
        <v/>
      </c>
      <c r="AB45" s="121" t="str">
        <f t="array" ref="AB45">MID(";"&amp;'CASE DATA'!$E45&amp;";",SMALL(IF(ISERROR(SEARCH(MID(";"&amp;'CASE DATA'!$E45&amp;";",ROW($1:$99),1),";")),"",ROW($1:$99)+1),COLUMN(H45)),SMALL(IF(ISERROR(SEARCH(MID(";"&amp;'CASE DATA'!$E45&amp;";",ROW($1:$99),1),";")),"",ROW($1:$99)),COLUMN(H44)+1)-SMALL(IF(ISERROR(SEARCH(MID(";"&amp;'CASE DATA'!$E45&amp;";",ROW($1:$99),1),";")),"",ROW($1:$99)),COLUMN(H44))-1)</f>
        <v/>
      </c>
      <c r="AC45" s="121" t="str">
        <f t="array" ref="AC45">MID(";"&amp;'CASE DATA'!$E45&amp;";",SMALL(IF(ISERROR(SEARCH(MID(";"&amp;'CASE DATA'!$E45&amp;";",ROW($1:$99),1),";")),"",ROW($1:$99)+1),COLUMN(I45)),SMALL(IF(ISERROR(SEARCH(MID(";"&amp;'CASE DATA'!$E45&amp;";",ROW($1:$99),1),";")),"",ROW($1:$99)),COLUMN(I44)+1)-SMALL(IF(ISERROR(SEARCH(MID(";"&amp;'CASE DATA'!$E45&amp;";",ROW($1:$99),1),";")),"",ROW($1:$99)),COLUMN(I44))-1)</f>
        <v/>
      </c>
      <c r="AD45" s="121" t="str">
        <f t="array" ref="AD45">MID(";"&amp;'CASE DATA'!$E45&amp;";",SMALL(IF(ISERROR(SEARCH(MID(";"&amp;'CASE DATA'!$E45&amp;";",ROW($1:$99),1),";")),"",ROW($1:$99)+1),COLUMN(J45)),SMALL(IF(ISERROR(SEARCH(MID(";"&amp;'CASE DATA'!$E45&amp;";",ROW($1:$99),1),";")),"",ROW($1:$99)),COLUMN(J44)+1)-SMALL(IF(ISERROR(SEARCH(MID(";"&amp;'CASE DATA'!$E45&amp;";",ROW($1:$99),1),";")),"",ROW($1:$99)),COLUMN(J44))-1)</f>
        <v/>
      </c>
      <c r="AE45" s="121" t="str">
        <f t="array" ref="AE45">MID(";"&amp;'CASE DATA'!$E45&amp;";",SMALL(IF(ISERROR(SEARCH(MID(";"&amp;'CASE DATA'!$E45&amp;";",ROW($1:$99),1),";")),"",ROW($1:$99)+1),COLUMN(K45)),SMALL(IF(ISERROR(SEARCH(MID(";"&amp;'CASE DATA'!$E45&amp;";",ROW($1:$99),1),";")),"",ROW($1:$99)),COLUMN(K44)+1)-SMALL(IF(ISERROR(SEARCH(MID(";"&amp;'CASE DATA'!$E45&amp;";",ROW($1:$99),1),";")),"",ROW($1:$99)),COLUMN(K44))-1)</f>
        <v/>
      </c>
      <c r="AF45" s="121" t="str">
        <f t="array" ref="AF45">MID(";"&amp;'CASE DATA'!$E45&amp;";",SMALL(IF(ISERROR(SEARCH(MID(";"&amp;'CASE DATA'!$E45&amp;";",ROW($1:$99),1),";")),"",ROW($1:$99)+1),COLUMN(L45)),SMALL(IF(ISERROR(SEARCH(MID(";"&amp;'CASE DATA'!$E45&amp;";",ROW($1:$99),1),";")),"",ROW($1:$99)),COLUMN(L44)+1)-SMALL(IF(ISERROR(SEARCH(MID(";"&amp;'CASE DATA'!$E45&amp;";",ROW($1:$99),1),";")),"",ROW($1:$99)),COLUMN(L44))-1)</f>
        <v/>
      </c>
    </row>
    <row r="46" spans="1:32" x14ac:dyDescent="0.3">
      <c r="A46" s="145"/>
      <c r="C46" s="147"/>
      <c r="D46" s="145"/>
      <c r="E46" s="146"/>
      <c r="I46" s="143"/>
      <c r="J46" s="143"/>
      <c r="K46" s="143"/>
      <c r="L46" s="143"/>
      <c r="M46" s="143"/>
      <c r="N46" s="143"/>
      <c r="O46" s="143"/>
      <c r="P46" s="143"/>
      <c r="Q46" s="143"/>
      <c r="R46" s="143"/>
      <c r="S46" s="8">
        <f t="shared" si="1"/>
        <v>0</v>
      </c>
      <c r="U46" s="121" t="str">
        <f t="array" ref="U46">MID(";"&amp;'CASE DATA'!$E46&amp;";",SMALL(IF(ISERROR(SEARCH(MID(";"&amp;'CASE DATA'!$E46&amp;";",ROW($1:$99),1),";")),"",ROW($1:$99)+1),COLUMN(A46)),SMALL(IF(ISERROR(SEARCH(MID(";"&amp;'CASE DATA'!$E46&amp;";",ROW($1:$99),1),";")),"",ROW($1:$99)),COLUMN(A45)+1)-SMALL(IF(ISERROR(SEARCH(MID(";"&amp;'CASE DATA'!$E46&amp;";",ROW($1:$99),1),";")),"",ROW($1:$99)),COLUMN(A45))-1)</f>
        <v/>
      </c>
      <c r="V46" s="121" t="str">
        <f t="array" ref="V46">MID(";"&amp;'CASE DATA'!$E46&amp;";",SMALL(IF(ISERROR(SEARCH(MID(";"&amp;'CASE DATA'!$E46&amp;";",ROW($1:$99),1),";")),"",ROW($1:$99)+1),COLUMN(B46)),SMALL(IF(ISERROR(SEARCH(MID(";"&amp;'CASE DATA'!$E46&amp;";",ROW($1:$99),1),";")),"",ROW($1:$99)),COLUMN(B45)+1)-SMALL(IF(ISERROR(SEARCH(MID(";"&amp;'CASE DATA'!$E46&amp;";",ROW($1:$99),1),";")),"",ROW($1:$99)),COLUMN(B45))-1)</f>
        <v/>
      </c>
      <c r="W46" s="121" t="str">
        <f t="array" ref="W46">MID(";"&amp;'CASE DATA'!$E46&amp;";",SMALL(IF(ISERROR(SEARCH(MID(";"&amp;'CASE DATA'!$E46&amp;";",ROW($1:$99),1),";")),"",ROW($1:$99)+1),COLUMN(C46)),SMALL(IF(ISERROR(SEARCH(MID(";"&amp;'CASE DATA'!$E46&amp;";",ROW($1:$99),1),";")),"",ROW($1:$99)),COLUMN(C45)+1)-SMALL(IF(ISERROR(SEARCH(MID(";"&amp;'CASE DATA'!$E46&amp;";",ROW($1:$99),1),";")),"",ROW($1:$99)),COLUMN(C45))-1)</f>
        <v/>
      </c>
      <c r="X46" s="121" t="str">
        <f t="array" ref="X46">MID(";"&amp;'CASE DATA'!$E46&amp;";",SMALL(IF(ISERROR(SEARCH(MID(";"&amp;'CASE DATA'!$E46&amp;";",ROW($1:$99),1),";")),"",ROW($1:$99)+1),COLUMN(D46)),SMALL(IF(ISERROR(SEARCH(MID(";"&amp;'CASE DATA'!$E46&amp;";",ROW($1:$99),1),";")),"",ROW($1:$99)),COLUMN(D45)+1)-SMALL(IF(ISERROR(SEARCH(MID(";"&amp;'CASE DATA'!$E46&amp;";",ROW($1:$99),1),";")),"",ROW($1:$99)),COLUMN(D45))-1)</f>
        <v/>
      </c>
      <c r="Y46" s="121" t="str">
        <f t="array" ref="Y46">MID(";"&amp;'CASE DATA'!$E46&amp;";",SMALL(IF(ISERROR(SEARCH(MID(";"&amp;'CASE DATA'!$E46&amp;";",ROW($1:$99),1),";")),"",ROW($1:$99)+1),COLUMN(E46)),SMALL(IF(ISERROR(SEARCH(MID(";"&amp;'CASE DATA'!$E46&amp;";",ROW($1:$99),1),";")),"",ROW($1:$99)),COLUMN(E45)+1)-SMALL(IF(ISERROR(SEARCH(MID(";"&amp;'CASE DATA'!$E46&amp;";",ROW($1:$99),1),";")),"",ROW($1:$99)),COLUMN(E45))-1)</f>
        <v/>
      </c>
      <c r="Z46" s="121" t="str">
        <f t="array" ref="Z46">MID(";"&amp;'CASE DATA'!$E46&amp;";",SMALL(IF(ISERROR(SEARCH(MID(";"&amp;'CASE DATA'!$E46&amp;";",ROW($1:$99),1),";")),"",ROW($1:$99)+1),COLUMN(F46)),SMALL(IF(ISERROR(SEARCH(MID(";"&amp;'CASE DATA'!$E46&amp;";",ROW($1:$99),1),";")),"",ROW($1:$99)),COLUMN(F45)+1)-SMALL(IF(ISERROR(SEARCH(MID(";"&amp;'CASE DATA'!$E46&amp;";",ROW($1:$99),1),";")),"",ROW($1:$99)),COLUMN(F45))-1)</f>
        <v/>
      </c>
      <c r="AA46" s="121" t="str">
        <f t="array" ref="AA46">MID(";"&amp;'CASE DATA'!$E46&amp;";",SMALL(IF(ISERROR(SEARCH(MID(";"&amp;'CASE DATA'!$E46&amp;";",ROW($1:$99),1),";")),"",ROW($1:$99)+1),COLUMN(G46)),SMALL(IF(ISERROR(SEARCH(MID(";"&amp;'CASE DATA'!$E46&amp;";",ROW($1:$99),1),";")),"",ROW($1:$99)),COLUMN(G45)+1)-SMALL(IF(ISERROR(SEARCH(MID(";"&amp;'CASE DATA'!$E46&amp;";",ROW($1:$99),1),";")),"",ROW($1:$99)),COLUMN(G45))-1)</f>
        <v/>
      </c>
      <c r="AB46" s="121" t="str">
        <f t="array" ref="AB46">MID(";"&amp;'CASE DATA'!$E46&amp;";",SMALL(IF(ISERROR(SEARCH(MID(";"&amp;'CASE DATA'!$E46&amp;";",ROW($1:$99),1),";")),"",ROW($1:$99)+1),COLUMN(H46)),SMALL(IF(ISERROR(SEARCH(MID(";"&amp;'CASE DATA'!$E46&amp;";",ROW($1:$99),1),";")),"",ROW($1:$99)),COLUMN(H45)+1)-SMALL(IF(ISERROR(SEARCH(MID(";"&amp;'CASE DATA'!$E46&amp;";",ROW($1:$99),1),";")),"",ROW($1:$99)),COLUMN(H45))-1)</f>
        <v/>
      </c>
      <c r="AC46" s="121" t="str">
        <f t="array" ref="AC46">MID(";"&amp;'CASE DATA'!$E46&amp;";",SMALL(IF(ISERROR(SEARCH(MID(";"&amp;'CASE DATA'!$E46&amp;";",ROW($1:$99),1),";")),"",ROW($1:$99)+1),COLUMN(I46)),SMALL(IF(ISERROR(SEARCH(MID(";"&amp;'CASE DATA'!$E46&amp;";",ROW($1:$99),1),";")),"",ROW($1:$99)),COLUMN(I45)+1)-SMALL(IF(ISERROR(SEARCH(MID(";"&amp;'CASE DATA'!$E46&amp;";",ROW($1:$99),1),";")),"",ROW($1:$99)),COLUMN(I45))-1)</f>
        <v/>
      </c>
      <c r="AD46" s="121" t="str">
        <f t="array" ref="AD46">MID(";"&amp;'CASE DATA'!$E46&amp;";",SMALL(IF(ISERROR(SEARCH(MID(";"&amp;'CASE DATA'!$E46&amp;";",ROW($1:$99),1),";")),"",ROW($1:$99)+1),COLUMN(J46)),SMALL(IF(ISERROR(SEARCH(MID(";"&amp;'CASE DATA'!$E46&amp;";",ROW($1:$99),1),";")),"",ROW($1:$99)),COLUMN(J45)+1)-SMALL(IF(ISERROR(SEARCH(MID(";"&amp;'CASE DATA'!$E46&amp;";",ROW($1:$99),1),";")),"",ROW($1:$99)),COLUMN(J45))-1)</f>
        <v/>
      </c>
      <c r="AE46" s="121" t="str">
        <f t="array" ref="AE46">MID(";"&amp;'CASE DATA'!$E46&amp;";",SMALL(IF(ISERROR(SEARCH(MID(";"&amp;'CASE DATA'!$E46&amp;";",ROW($1:$99),1),";")),"",ROW($1:$99)+1),COLUMN(K46)),SMALL(IF(ISERROR(SEARCH(MID(";"&amp;'CASE DATA'!$E46&amp;";",ROW($1:$99),1),";")),"",ROW($1:$99)),COLUMN(K45)+1)-SMALL(IF(ISERROR(SEARCH(MID(";"&amp;'CASE DATA'!$E46&amp;";",ROW($1:$99),1),";")),"",ROW($1:$99)),COLUMN(K45))-1)</f>
        <v/>
      </c>
      <c r="AF46" s="121" t="str">
        <f t="array" ref="AF46">MID(";"&amp;'CASE DATA'!$E46&amp;";",SMALL(IF(ISERROR(SEARCH(MID(";"&amp;'CASE DATA'!$E46&amp;";",ROW($1:$99),1),";")),"",ROW($1:$99)+1),COLUMN(L46)),SMALL(IF(ISERROR(SEARCH(MID(";"&amp;'CASE DATA'!$E46&amp;";",ROW($1:$99),1),";")),"",ROW($1:$99)),COLUMN(L45)+1)-SMALL(IF(ISERROR(SEARCH(MID(";"&amp;'CASE DATA'!$E46&amp;";",ROW($1:$99),1),";")),"",ROW($1:$99)),COLUMN(L45))-1)</f>
        <v/>
      </c>
    </row>
    <row r="47" spans="1:32" x14ac:dyDescent="0.3">
      <c r="A47" s="145"/>
      <c r="C47" s="147"/>
      <c r="D47" s="145"/>
      <c r="E47" s="146"/>
      <c r="I47" s="143"/>
      <c r="J47" s="143"/>
      <c r="K47" s="143"/>
      <c r="L47" s="143"/>
      <c r="M47" s="143"/>
      <c r="N47" s="143"/>
      <c r="O47" s="143"/>
      <c r="P47" s="143"/>
      <c r="Q47" s="143"/>
      <c r="R47" s="143"/>
      <c r="S47" s="8">
        <f t="shared" si="1"/>
        <v>0</v>
      </c>
      <c r="U47" s="121" t="str">
        <f t="array" ref="U47">MID(";"&amp;'CASE DATA'!$E47&amp;";",SMALL(IF(ISERROR(SEARCH(MID(";"&amp;'CASE DATA'!$E47&amp;";",ROW($1:$99),1),";")),"",ROW($1:$99)+1),COLUMN(A47)),SMALL(IF(ISERROR(SEARCH(MID(";"&amp;'CASE DATA'!$E47&amp;";",ROW($1:$99),1),";")),"",ROW($1:$99)),COLUMN(A46)+1)-SMALL(IF(ISERROR(SEARCH(MID(";"&amp;'CASE DATA'!$E47&amp;";",ROW($1:$99),1),";")),"",ROW($1:$99)),COLUMN(A46))-1)</f>
        <v/>
      </c>
      <c r="V47" s="121" t="str">
        <f t="array" ref="V47">MID(";"&amp;'CASE DATA'!$E47&amp;";",SMALL(IF(ISERROR(SEARCH(MID(";"&amp;'CASE DATA'!$E47&amp;";",ROW($1:$99),1),";")),"",ROW($1:$99)+1),COLUMN(B47)),SMALL(IF(ISERROR(SEARCH(MID(";"&amp;'CASE DATA'!$E47&amp;";",ROW($1:$99),1),";")),"",ROW($1:$99)),COLUMN(B46)+1)-SMALL(IF(ISERROR(SEARCH(MID(";"&amp;'CASE DATA'!$E47&amp;";",ROW($1:$99),1),";")),"",ROW($1:$99)),COLUMN(B46))-1)</f>
        <v/>
      </c>
      <c r="W47" s="121" t="str">
        <f t="array" ref="W47">MID(";"&amp;'CASE DATA'!$E47&amp;";",SMALL(IF(ISERROR(SEARCH(MID(";"&amp;'CASE DATA'!$E47&amp;";",ROW($1:$99),1),";")),"",ROW($1:$99)+1),COLUMN(C47)),SMALL(IF(ISERROR(SEARCH(MID(";"&amp;'CASE DATA'!$E47&amp;";",ROW($1:$99),1),";")),"",ROW($1:$99)),COLUMN(C46)+1)-SMALL(IF(ISERROR(SEARCH(MID(";"&amp;'CASE DATA'!$E47&amp;";",ROW($1:$99),1),";")),"",ROW($1:$99)),COLUMN(C46))-1)</f>
        <v/>
      </c>
      <c r="X47" s="121" t="str">
        <f t="array" ref="X47">MID(";"&amp;'CASE DATA'!$E47&amp;";",SMALL(IF(ISERROR(SEARCH(MID(";"&amp;'CASE DATA'!$E47&amp;";",ROW($1:$99),1),";")),"",ROW($1:$99)+1),COLUMN(D47)),SMALL(IF(ISERROR(SEARCH(MID(";"&amp;'CASE DATA'!$E47&amp;";",ROW($1:$99),1),";")),"",ROW($1:$99)),COLUMN(D46)+1)-SMALL(IF(ISERROR(SEARCH(MID(";"&amp;'CASE DATA'!$E47&amp;";",ROW($1:$99),1),";")),"",ROW($1:$99)),COLUMN(D46))-1)</f>
        <v/>
      </c>
      <c r="Y47" s="121" t="str">
        <f t="array" ref="Y47">MID(";"&amp;'CASE DATA'!$E47&amp;";",SMALL(IF(ISERROR(SEARCH(MID(";"&amp;'CASE DATA'!$E47&amp;";",ROW($1:$99),1),";")),"",ROW($1:$99)+1),COLUMN(E47)),SMALL(IF(ISERROR(SEARCH(MID(";"&amp;'CASE DATA'!$E47&amp;";",ROW($1:$99),1),";")),"",ROW($1:$99)),COLUMN(E46)+1)-SMALL(IF(ISERROR(SEARCH(MID(";"&amp;'CASE DATA'!$E47&amp;";",ROW($1:$99),1),";")),"",ROW($1:$99)),COLUMN(E46))-1)</f>
        <v/>
      </c>
      <c r="Z47" s="121" t="str">
        <f t="array" ref="Z47">MID(";"&amp;'CASE DATA'!$E47&amp;";",SMALL(IF(ISERROR(SEARCH(MID(";"&amp;'CASE DATA'!$E47&amp;";",ROW($1:$99),1),";")),"",ROW($1:$99)+1),COLUMN(F47)),SMALL(IF(ISERROR(SEARCH(MID(";"&amp;'CASE DATA'!$E47&amp;";",ROW($1:$99),1),";")),"",ROW($1:$99)),COLUMN(F46)+1)-SMALL(IF(ISERROR(SEARCH(MID(";"&amp;'CASE DATA'!$E47&amp;";",ROW($1:$99),1),";")),"",ROW($1:$99)),COLUMN(F46))-1)</f>
        <v/>
      </c>
      <c r="AA47" s="121" t="str">
        <f t="array" ref="AA47">MID(";"&amp;'CASE DATA'!$E47&amp;";",SMALL(IF(ISERROR(SEARCH(MID(";"&amp;'CASE DATA'!$E47&amp;";",ROW($1:$99),1),";")),"",ROW($1:$99)+1),COLUMN(G47)),SMALL(IF(ISERROR(SEARCH(MID(";"&amp;'CASE DATA'!$E47&amp;";",ROW($1:$99),1),";")),"",ROW($1:$99)),COLUMN(G46)+1)-SMALL(IF(ISERROR(SEARCH(MID(";"&amp;'CASE DATA'!$E47&amp;";",ROW($1:$99),1),";")),"",ROW($1:$99)),COLUMN(G46))-1)</f>
        <v/>
      </c>
      <c r="AB47" s="121" t="str">
        <f t="array" ref="AB47">MID(";"&amp;'CASE DATA'!$E47&amp;";",SMALL(IF(ISERROR(SEARCH(MID(";"&amp;'CASE DATA'!$E47&amp;";",ROW($1:$99),1),";")),"",ROW($1:$99)+1),COLUMN(H47)),SMALL(IF(ISERROR(SEARCH(MID(";"&amp;'CASE DATA'!$E47&amp;";",ROW($1:$99),1),";")),"",ROW($1:$99)),COLUMN(H46)+1)-SMALL(IF(ISERROR(SEARCH(MID(";"&amp;'CASE DATA'!$E47&amp;";",ROW($1:$99),1),";")),"",ROW($1:$99)),COLUMN(H46))-1)</f>
        <v/>
      </c>
      <c r="AC47" s="121" t="str">
        <f t="array" ref="AC47">MID(";"&amp;'CASE DATA'!$E47&amp;";",SMALL(IF(ISERROR(SEARCH(MID(";"&amp;'CASE DATA'!$E47&amp;";",ROW($1:$99),1),";")),"",ROW($1:$99)+1),COLUMN(I47)),SMALL(IF(ISERROR(SEARCH(MID(";"&amp;'CASE DATA'!$E47&amp;";",ROW($1:$99),1),";")),"",ROW($1:$99)),COLUMN(I46)+1)-SMALL(IF(ISERROR(SEARCH(MID(";"&amp;'CASE DATA'!$E47&amp;";",ROW($1:$99),1),";")),"",ROW($1:$99)),COLUMN(I46))-1)</f>
        <v/>
      </c>
      <c r="AD47" s="121" t="str">
        <f t="array" ref="AD47">MID(";"&amp;'CASE DATA'!$E47&amp;";",SMALL(IF(ISERROR(SEARCH(MID(";"&amp;'CASE DATA'!$E47&amp;";",ROW($1:$99),1),";")),"",ROW($1:$99)+1),COLUMN(J47)),SMALL(IF(ISERROR(SEARCH(MID(";"&amp;'CASE DATA'!$E47&amp;";",ROW($1:$99),1),";")),"",ROW($1:$99)),COLUMN(J46)+1)-SMALL(IF(ISERROR(SEARCH(MID(";"&amp;'CASE DATA'!$E47&amp;";",ROW($1:$99),1),";")),"",ROW($1:$99)),COLUMN(J46))-1)</f>
        <v/>
      </c>
      <c r="AE47" s="121" t="str">
        <f t="array" ref="AE47">MID(";"&amp;'CASE DATA'!$E47&amp;";",SMALL(IF(ISERROR(SEARCH(MID(";"&amp;'CASE DATA'!$E47&amp;";",ROW($1:$99),1),";")),"",ROW($1:$99)+1),COLUMN(K47)),SMALL(IF(ISERROR(SEARCH(MID(";"&amp;'CASE DATA'!$E47&amp;";",ROW($1:$99),1),";")),"",ROW($1:$99)),COLUMN(K46)+1)-SMALL(IF(ISERROR(SEARCH(MID(";"&amp;'CASE DATA'!$E47&amp;";",ROW($1:$99),1),";")),"",ROW($1:$99)),COLUMN(K46))-1)</f>
        <v/>
      </c>
      <c r="AF47" s="121" t="str">
        <f t="array" ref="AF47">MID(";"&amp;'CASE DATA'!$E47&amp;";",SMALL(IF(ISERROR(SEARCH(MID(";"&amp;'CASE DATA'!$E47&amp;";",ROW($1:$99),1),";")),"",ROW($1:$99)+1),COLUMN(L47)),SMALL(IF(ISERROR(SEARCH(MID(";"&amp;'CASE DATA'!$E47&amp;";",ROW($1:$99),1),";")),"",ROW($1:$99)),COLUMN(L46)+1)-SMALL(IF(ISERROR(SEARCH(MID(";"&amp;'CASE DATA'!$E47&amp;";",ROW($1:$99),1),";")),"",ROW($1:$99)),COLUMN(L46))-1)</f>
        <v/>
      </c>
    </row>
    <row r="48" spans="1:32" ht="18.75" customHeight="1" x14ac:dyDescent="0.3">
      <c r="A48" s="145"/>
      <c r="C48" s="147"/>
      <c r="D48" s="145"/>
      <c r="E48" s="146"/>
      <c r="I48" s="143"/>
      <c r="J48" s="143"/>
      <c r="K48" s="143"/>
      <c r="L48" s="143"/>
      <c r="M48" s="143"/>
      <c r="N48" s="143"/>
      <c r="O48" s="143"/>
      <c r="P48" s="143"/>
      <c r="Q48" s="143"/>
      <c r="R48" s="143"/>
      <c r="S48" s="8">
        <f t="shared" si="1"/>
        <v>0</v>
      </c>
      <c r="U48" s="121" t="str">
        <f t="array" ref="U48">MID(";"&amp;'CASE DATA'!$E48&amp;";",SMALL(IF(ISERROR(SEARCH(MID(";"&amp;'CASE DATA'!$E48&amp;";",ROW($1:$99),1),";")),"",ROW($1:$99)+1),COLUMN(A48)),SMALL(IF(ISERROR(SEARCH(MID(";"&amp;'CASE DATA'!$E48&amp;";",ROW($1:$99),1),";")),"",ROW($1:$99)),COLUMN(A47)+1)-SMALL(IF(ISERROR(SEARCH(MID(";"&amp;'CASE DATA'!$E48&amp;";",ROW($1:$99),1),";")),"",ROW($1:$99)),COLUMN(A47))-1)</f>
        <v/>
      </c>
      <c r="V48" s="121" t="str">
        <f t="array" ref="V48">MID(";"&amp;'CASE DATA'!$E48&amp;";",SMALL(IF(ISERROR(SEARCH(MID(";"&amp;'CASE DATA'!$E48&amp;";",ROW($1:$99),1),";")),"",ROW($1:$99)+1),COLUMN(B48)),SMALL(IF(ISERROR(SEARCH(MID(";"&amp;'CASE DATA'!$E48&amp;";",ROW($1:$99),1),";")),"",ROW($1:$99)),COLUMN(B47)+1)-SMALL(IF(ISERROR(SEARCH(MID(";"&amp;'CASE DATA'!$E48&amp;";",ROW($1:$99),1),";")),"",ROW($1:$99)),COLUMN(B47))-1)</f>
        <v/>
      </c>
      <c r="W48" s="121" t="str">
        <f t="array" ref="W48">MID(";"&amp;'CASE DATA'!$E48&amp;";",SMALL(IF(ISERROR(SEARCH(MID(";"&amp;'CASE DATA'!$E48&amp;";",ROW($1:$99),1),";")),"",ROW($1:$99)+1),COLUMN(C48)),SMALL(IF(ISERROR(SEARCH(MID(";"&amp;'CASE DATA'!$E48&amp;";",ROW($1:$99),1),";")),"",ROW($1:$99)),COLUMN(C47)+1)-SMALL(IF(ISERROR(SEARCH(MID(";"&amp;'CASE DATA'!$E48&amp;";",ROW($1:$99),1),";")),"",ROW($1:$99)),COLUMN(C47))-1)</f>
        <v/>
      </c>
      <c r="X48" s="121" t="str">
        <f t="array" ref="X48">MID(";"&amp;'CASE DATA'!$E48&amp;";",SMALL(IF(ISERROR(SEARCH(MID(";"&amp;'CASE DATA'!$E48&amp;";",ROW($1:$99),1),";")),"",ROW($1:$99)+1),COLUMN(D48)),SMALL(IF(ISERROR(SEARCH(MID(";"&amp;'CASE DATA'!$E48&amp;";",ROW($1:$99),1),";")),"",ROW($1:$99)),COLUMN(D47)+1)-SMALL(IF(ISERROR(SEARCH(MID(";"&amp;'CASE DATA'!$E48&amp;";",ROW($1:$99),1),";")),"",ROW($1:$99)),COLUMN(D47))-1)</f>
        <v/>
      </c>
      <c r="Y48" s="121" t="str">
        <f t="array" ref="Y48">MID(";"&amp;'CASE DATA'!$E48&amp;";",SMALL(IF(ISERROR(SEARCH(MID(";"&amp;'CASE DATA'!$E48&amp;";",ROW($1:$99),1),";")),"",ROW($1:$99)+1),COLUMN(E48)),SMALL(IF(ISERROR(SEARCH(MID(";"&amp;'CASE DATA'!$E48&amp;";",ROW($1:$99),1),";")),"",ROW($1:$99)),COLUMN(E47)+1)-SMALL(IF(ISERROR(SEARCH(MID(";"&amp;'CASE DATA'!$E48&amp;";",ROW($1:$99),1),";")),"",ROW($1:$99)),COLUMN(E47))-1)</f>
        <v/>
      </c>
      <c r="Z48" s="121" t="str">
        <f t="array" ref="Z48">MID(";"&amp;'CASE DATA'!$E48&amp;";",SMALL(IF(ISERROR(SEARCH(MID(";"&amp;'CASE DATA'!$E48&amp;";",ROW($1:$99),1),";")),"",ROW($1:$99)+1),COLUMN(F48)),SMALL(IF(ISERROR(SEARCH(MID(";"&amp;'CASE DATA'!$E48&amp;";",ROW($1:$99),1),";")),"",ROW($1:$99)),COLUMN(F47)+1)-SMALL(IF(ISERROR(SEARCH(MID(";"&amp;'CASE DATA'!$E48&amp;";",ROW($1:$99),1),";")),"",ROW($1:$99)),COLUMN(F47))-1)</f>
        <v/>
      </c>
      <c r="AA48" s="121" t="str">
        <f t="array" ref="AA48">MID(";"&amp;'CASE DATA'!$E48&amp;";",SMALL(IF(ISERROR(SEARCH(MID(";"&amp;'CASE DATA'!$E48&amp;";",ROW($1:$99),1),";")),"",ROW($1:$99)+1),COLUMN(G48)),SMALL(IF(ISERROR(SEARCH(MID(";"&amp;'CASE DATA'!$E48&amp;";",ROW($1:$99),1),";")),"",ROW($1:$99)),COLUMN(G47)+1)-SMALL(IF(ISERROR(SEARCH(MID(";"&amp;'CASE DATA'!$E48&amp;";",ROW($1:$99),1),";")),"",ROW($1:$99)),COLUMN(G47))-1)</f>
        <v/>
      </c>
      <c r="AB48" s="121" t="str">
        <f t="array" ref="AB48">MID(";"&amp;'CASE DATA'!$E48&amp;";",SMALL(IF(ISERROR(SEARCH(MID(";"&amp;'CASE DATA'!$E48&amp;";",ROW($1:$99),1),";")),"",ROW($1:$99)+1),COLUMN(H48)),SMALL(IF(ISERROR(SEARCH(MID(";"&amp;'CASE DATA'!$E48&amp;";",ROW($1:$99),1),";")),"",ROW($1:$99)),COLUMN(H47)+1)-SMALL(IF(ISERROR(SEARCH(MID(";"&amp;'CASE DATA'!$E48&amp;";",ROW($1:$99),1),";")),"",ROW($1:$99)),COLUMN(H47))-1)</f>
        <v/>
      </c>
      <c r="AC48" s="121" t="str">
        <f t="array" ref="AC48">MID(";"&amp;'CASE DATA'!$E48&amp;";",SMALL(IF(ISERROR(SEARCH(MID(";"&amp;'CASE DATA'!$E48&amp;";",ROW($1:$99),1),";")),"",ROW($1:$99)+1),COLUMN(I48)),SMALL(IF(ISERROR(SEARCH(MID(";"&amp;'CASE DATA'!$E48&amp;";",ROW($1:$99),1),";")),"",ROW($1:$99)),COLUMN(I47)+1)-SMALL(IF(ISERROR(SEARCH(MID(";"&amp;'CASE DATA'!$E48&amp;";",ROW($1:$99),1),";")),"",ROW($1:$99)),COLUMN(I47))-1)</f>
        <v/>
      </c>
      <c r="AD48" s="121" t="str">
        <f t="array" ref="AD48">MID(";"&amp;'CASE DATA'!$E48&amp;";",SMALL(IF(ISERROR(SEARCH(MID(";"&amp;'CASE DATA'!$E48&amp;";",ROW($1:$99),1),";")),"",ROW($1:$99)+1),COLUMN(J48)),SMALL(IF(ISERROR(SEARCH(MID(";"&amp;'CASE DATA'!$E48&amp;";",ROW($1:$99),1),";")),"",ROW($1:$99)),COLUMN(J47)+1)-SMALL(IF(ISERROR(SEARCH(MID(";"&amp;'CASE DATA'!$E48&amp;";",ROW($1:$99),1),";")),"",ROW($1:$99)),COLUMN(J47))-1)</f>
        <v/>
      </c>
      <c r="AE48" s="121" t="str">
        <f t="array" ref="AE48">MID(";"&amp;'CASE DATA'!$E48&amp;";",SMALL(IF(ISERROR(SEARCH(MID(";"&amp;'CASE DATA'!$E48&amp;";",ROW($1:$99),1),";")),"",ROW($1:$99)+1),COLUMN(K48)),SMALL(IF(ISERROR(SEARCH(MID(";"&amp;'CASE DATA'!$E48&amp;";",ROW($1:$99),1),";")),"",ROW($1:$99)),COLUMN(K47)+1)-SMALL(IF(ISERROR(SEARCH(MID(";"&amp;'CASE DATA'!$E48&amp;";",ROW($1:$99),1),";")),"",ROW($1:$99)),COLUMN(K47))-1)</f>
        <v/>
      </c>
      <c r="AF48" s="121" t="str">
        <f t="array" ref="AF48">MID(";"&amp;'CASE DATA'!$E48&amp;";",SMALL(IF(ISERROR(SEARCH(MID(";"&amp;'CASE DATA'!$E48&amp;";",ROW($1:$99),1),";")),"",ROW($1:$99)+1),COLUMN(L48)),SMALL(IF(ISERROR(SEARCH(MID(";"&amp;'CASE DATA'!$E48&amp;";",ROW($1:$99),1),";")),"",ROW($1:$99)),COLUMN(L47)+1)-SMALL(IF(ISERROR(SEARCH(MID(";"&amp;'CASE DATA'!$E48&amp;";",ROW($1:$99),1),";")),"",ROW($1:$99)),COLUMN(L47))-1)</f>
        <v/>
      </c>
    </row>
    <row r="49" spans="1:32" x14ac:dyDescent="0.3">
      <c r="A49" s="145"/>
      <c r="C49" s="147"/>
      <c r="D49" s="145"/>
      <c r="E49" s="146"/>
      <c r="I49" s="143"/>
      <c r="J49" s="143"/>
      <c r="K49" s="143"/>
      <c r="L49" s="143"/>
      <c r="M49" s="143"/>
      <c r="N49" s="143"/>
      <c r="O49" s="143"/>
      <c r="P49" s="143"/>
      <c r="Q49" s="143"/>
      <c r="R49" s="143"/>
      <c r="S49" s="8">
        <f t="shared" si="1"/>
        <v>0</v>
      </c>
      <c r="U49" s="121" t="str">
        <f t="array" ref="U49">MID(";"&amp;'CASE DATA'!$E49&amp;";",SMALL(IF(ISERROR(SEARCH(MID(";"&amp;'CASE DATA'!$E49&amp;";",ROW($1:$99),1),";")),"",ROW($1:$99)+1),COLUMN(A49)),SMALL(IF(ISERROR(SEARCH(MID(";"&amp;'CASE DATA'!$E49&amp;";",ROW($1:$99),1),";")),"",ROW($1:$99)),COLUMN(A48)+1)-SMALL(IF(ISERROR(SEARCH(MID(";"&amp;'CASE DATA'!$E49&amp;";",ROW($1:$99),1),";")),"",ROW($1:$99)),COLUMN(A48))-1)</f>
        <v/>
      </c>
      <c r="V49" s="121" t="str">
        <f t="array" ref="V49">MID(";"&amp;'CASE DATA'!$E49&amp;";",SMALL(IF(ISERROR(SEARCH(MID(";"&amp;'CASE DATA'!$E49&amp;";",ROW($1:$99),1),";")),"",ROW($1:$99)+1),COLUMN(B49)),SMALL(IF(ISERROR(SEARCH(MID(";"&amp;'CASE DATA'!$E49&amp;";",ROW($1:$99),1),";")),"",ROW($1:$99)),COLUMN(B48)+1)-SMALL(IF(ISERROR(SEARCH(MID(";"&amp;'CASE DATA'!$E49&amp;";",ROW($1:$99),1),";")),"",ROW($1:$99)),COLUMN(B48))-1)</f>
        <v/>
      </c>
      <c r="W49" s="121" t="str">
        <f t="array" ref="W49">MID(";"&amp;'CASE DATA'!$E49&amp;";",SMALL(IF(ISERROR(SEARCH(MID(";"&amp;'CASE DATA'!$E49&amp;";",ROW($1:$99),1),";")),"",ROW($1:$99)+1),COLUMN(C49)),SMALL(IF(ISERROR(SEARCH(MID(";"&amp;'CASE DATA'!$E49&amp;";",ROW($1:$99),1),";")),"",ROW($1:$99)),COLUMN(C48)+1)-SMALL(IF(ISERROR(SEARCH(MID(";"&amp;'CASE DATA'!$E49&amp;";",ROW($1:$99),1),";")),"",ROW($1:$99)),COLUMN(C48))-1)</f>
        <v/>
      </c>
      <c r="X49" s="121" t="str">
        <f t="array" ref="X49">MID(";"&amp;'CASE DATA'!$E49&amp;";",SMALL(IF(ISERROR(SEARCH(MID(";"&amp;'CASE DATA'!$E49&amp;";",ROW($1:$99),1),";")),"",ROW($1:$99)+1),COLUMN(D49)),SMALL(IF(ISERROR(SEARCH(MID(";"&amp;'CASE DATA'!$E49&amp;";",ROW($1:$99),1),";")),"",ROW($1:$99)),COLUMN(D48)+1)-SMALL(IF(ISERROR(SEARCH(MID(";"&amp;'CASE DATA'!$E49&amp;";",ROW($1:$99),1),";")),"",ROW($1:$99)),COLUMN(D48))-1)</f>
        <v/>
      </c>
      <c r="Y49" s="121" t="str">
        <f t="array" ref="Y49">MID(";"&amp;'CASE DATA'!$E49&amp;";",SMALL(IF(ISERROR(SEARCH(MID(";"&amp;'CASE DATA'!$E49&amp;";",ROW($1:$99),1),";")),"",ROW($1:$99)+1),COLUMN(E49)),SMALL(IF(ISERROR(SEARCH(MID(";"&amp;'CASE DATA'!$E49&amp;";",ROW($1:$99),1),";")),"",ROW($1:$99)),COLUMN(E48)+1)-SMALL(IF(ISERROR(SEARCH(MID(";"&amp;'CASE DATA'!$E49&amp;";",ROW($1:$99),1),";")),"",ROW($1:$99)),COLUMN(E48))-1)</f>
        <v/>
      </c>
      <c r="Z49" s="121" t="str">
        <f t="array" ref="Z49">MID(";"&amp;'CASE DATA'!$E49&amp;";",SMALL(IF(ISERROR(SEARCH(MID(";"&amp;'CASE DATA'!$E49&amp;";",ROW($1:$99),1),";")),"",ROW($1:$99)+1),COLUMN(F49)),SMALL(IF(ISERROR(SEARCH(MID(";"&amp;'CASE DATA'!$E49&amp;";",ROW($1:$99),1),";")),"",ROW($1:$99)),COLUMN(F48)+1)-SMALL(IF(ISERROR(SEARCH(MID(";"&amp;'CASE DATA'!$E49&amp;";",ROW($1:$99),1),";")),"",ROW($1:$99)),COLUMN(F48))-1)</f>
        <v/>
      </c>
      <c r="AA49" s="121" t="str">
        <f t="array" ref="AA49">MID(";"&amp;'CASE DATA'!$E49&amp;";",SMALL(IF(ISERROR(SEARCH(MID(";"&amp;'CASE DATA'!$E49&amp;";",ROW($1:$99),1),";")),"",ROW($1:$99)+1),COLUMN(G49)),SMALL(IF(ISERROR(SEARCH(MID(";"&amp;'CASE DATA'!$E49&amp;";",ROW($1:$99),1),";")),"",ROW($1:$99)),COLUMN(G48)+1)-SMALL(IF(ISERROR(SEARCH(MID(";"&amp;'CASE DATA'!$E49&amp;";",ROW($1:$99),1),";")),"",ROW($1:$99)),COLUMN(G48))-1)</f>
        <v/>
      </c>
      <c r="AB49" s="121" t="str">
        <f t="array" ref="AB49">MID(";"&amp;'CASE DATA'!$E49&amp;";",SMALL(IF(ISERROR(SEARCH(MID(";"&amp;'CASE DATA'!$E49&amp;";",ROW($1:$99),1),";")),"",ROW($1:$99)+1),COLUMN(H49)),SMALL(IF(ISERROR(SEARCH(MID(";"&amp;'CASE DATA'!$E49&amp;";",ROW($1:$99),1),";")),"",ROW($1:$99)),COLUMN(H48)+1)-SMALL(IF(ISERROR(SEARCH(MID(";"&amp;'CASE DATA'!$E49&amp;";",ROW($1:$99),1),";")),"",ROW($1:$99)),COLUMN(H48))-1)</f>
        <v/>
      </c>
      <c r="AC49" s="121" t="str">
        <f t="array" ref="AC49">MID(";"&amp;'CASE DATA'!$E49&amp;";",SMALL(IF(ISERROR(SEARCH(MID(";"&amp;'CASE DATA'!$E49&amp;";",ROW($1:$99),1),";")),"",ROW($1:$99)+1),COLUMN(I49)),SMALL(IF(ISERROR(SEARCH(MID(";"&amp;'CASE DATA'!$E49&amp;";",ROW($1:$99),1),";")),"",ROW($1:$99)),COLUMN(I48)+1)-SMALL(IF(ISERROR(SEARCH(MID(";"&amp;'CASE DATA'!$E49&amp;";",ROW($1:$99),1),";")),"",ROW($1:$99)),COLUMN(I48))-1)</f>
        <v/>
      </c>
      <c r="AD49" s="121" t="str">
        <f t="array" ref="AD49">MID(";"&amp;'CASE DATA'!$E49&amp;";",SMALL(IF(ISERROR(SEARCH(MID(";"&amp;'CASE DATA'!$E49&amp;";",ROW($1:$99),1),";")),"",ROW($1:$99)+1),COLUMN(J49)),SMALL(IF(ISERROR(SEARCH(MID(";"&amp;'CASE DATA'!$E49&amp;";",ROW($1:$99),1),";")),"",ROW($1:$99)),COLUMN(J48)+1)-SMALL(IF(ISERROR(SEARCH(MID(";"&amp;'CASE DATA'!$E49&amp;";",ROW($1:$99),1),";")),"",ROW($1:$99)),COLUMN(J48))-1)</f>
        <v/>
      </c>
      <c r="AE49" s="121" t="str">
        <f t="array" ref="AE49">MID(";"&amp;'CASE DATA'!$E49&amp;";",SMALL(IF(ISERROR(SEARCH(MID(";"&amp;'CASE DATA'!$E49&amp;";",ROW($1:$99),1),";")),"",ROW($1:$99)+1),COLUMN(K49)),SMALL(IF(ISERROR(SEARCH(MID(";"&amp;'CASE DATA'!$E49&amp;";",ROW($1:$99),1),";")),"",ROW($1:$99)),COLUMN(K48)+1)-SMALL(IF(ISERROR(SEARCH(MID(";"&amp;'CASE DATA'!$E49&amp;";",ROW($1:$99),1),";")),"",ROW($1:$99)),COLUMN(K48))-1)</f>
        <v/>
      </c>
      <c r="AF49" s="121" t="str">
        <f t="array" ref="AF49">MID(";"&amp;'CASE DATA'!$E49&amp;";",SMALL(IF(ISERROR(SEARCH(MID(";"&amp;'CASE DATA'!$E49&amp;";",ROW($1:$99),1),";")),"",ROW($1:$99)+1),COLUMN(L49)),SMALL(IF(ISERROR(SEARCH(MID(";"&amp;'CASE DATA'!$E49&amp;";",ROW($1:$99),1),";")),"",ROW($1:$99)),COLUMN(L48)+1)-SMALL(IF(ISERROR(SEARCH(MID(";"&amp;'CASE DATA'!$E49&amp;";",ROW($1:$99),1),";")),"",ROW($1:$99)),COLUMN(L48))-1)</f>
        <v/>
      </c>
    </row>
    <row r="50" spans="1:32" x14ac:dyDescent="0.3">
      <c r="A50" s="145"/>
      <c r="C50" s="147"/>
      <c r="D50" s="145"/>
      <c r="E50" s="146"/>
      <c r="I50" s="143"/>
      <c r="J50" s="143"/>
      <c r="K50" s="143"/>
      <c r="L50" s="143"/>
      <c r="M50" s="143"/>
      <c r="N50" s="143"/>
      <c r="O50" s="143"/>
      <c r="P50" s="143"/>
      <c r="Q50" s="143"/>
      <c r="R50" s="143"/>
      <c r="S50" s="8">
        <f t="shared" si="1"/>
        <v>0</v>
      </c>
      <c r="U50" s="121" t="str">
        <f t="array" ref="U50">MID(";"&amp;'CASE DATA'!$E50&amp;";",SMALL(IF(ISERROR(SEARCH(MID(";"&amp;'CASE DATA'!$E50&amp;";",ROW($1:$99),1),";")),"",ROW($1:$99)+1),COLUMN(A50)),SMALL(IF(ISERROR(SEARCH(MID(";"&amp;'CASE DATA'!$E50&amp;";",ROW($1:$99),1),";")),"",ROW($1:$99)),COLUMN(A49)+1)-SMALL(IF(ISERROR(SEARCH(MID(";"&amp;'CASE DATA'!$E50&amp;";",ROW($1:$99),1),";")),"",ROW($1:$99)),COLUMN(A49))-1)</f>
        <v/>
      </c>
      <c r="V50" s="121" t="str">
        <f t="array" ref="V50">MID(";"&amp;'CASE DATA'!$E50&amp;";",SMALL(IF(ISERROR(SEARCH(MID(";"&amp;'CASE DATA'!$E50&amp;";",ROW($1:$99),1),";")),"",ROW($1:$99)+1),COLUMN(B50)),SMALL(IF(ISERROR(SEARCH(MID(";"&amp;'CASE DATA'!$E50&amp;";",ROW($1:$99),1),";")),"",ROW($1:$99)),COLUMN(B49)+1)-SMALL(IF(ISERROR(SEARCH(MID(";"&amp;'CASE DATA'!$E50&amp;";",ROW($1:$99),1),";")),"",ROW($1:$99)),COLUMN(B49))-1)</f>
        <v/>
      </c>
      <c r="W50" s="121" t="str">
        <f t="array" ref="W50">MID(";"&amp;'CASE DATA'!$E50&amp;";",SMALL(IF(ISERROR(SEARCH(MID(";"&amp;'CASE DATA'!$E50&amp;";",ROW($1:$99),1),";")),"",ROW($1:$99)+1),COLUMN(C50)),SMALL(IF(ISERROR(SEARCH(MID(";"&amp;'CASE DATA'!$E50&amp;";",ROW($1:$99),1),";")),"",ROW($1:$99)),COLUMN(C49)+1)-SMALL(IF(ISERROR(SEARCH(MID(";"&amp;'CASE DATA'!$E50&amp;";",ROW($1:$99),1),";")),"",ROW($1:$99)),COLUMN(C49))-1)</f>
        <v/>
      </c>
      <c r="X50" s="121" t="str">
        <f t="array" ref="X50">MID(";"&amp;'CASE DATA'!$E50&amp;";",SMALL(IF(ISERROR(SEARCH(MID(";"&amp;'CASE DATA'!$E50&amp;";",ROW($1:$99),1),";")),"",ROW($1:$99)+1),COLUMN(D50)),SMALL(IF(ISERROR(SEARCH(MID(";"&amp;'CASE DATA'!$E50&amp;";",ROW($1:$99),1),";")),"",ROW($1:$99)),COLUMN(D49)+1)-SMALL(IF(ISERROR(SEARCH(MID(";"&amp;'CASE DATA'!$E50&amp;";",ROW($1:$99),1),";")),"",ROW($1:$99)),COLUMN(D49))-1)</f>
        <v/>
      </c>
      <c r="Y50" s="121" t="str">
        <f t="array" ref="Y50">MID(";"&amp;'CASE DATA'!$E50&amp;";",SMALL(IF(ISERROR(SEARCH(MID(";"&amp;'CASE DATA'!$E50&amp;";",ROW($1:$99),1),";")),"",ROW($1:$99)+1),COLUMN(E50)),SMALL(IF(ISERROR(SEARCH(MID(";"&amp;'CASE DATA'!$E50&amp;";",ROW($1:$99),1),";")),"",ROW($1:$99)),COLUMN(E49)+1)-SMALL(IF(ISERROR(SEARCH(MID(";"&amp;'CASE DATA'!$E50&amp;";",ROW($1:$99),1),";")),"",ROW($1:$99)),COLUMN(E49))-1)</f>
        <v/>
      </c>
      <c r="Z50" s="121" t="str">
        <f t="array" ref="Z50">MID(";"&amp;'CASE DATA'!$E50&amp;";",SMALL(IF(ISERROR(SEARCH(MID(";"&amp;'CASE DATA'!$E50&amp;";",ROW($1:$99),1),";")),"",ROW($1:$99)+1),COLUMN(F50)),SMALL(IF(ISERROR(SEARCH(MID(";"&amp;'CASE DATA'!$E50&amp;";",ROW($1:$99),1),";")),"",ROW($1:$99)),COLUMN(F49)+1)-SMALL(IF(ISERROR(SEARCH(MID(";"&amp;'CASE DATA'!$E50&amp;";",ROW($1:$99),1),";")),"",ROW($1:$99)),COLUMN(F49))-1)</f>
        <v/>
      </c>
      <c r="AA50" s="121" t="str">
        <f t="array" ref="AA50">MID(";"&amp;'CASE DATA'!$E50&amp;";",SMALL(IF(ISERROR(SEARCH(MID(";"&amp;'CASE DATA'!$E50&amp;";",ROW($1:$99),1),";")),"",ROW($1:$99)+1),COLUMN(G50)),SMALL(IF(ISERROR(SEARCH(MID(";"&amp;'CASE DATA'!$E50&amp;";",ROW($1:$99),1),";")),"",ROW($1:$99)),COLUMN(G49)+1)-SMALL(IF(ISERROR(SEARCH(MID(";"&amp;'CASE DATA'!$E50&amp;";",ROW($1:$99),1),";")),"",ROW($1:$99)),COLUMN(G49))-1)</f>
        <v/>
      </c>
      <c r="AB50" s="121" t="str">
        <f t="array" ref="AB50">MID(";"&amp;'CASE DATA'!$E50&amp;";",SMALL(IF(ISERROR(SEARCH(MID(";"&amp;'CASE DATA'!$E50&amp;";",ROW($1:$99),1),";")),"",ROW($1:$99)+1),COLUMN(H50)),SMALL(IF(ISERROR(SEARCH(MID(";"&amp;'CASE DATA'!$E50&amp;";",ROW($1:$99),1),";")),"",ROW($1:$99)),COLUMN(H49)+1)-SMALL(IF(ISERROR(SEARCH(MID(";"&amp;'CASE DATA'!$E50&amp;";",ROW($1:$99),1),";")),"",ROW($1:$99)),COLUMN(H49))-1)</f>
        <v/>
      </c>
      <c r="AC50" s="121" t="str">
        <f t="array" ref="AC50">MID(";"&amp;'CASE DATA'!$E50&amp;";",SMALL(IF(ISERROR(SEARCH(MID(";"&amp;'CASE DATA'!$E50&amp;";",ROW($1:$99),1),";")),"",ROW($1:$99)+1),COLUMN(I50)),SMALL(IF(ISERROR(SEARCH(MID(";"&amp;'CASE DATA'!$E50&amp;";",ROW($1:$99),1),";")),"",ROW($1:$99)),COLUMN(I49)+1)-SMALL(IF(ISERROR(SEARCH(MID(";"&amp;'CASE DATA'!$E50&amp;";",ROW($1:$99),1),";")),"",ROW($1:$99)),COLUMN(I49))-1)</f>
        <v/>
      </c>
      <c r="AD50" s="121" t="str">
        <f t="array" ref="AD50">MID(";"&amp;'CASE DATA'!$E50&amp;";",SMALL(IF(ISERROR(SEARCH(MID(";"&amp;'CASE DATA'!$E50&amp;";",ROW($1:$99),1),";")),"",ROW($1:$99)+1),COLUMN(J50)),SMALL(IF(ISERROR(SEARCH(MID(";"&amp;'CASE DATA'!$E50&amp;";",ROW($1:$99),1),";")),"",ROW($1:$99)),COLUMN(J49)+1)-SMALL(IF(ISERROR(SEARCH(MID(";"&amp;'CASE DATA'!$E50&amp;";",ROW($1:$99),1),";")),"",ROW($1:$99)),COLUMN(J49))-1)</f>
        <v/>
      </c>
      <c r="AE50" s="121" t="str">
        <f t="array" ref="AE50">MID(";"&amp;'CASE DATA'!$E50&amp;";",SMALL(IF(ISERROR(SEARCH(MID(";"&amp;'CASE DATA'!$E50&amp;";",ROW($1:$99),1),";")),"",ROW($1:$99)+1),COLUMN(K50)),SMALL(IF(ISERROR(SEARCH(MID(";"&amp;'CASE DATA'!$E50&amp;";",ROW($1:$99),1),";")),"",ROW($1:$99)),COLUMN(K49)+1)-SMALL(IF(ISERROR(SEARCH(MID(";"&amp;'CASE DATA'!$E50&amp;";",ROW($1:$99),1),";")),"",ROW($1:$99)),COLUMN(K49))-1)</f>
        <v/>
      </c>
      <c r="AF50" s="121" t="str">
        <f t="array" ref="AF50">MID(";"&amp;'CASE DATA'!$E50&amp;";",SMALL(IF(ISERROR(SEARCH(MID(";"&amp;'CASE DATA'!$E50&amp;";",ROW($1:$99),1),";")),"",ROW($1:$99)+1),COLUMN(L50)),SMALL(IF(ISERROR(SEARCH(MID(";"&amp;'CASE DATA'!$E50&amp;";",ROW($1:$99),1),";")),"",ROW($1:$99)),COLUMN(L49)+1)-SMALL(IF(ISERROR(SEARCH(MID(";"&amp;'CASE DATA'!$E50&amp;";",ROW($1:$99),1),";")),"",ROW($1:$99)),COLUMN(L49))-1)</f>
        <v/>
      </c>
    </row>
    <row r="51" spans="1:32" x14ac:dyDescent="0.3">
      <c r="A51" s="145"/>
      <c r="C51" s="147"/>
      <c r="D51" s="145"/>
      <c r="E51" s="146"/>
      <c r="I51" s="143"/>
      <c r="J51" s="143"/>
      <c r="K51" s="143"/>
      <c r="L51" s="143"/>
      <c r="M51" s="143"/>
      <c r="N51" s="143"/>
      <c r="O51" s="143"/>
      <c r="P51" s="143"/>
      <c r="Q51" s="143"/>
      <c r="R51" s="143"/>
      <c r="S51" s="8">
        <f t="shared" si="1"/>
        <v>0</v>
      </c>
      <c r="U51" s="121" t="str">
        <f t="array" ref="U51">MID(";"&amp;'CASE DATA'!$E51&amp;";",SMALL(IF(ISERROR(SEARCH(MID(";"&amp;'CASE DATA'!$E51&amp;";",ROW($1:$99),1),";")),"",ROW($1:$99)+1),COLUMN(A51)),SMALL(IF(ISERROR(SEARCH(MID(";"&amp;'CASE DATA'!$E51&amp;";",ROW($1:$99),1),";")),"",ROW($1:$99)),COLUMN(A50)+1)-SMALL(IF(ISERROR(SEARCH(MID(";"&amp;'CASE DATA'!$E51&amp;";",ROW($1:$99),1),";")),"",ROW($1:$99)),COLUMN(A50))-1)</f>
        <v/>
      </c>
      <c r="V51" s="121" t="str">
        <f t="array" ref="V51">MID(";"&amp;'CASE DATA'!$E51&amp;";",SMALL(IF(ISERROR(SEARCH(MID(";"&amp;'CASE DATA'!$E51&amp;";",ROW($1:$99),1),";")),"",ROW($1:$99)+1),COLUMN(B51)),SMALL(IF(ISERROR(SEARCH(MID(";"&amp;'CASE DATA'!$E51&amp;";",ROW($1:$99),1),";")),"",ROW($1:$99)),COLUMN(B50)+1)-SMALL(IF(ISERROR(SEARCH(MID(";"&amp;'CASE DATA'!$E51&amp;";",ROW($1:$99),1),";")),"",ROW($1:$99)),COLUMN(B50))-1)</f>
        <v/>
      </c>
      <c r="W51" s="121" t="str">
        <f t="array" ref="W51">MID(";"&amp;'CASE DATA'!$E51&amp;";",SMALL(IF(ISERROR(SEARCH(MID(";"&amp;'CASE DATA'!$E51&amp;";",ROW($1:$99),1),";")),"",ROW($1:$99)+1),COLUMN(C51)),SMALL(IF(ISERROR(SEARCH(MID(";"&amp;'CASE DATA'!$E51&amp;";",ROW($1:$99),1),";")),"",ROW($1:$99)),COLUMN(C50)+1)-SMALL(IF(ISERROR(SEARCH(MID(";"&amp;'CASE DATA'!$E51&amp;";",ROW($1:$99),1),";")),"",ROW($1:$99)),COLUMN(C50))-1)</f>
        <v/>
      </c>
      <c r="X51" s="121" t="str">
        <f t="array" ref="X51">MID(";"&amp;'CASE DATA'!$E51&amp;";",SMALL(IF(ISERROR(SEARCH(MID(";"&amp;'CASE DATA'!$E51&amp;";",ROW($1:$99),1),";")),"",ROW($1:$99)+1),COLUMN(D51)),SMALL(IF(ISERROR(SEARCH(MID(";"&amp;'CASE DATA'!$E51&amp;";",ROW($1:$99),1),";")),"",ROW($1:$99)),COLUMN(D50)+1)-SMALL(IF(ISERROR(SEARCH(MID(";"&amp;'CASE DATA'!$E51&amp;";",ROW($1:$99),1),";")),"",ROW($1:$99)),COLUMN(D50))-1)</f>
        <v/>
      </c>
      <c r="Y51" s="121" t="str">
        <f t="array" ref="Y51">MID(";"&amp;'CASE DATA'!$E51&amp;";",SMALL(IF(ISERROR(SEARCH(MID(";"&amp;'CASE DATA'!$E51&amp;";",ROW($1:$99),1),";")),"",ROW($1:$99)+1),COLUMN(E51)),SMALL(IF(ISERROR(SEARCH(MID(";"&amp;'CASE DATA'!$E51&amp;";",ROW($1:$99),1),";")),"",ROW($1:$99)),COLUMN(E50)+1)-SMALL(IF(ISERROR(SEARCH(MID(";"&amp;'CASE DATA'!$E51&amp;";",ROW($1:$99),1),";")),"",ROW($1:$99)),COLUMN(E50))-1)</f>
        <v/>
      </c>
      <c r="Z51" s="121" t="str">
        <f t="array" ref="Z51">MID(";"&amp;'CASE DATA'!$E51&amp;";",SMALL(IF(ISERROR(SEARCH(MID(";"&amp;'CASE DATA'!$E51&amp;";",ROW($1:$99),1),";")),"",ROW($1:$99)+1),COLUMN(F51)),SMALL(IF(ISERROR(SEARCH(MID(";"&amp;'CASE DATA'!$E51&amp;";",ROW($1:$99),1),";")),"",ROW($1:$99)),COLUMN(F50)+1)-SMALL(IF(ISERROR(SEARCH(MID(";"&amp;'CASE DATA'!$E51&amp;";",ROW($1:$99),1),";")),"",ROW($1:$99)),COLUMN(F50))-1)</f>
        <v/>
      </c>
      <c r="AA51" s="121" t="str">
        <f t="array" ref="AA51">MID(";"&amp;'CASE DATA'!$E51&amp;";",SMALL(IF(ISERROR(SEARCH(MID(";"&amp;'CASE DATA'!$E51&amp;";",ROW($1:$99),1),";")),"",ROW($1:$99)+1),COLUMN(G51)),SMALL(IF(ISERROR(SEARCH(MID(";"&amp;'CASE DATA'!$E51&amp;";",ROW($1:$99),1),";")),"",ROW($1:$99)),COLUMN(G50)+1)-SMALL(IF(ISERROR(SEARCH(MID(";"&amp;'CASE DATA'!$E51&amp;";",ROW($1:$99),1),";")),"",ROW($1:$99)),COLUMN(G50))-1)</f>
        <v/>
      </c>
      <c r="AB51" s="121" t="str">
        <f t="array" ref="AB51">MID(";"&amp;'CASE DATA'!$E51&amp;";",SMALL(IF(ISERROR(SEARCH(MID(";"&amp;'CASE DATA'!$E51&amp;";",ROW($1:$99),1),";")),"",ROW($1:$99)+1),COLUMN(H51)),SMALL(IF(ISERROR(SEARCH(MID(";"&amp;'CASE DATA'!$E51&amp;";",ROW($1:$99),1),";")),"",ROW($1:$99)),COLUMN(H50)+1)-SMALL(IF(ISERROR(SEARCH(MID(";"&amp;'CASE DATA'!$E51&amp;";",ROW($1:$99),1),";")),"",ROW($1:$99)),COLUMN(H50))-1)</f>
        <v/>
      </c>
      <c r="AC51" s="121" t="str">
        <f t="array" ref="AC51">MID(";"&amp;'CASE DATA'!$E51&amp;";",SMALL(IF(ISERROR(SEARCH(MID(";"&amp;'CASE DATA'!$E51&amp;";",ROW($1:$99),1),";")),"",ROW($1:$99)+1),COLUMN(I51)),SMALL(IF(ISERROR(SEARCH(MID(";"&amp;'CASE DATA'!$E51&amp;";",ROW($1:$99),1),";")),"",ROW($1:$99)),COLUMN(I50)+1)-SMALL(IF(ISERROR(SEARCH(MID(";"&amp;'CASE DATA'!$E51&amp;";",ROW($1:$99),1),";")),"",ROW($1:$99)),COLUMN(I50))-1)</f>
        <v/>
      </c>
      <c r="AD51" s="121" t="str">
        <f t="array" ref="AD51">MID(";"&amp;'CASE DATA'!$E51&amp;";",SMALL(IF(ISERROR(SEARCH(MID(";"&amp;'CASE DATA'!$E51&amp;";",ROW($1:$99),1),";")),"",ROW($1:$99)+1),COLUMN(J51)),SMALL(IF(ISERROR(SEARCH(MID(";"&amp;'CASE DATA'!$E51&amp;";",ROW($1:$99),1),";")),"",ROW($1:$99)),COLUMN(J50)+1)-SMALL(IF(ISERROR(SEARCH(MID(";"&amp;'CASE DATA'!$E51&amp;";",ROW($1:$99),1),";")),"",ROW($1:$99)),COLUMN(J50))-1)</f>
        <v/>
      </c>
      <c r="AE51" s="121" t="str">
        <f t="array" ref="AE51">MID(";"&amp;'CASE DATA'!$E51&amp;";",SMALL(IF(ISERROR(SEARCH(MID(";"&amp;'CASE DATA'!$E51&amp;";",ROW($1:$99),1),";")),"",ROW($1:$99)+1),COLUMN(K51)),SMALL(IF(ISERROR(SEARCH(MID(";"&amp;'CASE DATA'!$E51&amp;";",ROW($1:$99),1),";")),"",ROW($1:$99)),COLUMN(K50)+1)-SMALL(IF(ISERROR(SEARCH(MID(";"&amp;'CASE DATA'!$E51&amp;";",ROW($1:$99),1),";")),"",ROW($1:$99)),COLUMN(K50))-1)</f>
        <v/>
      </c>
      <c r="AF51" s="121" t="str">
        <f t="array" ref="AF51">MID(";"&amp;'CASE DATA'!$E51&amp;";",SMALL(IF(ISERROR(SEARCH(MID(";"&amp;'CASE DATA'!$E51&amp;";",ROW($1:$99),1),";")),"",ROW($1:$99)+1),COLUMN(L51)),SMALL(IF(ISERROR(SEARCH(MID(";"&amp;'CASE DATA'!$E51&amp;";",ROW($1:$99),1),";")),"",ROW($1:$99)),COLUMN(L50)+1)-SMALL(IF(ISERROR(SEARCH(MID(";"&amp;'CASE DATA'!$E51&amp;";",ROW($1:$99),1),";")),"",ROW($1:$99)),COLUMN(L50))-1)</f>
        <v/>
      </c>
    </row>
    <row r="52" spans="1:32" x14ac:dyDescent="0.3">
      <c r="A52" s="145"/>
      <c r="C52" s="147"/>
      <c r="D52" s="145"/>
      <c r="E52" s="146"/>
      <c r="I52" s="143"/>
      <c r="J52" s="143"/>
      <c r="K52" s="143"/>
      <c r="L52" s="143"/>
      <c r="M52" s="143"/>
      <c r="N52" s="143"/>
      <c r="O52" s="143"/>
      <c r="P52" s="143"/>
      <c r="Q52" s="143"/>
      <c r="R52" s="143"/>
      <c r="S52" s="8">
        <f t="shared" si="1"/>
        <v>0</v>
      </c>
      <c r="U52" s="121" t="str">
        <f t="array" ref="U52">MID(";"&amp;'CASE DATA'!$E52&amp;";",SMALL(IF(ISERROR(SEARCH(MID(";"&amp;'CASE DATA'!$E52&amp;";",ROW($1:$99),1),";")),"",ROW($1:$99)+1),COLUMN(A52)),SMALL(IF(ISERROR(SEARCH(MID(";"&amp;'CASE DATA'!$E52&amp;";",ROW($1:$99),1),";")),"",ROW($1:$99)),COLUMN(A51)+1)-SMALL(IF(ISERROR(SEARCH(MID(";"&amp;'CASE DATA'!$E52&amp;";",ROW($1:$99),1),";")),"",ROW($1:$99)),COLUMN(A51))-1)</f>
        <v/>
      </c>
      <c r="V52" s="121" t="str">
        <f t="array" ref="V52">MID(";"&amp;'CASE DATA'!$E52&amp;";",SMALL(IF(ISERROR(SEARCH(MID(";"&amp;'CASE DATA'!$E52&amp;";",ROW($1:$99),1),";")),"",ROW($1:$99)+1),COLUMN(B52)),SMALL(IF(ISERROR(SEARCH(MID(";"&amp;'CASE DATA'!$E52&amp;";",ROW($1:$99),1),";")),"",ROW($1:$99)),COLUMN(B51)+1)-SMALL(IF(ISERROR(SEARCH(MID(";"&amp;'CASE DATA'!$E52&amp;";",ROW($1:$99),1),";")),"",ROW($1:$99)),COLUMN(B51))-1)</f>
        <v/>
      </c>
      <c r="W52" s="121" t="str">
        <f t="array" ref="W52">MID(";"&amp;'CASE DATA'!$E52&amp;";",SMALL(IF(ISERROR(SEARCH(MID(";"&amp;'CASE DATA'!$E52&amp;";",ROW($1:$99),1),";")),"",ROW($1:$99)+1),COLUMN(C52)),SMALL(IF(ISERROR(SEARCH(MID(";"&amp;'CASE DATA'!$E52&amp;";",ROW($1:$99),1),";")),"",ROW($1:$99)),COLUMN(C51)+1)-SMALL(IF(ISERROR(SEARCH(MID(";"&amp;'CASE DATA'!$E52&amp;";",ROW($1:$99),1),";")),"",ROW($1:$99)),COLUMN(C51))-1)</f>
        <v/>
      </c>
      <c r="X52" s="121" t="str">
        <f t="array" ref="X52">MID(";"&amp;'CASE DATA'!$E52&amp;";",SMALL(IF(ISERROR(SEARCH(MID(";"&amp;'CASE DATA'!$E52&amp;";",ROW($1:$99),1),";")),"",ROW($1:$99)+1),COLUMN(D52)),SMALL(IF(ISERROR(SEARCH(MID(";"&amp;'CASE DATA'!$E52&amp;";",ROW($1:$99),1),";")),"",ROW($1:$99)),COLUMN(D51)+1)-SMALL(IF(ISERROR(SEARCH(MID(";"&amp;'CASE DATA'!$E52&amp;";",ROW($1:$99),1),";")),"",ROW($1:$99)),COLUMN(D51))-1)</f>
        <v/>
      </c>
      <c r="Y52" s="121" t="str">
        <f t="array" ref="Y52">MID(";"&amp;'CASE DATA'!$E52&amp;";",SMALL(IF(ISERROR(SEARCH(MID(";"&amp;'CASE DATA'!$E52&amp;";",ROW($1:$99),1),";")),"",ROW($1:$99)+1),COLUMN(E52)),SMALL(IF(ISERROR(SEARCH(MID(";"&amp;'CASE DATA'!$E52&amp;";",ROW($1:$99),1),";")),"",ROW($1:$99)),COLUMN(E51)+1)-SMALL(IF(ISERROR(SEARCH(MID(";"&amp;'CASE DATA'!$E52&amp;";",ROW($1:$99),1),";")),"",ROW($1:$99)),COLUMN(E51))-1)</f>
        <v/>
      </c>
      <c r="Z52" s="121" t="str">
        <f t="array" ref="Z52">MID(";"&amp;'CASE DATA'!$E52&amp;";",SMALL(IF(ISERROR(SEARCH(MID(";"&amp;'CASE DATA'!$E52&amp;";",ROW($1:$99),1),";")),"",ROW($1:$99)+1),COLUMN(F52)),SMALL(IF(ISERROR(SEARCH(MID(";"&amp;'CASE DATA'!$E52&amp;";",ROW($1:$99),1),";")),"",ROW($1:$99)),COLUMN(F51)+1)-SMALL(IF(ISERROR(SEARCH(MID(";"&amp;'CASE DATA'!$E52&amp;";",ROW($1:$99),1),";")),"",ROW($1:$99)),COLUMN(F51))-1)</f>
        <v/>
      </c>
      <c r="AA52" s="121" t="str">
        <f t="array" ref="AA52">MID(";"&amp;'CASE DATA'!$E52&amp;";",SMALL(IF(ISERROR(SEARCH(MID(";"&amp;'CASE DATA'!$E52&amp;";",ROW($1:$99),1),";")),"",ROW($1:$99)+1),COLUMN(G52)),SMALL(IF(ISERROR(SEARCH(MID(";"&amp;'CASE DATA'!$E52&amp;";",ROW($1:$99),1),";")),"",ROW($1:$99)),COLUMN(G51)+1)-SMALL(IF(ISERROR(SEARCH(MID(";"&amp;'CASE DATA'!$E52&amp;";",ROW($1:$99),1),";")),"",ROW($1:$99)),COLUMN(G51))-1)</f>
        <v/>
      </c>
      <c r="AB52" s="121" t="str">
        <f t="array" ref="AB52">MID(";"&amp;'CASE DATA'!$E52&amp;";",SMALL(IF(ISERROR(SEARCH(MID(";"&amp;'CASE DATA'!$E52&amp;";",ROW($1:$99),1),";")),"",ROW($1:$99)+1),COLUMN(H52)),SMALL(IF(ISERROR(SEARCH(MID(";"&amp;'CASE DATA'!$E52&amp;";",ROW($1:$99),1),";")),"",ROW($1:$99)),COLUMN(H51)+1)-SMALL(IF(ISERROR(SEARCH(MID(";"&amp;'CASE DATA'!$E52&amp;";",ROW($1:$99),1),";")),"",ROW($1:$99)),COLUMN(H51))-1)</f>
        <v/>
      </c>
      <c r="AC52" s="121" t="str">
        <f t="array" ref="AC52">MID(";"&amp;'CASE DATA'!$E52&amp;";",SMALL(IF(ISERROR(SEARCH(MID(";"&amp;'CASE DATA'!$E52&amp;";",ROW($1:$99),1),";")),"",ROW($1:$99)+1),COLUMN(I52)),SMALL(IF(ISERROR(SEARCH(MID(";"&amp;'CASE DATA'!$E52&amp;";",ROW($1:$99),1),";")),"",ROW($1:$99)),COLUMN(I51)+1)-SMALL(IF(ISERROR(SEARCH(MID(";"&amp;'CASE DATA'!$E52&amp;";",ROW($1:$99),1),";")),"",ROW($1:$99)),COLUMN(I51))-1)</f>
        <v/>
      </c>
      <c r="AD52" s="121" t="str">
        <f t="array" ref="AD52">MID(";"&amp;'CASE DATA'!$E52&amp;";",SMALL(IF(ISERROR(SEARCH(MID(";"&amp;'CASE DATA'!$E52&amp;";",ROW($1:$99),1),";")),"",ROW($1:$99)+1),COLUMN(J52)),SMALL(IF(ISERROR(SEARCH(MID(";"&amp;'CASE DATA'!$E52&amp;";",ROW($1:$99),1),";")),"",ROW($1:$99)),COLUMN(J51)+1)-SMALL(IF(ISERROR(SEARCH(MID(";"&amp;'CASE DATA'!$E52&amp;";",ROW($1:$99),1),";")),"",ROW($1:$99)),COLUMN(J51))-1)</f>
        <v/>
      </c>
      <c r="AE52" s="121" t="str">
        <f t="array" ref="AE52">MID(";"&amp;'CASE DATA'!$E52&amp;";",SMALL(IF(ISERROR(SEARCH(MID(";"&amp;'CASE DATA'!$E52&amp;";",ROW($1:$99),1),";")),"",ROW($1:$99)+1),COLUMN(K52)),SMALL(IF(ISERROR(SEARCH(MID(";"&amp;'CASE DATA'!$E52&amp;";",ROW($1:$99),1),";")),"",ROW($1:$99)),COLUMN(K51)+1)-SMALL(IF(ISERROR(SEARCH(MID(";"&amp;'CASE DATA'!$E52&amp;";",ROW($1:$99),1),";")),"",ROW($1:$99)),COLUMN(K51))-1)</f>
        <v/>
      </c>
      <c r="AF52" s="121" t="str">
        <f t="array" ref="AF52">MID(";"&amp;'CASE DATA'!$E52&amp;";",SMALL(IF(ISERROR(SEARCH(MID(";"&amp;'CASE DATA'!$E52&amp;";",ROW($1:$99),1),";")),"",ROW($1:$99)+1),COLUMN(L52)),SMALL(IF(ISERROR(SEARCH(MID(";"&amp;'CASE DATA'!$E52&amp;";",ROW($1:$99),1),";")),"",ROW($1:$99)),COLUMN(L51)+1)-SMALL(IF(ISERROR(SEARCH(MID(";"&amp;'CASE DATA'!$E52&amp;";",ROW($1:$99),1),";")),"",ROW($1:$99)),COLUMN(L51))-1)</f>
        <v/>
      </c>
    </row>
    <row r="53" spans="1:32" x14ac:dyDescent="0.3">
      <c r="A53" s="145"/>
      <c r="C53" s="147"/>
      <c r="D53" s="145"/>
      <c r="E53" s="146"/>
      <c r="I53" s="143"/>
      <c r="J53" s="143"/>
      <c r="K53" s="143"/>
      <c r="L53" s="143"/>
      <c r="M53" s="143"/>
      <c r="N53" s="143"/>
      <c r="O53" s="143"/>
      <c r="P53" s="143"/>
      <c r="Q53" s="143"/>
      <c r="R53" s="143"/>
      <c r="S53" s="8">
        <f t="shared" si="1"/>
        <v>0</v>
      </c>
      <c r="U53" s="121" t="str">
        <f t="array" ref="U53">MID(";"&amp;'CASE DATA'!$E53&amp;";",SMALL(IF(ISERROR(SEARCH(MID(";"&amp;'CASE DATA'!$E53&amp;";",ROW($1:$99),1),";")),"",ROW($1:$99)+1),COLUMN(A53)),SMALL(IF(ISERROR(SEARCH(MID(";"&amp;'CASE DATA'!$E53&amp;";",ROW($1:$99),1),";")),"",ROW($1:$99)),COLUMN(A52)+1)-SMALL(IF(ISERROR(SEARCH(MID(";"&amp;'CASE DATA'!$E53&amp;";",ROW($1:$99),1),";")),"",ROW($1:$99)),COLUMN(A52))-1)</f>
        <v/>
      </c>
      <c r="V53" s="121" t="str">
        <f t="array" ref="V53">MID(";"&amp;'CASE DATA'!$E53&amp;";",SMALL(IF(ISERROR(SEARCH(MID(";"&amp;'CASE DATA'!$E53&amp;";",ROW($1:$99),1),";")),"",ROW($1:$99)+1),COLUMN(B53)),SMALL(IF(ISERROR(SEARCH(MID(";"&amp;'CASE DATA'!$E53&amp;";",ROW($1:$99),1),";")),"",ROW($1:$99)),COLUMN(B52)+1)-SMALL(IF(ISERROR(SEARCH(MID(";"&amp;'CASE DATA'!$E53&amp;";",ROW($1:$99),1),";")),"",ROW($1:$99)),COLUMN(B52))-1)</f>
        <v/>
      </c>
      <c r="W53" s="121" t="str">
        <f t="array" ref="W53">MID(";"&amp;'CASE DATA'!$E53&amp;";",SMALL(IF(ISERROR(SEARCH(MID(";"&amp;'CASE DATA'!$E53&amp;";",ROW($1:$99),1),";")),"",ROW($1:$99)+1),COLUMN(C53)),SMALL(IF(ISERROR(SEARCH(MID(";"&amp;'CASE DATA'!$E53&amp;";",ROW($1:$99),1),";")),"",ROW($1:$99)),COLUMN(C52)+1)-SMALL(IF(ISERROR(SEARCH(MID(";"&amp;'CASE DATA'!$E53&amp;";",ROW($1:$99),1),";")),"",ROW($1:$99)),COLUMN(C52))-1)</f>
        <v/>
      </c>
      <c r="X53" s="121" t="str">
        <f t="array" ref="X53">MID(";"&amp;'CASE DATA'!$E53&amp;";",SMALL(IF(ISERROR(SEARCH(MID(";"&amp;'CASE DATA'!$E53&amp;";",ROW($1:$99),1),";")),"",ROW($1:$99)+1),COLUMN(D53)),SMALL(IF(ISERROR(SEARCH(MID(";"&amp;'CASE DATA'!$E53&amp;";",ROW($1:$99),1),";")),"",ROW($1:$99)),COLUMN(D52)+1)-SMALL(IF(ISERROR(SEARCH(MID(";"&amp;'CASE DATA'!$E53&amp;";",ROW($1:$99),1),";")),"",ROW($1:$99)),COLUMN(D52))-1)</f>
        <v/>
      </c>
      <c r="Y53" s="121" t="str">
        <f t="array" ref="Y53">MID(";"&amp;'CASE DATA'!$E53&amp;";",SMALL(IF(ISERROR(SEARCH(MID(";"&amp;'CASE DATA'!$E53&amp;";",ROW($1:$99),1),";")),"",ROW($1:$99)+1),COLUMN(E53)),SMALL(IF(ISERROR(SEARCH(MID(";"&amp;'CASE DATA'!$E53&amp;";",ROW($1:$99),1),";")),"",ROW($1:$99)),COLUMN(E52)+1)-SMALL(IF(ISERROR(SEARCH(MID(";"&amp;'CASE DATA'!$E53&amp;";",ROW($1:$99),1),";")),"",ROW($1:$99)),COLUMN(E52))-1)</f>
        <v/>
      </c>
      <c r="Z53" s="121" t="str">
        <f t="array" ref="Z53">MID(";"&amp;'CASE DATA'!$E53&amp;";",SMALL(IF(ISERROR(SEARCH(MID(";"&amp;'CASE DATA'!$E53&amp;";",ROW($1:$99),1),";")),"",ROW($1:$99)+1),COLUMN(F53)),SMALL(IF(ISERROR(SEARCH(MID(";"&amp;'CASE DATA'!$E53&amp;";",ROW($1:$99),1),";")),"",ROW($1:$99)),COLUMN(F52)+1)-SMALL(IF(ISERROR(SEARCH(MID(";"&amp;'CASE DATA'!$E53&amp;";",ROW($1:$99),1),";")),"",ROW($1:$99)),COLUMN(F52))-1)</f>
        <v/>
      </c>
      <c r="AA53" s="121" t="str">
        <f t="array" ref="AA53">MID(";"&amp;'CASE DATA'!$E53&amp;";",SMALL(IF(ISERROR(SEARCH(MID(";"&amp;'CASE DATA'!$E53&amp;";",ROW($1:$99),1),";")),"",ROW($1:$99)+1),COLUMN(G53)),SMALL(IF(ISERROR(SEARCH(MID(";"&amp;'CASE DATA'!$E53&amp;";",ROW($1:$99),1),";")),"",ROW($1:$99)),COLUMN(G52)+1)-SMALL(IF(ISERROR(SEARCH(MID(";"&amp;'CASE DATA'!$E53&amp;";",ROW($1:$99),1),";")),"",ROW($1:$99)),COLUMN(G52))-1)</f>
        <v/>
      </c>
      <c r="AB53" s="121" t="str">
        <f t="array" ref="AB53">MID(";"&amp;'CASE DATA'!$E53&amp;";",SMALL(IF(ISERROR(SEARCH(MID(";"&amp;'CASE DATA'!$E53&amp;";",ROW($1:$99),1),";")),"",ROW($1:$99)+1),COLUMN(H53)),SMALL(IF(ISERROR(SEARCH(MID(";"&amp;'CASE DATA'!$E53&amp;";",ROW($1:$99),1),";")),"",ROW($1:$99)),COLUMN(H52)+1)-SMALL(IF(ISERROR(SEARCH(MID(";"&amp;'CASE DATA'!$E53&amp;";",ROW($1:$99),1),";")),"",ROW($1:$99)),COLUMN(H52))-1)</f>
        <v/>
      </c>
      <c r="AC53" s="121" t="str">
        <f t="array" ref="AC53">MID(";"&amp;'CASE DATA'!$E53&amp;";",SMALL(IF(ISERROR(SEARCH(MID(";"&amp;'CASE DATA'!$E53&amp;";",ROW($1:$99),1),";")),"",ROW($1:$99)+1),COLUMN(I53)),SMALL(IF(ISERROR(SEARCH(MID(";"&amp;'CASE DATA'!$E53&amp;";",ROW($1:$99),1),";")),"",ROW($1:$99)),COLUMN(I52)+1)-SMALL(IF(ISERROR(SEARCH(MID(";"&amp;'CASE DATA'!$E53&amp;";",ROW($1:$99),1),";")),"",ROW($1:$99)),COLUMN(I52))-1)</f>
        <v/>
      </c>
      <c r="AD53" s="121" t="str">
        <f t="array" ref="AD53">MID(";"&amp;'CASE DATA'!$E53&amp;";",SMALL(IF(ISERROR(SEARCH(MID(";"&amp;'CASE DATA'!$E53&amp;";",ROW($1:$99),1),";")),"",ROW($1:$99)+1),COLUMN(J53)),SMALL(IF(ISERROR(SEARCH(MID(";"&amp;'CASE DATA'!$E53&amp;";",ROW($1:$99),1),";")),"",ROW($1:$99)),COLUMN(J52)+1)-SMALL(IF(ISERROR(SEARCH(MID(";"&amp;'CASE DATA'!$E53&amp;";",ROW($1:$99),1),";")),"",ROW($1:$99)),COLUMN(J52))-1)</f>
        <v/>
      </c>
      <c r="AE53" s="121" t="str">
        <f t="array" ref="AE53">MID(";"&amp;'CASE DATA'!$E53&amp;";",SMALL(IF(ISERROR(SEARCH(MID(";"&amp;'CASE DATA'!$E53&amp;";",ROW($1:$99),1),";")),"",ROW($1:$99)+1),COLUMN(K53)),SMALL(IF(ISERROR(SEARCH(MID(";"&amp;'CASE DATA'!$E53&amp;";",ROW($1:$99),1),";")),"",ROW($1:$99)),COLUMN(K52)+1)-SMALL(IF(ISERROR(SEARCH(MID(";"&amp;'CASE DATA'!$E53&amp;";",ROW($1:$99),1),";")),"",ROW($1:$99)),COLUMN(K52))-1)</f>
        <v/>
      </c>
      <c r="AF53" s="121" t="str">
        <f t="array" ref="AF53">MID(";"&amp;'CASE DATA'!$E53&amp;";",SMALL(IF(ISERROR(SEARCH(MID(";"&amp;'CASE DATA'!$E53&amp;";",ROW($1:$99),1),";")),"",ROW($1:$99)+1),COLUMN(L53)),SMALL(IF(ISERROR(SEARCH(MID(";"&amp;'CASE DATA'!$E53&amp;";",ROW($1:$99),1),";")),"",ROW($1:$99)),COLUMN(L52)+1)-SMALL(IF(ISERROR(SEARCH(MID(";"&amp;'CASE DATA'!$E53&amp;";",ROW($1:$99),1),";")),"",ROW($1:$99)),COLUMN(L52))-1)</f>
        <v/>
      </c>
    </row>
    <row r="54" spans="1:32" x14ac:dyDescent="0.3">
      <c r="A54" s="145"/>
      <c r="C54" s="147"/>
      <c r="D54" s="145"/>
      <c r="E54" s="146"/>
      <c r="I54" s="143"/>
      <c r="J54" s="143"/>
      <c r="K54" s="143"/>
      <c r="L54" s="143"/>
      <c r="M54" s="143"/>
      <c r="N54" s="143"/>
      <c r="O54" s="143"/>
      <c r="P54" s="143"/>
      <c r="Q54" s="143"/>
      <c r="R54" s="143"/>
      <c r="S54" s="8">
        <f t="shared" si="1"/>
        <v>0</v>
      </c>
      <c r="U54" s="121" t="str">
        <f t="array" ref="U54">MID(";"&amp;'CASE DATA'!$E54&amp;";",SMALL(IF(ISERROR(SEARCH(MID(";"&amp;'CASE DATA'!$E54&amp;";",ROW($1:$99),1),";")),"",ROW($1:$99)+1),COLUMN(A54)),SMALL(IF(ISERROR(SEARCH(MID(";"&amp;'CASE DATA'!$E54&amp;";",ROW($1:$99),1),";")),"",ROW($1:$99)),COLUMN(A53)+1)-SMALL(IF(ISERROR(SEARCH(MID(";"&amp;'CASE DATA'!$E54&amp;";",ROW($1:$99),1),";")),"",ROW($1:$99)),COLUMN(A53))-1)</f>
        <v/>
      </c>
      <c r="V54" s="121" t="str">
        <f t="array" ref="V54">MID(";"&amp;'CASE DATA'!$E54&amp;";",SMALL(IF(ISERROR(SEARCH(MID(";"&amp;'CASE DATA'!$E54&amp;";",ROW($1:$99),1),";")),"",ROW($1:$99)+1),COLUMN(B54)),SMALL(IF(ISERROR(SEARCH(MID(";"&amp;'CASE DATA'!$E54&amp;";",ROW($1:$99),1),";")),"",ROW($1:$99)),COLUMN(B53)+1)-SMALL(IF(ISERROR(SEARCH(MID(";"&amp;'CASE DATA'!$E54&amp;";",ROW($1:$99),1),";")),"",ROW($1:$99)),COLUMN(B53))-1)</f>
        <v/>
      </c>
      <c r="W54" s="121" t="str">
        <f t="array" ref="W54">MID(";"&amp;'CASE DATA'!$E54&amp;";",SMALL(IF(ISERROR(SEARCH(MID(";"&amp;'CASE DATA'!$E54&amp;";",ROW($1:$99),1),";")),"",ROW($1:$99)+1),COLUMN(C54)),SMALL(IF(ISERROR(SEARCH(MID(";"&amp;'CASE DATA'!$E54&amp;";",ROW($1:$99),1),";")),"",ROW($1:$99)),COLUMN(C53)+1)-SMALL(IF(ISERROR(SEARCH(MID(";"&amp;'CASE DATA'!$E54&amp;";",ROW($1:$99),1),";")),"",ROW($1:$99)),COLUMN(C53))-1)</f>
        <v/>
      </c>
      <c r="X54" s="121" t="str">
        <f t="array" ref="X54">MID(";"&amp;'CASE DATA'!$E54&amp;";",SMALL(IF(ISERROR(SEARCH(MID(";"&amp;'CASE DATA'!$E54&amp;";",ROW($1:$99),1),";")),"",ROW($1:$99)+1),COLUMN(D54)),SMALL(IF(ISERROR(SEARCH(MID(";"&amp;'CASE DATA'!$E54&amp;";",ROW($1:$99),1),";")),"",ROW($1:$99)),COLUMN(D53)+1)-SMALL(IF(ISERROR(SEARCH(MID(";"&amp;'CASE DATA'!$E54&amp;";",ROW($1:$99),1),";")),"",ROW($1:$99)),COLUMN(D53))-1)</f>
        <v/>
      </c>
      <c r="Y54" s="121" t="str">
        <f t="array" ref="Y54">MID(";"&amp;'CASE DATA'!$E54&amp;";",SMALL(IF(ISERROR(SEARCH(MID(";"&amp;'CASE DATA'!$E54&amp;";",ROW($1:$99),1),";")),"",ROW($1:$99)+1),COLUMN(E54)),SMALL(IF(ISERROR(SEARCH(MID(";"&amp;'CASE DATA'!$E54&amp;";",ROW($1:$99),1),";")),"",ROW($1:$99)),COLUMN(E53)+1)-SMALL(IF(ISERROR(SEARCH(MID(";"&amp;'CASE DATA'!$E54&amp;";",ROW($1:$99),1),";")),"",ROW($1:$99)),COLUMN(E53))-1)</f>
        <v/>
      </c>
      <c r="Z54" s="121" t="str">
        <f t="array" ref="Z54">MID(";"&amp;'CASE DATA'!$E54&amp;";",SMALL(IF(ISERROR(SEARCH(MID(";"&amp;'CASE DATA'!$E54&amp;";",ROW($1:$99),1),";")),"",ROW($1:$99)+1),COLUMN(F54)),SMALL(IF(ISERROR(SEARCH(MID(";"&amp;'CASE DATA'!$E54&amp;";",ROW($1:$99),1),";")),"",ROW($1:$99)),COLUMN(F53)+1)-SMALL(IF(ISERROR(SEARCH(MID(";"&amp;'CASE DATA'!$E54&amp;";",ROW($1:$99),1),";")),"",ROW($1:$99)),COLUMN(F53))-1)</f>
        <v/>
      </c>
      <c r="AA54" s="121" t="str">
        <f t="array" ref="AA54">MID(";"&amp;'CASE DATA'!$E54&amp;";",SMALL(IF(ISERROR(SEARCH(MID(";"&amp;'CASE DATA'!$E54&amp;";",ROW($1:$99),1),";")),"",ROW($1:$99)+1),COLUMN(G54)),SMALL(IF(ISERROR(SEARCH(MID(";"&amp;'CASE DATA'!$E54&amp;";",ROW($1:$99),1),";")),"",ROW($1:$99)),COLUMN(G53)+1)-SMALL(IF(ISERROR(SEARCH(MID(";"&amp;'CASE DATA'!$E54&amp;";",ROW($1:$99),1),";")),"",ROW($1:$99)),COLUMN(G53))-1)</f>
        <v/>
      </c>
      <c r="AB54" s="121" t="str">
        <f t="array" ref="AB54">MID(";"&amp;'CASE DATA'!$E54&amp;";",SMALL(IF(ISERROR(SEARCH(MID(";"&amp;'CASE DATA'!$E54&amp;";",ROW($1:$99),1),";")),"",ROW($1:$99)+1),COLUMN(H54)),SMALL(IF(ISERROR(SEARCH(MID(";"&amp;'CASE DATA'!$E54&amp;";",ROW($1:$99),1),";")),"",ROW($1:$99)),COLUMN(H53)+1)-SMALL(IF(ISERROR(SEARCH(MID(";"&amp;'CASE DATA'!$E54&amp;";",ROW($1:$99),1),";")),"",ROW($1:$99)),COLUMN(H53))-1)</f>
        <v/>
      </c>
      <c r="AC54" s="121" t="str">
        <f t="array" ref="AC54">MID(";"&amp;'CASE DATA'!$E54&amp;";",SMALL(IF(ISERROR(SEARCH(MID(";"&amp;'CASE DATA'!$E54&amp;";",ROW($1:$99),1),";")),"",ROW($1:$99)+1),COLUMN(I54)),SMALL(IF(ISERROR(SEARCH(MID(";"&amp;'CASE DATA'!$E54&amp;";",ROW($1:$99),1),";")),"",ROW($1:$99)),COLUMN(I53)+1)-SMALL(IF(ISERROR(SEARCH(MID(";"&amp;'CASE DATA'!$E54&amp;";",ROW($1:$99),1),";")),"",ROW($1:$99)),COLUMN(I53))-1)</f>
        <v/>
      </c>
      <c r="AD54" s="121" t="str">
        <f t="array" ref="AD54">MID(";"&amp;'CASE DATA'!$E54&amp;";",SMALL(IF(ISERROR(SEARCH(MID(";"&amp;'CASE DATA'!$E54&amp;";",ROW($1:$99),1),";")),"",ROW($1:$99)+1),COLUMN(J54)),SMALL(IF(ISERROR(SEARCH(MID(";"&amp;'CASE DATA'!$E54&amp;";",ROW($1:$99),1),";")),"",ROW($1:$99)),COLUMN(J53)+1)-SMALL(IF(ISERROR(SEARCH(MID(";"&amp;'CASE DATA'!$E54&amp;";",ROW($1:$99),1),";")),"",ROW($1:$99)),COLUMN(J53))-1)</f>
        <v/>
      </c>
      <c r="AE54" s="121" t="str">
        <f t="array" ref="AE54">MID(";"&amp;'CASE DATA'!$E54&amp;";",SMALL(IF(ISERROR(SEARCH(MID(";"&amp;'CASE DATA'!$E54&amp;";",ROW($1:$99),1),";")),"",ROW($1:$99)+1),COLUMN(K54)),SMALL(IF(ISERROR(SEARCH(MID(";"&amp;'CASE DATA'!$E54&amp;";",ROW($1:$99),1),";")),"",ROW($1:$99)),COLUMN(K53)+1)-SMALL(IF(ISERROR(SEARCH(MID(";"&amp;'CASE DATA'!$E54&amp;";",ROW($1:$99),1),";")),"",ROW($1:$99)),COLUMN(K53))-1)</f>
        <v/>
      </c>
      <c r="AF54" s="121" t="str">
        <f t="array" ref="AF54">MID(";"&amp;'CASE DATA'!$E54&amp;";",SMALL(IF(ISERROR(SEARCH(MID(";"&amp;'CASE DATA'!$E54&amp;";",ROW($1:$99),1),";")),"",ROW($1:$99)+1),COLUMN(L54)),SMALL(IF(ISERROR(SEARCH(MID(";"&amp;'CASE DATA'!$E54&amp;";",ROW($1:$99),1),";")),"",ROW($1:$99)),COLUMN(L53)+1)-SMALL(IF(ISERROR(SEARCH(MID(";"&amp;'CASE DATA'!$E54&amp;";",ROW($1:$99),1),";")),"",ROW($1:$99)),COLUMN(L53))-1)</f>
        <v/>
      </c>
    </row>
    <row r="55" spans="1:32" x14ac:dyDescent="0.3">
      <c r="A55" s="145"/>
      <c r="C55" s="147"/>
      <c r="D55" s="145"/>
      <c r="E55" s="146"/>
      <c r="I55" s="143"/>
      <c r="J55" s="143"/>
      <c r="K55" s="143"/>
      <c r="L55" s="143"/>
      <c r="M55" s="143"/>
      <c r="N55" s="143"/>
      <c r="O55" s="143"/>
      <c r="P55" s="143"/>
      <c r="Q55" s="143"/>
      <c r="R55" s="143"/>
      <c r="S55" s="8">
        <f t="shared" si="1"/>
        <v>0</v>
      </c>
      <c r="U55" s="121" t="str">
        <f t="array" ref="U55">MID(";"&amp;'CASE DATA'!$E55&amp;";",SMALL(IF(ISERROR(SEARCH(MID(";"&amp;'CASE DATA'!$E55&amp;";",ROW($1:$99),1),";")),"",ROW($1:$99)+1),COLUMN(A55)),SMALL(IF(ISERROR(SEARCH(MID(";"&amp;'CASE DATA'!$E55&amp;";",ROW($1:$99),1),";")),"",ROW($1:$99)),COLUMN(A54)+1)-SMALL(IF(ISERROR(SEARCH(MID(";"&amp;'CASE DATA'!$E55&amp;";",ROW($1:$99),1),";")),"",ROW($1:$99)),COLUMN(A54))-1)</f>
        <v/>
      </c>
      <c r="V55" s="121" t="str">
        <f t="array" ref="V55">MID(";"&amp;'CASE DATA'!$E55&amp;";",SMALL(IF(ISERROR(SEARCH(MID(";"&amp;'CASE DATA'!$E55&amp;";",ROW($1:$99),1),";")),"",ROW($1:$99)+1),COLUMN(B55)),SMALL(IF(ISERROR(SEARCH(MID(";"&amp;'CASE DATA'!$E55&amp;";",ROW($1:$99),1),";")),"",ROW($1:$99)),COLUMN(B54)+1)-SMALL(IF(ISERROR(SEARCH(MID(";"&amp;'CASE DATA'!$E55&amp;";",ROW($1:$99),1),";")),"",ROW($1:$99)),COLUMN(B54))-1)</f>
        <v/>
      </c>
      <c r="W55" s="121" t="str">
        <f t="array" ref="W55">MID(";"&amp;'CASE DATA'!$E55&amp;";",SMALL(IF(ISERROR(SEARCH(MID(";"&amp;'CASE DATA'!$E55&amp;";",ROW($1:$99),1),";")),"",ROW($1:$99)+1),COLUMN(C55)),SMALL(IF(ISERROR(SEARCH(MID(";"&amp;'CASE DATA'!$E55&amp;";",ROW($1:$99),1),";")),"",ROW($1:$99)),COLUMN(C54)+1)-SMALL(IF(ISERROR(SEARCH(MID(";"&amp;'CASE DATA'!$E55&amp;";",ROW($1:$99),1),";")),"",ROW($1:$99)),COLUMN(C54))-1)</f>
        <v/>
      </c>
      <c r="X55" s="121" t="str">
        <f t="array" ref="X55">MID(";"&amp;'CASE DATA'!$E55&amp;";",SMALL(IF(ISERROR(SEARCH(MID(";"&amp;'CASE DATA'!$E55&amp;";",ROW($1:$99),1),";")),"",ROW($1:$99)+1),COLUMN(D55)),SMALL(IF(ISERROR(SEARCH(MID(";"&amp;'CASE DATA'!$E55&amp;";",ROW($1:$99),1),";")),"",ROW($1:$99)),COLUMN(D54)+1)-SMALL(IF(ISERROR(SEARCH(MID(";"&amp;'CASE DATA'!$E55&amp;";",ROW($1:$99),1),";")),"",ROW($1:$99)),COLUMN(D54))-1)</f>
        <v/>
      </c>
      <c r="Y55" s="121" t="str">
        <f t="array" ref="Y55">MID(";"&amp;'CASE DATA'!$E55&amp;";",SMALL(IF(ISERROR(SEARCH(MID(";"&amp;'CASE DATA'!$E55&amp;";",ROW($1:$99),1),";")),"",ROW($1:$99)+1),COLUMN(E55)),SMALL(IF(ISERROR(SEARCH(MID(";"&amp;'CASE DATA'!$E55&amp;";",ROW($1:$99),1),";")),"",ROW($1:$99)),COLUMN(E54)+1)-SMALL(IF(ISERROR(SEARCH(MID(";"&amp;'CASE DATA'!$E55&amp;";",ROW($1:$99),1),";")),"",ROW($1:$99)),COLUMN(E54))-1)</f>
        <v/>
      </c>
      <c r="Z55" s="121" t="str">
        <f t="array" ref="Z55">MID(";"&amp;'CASE DATA'!$E55&amp;";",SMALL(IF(ISERROR(SEARCH(MID(";"&amp;'CASE DATA'!$E55&amp;";",ROW($1:$99),1),";")),"",ROW($1:$99)+1),COLUMN(F55)),SMALL(IF(ISERROR(SEARCH(MID(";"&amp;'CASE DATA'!$E55&amp;";",ROW($1:$99),1),";")),"",ROW($1:$99)),COLUMN(F54)+1)-SMALL(IF(ISERROR(SEARCH(MID(";"&amp;'CASE DATA'!$E55&amp;";",ROW($1:$99),1),";")),"",ROW($1:$99)),COLUMN(F54))-1)</f>
        <v/>
      </c>
      <c r="AA55" s="121" t="str">
        <f t="array" ref="AA55">MID(";"&amp;'CASE DATA'!$E55&amp;";",SMALL(IF(ISERROR(SEARCH(MID(";"&amp;'CASE DATA'!$E55&amp;";",ROW($1:$99),1),";")),"",ROW($1:$99)+1),COLUMN(G55)),SMALL(IF(ISERROR(SEARCH(MID(";"&amp;'CASE DATA'!$E55&amp;";",ROW($1:$99),1),";")),"",ROW($1:$99)),COLUMN(G54)+1)-SMALL(IF(ISERROR(SEARCH(MID(";"&amp;'CASE DATA'!$E55&amp;";",ROW($1:$99),1),";")),"",ROW($1:$99)),COLUMN(G54))-1)</f>
        <v/>
      </c>
      <c r="AB55" s="121" t="str">
        <f t="array" ref="AB55">MID(";"&amp;'CASE DATA'!$E55&amp;";",SMALL(IF(ISERROR(SEARCH(MID(";"&amp;'CASE DATA'!$E55&amp;";",ROW($1:$99),1),";")),"",ROW($1:$99)+1),COLUMN(H55)),SMALL(IF(ISERROR(SEARCH(MID(";"&amp;'CASE DATA'!$E55&amp;";",ROW($1:$99),1),";")),"",ROW($1:$99)),COLUMN(H54)+1)-SMALL(IF(ISERROR(SEARCH(MID(";"&amp;'CASE DATA'!$E55&amp;";",ROW($1:$99),1),";")),"",ROW($1:$99)),COLUMN(H54))-1)</f>
        <v/>
      </c>
      <c r="AC55" s="121" t="str">
        <f t="array" ref="AC55">MID(";"&amp;'CASE DATA'!$E55&amp;";",SMALL(IF(ISERROR(SEARCH(MID(";"&amp;'CASE DATA'!$E55&amp;";",ROW($1:$99),1),";")),"",ROW($1:$99)+1),COLUMN(I55)),SMALL(IF(ISERROR(SEARCH(MID(";"&amp;'CASE DATA'!$E55&amp;";",ROW($1:$99),1),";")),"",ROW($1:$99)),COLUMN(I54)+1)-SMALL(IF(ISERROR(SEARCH(MID(";"&amp;'CASE DATA'!$E55&amp;";",ROW($1:$99),1),";")),"",ROW($1:$99)),COLUMN(I54))-1)</f>
        <v/>
      </c>
      <c r="AD55" s="121" t="str">
        <f t="array" ref="AD55">MID(";"&amp;'CASE DATA'!$E55&amp;";",SMALL(IF(ISERROR(SEARCH(MID(";"&amp;'CASE DATA'!$E55&amp;";",ROW($1:$99),1),";")),"",ROW($1:$99)+1),COLUMN(J55)),SMALL(IF(ISERROR(SEARCH(MID(";"&amp;'CASE DATA'!$E55&amp;";",ROW($1:$99),1),";")),"",ROW($1:$99)),COLUMN(J54)+1)-SMALL(IF(ISERROR(SEARCH(MID(";"&amp;'CASE DATA'!$E55&amp;";",ROW($1:$99),1),";")),"",ROW($1:$99)),COLUMN(J54))-1)</f>
        <v/>
      </c>
      <c r="AE55" s="121" t="str">
        <f t="array" ref="AE55">MID(";"&amp;'CASE DATA'!$E55&amp;";",SMALL(IF(ISERROR(SEARCH(MID(";"&amp;'CASE DATA'!$E55&amp;";",ROW($1:$99),1),";")),"",ROW($1:$99)+1),COLUMN(K55)),SMALL(IF(ISERROR(SEARCH(MID(";"&amp;'CASE DATA'!$E55&amp;";",ROW($1:$99),1),";")),"",ROW($1:$99)),COLUMN(K54)+1)-SMALL(IF(ISERROR(SEARCH(MID(";"&amp;'CASE DATA'!$E55&amp;";",ROW($1:$99),1),";")),"",ROW($1:$99)),COLUMN(K54))-1)</f>
        <v/>
      </c>
      <c r="AF55" s="121" t="str">
        <f t="array" ref="AF55">MID(";"&amp;'CASE DATA'!$E55&amp;";",SMALL(IF(ISERROR(SEARCH(MID(";"&amp;'CASE DATA'!$E55&amp;";",ROW($1:$99),1),";")),"",ROW($1:$99)+1),COLUMN(L55)),SMALL(IF(ISERROR(SEARCH(MID(";"&amp;'CASE DATA'!$E55&amp;";",ROW($1:$99),1),";")),"",ROW($1:$99)),COLUMN(L54)+1)-SMALL(IF(ISERROR(SEARCH(MID(";"&amp;'CASE DATA'!$E55&amp;";",ROW($1:$99),1),";")),"",ROW($1:$99)),COLUMN(L54))-1)</f>
        <v/>
      </c>
    </row>
    <row r="56" spans="1:32" x14ac:dyDescent="0.3">
      <c r="A56" s="145"/>
      <c r="C56" s="147"/>
      <c r="D56" s="145"/>
      <c r="E56" s="146"/>
      <c r="I56" s="143"/>
      <c r="J56" s="143"/>
      <c r="K56" s="143"/>
      <c r="L56" s="143"/>
      <c r="M56" s="143"/>
      <c r="N56" s="143"/>
      <c r="O56" s="143"/>
      <c r="P56" s="143"/>
      <c r="Q56" s="143"/>
      <c r="R56" s="143"/>
      <c r="S56" s="8">
        <f t="shared" si="1"/>
        <v>0</v>
      </c>
      <c r="U56" s="121" t="str">
        <f t="array" ref="U56">MID(";"&amp;'CASE DATA'!$E56&amp;";",SMALL(IF(ISERROR(SEARCH(MID(";"&amp;'CASE DATA'!$E56&amp;";",ROW($1:$99),1),";")),"",ROW($1:$99)+1),COLUMN(A56)),SMALL(IF(ISERROR(SEARCH(MID(";"&amp;'CASE DATA'!$E56&amp;";",ROW($1:$99),1),";")),"",ROW($1:$99)),COLUMN(A55)+1)-SMALL(IF(ISERROR(SEARCH(MID(";"&amp;'CASE DATA'!$E56&amp;";",ROW($1:$99),1),";")),"",ROW($1:$99)),COLUMN(A55))-1)</f>
        <v/>
      </c>
      <c r="V56" s="121" t="str">
        <f t="array" ref="V56">MID(";"&amp;'CASE DATA'!$E56&amp;";",SMALL(IF(ISERROR(SEARCH(MID(";"&amp;'CASE DATA'!$E56&amp;";",ROW($1:$99),1),";")),"",ROW($1:$99)+1),COLUMN(B56)),SMALL(IF(ISERROR(SEARCH(MID(";"&amp;'CASE DATA'!$E56&amp;";",ROW($1:$99),1),";")),"",ROW($1:$99)),COLUMN(B55)+1)-SMALL(IF(ISERROR(SEARCH(MID(";"&amp;'CASE DATA'!$E56&amp;";",ROW($1:$99),1),";")),"",ROW($1:$99)),COLUMN(B55))-1)</f>
        <v/>
      </c>
      <c r="W56" s="121" t="str">
        <f t="array" ref="W56">MID(";"&amp;'CASE DATA'!$E56&amp;";",SMALL(IF(ISERROR(SEARCH(MID(";"&amp;'CASE DATA'!$E56&amp;";",ROW($1:$99),1),";")),"",ROW($1:$99)+1),COLUMN(C56)),SMALL(IF(ISERROR(SEARCH(MID(";"&amp;'CASE DATA'!$E56&amp;";",ROW($1:$99),1),";")),"",ROW($1:$99)),COLUMN(C55)+1)-SMALL(IF(ISERROR(SEARCH(MID(";"&amp;'CASE DATA'!$E56&amp;";",ROW($1:$99),1),";")),"",ROW($1:$99)),COLUMN(C55))-1)</f>
        <v/>
      </c>
      <c r="X56" s="121" t="str">
        <f t="array" ref="X56">MID(";"&amp;'CASE DATA'!$E56&amp;";",SMALL(IF(ISERROR(SEARCH(MID(";"&amp;'CASE DATA'!$E56&amp;";",ROW($1:$99),1),";")),"",ROW($1:$99)+1),COLUMN(D56)),SMALL(IF(ISERROR(SEARCH(MID(";"&amp;'CASE DATA'!$E56&amp;";",ROW($1:$99),1),";")),"",ROW($1:$99)),COLUMN(D55)+1)-SMALL(IF(ISERROR(SEARCH(MID(";"&amp;'CASE DATA'!$E56&amp;";",ROW($1:$99),1),";")),"",ROW($1:$99)),COLUMN(D55))-1)</f>
        <v/>
      </c>
      <c r="Y56" s="121" t="str">
        <f t="array" ref="Y56">MID(";"&amp;'CASE DATA'!$E56&amp;";",SMALL(IF(ISERROR(SEARCH(MID(";"&amp;'CASE DATA'!$E56&amp;";",ROW($1:$99),1),";")),"",ROW($1:$99)+1),COLUMN(E56)),SMALL(IF(ISERROR(SEARCH(MID(";"&amp;'CASE DATA'!$E56&amp;";",ROW($1:$99),1),";")),"",ROW($1:$99)),COLUMN(E55)+1)-SMALL(IF(ISERROR(SEARCH(MID(";"&amp;'CASE DATA'!$E56&amp;";",ROW($1:$99),1),";")),"",ROW($1:$99)),COLUMN(E55))-1)</f>
        <v/>
      </c>
      <c r="Z56" s="121" t="str">
        <f t="array" ref="Z56">MID(";"&amp;'CASE DATA'!$E56&amp;";",SMALL(IF(ISERROR(SEARCH(MID(";"&amp;'CASE DATA'!$E56&amp;";",ROW($1:$99),1),";")),"",ROW($1:$99)+1),COLUMN(F56)),SMALL(IF(ISERROR(SEARCH(MID(";"&amp;'CASE DATA'!$E56&amp;";",ROW($1:$99),1),";")),"",ROW($1:$99)),COLUMN(F55)+1)-SMALL(IF(ISERROR(SEARCH(MID(";"&amp;'CASE DATA'!$E56&amp;";",ROW($1:$99),1),";")),"",ROW($1:$99)),COLUMN(F55))-1)</f>
        <v/>
      </c>
      <c r="AA56" s="121" t="str">
        <f t="array" ref="AA56">MID(";"&amp;'CASE DATA'!$E56&amp;";",SMALL(IF(ISERROR(SEARCH(MID(";"&amp;'CASE DATA'!$E56&amp;";",ROW($1:$99),1),";")),"",ROW($1:$99)+1),COLUMN(G56)),SMALL(IF(ISERROR(SEARCH(MID(";"&amp;'CASE DATA'!$E56&amp;";",ROW($1:$99),1),";")),"",ROW($1:$99)),COLUMN(G55)+1)-SMALL(IF(ISERROR(SEARCH(MID(";"&amp;'CASE DATA'!$E56&amp;";",ROW($1:$99),1),";")),"",ROW($1:$99)),COLUMN(G55))-1)</f>
        <v/>
      </c>
      <c r="AB56" s="121" t="str">
        <f t="array" ref="AB56">MID(";"&amp;'CASE DATA'!$E56&amp;";",SMALL(IF(ISERROR(SEARCH(MID(";"&amp;'CASE DATA'!$E56&amp;";",ROW($1:$99),1),";")),"",ROW($1:$99)+1),COLUMN(H56)),SMALL(IF(ISERROR(SEARCH(MID(";"&amp;'CASE DATA'!$E56&amp;";",ROW($1:$99),1),";")),"",ROW($1:$99)),COLUMN(H55)+1)-SMALL(IF(ISERROR(SEARCH(MID(";"&amp;'CASE DATA'!$E56&amp;";",ROW($1:$99),1),";")),"",ROW($1:$99)),COLUMN(H55))-1)</f>
        <v/>
      </c>
      <c r="AC56" s="121" t="str">
        <f t="array" ref="AC56">MID(";"&amp;'CASE DATA'!$E56&amp;";",SMALL(IF(ISERROR(SEARCH(MID(";"&amp;'CASE DATA'!$E56&amp;";",ROW($1:$99),1),";")),"",ROW($1:$99)+1),COLUMN(I56)),SMALL(IF(ISERROR(SEARCH(MID(";"&amp;'CASE DATA'!$E56&amp;";",ROW($1:$99),1),";")),"",ROW($1:$99)),COLUMN(I55)+1)-SMALL(IF(ISERROR(SEARCH(MID(";"&amp;'CASE DATA'!$E56&amp;";",ROW($1:$99),1),";")),"",ROW($1:$99)),COLUMN(I55))-1)</f>
        <v/>
      </c>
      <c r="AD56" s="121" t="str">
        <f t="array" ref="AD56">MID(";"&amp;'CASE DATA'!$E56&amp;";",SMALL(IF(ISERROR(SEARCH(MID(";"&amp;'CASE DATA'!$E56&amp;";",ROW($1:$99),1),";")),"",ROW($1:$99)+1),COLUMN(J56)),SMALL(IF(ISERROR(SEARCH(MID(";"&amp;'CASE DATA'!$E56&amp;";",ROW($1:$99),1),";")),"",ROW($1:$99)),COLUMN(J55)+1)-SMALL(IF(ISERROR(SEARCH(MID(";"&amp;'CASE DATA'!$E56&amp;";",ROW($1:$99),1),";")),"",ROW($1:$99)),COLUMN(J55))-1)</f>
        <v/>
      </c>
      <c r="AE56" s="121" t="str">
        <f t="array" ref="AE56">MID(";"&amp;'CASE DATA'!$E56&amp;";",SMALL(IF(ISERROR(SEARCH(MID(";"&amp;'CASE DATA'!$E56&amp;";",ROW($1:$99),1),";")),"",ROW($1:$99)+1),COLUMN(K56)),SMALL(IF(ISERROR(SEARCH(MID(";"&amp;'CASE DATA'!$E56&amp;";",ROW($1:$99),1),";")),"",ROW($1:$99)),COLUMN(K55)+1)-SMALL(IF(ISERROR(SEARCH(MID(";"&amp;'CASE DATA'!$E56&amp;";",ROW($1:$99),1),";")),"",ROW($1:$99)),COLUMN(K55))-1)</f>
        <v/>
      </c>
      <c r="AF56" s="121" t="str">
        <f t="array" ref="AF56">MID(";"&amp;'CASE DATA'!$E56&amp;";",SMALL(IF(ISERROR(SEARCH(MID(";"&amp;'CASE DATA'!$E56&amp;";",ROW($1:$99),1),";")),"",ROW($1:$99)+1),COLUMN(L56)),SMALL(IF(ISERROR(SEARCH(MID(";"&amp;'CASE DATA'!$E56&amp;";",ROW($1:$99),1),";")),"",ROW($1:$99)),COLUMN(L55)+1)-SMALL(IF(ISERROR(SEARCH(MID(";"&amp;'CASE DATA'!$E56&amp;";",ROW($1:$99),1),";")),"",ROW($1:$99)),COLUMN(L55))-1)</f>
        <v/>
      </c>
    </row>
    <row r="57" spans="1:32" x14ac:dyDescent="0.3">
      <c r="A57" s="145"/>
      <c r="C57" s="147"/>
      <c r="D57" s="145"/>
      <c r="E57" s="146"/>
      <c r="I57" s="143"/>
      <c r="J57" s="143"/>
      <c r="K57" s="143"/>
      <c r="L57" s="143"/>
      <c r="M57" s="143"/>
      <c r="N57" s="143"/>
      <c r="O57" s="143"/>
      <c r="P57" s="143"/>
      <c r="Q57" s="143"/>
      <c r="R57" s="143"/>
      <c r="S57" s="8">
        <f t="shared" si="1"/>
        <v>0</v>
      </c>
      <c r="U57" s="121" t="str">
        <f t="array" ref="U57">MID(";"&amp;'CASE DATA'!$E57&amp;";",SMALL(IF(ISERROR(SEARCH(MID(";"&amp;'CASE DATA'!$E57&amp;";",ROW($1:$99),1),";")),"",ROW($1:$99)+1),COLUMN(A57)),SMALL(IF(ISERROR(SEARCH(MID(";"&amp;'CASE DATA'!$E57&amp;";",ROW($1:$99),1),";")),"",ROW($1:$99)),COLUMN(A56)+1)-SMALL(IF(ISERROR(SEARCH(MID(";"&amp;'CASE DATA'!$E57&amp;";",ROW($1:$99),1),";")),"",ROW($1:$99)),COLUMN(A56))-1)</f>
        <v/>
      </c>
      <c r="V57" s="121" t="str">
        <f t="array" ref="V57">MID(";"&amp;'CASE DATA'!$E57&amp;";",SMALL(IF(ISERROR(SEARCH(MID(";"&amp;'CASE DATA'!$E57&amp;";",ROW($1:$99),1),";")),"",ROW($1:$99)+1),COLUMN(B57)),SMALL(IF(ISERROR(SEARCH(MID(";"&amp;'CASE DATA'!$E57&amp;";",ROW($1:$99),1),";")),"",ROW($1:$99)),COLUMN(B56)+1)-SMALL(IF(ISERROR(SEARCH(MID(";"&amp;'CASE DATA'!$E57&amp;";",ROW($1:$99),1),";")),"",ROW($1:$99)),COLUMN(B56))-1)</f>
        <v/>
      </c>
      <c r="W57" s="121" t="str">
        <f t="array" ref="W57">MID(";"&amp;'CASE DATA'!$E57&amp;";",SMALL(IF(ISERROR(SEARCH(MID(";"&amp;'CASE DATA'!$E57&amp;";",ROW($1:$99),1),";")),"",ROW($1:$99)+1),COLUMN(C57)),SMALL(IF(ISERROR(SEARCH(MID(";"&amp;'CASE DATA'!$E57&amp;";",ROW($1:$99),1),";")),"",ROW($1:$99)),COLUMN(C56)+1)-SMALL(IF(ISERROR(SEARCH(MID(";"&amp;'CASE DATA'!$E57&amp;";",ROW($1:$99),1),";")),"",ROW($1:$99)),COLUMN(C56))-1)</f>
        <v/>
      </c>
      <c r="X57" s="121" t="str">
        <f t="array" ref="X57">MID(";"&amp;'CASE DATA'!$E57&amp;";",SMALL(IF(ISERROR(SEARCH(MID(";"&amp;'CASE DATA'!$E57&amp;";",ROW($1:$99),1),";")),"",ROW($1:$99)+1),COLUMN(D57)),SMALL(IF(ISERROR(SEARCH(MID(";"&amp;'CASE DATA'!$E57&amp;";",ROW($1:$99),1),";")),"",ROW($1:$99)),COLUMN(D56)+1)-SMALL(IF(ISERROR(SEARCH(MID(";"&amp;'CASE DATA'!$E57&amp;";",ROW($1:$99),1),";")),"",ROW($1:$99)),COLUMN(D56))-1)</f>
        <v/>
      </c>
      <c r="Y57" s="121" t="str">
        <f t="array" ref="Y57">MID(";"&amp;'CASE DATA'!$E57&amp;";",SMALL(IF(ISERROR(SEARCH(MID(";"&amp;'CASE DATA'!$E57&amp;";",ROW($1:$99),1),";")),"",ROW($1:$99)+1),COLUMN(E57)),SMALL(IF(ISERROR(SEARCH(MID(";"&amp;'CASE DATA'!$E57&amp;";",ROW($1:$99),1),";")),"",ROW($1:$99)),COLUMN(E56)+1)-SMALL(IF(ISERROR(SEARCH(MID(";"&amp;'CASE DATA'!$E57&amp;";",ROW($1:$99),1),";")),"",ROW($1:$99)),COLUMN(E56))-1)</f>
        <v/>
      </c>
      <c r="Z57" s="121" t="str">
        <f t="array" ref="Z57">MID(";"&amp;'CASE DATA'!$E57&amp;";",SMALL(IF(ISERROR(SEARCH(MID(";"&amp;'CASE DATA'!$E57&amp;";",ROW($1:$99),1),";")),"",ROW($1:$99)+1),COLUMN(F57)),SMALL(IF(ISERROR(SEARCH(MID(";"&amp;'CASE DATA'!$E57&amp;";",ROW($1:$99),1),";")),"",ROW($1:$99)),COLUMN(F56)+1)-SMALL(IF(ISERROR(SEARCH(MID(";"&amp;'CASE DATA'!$E57&amp;";",ROW($1:$99),1),";")),"",ROW($1:$99)),COLUMN(F56))-1)</f>
        <v/>
      </c>
      <c r="AA57" s="121" t="str">
        <f t="array" ref="AA57">MID(";"&amp;'CASE DATA'!$E57&amp;";",SMALL(IF(ISERROR(SEARCH(MID(";"&amp;'CASE DATA'!$E57&amp;";",ROW($1:$99),1),";")),"",ROW($1:$99)+1),COLUMN(G57)),SMALL(IF(ISERROR(SEARCH(MID(";"&amp;'CASE DATA'!$E57&amp;";",ROW($1:$99),1),";")),"",ROW($1:$99)),COLUMN(G56)+1)-SMALL(IF(ISERROR(SEARCH(MID(";"&amp;'CASE DATA'!$E57&amp;";",ROW($1:$99),1),";")),"",ROW($1:$99)),COLUMN(G56))-1)</f>
        <v/>
      </c>
      <c r="AB57" s="121" t="str">
        <f t="array" ref="AB57">MID(";"&amp;'CASE DATA'!$E57&amp;";",SMALL(IF(ISERROR(SEARCH(MID(";"&amp;'CASE DATA'!$E57&amp;";",ROW($1:$99),1),";")),"",ROW($1:$99)+1),COLUMN(H57)),SMALL(IF(ISERROR(SEARCH(MID(";"&amp;'CASE DATA'!$E57&amp;";",ROW($1:$99),1),";")),"",ROW($1:$99)),COLUMN(H56)+1)-SMALL(IF(ISERROR(SEARCH(MID(";"&amp;'CASE DATA'!$E57&amp;";",ROW($1:$99),1),";")),"",ROW($1:$99)),COLUMN(H56))-1)</f>
        <v/>
      </c>
      <c r="AC57" s="121" t="str">
        <f t="array" ref="AC57">MID(";"&amp;'CASE DATA'!$E57&amp;";",SMALL(IF(ISERROR(SEARCH(MID(";"&amp;'CASE DATA'!$E57&amp;";",ROW($1:$99),1),";")),"",ROW($1:$99)+1),COLUMN(I57)),SMALL(IF(ISERROR(SEARCH(MID(";"&amp;'CASE DATA'!$E57&amp;";",ROW($1:$99),1),";")),"",ROW($1:$99)),COLUMN(I56)+1)-SMALL(IF(ISERROR(SEARCH(MID(";"&amp;'CASE DATA'!$E57&amp;";",ROW($1:$99),1),";")),"",ROW($1:$99)),COLUMN(I56))-1)</f>
        <v/>
      </c>
      <c r="AD57" s="121" t="str">
        <f t="array" ref="AD57">MID(";"&amp;'CASE DATA'!$E57&amp;";",SMALL(IF(ISERROR(SEARCH(MID(";"&amp;'CASE DATA'!$E57&amp;";",ROW($1:$99),1),";")),"",ROW($1:$99)+1),COLUMN(J57)),SMALL(IF(ISERROR(SEARCH(MID(";"&amp;'CASE DATA'!$E57&amp;";",ROW($1:$99),1),";")),"",ROW($1:$99)),COLUMN(J56)+1)-SMALL(IF(ISERROR(SEARCH(MID(";"&amp;'CASE DATA'!$E57&amp;";",ROW($1:$99),1),";")),"",ROW($1:$99)),COLUMN(J56))-1)</f>
        <v/>
      </c>
      <c r="AE57" s="121" t="str">
        <f t="array" ref="AE57">MID(";"&amp;'CASE DATA'!$E57&amp;";",SMALL(IF(ISERROR(SEARCH(MID(";"&amp;'CASE DATA'!$E57&amp;";",ROW($1:$99),1),";")),"",ROW($1:$99)+1),COLUMN(K57)),SMALL(IF(ISERROR(SEARCH(MID(";"&amp;'CASE DATA'!$E57&amp;";",ROW($1:$99),1),";")),"",ROW($1:$99)),COLUMN(K56)+1)-SMALL(IF(ISERROR(SEARCH(MID(";"&amp;'CASE DATA'!$E57&amp;";",ROW($1:$99),1),";")),"",ROW($1:$99)),COLUMN(K56))-1)</f>
        <v/>
      </c>
      <c r="AF57" s="121" t="str">
        <f t="array" ref="AF57">MID(";"&amp;'CASE DATA'!$E57&amp;";",SMALL(IF(ISERROR(SEARCH(MID(";"&amp;'CASE DATA'!$E57&amp;";",ROW($1:$99),1),";")),"",ROW($1:$99)+1),COLUMN(L57)),SMALL(IF(ISERROR(SEARCH(MID(";"&amp;'CASE DATA'!$E57&amp;";",ROW($1:$99),1),";")),"",ROW($1:$99)),COLUMN(L56)+1)-SMALL(IF(ISERROR(SEARCH(MID(";"&amp;'CASE DATA'!$E57&amp;";",ROW($1:$99),1),";")),"",ROW($1:$99)),COLUMN(L56))-1)</f>
        <v/>
      </c>
    </row>
    <row r="58" spans="1:32" x14ac:dyDescent="0.3">
      <c r="A58" s="145"/>
      <c r="C58" s="147"/>
      <c r="D58" s="145"/>
      <c r="E58" s="146"/>
      <c r="I58" s="143"/>
      <c r="J58" s="143"/>
      <c r="K58" s="143"/>
      <c r="L58" s="143"/>
      <c r="M58" s="143"/>
      <c r="N58" s="143"/>
      <c r="O58" s="143"/>
      <c r="P58" s="143"/>
      <c r="Q58" s="143"/>
      <c r="R58" s="143"/>
      <c r="S58" s="8">
        <f t="shared" si="1"/>
        <v>0</v>
      </c>
      <c r="U58" s="121" t="str">
        <f t="array" ref="U58">MID(";"&amp;'CASE DATA'!$E58&amp;";",SMALL(IF(ISERROR(SEARCH(MID(";"&amp;'CASE DATA'!$E58&amp;";",ROW($1:$99),1),";")),"",ROW($1:$99)+1),COLUMN(A58)),SMALL(IF(ISERROR(SEARCH(MID(";"&amp;'CASE DATA'!$E58&amp;";",ROW($1:$99),1),";")),"",ROW($1:$99)),COLUMN(A57)+1)-SMALL(IF(ISERROR(SEARCH(MID(";"&amp;'CASE DATA'!$E58&amp;";",ROW($1:$99),1),";")),"",ROW($1:$99)),COLUMN(A57))-1)</f>
        <v/>
      </c>
      <c r="V58" s="121" t="str">
        <f t="array" ref="V58">MID(";"&amp;'CASE DATA'!$E58&amp;";",SMALL(IF(ISERROR(SEARCH(MID(";"&amp;'CASE DATA'!$E58&amp;";",ROW($1:$99),1),";")),"",ROW($1:$99)+1),COLUMN(B58)),SMALL(IF(ISERROR(SEARCH(MID(";"&amp;'CASE DATA'!$E58&amp;";",ROW($1:$99),1),";")),"",ROW($1:$99)),COLUMN(B57)+1)-SMALL(IF(ISERROR(SEARCH(MID(";"&amp;'CASE DATA'!$E58&amp;";",ROW($1:$99),1),";")),"",ROW($1:$99)),COLUMN(B57))-1)</f>
        <v/>
      </c>
      <c r="W58" s="121" t="str">
        <f t="array" ref="W58">MID(";"&amp;'CASE DATA'!$E58&amp;";",SMALL(IF(ISERROR(SEARCH(MID(";"&amp;'CASE DATA'!$E58&amp;";",ROW($1:$99),1),";")),"",ROW($1:$99)+1),COLUMN(C58)),SMALL(IF(ISERROR(SEARCH(MID(";"&amp;'CASE DATA'!$E58&amp;";",ROW($1:$99),1),";")),"",ROW($1:$99)),COLUMN(C57)+1)-SMALL(IF(ISERROR(SEARCH(MID(";"&amp;'CASE DATA'!$E58&amp;";",ROW($1:$99),1),";")),"",ROW($1:$99)),COLUMN(C57))-1)</f>
        <v/>
      </c>
      <c r="X58" s="121" t="str">
        <f t="array" ref="X58">MID(";"&amp;'CASE DATA'!$E58&amp;";",SMALL(IF(ISERROR(SEARCH(MID(";"&amp;'CASE DATA'!$E58&amp;";",ROW($1:$99),1),";")),"",ROW($1:$99)+1),COLUMN(D58)),SMALL(IF(ISERROR(SEARCH(MID(";"&amp;'CASE DATA'!$E58&amp;";",ROW($1:$99),1),";")),"",ROW($1:$99)),COLUMN(D57)+1)-SMALL(IF(ISERROR(SEARCH(MID(";"&amp;'CASE DATA'!$E58&amp;";",ROW($1:$99),1),";")),"",ROW($1:$99)),COLUMN(D57))-1)</f>
        <v/>
      </c>
      <c r="Y58" s="121" t="str">
        <f t="array" ref="Y58">MID(";"&amp;'CASE DATA'!$E58&amp;";",SMALL(IF(ISERROR(SEARCH(MID(";"&amp;'CASE DATA'!$E58&amp;";",ROW($1:$99),1),";")),"",ROW($1:$99)+1),COLUMN(E58)),SMALL(IF(ISERROR(SEARCH(MID(";"&amp;'CASE DATA'!$E58&amp;";",ROW($1:$99),1),";")),"",ROW($1:$99)),COLUMN(E57)+1)-SMALL(IF(ISERROR(SEARCH(MID(";"&amp;'CASE DATA'!$E58&amp;";",ROW($1:$99),1),";")),"",ROW($1:$99)),COLUMN(E57))-1)</f>
        <v/>
      </c>
      <c r="Z58" s="121" t="str">
        <f t="array" ref="Z58">MID(";"&amp;'CASE DATA'!$E58&amp;";",SMALL(IF(ISERROR(SEARCH(MID(";"&amp;'CASE DATA'!$E58&amp;";",ROW($1:$99),1),";")),"",ROW($1:$99)+1),COLUMN(F58)),SMALL(IF(ISERROR(SEARCH(MID(";"&amp;'CASE DATA'!$E58&amp;";",ROW($1:$99),1),";")),"",ROW($1:$99)),COLUMN(F57)+1)-SMALL(IF(ISERROR(SEARCH(MID(";"&amp;'CASE DATA'!$E58&amp;";",ROW($1:$99),1),";")),"",ROW($1:$99)),COLUMN(F57))-1)</f>
        <v/>
      </c>
      <c r="AA58" s="121" t="str">
        <f t="array" ref="AA58">MID(";"&amp;'CASE DATA'!$E58&amp;";",SMALL(IF(ISERROR(SEARCH(MID(";"&amp;'CASE DATA'!$E58&amp;";",ROW($1:$99),1),";")),"",ROW($1:$99)+1),COLUMN(G58)),SMALL(IF(ISERROR(SEARCH(MID(";"&amp;'CASE DATA'!$E58&amp;";",ROW($1:$99),1),";")),"",ROW($1:$99)),COLUMN(G57)+1)-SMALL(IF(ISERROR(SEARCH(MID(";"&amp;'CASE DATA'!$E58&amp;";",ROW($1:$99),1),";")),"",ROW($1:$99)),COLUMN(G57))-1)</f>
        <v/>
      </c>
      <c r="AB58" s="121" t="str">
        <f t="array" ref="AB58">MID(";"&amp;'CASE DATA'!$E58&amp;";",SMALL(IF(ISERROR(SEARCH(MID(";"&amp;'CASE DATA'!$E58&amp;";",ROW($1:$99),1),";")),"",ROW($1:$99)+1),COLUMN(H58)),SMALL(IF(ISERROR(SEARCH(MID(";"&amp;'CASE DATA'!$E58&amp;";",ROW($1:$99),1),";")),"",ROW($1:$99)),COLUMN(H57)+1)-SMALL(IF(ISERROR(SEARCH(MID(";"&amp;'CASE DATA'!$E58&amp;";",ROW($1:$99),1),";")),"",ROW($1:$99)),COLUMN(H57))-1)</f>
        <v/>
      </c>
      <c r="AC58" s="121" t="str">
        <f t="array" ref="AC58">MID(";"&amp;'CASE DATA'!$E58&amp;";",SMALL(IF(ISERROR(SEARCH(MID(";"&amp;'CASE DATA'!$E58&amp;";",ROW($1:$99),1),";")),"",ROW($1:$99)+1),COLUMN(I58)),SMALL(IF(ISERROR(SEARCH(MID(";"&amp;'CASE DATA'!$E58&amp;";",ROW($1:$99),1),";")),"",ROW($1:$99)),COLUMN(I57)+1)-SMALL(IF(ISERROR(SEARCH(MID(";"&amp;'CASE DATA'!$E58&amp;";",ROW($1:$99),1),";")),"",ROW($1:$99)),COLUMN(I57))-1)</f>
        <v/>
      </c>
      <c r="AD58" s="121" t="str">
        <f t="array" ref="AD58">MID(";"&amp;'CASE DATA'!$E58&amp;";",SMALL(IF(ISERROR(SEARCH(MID(";"&amp;'CASE DATA'!$E58&amp;";",ROW($1:$99),1),";")),"",ROW($1:$99)+1),COLUMN(J58)),SMALL(IF(ISERROR(SEARCH(MID(";"&amp;'CASE DATA'!$E58&amp;";",ROW($1:$99),1),";")),"",ROW($1:$99)),COLUMN(J57)+1)-SMALL(IF(ISERROR(SEARCH(MID(";"&amp;'CASE DATA'!$E58&amp;";",ROW($1:$99),1),";")),"",ROW($1:$99)),COLUMN(J57))-1)</f>
        <v/>
      </c>
      <c r="AE58" s="121" t="str">
        <f t="array" ref="AE58">MID(";"&amp;'CASE DATA'!$E58&amp;";",SMALL(IF(ISERROR(SEARCH(MID(";"&amp;'CASE DATA'!$E58&amp;";",ROW($1:$99),1),";")),"",ROW($1:$99)+1),COLUMN(K58)),SMALL(IF(ISERROR(SEARCH(MID(";"&amp;'CASE DATA'!$E58&amp;";",ROW($1:$99),1),";")),"",ROW($1:$99)),COLUMN(K57)+1)-SMALL(IF(ISERROR(SEARCH(MID(";"&amp;'CASE DATA'!$E58&amp;";",ROW($1:$99),1),";")),"",ROW($1:$99)),COLUMN(K57))-1)</f>
        <v/>
      </c>
      <c r="AF58" s="121" t="str">
        <f t="array" ref="AF58">MID(";"&amp;'CASE DATA'!$E58&amp;";",SMALL(IF(ISERROR(SEARCH(MID(";"&amp;'CASE DATA'!$E58&amp;";",ROW($1:$99),1),";")),"",ROW($1:$99)+1),COLUMN(L58)),SMALL(IF(ISERROR(SEARCH(MID(";"&amp;'CASE DATA'!$E58&amp;";",ROW($1:$99),1),";")),"",ROW($1:$99)),COLUMN(L57)+1)-SMALL(IF(ISERROR(SEARCH(MID(";"&amp;'CASE DATA'!$E58&amp;";",ROW($1:$99),1),";")),"",ROW($1:$99)),COLUMN(L57))-1)</f>
        <v/>
      </c>
    </row>
    <row r="59" spans="1:32" x14ac:dyDescent="0.3">
      <c r="A59" s="145"/>
      <c r="C59" s="147"/>
      <c r="D59" s="145"/>
      <c r="E59" s="146"/>
      <c r="I59" s="143"/>
      <c r="J59" s="143"/>
      <c r="K59" s="143"/>
      <c r="L59" s="143"/>
      <c r="M59" s="143"/>
      <c r="N59" s="143"/>
      <c r="O59" s="143"/>
      <c r="P59" s="143"/>
      <c r="Q59" s="143"/>
      <c r="R59" s="143"/>
      <c r="S59" s="8">
        <f t="shared" si="1"/>
        <v>0</v>
      </c>
      <c r="U59" s="121" t="str">
        <f t="array" ref="U59">MID(";"&amp;'CASE DATA'!$E59&amp;";",SMALL(IF(ISERROR(SEARCH(MID(";"&amp;'CASE DATA'!$E59&amp;";",ROW($1:$99),1),";")),"",ROW($1:$99)+1),COLUMN(A59)),SMALL(IF(ISERROR(SEARCH(MID(";"&amp;'CASE DATA'!$E59&amp;";",ROW($1:$99),1),";")),"",ROW($1:$99)),COLUMN(A58)+1)-SMALL(IF(ISERROR(SEARCH(MID(";"&amp;'CASE DATA'!$E59&amp;";",ROW($1:$99),1),";")),"",ROW($1:$99)),COLUMN(A58))-1)</f>
        <v/>
      </c>
      <c r="V59" s="121" t="str">
        <f t="array" ref="V59">MID(";"&amp;'CASE DATA'!$E59&amp;";",SMALL(IF(ISERROR(SEARCH(MID(";"&amp;'CASE DATA'!$E59&amp;";",ROW($1:$99),1),";")),"",ROW($1:$99)+1),COLUMN(B59)),SMALL(IF(ISERROR(SEARCH(MID(";"&amp;'CASE DATA'!$E59&amp;";",ROW($1:$99),1),";")),"",ROW($1:$99)),COLUMN(B58)+1)-SMALL(IF(ISERROR(SEARCH(MID(";"&amp;'CASE DATA'!$E59&amp;";",ROW($1:$99),1),";")),"",ROW($1:$99)),COLUMN(B58))-1)</f>
        <v/>
      </c>
      <c r="W59" s="121" t="str">
        <f t="array" ref="W59">MID(";"&amp;'CASE DATA'!$E59&amp;";",SMALL(IF(ISERROR(SEARCH(MID(";"&amp;'CASE DATA'!$E59&amp;";",ROW($1:$99),1),";")),"",ROW($1:$99)+1),COLUMN(C59)),SMALL(IF(ISERROR(SEARCH(MID(";"&amp;'CASE DATA'!$E59&amp;";",ROW($1:$99),1),";")),"",ROW($1:$99)),COLUMN(C58)+1)-SMALL(IF(ISERROR(SEARCH(MID(";"&amp;'CASE DATA'!$E59&amp;";",ROW($1:$99),1),";")),"",ROW($1:$99)),COLUMN(C58))-1)</f>
        <v/>
      </c>
      <c r="X59" s="121" t="str">
        <f t="array" ref="X59">MID(";"&amp;'CASE DATA'!$E59&amp;";",SMALL(IF(ISERROR(SEARCH(MID(";"&amp;'CASE DATA'!$E59&amp;";",ROW($1:$99),1),";")),"",ROW($1:$99)+1),COLUMN(D59)),SMALL(IF(ISERROR(SEARCH(MID(";"&amp;'CASE DATA'!$E59&amp;";",ROW($1:$99),1),";")),"",ROW($1:$99)),COLUMN(D58)+1)-SMALL(IF(ISERROR(SEARCH(MID(";"&amp;'CASE DATA'!$E59&amp;";",ROW($1:$99),1),";")),"",ROW($1:$99)),COLUMN(D58))-1)</f>
        <v/>
      </c>
      <c r="Y59" s="121" t="str">
        <f t="array" ref="Y59">MID(";"&amp;'CASE DATA'!$E59&amp;";",SMALL(IF(ISERROR(SEARCH(MID(";"&amp;'CASE DATA'!$E59&amp;";",ROW($1:$99),1),";")),"",ROW($1:$99)+1),COLUMN(E59)),SMALL(IF(ISERROR(SEARCH(MID(";"&amp;'CASE DATA'!$E59&amp;";",ROW($1:$99),1),";")),"",ROW($1:$99)),COLUMN(E58)+1)-SMALL(IF(ISERROR(SEARCH(MID(";"&amp;'CASE DATA'!$E59&amp;";",ROW($1:$99),1),";")),"",ROW($1:$99)),COLUMN(E58))-1)</f>
        <v/>
      </c>
      <c r="Z59" s="121" t="str">
        <f t="array" ref="Z59">MID(";"&amp;'CASE DATA'!$E59&amp;";",SMALL(IF(ISERROR(SEARCH(MID(";"&amp;'CASE DATA'!$E59&amp;";",ROW($1:$99),1),";")),"",ROW($1:$99)+1),COLUMN(F59)),SMALL(IF(ISERROR(SEARCH(MID(";"&amp;'CASE DATA'!$E59&amp;";",ROW($1:$99),1),";")),"",ROW($1:$99)),COLUMN(F58)+1)-SMALL(IF(ISERROR(SEARCH(MID(";"&amp;'CASE DATA'!$E59&amp;";",ROW($1:$99),1),";")),"",ROW($1:$99)),COLUMN(F58))-1)</f>
        <v/>
      </c>
      <c r="AA59" s="121" t="str">
        <f t="array" ref="AA59">MID(";"&amp;'CASE DATA'!$E59&amp;";",SMALL(IF(ISERROR(SEARCH(MID(";"&amp;'CASE DATA'!$E59&amp;";",ROW($1:$99),1),";")),"",ROW($1:$99)+1),COLUMN(G59)),SMALL(IF(ISERROR(SEARCH(MID(";"&amp;'CASE DATA'!$E59&amp;";",ROW($1:$99),1),";")),"",ROW($1:$99)),COLUMN(G58)+1)-SMALL(IF(ISERROR(SEARCH(MID(";"&amp;'CASE DATA'!$E59&amp;";",ROW($1:$99),1),";")),"",ROW($1:$99)),COLUMN(G58))-1)</f>
        <v/>
      </c>
      <c r="AB59" s="121" t="str">
        <f t="array" ref="AB59">MID(";"&amp;'CASE DATA'!$E59&amp;";",SMALL(IF(ISERROR(SEARCH(MID(";"&amp;'CASE DATA'!$E59&amp;";",ROW($1:$99),1),";")),"",ROW($1:$99)+1),COLUMN(H59)),SMALL(IF(ISERROR(SEARCH(MID(";"&amp;'CASE DATA'!$E59&amp;";",ROW($1:$99),1),";")),"",ROW($1:$99)),COLUMN(H58)+1)-SMALL(IF(ISERROR(SEARCH(MID(";"&amp;'CASE DATA'!$E59&amp;";",ROW($1:$99),1),";")),"",ROW($1:$99)),COLUMN(H58))-1)</f>
        <v/>
      </c>
      <c r="AC59" s="121" t="str">
        <f t="array" ref="AC59">MID(";"&amp;'CASE DATA'!$E59&amp;";",SMALL(IF(ISERROR(SEARCH(MID(";"&amp;'CASE DATA'!$E59&amp;";",ROW($1:$99),1),";")),"",ROW($1:$99)+1),COLUMN(I59)),SMALL(IF(ISERROR(SEARCH(MID(";"&amp;'CASE DATA'!$E59&amp;";",ROW($1:$99),1),";")),"",ROW($1:$99)),COLUMN(I58)+1)-SMALL(IF(ISERROR(SEARCH(MID(";"&amp;'CASE DATA'!$E59&amp;";",ROW($1:$99),1),";")),"",ROW($1:$99)),COLUMN(I58))-1)</f>
        <v/>
      </c>
      <c r="AD59" s="121" t="str">
        <f t="array" ref="AD59">MID(";"&amp;'CASE DATA'!$E59&amp;";",SMALL(IF(ISERROR(SEARCH(MID(";"&amp;'CASE DATA'!$E59&amp;";",ROW($1:$99),1),";")),"",ROW($1:$99)+1),COLUMN(J59)),SMALL(IF(ISERROR(SEARCH(MID(";"&amp;'CASE DATA'!$E59&amp;";",ROW($1:$99),1),";")),"",ROW($1:$99)),COLUMN(J58)+1)-SMALL(IF(ISERROR(SEARCH(MID(";"&amp;'CASE DATA'!$E59&amp;";",ROW($1:$99),1),";")),"",ROW($1:$99)),COLUMN(J58))-1)</f>
        <v/>
      </c>
      <c r="AE59" s="121" t="str">
        <f t="array" ref="AE59">MID(";"&amp;'CASE DATA'!$E59&amp;";",SMALL(IF(ISERROR(SEARCH(MID(";"&amp;'CASE DATA'!$E59&amp;";",ROW($1:$99),1),";")),"",ROW($1:$99)+1),COLUMN(K59)),SMALL(IF(ISERROR(SEARCH(MID(";"&amp;'CASE DATA'!$E59&amp;";",ROW($1:$99),1),";")),"",ROW($1:$99)),COLUMN(K58)+1)-SMALL(IF(ISERROR(SEARCH(MID(";"&amp;'CASE DATA'!$E59&amp;";",ROW($1:$99),1),";")),"",ROW($1:$99)),COLUMN(K58))-1)</f>
        <v/>
      </c>
      <c r="AF59" s="121" t="str">
        <f t="array" ref="AF59">MID(";"&amp;'CASE DATA'!$E59&amp;";",SMALL(IF(ISERROR(SEARCH(MID(";"&amp;'CASE DATA'!$E59&amp;";",ROW($1:$99),1),";")),"",ROW($1:$99)+1),COLUMN(L59)),SMALL(IF(ISERROR(SEARCH(MID(";"&amp;'CASE DATA'!$E59&amp;";",ROW($1:$99),1),";")),"",ROW($1:$99)),COLUMN(L58)+1)-SMALL(IF(ISERROR(SEARCH(MID(";"&amp;'CASE DATA'!$E59&amp;";",ROW($1:$99),1),";")),"",ROW($1:$99)),COLUMN(L58))-1)</f>
        <v/>
      </c>
    </row>
    <row r="60" spans="1:32" x14ac:dyDescent="0.3">
      <c r="A60" s="145"/>
      <c r="C60" s="147"/>
      <c r="D60" s="145"/>
      <c r="E60" s="146"/>
      <c r="I60" s="143"/>
      <c r="J60" s="143"/>
      <c r="K60" s="143"/>
      <c r="L60" s="143"/>
      <c r="M60" s="143"/>
      <c r="N60" s="143"/>
      <c r="O60" s="143"/>
      <c r="P60" s="143"/>
      <c r="Q60" s="143"/>
      <c r="R60" s="143"/>
      <c r="S60" s="8">
        <f t="shared" si="1"/>
        <v>0</v>
      </c>
      <c r="U60" s="121" t="str">
        <f t="array" ref="U60">MID(";"&amp;'CASE DATA'!$E60&amp;";",SMALL(IF(ISERROR(SEARCH(MID(";"&amp;'CASE DATA'!$E60&amp;";",ROW($1:$99),1),";")),"",ROW($1:$99)+1),COLUMN(A60)),SMALL(IF(ISERROR(SEARCH(MID(";"&amp;'CASE DATA'!$E60&amp;";",ROW($1:$99),1),";")),"",ROW($1:$99)),COLUMN(A59)+1)-SMALL(IF(ISERROR(SEARCH(MID(";"&amp;'CASE DATA'!$E60&amp;";",ROW($1:$99),1),";")),"",ROW($1:$99)),COLUMN(A59))-1)</f>
        <v/>
      </c>
      <c r="V60" s="121" t="str">
        <f t="array" ref="V60">MID(";"&amp;'CASE DATA'!$E60&amp;";",SMALL(IF(ISERROR(SEARCH(MID(";"&amp;'CASE DATA'!$E60&amp;";",ROW($1:$99),1),";")),"",ROW($1:$99)+1),COLUMN(B60)),SMALL(IF(ISERROR(SEARCH(MID(";"&amp;'CASE DATA'!$E60&amp;";",ROW($1:$99),1),";")),"",ROW($1:$99)),COLUMN(B59)+1)-SMALL(IF(ISERROR(SEARCH(MID(";"&amp;'CASE DATA'!$E60&amp;";",ROW($1:$99),1),";")),"",ROW($1:$99)),COLUMN(B59))-1)</f>
        <v/>
      </c>
      <c r="W60" s="121" t="str">
        <f t="array" ref="W60">MID(";"&amp;'CASE DATA'!$E60&amp;";",SMALL(IF(ISERROR(SEARCH(MID(";"&amp;'CASE DATA'!$E60&amp;";",ROW($1:$99),1),";")),"",ROW($1:$99)+1),COLUMN(C60)),SMALL(IF(ISERROR(SEARCH(MID(";"&amp;'CASE DATA'!$E60&amp;";",ROW($1:$99),1),";")),"",ROW($1:$99)),COLUMN(C59)+1)-SMALL(IF(ISERROR(SEARCH(MID(";"&amp;'CASE DATA'!$E60&amp;";",ROW($1:$99),1),";")),"",ROW($1:$99)),COLUMN(C59))-1)</f>
        <v/>
      </c>
      <c r="X60" s="121" t="str">
        <f t="array" ref="X60">MID(";"&amp;'CASE DATA'!$E60&amp;";",SMALL(IF(ISERROR(SEARCH(MID(";"&amp;'CASE DATA'!$E60&amp;";",ROW($1:$99),1),";")),"",ROW($1:$99)+1),COLUMN(D60)),SMALL(IF(ISERROR(SEARCH(MID(";"&amp;'CASE DATA'!$E60&amp;";",ROW($1:$99),1),";")),"",ROW($1:$99)),COLUMN(D59)+1)-SMALL(IF(ISERROR(SEARCH(MID(";"&amp;'CASE DATA'!$E60&amp;";",ROW($1:$99),1),";")),"",ROW($1:$99)),COLUMN(D59))-1)</f>
        <v/>
      </c>
      <c r="Y60" s="121" t="str">
        <f t="array" ref="Y60">MID(";"&amp;'CASE DATA'!$E60&amp;";",SMALL(IF(ISERROR(SEARCH(MID(";"&amp;'CASE DATA'!$E60&amp;";",ROW($1:$99),1),";")),"",ROW($1:$99)+1),COLUMN(E60)),SMALL(IF(ISERROR(SEARCH(MID(";"&amp;'CASE DATA'!$E60&amp;";",ROW($1:$99),1),";")),"",ROW($1:$99)),COLUMN(E59)+1)-SMALL(IF(ISERROR(SEARCH(MID(";"&amp;'CASE DATA'!$E60&amp;";",ROW($1:$99),1),";")),"",ROW($1:$99)),COLUMN(E59))-1)</f>
        <v/>
      </c>
      <c r="Z60" s="121" t="str">
        <f t="array" ref="Z60">MID(";"&amp;'CASE DATA'!$E60&amp;";",SMALL(IF(ISERROR(SEARCH(MID(";"&amp;'CASE DATA'!$E60&amp;";",ROW($1:$99),1),";")),"",ROW($1:$99)+1),COLUMN(F60)),SMALL(IF(ISERROR(SEARCH(MID(";"&amp;'CASE DATA'!$E60&amp;";",ROW($1:$99),1),";")),"",ROW($1:$99)),COLUMN(F59)+1)-SMALL(IF(ISERROR(SEARCH(MID(";"&amp;'CASE DATA'!$E60&amp;";",ROW($1:$99),1),";")),"",ROW($1:$99)),COLUMN(F59))-1)</f>
        <v/>
      </c>
      <c r="AA60" s="121" t="str">
        <f t="array" ref="AA60">MID(";"&amp;'CASE DATA'!$E60&amp;";",SMALL(IF(ISERROR(SEARCH(MID(";"&amp;'CASE DATA'!$E60&amp;";",ROW($1:$99),1),";")),"",ROW($1:$99)+1),COLUMN(G60)),SMALL(IF(ISERROR(SEARCH(MID(";"&amp;'CASE DATA'!$E60&amp;";",ROW($1:$99),1),";")),"",ROW($1:$99)),COLUMN(G59)+1)-SMALL(IF(ISERROR(SEARCH(MID(";"&amp;'CASE DATA'!$E60&amp;";",ROW($1:$99),1),";")),"",ROW($1:$99)),COLUMN(G59))-1)</f>
        <v/>
      </c>
      <c r="AB60" s="121" t="str">
        <f t="array" ref="AB60">MID(";"&amp;'CASE DATA'!$E60&amp;";",SMALL(IF(ISERROR(SEARCH(MID(";"&amp;'CASE DATA'!$E60&amp;";",ROW($1:$99),1),";")),"",ROW($1:$99)+1),COLUMN(H60)),SMALL(IF(ISERROR(SEARCH(MID(";"&amp;'CASE DATA'!$E60&amp;";",ROW($1:$99),1),";")),"",ROW($1:$99)),COLUMN(H59)+1)-SMALL(IF(ISERROR(SEARCH(MID(";"&amp;'CASE DATA'!$E60&amp;";",ROW($1:$99),1),";")),"",ROW($1:$99)),COLUMN(H59))-1)</f>
        <v/>
      </c>
      <c r="AC60" s="121" t="str">
        <f t="array" ref="AC60">MID(";"&amp;'CASE DATA'!$E60&amp;";",SMALL(IF(ISERROR(SEARCH(MID(";"&amp;'CASE DATA'!$E60&amp;";",ROW($1:$99),1),";")),"",ROW($1:$99)+1),COLUMN(I60)),SMALL(IF(ISERROR(SEARCH(MID(";"&amp;'CASE DATA'!$E60&amp;";",ROW($1:$99),1),";")),"",ROW($1:$99)),COLUMN(I59)+1)-SMALL(IF(ISERROR(SEARCH(MID(";"&amp;'CASE DATA'!$E60&amp;";",ROW($1:$99),1),";")),"",ROW($1:$99)),COLUMN(I59))-1)</f>
        <v/>
      </c>
      <c r="AD60" s="121" t="str">
        <f t="array" ref="AD60">MID(";"&amp;'CASE DATA'!$E60&amp;";",SMALL(IF(ISERROR(SEARCH(MID(";"&amp;'CASE DATA'!$E60&amp;";",ROW($1:$99),1),";")),"",ROW($1:$99)+1),COLUMN(J60)),SMALL(IF(ISERROR(SEARCH(MID(";"&amp;'CASE DATA'!$E60&amp;";",ROW($1:$99),1),";")),"",ROW($1:$99)),COLUMN(J59)+1)-SMALL(IF(ISERROR(SEARCH(MID(";"&amp;'CASE DATA'!$E60&amp;";",ROW($1:$99),1),";")),"",ROW($1:$99)),COLUMN(J59))-1)</f>
        <v/>
      </c>
      <c r="AE60" s="121" t="str">
        <f t="array" ref="AE60">MID(";"&amp;'CASE DATA'!$E60&amp;";",SMALL(IF(ISERROR(SEARCH(MID(";"&amp;'CASE DATA'!$E60&amp;";",ROW($1:$99),1),";")),"",ROW($1:$99)+1),COLUMN(K60)),SMALL(IF(ISERROR(SEARCH(MID(";"&amp;'CASE DATA'!$E60&amp;";",ROW($1:$99),1),";")),"",ROW($1:$99)),COLUMN(K59)+1)-SMALL(IF(ISERROR(SEARCH(MID(";"&amp;'CASE DATA'!$E60&amp;";",ROW($1:$99),1),";")),"",ROW($1:$99)),COLUMN(K59))-1)</f>
        <v/>
      </c>
      <c r="AF60" s="121" t="str">
        <f t="array" ref="AF60">MID(";"&amp;'CASE DATA'!$E60&amp;";",SMALL(IF(ISERROR(SEARCH(MID(";"&amp;'CASE DATA'!$E60&amp;";",ROW($1:$99),1),";")),"",ROW($1:$99)+1),COLUMN(L60)),SMALL(IF(ISERROR(SEARCH(MID(";"&amp;'CASE DATA'!$E60&amp;";",ROW($1:$99),1),";")),"",ROW($1:$99)),COLUMN(L59)+1)-SMALL(IF(ISERROR(SEARCH(MID(";"&amp;'CASE DATA'!$E60&amp;";",ROW($1:$99),1),";")),"",ROW($1:$99)),COLUMN(L59))-1)</f>
        <v/>
      </c>
    </row>
    <row r="61" spans="1:32" x14ac:dyDescent="0.3">
      <c r="A61" s="145"/>
      <c r="C61" s="147"/>
      <c r="D61" s="145"/>
      <c r="E61" s="146"/>
      <c r="I61" s="143"/>
      <c r="J61" s="143"/>
      <c r="K61" s="143"/>
      <c r="L61" s="143"/>
      <c r="M61" s="143"/>
      <c r="N61" s="143"/>
      <c r="O61" s="143"/>
      <c r="P61" s="143"/>
      <c r="Q61" s="143"/>
      <c r="R61" s="143"/>
      <c r="S61" s="8">
        <f t="shared" si="1"/>
        <v>0</v>
      </c>
      <c r="U61" s="121" t="str">
        <f t="array" ref="U61">MID(";"&amp;'CASE DATA'!$E61&amp;";",SMALL(IF(ISERROR(SEARCH(MID(";"&amp;'CASE DATA'!$E61&amp;";",ROW($1:$99),1),";")),"",ROW($1:$99)+1),COLUMN(A61)),SMALL(IF(ISERROR(SEARCH(MID(";"&amp;'CASE DATA'!$E61&amp;";",ROW($1:$99),1),";")),"",ROW($1:$99)),COLUMN(A60)+1)-SMALL(IF(ISERROR(SEARCH(MID(";"&amp;'CASE DATA'!$E61&amp;";",ROW($1:$99),1),";")),"",ROW($1:$99)),COLUMN(A60))-1)</f>
        <v/>
      </c>
      <c r="V61" s="121" t="str">
        <f t="array" ref="V61">MID(";"&amp;'CASE DATA'!$E61&amp;";",SMALL(IF(ISERROR(SEARCH(MID(";"&amp;'CASE DATA'!$E61&amp;";",ROW($1:$99),1),";")),"",ROW($1:$99)+1),COLUMN(B61)),SMALL(IF(ISERROR(SEARCH(MID(";"&amp;'CASE DATA'!$E61&amp;";",ROW($1:$99),1),";")),"",ROW($1:$99)),COLUMN(B60)+1)-SMALL(IF(ISERROR(SEARCH(MID(";"&amp;'CASE DATA'!$E61&amp;";",ROW($1:$99),1),";")),"",ROW($1:$99)),COLUMN(B60))-1)</f>
        <v/>
      </c>
      <c r="W61" s="121" t="str">
        <f t="array" ref="W61">MID(";"&amp;'CASE DATA'!$E61&amp;";",SMALL(IF(ISERROR(SEARCH(MID(";"&amp;'CASE DATA'!$E61&amp;";",ROW($1:$99),1),";")),"",ROW($1:$99)+1),COLUMN(C61)),SMALL(IF(ISERROR(SEARCH(MID(";"&amp;'CASE DATA'!$E61&amp;";",ROW($1:$99),1),";")),"",ROW($1:$99)),COLUMN(C60)+1)-SMALL(IF(ISERROR(SEARCH(MID(";"&amp;'CASE DATA'!$E61&amp;";",ROW($1:$99),1),";")),"",ROW($1:$99)),COLUMN(C60))-1)</f>
        <v/>
      </c>
      <c r="X61" s="121" t="str">
        <f t="array" ref="X61">MID(";"&amp;'CASE DATA'!$E61&amp;";",SMALL(IF(ISERROR(SEARCH(MID(";"&amp;'CASE DATA'!$E61&amp;";",ROW($1:$99),1),";")),"",ROW($1:$99)+1),COLUMN(D61)),SMALL(IF(ISERROR(SEARCH(MID(";"&amp;'CASE DATA'!$E61&amp;";",ROW($1:$99),1),";")),"",ROW($1:$99)),COLUMN(D60)+1)-SMALL(IF(ISERROR(SEARCH(MID(";"&amp;'CASE DATA'!$E61&amp;";",ROW($1:$99),1),";")),"",ROW($1:$99)),COLUMN(D60))-1)</f>
        <v/>
      </c>
      <c r="Y61" s="121" t="str">
        <f t="array" ref="Y61">MID(";"&amp;'CASE DATA'!$E61&amp;";",SMALL(IF(ISERROR(SEARCH(MID(";"&amp;'CASE DATA'!$E61&amp;";",ROW($1:$99),1),";")),"",ROW($1:$99)+1),COLUMN(E61)),SMALL(IF(ISERROR(SEARCH(MID(";"&amp;'CASE DATA'!$E61&amp;";",ROW($1:$99),1),";")),"",ROW($1:$99)),COLUMN(E60)+1)-SMALL(IF(ISERROR(SEARCH(MID(";"&amp;'CASE DATA'!$E61&amp;";",ROW($1:$99),1),";")),"",ROW($1:$99)),COLUMN(E60))-1)</f>
        <v/>
      </c>
      <c r="Z61" s="121" t="str">
        <f t="array" ref="Z61">MID(";"&amp;'CASE DATA'!$E61&amp;";",SMALL(IF(ISERROR(SEARCH(MID(";"&amp;'CASE DATA'!$E61&amp;";",ROW($1:$99),1),";")),"",ROW($1:$99)+1),COLUMN(F61)),SMALL(IF(ISERROR(SEARCH(MID(";"&amp;'CASE DATA'!$E61&amp;";",ROW($1:$99),1),";")),"",ROW($1:$99)),COLUMN(F60)+1)-SMALL(IF(ISERROR(SEARCH(MID(";"&amp;'CASE DATA'!$E61&amp;";",ROW($1:$99),1),";")),"",ROW($1:$99)),COLUMN(F60))-1)</f>
        <v/>
      </c>
      <c r="AA61" s="121" t="str">
        <f t="array" ref="AA61">MID(";"&amp;'CASE DATA'!$E61&amp;";",SMALL(IF(ISERROR(SEARCH(MID(";"&amp;'CASE DATA'!$E61&amp;";",ROW($1:$99),1),";")),"",ROW($1:$99)+1),COLUMN(G61)),SMALL(IF(ISERROR(SEARCH(MID(";"&amp;'CASE DATA'!$E61&amp;";",ROW($1:$99),1),";")),"",ROW($1:$99)),COLUMN(G60)+1)-SMALL(IF(ISERROR(SEARCH(MID(";"&amp;'CASE DATA'!$E61&amp;";",ROW($1:$99),1),";")),"",ROW($1:$99)),COLUMN(G60))-1)</f>
        <v/>
      </c>
      <c r="AB61" s="121" t="str">
        <f t="array" ref="AB61">MID(";"&amp;'CASE DATA'!$E61&amp;";",SMALL(IF(ISERROR(SEARCH(MID(";"&amp;'CASE DATA'!$E61&amp;";",ROW($1:$99),1),";")),"",ROW($1:$99)+1),COLUMN(H61)),SMALL(IF(ISERROR(SEARCH(MID(";"&amp;'CASE DATA'!$E61&amp;";",ROW($1:$99),1),";")),"",ROW($1:$99)),COLUMN(H60)+1)-SMALL(IF(ISERROR(SEARCH(MID(";"&amp;'CASE DATA'!$E61&amp;";",ROW($1:$99),1),";")),"",ROW($1:$99)),COLUMN(H60))-1)</f>
        <v/>
      </c>
      <c r="AC61" s="121" t="str">
        <f t="array" ref="AC61">MID(";"&amp;'CASE DATA'!$E61&amp;";",SMALL(IF(ISERROR(SEARCH(MID(";"&amp;'CASE DATA'!$E61&amp;";",ROW($1:$99),1),";")),"",ROW($1:$99)+1),COLUMN(I61)),SMALL(IF(ISERROR(SEARCH(MID(";"&amp;'CASE DATA'!$E61&amp;";",ROW($1:$99),1),";")),"",ROW($1:$99)),COLUMN(I60)+1)-SMALL(IF(ISERROR(SEARCH(MID(";"&amp;'CASE DATA'!$E61&amp;";",ROW($1:$99),1),";")),"",ROW($1:$99)),COLUMN(I60))-1)</f>
        <v/>
      </c>
      <c r="AD61" s="121" t="str">
        <f t="array" ref="AD61">MID(";"&amp;'CASE DATA'!$E61&amp;";",SMALL(IF(ISERROR(SEARCH(MID(";"&amp;'CASE DATA'!$E61&amp;";",ROW($1:$99),1),";")),"",ROW($1:$99)+1),COLUMN(J61)),SMALL(IF(ISERROR(SEARCH(MID(";"&amp;'CASE DATA'!$E61&amp;";",ROW($1:$99),1),";")),"",ROW($1:$99)),COLUMN(J60)+1)-SMALL(IF(ISERROR(SEARCH(MID(";"&amp;'CASE DATA'!$E61&amp;";",ROW($1:$99),1),";")),"",ROW($1:$99)),COLUMN(J60))-1)</f>
        <v/>
      </c>
      <c r="AE61" s="121" t="str">
        <f t="array" ref="AE61">MID(";"&amp;'CASE DATA'!$E61&amp;";",SMALL(IF(ISERROR(SEARCH(MID(";"&amp;'CASE DATA'!$E61&amp;";",ROW($1:$99),1),";")),"",ROW($1:$99)+1),COLUMN(K61)),SMALL(IF(ISERROR(SEARCH(MID(";"&amp;'CASE DATA'!$E61&amp;";",ROW($1:$99),1),";")),"",ROW($1:$99)),COLUMN(K60)+1)-SMALL(IF(ISERROR(SEARCH(MID(";"&amp;'CASE DATA'!$E61&amp;";",ROW($1:$99),1),";")),"",ROW($1:$99)),COLUMN(K60))-1)</f>
        <v/>
      </c>
      <c r="AF61" s="121" t="str">
        <f t="array" ref="AF61">MID(";"&amp;'CASE DATA'!$E61&amp;";",SMALL(IF(ISERROR(SEARCH(MID(";"&amp;'CASE DATA'!$E61&amp;";",ROW($1:$99),1),";")),"",ROW($1:$99)+1),COLUMN(L61)),SMALL(IF(ISERROR(SEARCH(MID(";"&amp;'CASE DATA'!$E61&amp;";",ROW($1:$99),1),";")),"",ROW($1:$99)),COLUMN(L60)+1)-SMALL(IF(ISERROR(SEARCH(MID(";"&amp;'CASE DATA'!$E61&amp;";",ROW($1:$99),1),";")),"",ROW($1:$99)),COLUMN(L60))-1)</f>
        <v/>
      </c>
    </row>
    <row r="62" spans="1:32" x14ac:dyDescent="0.3">
      <c r="A62" s="145"/>
      <c r="C62" s="147"/>
      <c r="D62" s="145"/>
      <c r="E62" s="146"/>
      <c r="I62" s="143"/>
      <c r="J62" s="143"/>
      <c r="K62" s="143"/>
      <c r="L62" s="143"/>
      <c r="M62" s="143"/>
      <c r="N62" s="143"/>
      <c r="O62" s="143"/>
      <c r="P62" s="143"/>
      <c r="Q62" s="143"/>
      <c r="R62" s="143"/>
      <c r="S62" s="8">
        <f t="shared" si="1"/>
        <v>0</v>
      </c>
      <c r="U62" s="121" t="str">
        <f t="array" ref="U62">MID(";"&amp;'CASE DATA'!$E62&amp;";",SMALL(IF(ISERROR(SEARCH(MID(";"&amp;'CASE DATA'!$E62&amp;";",ROW($1:$99),1),";")),"",ROW($1:$99)+1),COLUMN(A62)),SMALL(IF(ISERROR(SEARCH(MID(";"&amp;'CASE DATA'!$E62&amp;";",ROW($1:$99),1),";")),"",ROW($1:$99)),COLUMN(A61)+1)-SMALL(IF(ISERROR(SEARCH(MID(";"&amp;'CASE DATA'!$E62&amp;";",ROW($1:$99),1),";")),"",ROW($1:$99)),COLUMN(A61))-1)</f>
        <v/>
      </c>
      <c r="V62" s="121" t="str">
        <f t="array" ref="V62">MID(";"&amp;'CASE DATA'!$E62&amp;";",SMALL(IF(ISERROR(SEARCH(MID(";"&amp;'CASE DATA'!$E62&amp;";",ROW($1:$99),1),";")),"",ROW($1:$99)+1),COLUMN(B62)),SMALL(IF(ISERROR(SEARCH(MID(";"&amp;'CASE DATA'!$E62&amp;";",ROW($1:$99),1),";")),"",ROW($1:$99)),COLUMN(B61)+1)-SMALL(IF(ISERROR(SEARCH(MID(";"&amp;'CASE DATA'!$E62&amp;";",ROW($1:$99),1),";")),"",ROW($1:$99)),COLUMN(B61))-1)</f>
        <v/>
      </c>
      <c r="W62" s="121" t="str">
        <f t="array" ref="W62">MID(";"&amp;'CASE DATA'!$E62&amp;";",SMALL(IF(ISERROR(SEARCH(MID(";"&amp;'CASE DATA'!$E62&amp;";",ROW($1:$99),1),";")),"",ROW($1:$99)+1),COLUMN(C62)),SMALL(IF(ISERROR(SEARCH(MID(";"&amp;'CASE DATA'!$E62&amp;";",ROW($1:$99),1),";")),"",ROW($1:$99)),COLUMN(C61)+1)-SMALL(IF(ISERROR(SEARCH(MID(";"&amp;'CASE DATA'!$E62&amp;";",ROW($1:$99),1),";")),"",ROW($1:$99)),COLUMN(C61))-1)</f>
        <v/>
      </c>
      <c r="X62" s="121" t="str">
        <f t="array" ref="X62">MID(";"&amp;'CASE DATA'!$E62&amp;";",SMALL(IF(ISERROR(SEARCH(MID(";"&amp;'CASE DATA'!$E62&amp;";",ROW($1:$99),1),";")),"",ROW($1:$99)+1),COLUMN(D62)),SMALL(IF(ISERROR(SEARCH(MID(";"&amp;'CASE DATA'!$E62&amp;";",ROW($1:$99),1),";")),"",ROW($1:$99)),COLUMN(D61)+1)-SMALL(IF(ISERROR(SEARCH(MID(";"&amp;'CASE DATA'!$E62&amp;";",ROW($1:$99),1),";")),"",ROW($1:$99)),COLUMN(D61))-1)</f>
        <v/>
      </c>
      <c r="Y62" s="121" t="str">
        <f t="array" ref="Y62">MID(";"&amp;'CASE DATA'!$E62&amp;";",SMALL(IF(ISERROR(SEARCH(MID(";"&amp;'CASE DATA'!$E62&amp;";",ROW($1:$99),1),";")),"",ROW($1:$99)+1),COLUMN(E62)),SMALL(IF(ISERROR(SEARCH(MID(";"&amp;'CASE DATA'!$E62&amp;";",ROW($1:$99),1),";")),"",ROW($1:$99)),COLUMN(E61)+1)-SMALL(IF(ISERROR(SEARCH(MID(";"&amp;'CASE DATA'!$E62&amp;";",ROW($1:$99),1),";")),"",ROW($1:$99)),COLUMN(E61))-1)</f>
        <v/>
      </c>
      <c r="Z62" s="121" t="str">
        <f t="array" ref="Z62">MID(";"&amp;'CASE DATA'!$E62&amp;";",SMALL(IF(ISERROR(SEARCH(MID(";"&amp;'CASE DATA'!$E62&amp;";",ROW($1:$99),1),";")),"",ROW($1:$99)+1),COLUMN(F62)),SMALL(IF(ISERROR(SEARCH(MID(";"&amp;'CASE DATA'!$E62&amp;";",ROW($1:$99),1),";")),"",ROW($1:$99)),COLUMN(F61)+1)-SMALL(IF(ISERROR(SEARCH(MID(";"&amp;'CASE DATA'!$E62&amp;";",ROW($1:$99),1),";")),"",ROW($1:$99)),COLUMN(F61))-1)</f>
        <v/>
      </c>
      <c r="AA62" s="121" t="str">
        <f t="array" ref="AA62">MID(";"&amp;'CASE DATA'!$E62&amp;";",SMALL(IF(ISERROR(SEARCH(MID(";"&amp;'CASE DATA'!$E62&amp;";",ROW($1:$99),1),";")),"",ROW($1:$99)+1),COLUMN(G62)),SMALL(IF(ISERROR(SEARCH(MID(";"&amp;'CASE DATA'!$E62&amp;";",ROW($1:$99),1),";")),"",ROW($1:$99)),COLUMN(G61)+1)-SMALL(IF(ISERROR(SEARCH(MID(";"&amp;'CASE DATA'!$E62&amp;";",ROW($1:$99),1),";")),"",ROW($1:$99)),COLUMN(G61))-1)</f>
        <v/>
      </c>
      <c r="AB62" s="121" t="str">
        <f t="array" ref="AB62">MID(";"&amp;'CASE DATA'!$E62&amp;";",SMALL(IF(ISERROR(SEARCH(MID(";"&amp;'CASE DATA'!$E62&amp;";",ROW($1:$99),1),";")),"",ROW($1:$99)+1),COLUMN(H62)),SMALL(IF(ISERROR(SEARCH(MID(";"&amp;'CASE DATA'!$E62&amp;";",ROW($1:$99),1),";")),"",ROW($1:$99)),COLUMN(H61)+1)-SMALL(IF(ISERROR(SEARCH(MID(";"&amp;'CASE DATA'!$E62&amp;";",ROW($1:$99),1),";")),"",ROW($1:$99)),COLUMN(H61))-1)</f>
        <v/>
      </c>
      <c r="AC62" s="121" t="str">
        <f t="array" ref="AC62">MID(";"&amp;'CASE DATA'!$E62&amp;";",SMALL(IF(ISERROR(SEARCH(MID(";"&amp;'CASE DATA'!$E62&amp;";",ROW($1:$99),1),";")),"",ROW($1:$99)+1),COLUMN(I62)),SMALL(IF(ISERROR(SEARCH(MID(";"&amp;'CASE DATA'!$E62&amp;";",ROW($1:$99),1),";")),"",ROW($1:$99)),COLUMN(I61)+1)-SMALL(IF(ISERROR(SEARCH(MID(";"&amp;'CASE DATA'!$E62&amp;";",ROW($1:$99),1),";")),"",ROW($1:$99)),COLUMN(I61))-1)</f>
        <v/>
      </c>
      <c r="AD62" s="121" t="str">
        <f t="array" ref="AD62">MID(";"&amp;'CASE DATA'!$E62&amp;";",SMALL(IF(ISERROR(SEARCH(MID(";"&amp;'CASE DATA'!$E62&amp;";",ROW($1:$99),1),";")),"",ROW($1:$99)+1),COLUMN(J62)),SMALL(IF(ISERROR(SEARCH(MID(";"&amp;'CASE DATA'!$E62&amp;";",ROW($1:$99),1),";")),"",ROW($1:$99)),COLUMN(J61)+1)-SMALL(IF(ISERROR(SEARCH(MID(";"&amp;'CASE DATA'!$E62&amp;";",ROW($1:$99),1),";")),"",ROW($1:$99)),COLUMN(J61))-1)</f>
        <v/>
      </c>
      <c r="AE62" s="121" t="str">
        <f t="array" ref="AE62">MID(";"&amp;'CASE DATA'!$E62&amp;";",SMALL(IF(ISERROR(SEARCH(MID(";"&amp;'CASE DATA'!$E62&amp;";",ROW($1:$99),1),";")),"",ROW($1:$99)+1),COLUMN(K62)),SMALL(IF(ISERROR(SEARCH(MID(";"&amp;'CASE DATA'!$E62&amp;";",ROW($1:$99),1),";")),"",ROW($1:$99)),COLUMN(K61)+1)-SMALL(IF(ISERROR(SEARCH(MID(";"&amp;'CASE DATA'!$E62&amp;";",ROW($1:$99),1),";")),"",ROW($1:$99)),COLUMN(K61))-1)</f>
        <v/>
      </c>
      <c r="AF62" s="121" t="str">
        <f t="array" ref="AF62">MID(";"&amp;'CASE DATA'!$E62&amp;";",SMALL(IF(ISERROR(SEARCH(MID(";"&amp;'CASE DATA'!$E62&amp;";",ROW($1:$99),1),";")),"",ROW($1:$99)+1),COLUMN(L62)),SMALL(IF(ISERROR(SEARCH(MID(";"&amp;'CASE DATA'!$E62&amp;";",ROW($1:$99),1),";")),"",ROW($1:$99)),COLUMN(L61)+1)-SMALL(IF(ISERROR(SEARCH(MID(";"&amp;'CASE DATA'!$E62&amp;";",ROW($1:$99),1),";")),"",ROW($1:$99)),COLUMN(L61))-1)</f>
        <v/>
      </c>
    </row>
    <row r="63" spans="1:32" x14ac:dyDescent="0.3">
      <c r="A63" s="145"/>
      <c r="C63" s="147"/>
      <c r="D63" s="145"/>
      <c r="E63" s="146"/>
      <c r="I63" s="143"/>
      <c r="J63" s="143"/>
      <c r="K63" s="143"/>
      <c r="L63" s="143"/>
      <c r="M63" s="143"/>
      <c r="N63" s="143"/>
      <c r="O63" s="143"/>
      <c r="P63" s="143"/>
      <c r="Q63" s="143"/>
      <c r="R63" s="143"/>
      <c r="S63" s="8">
        <f t="shared" si="1"/>
        <v>0</v>
      </c>
      <c r="U63" s="121" t="str">
        <f t="array" ref="U63">MID(";"&amp;'CASE DATA'!$E63&amp;";",SMALL(IF(ISERROR(SEARCH(MID(";"&amp;'CASE DATA'!$E63&amp;";",ROW($1:$99),1),";")),"",ROW($1:$99)+1),COLUMN(A63)),SMALL(IF(ISERROR(SEARCH(MID(";"&amp;'CASE DATA'!$E63&amp;";",ROW($1:$99),1),";")),"",ROW($1:$99)),COLUMN(A62)+1)-SMALL(IF(ISERROR(SEARCH(MID(";"&amp;'CASE DATA'!$E63&amp;";",ROW($1:$99),1),";")),"",ROW($1:$99)),COLUMN(A62))-1)</f>
        <v/>
      </c>
      <c r="V63" s="121" t="str">
        <f t="array" ref="V63">MID(";"&amp;'CASE DATA'!$E63&amp;";",SMALL(IF(ISERROR(SEARCH(MID(";"&amp;'CASE DATA'!$E63&amp;";",ROW($1:$99),1),";")),"",ROW($1:$99)+1),COLUMN(B63)),SMALL(IF(ISERROR(SEARCH(MID(";"&amp;'CASE DATA'!$E63&amp;";",ROW($1:$99),1),";")),"",ROW($1:$99)),COLUMN(B62)+1)-SMALL(IF(ISERROR(SEARCH(MID(";"&amp;'CASE DATA'!$E63&amp;";",ROW($1:$99),1),";")),"",ROW($1:$99)),COLUMN(B62))-1)</f>
        <v/>
      </c>
      <c r="W63" s="121" t="str">
        <f t="array" ref="W63">MID(";"&amp;'CASE DATA'!$E63&amp;";",SMALL(IF(ISERROR(SEARCH(MID(";"&amp;'CASE DATA'!$E63&amp;";",ROW($1:$99),1),";")),"",ROW($1:$99)+1),COLUMN(C63)),SMALL(IF(ISERROR(SEARCH(MID(";"&amp;'CASE DATA'!$E63&amp;";",ROW($1:$99),1),";")),"",ROW($1:$99)),COLUMN(C62)+1)-SMALL(IF(ISERROR(SEARCH(MID(";"&amp;'CASE DATA'!$E63&amp;";",ROW($1:$99),1),";")),"",ROW($1:$99)),COLUMN(C62))-1)</f>
        <v/>
      </c>
      <c r="X63" s="121" t="str">
        <f t="array" ref="X63">MID(";"&amp;'CASE DATA'!$E63&amp;";",SMALL(IF(ISERROR(SEARCH(MID(";"&amp;'CASE DATA'!$E63&amp;";",ROW($1:$99),1),";")),"",ROW($1:$99)+1),COLUMN(D63)),SMALL(IF(ISERROR(SEARCH(MID(";"&amp;'CASE DATA'!$E63&amp;";",ROW($1:$99),1),";")),"",ROW($1:$99)),COLUMN(D62)+1)-SMALL(IF(ISERROR(SEARCH(MID(";"&amp;'CASE DATA'!$E63&amp;";",ROW($1:$99),1),";")),"",ROW($1:$99)),COLUMN(D62))-1)</f>
        <v/>
      </c>
      <c r="Y63" s="121" t="str">
        <f t="array" ref="Y63">MID(";"&amp;'CASE DATA'!$E63&amp;";",SMALL(IF(ISERROR(SEARCH(MID(";"&amp;'CASE DATA'!$E63&amp;";",ROW($1:$99),1),";")),"",ROW($1:$99)+1),COLUMN(E63)),SMALL(IF(ISERROR(SEARCH(MID(";"&amp;'CASE DATA'!$E63&amp;";",ROW($1:$99),1),";")),"",ROW($1:$99)),COLUMN(E62)+1)-SMALL(IF(ISERROR(SEARCH(MID(";"&amp;'CASE DATA'!$E63&amp;";",ROW($1:$99),1),";")),"",ROW($1:$99)),COLUMN(E62))-1)</f>
        <v/>
      </c>
      <c r="Z63" s="121" t="str">
        <f t="array" ref="Z63">MID(";"&amp;'CASE DATA'!$E63&amp;";",SMALL(IF(ISERROR(SEARCH(MID(";"&amp;'CASE DATA'!$E63&amp;";",ROW($1:$99),1),";")),"",ROW($1:$99)+1),COLUMN(F63)),SMALL(IF(ISERROR(SEARCH(MID(";"&amp;'CASE DATA'!$E63&amp;";",ROW($1:$99),1),";")),"",ROW($1:$99)),COLUMN(F62)+1)-SMALL(IF(ISERROR(SEARCH(MID(";"&amp;'CASE DATA'!$E63&amp;";",ROW($1:$99),1),";")),"",ROW($1:$99)),COLUMN(F62))-1)</f>
        <v/>
      </c>
      <c r="AA63" s="121" t="str">
        <f t="array" ref="AA63">MID(";"&amp;'CASE DATA'!$E63&amp;";",SMALL(IF(ISERROR(SEARCH(MID(";"&amp;'CASE DATA'!$E63&amp;";",ROW($1:$99),1),";")),"",ROW($1:$99)+1),COLUMN(G63)),SMALL(IF(ISERROR(SEARCH(MID(";"&amp;'CASE DATA'!$E63&amp;";",ROW($1:$99),1),";")),"",ROW($1:$99)),COLUMN(G62)+1)-SMALL(IF(ISERROR(SEARCH(MID(";"&amp;'CASE DATA'!$E63&amp;";",ROW($1:$99),1),";")),"",ROW($1:$99)),COLUMN(G62))-1)</f>
        <v/>
      </c>
      <c r="AB63" s="121" t="str">
        <f t="array" ref="AB63">MID(";"&amp;'CASE DATA'!$E63&amp;";",SMALL(IF(ISERROR(SEARCH(MID(";"&amp;'CASE DATA'!$E63&amp;";",ROW($1:$99),1),";")),"",ROW($1:$99)+1),COLUMN(H63)),SMALL(IF(ISERROR(SEARCH(MID(";"&amp;'CASE DATA'!$E63&amp;";",ROW($1:$99),1),";")),"",ROW($1:$99)),COLUMN(H62)+1)-SMALL(IF(ISERROR(SEARCH(MID(";"&amp;'CASE DATA'!$E63&amp;";",ROW($1:$99),1),";")),"",ROW($1:$99)),COLUMN(H62))-1)</f>
        <v/>
      </c>
      <c r="AC63" s="121" t="str">
        <f t="array" ref="AC63">MID(";"&amp;'CASE DATA'!$E63&amp;";",SMALL(IF(ISERROR(SEARCH(MID(";"&amp;'CASE DATA'!$E63&amp;";",ROW($1:$99),1),";")),"",ROW($1:$99)+1),COLUMN(I63)),SMALL(IF(ISERROR(SEARCH(MID(";"&amp;'CASE DATA'!$E63&amp;";",ROW($1:$99),1),";")),"",ROW($1:$99)),COLUMN(I62)+1)-SMALL(IF(ISERROR(SEARCH(MID(";"&amp;'CASE DATA'!$E63&amp;";",ROW($1:$99),1),";")),"",ROW($1:$99)),COLUMN(I62))-1)</f>
        <v/>
      </c>
      <c r="AD63" s="121" t="str">
        <f t="array" ref="AD63">MID(";"&amp;'CASE DATA'!$E63&amp;";",SMALL(IF(ISERROR(SEARCH(MID(";"&amp;'CASE DATA'!$E63&amp;";",ROW($1:$99),1),";")),"",ROW($1:$99)+1),COLUMN(J63)),SMALL(IF(ISERROR(SEARCH(MID(";"&amp;'CASE DATA'!$E63&amp;";",ROW($1:$99),1),";")),"",ROW($1:$99)),COLUMN(J62)+1)-SMALL(IF(ISERROR(SEARCH(MID(";"&amp;'CASE DATA'!$E63&amp;";",ROW($1:$99),1),";")),"",ROW($1:$99)),COLUMN(J62))-1)</f>
        <v/>
      </c>
      <c r="AE63" s="121" t="str">
        <f t="array" ref="AE63">MID(";"&amp;'CASE DATA'!$E63&amp;";",SMALL(IF(ISERROR(SEARCH(MID(";"&amp;'CASE DATA'!$E63&amp;";",ROW($1:$99),1),";")),"",ROW($1:$99)+1),COLUMN(K63)),SMALL(IF(ISERROR(SEARCH(MID(";"&amp;'CASE DATA'!$E63&amp;";",ROW($1:$99),1),";")),"",ROW($1:$99)),COLUMN(K62)+1)-SMALL(IF(ISERROR(SEARCH(MID(";"&amp;'CASE DATA'!$E63&amp;";",ROW($1:$99),1),";")),"",ROW($1:$99)),COLUMN(K62))-1)</f>
        <v/>
      </c>
      <c r="AF63" s="121" t="str">
        <f t="array" ref="AF63">MID(";"&amp;'CASE DATA'!$E63&amp;";",SMALL(IF(ISERROR(SEARCH(MID(";"&amp;'CASE DATA'!$E63&amp;";",ROW($1:$99),1),";")),"",ROW($1:$99)+1),COLUMN(L63)),SMALL(IF(ISERROR(SEARCH(MID(";"&amp;'CASE DATA'!$E63&amp;";",ROW($1:$99),1),";")),"",ROW($1:$99)),COLUMN(L62)+1)-SMALL(IF(ISERROR(SEARCH(MID(";"&amp;'CASE DATA'!$E63&amp;";",ROW($1:$99),1),";")),"",ROW($1:$99)),COLUMN(L62))-1)</f>
        <v/>
      </c>
    </row>
    <row r="64" spans="1:32" x14ac:dyDescent="0.3">
      <c r="A64" s="145"/>
      <c r="C64" s="147"/>
      <c r="D64" s="145"/>
      <c r="E64" s="146"/>
      <c r="I64" s="143"/>
      <c r="J64" s="143"/>
      <c r="K64" s="143"/>
      <c r="L64" s="143"/>
      <c r="M64" s="143"/>
      <c r="N64" s="143"/>
      <c r="O64" s="143"/>
      <c r="P64" s="143"/>
      <c r="Q64" s="143"/>
      <c r="R64" s="143"/>
      <c r="S64" s="8">
        <f t="shared" si="1"/>
        <v>0</v>
      </c>
      <c r="U64" s="121" t="str">
        <f t="array" ref="U64">MID(";"&amp;'CASE DATA'!$E64&amp;";",SMALL(IF(ISERROR(SEARCH(MID(";"&amp;'CASE DATA'!$E64&amp;";",ROW($1:$99),1),";")),"",ROW($1:$99)+1),COLUMN(A64)),SMALL(IF(ISERROR(SEARCH(MID(";"&amp;'CASE DATA'!$E64&amp;";",ROW($1:$99),1),";")),"",ROW($1:$99)),COLUMN(A63)+1)-SMALL(IF(ISERROR(SEARCH(MID(";"&amp;'CASE DATA'!$E64&amp;";",ROW($1:$99),1),";")),"",ROW($1:$99)),COLUMN(A63))-1)</f>
        <v/>
      </c>
      <c r="V64" s="121" t="str">
        <f t="array" ref="V64">MID(";"&amp;'CASE DATA'!$E64&amp;";",SMALL(IF(ISERROR(SEARCH(MID(";"&amp;'CASE DATA'!$E64&amp;";",ROW($1:$99),1),";")),"",ROW($1:$99)+1),COLUMN(B64)),SMALL(IF(ISERROR(SEARCH(MID(";"&amp;'CASE DATA'!$E64&amp;";",ROW($1:$99),1),";")),"",ROW($1:$99)),COLUMN(B63)+1)-SMALL(IF(ISERROR(SEARCH(MID(";"&amp;'CASE DATA'!$E64&amp;";",ROW($1:$99),1),";")),"",ROW($1:$99)),COLUMN(B63))-1)</f>
        <v/>
      </c>
      <c r="W64" s="121" t="str">
        <f t="array" ref="W64">MID(";"&amp;'CASE DATA'!$E64&amp;";",SMALL(IF(ISERROR(SEARCH(MID(";"&amp;'CASE DATA'!$E64&amp;";",ROW($1:$99),1),";")),"",ROW($1:$99)+1),COLUMN(C64)),SMALL(IF(ISERROR(SEARCH(MID(";"&amp;'CASE DATA'!$E64&amp;";",ROW($1:$99),1),";")),"",ROW($1:$99)),COLUMN(C63)+1)-SMALL(IF(ISERROR(SEARCH(MID(";"&amp;'CASE DATA'!$E64&amp;";",ROW($1:$99),1),";")),"",ROW($1:$99)),COLUMN(C63))-1)</f>
        <v/>
      </c>
      <c r="X64" s="121" t="str">
        <f t="array" ref="X64">MID(";"&amp;'CASE DATA'!$E64&amp;";",SMALL(IF(ISERROR(SEARCH(MID(";"&amp;'CASE DATA'!$E64&amp;";",ROW($1:$99),1),";")),"",ROW($1:$99)+1),COLUMN(D64)),SMALL(IF(ISERROR(SEARCH(MID(";"&amp;'CASE DATA'!$E64&amp;";",ROW($1:$99),1),";")),"",ROW($1:$99)),COLUMN(D63)+1)-SMALL(IF(ISERROR(SEARCH(MID(";"&amp;'CASE DATA'!$E64&amp;";",ROW($1:$99),1),";")),"",ROW($1:$99)),COLUMN(D63))-1)</f>
        <v/>
      </c>
      <c r="Y64" s="121" t="str">
        <f t="array" ref="Y64">MID(";"&amp;'CASE DATA'!$E64&amp;";",SMALL(IF(ISERROR(SEARCH(MID(";"&amp;'CASE DATA'!$E64&amp;";",ROW($1:$99),1),";")),"",ROW($1:$99)+1),COLUMN(E64)),SMALL(IF(ISERROR(SEARCH(MID(";"&amp;'CASE DATA'!$E64&amp;";",ROW($1:$99),1),";")),"",ROW($1:$99)),COLUMN(E63)+1)-SMALL(IF(ISERROR(SEARCH(MID(";"&amp;'CASE DATA'!$E64&amp;";",ROW($1:$99),1),";")),"",ROW($1:$99)),COLUMN(E63))-1)</f>
        <v/>
      </c>
      <c r="Z64" s="121" t="str">
        <f t="array" ref="Z64">MID(";"&amp;'CASE DATA'!$E64&amp;";",SMALL(IF(ISERROR(SEARCH(MID(";"&amp;'CASE DATA'!$E64&amp;";",ROW($1:$99),1),";")),"",ROW($1:$99)+1),COLUMN(F64)),SMALL(IF(ISERROR(SEARCH(MID(";"&amp;'CASE DATA'!$E64&amp;";",ROW($1:$99),1),";")),"",ROW($1:$99)),COLUMN(F63)+1)-SMALL(IF(ISERROR(SEARCH(MID(";"&amp;'CASE DATA'!$E64&amp;";",ROW($1:$99),1),";")),"",ROW($1:$99)),COLUMN(F63))-1)</f>
        <v/>
      </c>
      <c r="AA64" s="121" t="str">
        <f t="array" ref="AA64">MID(";"&amp;'CASE DATA'!$E64&amp;";",SMALL(IF(ISERROR(SEARCH(MID(";"&amp;'CASE DATA'!$E64&amp;";",ROW($1:$99),1),";")),"",ROW($1:$99)+1),COLUMN(G64)),SMALL(IF(ISERROR(SEARCH(MID(";"&amp;'CASE DATA'!$E64&amp;";",ROW($1:$99),1),";")),"",ROW($1:$99)),COLUMN(G63)+1)-SMALL(IF(ISERROR(SEARCH(MID(";"&amp;'CASE DATA'!$E64&amp;";",ROW($1:$99),1),";")),"",ROW($1:$99)),COLUMN(G63))-1)</f>
        <v/>
      </c>
      <c r="AB64" s="121" t="str">
        <f t="array" ref="AB64">MID(";"&amp;'CASE DATA'!$E64&amp;";",SMALL(IF(ISERROR(SEARCH(MID(";"&amp;'CASE DATA'!$E64&amp;";",ROW($1:$99),1),";")),"",ROW($1:$99)+1),COLUMN(H64)),SMALL(IF(ISERROR(SEARCH(MID(";"&amp;'CASE DATA'!$E64&amp;";",ROW($1:$99),1),";")),"",ROW($1:$99)),COLUMN(H63)+1)-SMALL(IF(ISERROR(SEARCH(MID(";"&amp;'CASE DATA'!$E64&amp;";",ROW($1:$99),1),";")),"",ROW($1:$99)),COLUMN(H63))-1)</f>
        <v/>
      </c>
      <c r="AC64" s="121" t="str">
        <f t="array" ref="AC64">MID(";"&amp;'CASE DATA'!$E64&amp;";",SMALL(IF(ISERROR(SEARCH(MID(";"&amp;'CASE DATA'!$E64&amp;";",ROW($1:$99),1),";")),"",ROW($1:$99)+1),COLUMN(I64)),SMALL(IF(ISERROR(SEARCH(MID(";"&amp;'CASE DATA'!$E64&amp;";",ROW($1:$99),1),";")),"",ROW($1:$99)),COLUMN(I63)+1)-SMALL(IF(ISERROR(SEARCH(MID(";"&amp;'CASE DATA'!$E64&amp;";",ROW($1:$99),1),";")),"",ROW($1:$99)),COLUMN(I63))-1)</f>
        <v/>
      </c>
      <c r="AD64" s="121" t="str">
        <f t="array" ref="AD64">MID(";"&amp;'CASE DATA'!$E64&amp;";",SMALL(IF(ISERROR(SEARCH(MID(";"&amp;'CASE DATA'!$E64&amp;";",ROW($1:$99),1),";")),"",ROW($1:$99)+1),COLUMN(J64)),SMALL(IF(ISERROR(SEARCH(MID(";"&amp;'CASE DATA'!$E64&amp;";",ROW($1:$99),1),";")),"",ROW($1:$99)),COLUMN(J63)+1)-SMALL(IF(ISERROR(SEARCH(MID(";"&amp;'CASE DATA'!$E64&amp;";",ROW($1:$99),1),";")),"",ROW($1:$99)),COLUMN(J63))-1)</f>
        <v/>
      </c>
      <c r="AE64" s="121" t="str">
        <f t="array" ref="AE64">MID(";"&amp;'CASE DATA'!$E64&amp;";",SMALL(IF(ISERROR(SEARCH(MID(";"&amp;'CASE DATA'!$E64&amp;";",ROW($1:$99),1),";")),"",ROW($1:$99)+1),COLUMN(K64)),SMALL(IF(ISERROR(SEARCH(MID(";"&amp;'CASE DATA'!$E64&amp;";",ROW($1:$99),1),";")),"",ROW($1:$99)),COLUMN(K63)+1)-SMALL(IF(ISERROR(SEARCH(MID(";"&amp;'CASE DATA'!$E64&amp;";",ROW($1:$99),1),";")),"",ROW($1:$99)),COLUMN(K63))-1)</f>
        <v/>
      </c>
      <c r="AF64" s="121" t="str">
        <f t="array" ref="AF64">MID(";"&amp;'CASE DATA'!$E64&amp;";",SMALL(IF(ISERROR(SEARCH(MID(";"&amp;'CASE DATA'!$E64&amp;";",ROW($1:$99),1),";")),"",ROW($1:$99)+1),COLUMN(L64)),SMALL(IF(ISERROR(SEARCH(MID(";"&amp;'CASE DATA'!$E64&amp;";",ROW($1:$99),1),";")),"",ROW($1:$99)),COLUMN(L63)+1)-SMALL(IF(ISERROR(SEARCH(MID(";"&amp;'CASE DATA'!$E64&amp;";",ROW($1:$99),1),";")),"",ROW($1:$99)),COLUMN(L63))-1)</f>
        <v/>
      </c>
    </row>
    <row r="65" spans="1:32" x14ac:dyDescent="0.3">
      <c r="A65" s="145"/>
      <c r="C65" s="78"/>
      <c r="D65" s="145"/>
      <c r="E65" s="146"/>
      <c r="I65" s="143"/>
      <c r="J65" s="143"/>
      <c r="K65" s="143"/>
      <c r="L65" s="143"/>
      <c r="M65" s="143"/>
      <c r="N65" s="143"/>
      <c r="O65" s="143"/>
      <c r="P65" s="143"/>
      <c r="Q65" s="143"/>
      <c r="R65" s="143"/>
      <c r="S65" s="8">
        <f t="shared" si="1"/>
        <v>0</v>
      </c>
      <c r="U65" s="121" t="str">
        <f t="array" ref="U65">MID(";"&amp;'CASE DATA'!$E65&amp;";",SMALL(IF(ISERROR(SEARCH(MID(";"&amp;'CASE DATA'!$E65&amp;";",ROW($1:$99),1),";")),"",ROW($1:$99)+1),COLUMN(A65)),SMALL(IF(ISERROR(SEARCH(MID(";"&amp;'CASE DATA'!$E65&amp;";",ROW($1:$99),1),";")),"",ROW($1:$99)),COLUMN(A64)+1)-SMALL(IF(ISERROR(SEARCH(MID(";"&amp;'CASE DATA'!$E65&amp;";",ROW($1:$99),1),";")),"",ROW($1:$99)),COLUMN(A64))-1)</f>
        <v/>
      </c>
      <c r="V65" s="121" t="str">
        <f t="array" ref="V65">MID(";"&amp;'CASE DATA'!$E65&amp;";",SMALL(IF(ISERROR(SEARCH(MID(";"&amp;'CASE DATA'!$E65&amp;";",ROW($1:$99),1),";")),"",ROW($1:$99)+1),COLUMN(B65)),SMALL(IF(ISERROR(SEARCH(MID(";"&amp;'CASE DATA'!$E65&amp;";",ROW($1:$99),1),";")),"",ROW($1:$99)),COLUMN(B64)+1)-SMALL(IF(ISERROR(SEARCH(MID(";"&amp;'CASE DATA'!$E65&amp;";",ROW($1:$99),1),";")),"",ROW($1:$99)),COLUMN(B64))-1)</f>
        <v/>
      </c>
      <c r="W65" s="121" t="str">
        <f t="array" ref="W65">MID(";"&amp;'CASE DATA'!$E65&amp;";",SMALL(IF(ISERROR(SEARCH(MID(";"&amp;'CASE DATA'!$E65&amp;";",ROW($1:$99),1),";")),"",ROW($1:$99)+1),COLUMN(C65)),SMALL(IF(ISERROR(SEARCH(MID(";"&amp;'CASE DATA'!$E65&amp;";",ROW($1:$99),1),";")),"",ROW($1:$99)),COLUMN(C64)+1)-SMALL(IF(ISERROR(SEARCH(MID(";"&amp;'CASE DATA'!$E65&amp;";",ROW($1:$99),1),";")),"",ROW($1:$99)),COLUMN(C64))-1)</f>
        <v/>
      </c>
      <c r="X65" s="121" t="str">
        <f t="array" ref="X65">MID(";"&amp;'CASE DATA'!$E65&amp;";",SMALL(IF(ISERROR(SEARCH(MID(";"&amp;'CASE DATA'!$E65&amp;";",ROW($1:$99),1),";")),"",ROW($1:$99)+1),COLUMN(D65)),SMALL(IF(ISERROR(SEARCH(MID(";"&amp;'CASE DATA'!$E65&amp;";",ROW($1:$99),1),";")),"",ROW($1:$99)),COLUMN(D64)+1)-SMALL(IF(ISERROR(SEARCH(MID(";"&amp;'CASE DATA'!$E65&amp;";",ROW($1:$99),1),";")),"",ROW($1:$99)),COLUMN(D64))-1)</f>
        <v/>
      </c>
      <c r="Y65" s="121" t="str">
        <f t="array" ref="Y65">MID(";"&amp;'CASE DATA'!$E65&amp;";",SMALL(IF(ISERROR(SEARCH(MID(";"&amp;'CASE DATA'!$E65&amp;";",ROW($1:$99),1),";")),"",ROW($1:$99)+1),COLUMN(E65)),SMALL(IF(ISERROR(SEARCH(MID(";"&amp;'CASE DATA'!$E65&amp;";",ROW($1:$99),1),";")),"",ROW($1:$99)),COLUMN(E64)+1)-SMALL(IF(ISERROR(SEARCH(MID(";"&amp;'CASE DATA'!$E65&amp;";",ROW($1:$99),1),";")),"",ROW($1:$99)),COLUMN(E64))-1)</f>
        <v/>
      </c>
      <c r="Z65" s="121" t="str">
        <f t="array" ref="Z65">MID(";"&amp;'CASE DATA'!$E65&amp;";",SMALL(IF(ISERROR(SEARCH(MID(";"&amp;'CASE DATA'!$E65&amp;";",ROW($1:$99),1),";")),"",ROW($1:$99)+1),COLUMN(F65)),SMALL(IF(ISERROR(SEARCH(MID(";"&amp;'CASE DATA'!$E65&amp;";",ROW($1:$99),1),";")),"",ROW($1:$99)),COLUMN(F64)+1)-SMALL(IF(ISERROR(SEARCH(MID(";"&amp;'CASE DATA'!$E65&amp;";",ROW($1:$99),1),";")),"",ROW($1:$99)),COLUMN(F64))-1)</f>
        <v/>
      </c>
      <c r="AA65" s="121" t="str">
        <f t="array" ref="AA65">MID(";"&amp;'CASE DATA'!$E65&amp;";",SMALL(IF(ISERROR(SEARCH(MID(";"&amp;'CASE DATA'!$E65&amp;";",ROW($1:$99),1),";")),"",ROW($1:$99)+1),COLUMN(G65)),SMALL(IF(ISERROR(SEARCH(MID(";"&amp;'CASE DATA'!$E65&amp;";",ROW($1:$99),1),";")),"",ROW($1:$99)),COLUMN(G64)+1)-SMALL(IF(ISERROR(SEARCH(MID(";"&amp;'CASE DATA'!$E65&amp;";",ROW($1:$99),1),";")),"",ROW($1:$99)),COLUMN(G64))-1)</f>
        <v/>
      </c>
      <c r="AB65" s="121" t="str">
        <f t="array" ref="AB65">MID(";"&amp;'CASE DATA'!$E65&amp;";",SMALL(IF(ISERROR(SEARCH(MID(";"&amp;'CASE DATA'!$E65&amp;";",ROW($1:$99),1),";")),"",ROW($1:$99)+1),COLUMN(H65)),SMALL(IF(ISERROR(SEARCH(MID(";"&amp;'CASE DATA'!$E65&amp;";",ROW($1:$99),1),";")),"",ROW($1:$99)),COLUMN(H64)+1)-SMALL(IF(ISERROR(SEARCH(MID(";"&amp;'CASE DATA'!$E65&amp;";",ROW($1:$99),1),";")),"",ROW($1:$99)),COLUMN(H64))-1)</f>
        <v/>
      </c>
      <c r="AC65" s="121" t="str">
        <f t="array" ref="AC65">MID(";"&amp;'CASE DATA'!$E65&amp;";",SMALL(IF(ISERROR(SEARCH(MID(";"&amp;'CASE DATA'!$E65&amp;";",ROW($1:$99),1),";")),"",ROW($1:$99)+1),COLUMN(I65)),SMALL(IF(ISERROR(SEARCH(MID(";"&amp;'CASE DATA'!$E65&amp;";",ROW($1:$99),1),";")),"",ROW($1:$99)),COLUMN(I64)+1)-SMALL(IF(ISERROR(SEARCH(MID(";"&amp;'CASE DATA'!$E65&amp;";",ROW($1:$99),1),";")),"",ROW($1:$99)),COLUMN(I64))-1)</f>
        <v/>
      </c>
      <c r="AD65" s="121" t="str">
        <f t="array" ref="AD65">MID(";"&amp;'CASE DATA'!$E65&amp;";",SMALL(IF(ISERROR(SEARCH(MID(";"&amp;'CASE DATA'!$E65&amp;";",ROW($1:$99),1),";")),"",ROW($1:$99)+1),COLUMN(J65)),SMALL(IF(ISERROR(SEARCH(MID(";"&amp;'CASE DATA'!$E65&amp;";",ROW($1:$99),1),";")),"",ROW($1:$99)),COLUMN(J64)+1)-SMALL(IF(ISERROR(SEARCH(MID(";"&amp;'CASE DATA'!$E65&amp;";",ROW($1:$99),1),";")),"",ROW($1:$99)),COLUMN(J64))-1)</f>
        <v/>
      </c>
      <c r="AE65" s="121" t="str">
        <f t="array" ref="AE65">MID(";"&amp;'CASE DATA'!$E65&amp;";",SMALL(IF(ISERROR(SEARCH(MID(";"&amp;'CASE DATA'!$E65&amp;";",ROW($1:$99),1),";")),"",ROW($1:$99)+1),COLUMN(K65)),SMALL(IF(ISERROR(SEARCH(MID(";"&amp;'CASE DATA'!$E65&amp;";",ROW($1:$99),1),";")),"",ROW($1:$99)),COLUMN(K64)+1)-SMALL(IF(ISERROR(SEARCH(MID(";"&amp;'CASE DATA'!$E65&amp;";",ROW($1:$99),1),";")),"",ROW($1:$99)),COLUMN(K64))-1)</f>
        <v/>
      </c>
      <c r="AF65" s="121" t="str">
        <f t="array" ref="AF65">MID(";"&amp;'CASE DATA'!$E65&amp;";",SMALL(IF(ISERROR(SEARCH(MID(";"&amp;'CASE DATA'!$E65&amp;";",ROW($1:$99),1),";")),"",ROW($1:$99)+1),COLUMN(L65)),SMALL(IF(ISERROR(SEARCH(MID(";"&amp;'CASE DATA'!$E65&amp;";",ROW($1:$99),1),";")),"",ROW($1:$99)),COLUMN(L64)+1)-SMALL(IF(ISERROR(SEARCH(MID(";"&amp;'CASE DATA'!$E65&amp;";",ROW($1:$99),1),";")),"",ROW($1:$99)),COLUMN(L64))-1)</f>
        <v/>
      </c>
    </row>
    <row r="66" spans="1:32" x14ac:dyDescent="0.3">
      <c r="A66" s="145"/>
      <c r="C66" s="147"/>
      <c r="D66" s="145"/>
      <c r="E66" s="146"/>
      <c r="I66" s="143"/>
      <c r="J66" s="143"/>
      <c r="K66" s="143"/>
      <c r="L66" s="143"/>
      <c r="M66" s="143"/>
      <c r="N66" s="143"/>
      <c r="O66" s="143"/>
      <c r="P66" s="143"/>
      <c r="Q66" s="143"/>
      <c r="R66" s="143"/>
      <c r="S66" s="8">
        <f t="shared" si="1"/>
        <v>0</v>
      </c>
      <c r="U66" s="121" t="str">
        <f t="array" ref="U66">MID(";"&amp;'CASE DATA'!$E66&amp;";",SMALL(IF(ISERROR(SEARCH(MID(";"&amp;'CASE DATA'!$E66&amp;";",ROW($1:$99),1),";")),"",ROW($1:$99)+1),COLUMN(A66)),SMALL(IF(ISERROR(SEARCH(MID(";"&amp;'CASE DATA'!$E66&amp;";",ROW($1:$99),1),";")),"",ROW($1:$99)),COLUMN(A65)+1)-SMALL(IF(ISERROR(SEARCH(MID(";"&amp;'CASE DATA'!$E66&amp;";",ROW($1:$99),1),";")),"",ROW($1:$99)),COLUMN(A65))-1)</f>
        <v/>
      </c>
      <c r="V66" s="121" t="str">
        <f t="array" ref="V66">MID(";"&amp;'CASE DATA'!$E66&amp;";",SMALL(IF(ISERROR(SEARCH(MID(";"&amp;'CASE DATA'!$E66&amp;";",ROW($1:$99),1),";")),"",ROW($1:$99)+1),COLUMN(B66)),SMALL(IF(ISERROR(SEARCH(MID(";"&amp;'CASE DATA'!$E66&amp;";",ROW($1:$99),1),";")),"",ROW($1:$99)),COLUMN(B65)+1)-SMALL(IF(ISERROR(SEARCH(MID(";"&amp;'CASE DATA'!$E66&amp;";",ROW($1:$99),1),";")),"",ROW($1:$99)),COLUMN(B65))-1)</f>
        <v/>
      </c>
      <c r="W66" s="121" t="str">
        <f t="array" ref="W66">MID(";"&amp;'CASE DATA'!$E66&amp;";",SMALL(IF(ISERROR(SEARCH(MID(";"&amp;'CASE DATA'!$E66&amp;";",ROW($1:$99),1),";")),"",ROW($1:$99)+1),COLUMN(C66)),SMALL(IF(ISERROR(SEARCH(MID(";"&amp;'CASE DATA'!$E66&amp;";",ROW($1:$99),1),";")),"",ROW($1:$99)),COLUMN(C65)+1)-SMALL(IF(ISERROR(SEARCH(MID(";"&amp;'CASE DATA'!$E66&amp;";",ROW($1:$99),1),";")),"",ROW($1:$99)),COLUMN(C65))-1)</f>
        <v/>
      </c>
      <c r="X66" s="121" t="str">
        <f t="array" ref="X66">MID(";"&amp;'CASE DATA'!$E66&amp;";",SMALL(IF(ISERROR(SEARCH(MID(";"&amp;'CASE DATA'!$E66&amp;";",ROW($1:$99),1),";")),"",ROW($1:$99)+1),COLUMN(D66)),SMALL(IF(ISERROR(SEARCH(MID(";"&amp;'CASE DATA'!$E66&amp;";",ROW($1:$99),1),";")),"",ROW($1:$99)),COLUMN(D65)+1)-SMALL(IF(ISERROR(SEARCH(MID(";"&amp;'CASE DATA'!$E66&amp;";",ROW($1:$99),1),";")),"",ROW($1:$99)),COLUMN(D65))-1)</f>
        <v/>
      </c>
      <c r="Y66" s="121" t="str">
        <f t="array" ref="Y66">MID(";"&amp;'CASE DATA'!$E66&amp;";",SMALL(IF(ISERROR(SEARCH(MID(";"&amp;'CASE DATA'!$E66&amp;";",ROW($1:$99),1),";")),"",ROW($1:$99)+1),COLUMN(E66)),SMALL(IF(ISERROR(SEARCH(MID(";"&amp;'CASE DATA'!$E66&amp;";",ROW($1:$99),1),";")),"",ROW($1:$99)),COLUMN(E65)+1)-SMALL(IF(ISERROR(SEARCH(MID(";"&amp;'CASE DATA'!$E66&amp;";",ROW($1:$99),1),";")),"",ROW($1:$99)),COLUMN(E65))-1)</f>
        <v/>
      </c>
      <c r="Z66" s="121" t="str">
        <f t="array" ref="Z66">MID(";"&amp;'CASE DATA'!$E66&amp;";",SMALL(IF(ISERROR(SEARCH(MID(";"&amp;'CASE DATA'!$E66&amp;";",ROW($1:$99),1),";")),"",ROW($1:$99)+1),COLUMN(F66)),SMALL(IF(ISERROR(SEARCH(MID(";"&amp;'CASE DATA'!$E66&amp;";",ROW($1:$99),1),";")),"",ROW($1:$99)),COLUMN(F65)+1)-SMALL(IF(ISERROR(SEARCH(MID(";"&amp;'CASE DATA'!$E66&amp;";",ROW($1:$99),1),";")),"",ROW($1:$99)),COLUMN(F65))-1)</f>
        <v/>
      </c>
      <c r="AA66" s="121" t="str">
        <f t="array" ref="AA66">MID(";"&amp;'CASE DATA'!$E66&amp;";",SMALL(IF(ISERROR(SEARCH(MID(";"&amp;'CASE DATA'!$E66&amp;";",ROW($1:$99),1),";")),"",ROW($1:$99)+1),COLUMN(G66)),SMALL(IF(ISERROR(SEARCH(MID(";"&amp;'CASE DATA'!$E66&amp;";",ROW($1:$99),1),";")),"",ROW($1:$99)),COLUMN(G65)+1)-SMALL(IF(ISERROR(SEARCH(MID(";"&amp;'CASE DATA'!$E66&amp;";",ROW($1:$99),1),";")),"",ROW($1:$99)),COLUMN(G65))-1)</f>
        <v/>
      </c>
      <c r="AB66" s="121" t="str">
        <f t="array" ref="AB66">MID(";"&amp;'CASE DATA'!$E66&amp;";",SMALL(IF(ISERROR(SEARCH(MID(";"&amp;'CASE DATA'!$E66&amp;";",ROW($1:$99),1),";")),"",ROW($1:$99)+1),COLUMN(H66)),SMALL(IF(ISERROR(SEARCH(MID(";"&amp;'CASE DATA'!$E66&amp;";",ROW($1:$99),1),";")),"",ROW($1:$99)),COLUMN(H65)+1)-SMALL(IF(ISERROR(SEARCH(MID(";"&amp;'CASE DATA'!$E66&amp;";",ROW($1:$99),1),";")),"",ROW($1:$99)),COLUMN(H65))-1)</f>
        <v/>
      </c>
      <c r="AC66" s="121" t="str">
        <f t="array" ref="AC66">MID(";"&amp;'CASE DATA'!$E66&amp;";",SMALL(IF(ISERROR(SEARCH(MID(";"&amp;'CASE DATA'!$E66&amp;";",ROW($1:$99),1),";")),"",ROW($1:$99)+1),COLUMN(I66)),SMALL(IF(ISERROR(SEARCH(MID(";"&amp;'CASE DATA'!$E66&amp;";",ROW($1:$99),1),";")),"",ROW($1:$99)),COLUMN(I65)+1)-SMALL(IF(ISERROR(SEARCH(MID(";"&amp;'CASE DATA'!$E66&amp;";",ROW($1:$99),1),";")),"",ROW($1:$99)),COLUMN(I65))-1)</f>
        <v/>
      </c>
      <c r="AD66" s="121" t="str">
        <f t="array" ref="AD66">MID(";"&amp;'CASE DATA'!$E66&amp;";",SMALL(IF(ISERROR(SEARCH(MID(";"&amp;'CASE DATA'!$E66&amp;";",ROW($1:$99),1),";")),"",ROW($1:$99)+1),COLUMN(J66)),SMALL(IF(ISERROR(SEARCH(MID(";"&amp;'CASE DATA'!$E66&amp;";",ROW($1:$99),1),";")),"",ROW($1:$99)),COLUMN(J65)+1)-SMALL(IF(ISERROR(SEARCH(MID(";"&amp;'CASE DATA'!$E66&amp;";",ROW($1:$99),1),";")),"",ROW($1:$99)),COLUMN(J65))-1)</f>
        <v/>
      </c>
      <c r="AE66" s="121" t="str">
        <f t="array" ref="AE66">MID(";"&amp;'CASE DATA'!$E66&amp;";",SMALL(IF(ISERROR(SEARCH(MID(";"&amp;'CASE DATA'!$E66&amp;";",ROW($1:$99),1),";")),"",ROW($1:$99)+1),COLUMN(K66)),SMALL(IF(ISERROR(SEARCH(MID(";"&amp;'CASE DATA'!$E66&amp;";",ROW($1:$99),1),";")),"",ROW($1:$99)),COLUMN(K65)+1)-SMALL(IF(ISERROR(SEARCH(MID(";"&amp;'CASE DATA'!$E66&amp;";",ROW($1:$99),1),";")),"",ROW($1:$99)),COLUMN(K65))-1)</f>
        <v/>
      </c>
      <c r="AF66" s="121" t="str">
        <f t="array" ref="AF66">MID(";"&amp;'CASE DATA'!$E66&amp;";",SMALL(IF(ISERROR(SEARCH(MID(";"&amp;'CASE DATA'!$E66&amp;";",ROW($1:$99),1),";")),"",ROW($1:$99)+1),COLUMN(L66)),SMALL(IF(ISERROR(SEARCH(MID(";"&amp;'CASE DATA'!$E66&amp;";",ROW($1:$99),1),";")),"",ROW($1:$99)),COLUMN(L65)+1)-SMALL(IF(ISERROR(SEARCH(MID(";"&amp;'CASE DATA'!$E66&amp;";",ROW($1:$99),1),";")),"",ROW($1:$99)),COLUMN(L65))-1)</f>
        <v/>
      </c>
    </row>
    <row r="67" spans="1:32" x14ac:dyDescent="0.3">
      <c r="A67" s="145"/>
      <c r="C67" s="147"/>
      <c r="D67" s="145"/>
      <c r="E67" s="146"/>
      <c r="I67" s="143"/>
      <c r="J67" s="143"/>
      <c r="K67" s="143"/>
      <c r="L67" s="143"/>
      <c r="M67" s="143"/>
      <c r="N67" s="143"/>
      <c r="O67" s="143"/>
      <c r="P67" s="143"/>
      <c r="Q67" s="143"/>
      <c r="R67" s="143"/>
      <c r="S67" s="8">
        <f t="shared" si="1"/>
        <v>0</v>
      </c>
      <c r="U67" s="121" t="str">
        <f t="array" ref="U67">MID(";"&amp;'CASE DATA'!$E67&amp;";",SMALL(IF(ISERROR(SEARCH(MID(";"&amp;'CASE DATA'!$E67&amp;";",ROW($1:$99),1),";")),"",ROW($1:$99)+1),COLUMN(A67)),SMALL(IF(ISERROR(SEARCH(MID(";"&amp;'CASE DATA'!$E67&amp;";",ROW($1:$99),1),";")),"",ROW($1:$99)),COLUMN(A66)+1)-SMALL(IF(ISERROR(SEARCH(MID(";"&amp;'CASE DATA'!$E67&amp;";",ROW($1:$99),1),";")),"",ROW($1:$99)),COLUMN(A66))-1)</f>
        <v/>
      </c>
      <c r="V67" s="121" t="str">
        <f t="array" ref="V67">MID(";"&amp;'CASE DATA'!$E67&amp;";",SMALL(IF(ISERROR(SEARCH(MID(";"&amp;'CASE DATA'!$E67&amp;";",ROW($1:$99),1),";")),"",ROW($1:$99)+1),COLUMN(B67)),SMALL(IF(ISERROR(SEARCH(MID(";"&amp;'CASE DATA'!$E67&amp;";",ROW($1:$99),1),";")),"",ROW($1:$99)),COLUMN(B66)+1)-SMALL(IF(ISERROR(SEARCH(MID(";"&amp;'CASE DATA'!$E67&amp;";",ROW($1:$99),1),";")),"",ROW($1:$99)),COLUMN(B66))-1)</f>
        <v/>
      </c>
      <c r="W67" s="121" t="str">
        <f t="array" ref="W67">MID(";"&amp;'CASE DATA'!$E67&amp;";",SMALL(IF(ISERROR(SEARCH(MID(";"&amp;'CASE DATA'!$E67&amp;";",ROW($1:$99),1),";")),"",ROW($1:$99)+1),COLUMN(C67)),SMALL(IF(ISERROR(SEARCH(MID(";"&amp;'CASE DATA'!$E67&amp;";",ROW($1:$99),1),";")),"",ROW($1:$99)),COLUMN(C66)+1)-SMALL(IF(ISERROR(SEARCH(MID(";"&amp;'CASE DATA'!$E67&amp;";",ROW($1:$99),1),";")),"",ROW($1:$99)),COLUMN(C66))-1)</f>
        <v/>
      </c>
      <c r="X67" s="121" t="str">
        <f t="array" ref="X67">MID(";"&amp;'CASE DATA'!$E67&amp;";",SMALL(IF(ISERROR(SEARCH(MID(";"&amp;'CASE DATA'!$E67&amp;";",ROW($1:$99),1),";")),"",ROW($1:$99)+1),COLUMN(D67)),SMALL(IF(ISERROR(SEARCH(MID(";"&amp;'CASE DATA'!$E67&amp;";",ROW($1:$99),1),";")),"",ROW($1:$99)),COLUMN(D66)+1)-SMALL(IF(ISERROR(SEARCH(MID(";"&amp;'CASE DATA'!$E67&amp;";",ROW($1:$99),1),";")),"",ROW($1:$99)),COLUMN(D66))-1)</f>
        <v/>
      </c>
      <c r="Y67" s="121" t="str">
        <f t="array" ref="Y67">MID(";"&amp;'CASE DATA'!$E67&amp;";",SMALL(IF(ISERROR(SEARCH(MID(";"&amp;'CASE DATA'!$E67&amp;";",ROW($1:$99),1),";")),"",ROW($1:$99)+1),COLUMN(E67)),SMALL(IF(ISERROR(SEARCH(MID(";"&amp;'CASE DATA'!$E67&amp;";",ROW($1:$99),1),";")),"",ROW($1:$99)),COLUMN(E66)+1)-SMALL(IF(ISERROR(SEARCH(MID(";"&amp;'CASE DATA'!$E67&amp;";",ROW($1:$99),1),";")),"",ROW($1:$99)),COLUMN(E66))-1)</f>
        <v/>
      </c>
      <c r="Z67" s="121" t="str">
        <f t="array" ref="Z67">MID(";"&amp;'CASE DATA'!$E67&amp;";",SMALL(IF(ISERROR(SEARCH(MID(";"&amp;'CASE DATA'!$E67&amp;";",ROW($1:$99),1),";")),"",ROW($1:$99)+1),COLUMN(F67)),SMALL(IF(ISERROR(SEARCH(MID(";"&amp;'CASE DATA'!$E67&amp;";",ROW($1:$99),1),";")),"",ROW($1:$99)),COLUMN(F66)+1)-SMALL(IF(ISERROR(SEARCH(MID(";"&amp;'CASE DATA'!$E67&amp;";",ROW($1:$99),1),";")),"",ROW($1:$99)),COLUMN(F66))-1)</f>
        <v/>
      </c>
      <c r="AA67" s="121" t="str">
        <f t="array" ref="AA67">MID(";"&amp;'CASE DATA'!$E67&amp;";",SMALL(IF(ISERROR(SEARCH(MID(";"&amp;'CASE DATA'!$E67&amp;";",ROW($1:$99),1),";")),"",ROW($1:$99)+1),COLUMN(G67)),SMALL(IF(ISERROR(SEARCH(MID(";"&amp;'CASE DATA'!$E67&amp;";",ROW($1:$99),1),";")),"",ROW($1:$99)),COLUMN(G66)+1)-SMALL(IF(ISERROR(SEARCH(MID(";"&amp;'CASE DATA'!$E67&amp;";",ROW($1:$99),1),";")),"",ROW($1:$99)),COLUMN(G66))-1)</f>
        <v/>
      </c>
      <c r="AB67" s="121" t="str">
        <f t="array" ref="AB67">MID(";"&amp;'CASE DATA'!$E67&amp;";",SMALL(IF(ISERROR(SEARCH(MID(";"&amp;'CASE DATA'!$E67&amp;";",ROW($1:$99),1),";")),"",ROW($1:$99)+1),COLUMN(H67)),SMALL(IF(ISERROR(SEARCH(MID(";"&amp;'CASE DATA'!$E67&amp;";",ROW($1:$99),1),";")),"",ROW($1:$99)),COLUMN(H66)+1)-SMALL(IF(ISERROR(SEARCH(MID(";"&amp;'CASE DATA'!$E67&amp;";",ROW($1:$99),1),";")),"",ROW($1:$99)),COLUMN(H66))-1)</f>
        <v/>
      </c>
      <c r="AC67" s="121" t="str">
        <f t="array" ref="AC67">MID(";"&amp;'CASE DATA'!$E67&amp;";",SMALL(IF(ISERROR(SEARCH(MID(";"&amp;'CASE DATA'!$E67&amp;";",ROW($1:$99),1),";")),"",ROW($1:$99)+1),COLUMN(I67)),SMALL(IF(ISERROR(SEARCH(MID(";"&amp;'CASE DATA'!$E67&amp;";",ROW($1:$99),1),";")),"",ROW($1:$99)),COLUMN(I66)+1)-SMALL(IF(ISERROR(SEARCH(MID(";"&amp;'CASE DATA'!$E67&amp;";",ROW($1:$99),1),";")),"",ROW($1:$99)),COLUMN(I66))-1)</f>
        <v/>
      </c>
      <c r="AD67" s="121" t="str">
        <f t="array" ref="AD67">MID(";"&amp;'CASE DATA'!$E67&amp;";",SMALL(IF(ISERROR(SEARCH(MID(";"&amp;'CASE DATA'!$E67&amp;";",ROW($1:$99),1),";")),"",ROW($1:$99)+1),COLUMN(J67)),SMALL(IF(ISERROR(SEARCH(MID(";"&amp;'CASE DATA'!$E67&amp;";",ROW($1:$99),1),";")),"",ROW($1:$99)),COLUMN(J66)+1)-SMALL(IF(ISERROR(SEARCH(MID(";"&amp;'CASE DATA'!$E67&amp;";",ROW($1:$99),1),";")),"",ROW($1:$99)),COLUMN(J66))-1)</f>
        <v/>
      </c>
      <c r="AE67" s="121" t="str">
        <f t="array" ref="AE67">MID(";"&amp;'CASE DATA'!$E67&amp;";",SMALL(IF(ISERROR(SEARCH(MID(";"&amp;'CASE DATA'!$E67&amp;";",ROW($1:$99),1),";")),"",ROW($1:$99)+1),COLUMN(K67)),SMALL(IF(ISERROR(SEARCH(MID(";"&amp;'CASE DATA'!$E67&amp;";",ROW($1:$99),1),";")),"",ROW($1:$99)),COLUMN(K66)+1)-SMALL(IF(ISERROR(SEARCH(MID(";"&amp;'CASE DATA'!$E67&amp;";",ROW($1:$99),1),";")),"",ROW($1:$99)),COLUMN(K66))-1)</f>
        <v/>
      </c>
      <c r="AF67" s="121" t="str">
        <f t="array" ref="AF67">MID(";"&amp;'CASE DATA'!$E67&amp;";",SMALL(IF(ISERROR(SEARCH(MID(";"&amp;'CASE DATA'!$E67&amp;";",ROW($1:$99),1),";")),"",ROW($1:$99)+1),COLUMN(L67)),SMALL(IF(ISERROR(SEARCH(MID(";"&amp;'CASE DATA'!$E67&amp;";",ROW($1:$99),1),";")),"",ROW($1:$99)),COLUMN(L66)+1)-SMALL(IF(ISERROR(SEARCH(MID(";"&amp;'CASE DATA'!$E67&amp;";",ROW($1:$99),1),";")),"",ROW($1:$99)),COLUMN(L66))-1)</f>
        <v/>
      </c>
    </row>
    <row r="68" spans="1:32" x14ac:dyDescent="0.3">
      <c r="A68" s="145"/>
      <c r="C68" s="147"/>
      <c r="D68" s="145"/>
      <c r="E68" s="146"/>
      <c r="I68" s="143"/>
      <c r="J68" s="143"/>
      <c r="K68" s="143"/>
      <c r="L68" s="143"/>
      <c r="M68" s="143"/>
      <c r="N68" s="143"/>
      <c r="O68" s="143"/>
      <c r="P68" s="143"/>
      <c r="Q68" s="143"/>
      <c r="R68" s="143"/>
      <c r="S68" s="8">
        <f t="shared" ref="S68:S131" si="2">SUM(I68:R68)</f>
        <v>0</v>
      </c>
      <c r="U68" s="121" t="str">
        <f t="array" ref="U68">MID(";"&amp;'CASE DATA'!$E68&amp;";",SMALL(IF(ISERROR(SEARCH(MID(";"&amp;'CASE DATA'!$E68&amp;";",ROW($1:$99),1),";")),"",ROW($1:$99)+1),COLUMN(A68)),SMALL(IF(ISERROR(SEARCH(MID(";"&amp;'CASE DATA'!$E68&amp;";",ROW($1:$99),1),";")),"",ROW($1:$99)),COLUMN(A67)+1)-SMALL(IF(ISERROR(SEARCH(MID(";"&amp;'CASE DATA'!$E68&amp;";",ROW($1:$99),1),";")),"",ROW($1:$99)),COLUMN(A67))-1)</f>
        <v/>
      </c>
      <c r="V68" s="121" t="str">
        <f t="array" ref="V68">MID(";"&amp;'CASE DATA'!$E68&amp;";",SMALL(IF(ISERROR(SEARCH(MID(";"&amp;'CASE DATA'!$E68&amp;";",ROW($1:$99),1),";")),"",ROW($1:$99)+1),COLUMN(B68)),SMALL(IF(ISERROR(SEARCH(MID(";"&amp;'CASE DATA'!$E68&amp;";",ROW($1:$99),1),";")),"",ROW($1:$99)),COLUMN(B67)+1)-SMALL(IF(ISERROR(SEARCH(MID(";"&amp;'CASE DATA'!$E68&amp;";",ROW($1:$99),1),";")),"",ROW($1:$99)),COLUMN(B67))-1)</f>
        <v/>
      </c>
      <c r="W68" s="121" t="str">
        <f t="array" ref="W68">MID(";"&amp;'CASE DATA'!$E68&amp;";",SMALL(IF(ISERROR(SEARCH(MID(";"&amp;'CASE DATA'!$E68&amp;";",ROW($1:$99),1),";")),"",ROW($1:$99)+1),COLUMN(C68)),SMALL(IF(ISERROR(SEARCH(MID(";"&amp;'CASE DATA'!$E68&amp;";",ROW($1:$99),1),";")),"",ROW($1:$99)),COLUMN(C67)+1)-SMALL(IF(ISERROR(SEARCH(MID(";"&amp;'CASE DATA'!$E68&amp;";",ROW($1:$99),1),";")),"",ROW($1:$99)),COLUMN(C67))-1)</f>
        <v/>
      </c>
      <c r="X68" s="121" t="str">
        <f t="array" ref="X68">MID(";"&amp;'CASE DATA'!$E68&amp;";",SMALL(IF(ISERROR(SEARCH(MID(";"&amp;'CASE DATA'!$E68&amp;";",ROW($1:$99),1),";")),"",ROW($1:$99)+1),COLUMN(D68)),SMALL(IF(ISERROR(SEARCH(MID(";"&amp;'CASE DATA'!$E68&amp;";",ROW($1:$99),1),";")),"",ROW($1:$99)),COLUMN(D67)+1)-SMALL(IF(ISERROR(SEARCH(MID(";"&amp;'CASE DATA'!$E68&amp;";",ROW($1:$99),1),";")),"",ROW($1:$99)),COLUMN(D67))-1)</f>
        <v/>
      </c>
      <c r="Y68" s="121" t="str">
        <f t="array" ref="Y68">MID(";"&amp;'CASE DATA'!$E68&amp;";",SMALL(IF(ISERROR(SEARCH(MID(";"&amp;'CASE DATA'!$E68&amp;";",ROW($1:$99),1),";")),"",ROW($1:$99)+1),COLUMN(E68)),SMALL(IF(ISERROR(SEARCH(MID(";"&amp;'CASE DATA'!$E68&amp;";",ROW($1:$99),1),";")),"",ROW($1:$99)),COLUMN(E67)+1)-SMALL(IF(ISERROR(SEARCH(MID(";"&amp;'CASE DATA'!$E68&amp;";",ROW($1:$99),1),";")),"",ROW($1:$99)),COLUMN(E67))-1)</f>
        <v/>
      </c>
      <c r="Z68" s="121" t="str">
        <f t="array" ref="Z68">MID(";"&amp;'CASE DATA'!$E68&amp;";",SMALL(IF(ISERROR(SEARCH(MID(";"&amp;'CASE DATA'!$E68&amp;";",ROW($1:$99),1),";")),"",ROW($1:$99)+1),COLUMN(F68)),SMALL(IF(ISERROR(SEARCH(MID(";"&amp;'CASE DATA'!$E68&amp;";",ROW($1:$99),1),";")),"",ROW($1:$99)),COLUMN(F67)+1)-SMALL(IF(ISERROR(SEARCH(MID(";"&amp;'CASE DATA'!$E68&amp;";",ROW($1:$99),1),";")),"",ROW($1:$99)),COLUMN(F67))-1)</f>
        <v/>
      </c>
      <c r="AA68" s="121" t="str">
        <f t="array" ref="AA68">MID(";"&amp;'CASE DATA'!$E68&amp;";",SMALL(IF(ISERROR(SEARCH(MID(";"&amp;'CASE DATA'!$E68&amp;";",ROW($1:$99),1),";")),"",ROW($1:$99)+1),COLUMN(G68)),SMALL(IF(ISERROR(SEARCH(MID(";"&amp;'CASE DATA'!$E68&amp;";",ROW($1:$99),1),";")),"",ROW($1:$99)),COLUMN(G67)+1)-SMALL(IF(ISERROR(SEARCH(MID(";"&amp;'CASE DATA'!$E68&amp;";",ROW($1:$99),1),";")),"",ROW($1:$99)),COLUMN(G67))-1)</f>
        <v/>
      </c>
      <c r="AB68" s="121" t="str">
        <f t="array" ref="AB68">MID(";"&amp;'CASE DATA'!$E68&amp;";",SMALL(IF(ISERROR(SEARCH(MID(";"&amp;'CASE DATA'!$E68&amp;";",ROW($1:$99),1),";")),"",ROW($1:$99)+1),COLUMN(H68)),SMALL(IF(ISERROR(SEARCH(MID(";"&amp;'CASE DATA'!$E68&amp;";",ROW($1:$99),1),";")),"",ROW($1:$99)),COLUMN(H67)+1)-SMALL(IF(ISERROR(SEARCH(MID(";"&amp;'CASE DATA'!$E68&amp;";",ROW($1:$99),1),";")),"",ROW($1:$99)),COLUMN(H67))-1)</f>
        <v/>
      </c>
      <c r="AC68" s="121" t="str">
        <f t="array" ref="AC68">MID(";"&amp;'CASE DATA'!$E68&amp;";",SMALL(IF(ISERROR(SEARCH(MID(";"&amp;'CASE DATA'!$E68&amp;";",ROW($1:$99),1),";")),"",ROW($1:$99)+1),COLUMN(I68)),SMALL(IF(ISERROR(SEARCH(MID(";"&amp;'CASE DATA'!$E68&amp;";",ROW($1:$99),1),";")),"",ROW($1:$99)),COLUMN(I67)+1)-SMALL(IF(ISERROR(SEARCH(MID(";"&amp;'CASE DATA'!$E68&amp;";",ROW($1:$99),1),";")),"",ROW($1:$99)),COLUMN(I67))-1)</f>
        <v/>
      </c>
      <c r="AD68" s="121" t="str">
        <f t="array" ref="AD68">MID(";"&amp;'CASE DATA'!$E68&amp;";",SMALL(IF(ISERROR(SEARCH(MID(";"&amp;'CASE DATA'!$E68&amp;";",ROW($1:$99),1),";")),"",ROW($1:$99)+1),COLUMN(J68)),SMALL(IF(ISERROR(SEARCH(MID(";"&amp;'CASE DATA'!$E68&amp;";",ROW($1:$99),1),";")),"",ROW($1:$99)),COLUMN(J67)+1)-SMALL(IF(ISERROR(SEARCH(MID(";"&amp;'CASE DATA'!$E68&amp;";",ROW($1:$99),1),";")),"",ROW($1:$99)),COLUMN(J67))-1)</f>
        <v/>
      </c>
      <c r="AE68" s="121" t="str">
        <f t="array" ref="AE68">MID(";"&amp;'CASE DATA'!$E68&amp;";",SMALL(IF(ISERROR(SEARCH(MID(";"&amp;'CASE DATA'!$E68&amp;";",ROW($1:$99),1),";")),"",ROW($1:$99)+1),COLUMN(K68)),SMALL(IF(ISERROR(SEARCH(MID(";"&amp;'CASE DATA'!$E68&amp;";",ROW($1:$99),1),";")),"",ROW($1:$99)),COLUMN(K67)+1)-SMALL(IF(ISERROR(SEARCH(MID(";"&amp;'CASE DATA'!$E68&amp;";",ROW($1:$99),1),";")),"",ROW($1:$99)),COLUMN(K67))-1)</f>
        <v/>
      </c>
      <c r="AF68" s="121" t="str">
        <f t="array" ref="AF68">MID(";"&amp;'CASE DATA'!$E68&amp;";",SMALL(IF(ISERROR(SEARCH(MID(";"&amp;'CASE DATA'!$E68&amp;";",ROW($1:$99),1),";")),"",ROW($1:$99)+1),COLUMN(L68)),SMALL(IF(ISERROR(SEARCH(MID(";"&amp;'CASE DATA'!$E68&amp;";",ROW($1:$99),1),";")),"",ROW($1:$99)),COLUMN(L67)+1)-SMALL(IF(ISERROR(SEARCH(MID(";"&amp;'CASE DATA'!$E68&amp;";",ROW($1:$99),1),";")),"",ROW($1:$99)),COLUMN(L67))-1)</f>
        <v/>
      </c>
    </row>
    <row r="69" spans="1:32" x14ac:dyDescent="0.3">
      <c r="D69" s="145"/>
      <c r="E69" s="146"/>
      <c r="S69" s="8">
        <f t="shared" si="2"/>
        <v>0</v>
      </c>
      <c r="U69" s="121" t="str">
        <f t="array" ref="U69">MID(";"&amp;'CASE DATA'!$E69&amp;";",SMALL(IF(ISERROR(SEARCH(MID(";"&amp;'CASE DATA'!$E69&amp;";",ROW($1:$99),1),";")),"",ROW($1:$99)+1),COLUMN(A69)),SMALL(IF(ISERROR(SEARCH(MID(";"&amp;'CASE DATA'!$E69&amp;";",ROW($1:$99),1),";")),"",ROW($1:$99)),COLUMN(A68)+1)-SMALL(IF(ISERROR(SEARCH(MID(";"&amp;'CASE DATA'!$E69&amp;";",ROW($1:$99),1),";")),"",ROW($1:$99)),COLUMN(A68))-1)</f>
        <v/>
      </c>
      <c r="V69" s="121" t="str">
        <f t="array" ref="V69">MID(";"&amp;'CASE DATA'!$E69&amp;";",SMALL(IF(ISERROR(SEARCH(MID(";"&amp;'CASE DATA'!$E69&amp;";",ROW($1:$99),1),";")),"",ROW($1:$99)+1),COLUMN(B69)),SMALL(IF(ISERROR(SEARCH(MID(";"&amp;'CASE DATA'!$E69&amp;";",ROW($1:$99),1),";")),"",ROW($1:$99)),COLUMN(B68)+1)-SMALL(IF(ISERROR(SEARCH(MID(";"&amp;'CASE DATA'!$E69&amp;";",ROW($1:$99),1),";")),"",ROW($1:$99)),COLUMN(B68))-1)</f>
        <v/>
      </c>
      <c r="W69" s="121" t="str">
        <f t="array" ref="W69">MID(";"&amp;'CASE DATA'!$E69&amp;";",SMALL(IF(ISERROR(SEARCH(MID(";"&amp;'CASE DATA'!$E69&amp;";",ROW($1:$99),1),";")),"",ROW($1:$99)+1),COLUMN(C69)),SMALL(IF(ISERROR(SEARCH(MID(";"&amp;'CASE DATA'!$E69&amp;";",ROW($1:$99),1),";")),"",ROW($1:$99)),COLUMN(C68)+1)-SMALL(IF(ISERROR(SEARCH(MID(";"&amp;'CASE DATA'!$E69&amp;";",ROW($1:$99),1),";")),"",ROW($1:$99)),COLUMN(C68))-1)</f>
        <v/>
      </c>
      <c r="X69" s="121" t="str">
        <f t="array" ref="X69">MID(";"&amp;'CASE DATA'!$E69&amp;";",SMALL(IF(ISERROR(SEARCH(MID(";"&amp;'CASE DATA'!$E69&amp;";",ROW($1:$99),1),";")),"",ROW($1:$99)+1),COLUMN(D69)),SMALL(IF(ISERROR(SEARCH(MID(";"&amp;'CASE DATA'!$E69&amp;";",ROW($1:$99),1),";")),"",ROW($1:$99)),COLUMN(D68)+1)-SMALL(IF(ISERROR(SEARCH(MID(";"&amp;'CASE DATA'!$E69&amp;";",ROW($1:$99),1),";")),"",ROW($1:$99)),COLUMN(D68))-1)</f>
        <v/>
      </c>
      <c r="Y69" s="121" t="str">
        <f t="array" ref="Y69">MID(";"&amp;'CASE DATA'!$E69&amp;";",SMALL(IF(ISERROR(SEARCH(MID(";"&amp;'CASE DATA'!$E69&amp;";",ROW($1:$99),1),";")),"",ROW($1:$99)+1),COLUMN(E69)),SMALL(IF(ISERROR(SEARCH(MID(";"&amp;'CASE DATA'!$E69&amp;";",ROW($1:$99),1),";")),"",ROW($1:$99)),COLUMN(E68)+1)-SMALL(IF(ISERROR(SEARCH(MID(";"&amp;'CASE DATA'!$E69&amp;";",ROW($1:$99),1),";")),"",ROW($1:$99)),COLUMN(E68))-1)</f>
        <v/>
      </c>
      <c r="Z69" s="121" t="str">
        <f t="array" ref="Z69">MID(";"&amp;'CASE DATA'!$E69&amp;";",SMALL(IF(ISERROR(SEARCH(MID(";"&amp;'CASE DATA'!$E69&amp;";",ROW($1:$99),1),";")),"",ROW($1:$99)+1),COLUMN(F69)),SMALL(IF(ISERROR(SEARCH(MID(";"&amp;'CASE DATA'!$E69&amp;";",ROW($1:$99),1),";")),"",ROW($1:$99)),COLUMN(F68)+1)-SMALL(IF(ISERROR(SEARCH(MID(";"&amp;'CASE DATA'!$E69&amp;";",ROW($1:$99),1),";")),"",ROW($1:$99)),COLUMN(F68))-1)</f>
        <v/>
      </c>
      <c r="AA69" s="121" t="str">
        <f t="array" ref="AA69">MID(";"&amp;'CASE DATA'!$E69&amp;";",SMALL(IF(ISERROR(SEARCH(MID(";"&amp;'CASE DATA'!$E69&amp;";",ROW($1:$99),1),";")),"",ROW($1:$99)+1),COLUMN(G69)),SMALL(IF(ISERROR(SEARCH(MID(";"&amp;'CASE DATA'!$E69&amp;";",ROW($1:$99),1),";")),"",ROW($1:$99)),COLUMN(G68)+1)-SMALL(IF(ISERROR(SEARCH(MID(";"&amp;'CASE DATA'!$E69&amp;";",ROW($1:$99),1),";")),"",ROW($1:$99)),COLUMN(G68))-1)</f>
        <v/>
      </c>
      <c r="AB69" s="121" t="str">
        <f t="array" ref="AB69">MID(";"&amp;'CASE DATA'!$E69&amp;";",SMALL(IF(ISERROR(SEARCH(MID(";"&amp;'CASE DATA'!$E69&amp;";",ROW($1:$99),1),";")),"",ROW($1:$99)+1),COLUMN(H69)),SMALL(IF(ISERROR(SEARCH(MID(";"&amp;'CASE DATA'!$E69&amp;";",ROW($1:$99),1),";")),"",ROW($1:$99)),COLUMN(H68)+1)-SMALL(IF(ISERROR(SEARCH(MID(";"&amp;'CASE DATA'!$E69&amp;";",ROW($1:$99),1),";")),"",ROW($1:$99)),COLUMN(H68))-1)</f>
        <v/>
      </c>
      <c r="AC69" s="121" t="str">
        <f t="array" ref="AC69">MID(";"&amp;'CASE DATA'!$E69&amp;";",SMALL(IF(ISERROR(SEARCH(MID(";"&amp;'CASE DATA'!$E69&amp;";",ROW($1:$99),1),";")),"",ROW($1:$99)+1),COLUMN(I69)),SMALL(IF(ISERROR(SEARCH(MID(";"&amp;'CASE DATA'!$E69&amp;";",ROW($1:$99),1),";")),"",ROW($1:$99)),COLUMN(I68)+1)-SMALL(IF(ISERROR(SEARCH(MID(";"&amp;'CASE DATA'!$E69&amp;";",ROW($1:$99),1),";")),"",ROW($1:$99)),COLUMN(I68))-1)</f>
        <v/>
      </c>
      <c r="AD69" s="121" t="str">
        <f t="array" ref="AD69">MID(";"&amp;'CASE DATA'!$E69&amp;";",SMALL(IF(ISERROR(SEARCH(MID(";"&amp;'CASE DATA'!$E69&amp;";",ROW($1:$99),1),";")),"",ROW($1:$99)+1),COLUMN(J69)),SMALL(IF(ISERROR(SEARCH(MID(";"&amp;'CASE DATA'!$E69&amp;";",ROW($1:$99),1),";")),"",ROW($1:$99)),COLUMN(J68)+1)-SMALL(IF(ISERROR(SEARCH(MID(";"&amp;'CASE DATA'!$E69&amp;";",ROW($1:$99),1),";")),"",ROW($1:$99)),COLUMN(J68))-1)</f>
        <v/>
      </c>
      <c r="AE69" s="121" t="str">
        <f t="array" ref="AE69">MID(";"&amp;'CASE DATA'!$E69&amp;";",SMALL(IF(ISERROR(SEARCH(MID(";"&amp;'CASE DATA'!$E69&amp;";",ROW($1:$99),1),";")),"",ROW($1:$99)+1),COLUMN(K69)),SMALL(IF(ISERROR(SEARCH(MID(";"&amp;'CASE DATA'!$E69&amp;";",ROW($1:$99),1),";")),"",ROW($1:$99)),COLUMN(K68)+1)-SMALL(IF(ISERROR(SEARCH(MID(";"&amp;'CASE DATA'!$E69&amp;";",ROW($1:$99),1),";")),"",ROW($1:$99)),COLUMN(K68))-1)</f>
        <v/>
      </c>
      <c r="AF69" s="121" t="str">
        <f t="array" ref="AF69">MID(";"&amp;'CASE DATA'!$E69&amp;";",SMALL(IF(ISERROR(SEARCH(MID(";"&amp;'CASE DATA'!$E69&amp;";",ROW($1:$99),1),";")),"",ROW($1:$99)+1),COLUMN(L69)),SMALL(IF(ISERROR(SEARCH(MID(";"&amp;'CASE DATA'!$E69&amp;";",ROW($1:$99),1),";")),"",ROW($1:$99)),COLUMN(L68)+1)-SMALL(IF(ISERROR(SEARCH(MID(";"&amp;'CASE DATA'!$E69&amp;";",ROW($1:$99),1),";")),"",ROW($1:$99)),COLUMN(L68))-1)</f>
        <v/>
      </c>
    </row>
    <row r="70" spans="1:32" x14ac:dyDescent="0.3">
      <c r="D70" s="145"/>
      <c r="E70" s="146"/>
      <c r="S70" s="8">
        <f t="shared" si="2"/>
        <v>0</v>
      </c>
      <c r="U70" s="121" t="str">
        <f t="array" ref="U70">MID(";"&amp;'CASE DATA'!$E70&amp;";",SMALL(IF(ISERROR(SEARCH(MID(";"&amp;'CASE DATA'!$E70&amp;";",ROW($1:$99),1),";")),"",ROW($1:$99)+1),COLUMN(A70)),SMALL(IF(ISERROR(SEARCH(MID(";"&amp;'CASE DATA'!$E70&amp;";",ROW($1:$99),1),";")),"",ROW($1:$99)),COLUMN(A69)+1)-SMALL(IF(ISERROR(SEARCH(MID(";"&amp;'CASE DATA'!$E70&amp;";",ROW($1:$99),1),";")),"",ROW($1:$99)),COLUMN(A69))-1)</f>
        <v/>
      </c>
      <c r="V70" s="121" t="str">
        <f t="array" ref="V70">MID(";"&amp;'CASE DATA'!$E70&amp;";",SMALL(IF(ISERROR(SEARCH(MID(";"&amp;'CASE DATA'!$E70&amp;";",ROW($1:$99),1),";")),"",ROW($1:$99)+1),COLUMN(B70)),SMALL(IF(ISERROR(SEARCH(MID(";"&amp;'CASE DATA'!$E70&amp;";",ROW($1:$99),1),";")),"",ROW($1:$99)),COLUMN(B69)+1)-SMALL(IF(ISERROR(SEARCH(MID(";"&amp;'CASE DATA'!$E70&amp;";",ROW($1:$99),1),";")),"",ROW($1:$99)),COLUMN(B69))-1)</f>
        <v/>
      </c>
      <c r="W70" s="121" t="str">
        <f t="array" ref="W70">MID(";"&amp;'CASE DATA'!$E70&amp;";",SMALL(IF(ISERROR(SEARCH(MID(";"&amp;'CASE DATA'!$E70&amp;";",ROW($1:$99),1),";")),"",ROW($1:$99)+1),COLUMN(C70)),SMALL(IF(ISERROR(SEARCH(MID(";"&amp;'CASE DATA'!$E70&amp;";",ROW($1:$99),1),";")),"",ROW($1:$99)),COLUMN(C69)+1)-SMALL(IF(ISERROR(SEARCH(MID(";"&amp;'CASE DATA'!$E70&amp;";",ROW($1:$99),1),";")),"",ROW($1:$99)),COLUMN(C69))-1)</f>
        <v/>
      </c>
      <c r="X70" s="121" t="str">
        <f t="array" ref="X70">MID(";"&amp;'CASE DATA'!$E70&amp;";",SMALL(IF(ISERROR(SEARCH(MID(";"&amp;'CASE DATA'!$E70&amp;";",ROW($1:$99),1),";")),"",ROW($1:$99)+1),COLUMN(D70)),SMALL(IF(ISERROR(SEARCH(MID(";"&amp;'CASE DATA'!$E70&amp;";",ROW($1:$99),1),";")),"",ROW($1:$99)),COLUMN(D69)+1)-SMALL(IF(ISERROR(SEARCH(MID(";"&amp;'CASE DATA'!$E70&amp;";",ROW($1:$99),1),";")),"",ROW($1:$99)),COLUMN(D69))-1)</f>
        <v/>
      </c>
      <c r="Y70" s="121" t="str">
        <f t="array" ref="Y70">MID(";"&amp;'CASE DATA'!$E70&amp;";",SMALL(IF(ISERROR(SEARCH(MID(";"&amp;'CASE DATA'!$E70&amp;";",ROW($1:$99),1),";")),"",ROW($1:$99)+1),COLUMN(E70)),SMALL(IF(ISERROR(SEARCH(MID(";"&amp;'CASE DATA'!$E70&amp;";",ROW($1:$99),1),";")),"",ROW($1:$99)),COLUMN(E69)+1)-SMALL(IF(ISERROR(SEARCH(MID(";"&amp;'CASE DATA'!$E70&amp;";",ROW($1:$99),1),";")),"",ROW($1:$99)),COLUMN(E69))-1)</f>
        <v/>
      </c>
      <c r="Z70" s="121" t="str">
        <f t="array" ref="Z70">MID(";"&amp;'CASE DATA'!$E70&amp;";",SMALL(IF(ISERROR(SEARCH(MID(";"&amp;'CASE DATA'!$E70&amp;";",ROW($1:$99),1),";")),"",ROW($1:$99)+1),COLUMN(F70)),SMALL(IF(ISERROR(SEARCH(MID(";"&amp;'CASE DATA'!$E70&amp;";",ROW($1:$99),1),";")),"",ROW($1:$99)),COLUMN(F69)+1)-SMALL(IF(ISERROR(SEARCH(MID(";"&amp;'CASE DATA'!$E70&amp;";",ROW($1:$99),1),";")),"",ROW($1:$99)),COLUMN(F69))-1)</f>
        <v/>
      </c>
      <c r="AA70" s="121" t="str">
        <f t="array" ref="AA70">MID(";"&amp;'CASE DATA'!$E70&amp;";",SMALL(IF(ISERROR(SEARCH(MID(";"&amp;'CASE DATA'!$E70&amp;";",ROW($1:$99),1),";")),"",ROW($1:$99)+1),COLUMN(G70)),SMALL(IF(ISERROR(SEARCH(MID(";"&amp;'CASE DATA'!$E70&amp;";",ROW($1:$99),1),";")),"",ROW($1:$99)),COLUMN(G69)+1)-SMALL(IF(ISERROR(SEARCH(MID(";"&amp;'CASE DATA'!$E70&amp;";",ROW($1:$99),1),";")),"",ROW($1:$99)),COLUMN(G69))-1)</f>
        <v/>
      </c>
      <c r="AB70" s="121" t="str">
        <f t="array" ref="AB70">MID(";"&amp;'CASE DATA'!$E70&amp;";",SMALL(IF(ISERROR(SEARCH(MID(";"&amp;'CASE DATA'!$E70&amp;";",ROW($1:$99),1),";")),"",ROW($1:$99)+1),COLUMN(H70)),SMALL(IF(ISERROR(SEARCH(MID(";"&amp;'CASE DATA'!$E70&amp;";",ROW($1:$99),1),";")),"",ROW($1:$99)),COLUMN(H69)+1)-SMALL(IF(ISERROR(SEARCH(MID(";"&amp;'CASE DATA'!$E70&amp;";",ROW($1:$99),1),";")),"",ROW($1:$99)),COLUMN(H69))-1)</f>
        <v/>
      </c>
      <c r="AC70" s="121" t="str">
        <f t="array" ref="AC70">MID(";"&amp;'CASE DATA'!$E70&amp;";",SMALL(IF(ISERROR(SEARCH(MID(";"&amp;'CASE DATA'!$E70&amp;";",ROW($1:$99),1),";")),"",ROW($1:$99)+1),COLUMN(I70)),SMALL(IF(ISERROR(SEARCH(MID(";"&amp;'CASE DATA'!$E70&amp;";",ROW($1:$99),1),";")),"",ROW($1:$99)),COLUMN(I69)+1)-SMALL(IF(ISERROR(SEARCH(MID(";"&amp;'CASE DATA'!$E70&amp;";",ROW($1:$99),1),";")),"",ROW($1:$99)),COLUMN(I69))-1)</f>
        <v/>
      </c>
      <c r="AD70" s="121" t="str">
        <f t="array" ref="AD70">MID(";"&amp;'CASE DATA'!$E70&amp;";",SMALL(IF(ISERROR(SEARCH(MID(";"&amp;'CASE DATA'!$E70&amp;";",ROW($1:$99),1),";")),"",ROW($1:$99)+1),COLUMN(J70)),SMALL(IF(ISERROR(SEARCH(MID(";"&amp;'CASE DATA'!$E70&amp;";",ROW($1:$99),1),";")),"",ROW($1:$99)),COLUMN(J69)+1)-SMALL(IF(ISERROR(SEARCH(MID(";"&amp;'CASE DATA'!$E70&amp;";",ROW($1:$99),1),";")),"",ROW($1:$99)),COLUMN(J69))-1)</f>
        <v/>
      </c>
      <c r="AE70" s="121" t="str">
        <f t="array" ref="AE70">MID(";"&amp;'CASE DATA'!$E70&amp;";",SMALL(IF(ISERROR(SEARCH(MID(";"&amp;'CASE DATA'!$E70&amp;";",ROW($1:$99),1),";")),"",ROW($1:$99)+1),COLUMN(K70)),SMALL(IF(ISERROR(SEARCH(MID(";"&amp;'CASE DATA'!$E70&amp;";",ROW($1:$99),1),";")),"",ROW($1:$99)),COLUMN(K69)+1)-SMALL(IF(ISERROR(SEARCH(MID(";"&amp;'CASE DATA'!$E70&amp;";",ROW($1:$99),1),";")),"",ROW($1:$99)),COLUMN(K69))-1)</f>
        <v/>
      </c>
      <c r="AF70" s="121" t="str">
        <f t="array" ref="AF70">MID(";"&amp;'CASE DATA'!$E70&amp;";",SMALL(IF(ISERROR(SEARCH(MID(";"&amp;'CASE DATA'!$E70&amp;";",ROW($1:$99),1),";")),"",ROW($1:$99)+1),COLUMN(L70)),SMALL(IF(ISERROR(SEARCH(MID(";"&amp;'CASE DATA'!$E70&amp;";",ROW($1:$99),1),";")),"",ROW($1:$99)),COLUMN(L69)+1)-SMALL(IF(ISERROR(SEARCH(MID(";"&amp;'CASE DATA'!$E70&amp;";",ROW($1:$99),1),";")),"",ROW($1:$99)),COLUMN(L69))-1)</f>
        <v/>
      </c>
    </row>
    <row r="71" spans="1:32" x14ac:dyDescent="0.3">
      <c r="D71" s="145"/>
      <c r="E71" s="146"/>
      <c r="S71" s="8">
        <f t="shared" si="2"/>
        <v>0</v>
      </c>
      <c r="U71" s="121" t="str">
        <f t="array" ref="U71">MID(";"&amp;'CASE DATA'!$E71&amp;";",SMALL(IF(ISERROR(SEARCH(MID(";"&amp;'CASE DATA'!$E71&amp;";",ROW($1:$99),1),";")),"",ROW($1:$99)+1),COLUMN(A71)),SMALL(IF(ISERROR(SEARCH(MID(";"&amp;'CASE DATA'!$E71&amp;";",ROW($1:$99),1),";")),"",ROW($1:$99)),COLUMN(A70)+1)-SMALL(IF(ISERROR(SEARCH(MID(";"&amp;'CASE DATA'!$E71&amp;";",ROW($1:$99),1),";")),"",ROW($1:$99)),COLUMN(A70))-1)</f>
        <v/>
      </c>
      <c r="V71" s="121" t="str">
        <f t="array" ref="V71">MID(";"&amp;'CASE DATA'!$E71&amp;";",SMALL(IF(ISERROR(SEARCH(MID(";"&amp;'CASE DATA'!$E71&amp;";",ROW($1:$99),1),";")),"",ROW($1:$99)+1),COLUMN(B71)),SMALL(IF(ISERROR(SEARCH(MID(";"&amp;'CASE DATA'!$E71&amp;";",ROW($1:$99),1),";")),"",ROW($1:$99)),COLUMN(B70)+1)-SMALL(IF(ISERROR(SEARCH(MID(";"&amp;'CASE DATA'!$E71&amp;";",ROW($1:$99),1),";")),"",ROW($1:$99)),COLUMN(B70))-1)</f>
        <v/>
      </c>
      <c r="W71" s="121" t="str">
        <f t="array" ref="W71">MID(";"&amp;'CASE DATA'!$E71&amp;";",SMALL(IF(ISERROR(SEARCH(MID(";"&amp;'CASE DATA'!$E71&amp;";",ROW($1:$99),1),";")),"",ROW($1:$99)+1),COLUMN(C71)),SMALL(IF(ISERROR(SEARCH(MID(";"&amp;'CASE DATA'!$E71&amp;";",ROW($1:$99),1),";")),"",ROW($1:$99)),COLUMN(C70)+1)-SMALL(IF(ISERROR(SEARCH(MID(";"&amp;'CASE DATA'!$E71&amp;";",ROW($1:$99),1),";")),"",ROW($1:$99)),COLUMN(C70))-1)</f>
        <v/>
      </c>
      <c r="X71" s="121" t="str">
        <f t="array" ref="X71">MID(";"&amp;'CASE DATA'!$E71&amp;";",SMALL(IF(ISERROR(SEARCH(MID(";"&amp;'CASE DATA'!$E71&amp;";",ROW($1:$99),1),";")),"",ROW($1:$99)+1),COLUMN(D71)),SMALL(IF(ISERROR(SEARCH(MID(";"&amp;'CASE DATA'!$E71&amp;";",ROW($1:$99),1),";")),"",ROW($1:$99)),COLUMN(D70)+1)-SMALL(IF(ISERROR(SEARCH(MID(";"&amp;'CASE DATA'!$E71&amp;";",ROW($1:$99),1),";")),"",ROW($1:$99)),COLUMN(D70))-1)</f>
        <v/>
      </c>
      <c r="Y71" s="121" t="str">
        <f t="array" ref="Y71">MID(";"&amp;'CASE DATA'!$E71&amp;";",SMALL(IF(ISERROR(SEARCH(MID(";"&amp;'CASE DATA'!$E71&amp;";",ROW($1:$99),1),";")),"",ROW($1:$99)+1),COLUMN(E71)),SMALL(IF(ISERROR(SEARCH(MID(";"&amp;'CASE DATA'!$E71&amp;";",ROW($1:$99),1),";")),"",ROW($1:$99)),COLUMN(E70)+1)-SMALL(IF(ISERROR(SEARCH(MID(";"&amp;'CASE DATA'!$E71&amp;";",ROW($1:$99),1),";")),"",ROW($1:$99)),COLUMN(E70))-1)</f>
        <v/>
      </c>
      <c r="Z71" s="121" t="str">
        <f t="array" ref="Z71">MID(";"&amp;'CASE DATA'!$E71&amp;";",SMALL(IF(ISERROR(SEARCH(MID(";"&amp;'CASE DATA'!$E71&amp;";",ROW($1:$99),1),";")),"",ROW($1:$99)+1),COLUMN(F71)),SMALL(IF(ISERROR(SEARCH(MID(";"&amp;'CASE DATA'!$E71&amp;";",ROW($1:$99),1),";")),"",ROW($1:$99)),COLUMN(F70)+1)-SMALL(IF(ISERROR(SEARCH(MID(";"&amp;'CASE DATA'!$E71&amp;";",ROW($1:$99),1),";")),"",ROW($1:$99)),COLUMN(F70))-1)</f>
        <v/>
      </c>
      <c r="AA71" s="121" t="str">
        <f t="array" ref="AA71">MID(";"&amp;'CASE DATA'!$E71&amp;";",SMALL(IF(ISERROR(SEARCH(MID(";"&amp;'CASE DATA'!$E71&amp;";",ROW($1:$99),1),";")),"",ROW($1:$99)+1),COLUMN(G71)),SMALL(IF(ISERROR(SEARCH(MID(";"&amp;'CASE DATA'!$E71&amp;";",ROW($1:$99),1),";")),"",ROW($1:$99)),COLUMN(G70)+1)-SMALL(IF(ISERROR(SEARCH(MID(";"&amp;'CASE DATA'!$E71&amp;";",ROW($1:$99),1),";")),"",ROW($1:$99)),COLUMN(G70))-1)</f>
        <v/>
      </c>
      <c r="AB71" s="121" t="str">
        <f t="array" ref="AB71">MID(";"&amp;'CASE DATA'!$E71&amp;";",SMALL(IF(ISERROR(SEARCH(MID(";"&amp;'CASE DATA'!$E71&amp;";",ROW($1:$99),1),";")),"",ROW($1:$99)+1),COLUMN(H71)),SMALL(IF(ISERROR(SEARCH(MID(";"&amp;'CASE DATA'!$E71&amp;";",ROW($1:$99),1),";")),"",ROW($1:$99)),COLUMN(H70)+1)-SMALL(IF(ISERROR(SEARCH(MID(";"&amp;'CASE DATA'!$E71&amp;";",ROW($1:$99),1),";")),"",ROW($1:$99)),COLUMN(H70))-1)</f>
        <v/>
      </c>
      <c r="AC71" s="121" t="str">
        <f t="array" ref="AC71">MID(";"&amp;'CASE DATA'!$E71&amp;";",SMALL(IF(ISERROR(SEARCH(MID(";"&amp;'CASE DATA'!$E71&amp;";",ROW($1:$99),1),";")),"",ROW($1:$99)+1),COLUMN(I71)),SMALL(IF(ISERROR(SEARCH(MID(";"&amp;'CASE DATA'!$E71&amp;";",ROW($1:$99),1),";")),"",ROW($1:$99)),COLUMN(I70)+1)-SMALL(IF(ISERROR(SEARCH(MID(";"&amp;'CASE DATA'!$E71&amp;";",ROW($1:$99),1),";")),"",ROW($1:$99)),COLUMN(I70))-1)</f>
        <v/>
      </c>
      <c r="AD71" s="121" t="str">
        <f t="array" ref="AD71">MID(";"&amp;'CASE DATA'!$E71&amp;";",SMALL(IF(ISERROR(SEARCH(MID(";"&amp;'CASE DATA'!$E71&amp;";",ROW($1:$99),1),";")),"",ROW($1:$99)+1),COLUMN(J71)),SMALL(IF(ISERROR(SEARCH(MID(";"&amp;'CASE DATA'!$E71&amp;";",ROW($1:$99),1),";")),"",ROW($1:$99)),COLUMN(J70)+1)-SMALL(IF(ISERROR(SEARCH(MID(";"&amp;'CASE DATA'!$E71&amp;";",ROW($1:$99),1),";")),"",ROW($1:$99)),COLUMN(J70))-1)</f>
        <v/>
      </c>
      <c r="AE71" s="121" t="str">
        <f t="array" ref="AE71">MID(";"&amp;'CASE DATA'!$E71&amp;";",SMALL(IF(ISERROR(SEARCH(MID(";"&amp;'CASE DATA'!$E71&amp;";",ROW($1:$99),1),";")),"",ROW($1:$99)+1),COLUMN(K71)),SMALL(IF(ISERROR(SEARCH(MID(";"&amp;'CASE DATA'!$E71&amp;";",ROW($1:$99),1),";")),"",ROW($1:$99)),COLUMN(K70)+1)-SMALL(IF(ISERROR(SEARCH(MID(";"&amp;'CASE DATA'!$E71&amp;";",ROW($1:$99),1),";")),"",ROW($1:$99)),COLUMN(K70))-1)</f>
        <v/>
      </c>
      <c r="AF71" s="121" t="str">
        <f t="array" ref="AF71">MID(";"&amp;'CASE DATA'!$E71&amp;";",SMALL(IF(ISERROR(SEARCH(MID(";"&amp;'CASE DATA'!$E71&amp;";",ROW($1:$99),1),";")),"",ROW($1:$99)+1),COLUMN(L71)),SMALL(IF(ISERROR(SEARCH(MID(";"&amp;'CASE DATA'!$E71&amp;";",ROW($1:$99),1),";")),"",ROW($1:$99)),COLUMN(L70)+1)-SMALL(IF(ISERROR(SEARCH(MID(";"&amp;'CASE DATA'!$E71&amp;";",ROW($1:$99),1),";")),"",ROW($1:$99)),COLUMN(L70))-1)</f>
        <v/>
      </c>
    </row>
    <row r="72" spans="1:32" x14ac:dyDescent="0.3">
      <c r="D72" s="145"/>
      <c r="E72" s="146"/>
      <c r="S72" s="8">
        <f t="shared" si="2"/>
        <v>0</v>
      </c>
      <c r="U72" s="121" t="str">
        <f t="array" ref="U72">MID(";"&amp;'CASE DATA'!$E72&amp;";",SMALL(IF(ISERROR(SEARCH(MID(";"&amp;'CASE DATA'!$E72&amp;";",ROW($1:$99),1),";")),"",ROW($1:$99)+1),COLUMN(A72)),SMALL(IF(ISERROR(SEARCH(MID(";"&amp;'CASE DATA'!$E72&amp;";",ROW($1:$99),1),";")),"",ROW($1:$99)),COLUMN(A71)+1)-SMALL(IF(ISERROR(SEARCH(MID(";"&amp;'CASE DATA'!$E72&amp;";",ROW($1:$99),1),";")),"",ROW($1:$99)),COLUMN(A71))-1)</f>
        <v/>
      </c>
      <c r="V72" s="121" t="str">
        <f t="array" ref="V72">MID(";"&amp;'CASE DATA'!$E72&amp;";",SMALL(IF(ISERROR(SEARCH(MID(";"&amp;'CASE DATA'!$E72&amp;";",ROW($1:$99),1),";")),"",ROW($1:$99)+1),COLUMN(B72)),SMALL(IF(ISERROR(SEARCH(MID(";"&amp;'CASE DATA'!$E72&amp;";",ROW($1:$99),1),";")),"",ROW($1:$99)),COLUMN(B71)+1)-SMALL(IF(ISERROR(SEARCH(MID(";"&amp;'CASE DATA'!$E72&amp;";",ROW($1:$99),1),";")),"",ROW($1:$99)),COLUMN(B71))-1)</f>
        <v/>
      </c>
      <c r="W72" s="121" t="str">
        <f t="array" ref="W72">MID(";"&amp;'CASE DATA'!$E72&amp;";",SMALL(IF(ISERROR(SEARCH(MID(";"&amp;'CASE DATA'!$E72&amp;";",ROW($1:$99),1),";")),"",ROW($1:$99)+1),COLUMN(C72)),SMALL(IF(ISERROR(SEARCH(MID(";"&amp;'CASE DATA'!$E72&amp;";",ROW($1:$99),1),";")),"",ROW($1:$99)),COLUMN(C71)+1)-SMALL(IF(ISERROR(SEARCH(MID(";"&amp;'CASE DATA'!$E72&amp;";",ROW($1:$99),1),";")),"",ROW($1:$99)),COLUMN(C71))-1)</f>
        <v/>
      </c>
      <c r="X72" s="121" t="str">
        <f t="array" ref="X72">MID(";"&amp;'CASE DATA'!$E72&amp;";",SMALL(IF(ISERROR(SEARCH(MID(";"&amp;'CASE DATA'!$E72&amp;";",ROW($1:$99),1),";")),"",ROW($1:$99)+1),COLUMN(D72)),SMALL(IF(ISERROR(SEARCH(MID(";"&amp;'CASE DATA'!$E72&amp;";",ROW($1:$99),1),";")),"",ROW($1:$99)),COLUMN(D71)+1)-SMALL(IF(ISERROR(SEARCH(MID(";"&amp;'CASE DATA'!$E72&amp;";",ROW($1:$99),1),";")),"",ROW($1:$99)),COLUMN(D71))-1)</f>
        <v/>
      </c>
      <c r="Y72" s="121" t="str">
        <f t="array" ref="Y72">MID(";"&amp;'CASE DATA'!$E72&amp;";",SMALL(IF(ISERROR(SEARCH(MID(";"&amp;'CASE DATA'!$E72&amp;";",ROW($1:$99),1),";")),"",ROW($1:$99)+1),COLUMN(E72)),SMALL(IF(ISERROR(SEARCH(MID(";"&amp;'CASE DATA'!$E72&amp;";",ROW($1:$99),1),";")),"",ROW($1:$99)),COLUMN(E71)+1)-SMALL(IF(ISERROR(SEARCH(MID(";"&amp;'CASE DATA'!$E72&amp;";",ROW($1:$99),1),";")),"",ROW($1:$99)),COLUMN(E71))-1)</f>
        <v/>
      </c>
      <c r="Z72" s="121" t="str">
        <f t="array" ref="Z72">MID(";"&amp;'CASE DATA'!$E72&amp;";",SMALL(IF(ISERROR(SEARCH(MID(";"&amp;'CASE DATA'!$E72&amp;";",ROW($1:$99),1),";")),"",ROW($1:$99)+1),COLUMN(F72)),SMALL(IF(ISERROR(SEARCH(MID(";"&amp;'CASE DATA'!$E72&amp;";",ROW($1:$99),1),";")),"",ROW($1:$99)),COLUMN(F71)+1)-SMALL(IF(ISERROR(SEARCH(MID(";"&amp;'CASE DATA'!$E72&amp;";",ROW($1:$99),1),";")),"",ROW($1:$99)),COLUMN(F71))-1)</f>
        <v/>
      </c>
      <c r="AA72" s="121" t="str">
        <f t="array" ref="AA72">MID(";"&amp;'CASE DATA'!$E72&amp;";",SMALL(IF(ISERROR(SEARCH(MID(";"&amp;'CASE DATA'!$E72&amp;";",ROW($1:$99),1),";")),"",ROW($1:$99)+1),COLUMN(G72)),SMALL(IF(ISERROR(SEARCH(MID(";"&amp;'CASE DATA'!$E72&amp;";",ROW($1:$99),1),";")),"",ROW($1:$99)),COLUMN(G71)+1)-SMALL(IF(ISERROR(SEARCH(MID(";"&amp;'CASE DATA'!$E72&amp;";",ROW($1:$99),1),";")),"",ROW($1:$99)),COLUMN(G71))-1)</f>
        <v/>
      </c>
      <c r="AB72" s="121" t="str">
        <f t="array" ref="AB72">MID(";"&amp;'CASE DATA'!$E72&amp;";",SMALL(IF(ISERROR(SEARCH(MID(";"&amp;'CASE DATA'!$E72&amp;";",ROW($1:$99),1),";")),"",ROW($1:$99)+1),COLUMN(H72)),SMALL(IF(ISERROR(SEARCH(MID(";"&amp;'CASE DATA'!$E72&amp;";",ROW($1:$99),1),";")),"",ROW($1:$99)),COLUMN(H71)+1)-SMALL(IF(ISERROR(SEARCH(MID(";"&amp;'CASE DATA'!$E72&amp;";",ROW($1:$99),1),";")),"",ROW($1:$99)),COLUMN(H71))-1)</f>
        <v/>
      </c>
      <c r="AC72" s="121" t="str">
        <f t="array" ref="AC72">MID(";"&amp;'CASE DATA'!$E72&amp;";",SMALL(IF(ISERROR(SEARCH(MID(";"&amp;'CASE DATA'!$E72&amp;";",ROW($1:$99),1),";")),"",ROW($1:$99)+1),COLUMN(I72)),SMALL(IF(ISERROR(SEARCH(MID(";"&amp;'CASE DATA'!$E72&amp;";",ROW($1:$99),1),";")),"",ROW($1:$99)),COLUMN(I71)+1)-SMALL(IF(ISERROR(SEARCH(MID(";"&amp;'CASE DATA'!$E72&amp;";",ROW($1:$99),1),";")),"",ROW($1:$99)),COLUMN(I71))-1)</f>
        <v/>
      </c>
      <c r="AD72" s="121" t="str">
        <f t="array" ref="AD72">MID(";"&amp;'CASE DATA'!$E72&amp;";",SMALL(IF(ISERROR(SEARCH(MID(";"&amp;'CASE DATA'!$E72&amp;";",ROW($1:$99),1),";")),"",ROW($1:$99)+1),COLUMN(J72)),SMALL(IF(ISERROR(SEARCH(MID(";"&amp;'CASE DATA'!$E72&amp;";",ROW($1:$99),1),";")),"",ROW($1:$99)),COLUMN(J71)+1)-SMALL(IF(ISERROR(SEARCH(MID(";"&amp;'CASE DATA'!$E72&amp;";",ROW($1:$99),1),";")),"",ROW($1:$99)),COLUMN(J71))-1)</f>
        <v/>
      </c>
      <c r="AE72" s="121" t="str">
        <f t="array" ref="AE72">MID(";"&amp;'CASE DATA'!$E72&amp;";",SMALL(IF(ISERROR(SEARCH(MID(";"&amp;'CASE DATA'!$E72&amp;";",ROW($1:$99),1),";")),"",ROW($1:$99)+1),COLUMN(K72)),SMALL(IF(ISERROR(SEARCH(MID(";"&amp;'CASE DATA'!$E72&amp;";",ROW($1:$99),1),";")),"",ROW($1:$99)),COLUMN(K71)+1)-SMALL(IF(ISERROR(SEARCH(MID(";"&amp;'CASE DATA'!$E72&amp;";",ROW($1:$99),1),";")),"",ROW($1:$99)),COLUMN(K71))-1)</f>
        <v/>
      </c>
      <c r="AF72" s="121" t="str">
        <f t="array" ref="AF72">MID(";"&amp;'CASE DATA'!$E72&amp;";",SMALL(IF(ISERROR(SEARCH(MID(";"&amp;'CASE DATA'!$E72&amp;";",ROW($1:$99),1),";")),"",ROW($1:$99)+1),COLUMN(L72)),SMALL(IF(ISERROR(SEARCH(MID(";"&amp;'CASE DATA'!$E72&amp;";",ROW($1:$99),1),";")),"",ROW($1:$99)),COLUMN(L71)+1)-SMALL(IF(ISERROR(SEARCH(MID(";"&amp;'CASE DATA'!$E72&amp;";",ROW($1:$99),1),";")),"",ROW($1:$99)),COLUMN(L71))-1)</f>
        <v/>
      </c>
    </row>
    <row r="73" spans="1:32" x14ac:dyDescent="0.3">
      <c r="D73" s="145"/>
      <c r="E73" s="146"/>
      <c r="S73" s="8">
        <f t="shared" si="2"/>
        <v>0</v>
      </c>
      <c r="U73" s="121" t="str">
        <f t="array" ref="U73">MID(";"&amp;'CASE DATA'!$E73&amp;";",SMALL(IF(ISERROR(SEARCH(MID(";"&amp;'CASE DATA'!$E73&amp;";",ROW($1:$99),1),";")),"",ROW($1:$99)+1),COLUMN(A73)),SMALL(IF(ISERROR(SEARCH(MID(";"&amp;'CASE DATA'!$E73&amp;";",ROW($1:$99),1),";")),"",ROW($1:$99)),COLUMN(A72)+1)-SMALL(IF(ISERROR(SEARCH(MID(";"&amp;'CASE DATA'!$E73&amp;";",ROW($1:$99),1),";")),"",ROW($1:$99)),COLUMN(A72))-1)</f>
        <v/>
      </c>
      <c r="V73" s="121" t="str">
        <f t="array" ref="V73">MID(";"&amp;'CASE DATA'!$E73&amp;";",SMALL(IF(ISERROR(SEARCH(MID(";"&amp;'CASE DATA'!$E73&amp;";",ROW($1:$99),1),";")),"",ROW($1:$99)+1),COLUMN(B73)),SMALL(IF(ISERROR(SEARCH(MID(";"&amp;'CASE DATA'!$E73&amp;";",ROW($1:$99),1),";")),"",ROW($1:$99)),COLUMN(B72)+1)-SMALL(IF(ISERROR(SEARCH(MID(";"&amp;'CASE DATA'!$E73&amp;";",ROW($1:$99),1),";")),"",ROW($1:$99)),COLUMN(B72))-1)</f>
        <v/>
      </c>
      <c r="W73" s="121" t="str">
        <f t="array" ref="W73">MID(";"&amp;'CASE DATA'!$E73&amp;";",SMALL(IF(ISERROR(SEARCH(MID(";"&amp;'CASE DATA'!$E73&amp;";",ROW($1:$99),1),";")),"",ROW($1:$99)+1),COLUMN(C73)),SMALL(IF(ISERROR(SEARCH(MID(";"&amp;'CASE DATA'!$E73&amp;";",ROW($1:$99),1),";")),"",ROW($1:$99)),COLUMN(C72)+1)-SMALL(IF(ISERROR(SEARCH(MID(";"&amp;'CASE DATA'!$E73&amp;";",ROW($1:$99),1),";")),"",ROW($1:$99)),COLUMN(C72))-1)</f>
        <v/>
      </c>
      <c r="X73" s="121" t="str">
        <f t="array" ref="X73">MID(";"&amp;'CASE DATA'!$E73&amp;";",SMALL(IF(ISERROR(SEARCH(MID(";"&amp;'CASE DATA'!$E73&amp;";",ROW($1:$99),1),";")),"",ROW($1:$99)+1),COLUMN(D73)),SMALL(IF(ISERROR(SEARCH(MID(";"&amp;'CASE DATA'!$E73&amp;";",ROW($1:$99),1),";")),"",ROW($1:$99)),COLUMN(D72)+1)-SMALL(IF(ISERROR(SEARCH(MID(";"&amp;'CASE DATA'!$E73&amp;";",ROW($1:$99),1),";")),"",ROW($1:$99)),COLUMN(D72))-1)</f>
        <v/>
      </c>
      <c r="Y73" s="121" t="str">
        <f t="array" ref="Y73">MID(";"&amp;'CASE DATA'!$E73&amp;";",SMALL(IF(ISERROR(SEARCH(MID(";"&amp;'CASE DATA'!$E73&amp;";",ROW($1:$99),1),";")),"",ROW($1:$99)+1),COLUMN(E73)),SMALL(IF(ISERROR(SEARCH(MID(";"&amp;'CASE DATA'!$E73&amp;";",ROW($1:$99),1),";")),"",ROW($1:$99)),COLUMN(E72)+1)-SMALL(IF(ISERROR(SEARCH(MID(";"&amp;'CASE DATA'!$E73&amp;";",ROW($1:$99),1),";")),"",ROW($1:$99)),COLUMN(E72))-1)</f>
        <v/>
      </c>
      <c r="Z73" s="121" t="str">
        <f t="array" ref="Z73">MID(";"&amp;'CASE DATA'!$E73&amp;";",SMALL(IF(ISERROR(SEARCH(MID(";"&amp;'CASE DATA'!$E73&amp;";",ROW($1:$99),1),";")),"",ROW($1:$99)+1),COLUMN(F73)),SMALL(IF(ISERROR(SEARCH(MID(";"&amp;'CASE DATA'!$E73&amp;";",ROW($1:$99),1),";")),"",ROW($1:$99)),COLUMN(F72)+1)-SMALL(IF(ISERROR(SEARCH(MID(";"&amp;'CASE DATA'!$E73&amp;";",ROW($1:$99),1),";")),"",ROW($1:$99)),COLUMN(F72))-1)</f>
        <v/>
      </c>
      <c r="AA73" s="121" t="str">
        <f t="array" ref="AA73">MID(";"&amp;'CASE DATA'!$E73&amp;";",SMALL(IF(ISERROR(SEARCH(MID(";"&amp;'CASE DATA'!$E73&amp;";",ROW($1:$99),1),";")),"",ROW($1:$99)+1),COLUMN(G73)),SMALL(IF(ISERROR(SEARCH(MID(";"&amp;'CASE DATA'!$E73&amp;";",ROW($1:$99),1),";")),"",ROW($1:$99)),COLUMN(G72)+1)-SMALL(IF(ISERROR(SEARCH(MID(";"&amp;'CASE DATA'!$E73&amp;";",ROW($1:$99),1),";")),"",ROW($1:$99)),COLUMN(G72))-1)</f>
        <v/>
      </c>
      <c r="AB73" s="121" t="str">
        <f t="array" ref="AB73">MID(";"&amp;'CASE DATA'!$E73&amp;";",SMALL(IF(ISERROR(SEARCH(MID(";"&amp;'CASE DATA'!$E73&amp;";",ROW($1:$99),1),";")),"",ROW($1:$99)+1),COLUMN(H73)),SMALL(IF(ISERROR(SEARCH(MID(";"&amp;'CASE DATA'!$E73&amp;";",ROW($1:$99),1),";")),"",ROW($1:$99)),COLUMN(H72)+1)-SMALL(IF(ISERROR(SEARCH(MID(";"&amp;'CASE DATA'!$E73&amp;";",ROW($1:$99),1),";")),"",ROW($1:$99)),COLUMN(H72))-1)</f>
        <v/>
      </c>
      <c r="AC73" s="121" t="str">
        <f t="array" ref="AC73">MID(";"&amp;'CASE DATA'!$E73&amp;";",SMALL(IF(ISERROR(SEARCH(MID(";"&amp;'CASE DATA'!$E73&amp;";",ROW($1:$99),1),";")),"",ROW($1:$99)+1),COLUMN(I73)),SMALL(IF(ISERROR(SEARCH(MID(";"&amp;'CASE DATA'!$E73&amp;";",ROW($1:$99),1),";")),"",ROW($1:$99)),COLUMN(I72)+1)-SMALL(IF(ISERROR(SEARCH(MID(";"&amp;'CASE DATA'!$E73&amp;";",ROW($1:$99),1),";")),"",ROW($1:$99)),COLUMN(I72))-1)</f>
        <v/>
      </c>
      <c r="AD73" s="121" t="str">
        <f t="array" ref="AD73">MID(";"&amp;'CASE DATA'!$E73&amp;";",SMALL(IF(ISERROR(SEARCH(MID(";"&amp;'CASE DATA'!$E73&amp;";",ROW($1:$99),1),";")),"",ROW($1:$99)+1),COLUMN(J73)),SMALL(IF(ISERROR(SEARCH(MID(";"&amp;'CASE DATA'!$E73&amp;";",ROW($1:$99),1),";")),"",ROW($1:$99)),COLUMN(J72)+1)-SMALL(IF(ISERROR(SEARCH(MID(";"&amp;'CASE DATA'!$E73&amp;";",ROW($1:$99),1),";")),"",ROW($1:$99)),COLUMN(J72))-1)</f>
        <v/>
      </c>
      <c r="AE73" s="121" t="str">
        <f t="array" ref="AE73">MID(";"&amp;'CASE DATA'!$E73&amp;";",SMALL(IF(ISERROR(SEARCH(MID(";"&amp;'CASE DATA'!$E73&amp;";",ROW($1:$99),1),";")),"",ROW($1:$99)+1),COLUMN(K73)),SMALL(IF(ISERROR(SEARCH(MID(";"&amp;'CASE DATA'!$E73&amp;";",ROW($1:$99),1),";")),"",ROW($1:$99)),COLUMN(K72)+1)-SMALL(IF(ISERROR(SEARCH(MID(";"&amp;'CASE DATA'!$E73&amp;";",ROW($1:$99),1),";")),"",ROW($1:$99)),COLUMN(K72))-1)</f>
        <v/>
      </c>
      <c r="AF73" s="121" t="str">
        <f t="array" ref="AF73">MID(";"&amp;'CASE DATA'!$E73&amp;";",SMALL(IF(ISERROR(SEARCH(MID(";"&amp;'CASE DATA'!$E73&amp;";",ROW($1:$99),1),";")),"",ROW($1:$99)+1),COLUMN(L73)),SMALL(IF(ISERROR(SEARCH(MID(";"&amp;'CASE DATA'!$E73&amp;";",ROW($1:$99),1),";")),"",ROW($1:$99)),COLUMN(L72)+1)-SMALL(IF(ISERROR(SEARCH(MID(";"&amp;'CASE DATA'!$E73&amp;";",ROW($1:$99),1),";")),"",ROW($1:$99)),COLUMN(L72))-1)</f>
        <v/>
      </c>
    </row>
    <row r="74" spans="1:32" x14ac:dyDescent="0.3">
      <c r="D74" s="145"/>
      <c r="E74" s="146"/>
      <c r="S74" s="8">
        <f t="shared" si="2"/>
        <v>0</v>
      </c>
      <c r="U74" s="121" t="str">
        <f t="array" ref="U74">MID(";"&amp;'CASE DATA'!$E74&amp;";",SMALL(IF(ISERROR(SEARCH(MID(";"&amp;'CASE DATA'!$E74&amp;";",ROW($1:$99),1),";")),"",ROW($1:$99)+1),COLUMN(A74)),SMALL(IF(ISERROR(SEARCH(MID(";"&amp;'CASE DATA'!$E74&amp;";",ROW($1:$99),1),";")),"",ROW($1:$99)),COLUMN(A73)+1)-SMALL(IF(ISERROR(SEARCH(MID(";"&amp;'CASE DATA'!$E74&amp;";",ROW($1:$99),1),";")),"",ROW($1:$99)),COLUMN(A73))-1)</f>
        <v/>
      </c>
      <c r="V74" s="121" t="str">
        <f t="array" ref="V74">MID(";"&amp;'CASE DATA'!$E74&amp;";",SMALL(IF(ISERROR(SEARCH(MID(";"&amp;'CASE DATA'!$E74&amp;";",ROW($1:$99),1),";")),"",ROW($1:$99)+1),COLUMN(B74)),SMALL(IF(ISERROR(SEARCH(MID(";"&amp;'CASE DATA'!$E74&amp;";",ROW($1:$99),1),";")),"",ROW($1:$99)),COLUMN(B73)+1)-SMALL(IF(ISERROR(SEARCH(MID(";"&amp;'CASE DATA'!$E74&amp;";",ROW($1:$99),1),";")),"",ROW($1:$99)),COLUMN(B73))-1)</f>
        <v/>
      </c>
      <c r="W74" s="121" t="str">
        <f t="array" ref="W74">MID(";"&amp;'CASE DATA'!$E74&amp;";",SMALL(IF(ISERROR(SEARCH(MID(";"&amp;'CASE DATA'!$E74&amp;";",ROW($1:$99),1),";")),"",ROW($1:$99)+1),COLUMN(C74)),SMALL(IF(ISERROR(SEARCH(MID(";"&amp;'CASE DATA'!$E74&amp;";",ROW($1:$99),1),";")),"",ROW($1:$99)),COLUMN(C73)+1)-SMALL(IF(ISERROR(SEARCH(MID(";"&amp;'CASE DATA'!$E74&amp;";",ROW($1:$99),1),";")),"",ROW($1:$99)),COLUMN(C73))-1)</f>
        <v/>
      </c>
      <c r="X74" s="121" t="str">
        <f t="array" ref="X74">MID(";"&amp;'CASE DATA'!$E74&amp;";",SMALL(IF(ISERROR(SEARCH(MID(";"&amp;'CASE DATA'!$E74&amp;";",ROW($1:$99),1),";")),"",ROW($1:$99)+1),COLUMN(D74)),SMALL(IF(ISERROR(SEARCH(MID(";"&amp;'CASE DATA'!$E74&amp;";",ROW($1:$99),1),";")),"",ROW($1:$99)),COLUMN(D73)+1)-SMALL(IF(ISERROR(SEARCH(MID(";"&amp;'CASE DATA'!$E74&amp;";",ROW($1:$99),1),";")),"",ROW($1:$99)),COLUMN(D73))-1)</f>
        <v/>
      </c>
      <c r="Y74" s="121" t="str">
        <f t="array" ref="Y74">MID(";"&amp;'CASE DATA'!$E74&amp;";",SMALL(IF(ISERROR(SEARCH(MID(";"&amp;'CASE DATA'!$E74&amp;";",ROW($1:$99),1),";")),"",ROW($1:$99)+1),COLUMN(E74)),SMALL(IF(ISERROR(SEARCH(MID(";"&amp;'CASE DATA'!$E74&amp;";",ROW($1:$99),1),";")),"",ROW($1:$99)),COLUMN(E73)+1)-SMALL(IF(ISERROR(SEARCH(MID(";"&amp;'CASE DATA'!$E74&amp;";",ROW($1:$99),1),";")),"",ROW($1:$99)),COLUMN(E73))-1)</f>
        <v/>
      </c>
      <c r="Z74" s="121" t="str">
        <f t="array" ref="Z74">MID(";"&amp;'CASE DATA'!$E74&amp;";",SMALL(IF(ISERROR(SEARCH(MID(";"&amp;'CASE DATA'!$E74&amp;";",ROW($1:$99),1),";")),"",ROW($1:$99)+1),COLUMN(F74)),SMALL(IF(ISERROR(SEARCH(MID(";"&amp;'CASE DATA'!$E74&amp;";",ROW($1:$99),1),";")),"",ROW($1:$99)),COLUMN(F73)+1)-SMALL(IF(ISERROR(SEARCH(MID(";"&amp;'CASE DATA'!$E74&amp;";",ROW($1:$99),1),";")),"",ROW($1:$99)),COLUMN(F73))-1)</f>
        <v/>
      </c>
      <c r="AA74" s="121" t="str">
        <f t="array" ref="AA74">MID(";"&amp;'CASE DATA'!$E74&amp;";",SMALL(IF(ISERROR(SEARCH(MID(";"&amp;'CASE DATA'!$E74&amp;";",ROW($1:$99),1),";")),"",ROW($1:$99)+1),COLUMN(G74)),SMALL(IF(ISERROR(SEARCH(MID(";"&amp;'CASE DATA'!$E74&amp;";",ROW($1:$99),1),";")),"",ROW($1:$99)),COLUMN(G73)+1)-SMALL(IF(ISERROR(SEARCH(MID(";"&amp;'CASE DATA'!$E74&amp;";",ROW($1:$99),1),";")),"",ROW($1:$99)),COLUMN(G73))-1)</f>
        <v/>
      </c>
      <c r="AB74" s="121" t="str">
        <f t="array" ref="AB74">MID(";"&amp;'CASE DATA'!$E74&amp;";",SMALL(IF(ISERROR(SEARCH(MID(";"&amp;'CASE DATA'!$E74&amp;";",ROW($1:$99),1),";")),"",ROW($1:$99)+1),COLUMN(H74)),SMALL(IF(ISERROR(SEARCH(MID(";"&amp;'CASE DATA'!$E74&amp;";",ROW($1:$99),1),";")),"",ROW($1:$99)),COLUMN(H73)+1)-SMALL(IF(ISERROR(SEARCH(MID(";"&amp;'CASE DATA'!$E74&amp;";",ROW($1:$99),1),";")),"",ROW($1:$99)),COLUMN(H73))-1)</f>
        <v/>
      </c>
      <c r="AC74" s="121" t="str">
        <f t="array" ref="AC74">MID(";"&amp;'CASE DATA'!$E74&amp;";",SMALL(IF(ISERROR(SEARCH(MID(";"&amp;'CASE DATA'!$E74&amp;";",ROW($1:$99),1),";")),"",ROW($1:$99)+1),COLUMN(I74)),SMALL(IF(ISERROR(SEARCH(MID(";"&amp;'CASE DATA'!$E74&amp;";",ROW($1:$99),1),";")),"",ROW($1:$99)),COLUMN(I73)+1)-SMALL(IF(ISERROR(SEARCH(MID(";"&amp;'CASE DATA'!$E74&amp;";",ROW($1:$99),1),";")),"",ROW($1:$99)),COLUMN(I73))-1)</f>
        <v/>
      </c>
      <c r="AD74" s="121" t="str">
        <f t="array" ref="AD74">MID(";"&amp;'CASE DATA'!$E74&amp;";",SMALL(IF(ISERROR(SEARCH(MID(";"&amp;'CASE DATA'!$E74&amp;";",ROW($1:$99),1),";")),"",ROW($1:$99)+1),COLUMN(J74)),SMALL(IF(ISERROR(SEARCH(MID(";"&amp;'CASE DATA'!$E74&amp;";",ROW($1:$99),1),";")),"",ROW($1:$99)),COLUMN(J73)+1)-SMALL(IF(ISERROR(SEARCH(MID(";"&amp;'CASE DATA'!$E74&amp;";",ROW($1:$99),1),";")),"",ROW($1:$99)),COLUMN(J73))-1)</f>
        <v/>
      </c>
      <c r="AE74" s="121" t="str">
        <f t="array" ref="AE74">MID(";"&amp;'CASE DATA'!$E74&amp;";",SMALL(IF(ISERROR(SEARCH(MID(";"&amp;'CASE DATA'!$E74&amp;";",ROW($1:$99),1),";")),"",ROW($1:$99)+1),COLUMN(K74)),SMALL(IF(ISERROR(SEARCH(MID(";"&amp;'CASE DATA'!$E74&amp;";",ROW($1:$99),1),";")),"",ROW($1:$99)),COLUMN(K73)+1)-SMALL(IF(ISERROR(SEARCH(MID(";"&amp;'CASE DATA'!$E74&amp;";",ROW($1:$99),1),";")),"",ROW($1:$99)),COLUMN(K73))-1)</f>
        <v/>
      </c>
      <c r="AF74" s="121" t="str">
        <f t="array" ref="AF74">MID(";"&amp;'CASE DATA'!$E74&amp;";",SMALL(IF(ISERROR(SEARCH(MID(";"&amp;'CASE DATA'!$E74&amp;";",ROW($1:$99),1),";")),"",ROW($1:$99)+1),COLUMN(L74)),SMALL(IF(ISERROR(SEARCH(MID(";"&amp;'CASE DATA'!$E74&amp;";",ROW($1:$99),1),";")),"",ROW($1:$99)),COLUMN(L73)+1)-SMALL(IF(ISERROR(SEARCH(MID(";"&amp;'CASE DATA'!$E74&amp;";",ROW($1:$99),1),";")),"",ROW($1:$99)),COLUMN(L73))-1)</f>
        <v/>
      </c>
    </row>
    <row r="75" spans="1:32" x14ac:dyDescent="0.3">
      <c r="D75" s="145"/>
      <c r="E75" s="146"/>
      <c r="S75" s="8">
        <f t="shared" si="2"/>
        <v>0</v>
      </c>
      <c r="U75" s="121" t="str">
        <f t="array" ref="U75">MID(";"&amp;'CASE DATA'!$E75&amp;";",SMALL(IF(ISERROR(SEARCH(MID(";"&amp;'CASE DATA'!$E75&amp;";",ROW($1:$99),1),";")),"",ROW($1:$99)+1),COLUMN(A75)),SMALL(IF(ISERROR(SEARCH(MID(";"&amp;'CASE DATA'!$E75&amp;";",ROW($1:$99),1),";")),"",ROW($1:$99)),COLUMN(A74)+1)-SMALL(IF(ISERROR(SEARCH(MID(";"&amp;'CASE DATA'!$E75&amp;";",ROW($1:$99),1),";")),"",ROW($1:$99)),COLUMN(A74))-1)</f>
        <v/>
      </c>
      <c r="V75" s="121" t="str">
        <f t="array" ref="V75">MID(";"&amp;'CASE DATA'!$E75&amp;";",SMALL(IF(ISERROR(SEARCH(MID(";"&amp;'CASE DATA'!$E75&amp;";",ROW($1:$99),1),";")),"",ROW($1:$99)+1),COLUMN(B75)),SMALL(IF(ISERROR(SEARCH(MID(";"&amp;'CASE DATA'!$E75&amp;";",ROW($1:$99),1),";")),"",ROW($1:$99)),COLUMN(B74)+1)-SMALL(IF(ISERROR(SEARCH(MID(";"&amp;'CASE DATA'!$E75&amp;";",ROW($1:$99),1),";")),"",ROW($1:$99)),COLUMN(B74))-1)</f>
        <v/>
      </c>
      <c r="W75" s="121" t="str">
        <f t="array" ref="W75">MID(";"&amp;'CASE DATA'!$E75&amp;";",SMALL(IF(ISERROR(SEARCH(MID(";"&amp;'CASE DATA'!$E75&amp;";",ROW($1:$99),1),";")),"",ROW($1:$99)+1),COLUMN(C75)),SMALL(IF(ISERROR(SEARCH(MID(";"&amp;'CASE DATA'!$E75&amp;";",ROW($1:$99),1),";")),"",ROW($1:$99)),COLUMN(C74)+1)-SMALL(IF(ISERROR(SEARCH(MID(";"&amp;'CASE DATA'!$E75&amp;";",ROW($1:$99),1),";")),"",ROW($1:$99)),COLUMN(C74))-1)</f>
        <v/>
      </c>
      <c r="X75" s="121" t="str">
        <f t="array" ref="X75">MID(";"&amp;'CASE DATA'!$E75&amp;";",SMALL(IF(ISERROR(SEARCH(MID(";"&amp;'CASE DATA'!$E75&amp;";",ROW($1:$99),1),";")),"",ROW($1:$99)+1),COLUMN(D75)),SMALL(IF(ISERROR(SEARCH(MID(";"&amp;'CASE DATA'!$E75&amp;";",ROW($1:$99),1),";")),"",ROW($1:$99)),COLUMN(D74)+1)-SMALL(IF(ISERROR(SEARCH(MID(";"&amp;'CASE DATA'!$E75&amp;";",ROW($1:$99),1),";")),"",ROW($1:$99)),COLUMN(D74))-1)</f>
        <v/>
      </c>
      <c r="Y75" s="121" t="str">
        <f t="array" ref="Y75">MID(";"&amp;'CASE DATA'!$E75&amp;";",SMALL(IF(ISERROR(SEARCH(MID(";"&amp;'CASE DATA'!$E75&amp;";",ROW($1:$99),1),";")),"",ROW($1:$99)+1),COLUMN(E75)),SMALL(IF(ISERROR(SEARCH(MID(";"&amp;'CASE DATA'!$E75&amp;";",ROW($1:$99),1),";")),"",ROW($1:$99)),COLUMN(E74)+1)-SMALL(IF(ISERROR(SEARCH(MID(";"&amp;'CASE DATA'!$E75&amp;";",ROW($1:$99),1),";")),"",ROW($1:$99)),COLUMN(E74))-1)</f>
        <v/>
      </c>
      <c r="Z75" s="121" t="str">
        <f t="array" ref="Z75">MID(";"&amp;'CASE DATA'!$E75&amp;";",SMALL(IF(ISERROR(SEARCH(MID(";"&amp;'CASE DATA'!$E75&amp;";",ROW($1:$99),1),";")),"",ROW($1:$99)+1),COLUMN(F75)),SMALL(IF(ISERROR(SEARCH(MID(";"&amp;'CASE DATA'!$E75&amp;";",ROW($1:$99),1),";")),"",ROW($1:$99)),COLUMN(F74)+1)-SMALL(IF(ISERROR(SEARCH(MID(";"&amp;'CASE DATA'!$E75&amp;";",ROW($1:$99),1),";")),"",ROW($1:$99)),COLUMN(F74))-1)</f>
        <v/>
      </c>
      <c r="AA75" s="121" t="str">
        <f t="array" ref="AA75">MID(";"&amp;'CASE DATA'!$E75&amp;";",SMALL(IF(ISERROR(SEARCH(MID(";"&amp;'CASE DATA'!$E75&amp;";",ROW($1:$99),1),";")),"",ROW($1:$99)+1),COLUMN(G75)),SMALL(IF(ISERROR(SEARCH(MID(";"&amp;'CASE DATA'!$E75&amp;";",ROW($1:$99),1),";")),"",ROW($1:$99)),COLUMN(G74)+1)-SMALL(IF(ISERROR(SEARCH(MID(";"&amp;'CASE DATA'!$E75&amp;";",ROW($1:$99),1),";")),"",ROW($1:$99)),COLUMN(G74))-1)</f>
        <v/>
      </c>
      <c r="AB75" s="121" t="str">
        <f t="array" ref="AB75">MID(";"&amp;'CASE DATA'!$E75&amp;";",SMALL(IF(ISERROR(SEARCH(MID(";"&amp;'CASE DATA'!$E75&amp;";",ROW($1:$99),1),";")),"",ROW($1:$99)+1),COLUMN(H75)),SMALL(IF(ISERROR(SEARCH(MID(";"&amp;'CASE DATA'!$E75&amp;";",ROW($1:$99),1),";")),"",ROW($1:$99)),COLUMN(H74)+1)-SMALL(IF(ISERROR(SEARCH(MID(";"&amp;'CASE DATA'!$E75&amp;";",ROW($1:$99),1),";")),"",ROW($1:$99)),COLUMN(H74))-1)</f>
        <v/>
      </c>
      <c r="AC75" s="121" t="str">
        <f t="array" ref="AC75">MID(";"&amp;'CASE DATA'!$E75&amp;";",SMALL(IF(ISERROR(SEARCH(MID(";"&amp;'CASE DATA'!$E75&amp;";",ROW($1:$99),1),";")),"",ROW($1:$99)+1),COLUMN(I75)),SMALL(IF(ISERROR(SEARCH(MID(";"&amp;'CASE DATA'!$E75&amp;";",ROW($1:$99),1),";")),"",ROW($1:$99)),COLUMN(I74)+1)-SMALL(IF(ISERROR(SEARCH(MID(";"&amp;'CASE DATA'!$E75&amp;";",ROW($1:$99),1),";")),"",ROW($1:$99)),COLUMN(I74))-1)</f>
        <v/>
      </c>
      <c r="AD75" s="121" t="str">
        <f t="array" ref="AD75">MID(";"&amp;'CASE DATA'!$E75&amp;";",SMALL(IF(ISERROR(SEARCH(MID(";"&amp;'CASE DATA'!$E75&amp;";",ROW($1:$99),1),";")),"",ROW($1:$99)+1),COLUMN(J75)),SMALL(IF(ISERROR(SEARCH(MID(";"&amp;'CASE DATA'!$E75&amp;";",ROW($1:$99),1),";")),"",ROW($1:$99)),COLUMN(J74)+1)-SMALL(IF(ISERROR(SEARCH(MID(";"&amp;'CASE DATA'!$E75&amp;";",ROW($1:$99),1),";")),"",ROW($1:$99)),COLUMN(J74))-1)</f>
        <v/>
      </c>
      <c r="AE75" s="121" t="str">
        <f t="array" ref="AE75">MID(";"&amp;'CASE DATA'!$E75&amp;";",SMALL(IF(ISERROR(SEARCH(MID(";"&amp;'CASE DATA'!$E75&amp;";",ROW($1:$99),1),";")),"",ROW($1:$99)+1),COLUMN(K75)),SMALL(IF(ISERROR(SEARCH(MID(";"&amp;'CASE DATA'!$E75&amp;";",ROW($1:$99),1),";")),"",ROW($1:$99)),COLUMN(K74)+1)-SMALL(IF(ISERROR(SEARCH(MID(";"&amp;'CASE DATA'!$E75&amp;";",ROW($1:$99),1),";")),"",ROW($1:$99)),COLUMN(K74))-1)</f>
        <v/>
      </c>
      <c r="AF75" s="121" t="str">
        <f t="array" ref="AF75">MID(";"&amp;'CASE DATA'!$E75&amp;";",SMALL(IF(ISERROR(SEARCH(MID(";"&amp;'CASE DATA'!$E75&amp;";",ROW($1:$99),1),";")),"",ROW($1:$99)+1),COLUMN(L75)),SMALL(IF(ISERROR(SEARCH(MID(";"&amp;'CASE DATA'!$E75&amp;";",ROW($1:$99),1),";")),"",ROW($1:$99)),COLUMN(L74)+1)-SMALL(IF(ISERROR(SEARCH(MID(";"&amp;'CASE DATA'!$E75&amp;";",ROW($1:$99),1),";")),"",ROW($1:$99)),COLUMN(L74))-1)</f>
        <v/>
      </c>
    </row>
    <row r="76" spans="1:32" x14ac:dyDescent="0.3">
      <c r="D76" s="145"/>
      <c r="E76" s="146"/>
      <c r="S76" s="8">
        <f t="shared" si="2"/>
        <v>0</v>
      </c>
      <c r="U76" s="121" t="str">
        <f t="array" ref="U76">MID(";"&amp;'CASE DATA'!$E76&amp;";",SMALL(IF(ISERROR(SEARCH(MID(";"&amp;'CASE DATA'!$E76&amp;";",ROW($1:$99),1),";")),"",ROW($1:$99)+1),COLUMN(A76)),SMALL(IF(ISERROR(SEARCH(MID(";"&amp;'CASE DATA'!$E76&amp;";",ROW($1:$99),1),";")),"",ROW($1:$99)),COLUMN(A75)+1)-SMALL(IF(ISERROR(SEARCH(MID(";"&amp;'CASE DATA'!$E76&amp;";",ROW($1:$99),1),";")),"",ROW($1:$99)),COLUMN(A75))-1)</f>
        <v/>
      </c>
      <c r="V76" s="121" t="str">
        <f t="array" ref="V76">MID(";"&amp;'CASE DATA'!$E76&amp;";",SMALL(IF(ISERROR(SEARCH(MID(";"&amp;'CASE DATA'!$E76&amp;";",ROW($1:$99),1),";")),"",ROW($1:$99)+1),COLUMN(B76)),SMALL(IF(ISERROR(SEARCH(MID(";"&amp;'CASE DATA'!$E76&amp;";",ROW($1:$99),1),";")),"",ROW($1:$99)),COLUMN(B75)+1)-SMALL(IF(ISERROR(SEARCH(MID(";"&amp;'CASE DATA'!$E76&amp;";",ROW($1:$99),1),";")),"",ROW($1:$99)),COLUMN(B75))-1)</f>
        <v/>
      </c>
      <c r="W76" s="121" t="str">
        <f t="array" ref="W76">MID(";"&amp;'CASE DATA'!$E76&amp;";",SMALL(IF(ISERROR(SEARCH(MID(";"&amp;'CASE DATA'!$E76&amp;";",ROW($1:$99),1),";")),"",ROW($1:$99)+1),COLUMN(C76)),SMALL(IF(ISERROR(SEARCH(MID(";"&amp;'CASE DATA'!$E76&amp;";",ROW($1:$99),1),";")),"",ROW($1:$99)),COLUMN(C75)+1)-SMALL(IF(ISERROR(SEARCH(MID(";"&amp;'CASE DATA'!$E76&amp;";",ROW($1:$99),1),";")),"",ROW($1:$99)),COLUMN(C75))-1)</f>
        <v/>
      </c>
      <c r="X76" s="121" t="str">
        <f t="array" ref="X76">MID(";"&amp;'CASE DATA'!$E76&amp;";",SMALL(IF(ISERROR(SEARCH(MID(";"&amp;'CASE DATA'!$E76&amp;";",ROW($1:$99),1),";")),"",ROW($1:$99)+1),COLUMN(D76)),SMALL(IF(ISERROR(SEARCH(MID(";"&amp;'CASE DATA'!$E76&amp;";",ROW($1:$99),1),";")),"",ROW($1:$99)),COLUMN(D75)+1)-SMALL(IF(ISERROR(SEARCH(MID(";"&amp;'CASE DATA'!$E76&amp;";",ROW($1:$99),1),";")),"",ROW($1:$99)),COLUMN(D75))-1)</f>
        <v/>
      </c>
      <c r="Y76" s="121" t="str">
        <f t="array" ref="Y76">MID(";"&amp;'CASE DATA'!$E76&amp;";",SMALL(IF(ISERROR(SEARCH(MID(";"&amp;'CASE DATA'!$E76&amp;";",ROW($1:$99),1),";")),"",ROW($1:$99)+1),COLUMN(E76)),SMALL(IF(ISERROR(SEARCH(MID(";"&amp;'CASE DATA'!$E76&amp;";",ROW($1:$99),1),";")),"",ROW($1:$99)),COLUMN(E75)+1)-SMALL(IF(ISERROR(SEARCH(MID(";"&amp;'CASE DATA'!$E76&amp;";",ROW($1:$99),1),";")),"",ROW($1:$99)),COLUMN(E75))-1)</f>
        <v/>
      </c>
      <c r="Z76" s="121" t="str">
        <f t="array" ref="Z76">MID(";"&amp;'CASE DATA'!$E76&amp;";",SMALL(IF(ISERROR(SEARCH(MID(";"&amp;'CASE DATA'!$E76&amp;";",ROW($1:$99),1),";")),"",ROW($1:$99)+1),COLUMN(F76)),SMALL(IF(ISERROR(SEARCH(MID(";"&amp;'CASE DATA'!$E76&amp;";",ROW($1:$99),1),";")),"",ROW($1:$99)),COLUMN(F75)+1)-SMALL(IF(ISERROR(SEARCH(MID(";"&amp;'CASE DATA'!$E76&amp;";",ROW($1:$99),1),";")),"",ROW($1:$99)),COLUMN(F75))-1)</f>
        <v/>
      </c>
      <c r="AA76" s="121" t="str">
        <f t="array" ref="AA76">MID(";"&amp;'CASE DATA'!$E76&amp;";",SMALL(IF(ISERROR(SEARCH(MID(";"&amp;'CASE DATA'!$E76&amp;";",ROW($1:$99),1),";")),"",ROW($1:$99)+1),COLUMN(G76)),SMALL(IF(ISERROR(SEARCH(MID(";"&amp;'CASE DATA'!$E76&amp;";",ROW($1:$99),1),";")),"",ROW($1:$99)),COLUMN(G75)+1)-SMALL(IF(ISERROR(SEARCH(MID(";"&amp;'CASE DATA'!$E76&amp;";",ROW($1:$99),1),";")),"",ROW($1:$99)),COLUMN(G75))-1)</f>
        <v/>
      </c>
      <c r="AB76" s="121" t="str">
        <f t="array" ref="AB76">MID(";"&amp;'CASE DATA'!$E76&amp;";",SMALL(IF(ISERROR(SEARCH(MID(";"&amp;'CASE DATA'!$E76&amp;";",ROW($1:$99),1),";")),"",ROW($1:$99)+1),COLUMN(H76)),SMALL(IF(ISERROR(SEARCH(MID(";"&amp;'CASE DATA'!$E76&amp;";",ROW($1:$99),1),";")),"",ROW($1:$99)),COLUMN(H75)+1)-SMALL(IF(ISERROR(SEARCH(MID(";"&amp;'CASE DATA'!$E76&amp;";",ROW($1:$99),1),";")),"",ROW($1:$99)),COLUMN(H75))-1)</f>
        <v/>
      </c>
      <c r="AC76" s="121" t="str">
        <f t="array" ref="AC76">MID(";"&amp;'CASE DATA'!$E76&amp;";",SMALL(IF(ISERROR(SEARCH(MID(";"&amp;'CASE DATA'!$E76&amp;";",ROW($1:$99),1),";")),"",ROW($1:$99)+1),COLUMN(I76)),SMALL(IF(ISERROR(SEARCH(MID(";"&amp;'CASE DATA'!$E76&amp;";",ROW($1:$99),1),";")),"",ROW($1:$99)),COLUMN(I75)+1)-SMALL(IF(ISERROR(SEARCH(MID(";"&amp;'CASE DATA'!$E76&amp;";",ROW($1:$99),1),";")),"",ROW($1:$99)),COLUMN(I75))-1)</f>
        <v/>
      </c>
      <c r="AD76" s="121" t="str">
        <f t="array" ref="AD76">MID(";"&amp;'CASE DATA'!$E76&amp;";",SMALL(IF(ISERROR(SEARCH(MID(";"&amp;'CASE DATA'!$E76&amp;";",ROW($1:$99),1),";")),"",ROW($1:$99)+1),COLUMN(J76)),SMALL(IF(ISERROR(SEARCH(MID(";"&amp;'CASE DATA'!$E76&amp;";",ROW($1:$99),1),";")),"",ROW($1:$99)),COLUMN(J75)+1)-SMALL(IF(ISERROR(SEARCH(MID(";"&amp;'CASE DATA'!$E76&amp;";",ROW($1:$99),1),";")),"",ROW($1:$99)),COLUMN(J75))-1)</f>
        <v/>
      </c>
      <c r="AE76" s="121" t="str">
        <f t="array" ref="AE76">MID(";"&amp;'CASE DATA'!$E76&amp;";",SMALL(IF(ISERROR(SEARCH(MID(";"&amp;'CASE DATA'!$E76&amp;";",ROW($1:$99),1),";")),"",ROW($1:$99)+1),COLUMN(K76)),SMALL(IF(ISERROR(SEARCH(MID(";"&amp;'CASE DATA'!$E76&amp;";",ROW($1:$99),1),";")),"",ROW($1:$99)),COLUMN(K75)+1)-SMALL(IF(ISERROR(SEARCH(MID(";"&amp;'CASE DATA'!$E76&amp;";",ROW($1:$99),1),";")),"",ROW($1:$99)),COLUMN(K75))-1)</f>
        <v/>
      </c>
      <c r="AF76" s="121" t="str">
        <f t="array" ref="AF76">MID(";"&amp;'CASE DATA'!$E76&amp;";",SMALL(IF(ISERROR(SEARCH(MID(";"&amp;'CASE DATA'!$E76&amp;";",ROW($1:$99),1),";")),"",ROW($1:$99)+1),COLUMN(L76)),SMALL(IF(ISERROR(SEARCH(MID(";"&amp;'CASE DATA'!$E76&amp;";",ROW($1:$99),1),";")),"",ROW($1:$99)),COLUMN(L75)+1)-SMALL(IF(ISERROR(SEARCH(MID(";"&amp;'CASE DATA'!$E76&amp;";",ROW($1:$99),1),";")),"",ROW($1:$99)),COLUMN(L75))-1)</f>
        <v/>
      </c>
    </row>
    <row r="77" spans="1:32" x14ac:dyDescent="0.3">
      <c r="D77" s="145"/>
      <c r="E77" s="146"/>
      <c r="S77" s="8">
        <f t="shared" si="2"/>
        <v>0</v>
      </c>
      <c r="U77" s="121" t="str">
        <f t="array" ref="U77">MID(";"&amp;'CASE DATA'!$E77&amp;";",SMALL(IF(ISERROR(SEARCH(MID(";"&amp;'CASE DATA'!$E77&amp;";",ROW($1:$99),1),";")),"",ROW($1:$99)+1),COLUMN(A77)),SMALL(IF(ISERROR(SEARCH(MID(";"&amp;'CASE DATA'!$E77&amp;";",ROW($1:$99),1),";")),"",ROW($1:$99)),COLUMN(A76)+1)-SMALL(IF(ISERROR(SEARCH(MID(";"&amp;'CASE DATA'!$E77&amp;";",ROW($1:$99),1),";")),"",ROW($1:$99)),COLUMN(A76))-1)</f>
        <v/>
      </c>
      <c r="V77" s="121" t="str">
        <f t="array" ref="V77">MID(";"&amp;'CASE DATA'!$E77&amp;";",SMALL(IF(ISERROR(SEARCH(MID(";"&amp;'CASE DATA'!$E77&amp;";",ROW($1:$99),1),";")),"",ROW($1:$99)+1),COLUMN(B77)),SMALL(IF(ISERROR(SEARCH(MID(";"&amp;'CASE DATA'!$E77&amp;";",ROW($1:$99),1),";")),"",ROW($1:$99)),COLUMN(B76)+1)-SMALL(IF(ISERROR(SEARCH(MID(";"&amp;'CASE DATA'!$E77&amp;";",ROW($1:$99),1),";")),"",ROW($1:$99)),COLUMN(B76))-1)</f>
        <v/>
      </c>
      <c r="W77" s="121" t="str">
        <f t="array" ref="W77">MID(";"&amp;'CASE DATA'!$E77&amp;";",SMALL(IF(ISERROR(SEARCH(MID(";"&amp;'CASE DATA'!$E77&amp;";",ROW($1:$99),1),";")),"",ROW($1:$99)+1),COLUMN(C77)),SMALL(IF(ISERROR(SEARCH(MID(";"&amp;'CASE DATA'!$E77&amp;";",ROW($1:$99),1),";")),"",ROW($1:$99)),COLUMN(C76)+1)-SMALL(IF(ISERROR(SEARCH(MID(";"&amp;'CASE DATA'!$E77&amp;";",ROW($1:$99),1),";")),"",ROW($1:$99)),COLUMN(C76))-1)</f>
        <v/>
      </c>
      <c r="X77" s="121" t="str">
        <f t="array" ref="X77">MID(";"&amp;'CASE DATA'!$E77&amp;";",SMALL(IF(ISERROR(SEARCH(MID(";"&amp;'CASE DATA'!$E77&amp;";",ROW($1:$99),1),";")),"",ROW($1:$99)+1),COLUMN(D77)),SMALL(IF(ISERROR(SEARCH(MID(";"&amp;'CASE DATA'!$E77&amp;";",ROW($1:$99),1),";")),"",ROW($1:$99)),COLUMN(D76)+1)-SMALL(IF(ISERROR(SEARCH(MID(";"&amp;'CASE DATA'!$E77&amp;";",ROW($1:$99),1),";")),"",ROW($1:$99)),COLUMN(D76))-1)</f>
        <v/>
      </c>
      <c r="Y77" s="121" t="str">
        <f t="array" ref="Y77">MID(";"&amp;'CASE DATA'!$E77&amp;";",SMALL(IF(ISERROR(SEARCH(MID(";"&amp;'CASE DATA'!$E77&amp;";",ROW($1:$99),1),";")),"",ROW($1:$99)+1),COLUMN(E77)),SMALL(IF(ISERROR(SEARCH(MID(";"&amp;'CASE DATA'!$E77&amp;";",ROW($1:$99),1),";")),"",ROW($1:$99)),COLUMN(E76)+1)-SMALL(IF(ISERROR(SEARCH(MID(";"&amp;'CASE DATA'!$E77&amp;";",ROW($1:$99),1),";")),"",ROW($1:$99)),COLUMN(E76))-1)</f>
        <v/>
      </c>
      <c r="Z77" s="121" t="str">
        <f t="array" ref="Z77">MID(";"&amp;'CASE DATA'!$E77&amp;";",SMALL(IF(ISERROR(SEARCH(MID(";"&amp;'CASE DATA'!$E77&amp;";",ROW($1:$99),1),";")),"",ROW($1:$99)+1),COLUMN(F77)),SMALL(IF(ISERROR(SEARCH(MID(";"&amp;'CASE DATA'!$E77&amp;";",ROW($1:$99),1),";")),"",ROW($1:$99)),COLUMN(F76)+1)-SMALL(IF(ISERROR(SEARCH(MID(";"&amp;'CASE DATA'!$E77&amp;";",ROW($1:$99),1),";")),"",ROW($1:$99)),COLUMN(F76))-1)</f>
        <v/>
      </c>
      <c r="AA77" s="121" t="str">
        <f t="array" ref="AA77">MID(";"&amp;'CASE DATA'!$E77&amp;";",SMALL(IF(ISERROR(SEARCH(MID(";"&amp;'CASE DATA'!$E77&amp;";",ROW($1:$99),1),";")),"",ROW($1:$99)+1),COLUMN(G77)),SMALL(IF(ISERROR(SEARCH(MID(";"&amp;'CASE DATA'!$E77&amp;";",ROW($1:$99),1),";")),"",ROW($1:$99)),COLUMN(G76)+1)-SMALL(IF(ISERROR(SEARCH(MID(";"&amp;'CASE DATA'!$E77&amp;";",ROW($1:$99),1),";")),"",ROW($1:$99)),COLUMN(G76))-1)</f>
        <v/>
      </c>
      <c r="AB77" s="121" t="str">
        <f t="array" ref="AB77">MID(";"&amp;'CASE DATA'!$E77&amp;";",SMALL(IF(ISERROR(SEARCH(MID(";"&amp;'CASE DATA'!$E77&amp;";",ROW($1:$99),1),";")),"",ROW($1:$99)+1),COLUMN(H77)),SMALL(IF(ISERROR(SEARCH(MID(";"&amp;'CASE DATA'!$E77&amp;";",ROW($1:$99),1),";")),"",ROW($1:$99)),COLUMN(H76)+1)-SMALL(IF(ISERROR(SEARCH(MID(";"&amp;'CASE DATA'!$E77&amp;";",ROW($1:$99),1),";")),"",ROW($1:$99)),COLUMN(H76))-1)</f>
        <v/>
      </c>
      <c r="AC77" s="121" t="str">
        <f t="array" ref="AC77">MID(";"&amp;'CASE DATA'!$E77&amp;";",SMALL(IF(ISERROR(SEARCH(MID(";"&amp;'CASE DATA'!$E77&amp;";",ROW($1:$99),1),";")),"",ROW($1:$99)+1),COLUMN(I77)),SMALL(IF(ISERROR(SEARCH(MID(";"&amp;'CASE DATA'!$E77&amp;";",ROW($1:$99),1),";")),"",ROW($1:$99)),COLUMN(I76)+1)-SMALL(IF(ISERROR(SEARCH(MID(";"&amp;'CASE DATA'!$E77&amp;";",ROW($1:$99),1),";")),"",ROW($1:$99)),COLUMN(I76))-1)</f>
        <v/>
      </c>
      <c r="AD77" s="121" t="str">
        <f t="array" ref="AD77">MID(";"&amp;'CASE DATA'!$E77&amp;";",SMALL(IF(ISERROR(SEARCH(MID(";"&amp;'CASE DATA'!$E77&amp;";",ROW($1:$99),1),";")),"",ROW($1:$99)+1),COLUMN(J77)),SMALL(IF(ISERROR(SEARCH(MID(";"&amp;'CASE DATA'!$E77&amp;";",ROW($1:$99),1),";")),"",ROW($1:$99)),COLUMN(J76)+1)-SMALL(IF(ISERROR(SEARCH(MID(";"&amp;'CASE DATA'!$E77&amp;";",ROW($1:$99),1),";")),"",ROW($1:$99)),COLUMN(J76))-1)</f>
        <v/>
      </c>
      <c r="AE77" s="121" t="str">
        <f t="array" ref="AE77">MID(";"&amp;'CASE DATA'!$E77&amp;";",SMALL(IF(ISERROR(SEARCH(MID(";"&amp;'CASE DATA'!$E77&amp;";",ROW($1:$99),1),";")),"",ROW($1:$99)+1),COLUMN(K77)),SMALL(IF(ISERROR(SEARCH(MID(";"&amp;'CASE DATA'!$E77&amp;";",ROW($1:$99),1),";")),"",ROW($1:$99)),COLUMN(K76)+1)-SMALL(IF(ISERROR(SEARCH(MID(";"&amp;'CASE DATA'!$E77&amp;";",ROW($1:$99),1),";")),"",ROW($1:$99)),COLUMN(K76))-1)</f>
        <v/>
      </c>
      <c r="AF77" s="121" t="str">
        <f t="array" ref="AF77">MID(";"&amp;'CASE DATA'!$E77&amp;";",SMALL(IF(ISERROR(SEARCH(MID(";"&amp;'CASE DATA'!$E77&amp;";",ROW($1:$99),1),";")),"",ROW($1:$99)+1),COLUMN(L77)),SMALL(IF(ISERROR(SEARCH(MID(";"&amp;'CASE DATA'!$E77&amp;";",ROW($1:$99),1),";")),"",ROW($1:$99)),COLUMN(L76)+1)-SMALL(IF(ISERROR(SEARCH(MID(";"&amp;'CASE DATA'!$E77&amp;";",ROW($1:$99),1),";")),"",ROW($1:$99)),COLUMN(L76))-1)</f>
        <v/>
      </c>
    </row>
    <row r="78" spans="1:32" x14ac:dyDescent="0.3">
      <c r="D78" s="145"/>
      <c r="E78" s="146"/>
      <c r="S78" s="8">
        <f t="shared" si="2"/>
        <v>0</v>
      </c>
      <c r="U78" s="121" t="str">
        <f t="array" ref="U78">MID(";"&amp;'CASE DATA'!$E78&amp;";",SMALL(IF(ISERROR(SEARCH(MID(";"&amp;'CASE DATA'!$E78&amp;";",ROW($1:$99),1),";")),"",ROW($1:$99)+1),COLUMN(A78)),SMALL(IF(ISERROR(SEARCH(MID(";"&amp;'CASE DATA'!$E78&amp;";",ROW($1:$99),1),";")),"",ROW($1:$99)),COLUMN(A77)+1)-SMALL(IF(ISERROR(SEARCH(MID(";"&amp;'CASE DATA'!$E78&amp;";",ROW($1:$99),1),";")),"",ROW($1:$99)),COLUMN(A77))-1)</f>
        <v/>
      </c>
      <c r="V78" s="121" t="str">
        <f t="array" ref="V78">MID(";"&amp;'CASE DATA'!$E78&amp;";",SMALL(IF(ISERROR(SEARCH(MID(";"&amp;'CASE DATA'!$E78&amp;";",ROW($1:$99),1),";")),"",ROW($1:$99)+1),COLUMN(B78)),SMALL(IF(ISERROR(SEARCH(MID(";"&amp;'CASE DATA'!$E78&amp;";",ROW($1:$99),1),";")),"",ROW($1:$99)),COLUMN(B77)+1)-SMALL(IF(ISERROR(SEARCH(MID(";"&amp;'CASE DATA'!$E78&amp;";",ROW($1:$99),1),";")),"",ROW($1:$99)),COLUMN(B77))-1)</f>
        <v/>
      </c>
      <c r="W78" s="121" t="str">
        <f t="array" ref="W78">MID(";"&amp;'CASE DATA'!$E78&amp;";",SMALL(IF(ISERROR(SEARCH(MID(";"&amp;'CASE DATA'!$E78&amp;";",ROW($1:$99),1),";")),"",ROW($1:$99)+1),COLUMN(C78)),SMALL(IF(ISERROR(SEARCH(MID(";"&amp;'CASE DATA'!$E78&amp;";",ROW($1:$99),1),";")),"",ROW($1:$99)),COLUMN(C77)+1)-SMALL(IF(ISERROR(SEARCH(MID(";"&amp;'CASE DATA'!$E78&amp;";",ROW($1:$99),1),";")),"",ROW($1:$99)),COLUMN(C77))-1)</f>
        <v/>
      </c>
      <c r="X78" s="121" t="str">
        <f t="array" ref="X78">MID(";"&amp;'CASE DATA'!$E78&amp;";",SMALL(IF(ISERROR(SEARCH(MID(";"&amp;'CASE DATA'!$E78&amp;";",ROW($1:$99),1),";")),"",ROW($1:$99)+1),COLUMN(D78)),SMALL(IF(ISERROR(SEARCH(MID(";"&amp;'CASE DATA'!$E78&amp;";",ROW($1:$99),1),";")),"",ROW($1:$99)),COLUMN(D77)+1)-SMALL(IF(ISERROR(SEARCH(MID(";"&amp;'CASE DATA'!$E78&amp;";",ROW($1:$99),1),";")),"",ROW($1:$99)),COLUMN(D77))-1)</f>
        <v/>
      </c>
      <c r="Y78" s="121" t="str">
        <f t="array" ref="Y78">MID(";"&amp;'CASE DATA'!$E78&amp;";",SMALL(IF(ISERROR(SEARCH(MID(";"&amp;'CASE DATA'!$E78&amp;";",ROW($1:$99),1),";")),"",ROW($1:$99)+1),COLUMN(E78)),SMALL(IF(ISERROR(SEARCH(MID(";"&amp;'CASE DATA'!$E78&amp;";",ROW($1:$99),1),";")),"",ROW($1:$99)),COLUMN(E77)+1)-SMALL(IF(ISERROR(SEARCH(MID(";"&amp;'CASE DATA'!$E78&amp;";",ROW($1:$99),1),";")),"",ROW($1:$99)),COLUMN(E77))-1)</f>
        <v/>
      </c>
      <c r="Z78" s="121" t="str">
        <f t="array" ref="Z78">MID(";"&amp;'CASE DATA'!$E78&amp;";",SMALL(IF(ISERROR(SEARCH(MID(";"&amp;'CASE DATA'!$E78&amp;";",ROW($1:$99),1),";")),"",ROW($1:$99)+1),COLUMN(F78)),SMALL(IF(ISERROR(SEARCH(MID(";"&amp;'CASE DATA'!$E78&amp;";",ROW($1:$99),1),";")),"",ROW($1:$99)),COLUMN(F77)+1)-SMALL(IF(ISERROR(SEARCH(MID(";"&amp;'CASE DATA'!$E78&amp;";",ROW($1:$99),1),";")),"",ROW($1:$99)),COLUMN(F77))-1)</f>
        <v/>
      </c>
      <c r="AA78" s="121" t="str">
        <f t="array" ref="AA78">MID(";"&amp;'CASE DATA'!$E78&amp;";",SMALL(IF(ISERROR(SEARCH(MID(";"&amp;'CASE DATA'!$E78&amp;";",ROW($1:$99),1),";")),"",ROW($1:$99)+1),COLUMN(G78)),SMALL(IF(ISERROR(SEARCH(MID(";"&amp;'CASE DATA'!$E78&amp;";",ROW($1:$99),1),";")),"",ROW($1:$99)),COLUMN(G77)+1)-SMALL(IF(ISERROR(SEARCH(MID(";"&amp;'CASE DATA'!$E78&amp;";",ROW($1:$99),1),";")),"",ROW($1:$99)),COLUMN(G77))-1)</f>
        <v/>
      </c>
      <c r="AB78" s="121" t="str">
        <f t="array" ref="AB78">MID(";"&amp;'CASE DATA'!$E78&amp;";",SMALL(IF(ISERROR(SEARCH(MID(";"&amp;'CASE DATA'!$E78&amp;";",ROW($1:$99),1),";")),"",ROW($1:$99)+1),COLUMN(H78)),SMALL(IF(ISERROR(SEARCH(MID(";"&amp;'CASE DATA'!$E78&amp;";",ROW($1:$99),1),";")),"",ROW($1:$99)),COLUMN(H77)+1)-SMALL(IF(ISERROR(SEARCH(MID(";"&amp;'CASE DATA'!$E78&amp;";",ROW($1:$99),1),";")),"",ROW($1:$99)),COLUMN(H77))-1)</f>
        <v/>
      </c>
      <c r="AC78" s="121" t="str">
        <f t="array" ref="AC78">MID(";"&amp;'CASE DATA'!$E78&amp;";",SMALL(IF(ISERROR(SEARCH(MID(";"&amp;'CASE DATA'!$E78&amp;";",ROW($1:$99),1),";")),"",ROW($1:$99)+1),COLUMN(I78)),SMALL(IF(ISERROR(SEARCH(MID(";"&amp;'CASE DATA'!$E78&amp;";",ROW($1:$99),1),";")),"",ROW($1:$99)),COLUMN(I77)+1)-SMALL(IF(ISERROR(SEARCH(MID(";"&amp;'CASE DATA'!$E78&amp;";",ROW($1:$99),1),";")),"",ROW($1:$99)),COLUMN(I77))-1)</f>
        <v/>
      </c>
      <c r="AD78" s="121" t="str">
        <f t="array" ref="AD78">MID(";"&amp;'CASE DATA'!$E78&amp;";",SMALL(IF(ISERROR(SEARCH(MID(";"&amp;'CASE DATA'!$E78&amp;";",ROW($1:$99),1),";")),"",ROW($1:$99)+1),COLUMN(J78)),SMALL(IF(ISERROR(SEARCH(MID(";"&amp;'CASE DATA'!$E78&amp;";",ROW($1:$99),1),";")),"",ROW($1:$99)),COLUMN(J77)+1)-SMALL(IF(ISERROR(SEARCH(MID(";"&amp;'CASE DATA'!$E78&amp;";",ROW($1:$99),1),";")),"",ROW($1:$99)),COLUMN(J77))-1)</f>
        <v/>
      </c>
      <c r="AE78" s="121" t="str">
        <f t="array" ref="AE78">MID(";"&amp;'CASE DATA'!$E78&amp;";",SMALL(IF(ISERROR(SEARCH(MID(";"&amp;'CASE DATA'!$E78&amp;";",ROW($1:$99),1),";")),"",ROW($1:$99)+1),COLUMN(K78)),SMALL(IF(ISERROR(SEARCH(MID(";"&amp;'CASE DATA'!$E78&amp;";",ROW($1:$99),1),";")),"",ROW($1:$99)),COLUMN(K77)+1)-SMALL(IF(ISERROR(SEARCH(MID(";"&amp;'CASE DATA'!$E78&amp;";",ROW($1:$99),1),";")),"",ROW($1:$99)),COLUMN(K77))-1)</f>
        <v/>
      </c>
      <c r="AF78" s="121" t="str">
        <f t="array" ref="AF78">MID(";"&amp;'CASE DATA'!$E78&amp;";",SMALL(IF(ISERROR(SEARCH(MID(";"&amp;'CASE DATA'!$E78&amp;";",ROW($1:$99),1),";")),"",ROW($1:$99)+1),COLUMN(L78)),SMALL(IF(ISERROR(SEARCH(MID(";"&amp;'CASE DATA'!$E78&amp;";",ROW($1:$99),1),";")),"",ROW($1:$99)),COLUMN(L77)+1)-SMALL(IF(ISERROR(SEARCH(MID(";"&amp;'CASE DATA'!$E78&amp;";",ROW($1:$99),1),";")),"",ROW($1:$99)),COLUMN(L77))-1)</f>
        <v/>
      </c>
    </row>
    <row r="79" spans="1:32" x14ac:dyDescent="0.3">
      <c r="D79" s="145"/>
      <c r="E79" s="146"/>
      <c r="S79" s="8">
        <f t="shared" si="2"/>
        <v>0</v>
      </c>
      <c r="U79" s="121" t="str">
        <f t="array" ref="U79">MID(";"&amp;'CASE DATA'!$E79&amp;";",SMALL(IF(ISERROR(SEARCH(MID(";"&amp;'CASE DATA'!$E79&amp;";",ROW($1:$99),1),";")),"",ROW($1:$99)+1),COLUMN(A79)),SMALL(IF(ISERROR(SEARCH(MID(";"&amp;'CASE DATA'!$E79&amp;";",ROW($1:$99),1),";")),"",ROW($1:$99)),COLUMN(A78)+1)-SMALL(IF(ISERROR(SEARCH(MID(";"&amp;'CASE DATA'!$E79&amp;";",ROW($1:$99),1),";")),"",ROW($1:$99)),COLUMN(A78))-1)</f>
        <v/>
      </c>
      <c r="V79" s="121" t="str">
        <f t="array" ref="V79">MID(";"&amp;'CASE DATA'!$E79&amp;";",SMALL(IF(ISERROR(SEARCH(MID(";"&amp;'CASE DATA'!$E79&amp;";",ROW($1:$99),1),";")),"",ROW($1:$99)+1),COLUMN(B79)),SMALL(IF(ISERROR(SEARCH(MID(";"&amp;'CASE DATA'!$E79&amp;";",ROW($1:$99),1),";")),"",ROW($1:$99)),COLUMN(B78)+1)-SMALL(IF(ISERROR(SEARCH(MID(";"&amp;'CASE DATA'!$E79&amp;";",ROW($1:$99),1),";")),"",ROW($1:$99)),COLUMN(B78))-1)</f>
        <v/>
      </c>
      <c r="W79" s="121" t="str">
        <f t="array" ref="W79">MID(";"&amp;'CASE DATA'!$E79&amp;";",SMALL(IF(ISERROR(SEARCH(MID(";"&amp;'CASE DATA'!$E79&amp;";",ROW($1:$99),1),";")),"",ROW($1:$99)+1),COLUMN(C79)),SMALL(IF(ISERROR(SEARCH(MID(";"&amp;'CASE DATA'!$E79&amp;";",ROW($1:$99),1),";")),"",ROW($1:$99)),COLUMN(C78)+1)-SMALL(IF(ISERROR(SEARCH(MID(";"&amp;'CASE DATA'!$E79&amp;";",ROW($1:$99),1),";")),"",ROW($1:$99)),COLUMN(C78))-1)</f>
        <v/>
      </c>
      <c r="X79" s="121" t="str">
        <f t="array" ref="X79">MID(";"&amp;'CASE DATA'!$E79&amp;";",SMALL(IF(ISERROR(SEARCH(MID(";"&amp;'CASE DATA'!$E79&amp;";",ROW($1:$99),1),";")),"",ROW($1:$99)+1),COLUMN(D79)),SMALL(IF(ISERROR(SEARCH(MID(";"&amp;'CASE DATA'!$E79&amp;";",ROW($1:$99),1),";")),"",ROW($1:$99)),COLUMN(D78)+1)-SMALL(IF(ISERROR(SEARCH(MID(";"&amp;'CASE DATA'!$E79&amp;";",ROW($1:$99),1),";")),"",ROW($1:$99)),COLUMN(D78))-1)</f>
        <v/>
      </c>
      <c r="Y79" s="121" t="str">
        <f t="array" ref="Y79">MID(";"&amp;'CASE DATA'!$E79&amp;";",SMALL(IF(ISERROR(SEARCH(MID(";"&amp;'CASE DATA'!$E79&amp;";",ROW($1:$99),1),";")),"",ROW($1:$99)+1),COLUMN(E79)),SMALL(IF(ISERROR(SEARCH(MID(";"&amp;'CASE DATA'!$E79&amp;";",ROW($1:$99),1),";")),"",ROW($1:$99)),COLUMN(E78)+1)-SMALL(IF(ISERROR(SEARCH(MID(";"&amp;'CASE DATA'!$E79&amp;";",ROW($1:$99),1),";")),"",ROW($1:$99)),COLUMN(E78))-1)</f>
        <v/>
      </c>
      <c r="Z79" s="121" t="str">
        <f t="array" ref="Z79">MID(";"&amp;'CASE DATA'!$E79&amp;";",SMALL(IF(ISERROR(SEARCH(MID(";"&amp;'CASE DATA'!$E79&amp;";",ROW($1:$99),1),";")),"",ROW($1:$99)+1),COLUMN(F79)),SMALL(IF(ISERROR(SEARCH(MID(";"&amp;'CASE DATA'!$E79&amp;";",ROW($1:$99),1),";")),"",ROW($1:$99)),COLUMN(F78)+1)-SMALL(IF(ISERROR(SEARCH(MID(";"&amp;'CASE DATA'!$E79&amp;";",ROW($1:$99),1),";")),"",ROW($1:$99)),COLUMN(F78))-1)</f>
        <v/>
      </c>
      <c r="AA79" s="121" t="str">
        <f t="array" ref="AA79">MID(";"&amp;'CASE DATA'!$E79&amp;";",SMALL(IF(ISERROR(SEARCH(MID(";"&amp;'CASE DATA'!$E79&amp;";",ROW($1:$99),1),";")),"",ROW($1:$99)+1),COLUMN(G79)),SMALL(IF(ISERROR(SEARCH(MID(";"&amp;'CASE DATA'!$E79&amp;";",ROW($1:$99),1),";")),"",ROW($1:$99)),COLUMN(G78)+1)-SMALL(IF(ISERROR(SEARCH(MID(";"&amp;'CASE DATA'!$E79&amp;";",ROW($1:$99),1),";")),"",ROW($1:$99)),COLUMN(G78))-1)</f>
        <v/>
      </c>
      <c r="AB79" s="121" t="str">
        <f t="array" ref="AB79">MID(";"&amp;'CASE DATA'!$E79&amp;";",SMALL(IF(ISERROR(SEARCH(MID(";"&amp;'CASE DATA'!$E79&amp;";",ROW($1:$99),1),";")),"",ROW($1:$99)+1),COLUMN(H79)),SMALL(IF(ISERROR(SEARCH(MID(";"&amp;'CASE DATA'!$E79&amp;";",ROW($1:$99),1),";")),"",ROW($1:$99)),COLUMN(H78)+1)-SMALL(IF(ISERROR(SEARCH(MID(";"&amp;'CASE DATA'!$E79&amp;";",ROW($1:$99),1),";")),"",ROW($1:$99)),COLUMN(H78))-1)</f>
        <v/>
      </c>
      <c r="AC79" s="121" t="str">
        <f t="array" ref="AC79">MID(";"&amp;'CASE DATA'!$E79&amp;";",SMALL(IF(ISERROR(SEARCH(MID(";"&amp;'CASE DATA'!$E79&amp;";",ROW($1:$99),1),";")),"",ROW($1:$99)+1),COLUMN(I79)),SMALL(IF(ISERROR(SEARCH(MID(";"&amp;'CASE DATA'!$E79&amp;";",ROW($1:$99),1),";")),"",ROW($1:$99)),COLUMN(I78)+1)-SMALL(IF(ISERROR(SEARCH(MID(";"&amp;'CASE DATA'!$E79&amp;";",ROW($1:$99),1),";")),"",ROW($1:$99)),COLUMN(I78))-1)</f>
        <v/>
      </c>
      <c r="AD79" s="121" t="str">
        <f t="array" ref="AD79">MID(";"&amp;'CASE DATA'!$E79&amp;";",SMALL(IF(ISERROR(SEARCH(MID(";"&amp;'CASE DATA'!$E79&amp;";",ROW($1:$99),1),";")),"",ROW($1:$99)+1),COLUMN(J79)),SMALL(IF(ISERROR(SEARCH(MID(";"&amp;'CASE DATA'!$E79&amp;";",ROW($1:$99),1),";")),"",ROW($1:$99)),COLUMN(J78)+1)-SMALL(IF(ISERROR(SEARCH(MID(";"&amp;'CASE DATA'!$E79&amp;";",ROW($1:$99),1),";")),"",ROW($1:$99)),COLUMN(J78))-1)</f>
        <v/>
      </c>
      <c r="AE79" s="121" t="str">
        <f t="array" ref="AE79">MID(";"&amp;'CASE DATA'!$E79&amp;";",SMALL(IF(ISERROR(SEARCH(MID(";"&amp;'CASE DATA'!$E79&amp;";",ROW($1:$99),1),";")),"",ROW($1:$99)+1),COLUMN(K79)),SMALL(IF(ISERROR(SEARCH(MID(";"&amp;'CASE DATA'!$E79&amp;";",ROW($1:$99),1),";")),"",ROW($1:$99)),COLUMN(K78)+1)-SMALL(IF(ISERROR(SEARCH(MID(";"&amp;'CASE DATA'!$E79&amp;";",ROW($1:$99),1),";")),"",ROW($1:$99)),COLUMN(K78))-1)</f>
        <v/>
      </c>
      <c r="AF79" s="121" t="str">
        <f t="array" ref="AF79">MID(";"&amp;'CASE DATA'!$E79&amp;";",SMALL(IF(ISERROR(SEARCH(MID(";"&amp;'CASE DATA'!$E79&amp;";",ROW($1:$99),1),";")),"",ROW($1:$99)+1),COLUMN(L79)),SMALL(IF(ISERROR(SEARCH(MID(";"&amp;'CASE DATA'!$E79&amp;";",ROW($1:$99),1),";")),"",ROW($1:$99)),COLUMN(L78)+1)-SMALL(IF(ISERROR(SEARCH(MID(";"&amp;'CASE DATA'!$E79&amp;";",ROW($1:$99),1),";")),"",ROW($1:$99)),COLUMN(L78))-1)</f>
        <v/>
      </c>
    </row>
    <row r="80" spans="1:32" x14ac:dyDescent="0.3">
      <c r="D80" s="145"/>
      <c r="E80" s="146"/>
      <c r="S80" s="8">
        <f t="shared" si="2"/>
        <v>0</v>
      </c>
      <c r="U80" s="121" t="str">
        <f t="array" ref="U80">MID(";"&amp;'CASE DATA'!$E80&amp;";",SMALL(IF(ISERROR(SEARCH(MID(";"&amp;'CASE DATA'!$E80&amp;";",ROW($1:$99),1),";")),"",ROW($1:$99)+1),COLUMN(A80)),SMALL(IF(ISERROR(SEARCH(MID(";"&amp;'CASE DATA'!$E80&amp;";",ROW($1:$99),1),";")),"",ROW($1:$99)),COLUMN(A79)+1)-SMALL(IF(ISERROR(SEARCH(MID(";"&amp;'CASE DATA'!$E80&amp;";",ROW($1:$99),1),";")),"",ROW($1:$99)),COLUMN(A79))-1)</f>
        <v/>
      </c>
      <c r="V80" s="121" t="str">
        <f t="array" ref="V80">MID(";"&amp;'CASE DATA'!$E80&amp;";",SMALL(IF(ISERROR(SEARCH(MID(";"&amp;'CASE DATA'!$E80&amp;";",ROW($1:$99),1),";")),"",ROW($1:$99)+1),COLUMN(B80)),SMALL(IF(ISERROR(SEARCH(MID(";"&amp;'CASE DATA'!$E80&amp;";",ROW($1:$99),1),";")),"",ROW($1:$99)),COLUMN(B79)+1)-SMALL(IF(ISERROR(SEARCH(MID(";"&amp;'CASE DATA'!$E80&amp;";",ROW($1:$99),1),";")),"",ROW($1:$99)),COLUMN(B79))-1)</f>
        <v/>
      </c>
      <c r="W80" s="121" t="str">
        <f t="array" ref="W80">MID(";"&amp;'CASE DATA'!$E80&amp;";",SMALL(IF(ISERROR(SEARCH(MID(";"&amp;'CASE DATA'!$E80&amp;";",ROW($1:$99),1),";")),"",ROW($1:$99)+1),COLUMN(C80)),SMALL(IF(ISERROR(SEARCH(MID(";"&amp;'CASE DATA'!$E80&amp;";",ROW($1:$99),1),";")),"",ROW($1:$99)),COLUMN(C79)+1)-SMALL(IF(ISERROR(SEARCH(MID(";"&amp;'CASE DATA'!$E80&amp;";",ROW($1:$99),1),";")),"",ROW($1:$99)),COLUMN(C79))-1)</f>
        <v/>
      </c>
      <c r="X80" s="121" t="str">
        <f t="array" ref="X80">MID(";"&amp;'CASE DATA'!$E80&amp;";",SMALL(IF(ISERROR(SEARCH(MID(";"&amp;'CASE DATA'!$E80&amp;";",ROW($1:$99),1),";")),"",ROW($1:$99)+1),COLUMN(D80)),SMALL(IF(ISERROR(SEARCH(MID(";"&amp;'CASE DATA'!$E80&amp;";",ROW($1:$99),1),";")),"",ROW($1:$99)),COLUMN(D79)+1)-SMALL(IF(ISERROR(SEARCH(MID(";"&amp;'CASE DATA'!$E80&amp;";",ROW($1:$99),1),";")),"",ROW($1:$99)),COLUMN(D79))-1)</f>
        <v/>
      </c>
      <c r="Y80" s="121" t="str">
        <f t="array" ref="Y80">MID(";"&amp;'CASE DATA'!$E80&amp;";",SMALL(IF(ISERROR(SEARCH(MID(";"&amp;'CASE DATA'!$E80&amp;";",ROW($1:$99),1),";")),"",ROW($1:$99)+1),COLUMN(E80)),SMALL(IF(ISERROR(SEARCH(MID(";"&amp;'CASE DATA'!$E80&amp;";",ROW($1:$99),1),";")),"",ROW($1:$99)),COLUMN(E79)+1)-SMALL(IF(ISERROR(SEARCH(MID(";"&amp;'CASE DATA'!$E80&amp;";",ROW($1:$99),1),";")),"",ROW($1:$99)),COLUMN(E79))-1)</f>
        <v/>
      </c>
      <c r="Z80" s="121" t="str">
        <f t="array" ref="Z80">MID(";"&amp;'CASE DATA'!$E80&amp;";",SMALL(IF(ISERROR(SEARCH(MID(";"&amp;'CASE DATA'!$E80&amp;";",ROW($1:$99),1),";")),"",ROW($1:$99)+1),COLUMN(F80)),SMALL(IF(ISERROR(SEARCH(MID(";"&amp;'CASE DATA'!$E80&amp;";",ROW($1:$99),1),";")),"",ROW($1:$99)),COLUMN(F79)+1)-SMALL(IF(ISERROR(SEARCH(MID(";"&amp;'CASE DATA'!$E80&amp;";",ROW($1:$99),1),";")),"",ROW($1:$99)),COLUMN(F79))-1)</f>
        <v/>
      </c>
      <c r="AA80" s="121" t="str">
        <f t="array" ref="AA80">MID(";"&amp;'CASE DATA'!$E80&amp;";",SMALL(IF(ISERROR(SEARCH(MID(";"&amp;'CASE DATA'!$E80&amp;";",ROW($1:$99),1),";")),"",ROW($1:$99)+1),COLUMN(G80)),SMALL(IF(ISERROR(SEARCH(MID(";"&amp;'CASE DATA'!$E80&amp;";",ROW($1:$99),1),";")),"",ROW($1:$99)),COLUMN(G79)+1)-SMALL(IF(ISERROR(SEARCH(MID(";"&amp;'CASE DATA'!$E80&amp;";",ROW($1:$99),1),";")),"",ROW($1:$99)),COLUMN(G79))-1)</f>
        <v/>
      </c>
      <c r="AB80" s="121" t="str">
        <f t="array" ref="AB80">MID(";"&amp;'CASE DATA'!$E80&amp;";",SMALL(IF(ISERROR(SEARCH(MID(";"&amp;'CASE DATA'!$E80&amp;";",ROW($1:$99),1),";")),"",ROW($1:$99)+1),COLUMN(H80)),SMALL(IF(ISERROR(SEARCH(MID(";"&amp;'CASE DATA'!$E80&amp;";",ROW($1:$99),1),";")),"",ROW($1:$99)),COLUMN(H79)+1)-SMALL(IF(ISERROR(SEARCH(MID(";"&amp;'CASE DATA'!$E80&amp;";",ROW($1:$99),1),";")),"",ROW($1:$99)),COLUMN(H79))-1)</f>
        <v/>
      </c>
      <c r="AC80" s="121" t="str">
        <f t="array" ref="AC80">MID(";"&amp;'CASE DATA'!$E80&amp;";",SMALL(IF(ISERROR(SEARCH(MID(";"&amp;'CASE DATA'!$E80&amp;";",ROW($1:$99),1),";")),"",ROW($1:$99)+1),COLUMN(I80)),SMALL(IF(ISERROR(SEARCH(MID(";"&amp;'CASE DATA'!$E80&amp;";",ROW($1:$99),1),";")),"",ROW($1:$99)),COLUMN(I79)+1)-SMALL(IF(ISERROR(SEARCH(MID(";"&amp;'CASE DATA'!$E80&amp;";",ROW($1:$99),1),";")),"",ROW($1:$99)),COLUMN(I79))-1)</f>
        <v/>
      </c>
      <c r="AD80" s="121" t="str">
        <f t="array" ref="AD80">MID(";"&amp;'CASE DATA'!$E80&amp;";",SMALL(IF(ISERROR(SEARCH(MID(";"&amp;'CASE DATA'!$E80&amp;";",ROW($1:$99),1),";")),"",ROW($1:$99)+1),COLUMN(J80)),SMALL(IF(ISERROR(SEARCH(MID(";"&amp;'CASE DATA'!$E80&amp;";",ROW($1:$99),1),";")),"",ROW($1:$99)),COLUMN(J79)+1)-SMALL(IF(ISERROR(SEARCH(MID(";"&amp;'CASE DATA'!$E80&amp;";",ROW($1:$99),1),";")),"",ROW($1:$99)),COLUMN(J79))-1)</f>
        <v/>
      </c>
      <c r="AE80" s="121" t="str">
        <f t="array" ref="AE80">MID(";"&amp;'CASE DATA'!$E80&amp;";",SMALL(IF(ISERROR(SEARCH(MID(";"&amp;'CASE DATA'!$E80&amp;";",ROW($1:$99),1),";")),"",ROW($1:$99)+1),COLUMN(K80)),SMALL(IF(ISERROR(SEARCH(MID(";"&amp;'CASE DATA'!$E80&amp;";",ROW($1:$99),1),";")),"",ROW($1:$99)),COLUMN(K79)+1)-SMALL(IF(ISERROR(SEARCH(MID(";"&amp;'CASE DATA'!$E80&amp;";",ROW($1:$99),1),";")),"",ROW($1:$99)),COLUMN(K79))-1)</f>
        <v/>
      </c>
      <c r="AF80" s="121" t="str">
        <f t="array" ref="AF80">MID(";"&amp;'CASE DATA'!$E80&amp;";",SMALL(IF(ISERROR(SEARCH(MID(";"&amp;'CASE DATA'!$E80&amp;";",ROW($1:$99),1),";")),"",ROW($1:$99)+1),COLUMN(L80)),SMALL(IF(ISERROR(SEARCH(MID(";"&amp;'CASE DATA'!$E80&amp;";",ROW($1:$99),1),";")),"",ROW($1:$99)),COLUMN(L79)+1)-SMALL(IF(ISERROR(SEARCH(MID(";"&amp;'CASE DATA'!$E80&amp;";",ROW($1:$99),1),";")),"",ROW($1:$99)),COLUMN(L79))-1)</f>
        <v/>
      </c>
    </row>
    <row r="81" spans="4:32" x14ac:dyDescent="0.3">
      <c r="D81" s="145"/>
      <c r="E81" s="146"/>
      <c r="S81" s="8">
        <f t="shared" si="2"/>
        <v>0</v>
      </c>
      <c r="U81" s="121" t="str">
        <f t="array" ref="U81">MID(";"&amp;'CASE DATA'!$E81&amp;";",SMALL(IF(ISERROR(SEARCH(MID(";"&amp;'CASE DATA'!$E81&amp;";",ROW($1:$99),1),";")),"",ROW($1:$99)+1),COLUMN(A81)),SMALL(IF(ISERROR(SEARCH(MID(";"&amp;'CASE DATA'!$E81&amp;";",ROW($1:$99),1),";")),"",ROW($1:$99)),COLUMN(A80)+1)-SMALL(IF(ISERROR(SEARCH(MID(";"&amp;'CASE DATA'!$E81&amp;";",ROW($1:$99),1),";")),"",ROW($1:$99)),COLUMN(A80))-1)</f>
        <v/>
      </c>
      <c r="V81" s="121" t="str">
        <f t="array" ref="V81">MID(";"&amp;'CASE DATA'!$E81&amp;";",SMALL(IF(ISERROR(SEARCH(MID(";"&amp;'CASE DATA'!$E81&amp;";",ROW($1:$99),1),";")),"",ROW($1:$99)+1),COLUMN(B81)),SMALL(IF(ISERROR(SEARCH(MID(";"&amp;'CASE DATA'!$E81&amp;";",ROW($1:$99),1),";")),"",ROW($1:$99)),COLUMN(B80)+1)-SMALL(IF(ISERROR(SEARCH(MID(";"&amp;'CASE DATA'!$E81&amp;";",ROW($1:$99),1),";")),"",ROW($1:$99)),COLUMN(B80))-1)</f>
        <v/>
      </c>
      <c r="W81" s="121" t="str">
        <f t="array" ref="W81">MID(";"&amp;'CASE DATA'!$E81&amp;";",SMALL(IF(ISERROR(SEARCH(MID(";"&amp;'CASE DATA'!$E81&amp;";",ROW($1:$99),1),";")),"",ROW($1:$99)+1),COLUMN(C81)),SMALL(IF(ISERROR(SEARCH(MID(";"&amp;'CASE DATA'!$E81&amp;";",ROW($1:$99),1),";")),"",ROW($1:$99)),COLUMN(C80)+1)-SMALL(IF(ISERROR(SEARCH(MID(";"&amp;'CASE DATA'!$E81&amp;";",ROW($1:$99),1),";")),"",ROW($1:$99)),COLUMN(C80))-1)</f>
        <v/>
      </c>
      <c r="X81" s="121" t="str">
        <f t="array" ref="X81">MID(";"&amp;'CASE DATA'!$E81&amp;";",SMALL(IF(ISERROR(SEARCH(MID(";"&amp;'CASE DATA'!$E81&amp;";",ROW($1:$99),1),";")),"",ROW($1:$99)+1),COLUMN(D81)),SMALL(IF(ISERROR(SEARCH(MID(";"&amp;'CASE DATA'!$E81&amp;";",ROW($1:$99),1),";")),"",ROW($1:$99)),COLUMN(D80)+1)-SMALL(IF(ISERROR(SEARCH(MID(";"&amp;'CASE DATA'!$E81&amp;";",ROW($1:$99),1),";")),"",ROW($1:$99)),COLUMN(D80))-1)</f>
        <v/>
      </c>
      <c r="Y81" s="121" t="str">
        <f t="array" ref="Y81">MID(";"&amp;'CASE DATA'!$E81&amp;";",SMALL(IF(ISERROR(SEARCH(MID(";"&amp;'CASE DATA'!$E81&amp;";",ROW($1:$99),1),";")),"",ROW($1:$99)+1),COLUMN(E81)),SMALL(IF(ISERROR(SEARCH(MID(";"&amp;'CASE DATA'!$E81&amp;";",ROW($1:$99),1),";")),"",ROW($1:$99)),COLUMN(E80)+1)-SMALL(IF(ISERROR(SEARCH(MID(";"&amp;'CASE DATA'!$E81&amp;";",ROW($1:$99),1),";")),"",ROW($1:$99)),COLUMN(E80))-1)</f>
        <v/>
      </c>
      <c r="Z81" s="121" t="str">
        <f t="array" ref="Z81">MID(";"&amp;'CASE DATA'!$E81&amp;";",SMALL(IF(ISERROR(SEARCH(MID(";"&amp;'CASE DATA'!$E81&amp;";",ROW($1:$99),1),";")),"",ROW($1:$99)+1),COLUMN(F81)),SMALL(IF(ISERROR(SEARCH(MID(";"&amp;'CASE DATA'!$E81&amp;";",ROW($1:$99),1),";")),"",ROW($1:$99)),COLUMN(F80)+1)-SMALL(IF(ISERROR(SEARCH(MID(";"&amp;'CASE DATA'!$E81&amp;";",ROW($1:$99),1),";")),"",ROW($1:$99)),COLUMN(F80))-1)</f>
        <v/>
      </c>
      <c r="AA81" s="121" t="str">
        <f t="array" ref="AA81">MID(";"&amp;'CASE DATA'!$E81&amp;";",SMALL(IF(ISERROR(SEARCH(MID(";"&amp;'CASE DATA'!$E81&amp;";",ROW($1:$99),1),";")),"",ROW($1:$99)+1),COLUMN(G81)),SMALL(IF(ISERROR(SEARCH(MID(";"&amp;'CASE DATA'!$E81&amp;";",ROW($1:$99),1),";")),"",ROW($1:$99)),COLUMN(G80)+1)-SMALL(IF(ISERROR(SEARCH(MID(";"&amp;'CASE DATA'!$E81&amp;";",ROW($1:$99),1),";")),"",ROW($1:$99)),COLUMN(G80))-1)</f>
        <v/>
      </c>
      <c r="AB81" s="121" t="str">
        <f t="array" ref="AB81">MID(";"&amp;'CASE DATA'!$E81&amp;";",SMALL(IF(ISERROR(SEARCH(MID(";"&amp;'CASE DATA'!$E81&amp;";",ROW($1:$99),1),";")),"",ROW($1:$99)+1),COLUMN(H81)),SMALL(IF(ISERROR(SEARCH(MID(";"&amp;'CASE DATA'!$E81&amp;";",ROW($1:$99),1),";")),"",ROW($1:$99)),COLUMN(H80)+1)-SMALL(IF(ISERROR(SEARCH(MID(";"&amp;'CASE DATA'!$E81&amp;";",ROW($1:$99),1),";")),"",ROW($1:$99)),COLUMN(H80))-1)</f>
        <v/>
      </c>
      <c r="AC81" s="121" t="str">
        <f t="array" ref="AC81">MID(";"&amp;'CASE DATA'!$E81&amp;";",SMALL(IF(ISERROR(SEARCH(MID(";"&amp;'CASE DATA'!$E81&amp;";",ROW($1:$99),1),";")),"",ROW($1:$99)+1),COLUMN(I81)),SMALL(IF(ISERROR(SEARCH(MID(";"&amp;'CASE DATA'!$E81&amp;";",ROW($1:$99),1),";")),"",ROW($1:$99)),COLUMN(I80)+1)-SMALL(IF(ISERROR(SEARCH(MID(";"&amp;'CASE DATA'!$E81&amp;";",ROW($1:$99),1),";")),"",ROW($1:$99)),COLUMN(I80))-1)</f>
        <v/>
      </c>
      <c r="AD81" s="121" t="str">
        <f t="array" ref="AD81">MID(";"&amp;'CASE DATA'!$E81&amp;";",SMALL(IF(ISERROR(SEARCH(MID(";"&amp;'CASE DATA'!$E81&amp;";",ROW($1:$99),1),";")),"",ROW($1:$99)+1),COLUMN(J81)),SMALL(IF(ISERROR(SEARCH(MID(";"&amp;'CASE DATA'!$E81&amp;";",ROW($1:$99),1),";")),"",ROW($1:$99)),COLUMN(J80)+1)-SMALL(IF(ISERROR(SEARCH(MID(";"&amp;'CASE DATA'!$E81&amp;";",ROW($1:$99),1),";")),"",ROW($1:$99)),COLUMN(J80))-1)</f>
        <v/>
      </c>
      <c r="AE81" s="121" t="str">
        <f t="array" ref="AE81">MID(";"&amp;'CASE DATA'!$E81&amp;";",SMALL(IF(ISERROR(SEARCH(MID(";"&amp;'CASE DATA'!$E81&amp;";",ROW($1:$99),1),";")),"",ROW($1:$99)+1),COLUMN(K81)),SMALL(IF(ISERROR(SEARCH(MID(";"&amp;'CASE DATA'!$E81&amp;";",ROW($1:$99),1),";")),"",ROW($1:$99)),COLUMN(K80)+1)-SMALL(IF(ISERROR(SEARCH(MID(";"&amp;'CASE DATA'!$E81&amp;";",ROW($1:$99),1),";")),"",ROW($1:$99)),COLUMN(K80))-1)</f>
        <v/>
      </c>
      <c r="AF81" s="121" t="str">
        <f t="array" ref="AF81">MID(";"&amp;'CASE DATA'!$E81&amp;";",SMALL(IF(ISERROR(SEARCH(MID(";"&amp;'CASE DATA'!$E81&amp;";",ROW($1:$99),1),";")),"",ROW($1:$99)+1),COLUMN(L81)),SMALL(IF(ISERROR(SEARCH(MID(";"&amp;'CASE DATA'!$E81&amp;";",ROW($1:$99),1),";")),"",ROW($1:$99)),COLUMN(L80)+1)-SMALL(IF(ISERROR(SEARCH(MID(";"&amp;'CASE DATA'!$E81&amp;";",ROW($1:$99),1),";")),"",ROW($1:$99)),COLUMN(L80))-1)</f>
        <v/>
      </c>
    </row>
    <row r="82" spans="4:32" x14ac:dyDescent="0.3">
      <c r="D82" s="145"/>
      <c r="E82" s="146"/>
      <c r="S82" s="8">
        <f t="shared" si="2"/>
        <v>0</v>
      </c>
      <c r="U82" s="121" t="str">
        <f t="array" ref="U82">MID(";"&amp;'CASE DATA'!$E82&amp;";",SMALL(IF(ISERROR(SEARCH(MID(";"&amp;'CASE DATA'!$E82&amp;";",ROW($1:$99),1),";")),"",ROW($1:$99)+1),COLUMN(A82)),SMALL(IF(ISERROR(SEARCH(MID(";"&amp;'CASE DATA'!$E82&amp;";",ROW($1:$99),1),";")),"",ROW($1:$99)),COLUMN(A81)+1)-SMALL(IF(ISERROR(SEARCH(MID(";"&amp;'CASE DATA'!$E82&amp;";",ROW($1:$99),1),";")),"",ROW($1:$99)),COLUMN(A81))-1)</f>
        <v/>
      </c>
      <c r="V82" s="121" t="str">
        <f t="array" ref="V82">MID(";"&amp;'CASE DATA'!$E82&amp;";",SMALL(IF(ISERROR(SEARCH(MID(";"&amp;'CASE DATA'!$E82&amp;";",ROW($1:$99),1),";")),"",ROW($1:$99)+1),COLUMN(B82)),SMALL(IF(ISERROR(SEARCH(MID(";"&amp;'CASE DATA'!$E82&amp;";",ROW($1:$99),1),";")),"",ROW($1:$99)),COLUMN(B81)+1)-SMALL(IF(ISERROR(SEARCH(MID(";"&amp;'CASE DATA'!$E82&amp;";",ROW($1:$99),1),";")),"",ROW($1:$99)),COLUMN(B81))-1)</f>
        <v/>
      </c>
      <c r="W82" s="121" t="str">
        <f t="array" ref="W82">MID(";"&amp;'CASE DATA'!$E82&amp;";",SMALL(IF(ISERROR(SEARCH(MID(";"&amp;'CASE DATA'!$E82&amp;";",ROW($1:$99),1),";")),"",ROW($1:$99)+1),COLUMN(C82)),SMALL(IF(ISERROR(SEARCH(MID(";"&amp;'CASE DATA'!$E82&amp;";",ROW($1:$99),1),";")),"",ROW($1:$99)),COLUMN(C81)+1)-SMALL(IF(ISERROR(SEARCH(MID(";"&amp;'CASE DATA'!$E82&amp;";",ROW($1:$99),1),";")),"",ROW($1:$99)),COLUMN(C81))-1)</f>
        <v/>
      </c>
      <c r="X82" s="121" t="str">
        <f t="array" ref="X82">MID(";"&amp;'CASE DATA'!$E82&amp;";",SMALL(IF(ISERROR(SEARCH(MID(";"&amp;'CASE DATA'!$E82&amp;";",ROW($1:$99),1),";")),"",ROW($1:$99)+1),COLUMN(D82)),SMALL(IF(ISERROR(SEARCH(MID(";"&amp;'CASE DATA'!$E82&amp;";",ROW($1:$99),1),";")),"",ROW($1:$99)),COLUMN(D81)+1)-SMALL(IF(ISERROR(SEARCH(MID(";"&amp;'CASE DATA'!$E82&amp;";",ROW($1:$99),1),";")),"",ROW($1:$99)),COLUMN(D81))-1)</f>
        <v/>
      </c>
      <c r="Y82" s="121" t="str">
        <f t="array" ref="Y82">MID(";"&amp;'CASE DATA'!$E82&amp;";",SMALL(IF(ISERROR(SEARCH(MID(";"&amp;'CASE DATA'!$E82&amp;";",ROW($1:$99),1),";")),"",ROW($1:$99)+1),COLUMN(E82)),SMALL(IF(ISERROR(SEARCH(MID(";"&amp;'CASE DATA'!$E82&amp;";",ROW($1:$99),1),";")),"",ROW($1:$99)),COLUMN(E81)+1)-SMALL(IF(ISERROR(SEARCH(MID(";"&amp;'CASE DATA'!$E82&amp;";",ROW($1:$99),1),";")),"",ROW($1:$99)),COLUMN(E81))-1)</f>
        <v/>
      </c>
      <c r="Z82" s="121" t="str">
        <f t="array" ref="Z82">MID(";"&amp;'CASE DATA'!$E82&amp;";",SMALL(IF(ISERROR(SEARCH(MID(";"&amp;'CASE DATA'!$E82&amp;";",ROW($1:$99),1),";")),"",ROW($1:$99)+1),COLUMN(F82)),SMALL(IF(ISERROR(SEARCH(MID(";"&amp;'CASE DATA'!$E82&amp;";",ROW($1:$99),1),";")),"",ROW($1:$99)),COLUMN(F81)+1)-SMALL(IF(ISERROR(SEARCH(MID(";"&amp;'CASE DATA'!$E82&amp;";",ROW($1:$99),1),";")),"",ROW($1:$99)),COLUMN(F81))-1)</f>
        <v/>
      </c>
      <c r="AA82" s="121" t="str">
        <f t="array" ref="AA82">MID(";"&amp;'CASE DATA'!$E82&amp;";",SMALL(IF(ISERROR(SEARCH(MID(";"&amp;'CASE DATA'!$E82&amp;";",ROW($1:$99),1),";")),"",ROW($1:$99)+1),COLUMN(G82)),SMALL(IF(ISERROR(SEARCH(MID(";"&amp;'CASE DATA'!$E82&amp;";",ROW($1:$99),1),";")),"",ROW($1:$99)),COLUMN(G81)+1)-SMALL(IF(ISERROR(SEARCH(MID(";"&amp;'CASE DATA'!$E82&amp;";",ROW($1:$99),1),";")),"",ROW($1:$99)),COLUMN(G81))-1)</f>
        <v/>
      </c>
      <c r="AB82" s="121" t="str">
        <f t="array" ref="AB82">MID(";"&amp;'CASE DATA'!$E82&amp;";",SMALL(IF(ISERROR(SEARCH(MID(";"&amp;'CASE DATA'!$E82&amp;";",ROW($1:$99),1),";")),"",ROW($1:$99)+1),COLUMN(H82)),SMALL(IF(ISERROR(SEARCH(MID(";"&amp;'CASE DATA'!$E82&amp;";",ROW($1:$99),1),";")),"",ROW($1:$99)),COLUMN(H81)+1)-SMALL(IF(ISERROR(SEARCH(MID(";"&amp;'CASE DATA'!$E82&amp;";",ROW($1:$99),1),";")),"",ROW($1:$99)),COLUMN(H81))-1)</f>
        <v/>
      </c>
      <c r="AC82" s="121" t="str">
        <f t="array" ref="AC82">MID(";"&amp;'CASE DATA'!$E82&amp;";",SMALL(IF(ISERROR(SEARCH(MID(";"&amp;'CASE DATA'!$E82&amp;";",ROW($1:$99),1),";")),"",ROW($1:$99)+1),COLUMN(I82)),SMALL(IF(ISERROR(SEARCH(MID(";"&amp;'CASE DATA'!$E82&amp;";",ROW($1:$99),1),";")),"",ROW($1:$99)),COLUMN(I81)+1)-SMALL(IF(ISERROR(SEARCH(MID(";"&amp;'CASE DATA'!$E82&amp;";",ROW($1:$99),1),";")),"",ROW($1:$99)),COLUMN(I81))-1)</f>
        <v/>
      </c>
      <c r="AD82" s="121" t="str">
        <f t="array" ref="AD82">MID(";"&amp;'CASE DATA'!$E82&amp;";",SMALL(IF(ISERROR(SEARCH(MID(";"&amp;'CASE DATA'!$E82&amp;";",ROW($1:$99),1),";")),"",ROW($1:$99)+1),COLUMN(J82)),SMALL(IF(ISERROR(SEARCH(MID(";"&amp;'CASE DATA'!$E82&amp;";",ROW($1:$99),1),";")),"",ROW($1:$99)),COLUMN(J81)+1)-SMALL(IF(ISERROR(SEARCH(MID(";"&amp;'CASE DATA'!$E82&amp;";",ROW($1:$99),1),";")),"",ROW($1:$99)),COLUMN(J81))-1)</f>
        <v/>
      </c>
      <c r="AE82" s="121" t="str">
        <f t="array" ref="AE82">MID(";"&amp;'CASE DATA'!$E82&amp;";",SMALL(IF(ISERROR(SEARCH(MID(";"&amp;'CASE DATA'!$E82&amp;";",ROW($1:$99),1),";")),"",ROW($1:$99)+1),COLUMN(K82)),SMALL(IF(ISERROR(SEARCH(MID(";"&amp;'CASE DATA'!$E82&amp;";",ROW($1:$99),1),";")),"",ROW($1:$99)),COLUMN(K81)+1)-SMALL(IF(ISERROR(SEARCH(MID(";"&amp;'CASE DATA'!$E82&amp;";",ROW($1:$99),1),";")),"",ROW($1:$99)),COLUMN(K81))-1)</f>
        <v/>
      </c>
      <c r="AF82" s="121" t="str">
        <f t="array" ref="AF82">MID(";"&amp;'CASE DATA'!$E82&amp;";",SMALL(IF(ISERROR(SEARCH(MID(";"&amp;'CASE DATA'!$E82&amp;";",ROW($1:$99),1),";")),"",ROW($1:$99)+1),COLUMN(L82)),SMALL(IF(ISERROR(SEARCH(MID(";"&amp;'CASE DATA'!$E82&amp;";",ROW($1:$99),1),";")),"",ROW($1:$99)),COLUMN(L81)+1)-SMALL(IF(ISERROR(SEARCH(MID(";"&amp;'CASE DATA'!$E82&amp;";",ROW($1:$99),1),";")),"",ROW($1:$99)),COLUMN(L81))-1)</f>
        <v/>
      </c>
    </row>
    <row r="83" spans="4:32" x14ac:dyDescent="0.3">
      <c r="D83" s="145"/>
      <c r="E83" s="146"/>
      <c r="S83" s="8">
        <f t="shared" si="2"/>
        <v>0</v>
      </c>
      <c r="U83" s="121" t="str">
        <f t="array" ref="U83">MID(";"&amp;'CASE DATA'!$E83&amp;";",SMALL(IF(ISERROR(SEARCH(MID(";"&amp;'CASE DATA'!$E83&amp;";",ROW($1:$99),1),";")),"",ROW($1:$99)+1),COLUMN(A83)),SMALL(IF(ISERROR(SEARCH(MID(";"&amp;'CASE DATA'!$E83&amp;";",ROW($1:$99),1),";")),"",ROW($1:$99)),COLUMN(A82)+1)-SMALL(IF(ISERROR(SEARCH(MID(";"&amp;'CASE DATA'!$E83&amp;";",ROW($1:$99),1),";")),"",ROW($1:$99)),COLUMN(A82))-1)</f>
        <v/>
      </c>
      <c r="V83" s="121" t="str">
        <f t="array" ref="V83">MID(";"&amp;'CASE DATA'!$E83&amp;";",SMALL(IF(ISERROR(SEARCH(MID(";"&amp;'CASE DATA'!$E83&amp;";",ROW($1:$99),1),";")),"",ROW($1:$99)+1),COLUMN(B83)),SMALL(IF(ISERROR(SEARCH(MID(";"&amp;'CASE DATA'!$E83&amp;";",ROW($1:$99),1),";")),"",ROW($1:$99)),COLUMN(B82)+1)-SMALL(IF(ISERROR(SEARCH(MID(";"&amp;'CASE DATA'!$E83&amp;";",ROW($1:$99),1),";")),"",ROW($1:$99)),COLUMN(B82))-1)</f>
        <v/>
      </c>
      <c r="W83" s="121" t="str">
        <f t="array" ref="W83">MID(";"&amp;'CASE DATA'!$E83&amp;";",SMALL(IF(ISERROR(SEARCH(MID(";"&amp;'CASE DATA'!$E83&amp;";",ROW($1:$99),1),";")),"",ROW($1:$99)+1),COLUMN(C83)),SMALL(IF(ISERROR(SEARCH(MID(";"&amp;'CASE DATA'!$E83&amp;";",ROW($1:$99),1),";")),"",ROW($1:$99)),COLUMN(C82)+1)-SMALL(IF(ISERROR(SEARCH(MID(";"&amp;'CASE DATA'!$E83&amp;";",ROW($1:$99),1),";")),"",ROW($1:$99)),COLUMN(C82))-1)</f>
        <v/>
      </c>
      <c r="X83" s="121" t="str">
        <f t="array" ref="X83">MID(";"&amp;'CASE DATA'!$E83&amp;";",SMALL(IF(ISERROR(SEARCH(MID(";"&amp;'CASE DATA'!$E83&amp;";",ROW($1:$99),1),";")),"",ROW($1:$99)+1),COLUMN(D83)),SMALL(IF(ISERROR(SEARCH(MID(";"&amp;'CASE DATA'!$E83&amp;";",ROW($1:$99),1),";")),"",ROW($1:$99)),COLUMN(D82)+1)-SMALL(IF(ISERROR(SEARCH(MID(";"&amp;'CASE DATA'!$E83&amp;";",ROW($1:$99),1),";")),"",ROW($1:$99)),COLUMN(D82))-1)</f>
        <v/>
      </c>
      <c r="Y83" s="121" t="str">
        <f t="array" ref="Y83">MID(";"&amp;'CASE DATA'!$E83&amp;";",SMALL(IF(ISERROR(SEARCH(MID(";"&amp;'CASE DATA'!$E83&amp;";",ROW($1:$99),1),";")),"",ROW($1:$99)+1),COLUMN(E83)),SMALL(IF(ISERROR(SEARCH(MID(";"&amp;'CASE DATA'!$E83&amp;";",ROW($1:$99),1),";")),"",ROW($1:$99)),COLUMN(E82)+1)-SMALL(IF(ISERROR(SEARCH(MID(";"&amp;'CASE DATA'!$E83&amp;";",ROW($1:$99),1),";")),"",ROW($1:$99)),COLUMN(E82))-1)</f>
        <v/>
      </c>
      <c r="Z83" s="121" t="str">
        <f t="array" ref="Z83">MID(";"&amp;'CASE DATA'!$E83&amp;";",SMALL(IF(ISERROR(SEARCH(MID(";"&amp;'CASE DATA'!$E83&amp;";",ROW($1:$99),1),";")),"",ROW($1:$99)+1),COLUMN(F83)),SMALL(IF(ISERROR(SEARCH(MID(";"&amp;'CASE DATA'!$E83&amp;";",ROW($1:$99),1),";")),"",ROW($1:$99)),COLUMN(F82)+1)-SMALL(IF(ISERROR(SEARCH(MID(";"&amp;'CASE DATA'!$E83&amp;";",ROW($1:$99),1),";")),"",ROW($1:$99)),COLUMN(F82))-1)</f>
        <v/>
      </c>
      <c r="AA83" s="121" t="str">
        <f t="array" ref="AA83">MID(";"&amp;'CASE DATA'!$E83&amp;";",SMALL(IF(ISERROR(SEARCH(MID(";"&amp;'CASE DATA'!$E83&amp;";",ROW($1:$99),1),";")),"",ROW($1:$99)+1),COLUMN(G83)),SMALL(IF(ISERROR(SEARCH(MID(";"&amp;'CASE DATA'!$E83&amp;";",ROW($1:$99),1),";")),"",ROW($1:$99)),COLUMN(G82)+1)-SMALL(IF(ISERROR(SEARCH(MID(";"&amp;'CASE DATA'!$E83&amp;";",ROW($1:$99),1),";")),"",ROW($1:$99)),COLUMN(G82))-1)</f>
        <v/>
      </c>
      <c r="AB83" s="121" t="str">
        <f t="array" ref="AB83">MID(";"&amp;'CASE DATA'!$E83&amp;";",SMALL(IF(ISERROR(SEARCH(MID(";"&amp;'CASE DATA'!$E83&amp;";",ROW($1:$99),1),";")),"",ROW($1:$99)+1),COLUMN(H83)),SMALL(IF(ISERROR(SEARCH(MID(";"&amp;'CASE DATA'!$E83&amp;";",ROW($1:$99),1),";")),"",ROW($1:$99)),COLUMN(H82)+1)-SMALL(IF(ISERROR(SEARCH(MID(";"&amp;'CASE DATA'!$E83&amp;";",ROW($1:$99),1),";")),"",ROW($1:$99)),COLUMN(H82))-1)</f>
        <v/>
      </c>
      <c r="AC83" s="121" t="str">
        <f t="array" ref="AC83">MID(";"&amp;'CASE DATA'!$E83&amp;";",SMALL(IF(ISERROR(SEARCH(MID(";"&amp;'CASE DATA'!$E83&amp;";",ROW($1:$99),1),";")),"",ROW($1:$99)+1),COLUMN(I83)),SMALL(IF(ISERROR(SEARCH(MID(";"&amp;'CASE DATA'!$E83&amp;";",ROW($1:$99),1),";")),"",ROW($1:$99)),COLUMN(I82)+1)-SMALL(IF(ISERROR(SEARCH(MID(";"&amp;'CASE DATA'!$E83&amp;";",ROW($1:$99),1),";")),"",ROW($1:$99)),COLUMN(I82))-1)</f>
        <v/>
      </c>
      <c r="AD83" s="121" t="str">
        <f t="array" ref="AD83">MID(";"&amp;'CASE DATA'!$E83&amp;";",SMALL(IF(ISERROR(SEARCH(MID(";"&amp;'CASE DATA'!$E83&amp;";",ROW($1:$99),1),";")),"",ROW($1:$99)+1),COLUMN(J83)),SMALL(IF(ISERROR(SEARCH(MID(";"&amp;'CASE DATA'!$E83&amp;";",ROW($1:$99),1),";")),"",ROW($1:$99)),COLUMN(J82)+1)-SMALL(IF(ISERROR(SEARCH(MID(";"&amp;'CASE DATA'!$E83&amp;";",ROW($1:$99),1),";")),"",ROW($1:$99)),COLUMN(J82))-1)</f>
        <v/>
      </c>
      <c r="AE83" s="121" t="str">
        <f t="array" ref="AE83">MID(";"&amp;'CASE DATA'!$E83&amp;";",SMALL(IF(ISERROR(SEARCH(MID(";"&amp;'CASE DATA'!$E83&amp;";",ROW($1:$99),1),";")),"",ROW($1:$99)+1),COLUMN(K83)),SMALL(IF(ISERROR(SEARCH(MID(";"&amp;'CASE DATA'!$E83&amp;";",ROW($1:$99),1),";")),"",ROW($1:$99)),COLUMN(K82)+1)-SMALL(IF(ISERROR(SEARCH(MID(";"&amp;'CASE DATA'!$E83&amp;";",ROW($1:$99),1),";")),"",ROW($1:$99)),COLUMN(K82))-1)</f>
        <v/>
      </c>
      <c r="AF83" s="121" t="str">
        <f t="array" ref="AF83">MID(";"&amp;'CASE DATA'!$E83&amp;";",SMALL(IF(ISERROR(SEARCH(MID(";"&amp;'CASE DATA'!$E83&amp;";",ROW($1:$99),1),";")),"",ROW($1:$99)+1),COLUMN(L83)),SMALL(IF(ISERROR(SEARCH(MID(";"&amp;'CASE DATA'!$E83&amp;";",ROW($1:$99),1),";")),"",ROW($1:$99)),COLUMN(L82)+1)-SMALL(IF(ISERROR(SEARCH(MID(";"&amp;'CASE DATA'!$E83&amp;";",ROW($1:$99),1),";")),"",ROW($1:$99)),COLUMN(L82))-1)</f>
        <v/>
      </c>
    </row>
    <row r="84" spans="4:32" x14ac:dyDescent="0.3">
      <c r="D84" s="145"/>
      <c r="E84" s="146"/>
      <c r="S84" s="8">
        <f t="shared" si="2"/>
        <v>0</v>
      </c>
      <c r="U84" s="121" t="str">
        <f t="array" ref="U84">MID(";"&amp;'CASE DATA'!$E84&amp;";",SMALL(IF(ISERROR(SEARCH(MID(";"&amp;'CASE DATA'!$E84&amp;";",ROW($1:$99),1),";")),"",ROW($1:$99)+1),COLUMN(A84)),SMALL(IF(ISERROR(SEARCH(MID(";"&amp;'CASE DATA'!$E84&amp;";",ROW($1:$99),1),";")),"",ROW($1:$99)),COLUMN(A83)+1)-SMALL(IF(ISERROR(SEARCH(MID(";"&amp;'CASE DATA'!$E84&amp;";",ROW($1:$99),1),";")),"",ROW($1:$99)),COLUMN(A83))-1)</f>
        <v/>
      </c>
      <c r="V84" s="121" t="str">
        <f t="array" ref="V84">MID(";"&amp;'CASE DATA'!$E84&amp;";",SMALL(IF(ISERROR(SEARCH(MID(";"&amp;'CASE DATA'!$E84&amp;";",ROW($1:$99),1),";")),"",ROW($1:$99)+1),COLUMN(B84)),SMALL(IF(ISERROR(SEARCH(MID(";"&amp;'CASE DATA'!$E84&amp;";",ROW($1:$99),1),";")),"",ROW($1:$99)),COLUMN(B83)+1)-SMALL(IF(ISERROR(SEARCH(MID(";"&amp;'CASE DATA'!$E84&amp;";",ROW($1:$99),1),";")),"",ROW($1:$99)),COLUMN(B83))-1)</f>
        <v/>
      </c>
      <c r="W84" s="121" t="str">
        <f t="array" ref="W84">MID(";"&amp;'CASE DATA'!$E84&amp;";",SMALL(IF(ISERROR(SEARCH(MID(";"&amp;'CASE DATA'!$E84&amp;";",ROW($1:$99),1),";")),"",ROW($1:$99)+1),COLUMN(C84)),SMALL(IF(ISERROR(SEARCH(MID(";"&amp;'CASE DATA'!$E84&amp;";",ROW($1:$99),1),";")),"",ROW($1:$99)),COLUMN(C83)+1)-SMALL(IF(ISERROR(SEARCH(MID(";"&amp;'CASE DATA'!$E84&amp;";",ROW($1:$99),1),";")),"",ROW($1:$99)),COLUMN(C83))-1)</f>
        <v/>
      </c>
      <c r="X84" s="121" t="str">
        <f t="array" ref="X84">MID(";"&amp;'CASE DATA'!$E84&amp;";",SMALL(IF(ISERROR(SEARCH(MID(";"&amp;'CASE DATA'!$E84&amp;";",ROW($1:$99),1),";")),"",ROW($1:$99)+1),COLUMN(D84)),SMALL(IF(ISERROR(SEARCH(MID(";"&amp;'CASE DATA'!$E84&amp;";",ROW($1:$99),1),";")),"",ROW($1:$99)),COLUMN(D83)+1)-SMALL(IF(ISERROR(SEARCH(MID(";"&amp;'CASE DATA'!$E84&amp;";",ROW($1:$99),1),";")),"",ROW($1:$99)),COLUMN(D83))-1)</f>
        <v/>
      </c>
      <c r="Y84" s="121" t="str">
        <f t="array" ref="Y84">MID(";"&amp;'CASE DATA'!$E84&amp;";",SMALL(IF(ISERROR(SEARCH(MID(";"&amp;'CASE DATA'!$E84&amp;";",ROW($1:$99),1),";")),"",ROW($1:$99)+1),COLUMN(E84)),SMALL(IF(ISERROR(SEARCH(MID(";"&amp;'CASE DATA'!$E84&amp;";",ROW($1:$99),1),";")),"",ROW($1:$99)),COLUMN(E83)+1)-SMALL(IF(ISERROR(SEARCH(MID(";"&amp;'CASE DATA'!$E84&amp;";",ROW($1:$99),1),";")),"",ROW($1:$99)),COLUMN(E83))-1)</f>
        <v/>
      </c>
      <c r="Z84" s="121" t="str">
        <f t="array" ref="Z84">MID(";"&amp;'CASE DATA'!$E84&amp;";",SMALL(IF(ISERROR(SEARCH(MID(";"&amp;'CASE DATA'!$E84&amp;";",ROW($1:$99),1),";")),"",ROW($1:$99)+1),COLUMN(F84)),SMALL(IF(ISERROR(SEARCH(MID(";"&amp;'CASE DATA'!$E84&amp;";",ROW($1:$99),1),";")),"",ROW($1:$99)),COLUMN(F83)+1)-SMALL(IF(ISERROR(SEARCH(MID(";"&amp;'CASE DATA'!$E84&amp;";",ROW($1:$99),1),";")),"",ROW($1:$99)),COLUMN(F83))-1)</f>
        <v/>
      </c>
      <c r="AA84" s="121" t="str">
        <f t="array" ref="AA84">MID(";"&amp;'CASE DATA'!$E84&amp;";",SMALL(IF(ISERROR(SEARCH(MID(";"&amp;'CASE DATA'!$E84&amp;";",ROW($1:$99),1),";")),"",ROW($1:$99)+1),COLUMN(G84)),SMALL(IF(ISERROR(SEARCH(MID(";"&amp;'CASE DATA'!$E84&amp;";",ROW($1:$99),1),";")),"",ROW($1:$99)),COLUMN(G83)+1)-SMALL(IF(ISERROR(SEARCH(MID(";"&amp;'CASE DATA'!$E84&amp;";",ROW($1:$99),1),";")),"",ROW($1:$99)),COLUMN(G83))-1)</f>
        <v/>
      </c>
      <c r="AB84" s="121" t="str">
        <f t="array" ref="AB84">MID(";"&amp;'CASE DATA'!$E84&amp;";",SMALL(IF(ISERROR(SEARCH(MID(";"&amp;'CASE DATA'!$E84&amp;";",ROW($1:$99),1),";")),"",ROW($1:$99)+1),COLUMN(H84)),SMALL(IF(ISERROR(SEARCH(MID(";"&amp;'CASE DATA'!$E84&amp;";",ROW($1:$99),1),";")),"",ROW($1:$99)),COLUMN(H83)+1)-SMALL(IF(ISERROR(SEARCH(MID(";"&amp;'CASE DATA'!$E84&amp;";",ROW($1:$99),1),";")),"",ROW($1:$99)),COLUMN(H83))-1)</f>
        <v/>
      </c>
      <c r="AC84" s="121" t="str">
        <f t="array" ref="AC84">MID(";"&amp;'CASE DATA'!$E84&amp;";",SMALL(IF(ISERROR(SEARCH(MID(";"&amp;'CASE DATA'!$E84&amp;";",ROW($1:$99),1),";")),"",ROW($1:$99)+1),COLUMN(I84)),SMALL(IF(ISERROR(SEARCH(MID(";"&amp;'CASE DATA'!$E84&amp;";",ROW($1:$99),1),";")),"",ROW($1:$99)),COLUMN(I83)+1)-SMALL(IF(ISERROR(SEARCH(MID(";"&amp;'CASE DATA'!$E84&amp;";",ROW($1:$99),1),";")),"",ROW($1:$99)),COLUMN(I83))-1)</f>
        <v/>
      </c>
      <c r="AD84" s="121" t="str">
        <f t="array" ref="AD84">MID(";"&amp;'CASE DATA'!$E84&amp;";",SMALL(IF(ISERROR(SEARCH(MID(";"&amp;'CASE DATA'!$E84&amp;";",ROW($1:$99),1),";")),"",ROW($1:$99)+1),COLUMN(J84)),SMALL(IF(ISERROR(SEARCH(MID(";"&amp;'CASE DATA'!$E84&amp;";",ROW($1:$99),1),";")),"",ROW($1:$99)),COLUMN(J83)+1)-SMALL(IF(ISERROR(SEARCH(MID(";"&amp;'CASE DATA'!$E84&amp;";",ROW($1:$99),1),";")),"",ROW($1:$99)),COLUMN(J83))-1)</f>
        <v/>
      </c>
      <c r="AE84" s="121" t="str">
        <f t="array" ref="AE84">MID(";"&amp;'CASE DATA'!$E84&amp;";",SMALL(IF(ISERROR(SEARCH(MID(";"&amp;'CASE DATA'!$E84&amp;";",ROW($1:$99),1),";")),"",ROW($1:$99)+1),COLUMN(K84)),SMALL(IF(ISERROR(SEARCH(MID(";"&amp;'CASE DATA'!$E84&amp;";",ROW($1:$99),1),";")),"",ROW($1:$99)),COLUMN(K83)+1)-SMALL(IF(ISERROR(SEARCH(MID(";"&amp;'CASE DATA'!$E84&amp;";",ROW($1:$99),1),";")),"",ROW($1:$99)),COLUMN(K83))-1)</f>
        <v/>
      </c>
      <c r="AF84" s="121" t="str">
        <f t="array" ref="AF84">MID(";"&amp;'CASE DATA'!$E84&amp;";",SMALL(IF(ISERROR(SEARCH(MID(";"&amp;'CASE DATA'!$E84&amp;";",ROW($1:$99),1),";")),"",ROW($1:$99)+1),COLUMN(L84)),SMALL(IF(ISERROR(SEARCH(MID(";"&amp;'CASE DATA'!$E84&amp;";",ROW($1:$99),1),";")),"",ROW($1:$99)),COLUMN(L83)+1)-SMALL(IF(ISERROR(SEARCH(MID(";"&amp;'CASE DATA'!$E84&amp;";",ROW($1:$99),1),";")),"",ROW($1:$99)),COLUMN(L83))-1)</f>
        <v/>
      </c>
    </row>
    <row r="85" spans="4:32" x14ac:dyDescent="0.3">
      <c r="D85" s="145"/>
      <c r="E85" s="146"/>
      <c r="S85" s="8">
        <f t="shared" si="2"/>
        <v>0</v>
      </c>
      <c r="U85" s="121" t="str">
        <f t="array" ref="U85">MID(";"&amp;'CASE DATA'!$E85&amp;";",SMALL(IF(ISERROR(SEARCH(MID(";"&amp;'CASE DATA'!$E85&amp;";",ROW($1:$99),1),";")),"",ROW($1:$99)+1),COLUMN(A85)),SMALL(IF(ISERROR(SEARCH(MID(";"&amp;'CASE DATA'!$E85&amp;";",ROW($1:$99),1),";")),"",ROW($1:$99)),COLUMN(A84)+1)-SMALL(IF(ISERROR(SEARCH(MID(";"&amp;'CASE DATA'!$E85&amp;";",ROW($1:$99),1),";")),"",ROW($1:$99)),COLUMN(A84))-1)</f>
        <v/>
      </c>
      <c r="V85" s="121" t="str">
        <f t="array" ref="V85">MID(";"&amp;'CASE DATA'!$E85&amp;";",SMALL(IF(ISERROR(SEARCH(MID(";"&amp;'CASE DATA'!$E85&amp;";",ROW($1:$99),1),";")),"",ROW($1:$99)+1),COLUMN(B85)),SMALL(IF(ISERROR(SEARCH(MID(";"&amp;'CASE DATA'!$E85&amp;";",ROW($1:$99),1),";")),"",ROW($1:$99)),COLUMN(B84)+1)-SMALL(IF(ISERROR(SEARCH(MID(";"&amp;'CASE DATA'!$E85&amp;";",ROW($1:$99),1),";")),"",ROW($1:$99)),COLUMN(B84))-1)</f>
        <v/>
      </c>
      <c r="W85" s="121" t="str">
        <f t="array" ref="W85">MID(";"&amp;'CASE DATA'!$E85&amp;";",SMALL(IF(ISERROR(SEARCH(MID(";"&amp;'CASE DATA'!$E85&amp;";",ROW($1:$99),1),";")),"",ROW($1:$99)+1),COLUMN(C85)),SMALL(IF(ISERROR(SEARCH(MID(";"&amp;'CASE DATA'!$E85&amp;";",ROW($1:$99),1),";")),"",ROW($1:$99)),COLUMN(C84)+1)-SMALL(IF(ISERROR(SEARCH(MID(";"&amp;'CASE DATA'!$E85&amp;";",ROW($1:$99),1),";")),"",ROW($1:$99)),COLUMN(C84))-1)</f>
        <v/>
      </c>
      <c r="X85" s="121" t="str">
        <f t="array" ref="X85">MID(";"&amp;'CASE DATA'!$E85&amp;";",SMALL(IF(ISERROR(SEARCH(MID(";"&amp;'CASE DATA'!$E85&amp;";",ROW($1:$99),1),";")),"",ROW($1:$99)+1),COLUMN(D85)),SMALL(IF(ISERROR(SEARCH(MID(";"&amp;'CASE DATA'!$E85&amp;";",ROW($1:$99),1),";")),"",ROW($1:$99)),COLUMN(D84)+1)-SMALL(IF(ISERROR(SEARCH(MID(";"&amp;'CASE DATA'!$E85&amp;";",ROW($1:$99),1),";")),"",ROW($1:$99)),COLUMN(D84))-1)</f>
        <v/>
      </c>
      <c r="Y85" s="121" t="str">
        <f t="array" ref="Y85">MID(";"&amp;'CASE DATA'!$E85&amp;";",SMALL(IF(ISERROR(SEARCH(MID(";"&amp;'CASE DATA'!$E85&amp;";",ROW($1:$99),1),";")),"",ROW($1:$99)+1),COLUMN(E85)),SMALL(IF(ISERROR(SEARCH(MID(";"&amp;'CASE DATA'!$E85&amp;";",ROW($1:$99),1),";")),"",ROW($1:$99)),COLUMN(E84)+1)-SMALL(IF(ISERROR(SEARCH(MID(";"&amp;'CASE DATA'!$E85&amp;";",ROW($1:$99),1),";")),"",ROW($1:$99)),COLUMN(E84))-1)</f>
        <v/>
      </c>
      <c r="Z85" s="121" t="str">
        <f t="array" ref="Z85">MID(";"&amp;'CASE DATA'!$E85&amp;";",SMALL(IF(ISERROR(SEARCH(MID(";"&amp;'CASE DATA'!$E85&amp;";",ROW($1:$99),1),";")),"",ROW($1:$99)+1),COLUMN(F85)),SMALL(IF(ISERROR(SEARCH(MID(";"&amp;'CASE DATA'!$E85&amp;";",ROW($1:$99),1),";")),"",ROW($1:$99)),COLUMN(F84)+1)-SMALL(IF(ISERROR(SEARCH(MID(";"&amp;'CASE DATA'!$E85&amp;";",ROW($1:$99),1),";")),"",ROW($1:$99)),COLUMN(F84))-1)</f>
        <v/>
      </c>
      <c r="AA85" s="121" t="str">
        <f t="array" ref="AA85">MID(";"&amp;'CASE DATA'!$E85&amp;";",SMALL(IF(ISERROR(SEARCH(MID(";"&amp;'CASE DATA'!$E85&amp;";",ROW($1:$99),1),";")),"",ROW($1:$99)+1),COLUMN(G85)),SMALL(IF(ISERROR(SEARCH(MID(";"&amp;'CASE DATA'!$E85&amp;";",ROW($1:$99),1),";")),"",ROW($1:$99)),COLUMN(G84)+1)-SMALL(IF(ISERROR(SEARCH(MID(";"&amp;'CASE DATA'!$E85&amp;";",ROW($1:$99),1),";")),"",ROW($1:$99)),COLUMN(G84))-1)</f>
        <v/>
      </c>
      <c r="AB85" s="121" t="str">
        <f t="array" ref="AB85">MID(";"&amp;'CASE DATA'!$E85&amp;";",SMALL(IF(ISERROR(SEARCH(MID(";"&amp;'CASE DATA'!$E85&amp;";",ROW($1:$99),1),";")),"",ROW($1:$99)+1),COLUMN(H85)),SMALL(IF(ISERROR(SEARCH(MID(";"&amp;'CASE DATA'!$E85&amp;";",ROW($1:$99),1),";")),"",ROW($1:$99)),COLUMN(H84)+1)-SMALL(IF(ISERROR(SEARCH(MID(";"&amp;'CASE DATA'!$E85&amp;";",ROW($1:$99),1),";")),"",ROW($1:$99)),COLUMN(H84))-1)</f>
        <v/>
      </c>
      <c r="AC85" s="121" t="str">
        <f t="array" ref="AC85">MID(";"&amp;'CASE DATA'!$E85&amp;";",SMALL(IF(ISERROR(SEARCH(MID(";"&amp;'CASE DATA'!$E85&amp;";",ROW($1:$99),1),";")),"",ROW($1:$99)+1),COLUMN(I85)),SMALL(IF(ISERROR(SEARCH(MID(";"&amp;'CASE DATA'!$E85&amp;";",ROW($1:$99),1),";")),"",ROW($1:$99)),COLUMN(I84)+1)-SMALL(IF(ISERROR(SEARCH(MID(";"&amp;'CASE DATA'!$E85&amp;";",ROW($1:$99),1),";")),"",ROW($1:$99)),COLUMN(I84))-1)</f>
        <v/>
      </c>
      <c r="AD85" s="121" t="str">
        <f t="array" ref="AD85">MID(";"&amp;'CASE DATA'!$E85&amp;";",SMALL(IF(ISERROR(SEARCH(MID(";"&amp;'CASE DATA'!$E85&amp;";",ROW($1:$99),1),";")),"",ROW($1:$99)+1),COLUMN(J85)),SMALL(IF(ISERROR(SEARCH(MID(";"&amp;'CASE DATA'!$E85&amp;";",ROW($1:$99),1),";")),"",ROW($1:$99)),COLUMN(J84)+1)-SMALL(IF(ISERROR(SEARCH(MID(";"&amp;'CASE DATA'!$E85&amp;";",ROW($1:$99),1),";")),"",ROW($1:$99)),COLUMN(J84))-1)</f>
        <v/>
      </c>
      <c r="AE85" s="121" t="str">
        <f t="array" ref="AE85">MID(";"&amp;'CASE DATA'!$E85&amp;";",SMALL(IF(ISERROR(SEARCH(MID(";"&amp;'CASE DATA'!$E85&amp;";",ROW($1:$99),1),";")),"",ROW($1:$99)+1),COLUMN(K85)),SMALL(IF(ISERROR(SEARCH(MID(";"&amp;'CASE DATA'!$E85&amp;";",ROW($1:$99),1),";")),"",ROW($1:$99)),COLUMN(K84)+1)-SMALL(IF(ISERROR(SEARCH(MID(";"&amp;'CASE DATA'!$E85&amp;";",ROW($1:$99),1),";")),"",ROW($1:$99)),COLUMN(K84))-1)</f>
        <v/>
      </c>
      <c r="AF85" s="121" t="str">
        <f t="array" ref="AF85">MID(";"&amp;'CASE DATA'!$E85&amp;";",SMALL(IF(ISERROR(SEARCH(MID(";"&amp;'CASE DATA'!$E85&amp;";",ROW($1:$99),1),";")),"",ROW($1:$99)+1),COLUMN(L85)),SMALL(IF(ISERROR(SEARCH(MID(";"&amp;'CASE DATA'!$E85&amp;";",ROW($1:$99),1),";")),"",ROW($1:$99)),COLUMN(L84)+1)-SMALL(IF(ISERROR(SEARCH(MID(";"&amp;'CASE DATA'!$E85&amp;";",ROW($1:$99),1),";")),"",ROW($1:$99)),COLUMN(L84))-1)</f>
        <v/>
      </c>
    </row>
    <row r="86" spans="4:32" x14ac:dyDescent="0.3">
      <c r="D86" s="145"/>
      <c r="E86" s="146"/>
      <c r="S86" s="8">
        <f t="shared" si="2"/>
        <v>0</v>
      </c>
      <c r="U86" s="121" t="str">
        <f t="array" ref="U86">MID(";"&amp;'CASE DATA'!$E86&amp;";",SMALL(IF(ISERROR(SEARCH(MID(";"&amp;'CASE DATA'!$E86&amp;";",ROW($1:$99),1),";")),"",ROW($1:$99)+1),COLUMN(A86)),SMALL(IF(ISERROR(SEARCH(MID(";"&amp;'CASE DATA'!$E86&amp;";",ROW($1:$99),1),";")),"",ROW($1:$99)),COLUMN(A85)+1)-SMALL(IF(ISERROR(SEARCH(MID(";"&amp;'CASE DATA'!$E86&amp;";",ROW($1:$99),1),";")),"",ROW($1:$99)),COLUMN(A85))-1)</f>
        <v/>
      </c>
      <c r="V86" s="121" t="str">
        <f t="array" ref="V86">MID(";"&amp;'CASE DATA'!$E86&amp;";",SMALL(IF(ISERROR(SEARCH(MID(";"&amp;'CASE DATA'!$E86&amp;";",ROW($1:$99),1),";")),"",ROW($1:$99)+1),COLUMN(B86)),SMALL(IF(ISERROR(SEARCH(MID(";"&amp;'CASE DATA'!$E86&amp;";",ROW($1:$99),1),";")),"",ROW($1:$99)),COLUMN(B85)+1)-SMALL(IF(ISERROR(SEARCH(MID(";"&amp;'CASE DATA'!$E86&amp;";",ROW($1:$99),1),";")),"",ROW($1:$99)),COLUMN(B85))-1)</f>
        <v/>
      </c>
      <c r="W86" s="121" t="str">
        <f t="array" ref="W86">MID(";"&amp;'CASE DATA'!$E86&amp;";",SMALL(IF(ISERROR(SEARCH(MID(";"&amp;'CASE DATA'!$E86&amp;";",ROW($1:$99),1),";")),"",ROW($1:$99)+1),COLUMN(C86)),SMALL(IF(ISERROR(SEARCH(MID(";"&amp;'CASE DATA'!$E86&amp;";",ROW($1:$99),1),";")),"",ROW($1:$99)),COLUMN(C85)+1)-SMALL(IF(ISERROR(SEARCH(MID(";"&amp;'CASE DATA'!$E86&amp;";",ROW($1:$99),1),";")),"",ROW($1:$99)),COLUMN(C85))-1)</f>
        <v/>
      </c>
      <c r="X86" s="121" t="str">
        <f t="array" ref="X86">MID(";"&amp;'CASE DATA'!$E86&amp;";",SMALL(IF(ISERROR(SEARCH(MID(";"&amp;'CASE DATA'!$E86&amp;";",ROW($1:$99),1),";")),"",ROW($1:$99)+1),COLUMN(D86)),SMALL(IF(ISERROR(SEARCH(MID(";"&amp;'CASE DATA'!$E86&amp;";",ROW($1:$99),1),";")),"",ROW($1:$99)),COLUMN(D85)+1)-SMALL(IF(ISERROR(SEARCH(MID(";"&amp;'CASE DATA'!$E86&amp;";",ROW($1:$99),1),";")),"",ROW($1:$99)),COLUMN(D85))-1)</f>
        <v/>
      </c>
      <c r="Y86" s="121" t="str">
        <f t="array" ref="Y86">MID(";"&amp;'CASE DATA'!$E86&amp;";",SMALL(IF(ISERROR(SEARCH(MID(";"&amp;'CASE DATA'!$E86&amp;";",ROW($1:$99),1),";")),"",ROW($1:$99)+1),COLUMN(E86)),SMALL(IF(ISERROR(SEARCH(MID(";"&amp;'CASE DATA'!$E86&amp;";",ROW($1:$99),1),";")),"",ROW($1:$99)),COLUMN(E85)+1)-SMALL(IF(ISERROR(SEARCH(MID(";"&amp;'CASE DATA'!$E86&amp;";",ROW($1:$99),1),";")),"",ROW($1:$99)),COLUMN(E85))-1)</f>
        <v/>
      </c>
      <c r="Z86" s="121" t="str">
        <f t="array" ref="Z86">MID(";"&amp;'CASE DATA'!$E86&amp;";",SMALL(IF(ISERROR(SEARCH(MID(";"&amp;'CASE DATA'!$E86&amp;";",ROW($1:$99),1),";")),"",ROW($1:$99)+1),COLUMN(F86)),SMALL(IF(ISERROR(SEARCH(MID(";"&amp;'CASE DATA'!$E86&amp;";",ROW($1:$99),1),";")),"",ROW($1:$99)),COLUMN(F85)+1)-SMALL(IF(ISERROR(SEARCH(MID(";"&amp;'CASE DATA'!$E86&amp;";",ROW($1:$99),1),";")),"",ROW($1:$99)),COLUMN(F85))-1)</f>
        <v/>
      </c>
      <c r="AA86" s="121" t="str">
        <f t="array" ref="AA86">MID(";"&amp;'CASE DATA'!$E86&amp;";",SMALL(IF(ISERROR(SEARCH(MID(";"&amp;'CASE DATA'!$E86&amp;";",ROW($1:$99),1),";")),"",ROW($1:$99)+1),COLUMN(G86)),SMALL(IF(ISERROR(SEARCH(MID(";"&amp;'CASE DATA'!$E86&amp;";",ROW($1:$99),1),";")),"",ROW($1:$99)),COLUMN(G85)+1)-SMALL(IF(ISERROR(SEARCH(MID(";"&amp;'CASE DATA'!$E86&amp;";",ROW($1:$99),1),";")),"",ROW($1:$99)),COLUMN(G85))-1)</f>
        <v/>
      </c>
      <c r="AB86" s="121" t="str">
        <f t="array" ref="AB86">MID(";"&amp;'CASE DATA'!$E86&amp;";",SMALL(IF(ISERROR(SEARCH(MID(";"&amp;'CASE DATA'!$E86&amp;";",ROW($1:$99),1),";")),"",ROW($1:$99)+1),COLUMN(H86)),SMALL(IF(ISERROR(SEARCH(MID(";"&amp;'CASE DATA'!$E86&amp;";",ROW($1:$99),1),";")),"",ROW($1:$99)),COLUMN(H85)+1)-SMALL(IF(ISERROR(SEARCH(MID(";"&amp;'CASE DATA'!$E86&amp;";",ROW($1:$99),1),";")),"",ROW($1:$99)),COLUMN(H85))-1)</f>
        <v/>
      </c>
      <c r="AC86" s="121" t="str">
        <f t="array" ref="AC86">MID(";"&amp;'CASE DATA'!$E86&amp;";",SMALL(IF(ISERROR(SEARCH(MID(";"&amp;'CASE DATA'!$E86&amp;";",ROW($1:$99),1),";")),"",ROW($1:$99)+1),COLUMN(I86)),SMALL(IF(ISERROR(SEARCH(MID(";"&amp;'CASE DATA'!$E86&amp;";",ROW($1:$99),1),";")),"",ROW($1:$99)),COLUMN(I85)+1)-SMALL(IF(ISERROR(SEARCH(MID(";"&amp;'CASE DATA'!$E86&amp;";",ROW($1:$99),1),";")),"",ROW($1:$99)),COLUMN(I85))-1)</f>
        <v/>
      </c>
      <c r="AD86" s="121" t="str">
        <f t="array" ref="AD86">MID(";"&amp;'CASE DATA'!$E86&amp;";",SMALL(IF(ISERROR(SEARCH(MID(";"&amp;'CASE DATA'!$E86&amp;";",ROW($1:$99),1),";")),"",ROW($1:$99)+1),COLUMN(J86)),SMALL(IF(ISERROR(SEARCH(MID(";"&amp;'CASE DATA'!$E86&amp;";",ROW($1:$99),1),";")),"",ROW($1:$99)),COLUMN(J85)+1)-SMALL(IF(ISERROR(SEARCH(MID(";"&amp;'CASE DATA'!$E86&amp;";",ROW($1:$99),1),";")),"",ROW($1:$99)),COLUMN(J85))-1)</f>
        <v/>
      </c>
      <c r="AE86" s="121" t="str">
        <f t="array" ref="AE86">MID(";"&amp;'CASE DATA'!$E86&amp;";",SMALL(IF(ISERROR(SEARCH(MID(";"&amp;'CASE DATA'!$E86&amp;";",ROW($1:$99),1),";")),"",ROW($1:$99)+1),COLUMN(K86)),SMALL(IF(ISERROR(SEARCH(MID(";"&amp;'CASE DATA'!$E86&amp;";",ROW($1:$99),1),";")),"",ROW($1:$99)),COLUMN(K85)+1)-SMALL(IF(ISERROR(SEARCH(MID(";"&amp;'CASE DATA'!$E86&amp;";",ROW($1:$99),1),";")),"",ROW($1:$99)),COLUMN(K85))-1)</f>
        <v/>
      </c>
      <c r="AF86" s="121" t="str">
        <f t="array" ref="AF86">MID(";"&amp;'CASE DATA'!$E86&amp;";",SMALL(IF(ISERROR(SEARCH(MID(";"&amp;'CASE DATA'!$E86&amp;";",ROW($1:$99),1),";")),"",ROW($1:$99)+1),COLUMN(L86)),SMALL(IF(ISERROR(SEARCH(MID(";"&amp;'CASE DATA'!$E86&amp;";",ROW($1:$99),1),";")),"",ROW($1:$99)),COLUMN(L85)+1)-SMALL(IF(ISERROR(SEARCH(MID(";"&amp;'CASE DATA'!$E86&amp;";",ROW($1:$99),1),";")),"",ROW($1:$99)),COLUMN(L85))-1)</f>
        <v/>
      </c>
    </row>
    <row r="87" spans="4:32" x14ac:dyDescent="0.3">
      <c r="D87" s="145"/>
      <c r="E87" s="146"/>
      <c r="S87" s="8">
        <f t="shared" si="2"/>
        <v>0</v>
      </c>
      <c r="U87" s="121" t="str">
        <f t="array" ref="U87">MID(";"&amp;'CASE DATA'!$E87&amp;";",SMALL(IF(ISERROR(SEARCH(MID(";"&amp;'CASE DATA'!$E87&amp;";",ROW($1:$99),1),";")),"",ROW($1:$99)+1),COLUMN(A87)),SMALL(IF(ISERROR(SEARCH(MID(";"&amp;'CASE DATA'!$E87&amp;";",ROW($1:$99),1),";")),"",ROW($1:$99)),COLUMN(A86)+1)-SMALL(IF(ISERROR(SEARCH(MID(";"&amp;'CASE DATA'!$E87&amp;";",ROW($1:$99),1),";")),"",ROW($1:$99)),COLUMN(A86))-1)</f>
        <v/>
      </c>
      <c r="V87" s="121" t="str">
        <f t="array" ref="V87">MID(";"&amp;'CASE DATA'!$E87&amp;";",SMALL(IF(ISERROR(SEARCH(MID(";"&amp;'CASE DATA'!$E87&amp;";",ROW($1:$99),1),";")),"",ROW($1:$99)+1),COLUMN(B87)),SMALL(IF(ISERROR(SEARCH(MID(";"&amp;'CASE DATA'!$E87&amp;";",ROW($1:$99),1),";")),"",ROW($1:$99)),COLUMN(B86)+1)-SMALL(IF(ISERROR(SEARCH(MID(";"&amp;'CASE DATA'!$E87&amp;";",ROW($1:$99),1),";")),"",ROW($1:$99)),COLUMN(B86))-1)</f>
        <v/>
      </c>
      <c r="W87" s="121" t="str">
        <f t="array" ref="W87">MID(";"&amp;'CASE DATA'!$E87&amp;";",SMALL(IF(ISERROR(SEARCH(MID(";"&amp;'CASE DATA'!$E87&amp;";",ROW($1:$99),1),";")),"",ROW($1:$99)+1),COLUMN(C87)),SMALL(IF(ISERROR(SEARCH(MID(";"&amp;'CASE DATA'!$E87&amp;";",ROW($1:$99),1),";")),"",ROW($1:$99)),COLUMN(C86)+1)-SMALL(IF(ISERROR(SEARCH(MID(";"&amp;'CASE DATA'!$E87&amp;";",ROW($1:$99),1),";")),"",ROW($1:$99)),COLUMN(C86))-1)</f>
        <v/>
      </c>
      <c r="X87" s="121" t="str">
        <f t="array" ref="X87">MID(";"&amp;'CASE DATA'!$E87&amp;";",SMALL(IF(ISERROR(SEARCH(MID(";"&amp;'CASE DATA'!$E87&amp;";",ROW($1:$99),1),";")),"",ROW($1:$99)+1),COLUMN(D87)),SMALL(IF(ISERROR(SEARCH(MID(";"&amp;'CASE DATA'!$E87&amp;";",ROW($1:$99),1),";")),"",ROW($1:$99)),COLUMN(D86)+1)-SMALL(IF(ISERROR(SEARCH(MID(";"&amp;'CASE DATA'!$E87&amp;";",ROW($1:$99),1),";")),"",ROW($1:$99)),COLUMN(D86))-1)</f>
        <v/>
      </c>
      <c r="Y87" s="121" t="str">
        <f t="array" ref="Y87">MID(";"&amp;'CASE DATA'!$E87&amp;";",SMALL(IF(ISERROR(SEARCH(MID(";"&amp;'CASE DATA'!$E87&amp;";",ROW($1:$99),1),";")),"",ROW($1:$99)+1),COLUMN(E87)),SMALL(IF(ISERROR(SEARCH(MID(";"&amp;'CASE DATA'!$E87&amp;";",ROW($1:$99),1),";")),"",ROW($1:$99)),COLUMN(E86)+1)-SMALL(IF(ISERROR(SEARCH(MID(";"&amp;'CASE DATA'!$E87&amp;";",ROW($1:$99),1),";")),"",ROW($1:$99)),COLUMN(E86))-1)</f>
        <v/>
      </c>
      <c r="Z87" s="121" t="str">
        <f t="array" ref="Z87">MID(";"&amp;'CASE DATA'!$E87&amp;";",SMALL(IF(ISERROR(SEARCH(MID(";"&amp;'CASE DATA'!$E87&amp;";",ROW($1:$99),1),";")),"",ROW($1:$99)+1),COLUMN(F87)),SMALL(IF(ISERROR(SEARCH(MID(";"&amp;'CASE DATA'!$E87&amp;";",ROW($1:$99),1),";")),"",ROW($1:$99)),COLUMN(F86)+1)-SMALL(IF(ISERROR(SEARCH(MID(";"&amp;'CASE DATA'!$E87&amp;";",ROW($1:$99),1),";")),"",ROW($1:$99)),COLUMN(F86))-1)</f>
        <v/>
      </c>
      <c r="AA87" s="121" t="str">
        <f t="array" ref="AA87">MID(";"&amp;'CASE DATA'!$E87&amp;";",SMALL(IF(ISERROR(SEARCH(MID(";"&amp;'CASE DATA'!$E87&amp;";",ROW($1:$99),1),";")),"",ROW($1:$99)+1),COLUMN(G87)),SMALL(IF(ISERROR(SEARCH(MID(";"&amp;'CASE DATA'!$E87&amp;";",ROW($1:$99),1),";")),"",ROW($1:$99)),COLUMN(G86)+1)-SMALL(IF(ISERROR(SEARCH(MID(";"&amp;'CASE DATA'!$E87&amp;";",ROW($1:$99),1),";")),"",ROW($1:$99)),COLUMN(G86))-1)</f>
        <v/>
      </c>
      <c r="AB87" s="121" t="str">
        <f t="array" ref="AB87">MID(";"&amp;'CASE DATA'!$E87&amp;";",SMALL(IF(ISERROR(SEARCH(MID(";"&amp;'CASE DATA'!$E87&amp;";",ROW($1:$99),1),";")),"",ROW($1:$99)+1),COLUMN(H87)),SMALL(IF(ISERROR(SEARCH(MID(";"&amp;'CASE DATA'!$E87&amp;";",ROW($1:$99),1),";")),"",ROW($1:$99)),COLUMN(H86)+1)-SMALL(IF(ISERROR(SEARCH(MID(";"&amp;'CASE DATA'!$E87&amp;";",ROW($1:$99),1),";")),"",ROW($1:$99)),COLUMN(H86))-1)</f>
        <v/>
      </c>
      <c r="AC87" s="121" t="str">
        <f t="array" ref="AC87">MID(";"&amp;'CASE DATA'!$E87&amp;";",SMALL(IF(ISERROR(SEARCH(MID(";"&amp;'CASE DATA'!$E87&amp;";",ROW($1:$99),1),";")),"",ROW($1:$99)+1),COLUMN(I87)),SMALL(IF(ISERROR(SEARCH(MID(";"&amp;'CASE DATA'!$E87&amp;";",ROW($1:$99),1),";")),"",ROW($1:$99)),COLUMN(I86)+1)-SMALL(IF(ISERROR(SEARCH(MID(";"&amp;'CASE DATA'!$E87&amp;";",ROW($1:$99),1),";")),"",ROW($1:$99)),COLUMN(I86))-1)</f>
        <v/>
      </c>
      <c r="AD87" s="121" t="str">
        <f t="array" ref="AD87">MID(";"&amp;'CASE DATA'!$E87&amp;";",SMALL(IF(ISERROR(SEARCH(MID(";"&amp;'CASE DATA'!$E87&amp;";",ROW($1:$99),1),";")),"",ROW($1:$99)+1),COLUMN(J87)),SMALL(IF(ISERROR(SEARCH(MID(";"&amp;'CASE DATA'!$E87&amp;";",ROW($1:$99),1),";")),"",ROW($1:$99)),COLUMN(J86)+1)-SMALL(IF(ISERROR(SEARCH(MID(";"&amp;'CASE DATA'!$E87&amp;";",ROW($1:$99),1),";")),"",ROW($1:$99)),COLUMN(J86))-1)</f>
        <v/>
      </c>
      <c r="AE87" s="121" t="str">
        <f t="array" ref="AE87">MID(";"&amp;'CASE DATA'!$E87&amp;";",SMALL(IF(ISERROR(SEARCH(MID(";"&amp;'CASE DATA'!$E87&amp;";",ROW($1:$99),1),";")),"",ROW($1:$99)+1),COLUMN(K87)),SMALL(IF(ISERROR(SEARCH(MID(";"&amp;'CASE DATA'!$E87&amp;";",ROW($1:$99),1),";")),"",ROW($1:$99)),COLUMN(K86)+1)-SMALL(IF(ISERROR(SEARCH(MID(";"&amp;'CASE DATA'!$E87&amp;";",ROW($1:$99),1),";")),"",ROW($1:$99)),COLUMN(K86))-1)</f>
        <v/>
      </c>
      <c r="AF87" s="121" t="str">
        <f t="array" ref="AF87">MID(";"&amp;'CASE DATA'!$E87&amp;";",SMALL(IF(ISERROR(SEARCH(MID(";"&amp;'CASE DATA'!$E87&amp;";",ROW($1:$99),1),";")),"",ROW($1:$99)+1),COLUMN(L87)),SMALL(IF(ISERROR(SEARCH(MID(";"&amp;'CASE DATA'!$E87&amp;";",ROW($1:$99),1),";")),"",ROW($1:$99)),COLUMN(L86)+1)-SMALL(IF(ISERROR(SEARCH(MID(";"&amp;'CASE DATA'!$E87&amp;";",ROW($1:$99),1),";")),"",ROW($1:$99)),COLUMN(L86))-1)</f>
        <v/>
      </c>
    </row>
    <row r="88" spans="4:32" x14ac:dyDescent="0.3">
      <c r="D88" s="145"/>
      <c r="E88" s="146"/>
      <c r="S88" s="8">
        <f t="shared" si="2"/>
        <v>0</v>
      </c>
      <c r="U88" s="121" t="str">
        <f t="array" ref="U88">MID(";"&amp;'CASE DATA'!$E88&amp;";",SMALL(IF(ISERROR(SEARCH(MID(";"&amp;'CASE DATA'!$E88&amp;";",ROW($1:$99),1),";")),"",ROW($1:$99)+1),COLUMN(A88)),SMALL(IF(ISERROR(SEARCH(MID(";"&amp;'CASE DATA'!$E88&amp;";",ROW($1:$99),1),";")),"",ROW($1:$99)),COLUMN(A87)+1)-SMALL(IF(ISERROR(SEARCH(MID(";"&amp;'CASE DATA'!$E88&amp;";",ROW($1:$99),1),";")),"",ROW($1:$99)),COLUMN(A87))-1)</f>
        <v/>
      </c>
      <c r="V88" s="121" t="str">
        <f t="array" ref="V88">MID(";"&amp;'CASE DATA'!$E88&amp;";",SMALL(IF(ISERROR(SEARCH(MID(";"&amp;'CASE DATA'!$E88&amp;";",ROW($1:$99),1),";")),"",ROW($1:$99)+1),COLUMN(B88)),SMALL(IF(ISERROR(SEARCH(MID(";"&amp;'CASE DATA'!$E88&amp;";",ROW($1:$99),1),";")),"",ROW($1:$99)),COLUMN(B87)+1)-SMALL(IF(ISERROR(SEARCH(MID(";"&amp;'CASE DATA'!$E88&amp;";",ROW($1:$99),1),";")),"",ROW($1:$99)),COLUMN(B87))-1)</f>
        <v/>
      </c>
      <c r="W88" s="121" t="str">
        <f t="array" ref="W88">MID(";"&amp;'CASE DATA'!$E88&amp;";",SMALL(IF(ISERROR(SEARCH(MID(";"&amp;'CASE DATA'!$E88&amp;";",ROW($1:$99),1),";")),"",ROW($1:$99)+1),COLUMN(C88)),SMALL(IF(ISERROR(SEARCH(MID(";"&amp;'CASE DATA'!$E88&amp;";",ROW($1:$99),1),";")),"",ROW($1:$99)),COLUMN(C87)+1)-SMALL(IF(ISERROR(SEARCH(MID(";"&amp;'CASE DATA'!$E88&amp;";",ROW($1:$99),1),";")),"",ROW($1:$99)),COLUMN(C87))-1)</f>
        <v/>
      </c>
      <c r="X88" s="121" t="str">
        <f t="array" ref="X88">MID(";"&amp;'CASE DATA'!$E88&amp;";",SMALL(IF(ISERROR(SEARCH(MID(";"&amp;'CASE DATA'!$E88&amp;";",ROW($1:$99),1),";")),"",ROW($1:$99)+1),COLUMN(D88)),SMALL(IF(ISERROR(SEARCH(MID(";"&amp;'CASE DATA'!$E88&amp;";",ROW($1:$99),1),";")),"",ROW($1:$99)),COLUMN(D87)+1)-SMALL(IF(ISERROR(SEARCH(MID(";"&amp;'CASE DATA'!$E88&amp;";",ROW($1:$99),1),";")),"",ROW($1:$99)),COLUMN(D87))-1)</f>
        <v/>
      </c>
      <c r="Y88" s="121" t="str">
        <f t="array" ref="Y88">MID(";"&amp;'CASE DATA'!$E88&amp;";",SMALL(IF(ISERROR(SEARCH(MID(";"&amp;'CASE DATA'!$E88&amp;";",ROW($1:$99),1),";")),"",ROW($1:$99)+1),COLUMN(E88)),SMALL(IF(ISERROR(SEARCH(MID(";"&amp;'CASE DATA'!$E88&amp;";",ROW($1:$99),1),";")),"",ROW($1:$99)),COLUMN(E87)+1)-SMALL(IF(ISERROR(SEARCH(MID(";"&amp;'CASE DATA'!$E88&amp;";",ROW($1:$99),1),";")),"",ROW($1:$99)),COLUMN(E87))-1)</f>
        <v/>
      </c>
      <c r="Z88" s="121" t="str">
        <f t="array" ref="Z88">MID(";"&amp;'CASE DATA'!$E88&amp;";",SMALL(IF(ISERROR(SEARCH(MID(";"&amp;'CASE DATA'!$E88&amp;";",ROW($1:$99),1),";")),"",ROW($1:$99)+1),COLUMN(F88)),SMALL(IF(ISERROR(SEARCH(MID(";"&amp;'CASE DATA'!$E88&amp;";",ROW($1:$99),1),";")),"",ROW($1:$99)),COLUMN(F87)+1)-SMALL(IF(ISERROR(SEARCH(MID(";"&amp;'CASE DATA'!$E88&amp;";",ROW($1:$99),1),";")),"",ROW($1:$99)),COLUMN(F87))-1)</f>
        <v/>
      </c>
      <c r="AA88" s="121" t="str">
        <f t="array" ref="AA88">MID(";"&amp;'CASE DATA'!$E88&amp;";",SMALL(IF(ISERROR(SEARCH(MID(";"&amp;'CASE DATA'!$E88&amp;";",ROW($1:$99),1),";")),"",ROW($1:$99)+1),COLUMN(G88)),SMALL(IF(ISERROR(SEARCH(MID(";"&amp;'CASE DATA'!$E88&amp;";",ROW($1:$99),1),";")),"",ROW($1:$99)),COLUMN(G87)+1)-SMALL(IF(ISERROR(SEARCH(MID(";"&amp;'CASE DATA'!$E88&amp;";",ROW($1:$99),1),";")),"",ROW($1:$99)),COLUMN(G87))-1)</f>
        <v/>
      </c>
      <c r="AB88" s="121" t="str">
        <f t="array" ref="AB88">MID(";"&amp;'CASE DATA'!$E88&amp;";",SMALL(IF(ISERROR(SEARCH(MID(";"&amp;'CASE DATA'!$E88&amp;";",ROW($1:$99),1),";")),"",ROW($1:$99)+1),COLUMN(H88)),SMALL(IF(ISERROR(SEARCH(MID(";"&amp;'CASE DATA'!$E88&amp;";",ROW($1:$99),1),";")),"",ROW($1:$99)),COLUMN(H87)+1)-SMALL(IF(ISERROR(SEARCH(MID(";"&amp;'CASE DATA'!$E88&amp;";",ROW($1:$99),1),";")),"",ROW($1:$99)),COLUMN(H87))-1)</f>
        <v/>
      </c>
      <c r="AC88" s="121" t="str">
        <f t="array" ref="AC88">MID(";"&amp;'CASE DATA'!$E88&amp;";",SMALL(IF(ISERROR(SEARCH(MID(";"&amp;'CASE DATA'!$E88&amp;";",ROW($1:$99),1),";")),"",ROW($1:$99)+1),COLUMN(I88)),SMALL(IF(ISERROR(SEARCH(MID(";"&amp;'CASE DATA'!$E88&amp;";",ROW($1:$99),1),";")),"",ROW($1:$99)),COLUMN(I87)+1)-SMALL(IF(ISERROR(SEARCH(MID(";"&amp;'CASE DATA'!$E88&amp;";",ROW($1:$99),1),";")),"",ROW($1:$99)),COLUMN(I87))-1)</f>
        <v/>
      </c>
      <c r="AD88" s="121" t="str">
        <f t="array" ref="AD88">MID(";"&amp;'CASE DATA'!$E88&amp;";",SMALL(IF(ISERROR(SEARCH(MID(";"&amp;'CASE DATA'!$E88&amp;";",ROW($1:$99),1),";")),"",ROW($1:$99)+1),COLUMN(J88)),SMALL(IF(ISERROR(SEARCH(MID(";"&amp;'CASE DATA'!$E88&amp;";",ROW($1:$99),1),";")),"",ROW($1:$99)),COLUMN(J87)+1)-SMALL(IF(ISERROR(SEARCH(MID(";"&amp;'CASE DATA'!$E88&amp;";",ROW($1:$99),1),";")),"",ROW($1:$99)),COLUMN(J87))-1)</f>
        <v/>
      </c>
      <c r="AE88" s="121" t="str">
        <f t="array" ref="AE88">MID(";"&amp;'CASE DATA'!$E88&amp;";",SMALL(IF(ISERROR(SEARCH(MID(";"&amp;'CASE DATA'!$E88&amp;";",ROW($1:$99),1),";")),"",ROW($1:$99)+1),COLUMN(K88)),SMALL(IF(ISERROR(SEARCH(MID(";"&amp;'CASE DATA'!$E88&amp;";",ROW($1:$99),1),";")),"",ROW($1:$99)),COLUMN(K87)+1)-SMALL(IF(ISERROR(SEARCH(MID(";"&amp;'CASE DATA'!$E88&amp;";",ROW($1:$99),1),";")),"",ROW($1:$99)),COLUMN(K87))-1)</f>
        <v/>
      </c>
      <c r="AF88" s="121" t="str">
        <f t="array" ref="AF88">MID(";"&amp;'CASE DATA'!$E88&amp;";",SMALL(IF(ISERROR(SEARCH(MID(";"&amp;'CASE DATA'!$E88&amp;";",ROW($1:$99),1),";")),"",ROW($1:$99)+1),COLUMN(L88)),SMALL(IF(ISERROR(SEARCH(MID(";"&amp;'CASE DATA'!$E88&amp;";",ROW($1:$99),1),";")),"",ROW($1:$99)),COLUMN(L87)+1)-SMALL(IF(ISERROR(SEARCH(MID(";"&amp;'CASE DATA'!$E88&amp;";",ROW($1:$99),1),";")),"",ROW($1:$99)),COLUMN(L87))-1)</f>
        <v/>
      </c>
    </row>
    <row r="89" spans="4:32" x14ac:dyDescent="0.3">
      <c r="D89" s="145"/>
      <c r="E89" s="146"/>
      <c r="S89" s="8">
        <f t="shared" si="2"/>
        <v>0</v>
      </c>
      <c r="U89" s="121" t="str">
        <f t="array" ref="U89">MID(";"&amp;'CASE DATA'!$E89&amp;";",SMALL(IF(ISERROR(SEARCH(MID(";"&amp;'CASE DATA'!$E89&amp;";",ROW($1:$99),1),";")),"",ROW($1:$99)+1),COLUMN(A89)),SMALL(IF(ISERROR(SEARCH(MID(";"&amp;'CASE DATA'!$E89&amp;";",ROW($1:$99),1),";")),"",ROW($1:$99)),COLUMN(A88)+1)-SMALL(IF(ISERROR(SEARCH(MID(";"&amp;'CASE DATA'!$E89&amp;";",ROW($1:$99),1),";")),"",ROW($1:$99)),COLUMN(A88))-1)</f>
        <v/>
      </c>
      <c r="V89" s="121" t="str">
        <f t="array" ref="V89">MID(";"&amp;'CASE DATA'!$E89&amp;";",SMALL(IF(ISERROR(SEARCH(MID(";"&amp;'CASE DATA'!$E89&amp;";",ROW($1:$99),1),";")),"",ROW($1:$99)+1),COLUMN(B89)),SMALL(IF(ISERROR(SEARCH(MID(";"&amp;'CASE DATA'!$E89&amp;";",ROW($1:$99),1),";")),"",ROW($1:$99)),COLUMN(B88)+1)-SMALL(IF(ISERROR(SEARCH(MID(";"&amp;'CASE DATA'!$E89&amp;";",ROW($1:$99),1),";")),"",ROW($1:$99)),COLUMN(B88))-1)</f>
        <v/>
      </c>
      <c r="W89" s="121" t="str">
        <f t="array" ref="W89">MID(";"&amp;'CASE DATA'!$E89&amp;";",SMALL(IF(ISERROR(SEARCH(MID(";"&amp;'CASE DATA'!$E89&amp;";",ROW($1:$99),1),";")),"",ROW($1:$99)+1),COLUMN(C89)),SMALL(IF(ISERROR(SEARCH(MID(";"&amp;'CASE DATA'!$E89&amp;";",ROW($1:$99),1),";")),"",ROW($1:$99)),COLUMN(C88)+1)-SMALL(IF(ISERROR(SEARCH(MID(";"&amp;'CASE DATA'!$E89&amp;";",ROW($1:$99),1),";")),"",ROW($1:$99)),COLUMN(C88))-1)</f>
        <v/>
      </c>
      <c r="X89" s="121" t="str">
        <f t="array" ref="X89">MID(";"&amp;'CASE DATA'!$E89&amp;";",SMALL(IF(ISERROR(SEARCH(MID(";"&amp;'CASE DATA'!$E89&amp;";",ROW($1:$99),1),";")),"",ROW($1:$99)+1),COLUMN(D89)),SMALL(IF(ISERROR(SEARCH(MID(";"&amp;'CASE DATA'!$E89&amp;";",ROW($1:$99),1),";")),"",ROW($1:$99)),COLUMN(D88)+1)-SMALL(IF(ISERROR(SEARCH(MID(";"&amp;'CASE DATA'!$E89&amp;";",ROW($1:$99),1),";")),"",ROW($1:$99)),COLUMN(D88))-1)</f>
        <v/>
      </c>
      <c r="Y89" s="121" t="str">
        <f t="array" ref="Y89">MID(";"&amp;'CASE DATA'!$E89&amp;";",SMALL(IF(ISERROR(SEARCH(MID(";"&amp;'CASE DATA'!$E89&amp;";",ROW($1:$99),1),";")),"",ROW($1:$99)+1),COLUMN(E89)),SMALL(IF(ISERROR(SEARCH(MID(";"&amp;'CASE DATA'!$E89&amp;";",ROW($1:$99),1),";")),"",ROW($1:$99)),COLUMN(E88)+1)-SMALL(IF(ISERROR(SEARCH(MID(";"&amp;'CASE DATA'!$E89&amp;";",ROW($1:$99),1),";")),"",ROW($1:$99)),COLUMN(E88))-1)</f>
        <v/>
      </c>
      <c r="Z89" s="121" t="str">
        <f t="array" ref="Z89">MID(";"&amp;'CASE DATA'!$E89&amp;";",SMALL(IF(ISERROR(SEARCH(MID(";"&amp;'CASE DATA'!$E89&amp;";",ROW($1:$99),1),";")),"",ROW($1:$99)+1),COLUMN(F89)),SMALL(IF(ISERROR(SEARCH(MID(";"&amp;'CASE DATA'!$E89&amp;";",ROW($1:$99),1),";")),"",ROW($1:$99)),COLUMN(F88)+1)-SMALL(IF(ISERROR(SEARCH(MID(";"&amp;'CASE DATA'!$E89&amp;";",ROW($1:$99),1),";")),"",ROW($1:$99)),COLUMN(F88))-1)</f>
        <v/>
      </c>
      <c r="AA89" s="121" t="str">
        <f t="array" ref="AA89">MID(";"&amp;'CASE DATA'!$E89&amp;";",SMALL(IF(ISERROR(SEARCH(MID(";"&amp;'CASE DATA'!$E89&amp;";",ROW($1:$99),1),";")),"",ROW($1:$99)+1),COLUMN(G89)),SMALL(IF(ISERROR(SEARCH(MID(";"&amp;'CASE DATA'!$E89&amp;";",ROW($1:$99),1),";")),"",ROW($1:$99)),COLUMN(G88)+1)-SMALL(IF(ISERROR(SEARCH(MID(";"&amp;'CASE DATA'!$E89&amp;";",ROW($1:$99),1),";")),"",ROW($1:$99)),COLUMN(G88))-1)</f>
        <v/>
      </c>
      <c r="AB89" s="121" t="str">
        <f t="array" ref="AB89">MID(";"&amp;'CASE DATA'!$E89&amp;";",SMALL(IF(ISERROR(SEARCH(MID(";"&amp;'CASE DATA'!$E89&amp;";",ROW($1:$99),1),";")),"",ROW($1:$99)+1),COLUMN(H89)),SMALL(IF(ISERROR(SEARCH(MID(";"&amp;'CASE DATA'!$E89&amp;";",ROW($1:$99),1),";")),"",ROW($1:$99)),COLUMN(H88)+1)-SMALL(IF(ISERROR(SEARCH(MID(";"&amp;'CASE DATA'!$E89&amp;";",ROW($1:$99),1),";")),"",ROW($1:$99)),COLUMN(H88))-1)</f>
        <v/>
      </c>
      <c r="AC89" s="121" t="str">
        <f t="array" ref="AC89">MID(";"&amp;'CASE DATA'!$E89&amp;";",SMALL(IF(ISERROR(SEARCH(MID(";"&amp;'CASE DATA'!$E89&amp;";",ROW($1:$99),1),";")),"",ROW($1:$99)+1),COLUMN(I89)),SMALL(IF(ISERROR(SEARCH(MID(";"&amp;'CASE DATA'!$E89&amp;";",ROW($1:$99),1),";")),"",ROW($1:$99)),COLUMN(I88)+1)-SMALL(IF(ISERROR(SEARCH(MID(";"&amp;'CASE DATA'!$E89&amp;";",ROW($1:$99),1),";")),"",ROW($1:$99)),COLUMN(I88))-1)</f>
        <v/>
      </c>
      <c r="AD89" s="121" t="str">
        <f t="array" ref="AD89">MID(";"&amp;'CASE DATA'!$E89&amp;";",SMALL(IF(ISERROR(SEARCH(MID(";"&amp;'CASE DATA'!$E89&amp;";",ROW($1:$99),1),";")),"",ROW($1:$99)+1),COLUMN(J89)),SMALL(IF(ISERROR(SEARCH(MID(";"&amp;'CASE DATA'!$E89&amp;";",ROW($1:$99),1),";")),"",ROW($1:$99)),COLUMN(J88)+1)-SMALL(IF(ISERROR(SEARCH(MID(";"&amp;'CASE DATA'!$E89&amp;";",ROW($1:$99),1),";")),"",ROW($1:$99)),COLUMN(J88))-1)</f>
        <v/>
      </c>
      <c r="AE89" s="121" t="str">
        <f t="array" ref="AE89">MID(";"&amp;'CASE DATA'!$E89&amp;";",SMALL(IF(ISERROR(SEARCH(MID(";"&amp;'CASE DATA'!$E89&amp;";",ROW($1:$99),1),";")),"",ROW($1:$99)+1),COLUMN(K89)),SMALL(IF(ISERROR(SEARCH(MID(";"&amp;'CASE DATA'!$E89&amp;";",ROW($1:$99),1),";")),"",ROW($1:$99)),COLUMN(K88)+1)-SMALL(IF(ISERROR(SEARCH(MID(";"&amp;'CASE DATA'!$E89&amp;";",ROW($1:$99),1),";")),"",ROW($1:$99)),COLUMN(K88))-1)</f>
        <v/>
      </c>
      <c r="AF89" s="121" t="str">
        <f t="array" ref="AF89">MID(";"&amp;'CASE DATA'!$E89&amp;";",SMALL(IF(ISERROR(SEARCH(MID(";"&amp;'CASE DATA'!$E89&amp;";",ROW($1:$99),1),";")),"",ROW($1:$99)+1),COLUMN(L89)),SMALL(IF(ISERROR(SEARCH(MID(";"&amp;'CASE DATA'!$E89&amp;";",ROW($1:$99),1),";")),"",ROW($1:$99)),COLUMN(L88)+1)-SMALL(IF(ISERROR(SEARCH(MID(";"&amp;'CASE DATA'!$E89&amp;";",ROW($1:$99),1),";")),"",ROW($1:$99)),COLUMN(L88))-1)</f>
        <v/>
      </c>
    </row>
    <row r="90" spans="4:32" x14ac:dyDescent="0.3">
      <c r="D90" s="145"/>
      <c r="E90" s="146"/>
      <c r="S90" s="8">
        <f t="shared" si="2"/>
        <v>0</v>
      </c>
      <c r="U90" s="121" t="str">
        <f t="array" ref="U90">MID(";"&amp;'CASE DATA'!$E90&amp;";",SMALL(IF(ISERROR(SEARCH(MID(";"&amp;'CASE DATA'!$E90&amp;";",ROW($1:$99),1),";")),"",ROW($1:$99)+1),COLUMN(A90)),SMALL(IF(ISERROR(SEARCH(MID(";"&amp;'CASE DATA'!$E90&amp;";",ROW($1:$99),1),";")),"",ROW($1:$99)),COLUMN(A89)+1)-SMALL(IF(ISERROR(SEARCH(MID(";"&amp;'CASE DATA'!$E90&amp;";",ROW($1:$99),1),";")),"",ROW($1:$99)),COLUMN(A89))-1)</f>
        <v/>
      </c>
      <c r="V90" s="121" t="str">
        <f t="array" ref="V90">MID(";"&amp;'CASE DATA'!$E90&amp;";",SMALL(IF(ISERROR(SEARCH(MID(";"&amp;'CASE DATA'!$E90&amp;";",ROW($1:$99),1),";")),"",ROW($1:$99)+1),COLUMN(B90)),SMALL(IF(ISERROR(SEARCH(MID(";"&amp;'CASE DATA'!$E90&amp;";",ROW($1:$99),1),";")),"",ROW($1:$99)),COLUMN(B89)+1)-SMALL(IF(ISERROR(SEARCH(MID(";"&amp;'CASE DATA'!$E90&amp;";",ROW($1:$99),1),";")),"",ROW($1:$99)),COLUMN(B89))-1)</f>
        <v/>
      </c>
      <c r="W90" s="121" t="str">
        <f t="array" ref="W90">MID(";"&amp;'CASE DATA'!$E90&amp;";",SMALL(IF(ISERROR(SEARCH(MID(";"&amp;'CASE DATA'!$E90&amp;";",ROW($1:$99),1),";")),"",ROW($1:$99)+1),COLUMN(C90)),SMALL(IF(ISERROR(SEARCH(MID(";"&amp;'CASE DATA'!$E90&amp;";",ROW($1:$99),1),";")),"",ROW($1:$99)),COLUMN(C89)+1)-SMALL(IF(ISERROR(SEARCH(MID(";"&amp;'CASE DATA'!$E90&amp;";",ROW($1:$99),1),";")),"",ROW($1:$99)),COLUMN(C89))-1)</f>
        <v/>
      </c>
      <c r="X90" s="121" t="str">
        <f t="array" ref="X90">MID(";"&amp;'CASE DATA'!$E90&amp;";",SMALL(IF(ISERROR(SEARCH(MID(";"&amp;'CASE DATA'!$E90&amp;";",ROW($1:$99),1),";")),"",ROW($1:$99)+1),COLUMN(D90)),SMALL(IF(ISERROR(SEARCH(MID(";"&amp;'CASE DATA'!$E90&amp;";",ROW($1:$99),1),";")),"",ROW($1:$99)),COLUMN(D89)+1)-SMALL(IF(ISERROR(SEARCH(MID(";"&amp;'CASE DATA'!$E90&amp;";",ROW($1:$99),1),";")),"",ROW($1:$99)),COLUMN(D89))-1)</f>
        <v/>
      </c>
      <c r="Y90" s="121" t="str">
        <f t="array" ref="Y90">MID(";"&amp;'CASE DATA'!$E90&amp;";",SMALL(IF(ISERROR(SEARCH(MID(";"&amp;'CASE DATA'!$E90&amp;";",ROW($1:$99),1),";")),"",ROW($1:$99)+1),COLUMN(E90)),SMALL(IF(ISERROR(SEARCH(MID(";"&amp;'CASE DATA'!$E90&amp;";",ROW($1:$99),1),";")),"",ROW($1:$99)),COLUMN(E89)+1)-SMALL(IF(ISERROR(SEARCH(MID(";"&amp;'CASE DATA'!$E90&amp;";",ROW($1:$99),1),";")),"",ROW($1:$99)),COLUMN(E89))-1)</f>
        <v/>
      </c>
      <c r="Z90" s="121" t="str">
        <f t="array" ref="Z90">MID(";"&amp;'CASE DATA'!$E90&amp;";",SMALL(IF(ISERROR(SEARCH(MID(";"&amp;'CASE DATA'!$E90&amp;";",ROW($1:$99),1),";")),"",ROW($1:$99)+1),COLUMN(F90)),SMALL(IF(ISERROR(SEARCH(MID(";"&amp;'CASE DATA'!$E90&amp;";",ROW($1:$99),1),";")),"",ROW($1:$99)),COLUMN(F89)+1)-SMALL(IF(ISERROR(SEARCH(MID(";"&amp;'CASE DATA'!$E90&amp;";",ROW($1:$99),1),";")),"",ROW($1:$99)),COLUMN(F89))-1)</f>
        <v/>
      </c>
      <c r="AA90" s="121" t="str">
        <f t="array" ref="AA90">MID(";"&amp;'CASE DATA'!$E90&amp;";",SMALL(IF(ISERROR(SEARCH(MID(";"&amp;'CASE DATA'!$E90&amp;";",ROW($1:$99),1),";")),"",ROW($1:$99)+1),COLUMN(G90)),SMALL(IF(ISERROR(SEARCH(MID(";"&amp;'CASE DATA'!$E90&amp;";",ROW($1:$99),1),";")),"",ROW($1:$99)),COLUMN(G89)+1)-SMALL(IF(ISERROR(SEARCH(MID(";"&amp;'CASE DATA'!$E90&amp;";",ROW($1:$99),1),";")),"",ROW($1:$99)),COLUMN(G89))-1)</f>
        <v/>
      </c>
      <c r="AB90" s="121" t="str">
        <f t="array" ref="AB90">MID(";"&amp;'CASE DATA'!$E90&amp;";",SMALL(IF(ISERROR(SEARCH(MID(";"&amp;'CASE DATA'!$E90&amp;";",ROW($1:$99),1),";")),"",ROW($1:$99)+1),COLUMN(H90)),SMALL(IF(ISERROR(SEARCH(MID(";"&amp;'CASE DATA'!$E90&amp;";",ROW($1:$99),1),";")),"",ROW($1:$99)),COLUMN(H89)+1)-SMALL(IF(ISERROR(SEARCH(MID(";"&amp;'CASE DATA'!$E90&amp;";",ROW($1:$99),1),";")),"",ROW($1:$99)),COLUMN(H89))-1)</f>
        <v/>
      </c>
      <c r="AC90" s="121" t="str">
        <f t="array" ref="AC90">MID(";"&amp;'CASE DATA'!$E90&amp;";",SMALL(IF(ISERROR(SEARCH(MID(";"&amp;'CASE DATA'!$E90&amp;";",ROW($1:$99),1),";")),"",ROW($1:$99)+1),COLUMN(I90)),SMALL(IF(ISERROR(SEARCH(MID(";"&amp;'CASE DATA'!$E90&amp;";",ROW($1:$99),1),";")),"",ROW($1:$99)),COLUMN(I89)+1)-SMALL(IF(ISERROR(SEARCH(MID(";"&amp;'CASE DATA'!$E90&amp;";",ROW($1:$99),1),";")),"",ROW($1:$99)),COLUMN(I89))-1)</f>
        <v/>
      </c>
      <c r="AD90" s="121" t="str">
        <f t="array" ref="AD90">MID(";"&amp;'CASE DATA'!$E90&amp;";",SMALL(IF(ISERROR(SEARCH(MID(";"&amp;'CASE DATA'!$E90&amp;";",ROW($1:$99),1),";")),"",ROW($1:$99)+1),COLUMN(J90)),SMALL(IF(ISERROR(SEARCH(MID(";"&amp;'CASE DATA'!$E90&amp;";",ROW($1:$99),1),";")),"",ROW($1:$99)),COLUMN(J89)+1)-SMALL(IF(ISERROR(SEARCH(MID(";"&amp;'CASE DATA'!$E90&amp;";",ROW($1:$99),1),";")),"",ROW($1:$99)),COLUMN(J89))-1)</f>
        <v/>
      </c>
      <c r="AE90" s="121" t="str">
        <f t="array" ref="AE90">MID(";"&amp;'CASE DATA'!$E90&amp;";",SMALL(IF(ISERROR(SEARCH(MID(";"&amp;'CASE DATA'!$E90&amp;";",ROW($1:$99),1),";")),"",ROW($1:$99)+1),COLUMN(K90)),SMALL(IF(ISERROR(SEARCH(MID(";"&amp;'CASE DATA'!$E90&amp;";",ROW($1:$99),1),";")),"",ROW($1:$99)),COLUMN(K89)+1)-SMALL(IF(ISERROR(SEARCH(MID(";"&amp;'CASE DATA'!$E90&amp;";",ROW($1:$99),1),";")),"",ROW($1:$99)),COLUMN(K89))-1)</f>
        <v/>
      </c>
      <c r="AF90" s="121" t="str">
        <f t="array" ref="AF90">MID(";"&amp;'CASE DATA'!$E90&amp;";",SMALL(IF(ISERROR(SEARCH(MID(";"&amp;'CASE DATA'!$E90&amp;";",ROW($1:$99),1),";")),"",ROW($1:$99)+1),COLUMN(L90)),SMALL(IF(ISERROR(SEARCH(MID(";"&amp;'CASE DATA'!$E90&amp;";",ROW($1:$99),1),";")),"",ROW($1:$99)),COLUMN(L89)+1)-SMALL(IF(ISERROR(SEARCH(MID(";"&amp;'CASE DATA'!$E90&amp;";",ROW($1:$99),1),";")),"",ROW($1:$99)),COLUMN(L89))-1)</f>
        <v/>
      </c>
    </row>
    <row r="91" spans="4:32" x14ac:dyDescent="0.3">
      <c r="D91" s="145"/>
      <c r="E91" s="146"/>
      <c r="S91" s="8">
        <f t="shared" si="2"/>
        <v>0</v>
      </c>
      <c r="U91" s="121" t="str">
        <f t="array" ref="U91">MID(";"&amp;'CASE DATA'!$E91&amp;";",SMALL(IF(ISERROR(SEARCH(MID(";"&amp;'CASE DATA'!$E91&amp;";",ROW($1:$99),1),";")),"",ROW($1:$99)+1),COLUMN(A91)),SMALL(IF(ISERROR(SEARCH(MID(";"&amp;'CASE DATA'!$E91&amp;";",ROW($1:$99),1),";")),"",ROW($1:$99)),COLUMN(A90)+1)-SMALL(IF(ISERROR(SEARCH(MID(";"&amp;'CASE DATA'!$E91&amp;";",ROW($1:$99),1),";")),"",ROW($1:$99)),COLUMN(A90))-1)</f>
        <v/>
      </c>
      <c r="V91" s="121" t="str">
        <f t="array" ref="V91">MID(";"&amp;'CASE DATA'!$E91&amp;";",SMALL(IF(ISERROR(SEARCH(MID(";"&amp;'CASE DATA'!$E91&amp;";",ROW($1:$99),1),";")),"",ROW($1:$99)+1),COLUMN(B91)),SMALL(IF(ISERROR(SEARCH(MID(";"&amp;'CASE DATA'!$E91&amp;";",ROW($1:$99),1),";")),"",ROW($1:$99)),COLUMN(B90)+1)-SMALL(IF(ISERROR(SEARCH(MID(";"&amp;'CASE DATA'!$E91&amp;";",ROW($1:$99),1),";")),"",ROW($1:$99)),COLUMN(B90))-1)</f>
        <v/>
      </c>
      <c r="W91" s="121" t="str">
        <f t="array" ref="W91">MID(";"&amp;'CASE DATA'!$E91&amp;";",SMALL(IF(ISERROR(SEARCH(MID(";"&amp;'CASE DATA'!$E91&amp;";",ROW($1:$99),1),";")),"",ROW($1:$99)+1),COLUMN(C91)),SMALL(IF(ISERROR(SEARCH(MID(";"&amp;'CASE DATA'!$E91&amp;";",ROW($1:$99),1),";")),"",ROW($1:$99)),COLUMN(C90)+1)-SMALL(IF(ISERROR(SEARCH(MID(";"&amp;'CASE DATA'!$E91&amp;";",ROW($1:$99),1),";")),"",ROW($1:$99)),COLUMN(C90))-1)</f>
        <v/>
      </c>
      <c r="X91" s="121" t="str">
        <f t="array" ref="X91">MID(";"&amp;'CASE DATA'!$E91&amp;";",SMALL(IF(ISERROR(SEARCH(MID(";"&amp;'CASE DATA'!$E91&amp;";",ROW($1:$99),1),";")),"",ROW($1:$99)+1),COLUMN(D91)),SMALL(IF(ISERROR(SEARCH(MID(";"&amp;'CASE DATA'!$E91&amp;";",ROW($1:$99),1),";")),"",ROW($1:$99)),COLUMN(D90)+1)-SMALL(IF(ISERROR(SEARCH(MID(";"&amp;'CASE DATA'!$E91&amp;";",ROW($1:$99),1),";")),"",ROW($1:$99)),COLUMN(D90))-1)</f>
        <v/>
      </c>
      <c r="Y91" s="121" t="str">
        <f t="array" ref="Y91">MID(";"&amp;'CASE DATA'!$E91&amp;";",SMALL(IF(ISERROR(SEARCH(MID(";"&amp;'CASE DATA'!$E91&amp;";",ROW($1:$99),1),";")),"",ROW($1:$99)+1),COLUMN(E91)),SMALL(IF(ISERROR(SEARCH(MID(";"&amp;'CASE DATA'!$E91&amp;";",ROW($1:$99),1),";")),"",ROW($1:$99)),COLUMN(E90)+1)-SMALL(IF(ISERROR(SEARCH(MID(";"&amp;'CASE DATA'!$E91&amp;";",ROW($1:$99),1),";")),"",ROW($1:$99)),COLUMN(E90))-1)</f>
        <v/>
      </c>
      <c r="Z91" s="121" t="str">
        <f t="array" ref="Z91">MID(";"&amp;'CASE DATA'!$E91&amp;";",SMALL(IF(ISERROR(SEARCH(MID(";"&amp;'CASE DATA'!$E91&amp;";",ROW($1:$99),1),";")),"",ROW($1:$99)+1),COLUMN(F91)),SMALL(IF(ISERROR(SEARCH(MID(";"&amp;'CASE DATA'!$E91&amp;";",ROW($1:$99),1),";")),"",ROW($1:$99)),COLUMN(F90)+1)-SMALL(IF(ISERROR(SEARCH(MID(";"&amp;'CASE DATA'!$E91&amp;";",ROW($1:$99),1),";")),"",ROW($1:$99)),COLUMN(F90))-1)</f>
        <v/>
      </c>
      <c r="AA91" s="121" t="str">
        <f t="array" ref="AA91">MID(";"&amp;'CASE DATA'!$E91&amp;";",SMALL(IF(ISERROR(SEARCH(MID(";"&amp;'CASE DATA'!$E91&amp;";",ROW($1:$99),1),";")),"",ROW($1:$99)+1),COLUMN(G91)),SMALL(IF(ISERROR(SEARCH(MID(";"&amp;'CASE DATA'!$E91&amp;";",ROW($1:$99),1),";")),"",ROW($1:$99)),COLUMN(G90)+1)-SMALL(IF(ISERROR(SEARCH(MID(";"&amp;'CASE DATA'!$E91&amp;";",ROW($1:$99),1),";")),"",ROW($1:$99)),COLUMN(G90))-1)</f>
        <v/>
      </c>
      <c r="AB91" s="121" t="str">
        <f t="array" ref="AB91">MID(";"&amp;'CASE DATA'!$E91&amp;";",SMALL(IF(ISERROR(SEARCH(MID(";"&amp;'CASE DATA'!$E91&amp;";",ROW($1:$99),1),";")),"",ROW($1:$99)+1),COLUMN(H91)),SMALL(IF(ISERROR(SEARCH(MID(";"&amp;'CASE DATA'!$E91&amp;";",ROW($1:$99),1),";")),"",ROW($1:$99)),COLUMN(H90)+1)-SMALL(IF(ISERROR(SEARCH(MID(";"&amp;'CASE DATA'!$E91&amp;";",ROW($1:$99),1),";")),"",ROW($1:$99)),COLUMN(H90))-1)</f>
        <v/>
      </c>
      <c r="AC91" s="121" t="str">
        <f t="array" ref="AC91">MID(";"&amp;'CASE DATA'!$E91&amp;";",SMALL(IF(ISERROR(SEARCH(MID(";"&amp;'CASE DATA'!$E91&amp;";",ROW($1:$99),1),";")),"",ROW($1:$99)+1),COLUMN(I91)),SMALL(IF(ISERROR(SEARCH(MID(";"&amp;'CASE DATA'!$E91&amp;";",ROW($1:$99),1),";")),"",ROW($1:$99)),COLUMN(I90)+1)-SMALL(IF(ISERROR(SEARCH(MID(";"&amp;'CASE DATA'!$E91&amp;";",ROW($1:$99),1),";")),"",ROW($1:$99)),COLUMN(I90))-1)</f>
        <v/>
      </c>
      <c r="AD91" s="121" t="str">
        <f t="array" ref="AD91">MID(";"&amp;'CASE DATA'!$E91&amp;";",SMALL(IF(ISERROR(SEARCH(MID(";"&amp;'CASE DATA'!$E91&amp;";",ROW($1:$99),1),";")),"",ROW($1:$99)+1),COLUMN(J91)),SMALL(IF(ISERROR(SEARCH(MID(";"&amp;'CASE DATA'!$E91&amp;";",ROW($1:$99),1),";")),"",ROW($1:$99)),COLUMN(J90)+1)-SMALL(IF(ISERROR(SEARCH(MID(";"&amp;'CASE DATA'!$E91&amp;";",ROW($1:$99),1),";")),"",ROW($1:$99)),COLUMN(J90))-1)</f>
        <v/>
      </c>
      <c r="AE91" s="121" t="str">
        <f t="array" ref="AE91">MID(";"&amp;'CASE DATA'!$E91&amp;";",SMALL(IF(ISERROR(SEARCH(MID(";"&amp;'CASE DATA'!$E91&amp;";",ROW($1:$99),1),";")),"",ROW($1:$99)+1),COLUMN(K91)),SMALL(IF(ISERROR(SEARCH(MID(";"&amp;'CASE DATA'!$E91&amp;";",ROW($1:$99),1),";")),"",ROW($1:$99)),COLUMN(K90)+1)-SMALL(IF(ISERROR(SEARCH(MID(";"&amp;'CASE DATA'!$E91&amp;";",ROW($1:$99),1),";")),"",ROW($1:$99)),COLUMN(K90))-1)</f>
        <v/>
      </c>
      <c r="AF91" s="121" t="str">
        <f t="array" ref="AF91">MID(";"&amp;'CASE DATA'!$E91&amp;";",SMALL(IF(ISERROR(SEARCH(MID(";"&amp;'CASE DATA'!$E91&amp;";",ROW($1:$99),1),";")),"",ROW($1:$99)+1),COLUMN(L91)),SMALL(IF(ISERROR(SEARCH(MID(";"&amp;'CASE DATA'!$E91&amp;";",ROW($1:$99),1),";")),"",ROW($1:$99)),COLUMN(L90)+1)-SMALL(IF(ISERROR(SEARCH(MID(";"&amp;'CASE DATA'!$E91&amp;";",ROW($1:$99),1),";")),"",ROW($1:$99)),COLUMN(L90))-1)</f>
        <v/>
      </c>
    </row>
    <row r="92" spans="4:32" x14ac:dyDescent="0.3">
      <c r="D92" s="145"/>
      <c r="E92" s="146"/>
      <c r="S92" s="8">
        <f t="shared" si="2"/>
        <v>0</v>
      </c>
      <c r="U92" s="121" t="str">
        <f t="array" ref="U92">MID(";"&amp;'CASE DATA'!$E92&amp;";",SMALL(IF(ISERROR(SEARCH(MID(";"&amp;'CASE DATA'!$E92&amp;";",ROW($1:$99),1),";")),"",ROW($1:$99)+1),COLUMN(A92)),SMALL(IF(ISERROR(SEARCH(MID(";"&amp;'CASE DATA'!$E92&amp;";",ROW($1:$99),1),";")),"",ROW($1:$99)),COLUMN(A91)+1)-SMALL(IF(ISERROR(SEARCH(MID(";"&amp;'CASE DATA'!$E92&amp;";",ROW($1:$99),1),";")),"",ROW($1:$99)),COLUMN(A91))-1)</f>
        <v/>
      </c>
      <c r="V92" s="121" t="str">
        <f t="array" ref="V92">MID(";"&amp;'CASE DATA'!$E92&amp;";",SMALL(IF(ISERROR(SEARCH(MID(";"&amp;'CASE DATA'!$E92&amp;";",ROW($1:$99),1),";")),"",ROW($1:$99)+1),COLUMN(B92)),SMALL(IF(ISERROR(SEARCH(MID(";"&amp;'CASE DATA'!$E92&amp;";",ROW($1:$99),1),";")),"",ROW($1:$99)),COLUMN(B91)+1)-SMALL(IF(ISERROR(SEARCH(MID(";"&amp;'CASE DATA'!$E92&amp;";",ROW($1:$99),1),";")),"",ROW($1:$99)),COLUMN(B91))-1)</f>
        <v/>
      </c>
      <c r="W92" s="121" t="str">
        <f t="array" ref="W92">MID(";"&amp;'CASE DATA'!$E92&amp;";",SMALL(IF(ISERROR(SEARCH(MID(";"&amp;'CASE DATA'!$E92&amp;";",ROW($1:$99),1),";")),"",ROW($1:$99)+1),COLUMN(C92)),SMALL(IF(ISERROR(SEARCH(MID(";"&amp;'CASE DATA'!$E92&amp;";",ROW($1:$99),1),";")),"",ROW($1:$99)),COLUMN(C91)+1)-SMALL(IF(ISERROR(SEARCH(MID(";"&amp;'CASE DATA'!$E92&amp;";",ROW($1:$99),1),";")),"",ROW($1:$99)),COLUMN(C91))-1)</f>
        <v/>
      </c>
      <c r="X92" s="121" t="str">
        <f t="array" ref="X92">MID(";"&amp;'CASE DATA'!$E92&amp;";",SMALL(IF(ISERROR(SEARCH(MID(";"&amp;'CASE DATA'!$E92&amp;";",ROW($1:$99),1),";")),"",ROW($1:$99)+1),COLUMN(D92)),SMALL(IF(ISERROR(SEARCH(MID(";"&amp;'CASE DATA'!$E92&amp;";",ROW($1:$99),1),";")),"",ROW($1:$99)),COLUMN(D91)+1)-SMALL(IF(ISERROR(SEARCH(MID(";"&amp;'CASE DATA'!$E92&amp;";",ROW($1:$99),1),";")),"",ROW($1:$99)),COLUMN(D91))-1)</f>
        <v/>
      </c>
      <c r="Y92" s="121" t="str">
        <f t="array" ref="Y92">MID(";"&amp;'CASE DATA'!$E92&amp;";",SMALL(IF(ISERROR(SEARCH(MID(";"&amp;'CASE DATA'!$E92&amp;";",ROW($1:$99),1),";")),"",ROW($1:$99)+1),COLUMN(E92)),SMALL(IF(ISERROR(SEARCH(MID(";"&amp;'CASE DATA'!$E92&amp;";",ROW($1:$99),1),";")),"",ROW($1:$99)),COLUMN(E91)+1)-SMALL(IF(ISERROR(SEARCH(MID(";"&amp;'CASE DATA'!$E92&amp;";",ROW($1:$99),1),";")),"",ROW($1:$99)),COLUMN(E91))-1)</f>
        <v/>
      </c>
      <c r="Z92" s="121" t="str">
        <f t="array" ref="Z92">MID(";"&amp;'CASE DATA'!$E92&amp;";",SMALL(IF(ISERROR(SEARCH(MID(";"&amp;'CASE DATA'!$E92&amp;";",ROW($1:$99),1),";")),"",ROW($1:$99)+1),COLUMN(F92)),SMALL(IF(ISERROR(SEARCH(MID(";"&amp;'CASE DATA'!$E92&amp;";",ROW($1:$99),1),";")),"",ROW($1:$99)),COLUMN(F91)+1)-SMALL(IF(ISERROR(SEARCH(MID(";"&amp;'CASE DATA'!$E92&amp;";",ROW($1:$99),1),";")),"",ROW($1:$99)),COLUMN(F91))-1)</f>
        <v/>
      </c>
      <c r="AA92" s="121" t="str">
        <f t="array" ref="AA92">MID(";"&amp;'CASE DATA'!$E92&amp;";",SMALL(IF(ISERROR(SEARCH(MID(";"&amp;'CASE DATA'!$E92&amp;";",ROW($1:$99),1),";")),"",ROW($1:$99)+1),COLUMN(G92)),SMALL(IF(ISERROR(SEARCH(MID(";"&amp;'CASE DATA'!$E92&amp;";",ROW($1:$99),1),";")),"",ROW($1:$99)),COLUMN(G91)+1)-SMALL(IF(ISERROR(SEARCH(MID(";"&amp;'CASE DATA'!$E92&amp;";",ROW($1:$99),1),";")),"",ROW($1:$99)),COLUMN(G91))-1)</f>
        <v/>
      </c>
      <c r="AB92" s="121" t="str">
        <f t="array" ref="AB92">MID(";"&amp;'CASE DATA'!$E92&amp;";",SMALL(IF(ISERROR(SEARCH(MID(";"&amp;'CASE DATA'!$E92&amp;";",ROW($1:$99),1),";")),"",ROW($1:$99)+1),COLUMN(H92)),SMALL(IF(ISERROR(SEARCH(MID(";"&amp;'CASE DATA'!$E92&amp;";",ROW($1:$99),1),";")),"",ROW($1:$99)),COLUMN(H91)+1)-SMALL(IF(ISERROR(SEARCH(MID(";"&amp;'CASE DATA'!$E92&amp;";",ROW($1:$99),1),";")),"",ROW($1:$99)),COLUMN(H91))-1)</f>
        <v/>
      </c>
      <c r="AC92" s="121" t="str">
        <f t="array" ref="AC92">MID(";"&amp;'CASE DATA'!$E92&amp;";",SMALL(IF(ISERROR(SEARCH(MID(";"&amp;'CASE DATA'!$E92&amp;";",ROW($1:$99),1),";")),"",ROW($1:$99)+1),COLUMN(I92)),SMALL(IF(ISERROR(SEARCH(MID(";"&amp;'CASE DATA'!$E92&amp;";",ROW($1:$99),1),";")),"",ROW($1:$99)),COLUMN(I91)+1)-SMALL(IF(ISERROR(SEARCH(MID(";"&amp;'CASE DATA'!$E92&amp;";",ROW($1:$99),1),";")),"",ROW($1:$99)),COLUMN(I91))-1)</f>
        <v/>
      </c>
      <c r="AD92" s="121" t="str">
        <f t="array" ref="AD92">MID(";"&amp;'CASE DATA'!$E92&amp;";",SMALL(IF(ISERROR(SEARCH(MID(";"&amp;'CASE DATA'!$E92&amp;";",ROW($1:$99),1),";")),"",ROW($1:$99)+1),COLUMN(J92)),SMALL(IF(ISERROR(SEARCH(MID(";"&amp;'CASE DATA'!$E92&amp;";",ROW($1:$99),1),";")),"",ROW($1:$99)),COLUMN(J91)+1)-SMALL(IF(ISERROR(SEARCH(MID(";"&amp;'CASE DATA'!$E92&amp;";",ROW($1:$99),1),";")),"",ROW($1:$99)),COLUMN(J91))-1)</f>
        <v/>
      </c>
      <c r="AE92" s="121" t="str">
        <f t="array" ref="AE92">MID(";"&amp;'CASE DATA'!$E92&amp;";",SMALL(IF(ISERROR(SEARCH(MID(";"&amp;'CASE DATA'!$E92&amp;";",ROW($1:$99),1),";")),"",ROW($1:$99)+1),COLUMN(K92)),SMALL(IF(ISERROR(SEARCH(MID(";"&amp;'CASE DATA'!$E92&amp;";",ROW($1:$99),1),";")),"",ROW($1:$99)),COLUMN(K91)+1)-SMALL(IF(ISERROR(SEARCH(MID(";"&amp;'CASE DATA'!$E92&amp;";",ROW($1:$99),1),";")),"",ROW($1:$99)),COLUMN(K91))-1)</f>
        <v/>
      </c>
      <c r="AF92" s="121" t="str">
        <f t="array" ref="AF92">MID(";"&amp;'CASE DATA'!$E92&amp;";",SMALL(IF(ISERROR(SEARCH(MID(";"&amp;'CASE DATA'!$E92&amp;";",ROW($1:$99),1),";")),"",ROW($1:$99)+1),COLUMN(L92)),SMALL(IF(ISERROR(SEARCH(MID(";"&amp;'CASE DATA'!$E92&amp;";",ROW($1:$99),1),";")),"",ROW($1:$99)),COLUMN(L91)+1)-SMALL(IF(ISERROR(SEARCH(MID(";"&amp;'CASE DATA'!$E92&amp;";",ROW($1:$99),1),";")),"",ROW($1:$99)),COLUMN(L91))-1)</f>
        <v/>
      </c>
    </row>
    <row r="93" spans="4:32" x14ac:dyDescent="0.3">
      <c r="D93" s="145"/>
      <c r="E93" s="146"/>
      <c r="S93" s="8">
        <f t="shared" si="2"/>
        <v>0</v>
      </c>
      <c r="U93" s="121" t="str">
        <f t="array" ref="U93">MID(";"&amp;'CASE DATA'!$E93&amp;";",SMALL(IF(ISERROR(SEARCH(MID(";"&amp;'CASE DATA'!$E93&amp;";",ROW($1:$99),1),";")),"",ROW($1:$99)+1),COLUMN(A93)),SMALL(IF(ISERROR(SEARCH(MID(";"&amp;'CASE DATA'!$E93&amp;";",ROW($1:$99),1),";")),"",ROW($1:$99)),COLUMN(A92)+1)-SMALL(IF(ISERROR(SEARCH(MID(";"&amp;'CASE DATA'!$E93&amp;";",ROW($1:$99),1),";")),"",ROW($1:$99)),COLUMN(A92))-1)</f>
        <v/>
      </c>
      <c r="V93" s="121" t="str">
        <f t="array" ref="V93">MID(";"&amp;'CASE DATA'!$E93&amp;";",SMALL(IF(ISERROR(SEARCH(MID(";"&amp;'CASE DATA'!$E93&amp;";",ROW($1:$99),1),";")),"",ROW($1:$99)+1),COLUMN(B93)),SMALL(IF(ISERROR(SEARCH(MID(";"&amp;'CASE DATA'!$E93&amp;";",ROW($1:$99),1),";")),"",ROW($1:$99)),COLUMN(B92)+1)-SMALL(IF(ISERROR(SEARCH(MID(";"&amp;'CASE DATA'!$E93&amp;";",ROW($1:$99),1),";")),"",ROW($1:$99)),COLUMN(B92))-1)</f>
        <v/>
      </c>
      <c r="W93" s="121" t="str">
        <f t="array" ref="W93">MID(";"&amp;'CASE DATA'!$E93&amp;";",SMALL(IF(ISERROR(SEARCH(MID(";"&amp;'CASE DATA'!$E93&amp;";",ROW($1:$99),1),";")),"",ROW($1:$99)+1),COLUMN(C93)),SMALL(IF(ISERROR(SEARCH(MID(";"&amp;'CASE DATA'!$E93&amp;";",ROW($1:$99),1),";")),"",ROW($1:$99)),COLUMN(C92)+1)-SMALL(IF(ISERROR(SEARCH(MID(";"&amp;'CASE DATA'!$E93&amp;";",ROW($1:$99),1),";")),"",ROW($1:$99)),COLUMN(C92))-1)</f>
        <v/>
      </c>
      <c r="X93" s="121" t="str">
        <f t="array" ref="X93">MID(";"&amp;'CASE DATA'!$E93&amp;";",SMALL(IF(ISERROR(SEARCH(MID(";"&amp;'CASE DATA'!$E93&amp;";",ROW($1:$99),1),";")),"",ROW($1:$99)+1),COLUMN(D93)),SMALL(IF(ISERROR(SEARCH(MID(";"&amp;'CASE DATA'!$E93&amp;";",ROW($1:$99),1),";")),"",ROW($1:$99)),COLUMN(D92)+1)-SMALL(IF(ISERROR(SEARCH(MID(";"&amp;'CASE DATA'!$E93&amp;";",ROW($1:$99),1),";")),"",ROW($1:$99)),COLUMN(D92))-1)</f>
        <v/>
      </c>
      <c r="Y93" s="121" t="str">
        <f t="array" ref="Y93">MID(";"&amp;'CASE DATA'!$E93&amp;";",SMALL(IF(ISERROR(SEARCH(MID(";"&amp;'CASE DATA'!$E93&amp;";",ROW($1:$99),1),";")),"",ROW($1:$99)+1),COLUMN(E93)),SMALL(IF(ISERROR(SEARCH(MID(";"&amp;'CASE DATA'!$E93&amp;";",ROW($1:$99),1),";")),"",ROW($1:$99)),COLUMN(E92)+1)-SMALL(IF(ISERROR(SEARCH(MID(";"&amp;'CASE DATA'!$E93&amp;";",ROW($1:$99),1),";")),"",ROW($1:$99)),COLUMN(E92))-1)</f>
        <v/>
      </c>
      <c r="Z93" s="121" t="str">
        <f t="array" ref="Z93">MID(";"&amp;'CASE DATA'!$E93&amp;";",SMALL(IF(ISERROR(SEARCH(MID(";"&amp;'CASE DATA'!$E93&amp;";",ROW($1:$99),1),";")),"",ROW($1:$99)+1),COLUMN(F93)),SMALL(IF(ISERROR(SEARCH(MID(";"&amp;'CASE DATA'!$E93&amp;";",ROW($1:$99),1),";")),"",ROW($1:$99)),COLUMN(F92)+1)-SMALL(IF(ISERROR(SEARCH(MID(";"&amp;'CASE DATA'!$E93&amp;";",ROW($1:$99),1),";")),"",ROW($1:$99)),COLUMN(F92))-1)</f>
        <v/>
      </c>
      <c r="AA93" s="121" t="str">
        <f t="array" ref="AA93">MID(";"&amp;'CASE DATA'!$E93&amp;";",SMALL(IF(ISERROR(SEARCH(MID(";"&amp;'CASE DATA'!$E93&amp;";",ROW($1:$99),1),";")),"",ROW($1:$99)+1),COLUMN(G93)),SMALL(IF(ISERROR(SEARCH(MID(";"&amp;'CASE DATA'!$E93&amp;";",ROW($1:$99),1),";")),"",ROW($1:$99)),COLUMN(G92)+1)-SMALL(IF(ISERROR(SEARCH(MID(";"&amp;'CASE DATA'!$E93&amp;";",ROW($1:$99),1),";")),"",ROW($1:$99)),COLUMN(G92))-1)</f>
        <v/>
      </c>
      <c r="AB93" s="121" t="str">
        <f t="array" ref="AB93">MID(";"&amp;'CASE DATA'!$E93&amp;";",SMALL(IF(ISERROR(SEARCH(MID(";"&amp;'CASE DATA'!$E93&amp;";",ROW($1:$99),1),";")),"",ROW($1:$99)+1),COLUMN(H93)),SMALL(IF(ISERROR(SEARCH(MID(";"&amp;'CASE DATA'!$E93&amp;";",ROW($1:$99),1),";")),"",ROW($1:$99)),COLUMN(H92)+1)-SMALL(IF(ISERROR(SEARCH(MID(";"&amp;'CASE DATA'!$E93&amp;";",ROW($1:$99),1),";")),"",ROW($1:$99)),COLUMN(H92))-1)</f>
        <v/>
      </c>
      <c r="AC93" s="121" t="str">
        <f t="array" ref="AC93">MID(";"&amp;'CASE DATA'!$E93&amp;";",SMALL(IF(ISERROR(SEARCH(MID(";"&amp;'CASE DATA'!$E93&amp;";",ROW($1:$99),1),";")),"",ROW($1:$99)+1),COLUMN(I93)),SMALL(IF(ISERROR(SEARCH(MID(";"&amp;'CASE DATA'!$E93&amp;";",ROW($1:$99),1),";")),"",ROW($1:$99)),COLUMN(I92)+1)-SMALL(IF(ISERROR(SEARCH(MID(";"&amp;'CASE DATA'!$E93&amp;";",ROW($1:$99),1),";")),"",ROW($1:$99)),COLUMN(I92))-1)</f>
        <v/>
      </c>
      <c r="AD93" s="121" t="str">
        <f t="array" ref="AD93">MID(";"&amp;'CASE DATA'!$E93&amp;";",SMALL(IF(ISERROR(SEARCH(MID(";"&amp;'CASE DATA'!$E93&amp;";",ROW($1:$99),1),";")),"",ROW($1:$99)+1),COLUMN(J93)),SMALL(IF(ISERROR(SEARCH(MID(";"&amp;'CASE DATA'!$E93&amp;";",ROW($1:$99),1),";")),"",ROW($1:$99)),COLUMN(J92)+1)-SMALL(IF(ISERROR(SEARCH(MID(";"&amp;'CASE DATA'!$E93&amp;";",ROW($1:$99),1),";")),"",ROW($1:$99)),COLUMN(J92))-1)</f>
        <v/>
      </c>
      <c r="AE93" s="121" t="str">
        <f t="array" ref="AE93">MID(";"&amp;'CASE DATA'!$E93&amp;";",SMALL(IF(ISERROR(SEARCH(MID(";"&amp;'CASE DATA'!$E93&amp;";",ROW($1:$99),1),";")),"",ROW($1:$99)+1),COLUMN(K93)),SMALL(IF(ISERROR(SEARCH(MID(";"&amp;'CASE DATA'!$E93&amp;";",ROW($1:$99),1),";")),"",ROW($1:$99)),COLUMN(K92)+1)-SMALL(IF(ISERROR(SEARCH(MID(";"&amp;'CASE DATA'!$E93&amp;";",ROW($1:$99),1),";")),"",ROW($1:$99)),COLUMN(K92))-1)</f>
        <v/>
      </c>
      <c r="AF93" s="121" t="str">
        <f t="array" ref="AF93">MID(";"&amp;'CASE DATA'!$E93&amp;";",SMALL(IF(ISERROR(SEARCH(MID(";"&amp;'CASE DATA'!$E93&amp;";",ROW($1:$99),1),";")),"",ROW($1:$99)+1),COLUMN(L93)),SMALL(IF(ISERROR(SEARCH(MID(";"&amp;'CASE DATA'!$E93&amp;";",ROW($1:$99),1),";")),"",ROW($1:$99)),COLUMN(L92)+1)-SMALL(IF(ISERROR(SEARCH(MID(";"&amp;'CASE DATA'!$E93&amp;";",ROW($1:$99),1),";")),"",ROW($1:$99)),COLUMN(L92))-1)</f>
        <v/>
      </c>
    </row>
    <row r="94" spans="4:32" x14ac:dyDescent="0.3">
      <c r="D94" s="145"/>
      <c r="E94" s="146"/>
      <c r="S94" s="8">
        <f t="shared" si="2"/>
        <v>0</v>
      </c>
      <c r="U94" s="121" t="str">
        <f t="array" ref="U94">MID(";"&amp;'CASE DATA'!$E94&amp;";",SMALL(IF(ISERROR(SEARCH(MID(";"&amp;'CASE DATA'!$E94&amp;";",ROW($1:$99),1),";")),"",ROW($1:$99)+1),COLUMN(A94)),SMALL(IF(ISERROR(SEARCH(MID(";"&amp;'CASE DATA'!$E94&amp;";",ROW($1:$99),1),";")),"",ROW($1:$99)),COLUMN(A93)+1)-SMALL(IF(ISERROR(SEARCH(MID(";"&amp;'CASE DATA'!$E94&amp;";",ROW($1:$99),1),";")),"",ROW($1:$99)),COLUMN(A93))-1)</f>
        <v/>
      </c>
      <c r="V94" s="121" t="str">
        <f t="array" ref="V94">MID(";"&amp;'CASE DATA'!$E94&amp;";",SMALL(IF(ISERROR(SEARCH(MID(";"&amp;'CASE DATA'!$E94&amp;";",ROW($1:$99),1),";")),"",ROW($1:$99)+1),COLUMN(B94)),SMALL(IF(ISERROR(SEARCH(MID(";"&amp;'CASE DATA'!$E94&amp;";",ROW($1:$99),1),";")),"",ROW($1:$99)),COLUMN(B93)+1)-SMALL(IF(ISERROR(SEARCH(MID(";"&amp;'CASE DATA'!$E94&amp;";",ROW($1:$99),1),";")),"",ROW($1:$99)),COLUMN(B93))-1)</f>
        <v/>
      </c>
      <c r="W94" s="121" t="str">
        <f t="array" ref="W94">MID(";"&amp;'CASE DATA'!$E94&amp;";",SMALL(IF(ISERROR(SEARCH(MID(";"&amp;'CASE DATA'!$E94&amp;";",ROW($1:$99),1),";")),"",ROW($1:$99)+1),COLUMN(C94)),SMALL(IF(ISERROR(SEARCH(MID(";"&amp;'CASE DATA'!$E94&amp;";",ROW($1:$99),1),";")),"",ROW($1:$99)),COLUMN(C93)+1)-SMALL(IF(ISERROR(SEARCH(MID(";"&amp;'CASE DATA'!$E94&amp;";",ROW($1:$99),1),";")),"",ROW($1:$99)),COLUMN(C93))-1)</f>
        <v/>
      </c>
      <c r="X94" s="121" t="str">
        <f t="array" ref="X94">MID(";"&amp;'CASE DATA'!$E94&amp;";",SMALL(IF(ISERROR(SEARCH(MID(";"&amp;'CASE DATA'!$E94&amp;";",ROW($1:$99),1),";")),"",ROW($1:$99)+1),COLUMN(D94)),SMALL(IF(ISERROR(SEARCH(MID(";"&amp;'CASE DATA'!$E94&amp;";",ROW($1:$99),1),";")),"",ROW($1:$99)),COLUMN(D93)+1)-SMALL(IF(ISERROR(SEARCH(MID(";"&amp;'CASE DATA'!$E94&amp;";",ROW($1:$99),1),";")),"",ROW($1:$99)),COLUMN(D93))-1)</f>
        <v/>
      </c>
      <c r="Y94" s="121" t="str">
        <f t="array" ref="Y94">MID(";"&amp;'CASE DATA'!$E94&amp;";",SMALL(IF(ISERROR(SEARCH(MID(";"&amp;'CASE DATA'!$E94&amp;";",ROW($1:$99),1),";")),"",ROW($1:$99)+1),COLUMN(E94)),SMALL(IF(ISERROR(SEARCH(MID(";"&amp;'CASE DATA'!$E94&amp;";",ROW($1:$99),1),";")),"",ROW($1:$99)),COLUMN(E93)+1)-SMALL(IF(ISERROR(SEARCH(MID(";"&amp;'CASE DATA'!$E94&amp;";",ROW($1:$99),1),";")),"",ROW($1:$99)),COLUMN(E93))-1)</f>
        <v/>
      </c>
      <c r="Z94" s="121" t="str">
        <f t="array" ref="Z94">MID(";"&amp;'CASE DATA'!$E94&amp;";",SMALL(IF(ISERROR(SEARCH(MID(";"&amp;'CASE DATA'!$E94&amp;";",ROW($1:$99),1),";")),"",ROW($1:$99)+1),COLUMN(F94)),SMALL(IF(ISERROR(SEARCH(MID(";"&amp;'CASE DATA'!$E94&amp;";",ROW($1:$99),1),";")),"",ROW($1:$99)),COLUMN(F93)+1)-SMALL(IF(ISERROR(SEARCH(MID(";"&amp;'CASE DATA'!$E94&amp;";",ROW($1:$99),1),";")),"",ROW($1:$99)),COLUMN(F93))-1)</f>
        <v/>
      </c>
      <c r="AA94" s="121" t="str">
        <f t="array" ref="AA94">MID(";"&amp;'CASE DATA'!$E94&amp;";",SMALL(IF(ISERROR(SEARCH(MID(";"&amp;'CASE DATA'!$E94&amp;";",ROW($1:$99),1),";")),"",ROW($1:$99)+1),COLUMN(G94)),SMALL(IF(ISERROR(SEARCH(MID(";"&amp;'CASE DATA'!$E94&amp;";",ROW($1:$99),1),";")),"",ROW($1:$99)),COLUMN(G93)+1)-SMALL(IF(ISERROR(SEARCH(MID(";"&amp;'CASE DATA'!$E94&amp;";",ROW($1:$99),1),";")),"",ROW($1:$99)),COLUMN(G93))-1)</f>
        <v/>
      </c>
      <c r="AB94" s="121" t="str">
        <f t="array" ref="AB94">MID(";"&amp;'CASE DATA'!$E94&amp;";",SMALL(IF(ISERROR(SEARCH(MID(";"&amp;'CASE DATA'!$E94&amp;";",ROW($1:$99),1),";")),"",ROW($1:$99)+1),COLUMN(H94)),SMALL(IF(ISERROR(SEARCH(MID(";"&amp;'CASE DATA'!$E94&amp;";",ROW($1:$99),1),";")),"",ROW($1:$99)),COLUMN(H93)+1)-SMALL(IF(ISERROR(SEARCH(MID(";"&amp;'CASE DATA'!$E94&amp;";",ROW($1:$99),1),";")),"",ROW($1:$99)),COLUMN(H93))-1)</f>
        <v/>
      </c>
      <c r="AC94" s="121" t="str">
        <f t="array" ref="AC94">MID(";"&amp;'CASE DATA'!$E94&amp;";",SMALL(IF(ISERROR(SEARCH(MID(";"&amp;'CASE DATA'!$E94&amp;";",ROW($1:$99),1),";")),"",ROW($1:$99)+1),COLUMN(I94)),SMALL(IF(ISERROR(SEARCH(MID(";"&amp;'CASE DATA'!$E94&amp;";",ROW($1:$99),1),";")),"",ROW($1:$99)),COLUMN(I93)+1)-SMALL(IF(ISERROR(SEARCH(MID(";"&amp;'CASE DATA'!$E94&amp;";",ROW($1:$99),1),";")),"",ROW($1:$99)),COLUMN(I93))-1)</f>
        <v/>
      </c>
      <c r="AD94" s="121" t="str">
        <f t="array" ref="AD94">MID(";"&amp;'CASE DATA'!$E94&amp;";",SMALL(IF(ISERROR(SEARCH(MID(";"&amp;'CASE DATA'!$E94&amp;";",ROW($1:$99),1),";")),"",ROW($1:$99)+1),COLUMN(J94)),SMALL(IF(ISERROR(SEARCH(MID(";"&amp;'CASE DATA'!$E94&amp;";",ROW($1:$99),1),";")),"",ROW($1:$99)),COLUMN(J93)+1)-SMALL(IF(ISERROR(SEARCH(MID(";"&amp;'CASE DATA'!$E94&amp;";",ROW($1:$99),1),";")),"",ROW($1:$99)),COLUMN(J93))-1)</f>
        <v/>
      </c>
      <c r="AE94" s="121" t="str">
        <f t="array" ref="AE94">MID(";"&amp;'CASE DATA'!$E94&amp;";",SMALL(IF(ISERROR(SEARCH(MID(";"&amp;'CASE DATA'!$E94&amp;";",ROW($1:$99),1),";")),"",ROW($1:$99)+1),COLUMN(K94)),SMALL(IF(ISERROR(SEARCH(MID(";"&amp;'CASE DATA'!$E94&amp;";",ROW($1:$99),1),";")),"",ROW($1:$99)),COLUMN(K93)+1)-SMALL(IF(ISERROR(SEARCH(MID(";"&amp;'CASE DATA'!$E94&amp;";",ROW($1:$99),1),";")),"",ROW($1:$99)),COLUMN(K93))-1)</f>
        <v/>
      </c>
      <c r="AF94" s="121" t="str">
        <f t="array" ref="AF94">MID(";"&amp;'CASE DATA'!$E94&amp;";",SMALL(IF(ISERROR(SEARCH(MID(";"&amp;'CASE DATA'!$E94&amp;";",ROW($1:$99),1),";")),"",ROW($1:$99)+1),COLUMN(L94)),SMALL(IF(ISERROR(SEARCH(MID(";"&amp;'CASE DATA'!$E94&amp;";",ROW($1:$99),1),";")),"",ROW($1:$99)),COLUMN(L93)+1)-SMALL(IF(ISERROR(SEARCH(MID(";"&amp;'CASE DATA'!$E94&amp;";",ROW($1:$99),1),";")),"",ROW($1:$99)),COLUMN(L93))-1)</f>
        <v/>
      </c>
    </row>
    <row r="95" spans="4:32" x14ac:dyDescent="0.3">
      <c r="D95" s="145"/>
      <c r="E95" s="146"/>
      <c r="S95" s="8">
        <f t="shared" si="2"/>
        <v>0</v>
      </c>
      <c r="U95" s="121" t="str">
        <f t="array" ref="U95">MID(";"&amp;'CASE DATA'!$E95&amp;";",SMALL(IF(ISERROR(SEARCH(MID(";"&amp;'CASE DATA'!$E95&amp;";",ROW($1:$99),1),";")),"",ROW($1:$99)+1),COLUMN(A95)),SMALL(IF(ISERROR(SEARCH(MID(";"&amp;'CASE DATA'!$E95&amp;";",ROW($1:$99),1),";")),"",ROW($1:$99)),COLUMN(A94)+1)-SMALL(IF(ISERROR(SEARCH(MID(";"&amp;'CASE DATA'!$E95&amp;";",ROW($1:$99),1),";")),"",ROW($1:$99)),COLUMN(A94))-1)</f>
        <v/>
      </c>
      <c r="V95" s="121" t="str">
        <f t="array" ref="V95">MID(";"&amp;'CASE DATA'!$E95&amp;";",SMALL(IF(ISERROR(SEARCH(MID(";"&amp;'CASE DATA'!$E95&amp;";",ROW($1:$99),1),";")),"",ROW($1:$99)+1),COLUMN(B95)),SMALL(IF(ISERROR(SEARCH(MID(";"&amp;'CASE DATA'!$E95&amp;";",ROW($1:$99),1),";")),"",ROW($1:$99)),COLUMN(B94)+1)-SMALL(IF(ISERROR(SEARCH(MID(";"&amp;'CASE DATA'!$E95&amp;";",ROW($1:$99),1),";")),"",ROW($1:$99)),COLUMN(B94))-1)</f>
        <v/>
      </c>
      <c r="W95" s="121" t="str">
        <f t="array" ref="W95">MID(";"&amp;'CASE DATA'!$E95&amp;";",SMALL(IF(ISERROR(SEARCH(MID(";"&amp;'CASE DATA'!$E95&amp;";",ROW($1:$99),1),";")),"",ROW($1:$99)+1),COLUMN(C95)),SMALL(IF(ISERROR(SEARCH(MID(";"&amp;'CASE DATA'!$E95&amp;";",ROW($1:$99),1),";")),"",ROW($1:$99)),COLUMN(C94)+1)-SMALL(IF(ISERROR(SEARCH(MID(";"&amp;'CASE DATA'!$E95&amp;";",ROW($1:$99),1),";")),"",ROW($1:$99)),COLUMN(C94))-1)</f>
        <v/>
      </c>
      <c r="X95" s="121" t="str">
        <f t="array" ref="X95">MID(";"&amp;'CASE DATA'!$E95&amp;";",SMALL(IF(ISERROR(SEARCH(MID(";"&amp;'CASE DATA'!$E95&amp;";",ROW($1:$99),1),";")),"",ROW($1:$99)+1),COLUMN(D95)),SMALL(IF(ISERROR(SEARCH(MID(";"&amp;'CASE DATA'!$E95&amp;";",ROW($1:$99),1),";")),"",ROW($1:$99)),COLUMN(D94)+1)-SMALL(IF(ISERROR(SEARCH(MID(";"&amp;'CASE DATA'!$E95&amp;";",ROW($1:$99),1),";")),"",ROW($1:$99)),COLUMN(D94))-1)</f>
        <v/>
      </c>
      <c r="Y95" s="121" t="str">
        <f t="array" ref="Y95">MID(";"&amp;'CASE DATA'!$E95&amp;";",SMALL(IF(ISERROR(SEARCH(MID(";"&amp;'CASE DATA'!$E95&amp;";",ROW($1:$99),1),";")),"",ROW($1:$99)+1),COLUMN(E95)),SMALL(IF(ISERROR(SEARCH(MID(";"&amp;'CASE DATA'!$E95&amp;";",ROW($1:$99),1),";")),"",ROW($1:$99)),COLUMN(E94)+1)-SMALL(IF(ISERROR(SEARCH(MID(";"&amp;'CASE DATA'!$E95&amp;";",ROW($1:$99),1),";")),"",ROW($1:$99)),COLUMN(E94))-1)</f>
        <v/>
      </c>
      <c r="Z95" s="121" t="str">
        <f t="array" ref="Z95">MID(";"&amp;'CASE DATA'!$E95&amp;";",SMALL(IF(ISERROR(SEARCH(MID(";"&amp;'CASE DATA'!$E95&amp;";",ROW($1:$99),1),";")),"",ROW($1:$99)+1),COLUMN(F95)),SMALL(IF(ISERROR(SEARCH(MID(";"&amp;'CASE DATA'!$E95&amp;";",ROW($1:$99),1),";")),"",ROW($1:$99)),COLUMN(F94)+1)-SMALL(IF(ISERROR(SEARCH(MID(";"&amp;'CASE DATA'!$E95&amp;";",ROW($1:$99),1),";")),"",ROW($1:$99)),COLUMN(F94))-1)</f>
        <v/>
      </c>
      <c r="AA95" s="121" t="str">
        <f t="array" ref="AA95">MID(";"&amp;'CASE DATA'!$E95&amp;";",SMALL(IF(ISERROR(SEARCH(MID(";"&amp;'CASE DATA'!$E95&amp;";",ROW($1:$99),1),";")),"",ROW($1:$99)+1),COLUMN(G95)),SMALL(IF(ISERROR(SEARCH(MID(";"&amp;'CASE DATA'!$E95&amp;";",ROW($1:$99),1),";")),"",ROW($1:$99)),COLUMN(G94)+1)-SMALL(IF(ISERROR(SEARCH(MID(";"&amp;'CASE DATA'!$E95&amp;";",ROW($1:$99),1),";")),"",ROW($1:$99)),COLUMN(G94))-1)</f>
        <v/>
      </c>
      <c r="AB95" s="121" t="str">
        <f t="array" ref="AB95">MID(";"&amp;'CASE DATA'!$E95&amp;";",SMALL(IF(ISERROR(SEARCH(MID(";"&amp;'CASE DATA'!$E95&amp;";",ROW($1:$99),1),";")),"",ROW($1:$99)+1),COLUMN(H95)),SMALL(IF(ISERROR(SEARCH(MID(";"&amp;'CASE DATA'!$E95&amp;";",ROW($1:$99),1),";")),"",ROW($1:$99)),COLUMN(H94)+1)-SMALL(IF(ISERROR(SEARCH(MID(";"&amp;'CASE DATA'!$E95&amp;";",ROW($1:$99),1),";")),"",ROW($1:$99)),COLUMN(H94))-1)</f>
        <v/>
      </c>
      <c r="AC95" s="121" t="str">
        <f t="array" ref="AC95">MID(";"&amp;'CASE DATA'!$E95&amp;";",SMALL(IF(ISERROR(SEARCH(MID(";"&amp;'CASE DATA'!$E95&amp;";",ROW($1:$99),1),";")),"",ROW($1:$99)+1),COLUMN(I95)),SMALL(IF(ISERROR(SEARCH(MID(";"&amp;'CASE DATA'!$E95&amp;";",ROW($1:$99),1),";")),"",ROW($1:$99)),COLUMN(I94)+1)-SMALL(IF(ISERROR(SEARCH(MID(";"&amp;'CASE DATA'!$E95&amp;";",ROW($1:$99),1),";")),"",ROW($1:$99)),COLUMN(I94))-1)</f>
        <v/>
      </c>
      <c r="AD95" s="121" t="str">
        <f t="array" ref="AD95">MID(";"&amp;'CASE DATA'!$E95&amp;";",SMALL(IF(ISERROR(SEARCH(MID(";"&amp;'CASE DATA'!$E95&amp;";",ROW($1:$99),1),";")),"",ROW($1:$99)+1),COLUMN(J95)),SMALL(IF(ISERROR(SEARCH(MID(";"&amp;'CASE DATA'!$E95&amp;";",ROW($1:$99),1),";")),"",ROW($1:$99)),COLUMN(J94)+1)-SMALL(IF(ISERROR(SEARCH(MID(";"&amp;'CASE DATA'!$E95&amp;";",ROW($1:$99),1),";")),"",ROW($1:$99)),COLUMN(J94))-1)</f>
        <v/>
      </c>
      <c r="AE95" s="121" t="str">
        <f t="array" ref="AE95">MID(";"&amp;'CASE DATA'!$E95&amp;";",SMALL(IF(ISERROR(SEARCH(MID(";"&amp;'CASE DATA'!$E95&amp;";",ROW($1:$99),1),";")),"",ROW($1:$99)+1),COLUMN(K95)),SMALL(IF(ISERROR(SEARCH(MID(";"&amp;'CASE DATA'!$E95&amp;";",ROW($1:$99),1),";")),"",ROW($1:$99)),COLUMN(K94)+1)-SMALL(IF(ISERROR(SEARCH(MID(";"&amp;'CASE DATA'!$E95&amp;";",ROW($1:$99),1),";")),"",ROW($1:$99)),COLUMN(K94))-1)</f>
        <v/>
      </c>
      <c r="AF95" s="121" t="str">
        <f t="array" ref="AF95">MID(";"&amp;'CASE DATA'!$E95&amp;";",SMALL(IF(ISERROR(SEARCH(MID(";"&amp;'CASE DATA'!$E95&amp;";",ROW($1:$99),1),";")),"",ROW($1:$99)+1),COLUMN(L95)),SMALL(IF(ISERROR(SEARCH(MID(";"&amp;'CASE DATA'!$E95&amp;";",ROW($1:$99),1),";")),"",ROW($1:$99)),COLUMN(L94)+1)-SMALL(IF(ISERROR(SEARCH(MID(";"&amp;'CASE DATA'!$E95&amp;";",ROW($1:$99),1),";")),"",ROW($1:$99)),COLUMN(L94))-1)</f>
        <v/>
      </c>
    </row>
    <row r="96" spans="4:32" x14ac:dyDescent="0.3">
      <c r="D96" s="145"/>
      <c r="E96" s="146"/>
      <c r="S96" s="8">
        <f t="shared" si="2"/>
        <v>0</v>
      </c>
      <c r="U96" s="121" t="str">
        <f t="array" ref="U96">MID(";"&amp;'CASE DATA'!$E96&amp;";",SMALL(IF(ISERROR(SEARCH(MID(";"&amp;'CASE DATA'!$E96&amp;";",ROW($1:$99),1),";")),"",ROW($1:$99)+1),COLUMN(A96)),SMALL(IF(ISERROR(SEARCH(MID(";"&amp;'CASE DATA'!$E96&amp;";",ROW($1:$99),1),";")),"",ROW($1:$99)),COLUMN(A95)+1)-SMALL(IF(ISERROR(SEARCH(MID(";"&amp;'CASE DATA'!$E96&amp;";",ROW($1:$99),1),";")),"",ROW($1:$99)),COLUMN(A95))-1)</f>
        <v/>
      </c>
      <c r="V96" s="121" t="str">
        <f t="array" ref="V96">MID(";"&amp;'CASE DATA'!$E96&amp;";",SMALL(IF(ISERROR(SEARCH(MID(";"&amp;'CASE DATA'!$E96&amp;";",ROW($1:$99),1),";")),"",ROW($1:$99)+1),COLUMN(B96)),SMALL(IF(ISERROR(SEARCH(MID(";"&amp;'CASE DATA'!$E96&amp;";",ROW($1:$99),1),";")),"",ROW($1:$99)),COLUMN(B95)+1)-SMALL(IF(ISERROR(SEARCH(MID(";"&amp;'CASE DATA'!$E96&amp;";",ROW($1:$99),1),";")),"",ROW($1:$99)),COLUMN(B95))-1)</f>
        <v/>
      </c>
      <c r="W96" s="121" t="str">
        <f t="array" ref="W96">MID(";"&amp;'CASE DATA'!$E96&amp;";",SMALL(IF(ISERROR(SEARCH(MID(";"&amp;'CASE DATA'!$E96&amp;";",ROW($1:$99),1),";")),"",ROW($1:$99)+1),COLUMN(C96)),SMALL(IF(ISERROR(SEARCH(MID(";"&amp;'CASE DATA'!$E96&amp;";",ROW($1:$99),1),";")),"",ROW($1:$99)),COLUMN(C95)+1)-SMALL(IF(ISERROR(SEARCH(MID(";"&amp;'CASE DATA'!$E96&amp;";",ROW($1:$99),1),";")),"",ROW($1:$99)),COLUMN(C95))-1)</f>
        <v/>
      </c>
      <c r="X96" s="121" t="str">
        <f t="array" ref="X96">MID(";"&amp;'CASE DATA'!$E96&amp;";",SMALL(IF(ISERROR(SEARCH(MID(";"&amp;'CASE DATA'!$E96&amp;";",ROW($1:$99),1),";")),"",ROW($1:$99)+1),COLUMN(D96)),SMALL(IF(ISERROR(SEARCH(MID(";"&amp;'CASE DATA'!$E96&amp;";",ROW($1:$99),1),";")),"",ROW($1:$99)),COLUMN(D95)+1)-SMALL(IF(ISERROR(SEARCH(MID(";"&amp;'CASE DATA'!$E96&amp;";",ROW($1:$99),1),";")),"",ROW($1:$99)),COLUMN(D95))-1)</f>
        <v/>
      </c>
      <c r="Y96" s="121" t="str">
        <f t="array" ref="Y96">MID(";"&amp;'CASE DATA'!$E96&amp;";",SMALL(IF(ISERROR(SEARCH(MID(";"&amp;'CASE DATA'!$E96&amp;";",ROW($1:$99),1),";")),"",ROW($1:$99)+1),COLUMN(E96)),SMALL(IF(ISERROR(SEARCH(MID(";"&amp;'CASE DATA'!$E96&amp;";",ROW($1:$99),1),";")),"",ROW($1:$99)),COLUMN(E95)+1)-SMALL(IF(ISERROR(SEARCH(MID(";"&amp;'CASE DATA'!$E96&amp;";",ROW($1:$99),1),";")),"",ROW($1:$99)),COLUMN(E95))-1)</f>
        <v/>
      </c>
      <c r="Z96" s="121" t="str">
        <f t="array" ref="Z96">MID(";"&amp;'CASE DATA'!$E96&amp;";",SMALL(IF(ISERROR(SEARCH(MID(";"&amp;'CASE DATA'!$E96&amp;";",ROW($1:$99),1),";")),"",ROW($1:$99)+1),COLUMN(F96)),SMALL(IF(ISERROR(SEARCH(MID(";"&amp;'CASE DATA'!$E96&amp;";",ROW($1:$99),1),";")),"",ROW($1:$99)),COLUMN(F95)+1)-SMALL(IF(ISERROR(SEARCH(MID(";"&amp;'CASE DATA'!$E96&amp;";",ROW($1:$99),1),";")),"",ROW($1:$99)),COLUMN(F95))-1)</f>
        <v/>
      </c>
      <c r="AA96" s="121" t="str">
        <f t="array" ref="AA96">MID(";"&amp;'CASE DATA'!$E96&amp;";",SMALL(IF(ISERROR(SEARCH(MID(";"&amp;'CASE DATA'!$E96&amp;";",ROW($1:$99),1),";")),"",ROW($1:$99)+1),COLUMN(G96)),SMALL(IF(ISERROR(SEARCH(MID(";"&amp;'CASE DATA'!$E96&amp;";",ROW($1:$99),1),";")),"",ROW($1:$99)),COLUMN(G95)+1)-SMALL(IF(ISERROR(SEARCH(MID(";"&amp;'CASE DATA'!$E96&amp;";",ROW($1:$99),1),";")),"",ROW($1:$99)),COLUMN(G95))-1)</f>
        <v/>
      </c>
      <c r="AB96" s="121" t="str">
        <f t="array" ref="AB96">MID(";"&amp;'CASE DATA'!$E96&amp;";",SMALL(IF(ISERROR(SEARCH(MID(";"&amp;'CASE DATA'!$E96&amp;";",ROW($1:$99),1),";")),"",ROW($1:$99)+1),COLUMN(H96)),SMALL(IF(ISERROR(SEARCH(MID(";"&amp;'CASE DATA'!$E96&amp;";",ROW($1:$99),1),";")),"",ROW($1:$99)),COLUMN(H95)+1)-SMALL(IF(ISERROR(SEARCH(MID(";"&amp;'CASE DATA'!$E96&amp;";",ROW($1:$99),1),";")),"",ROW($1:$99)),COLUMN(H95))-1)</f>
        <v/>
      </c>
      <c r="AC96" s="121" t="str">
        <f t="array" ref="AC96">MID(";"&amp;'CASE DATA'!$E96&amp;";",SMALL(IF(ISERROR(SEARCH(MID(";"&amp;'CASE DATA'!$E96&amp;";",ROW($1:$99),1),";")),"",ROW($1:$99)+1),COLUMN(I96)),SMALL(IF(ISERROR(SEARCH(MID(";"&amp;'CASE DATA'!$E96&amp;";",ROW($1:$99),1),";")),"",ROW($1:$99)),COLUMN(I95)+1)-SMALL(IF(ISERROR(SEARCH(MID(";"&amp;'CASE DATA'!$E96&amp;";",ROW($1:$99),1),";")),"",ROW($1:$99)),COLUMN(I95))-1)</f>
        <v/>
      </c>
      <c r="AD96" s="121" t="str">
        <f t="array" ref="AD96">MID(";"&amp;'CASE DATA'!$E96&amp;";",SMALL(IF(ISERROR(SEARCH(MID(";"&amp;'CASE DATA'!$E96&amp;";",ROW($1:$99),1),";")),"",ROW($1:$99)+1),COLUMN(J96)),SMALL(IF(ISERROR(SEARCH(MID(";"&amp;'CASE DATA'!$E96&amp;";",ROW($1:$99),1),";")),"",ROW($1:$99)),COLUMN(J95)+1)-SMALL(IF(ISERROR(SEARCH(MID(";"&amp;'CASE DATA'!$E96&amp;";",ROW($1:$99),1),";")),"",ROW($1:$99)),COLUMN(J95))-1)</f>
        <v/>
      </c>
      <c r="AE96" s="121" t="str">
        <f t="array" ref="AE96">MID(";"&amp;'CASE DATA'!$E96&amp;";",SMALL(IF(ISERROR(SEARCH(MID(";"&amp;'CASE DATA'!$E96&amp;";",ROW($1:$99),1),";")),"",ROW($1:$99)+1),COLUMN(K96)),SMALL(IF(ISERROR(SEARCH(MID(";"&amp;'CASE DATA'!$E96&amp;";",ROW($1:$99),1),";")),"",ROW($1:$99)),COLUMN(K95)+1)-SMALL(IF(ISERROR(SEARCH(MID(";"&amp;'CASE DATA'!$E96&amp;";",ROW($1:$99),1),";")),"",ROW($1:$99)),COLUMN(K95))-1)</f>
        <v/>
      </c>
      <c r="AF96" s="121" t="str">
        <f t="array" ref="AF96">MID(";"&amp;'CASE DATA'!$E96&amp;";",SMALL(IF(ISERROR(SEARCH(MID(";"&amp;'CASE DATA'!$E96&amp;";",ROW($1:$99),1),";")),"",ROW($1:$99)+1),COLUMN(L96)),SMALL(IF(ISERROR(SEARCH(MID(";"&amp;'CASE DATA'!$E96&amp;";",ROW($1:$99),1),";")),"",ROW($1:$99)),COLUMN(L95)+1)-SMALL(IF(ISERROR(SEARCH(MID(";"&amp;'CASE DATA'!$E96&amp;";",ROW($1:$99),1),";")),"",ROW($1:$99)),COLUMN(L95))-1)</f>
        <v/>
      </c>
    </row>
    <row r="97" spans="4:32" x14ac:dyDescent="0.3">
      <c r="D97" s="145"/>
      <c r="E97" s="146"/>
      <c r="S97" s="8">
        <f t="shared" si="2"/>
        <v>0</v>
      </c>
      <c r="U97" s="121" t="str">
        <f t="array" ref="U97">MID(";"&amp;'CASE DATA'!$E97&amp;";",SMALL(IF(ISERROR(SEARCH(MID(";"&amp;'CASE DATA'!$E97&amp;";",ROW($1:$99),1),";")),"",ROW($1:$99)+1),COLUMN(A97)),SMALL(IF(ISERROR(SEARCH(MID(";"&amp;'CASE DATA'!$E97&amp;";",ROW($1:$99),1),";")),"",ROW($1:$99)),COLUMN(A96)+1)-SMALL(IF(ISERROR(SEARCH(MID(";"&amp;'CASE DATA'!$E97&amp;";",ROW($1:$99),1),";")),"",ROW($1:$99)),COLUMN(A96))-1)</f>
        <v/>
      </c>
      <c r="V97" s="121" t="str">
        <f t="array" ref="V97">MID(";"&amp;'CASE DATA'!$E97&amp;";",SMALL(IF(ISERROR(SEARCH(MID(";"&amp;'CASE DATA'!$E97&amp;";",ROW($1:$99),1),";")),"",ROW($1:$99)+1),COLUMN(B97)),SMALL(IF(ISERROR(SEARCH(MID(";"&amp;'CASE DATA'!$E97&amp;";",ROW($1:$99),1),";")),"",ROW($1:$99)),COLUMN(B96)+1)-SMALL(IF(ISERROR(SEARCH(MID(";"&amp;'CASE DATA'!$E97&amp;";",ROW($1:$99),1),";")),"",ROW($1:$99)),COLUMN(B96))-1)</f>
        <v/>
      </c>
      <c r="W97" s="121" t="str">
        <f t="array" ref="W97">MID(";"&amp;'CASE DATA'!$E97&amp;";",SMALL(IF(ISERROR(SEARCH(MID(";"&amp;'CASE DATA'!$E97&amp;";",ROW($1:$99),1),";")),"",ROW($1:$99)+1),COLUMN(C97)),SMALL(IF(ISERROR(SEARCH(MID(";"&amp;'CASE DATA'!$E97&amp;";",ROW($1:$99),1),";")),"",ROW($1:$99)),COLUMN(C96)+1)-SMALL(IF(ISERROR(SEARCH(MID(";"&amp;'CASE DATA'!$E97&amp;";",ROW($1:$99),1),";")),"",ROW($1:$99)),COLUMN(C96))-1)</f>
        <v/>
      </c>
      <c r="X97" s="121" t="str">
        <f t="array" ref="X97">MID(";"&amp;'CASE DATA'!$E97&amp;";",SMALL(IF(ISERROR(SEARCH(MID(";"&amp;'CASE DATA'!$E97&amp;";",ROW($1:$99),1),";")),"",ROW($1:$99)+1),COLUMN(D97)),SMALL(IF(ISERROR(SEARCH(MID(";"&amp;'CASE DATA'!$E97&amp;";",ROW($1:$99),1),";")),"",ROW($1:$99)),COLUMN(D96)+1)-SMALL(IF(ISERROR(SEARCH(MID(";"&amp;'CASE DATA'!$E97&amp;";",ROW($1:$99),1),";")),"",ROW($1:$99)),COLUMN(D96))-1)</f>
        <v/>
      </c>
      <c r="Y97" s="121" t="str">
        <f t="array" ref="Y97">MID(";"&amp;'CASE DATA'!$E97&amp;";",SMALL(IF(ISERROR(SEARCH(MID(";"&amp;'CASE DATA'!$E97&amp;";",ROW($1:$99),1),";")),"",ROW($1:$99)+1),COLUMN(E97)),SMALL(IF(ISERROR(SEARCH(MID(";"&amp;'CASE DATA'!$E97&amp;";",ROW($1:$99),1),";")),"",ROW($1:$99)),COLUMN(E96)+1)-SMALL(IF(ISERROR(SEARCH(MID(";"&amp;'CASE DATA'!$E97&amp;";",ROW($1:$99),1),";")),"",ROW($1:$99)),COLUMN(E96))-1)</f>
        <v/>
      </c>
      <c r="Z97" s="121" t="str">
        <f t="array" ref="Z97">MID(";"&amp;'CASE DATA'!$E97&amp;";",SMALL(IF(ISERROR(SEARCH(MID(";"&amp;'CASE DATA'!$E97&amp;";",ROW($1:$99),1),";")),"",ROW($1:$99)+1),COLUMN(F97)),SMALL(IF(ISERROR(SEARCH(MID(";"&amp;'CASE DATA'!$E97&amp;";",ROW($1:$99),1),";")),"",ROW($1:$99)),COLUMN(F96)+1)-SMALL(IF(ISERROR(SEARCH(MID(";"&amp;'CASE DATA'!$E97&amp;";",ROW($1:$99),1),";")),"",ROW($1:$99)),COLUMN(F96))-1)</f>
        <v/>
      </c>
      <c r="AA97" s="121" t="str">
        <f t="array" ref="AA97">MID(";"&amp;'CASE DATA'!$E97&amp;";",SMALL(IF(ISERROR(SEARCH(MID(";"&amp;'CASE DATA'!$E97&amp;";",ROW($1:$99),1),";")),"",ROW($1:$99)+1),COLUMN(G97)),SMALL(IF(ISERROR(SEARCH(MID(";"&amp;'CASE DATA'!$E97&amp;";",ROW($1:$99),1),";")),"",ROW($1:$99)),COLUMN(G96)+1)-SMALL(IF(ISERROR(SEARCH(MID(";"&amp;'CASE DATA'!$E97&amp;";",ROW($1:$99),1),";")),"",ROW($1:$99)),COLUMN(G96))-1)</f>
        <v/>
      </c>
      <c r="AB97" s="121" t="str">
        <f t="array" ref="AB97">MID(";"&amp;'CASE DATA'!$E97&amp;";",SMALL(IF(ISERROR(SEARCH(MID(";"&amp;'CASE DATA'!$E97&amp;";",ROW($1:$99),1),";")),"",ROW($1:$99)+1),COLUMN(H97)),SMALL(IF(ISERROR(SEARCH(MID(";"&amp;'CASE DATA'!$E97&amp;";",ROW($1:$99),1),";")),"",ROW($1:$99)),COLUMN(H96)+1)-SMALL(IF(ISERROR(SEARCH(MID(";"&amp;'CASE DATA'!$E97&amp;";",ROW($1:$99),1),";")),"",ROW($1:$99)),COLUMN(H96))-1)</f>
        <v/>
      </c>
      <c r="AC97" s="121" t="str">
        <f t="array" ref="AC97">MID(";"&amp;'CASE DATA'!$E97&amp;";",SMALL(IF(ISERROR(SEARCH(MID(";"&amp;'CASE DATA'!$E97&amp;";",ROW($1:$99),1),";")),"",ROW($1:$99)+1),COLUMN(I97)),SMALL(IF(ISERROR(SEARCH(MID(";"&amp;'CASE DATA'!$E97&amp;";",ROW($1:$99),1),";")),"",ROW($1:$99)),COLUMN(I96)+1)-SMALL(IF(ISERROR(SEARCH(MID(";"&amp;'CASE DATA'!$E97&amp;";",ROW($1:$99),1),";")),"",ROW($1:$99)),COLUMN(I96))-1)</f>
        <v/>
      </c>
      <c r="AD97" s="121" t="str">
        <f t="array" ref="AD97">MID(";"&amp;'CASE DATA'!$E97&amp;";",SMALL(IF(ISERROR(SEARCH(MID(";"&amp;'CASE DATA'!$E97&amp;";",ROW($1:$99),1),";")),"",ROW($1:$99)+1),COLUMN(J97)),SMALL(IF(ISERROR(SEARCH(MID(";"&amp;'CASE DATA'!$E97&amp;";",ROW($1:$99),1),";")),"",ROW($1:$99)),COLUMN(J96)+1)-SMALL(IF(ISERROR(SEARCH(MID(";"&amp;'CASE DATA'!$E97&amp;";",ROW($1:$99),1),";")),"",ROW($1:$99)),COLUMN(J96))-1)</f>
        <v/>
      </c>
      <c r="AE97" s="121" t="str">
        <f t="array" ref="AE97">MID(";"&amp;'CASE DATA'!$E97&amp;";",SMALL(IF(ISERROR(SEARCH(MID(";"&amp;'CASE DATA'!$E97&amp;";",ROW($1:$99),1),";")),"",ROW($1:$99)+1),COLUMN(K97)),SMALL(IF(ISERROR(SEARCH(MID(";"&amp;'CASE DATA'!$E97&amp;";",ROW($1:$99),1),";")),"",ROW($1:$99)),COLUMN(K96)+1)-SMALL(IF(ISERROR(SEARCH(MID(";"&amp;'CASE DATA'!$E97&amp;";",ROW($1:$99),1),";")),"",ROW($1:$99)),COLUMN(K96))-1)</f>
        <v/>
      </c>
      <c r="AF97" s="121" t="str">
        <f t="array" ref="AF97">MID(";"&amp;'CASE DATA'!$E97&amp;";",SMALL(IF(ISERROR(SEARCH(MID(";"&amp;'CASE DATA'!$E97&amp;";",ROW($1:$99),1),";")),"",ROW($1:$99)+1),COLUMN(L97)),SMALL(IF(ISERROR(SEARCH(MID(";"&amp;'CASE DATA'!$E97&amp;";",ROW($1:$99),1),";")),"",ROW($1:$99)),COLUMN(L96)+1)-SMALL(IF(ISERROR(SEARCH(MID(";"&amp;'CASE DATA'!$E97&amp;";",ROW($1:$99),1),";")),"",ROW($1:$99)),COLUMN(L96))-1)</f>
        <v/>
      </c>
    </row>
    <row r="98" spans="4:32" x14ac:dyDescent="0.3">
      <c r="D98" s="145"/>
      <c r="E98" s="146"/>
      <c r="S98" s="8">
        <f t="shared" si="2"/>
        <v>0</v>
      </c>
      <c r="U98" s="121" t="str">
        <f t="array" ref="U98">MID(";"&amp;'CASE DATA'!$E98&amp;";",SMALL(IF(ISERROR(SEARCH(MID(";"&amp;'CASE DATA'!$E98&amp;";",ROW($1:$99),1),";")),"",ROW($1:$99)+1),COLUMN(A98)),SMALL(IF(ISERROR(SEARCH(MID(";"&amp;'CASE DATA'!$E98&amp;";",ROW($1:$99),1),";")),"",ROW($1:$99)),COLUMN(A97)+1)-SMALL(IF(ISERROR(SEARCH(MID(";"&amp;'CASE DATA'!$E98&amp;";",ROW($1:$99),1),";")),"",ROW($1:$99)),COLUMN(A97))-1)</f>
        <v/>
      </c>
      <c r="V98" s="121" t="str">
        <f t="array" ref="V98">MID(";"&amp;'CASE DATA'!$E98&amp;";",SMALL(IF(ISERROR(SEARCH(MID(";"&amp;'CASE DATA'!$E98&amp;";",ROW($1:$99),1),";")),"",ROW($1:$99)+1),COLUMN(B98)),SMALL(IF(ISERROR(SEARCH(MID(";"&amp;'CASE DATA'!$E98&amp;";",ROW($1:$99),1),";")),"",ROW($1:$99)),COLUMN(B97)+1)-SMALL(IF(ISERROR(SEARCH(MID(";"&amp;'CASE DATA'!$E98&amp;";",ROW($1:$99),1),";")),"",ROW($1:$99)),COLUMN(B97))-1)</f>
        <v/>
      </c>
      <c r="W98" s="121" t="str">
        <f t="array" ref="W98">MID(";"&amp;'CASE DATA'!$E98&amp;";",SMALL(IF(ISERROR(SEARCH(MID(";"&amp;'CASE DATA'!$E98&amp;";",ROW($1:$99),1),";")),"",ROW($1:$99)+1),COLUMN(C98)),SMALL(IF(ISERROR(SEARCH(MID(";"&amp;'CASE DATA'!$E98&amp;";",ROW($1:$99),1),";")),"",ROW($1:$99)),COLUMN(C97)+1)-SMALL(IF(ISERROR(SEARCH(MID(";"&amp;'CASE DATA'!$E98&amp;";",ROW($1:$99),1),";")),"",ROW($1:$99)),COLUMN(C97))-1)</f>
        <v/>
      </c>
      <c r="X98" s="121" t="str">
        <f t="array" ref="X98">MID(";"&amp;'CASE DATA'!$E98&amp;";",SMALL(IF(ISERROR(SEARCH(MID(";"&amp;'CASE DATA'!$E98&amp;";",ROW($1:$99),1),";")),"",ROW($1:$99)+1),COLUMN(D98)),SMALL(IF(ISERROR(SEARCH(MID(";"&amp;'CASE DATA'!$E98&amp;";",ROW($1:$99),1),";")),"",ROW($1:$99)),COLUMN(D97)+1)-SMALL(IF(ISERROR(SEARCH(MID(";"&amp;'CASE DATA'!$E98&amp;";",ROW($1:$99),1),";")),"",ROW($1:$99)),COLUMN(D97))-1)</f>
        <v/>
      </c>
      <c r="Y98" s="121" t="str">
        <f t="array" ref="Y98">MID(";"&amp;'CASE DATA'!$E98&amp;";",SMALL(IF(ISERROR(SEARCH(MID(";"&amp;'CASE DATA'!$E98&amp;";",ROW($1:$99),1),";")),"",ROW($1:$99)+1),COLUMN(E98)),SMALL(IF(ISERROR(SEARCH(MID(";"&amp;'CASE DATA'!$E98&amp;";",ROW($1:$99),1),";")),"",ROW($1:$99)),COLUMN(E97)+1)-SMALL(IF(ISERROR(SEARCH(MID(";"&amp;'CASE DATA'!$E98&amp;";",ROW($1:$99),1),";")),"",ROW($1:$99)),COLUMN(E97))-1)</f>
        <v/>
      </c>
      <c r="Z98" s="121" t="str">
        <f t="array" ref="Z98">MID(";"&amp;'CASE DATA'!$E98&amp;";",SMALL(IF(ISERROR(SEARCH(MID(";"&amp;'CASE DATA'!$E98&amp;";",ROW($1:$99),1),";")),"",ROW($1:$99)+1),COLUMN(F98)),SMALL(IF(ISERROR(SEARCH(MID(";"&amp;'CASE DATA'!$E98&amp;";",ROW($1:$99),1),";")),"",ROW($1:$99)),COLUMN(F97)+1)-SMALL(IF(ISERROR(SEARCH(MID(";"&amp;'CASE DATA'!$E98&amp;";",ROW($1:$99),1),";")),"",ROW($1:$99)),COLUMN(F97))-1)</f>
        <v/>
      </c>
      <c r="AA98" s="121" t="str">
        <f t="array" ref="AA98">MID(";"&amp;'CASE DATA'!$E98&amp;";",SMALL(IF(ISERROR(SEARCH(MID(";"&amp;'CASE DATA'!$E98&amp;";",ROW($1:$99),1),";")),"",ROW($1:$99)+1),COLUMN(G98)),SMALL(IF(ISERROR(SEARCH(MID(";"&amp;'CASE DATA'!$E98&amp;";",ROW($1:$99),1),";")),"",ROW($1:$99)),COLUMN(G97)+1)-SMALL(IF(ISERROR(SEARCH(MID(";"&amp;'CASE DATA'!$E98&amp;";",ROW($1:$99),1),";")),"",ROW($1:$99)),COLUMN(G97))-1)</f>
        <v/>
      </c>
      <c r="AB98" s="121" t="str">
        <f t="array" ref="AB98">MID(";"&amp;'CASE DATA'!$E98&amp;";",SMALL(IF(ISERROR(SEARCH(MID(";"&amp;'CASE DATA'!$E98&amp;";",ROW($1:$99),1),";")),"",ROW($1:$99)+1),COLUMN(H98)),SMALL(IF(ISERROR(SEARCH(MID(";"&amp;'CASE DATA'!$E98&amp;";",ROW($1:$99),1),";")),"",ROW($1:$99)),COLUMN(H97)+1)-SMALL(IF(ISERROR(SEARCH(MID(";"&amp;'CASE DATA'!$E98&amp;";",ROW($1:$99),1),";")),"",ROW($1:$99)),COLUMN(H97))-1)</f>
        <v/>
      </c>
      <c r="AC98" s="121" t="str">
        <f t="array" ref="AC98">MID(";"&amp;'CASE DATA'!$E98&amp;";",SMALL(IF(ISERROR(SEARCH(MID(";"&amp;'CASE DATA'!$E98&amp;";",ROW($1:$99),1),";")),"",ROW($1:$99)+1),COLUMN(I98)),SMALL(IF(ISERROR(SEARCH(MID(";"&amp;'CASE DATA'!$E98&amp;";",ROW($1:$99),1),";")),"",ROW($1:$99)),COLUMN(I97)+1)-SMALL(IF(ISERROR(SEARCH(MID(";"&amp;'CASE DATA'!$E98&amp;";",ROW($1:$99),1),";")),"",ROW($1:$99)),COLUMN(I97))-1)</f>
        <v/>
      </c>
      <c r="AD98" s="121" t="str">
        <f t="array" ref="AD98">MID(";"&amp;'CASE DATA'!$E98&amp;";",SMALL(IF(ISERROR(SEARCH(MID(";"&amp;'CASE DATA'!$E98&amp;";",ROW($1:$99),1),";")),"",ROW($1:$99)+1),COLUMN(J98)),SMALL(IF(ISERROR(SEARCH(MID(";"&amp;'CASE DATA'!$E98&amp;";",ROW($1:$99),1),";")),"",ROW($1:$99)),COLUMN(J97)+1)-SMALL(IF(ISERROR(SEARCH(MID(";"&amp;'CASE DATA'!$E98&amp;";",ROW($1:$99),1),";")),"",ROW($1:$99)),COLUMN(J97))-1)</f>
        <v/>
      </c>
      <c r="AE98" s="121" t="str">
        <f t="array" ref="AE98">MID(";"&amp;'CASE DATA'!$E98&amp;";",SMALL(IF(ISERROR(SEARCH(MID(";"&amp;'CASE DATA'!$E98&amp;";",ROW($1:$99),1),";")),"",ROW($1:$99)+1),COLUMN(K98)),SMALL(IF(ISERROR(SEARCH(MID(";"&amp;'CASE DATA'!$E98&amp;";",ROW($1:$99),1),";")),"",ROW($1:$99)),COLUMN(K97)+1)-SMALL(IF(ISERROR(SEARCH(MID(";"&amp;'CASE DATA'!$E98&amp;";",ROW($1:$99),1),";")),"",ROW($1:$99)),COLUMN(K97))-1)</f>
        <v/>
      </c>
      <c r="AF98" s="121" t="str">
        <f t="array" ref="AF98">MID(";"&amp;'CASE DATA'!$E98&amp;";",SMALL(IF(ISERROR(SEARCH(MID(";"&amp;'CASE DATA'!$E98&amp;";",ROW($1:$99),1),";")),"",ROW($1:$99)+1),COLUMN(L98)),SMALL(IF(ISERROR(SEARCH(MID(";"&amp;'CASE DATA'!$E98&amp;";",ROW($1:$99),1),";")),"",ROW($1:$99)),COLUMN(L97)+1)-SMALL(IF(ISERROR(SEARCH(MID(";"&amp;'CASE DATA'!$E98&amp;";",ROW($1:$99),1),";")),"",ROW($1:$99)),COLUMN(L97))-1)</f>
        <v/>
      </c>
    </row>
    <row r="99" spans="4:32" x14ac:dyDescent="0.3">
      <c r="D99" s="145"/>
      <c r="E99" s="146"/>
      <c r="S99" s="8">
        <f t="shared" si="2"/>
        <v>0</v>
      </c>
      <c r="U99" s="121" t="str">
        <f t="array" ref="U99">MID(";"&amp;'CASE DATA'!$E99&amp;";",SMALL(IF(ISERROR(SEARCH(MID(";"&amp;'CASE DATA'!$E99&amp;";",ROW($1:$99),1),";")),"",ROW($1:$99)+1),COLUMN(A99)),SMALL(IF(ISERROR(SEARCH(MID(";"&amp;'CASE DATA'!$E99&amp;";",ROW($1:$99),1),";")),"",ROW($1:$99)),COLUMN(A98)+1)-SMALL(IF(ISERROR(SEARCH(MID(";"&amp;'CASE DATA'!$E99&amp;";",ROW($1:$99),1),";")),"",ROW($1:$99)),COLUMN(A98))-1)</f>
        <v/>
      </c>
      <c r="V99" s="121" t="str">
        <f t="array" ref="V99">MID(";"&amp;'CASE DATA'!$E99&amp;";",SMALL(IF(ISERROR(SEARCH(MID(";"&amp;'CASE DATA'!$E99&amp;";",ROW($1:$99),1),";")),"",ROW($1:$99)+1),COLUMN(B99)),SMALL(IF(ISERROR(SEARCH(MID(";"&amp;'CASE DATA'!$E99&amp;";",ROW($1:$99),1),";")),"",ROW($1:$99)),COLUMN(B98)+1)-SMALL(IF(ISERROR(SEARCH(MID(";"&amp;'CASE DATA'!$E99&amp;";",ROW($1:$99),1),";")),"",ROW($1:$99)),COLUMN(B98))-1)</f>
        <v/>
      </c>
      <c r="W99" s="121" t="str">
        <f t="array" ref="W99">MID(";"&amp;'CASE DATA'!$E99&amp;";",SMALL(IF(ISERROR(SEARCH(MID(";"&amp;'CASE DATA'!$E99&amp;";",ROW($1:$99),1),";")),"",ROW($1:$99)+1),COLUMN(C99)),SMALL(IF(ISERROR(SEARCH(MID(";"&amp;'CASE DATA'!$E99&amp;";",ROW($1:$99),1),";")),"",ROW($1:$99)),COLUMN(C98)+1)-SMALL(IF(ISERROR(SEARCH(MID(";"&amp;'CASE DATA'!$E99&amp;";",ROW($1:$99),1),";")),"",ROW($1:$99)),COLUMN(C98))-1)</f>
        <v/>
      </c>
      <c r="X99" s="121" t="str">
        <f t="array" ref="X99">MID(";"&amp;'CASE DATA'!$E99&amp;";",SMALL(IF(ISERROR(SEARCH(MID(";"&amp;'CASE DATA'!$E99&amp;";",ROW($1:$99),1),";")),"",ROW($1:$99)+1),COLUMN(D99)),SMALL(IF(ISERROR(SEARCH(MID(";"&amp;'CASE DATA'!$E99&amp;";",ROW($1:$99),1),";")),"",ROW($1:$99)),COLUMN(D98)+1)-SMALL(IF(ISERROR(SEARCH(MID(";"&amp;'CASE DATA'!$E99&amp;";",ROW($1:$99),1),";")),"",ROW($1:$99)),COLUMN(D98))-1)</f>
        <v/>
      </c>
      <c r="Y99" s="121" t="str">
        <f t="array" ref="Y99">MID(";"&amp;'CASE DATA'!$E99&amp;";",SMALL(IF(ISERROR(SEARCH(MID(";"&amp;'CASE DATA'!$E99&amp;";",ROW($1:$99),1),";")),"",ROW($1:$99)+1),COLUMN(E99)),SMALL(IF(ISERROR(SEARCH(MID(";"&amp;'CASE DATA'!$E99&amp;";",ROW($1:$99),1),";")),"",ROW($1:$99)),COLUMN(E98)+1)-SMALL(IF(ISERROR(SEARCH(MID(";"&amp;'CASE DATA'!$E99&amp;";",ROW($1:$99),1),";")),"",ROW($1:$99)),COLUMN(E98))-1)</f>
        <v/>
      </c>
      <c r="Z99" s="121" t="str">
        <f t="array" ref="Z99">MID(";"&amp;'CASE DATA'!$E99&amp;";",SMALL(IF(ISERROR(SEARCH(MID(";"&amp;'CASE DATA'!$E99&amp;";",ROW($1:$99),1),";")),"",ROW($1:$99)+1),COLUMN(F99)),SMALL(IF(ISERROR(SEARCH(MID(";"&amp;'CASE DATA'!$E99&amp;";",ROW($1:$99),1),";")),"",ROW($1:$99)),COLUMN(F98)+1)-SMALL(IF(ISERROR(SEARCH(MID(";"&amp;'CASE DATA'!$E99&amp;";",ROW($1:$99),1),";")),"",ROW($1:$99)),COLUMN(F98))-1)</f>
        <v/>
      </c>
      <c r="AA99" s="121" t="str">
        <f t="array" ref="AA99">MID(";"&amp;'CASE DATA'!$E99&amp;";",SMALL(IF(ISERROR(SEARCH(MID(";"&amp;'CASE DATA'!$E99&amp;";",ROW($1:$99),1),";")),"",ROW($1:$99)+1),COLUMN(G99)),SMALL(IF(ISERROR(SEARCH(MID(";"&amp;'CASE DATA'!$E99&amp;";",ROW($1:$99),1),";")),"",ROW($1:$99)),COLUMN(G98)+1)-SMALL(IF(ISERROR(SEARCH(MID(";"&amp;'CASE DATA'!$E99&amp;";",ROW($1:$99),1),";")),"",ROW($1:$99)),COLUMN(G98))-1)</f>
        <v/>
      </c>
      <c r="AB99" s="121" t="str">
        <f t="array" ref="AB99">MID(";"&amp;'CASE DATA'!$E99&amp;";",SMALL(IF(ISERROR(SEARCH(MID(";"&amp;'CASE DATA'!$E99&amp;";",ROW($1:$99),1),";")),"",ROW($1:$99)+1),COLUMN(H99)),SMALL(IF(ISERROR(SEARCH(MID(";"&amp;'CASE DATA'!$E99&amp;";",ROW($1:$99),1),";")),"",ROW($1:$99)),COLUMN(H98)+1)-SMALL(IF(ISERROR(SEARCH(MID(";"&amp;'CASE DATA'!$E99&amp;";",ROW($1:$99),1),";")),"",ROW($1:$99)),COLUMN(H98))-1)</f>
        <v/>
      </c>
      <c r="AC99" s="121" t="str">
        <f t="array" ref="AC99">MID(";"&amp;'CASE DATA'!$E99&amp;";",SMALL(IF(ISERROR(SEARCH(MID(";"&amp;'CASE DATA'!$E99&amp;";",ROW($1:$99),1),";")),"",ROW($1:$99)+1),COLUMN(I99)),SMALL(IF(ISERROR(SEARCH(MID(";"&amp;'CASE DATA'!$E99&amp;";",ROW($1:$99),1),";")),"",ROW($1:$99)),COLUMN(I98)+1)-SMALL(IF(ISERROR(SEARCH(MID(";"&amp;'CASE DATA'!$E99&amp;";",ROW($1:$99),1),";")),"",ROW($1:$99)),COLUMN(I98))-1)</f>
        <v/>
      </c>
      <c r="AD99" s="121" t="str">
        <f t="array" ref="AD99">MID(";"&amp;'CASE DATA'!$E99&amp;";",SMALL(IF(ISERROR(SEARCH(MID(";"&amp;'CASE DATA'!$E99&amp;";",ROW($1:$99),1),";")),"",ROW($1:$99)+1),COLUMN(J99)),SMALL(IF(ISERROR(SEARCH(MID(";"&amp;'CASE DATA'!$E99&amp;";",ROW($1:$99),1),";")),"",ROW($1:$99)),COLUMN(J98)+1)-SMALL(IF(ISERROR(SEARCH(MID(";"&amp;'CASE DATA'!$E99&amp;";",ROW($1:$99),1),";")),"",ROW($1:$99)),COLUMN(J98))-1)</f>
        <v/>
      </c>
      <c r="AE99" s="121" t="str">
        <f t="array" ref="AE99">MID(";"&amp;'CASE DATA'!$E99&amp;";",SMALL(IF(ISERROR(SEARCH(MID(";"&amp;'CASE DATA'!$E99&amp;";",ROW($1:$99),1),";")),"",ROW($1:$99)+1),COLUMN(K99)),SMALL(IF(ISERROR(SEARCH(MID(";"&amp;'CASE DATA'!$E99&amp;";",ROW($1:$99),1),";")),"",ROW($1:$99)),COLUMN(K98)+1)-SMALL(IF(ISERROR(SEARCH(MID(";"&amp;'CASE DATA'!$E99&amp;";",ROW($1:$99),1),";")),"",ROW($1:$99)),COLUMN(K98))-1)</f>
        <v/>
      </c>
      <c r="AF99" s="121" t="str">
        <f t="array" ref="AF99">MID(";"&amp;'CASE DATA'!$E99&amp;";",SMALL(IF(ISERROR(SEARCH(MID(";"&amp;'CASE DATA'!$E99&amp;";",ROW($1:$99),1),";")),"",ROW($1:$99)+1),COLUMN(L99)),SMALL(IF(ISERROR(SEARCH(MID(";"&amp;'CASE DATA'!$E99&amp;";",ROW($1:$99),1),";")),"",ROW($1:$99)),COLUMN(L98)+1)-SMALL(IF(ISERROR(SEARCH(MID(";"&amp;'CASE DATA'!$E99&amp;";",ROW($1:$99),1),";")),"",ROW($1:$99)),COLUMN(L98))-1)</f>
        <v/>
      </c>
    </row>
    <row r="100" spans="4:32" x14ac:dyDescent="0.3">
      <c r="D100" s="145"/>
      <c r="E100" s="146"/>
      <c r="S100" s="8">
        <f t="shared" si="2"/>
        <v>0</v>
      </c>
      <c r="U100" s="121" t="str">
        <f t="array" ref="U100">MID(";"&amp;'CASE DATA'!$E100&amp;";",SMALL(IF(ISERROR(SEARCH(MID(";"&amp;'CASE DATA'!$E100&amp;";",ROW($1:$99),1),";")),"",ROW($1:$99)+1),COLUMN(A100)),SMALL(IF(ISERROR(SEARCH(MID(";"&amp;'CASE DATA'!$E100&amp;";",ROW($1:$99),1),";")),"",ROW($1:$99)),COLUMN(A99)+1)-SMALL(IF(ISERROR(SEARCH(MID(";"&amp;'CASE DATA'!$E100&amp;";",ROW($1:$99),1),";")),"",ROW($1:$99)),COLUMN(A99))-1)</f>
        <v/>
      </c>
      <c r="V100" s="121" t="str">
        <f t="array" ref="V100">MID(";"&amp;'CASE DATA'!$E100&amp;";",SMALL(IF(ISERROR(SEARCH(MID(";"&amp;'CASE DATA'!$E100&amp;";",ROW($1:$99),1),";")),"",ROW($1:$99)+1),COLUMN(B100)),SMALL(IF(ISERROR(SEARCH(MID(";"&amp;'CASE DATA'!$E100&amp;";",ROW($1:$99),1),";")),"",ROW($1:$99)),COLUMN(B99)+1)-SMALL(IF(ISERROR(SEARCH(MID(";"&amp;'CASE DATA'!$E100&amp;";",ROW($1:$99),1),";")),"",ROW($1:$99)),COLUMN(B99))-1)</f>
        <v/>
      </c>
      <c r="W100" s="121" t="str">
        <f t="array" ref="W100">MID(";"&amp;'CASE DATA'!$E100&amp;";",SMALL(IF(ISERROR(SEARCH(MID(";"&amp;'CASE DATA'!$E100&amp;";",ROW($1:$99),1),";")),"",ROW($1:$99)+1),COLUMN(C100)),SMALL(IF(ISERROR(SEARCH(MID(";"&amp;'CASE DATA'!$E100&amp;";",ROW($1:$99),1),";")),"",ROW($1:$99)),COLUMN(C99)+1)-SMALL(IF(ISERROR(SEARCH(MID(";"&amp;'CASE DATA'!$E100&amp;";",ROW($1:$99),1),";")),"",ROW($1:$99)),COLUMN(C99))-1)</f>
        <v/>
      </c>
      <c r="X100" s="121" t="str">
        <f t="array" ref="X100">MID(";"&amp;'CASE DATA'!$E100&amp;";",SMALL(IF(ISERROR(SEARCH(MID(";"&amp;'CASE DATA'!$E100&amp;";",ROW($1:$99),1),";")),"",ROW($1:$99)+1),COLUMN(D100)),SMALL(IF(ISERROR(SEARCH(MID(";"&amp;'CASE DATA'!$E100&amp;";",ROW($1:$99),1),";")),"",ROW($1:$99)),COLUMN(D99)+1)-SMALL(IF(ISERROR(SEARCH(MID(";"&amp;'CASE DATA'!$E100&amp;";",ROW($1:$99),1),";")),"",ROW($1:$99)),COLUMN(D99))-1)</f>
        <v/>
      </c>
      <c r="Y100" s="121" t="str">
        <f t="array" ref="Y100">MID(";"&amp;'CASE DATA'!$E100&amp;";",SMALL(IF(ISERROR(SEARCH(MID(";"&amp;'CASE DATA'!$E100&amp;";",ROW($1:$99),1),";")),"",ROW($1:$99)+1),COLUMN(E100)),SMALL(IF(ISERROR(SEARCH(MID(";"&amp;'CASE DATA'!$E100&amp;";",ROW($1:$99),1),";")),"",ROW($1:$99)),COLUMN(E99)+1)-SMALL(IF(ISERROR(SEARCH(MID(";"&amp;'CASE DATA'!$E100&amp;";",ROW($1:$99),1),";")),"",ROW($1:$99)),COLUMN(E99))-1)</f>
        <v/>
      </c>
      <c r="Z100" s="121" t="str">
        <f t="array" ref="Z100">MID(";"&amp;'CASE DATA'!$E100&amp;";",SMALL(IF(ISERROR(SEARCH(MID(";"&amp;'CASE DATA'!$E100&amp;";",ROW($1:$99),1),";")),"",ROW($1:$99)+1),COLUMN(F100)),SMALL(IF(ISERROR(SEARCH(MID(";"&amp;'CASE DATA'!$E100&amp;";",ROW($1:$99),1),";")),"",ROW($1:$99)),COLUMN(F99)+1)-SMALL(IF(ISERROR(SEARCH(MID(";"&amp;'CASE DATA'!$E100&amp;";",ROW($1:$99),1),";")),"",ROW($1:$99)),COLUMN(F99))-1)</f>
        <v/>
      </c>
      <c r="AA100" s="121" t="str">
        <f t="array" ref="AA100">MID(";"&amp;'CASE DATA'!$E100&amp;";",SMALL(IF(ISERROR(SEARCH(MID(";"&amp;'CASE DATA'!$E100&amp;";",ROW($1:$99),1),";")),"",ROW($1:$99)+1),COLUMN(G100)),SMALL(IF(ISERROR(SEARCH(MID(";"&amp;'CASE DATA'!$E100&amp;";",ROW($1:$99),1),";")),"",ROW($1:$99)),COLUMN(G99)+1)-SMALL(IF(ISERROR(SEARCH(MID(";"&amp;'CASE DATA'!$E100&amp;";",ROW($1:$99),1),";")),"",ROW($1:$99)),COLUMN(G99))-1)</f>
        <v/>
      </c>
      <c r="AB100" s="121" t="str">
        <f t="array" ref="AB100">MID(";"&amp;'CASE DATA'!$E100&amp;";",SMALL(IF(ISERROR(SEARCH(MID(";"&amp;'CASE DATA'!$E100&amp;";",ROW($1:$99),1),";")),"",ROW($1:$99)+1),COLUMN(H100)),SMALL(IF(ISERROR(SEARCH(MID(";"&amp;'CASE DATA'!$E100&amp;";",ROW($1:$99),1),";")),"",ROW($1:$99)),COLUMN(H99)+1)-SMALL(IF(ISERROR(SEARCH(MID(";"&amp;'CASE DATA'!$E100&amp;";",ROW($1:$99),1),";")),"",ROW($1:$99)),COLUMN(H99))-1)</f>
        <v/>
      </c>
      <c r="AC100" s="121" t="str">
        <f t="array" ref="AC100">MID(";"&amp;'CASE DATA'!$E100&amp;";",SMALL(IF(ISERROR(SEARCH(MID(";"&amp;'CASE DATA'!$E100&amp;";",ROW($1:$99),1),";")),"",ROW($1:$99)+1),COLUMN(I100)),SMALL(IF(ISERROR(SEARCH(MID(";"&amp;'CASE DATA'!$E100&amp;";",ROW($1:$99),1),";")),"",ROW($1:$99)),COLUMN(I99)+1)-SMALL(IF(ISERROR(SEARCH(MID(";"&amp;'CASE DATA'!$E100&amp;";",ROW($1:$99),1),";")),"",ROW($1:$99)),COLUMN(I99))-1)</f>
        <v/>
      </c>
      <c r="AD100" s="121" t="str">
        <f t="array" ref="AD100">MID(";"&amp;'CASE DATA'!$E100&amp;";",SMALL(IF(ISERROR(SEARCH(MID(";"&amp;'CASE DATA'!$E100&amp;";",ROW($1:$99),1),";")),"",ROW($1:$99)+1),COLUMN(J100)),SMALL(IF(ISERROR(SEARCH(MID(";"&amp;'CASE DATA'!$E100&amp;";",ROW($1:$99),1),";")),"",ROW($1:$99)),COLUMN(J99)+1)-SMALL(IF(ISERROR(SEARCH(MID(";"&amp;'CASE DATA'!$E100&amp;";",ROW($1:$99),1),";")),"",ROW($1:$99)),COLUMN(J99))-1)</f>
        <v/>
      </c>
      <c r="AE100" s="121" t="str">
        <f t="array" ref="AE100">MID(";"&amp;'CASE DATA'!$E100&amp;";",SMALL(IF(ISERROR(SEARCH(MID(";"&amp;'CASE DATA'!$E100&amp;";",ROW($1:$99),1),";")),"",ROW($1:$99)+1),COLUMN(K100)),SMALL(IF(ISERROR(SEARCH(MID(";"&amp;'CASE DATA'!$E100&amp;";",ROW($1:$99),1),";")),"",ROW($1:$99)),COLUMN(K99)+1)-SMALL(IF(ISERROR(SEARCH(MID(";"&amp;'CASE DATA'!$E100&amp;";",ROW($1:$99),1),";")),"",ROW($1:$99)),COLUMN(K99))-1)</f>
        <v/>
      </c>
      <c r="AF100" s="121" t="str">
        <f t="array" ref="AF100">MID(";"&amp;'CASE DATA'!$E100&amp;";",SMALL(IF(ISERROR(SEARCH(MID(";"&amp;'CASE DATA'!$E100&amp;";",ROW($1:$99),1),";")),"",ROW($1:$99)+1),COLUMN(L100)),SMALL(IF(ISERROR(SEARCH(MID(";"&amp;'CASE DATA'!$E100&amp;";",ROW($1:$99),1),";")),"",ROW($1:$99)),COLUMN(L99)+1)-SMALL(IF(ISERROR(SEARCH(MID(";"&amp;'CASE DATA'!$E100&amp;";",ROW($1:$99),1),";")),"",ROW($1:$99)),COLUMN(L99))-1)</f>
        <v/>
      </c>
    </row>
    <row r="101" spans="4:32" x14ac:dyDescent="0.3">
      <c r="D101" s="145"/>
      <c r="E101" s="146"/>
      <c r="S101" s="8">
        <f t="shared" si="2"/>
        <v>0</v>
      </c>
      <c r="U101" s="121" t="str">
        <f t="array" ref="U101">MID(";"&amp;'CASE DATA'!$E101&amp;";",SMALL(IF(ISERROR(SEARCH(MID(";"&amp;'CASE DATA'!$E101&amp;";",ROW($1:$99),1),";")),"",ROW($1:$99)+1),COLUMN(A101)),SMALL(IF(ISERROR(SEARCH(MID(";"&amp;'CASE DATA'!$E101&amp;";",ROW($1:$99),1),";")),"",ROW($1:$99)),COLUMN(A100)+1)-SMALL(IF(ISERROR(SEARCH(MID(";"&amp;'CASE DATA'!$E101&amp;";",ROW($1:$99),1),";")),"",ROW($1:$99)),COLUMN(A100))-1)</f>
        <v/>
      </c>
      <c r="V101" s="121" t="str">
        <f t="array" ref="V101">MID(";"&amp;'CASE DATA'!$E101&amp;";",SMALL(IF(ISERROR(SEARCH(MID(";"&amp;'CASE DATA'!$E101&amp;";",ROW($1:$99),1),";")),"",ROW($1:$99)+1),COLUMN(B101)),SMALL(IF(ISERROR(SEARCH(MID(";"&amp;'CASE DATA'!$E101&amp;";",ROW($1:$99),1),";")),"",ROW($1:$99)),COLUMN(B100)+1)-SMALL(IF(ISERROR(SEARCH(MID(";"&amp;'CASE DATA'!$E101&amp;";",ROW($1:$99),1),";")),"",ROW($1:$99)),COLUMN(B100))-1)</f>
        <v/>
      </c>
      <c r="W101" s="121" t="str">
        <f t="array" ref="W101">MID(";"&amp;'CASE DATA'!$E101&amp;";",SMALL(IF(ISERROR(SEARCH(MID(";"&amp;'CASE DATA'!$E101&amp;";",ROW($1:$99),1),";")),"",ROW($1:$99)+1),COLUMN(C101)),SMALL(IF(ISERROR(SEARCH(MID(";"&amp;'CASE DATA'!$E101&amp;";",ROW($1:$99),1),";")),"",ROW($1:$99)),COLUMN(C100)+1)-SMALL(IF(ISERROR(SEARCH(MID(";"&amp;'CASE DATA'!$E101&amp;";",ROW($1:$99),1),";")),"",ROW($1:$99)),COLUMN(C100))-1)</f>
        <v/>
      </c>
      <c r="X101" s="121" t="str">
        <f t="array" ref="X101">MID(";"&amp;'CASE DATA'!$E101&amp;";",SMALL(IF(ISERROR(SEARCH(MID(";"&amp;'CASE DATA'!$E101&amp;";",ROW($1:$99),1),";")),"",ROW($1:$99)+1),COLUMN(D101)),SMALL(IF(ISERROR(SEARCH(MID(";"&amp;'CASE DATA'!$E101&amp;";",ROW($1:$99),1),";")),"",ROW($1:$99)),COLUMN(D100)+1)-SMALL(IF(ISERROR(SEARCH(MID(";"&amp;'CASE DATA'!$E101&amp;";",ROW($1:$99),1),";")),"",ROW($1:$99)),COLUMN(D100))-1)</f>
        <v/>
      </c>
      <c r="Y101" s="121" t="str">
        <f t="array" ref="Y101">MID(";"&amp;'CASE DATA'!$E101&amp;";",SMALL(IF(ISERROR(SEARCH(MID(";"&amp;'CASE DATA'!$E101&amp;";",ROW($1:$99),1),";")),"",ROW($1:$99)+1),COLUMN(E101)),SMALL(IF(ISERROR(SEARCH(MID(";"&amp;'CASE DATA'!$E101&amp;";",ROW($1:$99),1),";")),"",ROW($1:$99)),COLUMN(E100)+1)-SMALL(IF(ISERROR(SEARCH(MID(";"&amp;'CASE DATA'!$E101&amp;";",ROW($1:$99),1),";")),"",ROW($1:$99)),COLUMN(E100))-1)</f>
        <v/>
      </c>
      <c r="Z101" s="121" t="str">
        <f t="array" ref="Z101">MID(";"&amp;'CASE DATA'!$E101&amp;";",SMALL(IF(ISERROR(SEARCH(MID(";"&amp;'CASE DATA'!$E101&amp;";",ROW($1:$99),1),";")),"",ROW($1:$99)+1),COLUMN(F101)),SMALL(IF(ISERROR(SEARCH(MID(";"&amp;'CASE DATA'!$E101&amp;";",ROW($1:$99),1),";")),"",ROW($1:$99)),COLUMN(F100)+1)-SMALL(IF(ISERROR(SEARCH(MID(";"&amp;'CASE DATA'!$E101&amp;";",ROW($1:$99),1),";")),"",ROW($1:$99)),COLUMN(F100))-1)</f>
        <v/>
      </c>
      <c r="AA101" s="121" t="str">
        <f t="array" ref="AA101">MID(";"&amp;'CASE DATA'!$E101&amp;";",SMALL(IF(ISERROR(SEARCH(MID(";"&amp;'CASE DATA'!$E101&amp;";",ROW($1:$99),1),";")),"",ROW($1:$99)+1),COLUMN(G101)),SMALL(IF(ISERROR(SEARCH(MID(";"&amp;'CASE DATA'!$E101&amp;";",ROW($1:$99),1),";")),"",ROW($1:$99)),COLUMN(G100)+1)-SMALL(IF(ISERROR(SEARCH(MID(";"&amp;'CASE DATA'!$E101&amp;";",ROW($1:$99),1),";")),"",ROW($1:$99)),COLUMN(G100))-1)</f>
        <v/>
      </c>
      <c r="AB101" s="121" t="str">
        <f t="array" ref="AB101">MID(";"&amp;'CASE DATA'!$E101&amp;";",SMALL(IF(ISERROR(SEARCH(MID(";"&amp;'CASE DATA'!$E101&amp;";",ROW($1:$99),1),";")),"",ROW($1:$99)+1),COLUMN(H101)),SMALL(IF(ISERROR(SEARCH(MID(";"&amp;'CASE DATA'!$E101&amp;";",ROW($1:$99),1),";")),"",ROW($1:$99)),COLUMN(H100)+1)-SMALL(IF(ISERROR(SEARCH(MID(";"&amp;'CASE DATA'!$E101&amp;";",ROW($1:$99),1),";")),"",ROW($1:$99)),COLUMN(H100))-1)</f>
        <v/>
      </c>
      <c r="AC101" s="121" t="str">
        <f t="array" ref="AC101">MID(";"&amp;'CASE DATA'!$E101&amp;";",SMALL(IF(ISERROR(SEARCH(MID(";"&amp;'CASE DATA'!$E101&amp;";",ROW($1:$99),1),";")),"",ROW($1:$99)+1),COLUMN(I101)),SMALL(IF(ISERROR(SEARCH(MID(";"&amp;'CASE DATA'!$E101&amp;";",ROW($1:$99),1),";")),"",ROW($1:$99)),COLUMN(I100)+1)-SMALL(IF(ISERROR(SEARCH(MID(";"&amp;'CASE DATA'!$E101&amp;";",ROW($1:$99),1),";")),"",ROW($1:$99)),COLUMN(I100))-1)</f>
        <v/>
      </c>
      <c r="AD101" s="121" t="str">
        <f t="array" ref="AD101">MID(";"&amp;'CASE DATA'!$E101&amp;";",SMALL(IF(ISERROR(SEARCH(MID(";"&amp;'CASE DATA'!$E101&amp;";",ROW($1:$99),1),";")),"",ROW($1:$99)+1),COLUMN(J101)),SMALL(IF(ISERROR(SEARCH(MID(";"&amp;'CASE DATA'!$E101&amp;";",ROW($1:$99),1),";")),"",ROW($1:$99)),COLUMN(J100)+1)-SMALL(IF(ISERROR(SEARCH(MID(";"&amp;'CASE DATA'!$E101&amp;";",ROW($1:$99),1),";")),"",ROW($1:$99)),COLUMN(J100))-1)</f>
        <v/>
      </c>
      <c r="AE101" s="121" t="str">
        <f t="array" ref="AE101">MID(";"&amp;'CASE DATA'!$E101&amp;";",SMALL(IF(ISERROR(SEARCH(MID(";"&amp;'CASE DATA'!$E101&amp;";",ROW($1:$99),1),";")),"",ROW($1:$99)+1),COLUMN(K101)),SMALL(IF(ISERROR(SEARCH(MID(";"&amp;'CASE DATA'!$E101&amp;";",ROW($1:$99),1),";")),"",ROW($1:$99)),COLUMN(K100)+1)-SMALL(IF(ISERROR(SEARCH(MID(";"&amp;'CASE DATA'!$E101&amp;";",ROW($1:$99),1),";")),"",ROW($1:$99)),COLUMN(K100))-1)</f>
        <v/>
      </c>
      <c r="AF101" s="121" t="str">
        <f t="array" ref="AF101">MID(";"&amp;'CASE DATA'!$E101&amp;";",SMALL(IF(ISERROR(SEARCH(MID(";"&amp;'CASE DATA'!$E101&amp;";",ROW($1:$99),1),";")),"",ROW($1:$99)+1),COLUMN(L101)),SMALL(IF(ISERROR(SEARCH(MID(";"&amp;'CASE DATA'!$E101&amp;";",ROW($1:$99),1),";")),"",ROW($1:$99)),COLUMN(L100)+1)-SMALL(IF(ISERROR(SEARCH(MID(";"&amp;'CASE DATA'!$E101&amp;";",ROW($1:$99),1),";")),"",ROW($1:$99)),COLUMN(L100))-1)</f>
        <v/>
      </c>
    </row>
    <row r="102" spans="4:32" x14ac:dyDescent="0.3">
      <c r="D102" s="145"/>
      <c r="E102" s="146"/>
      <c r="S102" s="8">
        <f t="shared" si="2"/>
        <v>0</v>
      </c>
      <c r="U102" s="121" t="str">
        <f t="array" ref="U102">MID(";"&amp;'CASE DATA'!$E102&amp;";",SMALL(IF(ISERROR(SEARCH(MID(";"&amp;'CASE DATA'!$E102&amp;";",ROW($1:$99),1),";")),"",ROW($1:$99)+1),COLUMN(A102)),SMALL(IF(ISERROR(SEARCH(MID(";"&amp;'CASE DATA'!$E102&amp;";",ROW($1:$99),1),";")),"",ROW($1:$99)),COLUMN(A101)+1)-SMALL(IF(ISERROR(SEARCH(MID(";"&amp;'CASE DATA'!$E102&amp;";",ROW($1:$99),1),";")),"",ROW($1:$99)),COLUMN(A101))-1)</f>
        <v/>
      </c>
      <c r="V102" s="121" t="str">
        <f t="array" ref="V102">MID(";"&amp;'CASE DATA'!$E102&amp;";",SMALL(IF(ISERROR(SEARCH(MID(";"&amp;'CASE DATA'!$E102&amp;";",ROW($1:$99),1),";")),"",ROW($1:$99)+1),COLUMN(B102)),SMALL(IF(ISERROR(SEARCH(MID(";"&amp;'CASE DATA'!$E102&amp;";",ROW($1:$99),1),";")),"",ROW($1:$99)),COLUMN(B101)+1)-SMALL(IF(ISERROR(SEARCH(MID(";"&amp;'CASE DATA'!$E102&amp;";",ROW($1:$99),1),";")),"",ROW($1:$99)),COLUMN(B101))-1)</f>
        <v/>
      </c>
      <c r="W102" s="121" t="str">
        <f t="array" ref="W102">MID(";"&amp;'CASE DATA'!$E102&amp;";",SMALL(IF(ISERROR(SEARCH(MID(";"&amp;'CASE DATA'!$E102&amp;";",ROW($1:$99),1),";")),"",ROW($1:$99)+1),COLUMN(C102)),SMALL(IF(ISERROR(SEARCH(MID(";"&amp;'CASE DATA'!$E102&amp;";",ROW($1:$99),1),";")),"",ROW($1:$99)),COLUMN(C101)+1)-SMALL(IF(ISERROR(SEARCH(MID(";"&amp;'CASE DATA'!$E102&amp;";",ROW($1:$99),1),";")),"",ROW($1:$99)),COLUMN(C101))-1)</f>
        <v/>
      </c>
      <c r="X102" s="121" t="str">
        <f t="array" ref="X102">MID(";"&amp;'CASE DATA'!$E102&amp;";",SMALL(IF(ISERROR(SEARCH(MID(";"&amp;'CASE DATA'!$E102&amp;";",ROW($1:$99),1),";")),"",ROW($1:$99)+1),COLUMN(D102)),SMALL(IF(ISERROR(SEARCH(MID(";"&amp;'CASE DATA'!$E102&amp;";",ROW($1:$99),1),";")),"",ROW($1:$99)),COLUMN(D101)+1)-SMALL(IF(ISERROR(SEARCH(MID(";"&amp;'CASE DATA'!$E102&amp;";",ROW($1:$99),1),";")),"",ROW($1:$99)),COLUMN(D101))-1)</f>
        <v/>
      </c>
      <c r="Y102" s="121" t="str">
        <f t="array" ref="Y102">MID(";"&amp;'CASE DATA'!$E102&amp;";",SMALL(IF(ISERROR(SEARCH(MID(";"&amp;'CASE DATA'!$E102&amp;";",ROW($1:$99),1),";")),"",ROW($1:$99)+1),COLUMN(E102)),SMALL(IF(ISERROR(SEARCH(MID(";"&amp;'CASE DATA'!$E102&amp;";",ROW($1:$99),1),";")),"",ROW($1:$99)),COLUMN(E101)+1)-SMALL(IF(ISERROR(SEARCH(MID(";"&amp;'CASE DATA'!$E102&amp;";",ROW($1:$99),1),";")),"",ROW($1:$99)),COLUMN(E101))-1)</f>
        <v/>
      </c>
      <c r="Z102" s="121" t="str">
        <f t="array" ref="Z102">MID(";"&amp;'CASE DATA'!$E102&amp;";",SMALL(IF(ISERROR(SEARCH(MID(";"&amp;'CASE DATA'!$E102&amp;";",ROW($1:$99),1),";")),"",ROW($1:$99)+1),COLUMN(F102)),SMALL(IF(ISERROR(SEARCH(MID(";"&amp;'CASE DATA'!$E102&amp;";",ROW($1:$99),1),";")),"",ROW($1:$99)),COLUMN(F101)+1)-SMALL(IF(ISERROR(SEARCH(MID(";"&amp;'CASE DATA'!$E102&amp;";",ROW($1:$99),1),";")),"",ROW($1:$99)),COLUMN(F101))-1)</f>
        <v/>
      </c>
      <c r="AA102" s="121" t="str">
        <f t="array" ref="AA102">MID(";"&amp;'CASE DATA'!$E102&amp;";",SMALL(IF(ISERROR(SEARCH(MID(";"&amp;'CASE DATA'!$E102&amp;";",ROW($1:$99),1),";")),"",ROW($1:$99)+1),COLUMN(G102)),SMALL(IF(ISERROR(SEARCH(MID(";"&amp;'CASE DATA'!$E102&amp;";",ROW($1:$99),1),";")),"",ROW($1:$99)),COLUMN(G101)+1)-SMALL(IF(ISERROR(SEARCH(MID(";"&amp;'CASE DATA'!$E102&amp;";",ROW($1:$99),1),";")),"",ROW($1:$99)),COLUMN(G101))-1)</f>
        <v/>
      </c>
      <c r="AB102" s="121" t="str">
        <f t="array" ref="AB102">MID(";"&amp;'CASE DATA'!$E102&amp;";",SMALL(IF(ISERROR(SEARCH(MID(";"&amp;'CASE DATA'!$E102&amp;";",ROW($1:$99),1),";")),"",ROW($1:$99)+1),COLUMN(H102)),SMALL(IF(ISERROR(SEARCH(MID(";"&amp;'CASE DATA'!$E102&amp;";",ROW($1:$99),1),";")),"",ROW($1:$99)),COLUMN(H101)+1)-SMALL(IF(ISERROR(SEARCH(MID(";"&amp;'CASE DATA'!$E102&amp;";",ROW($1:$99),1),";")),"",ROW($1:$99)),COLUMN(H101))-1)</f>
        <v/>
      </c>
      <c r="AC102" s="121" t="str">
        <f t="array" ref="AC102">MID(";"&amp;'CASE DATA'!$E102&amp;";",SMALL(IF(ISERROR(SEARCH(MID(";"&amp;'CASE DATA'!$E102&amp;";",ROW($1:$99),1),";")),"",ROW($1:$99)+1),COLUMN(I102)),SMALL(IF(ISERROR(SEARCH(MID(";"&amp;'CASE DATA'!$E102&amp;";",ROW($1:$99),1),";")),"",ROW($1:$99)),COLUMN(I101)+1)-SMALL(IF(ISERROR(SEARCH(MID(";"&amp;'CASE DATA'!$E102&amp;";",ROW($1:$99),1),";")),"",ROW($1:$99)),COLUMN(I101))-1)</f>
        <v/>
      </c>
      <c r="AD102" s="121" t="str">
        <f t="array" ref="AD102">MID(";"&amp;'CASE DATA'!$E102&amp;";",SMALL(IF(ISERROR(SEARCH(MID(";"&amp;'CASE DATA'!$E102&amp;";",ROW($1:$99),1),";")),"",ROW($1:$99)+1),COLUMN(J102)),SMALL(IF(ISERROR(SEARCH(MID(";"&amp;'CASE DATA'!$E102&amp;";",ROW($1:$99),1),";")),"",ROW($1:$99)),COLUMN(J101)+1)-SMALL(IF(ISERROR(SEARCH(MID(";"&amp;'CASE DATA'!$E102&amp;";",ROW($1:$99),1),";")),"",ROW($1:$99)),COLUMN(J101))-1)</f>
        <v/>
      </c>
      <c r="AE102" s="121" t="str">
        <f t="array" ref="AE102">MID(";"&amp;'CASE DATA'!$E102&amp;";",SMALL(IF(ISERROR(SEARCH(MID(";"&amp;'CASE DATA'!$E102&amp;";",ROW($1:$99),1),";")),"",ROW($1:$99)+1),COLUMN(K102)),SMALL(IF(ISERROR(SEARCH(MID(";"&amp;'CASE DATA'!$E102&amp;";",ROW($1:$99),1),";")),"",ROW($1:$99)),COLUMN(K101)+1)-SMALL(IF(ISERROR(SEARCH(MID(";"&amp;'CASE DATA'!$E102&amp;";",ROW($1:$99),1),";")),"",ROW($1:$99)),COLUMN(K101))-1)</f>
        <v/>
      </c>
      <c r="AF102" s="121" t="str">
        <f t="array" ref="AF102">MID(";"&amp;'CASE DATA'!$E102&amp;";",SMALL(IF(ISERROR(SEARCH(MID(";"&amp;'CASE DATA'!$E102&amp;";",ROW($1:$99),1),";")),"",ROW($1:$99)+1),COLUMN(L102)),SMALL(IF(ISERROR(SEARCH(MID(";"&amp;'CASE DATA'!$E102&amp;";",ROW($1:$99),1),";")),"",ROW($1:$99)),COLUMN(L101)+1)-SMALL(IF(ISERROR(SEARCH(MID(";"&amp;'CASE DATA'!$E102&amp;";",ROW($1:$99),1),";")),"",ROW($1:$99)),COLUMN(L101))-1)</f>
        <v/>
      </c>
    </row>
    <row r="103" spans="4:32" x14ac:dyDescent="0.3">
      <c r="D103" s="145"/>
      <c r="E103" s="146"/>
      <c r="S103" s="8">
        <f t="shared" si="2"/>
        <v>0</v>
      </c>
      <c r="U103" s="121" t="str">
        <f t="array" ref="U103">MID(";"&amp;'CASE DATA'!$E103&amp;";",SMALL(IF(ISERROR(SEARCH(MID(";"&amp;'CASE DATA'!$E103&amp;";",ROW($1:$99),1),";")),"",ROW($1:$99)+1),COLUMN(A103)),SMALL(IF(ISERROR(SEARCH(MID(";"&amp;'CASE DATA'!$E103&amp;";",ROW($1:$99),1),";")),"",ROW($1:$99)),COLUMN(A102)+1)-SMALL(IF(ISERROR(SEARCH(MID(";"&amp;'CASE DATA'!$E103&amp;";",ROW($1:$99),1),";")),"",ROW($1:$99)),COLUMN(A102))-1)</f>
        <v/>
      </c>
      <c r="V103" s="121" t="str">
        <f t="array" ref="V103">MID(";"&amp;'CASE DATA'!$E103&amp;";",SMALL(IF(ISERROR(SEARCH(MID(";"&amp;'CASE DATA'!$E103&amp;";",ROW($1:$99),1),";")),"",ROW($1:$99)+1),COLUMN(B103)),SMALL(IF(ISERROR(SEARCH(MID(";"&amp;'CASE DATA'!$E103&amp;";",ROW($1:$99),1),";")),"",ROW($1:$99)),COLUMN(B102)+1)-SMALL(IF(ISERROR(SEARCH(MID(";"&amp;'CASE DATA'!$E103&amp;";",ROW($1:$99),1),";")),"",ROW($1:$99)),COLUMN(B102))-1)</f>
        <v/>
      </c>
      <c r="W103" s="121" t="str">
        <f t="array" ref="W103">MID(";"&amp;'CASE DATA'!$E103&amp;";",SMALL(IF(ISERROR(SEARCH(MID(";"&amp;'CASE DATA'!$E103&amp;";",ROW($1:$99),1),";")),"",ROW($1:$99)+1),COLUMN(C103)),SMALL(IF(ISERROR(SEARCH(MID(";"&amp;'CASE DATA'!$E103&amp;";",ROW($1:$99),1),";")),"",ROW($1:$99)),COLUMN(C102)+1)-SMALL(IF(ISERROR(SEARCH(MID(";"&amp;'CASE DATA'!$E103&amp;";",ROW($1:$99),1),";")),"",ROW($1:$99)),COLUMN(C102))-1)</f>
        <v/>
      </c>
      <c r="X103" s="121" t="str">
        <f t="array" ref="X103">MID(";"&amp;'CASE DATA'!$E103&amp;";",SMALL(IF(ISERROR(SEARCH(MID(";"&amp;'CASE DATA'!$E103&amp;";",ROW($1:$99),1),";")),"",ROW($1:$99)+1),COLUMN(D103)),SMALL(IF(ISERROR(SEARCH(MID(";"&amp;'CASE DATA'!$E103&amp;";",ROW($1:$99),1),";")),"",ROW($1:$99)),COLUMN(D102)+1)-SMALL(IF(ISERROR(SEARCH(MID(";"&amp;'CASE DATA'!$E103&amp;";",ROW($1:$99),1),";")),"",ROW($1:$99)),COLUMN(D102))-1)</f>
        <v/>
      </c>
      <c r="Y103" s="121" t="str">
        <f t="array" ref="Y103">MID(";"&amp;'CASE DATA'!$E103&amp;";",SMALL(IF(ISERROR(SEARCH(MID(";"&amp;'CASE DATA'!$E103&amp;";",ROW($1:$99),1),";")),"",ROW($1:$99)+1),COLUMN(E103)),SMALL(IF(ISERROR(SEARCH(MID(";"&amp;'CASE DATA'!$E103&amp;";",ROW($1:$99),1),";")),"",ROW($1:$99)),COLUMN(E102)+1)-SMALL(IF(ISERROR(SEARCH(MID(";"&amp;'CASE DATA'!$E103&amp;";",ROW($1:$99),1),";")),"",ROW($1:$99)),COLUMN(E102))-1)</f>
        <v/>
      </c>
      <c r="Z103" s="121" t="str">
        <f t="array" ref="Z103">MID(";"&amp;'CASE DATA'!$E103&amp;";",SMALL(IF(ISERROR(SEARCH(MID(";"&amp;'CASE DATA'!$E103&amp;";",ROW($1:$99),1),";")),"",ROW($1:$99)+1),COLUMN(F103)),SMALL(IF(ISERROR(SEARCH(MID(";"&amp;'CASE DATA'!$E103&amp;";",ROW($1:$99),1),";")),"",ROW($1:$99)),COLUMN(F102)+1)-SMALL(IF(ISERROR(SEARCH(MID(";"&amp;'CASE DATA'!$E103&amp;";",ROW($1:$99),1),";")),"",ROW($1:$99)),COLUMN(F102))-1)</f>
        <v/>
      </c>
      <c r="AA103" s="121" t="str">
        <f t="array" ref="AA103">MID(";"&amp;'CASE DATA'!$E103&amp;";",SMALL(IF(ISERROR(SEARCH(MID(";"&amp;'CASE DATA'!$E103&amp;";",ROW($1:$99),1),";")),"",ROW($1:$99)+1),COLUMN(G103)),SMALL(IF(ISERROR(SEARCH(MID(";"&amp;'CASE DATA'!$E103&amp;";",ROW($1:$99),1),";")),"",ROW($1:$99)),COLUMN(G102)+1)-SMALL(IF(ISERROR(SEARCH(MID(";"&amp;'CASE DATA'!$E103&amp;";",ROW($1:$99),1),";")),"",ROW($1:$99)),COLUMN(G102))-1)</f>
        <v/>
      </c>
      <c r="AB103" s="121" t="str">
        <f t="array" ref="AB103">MID(";"&amp;'CASE DATA'!$E103&amp;";",SMALL(IF(ISERROR(SEARCH(MID(";"&amp;'CASE DATA'!$E103&amp;";",ROW($1:$99),1),";")),"",ROW($1:$99)+1),COLUMN(H103)),SMALL(IF(ISERROR(SEARCH(MID(";"&amp;'CASE DATA'!$E103&amp;";",ROW($1:$99),1),";")),"",ROW($1:$99)),COLUMN(H102)+1)-SMALL(IF(ISERROR(SEARCH(MID(";"&amp;'CASE DATA'!$E103&amp;";",ROW($1:$99),1),";")),"",ROW($1:$99)),COLUMN(H102))-1)</f>
        <v/>
      </c>
      <c r="AC103" s="121" t="str">
        <f t="array" ref="AC103">MID(";"&amp;'CASE DATA'!$E103&amp;";",SMALL(IF(ISERROR(SEARCH(MID(";"&amp;'CASE DATA'!$E103&amp;";",ROW($1:$99),1),";")),"",ROW($1:$99)+1),COLUMN(I103)),SMALL(IF(ISERROR(SEARCH(MID(";"&amp;'CASE DATA'!$E103&amp;";",ROW($1:$99),1),";")),"",ROW($1:$99)),COLUMN(I102)+1)-SMALL(IF(ISERROR(SEARCH(MID(";"&amp;'CASE DATA'!$E103&amp;";",ROW($1:$99),1),";")),"",ROW($1:$99)),COLUMN(I102))-1)</f>
        <v/>
      </c>
      <c r="AD103" s="121" t="str">
        <f t="array" ref="AD103">MID(";"&amp;'CASE DATA'!$E103&amp;";",SMALL(IF(ISERROR(SEARCH(MID(";"&amp;'CASE DATA'!$E103&amp;";",ROW($1:$99),1),";")),"",ROW($1:$99)+1),COLUMN(J103)),SMALL(IF(ISERROR(SEARCH(MID(";"&amp;'CASE DATA'!$E103&amp;";",ROW($1:$99),1),";")),"",ROW($1:$99)),COLUMN(J102)+1)-SMALL(IF(ISERROR(SEARCH(MID(";"&amp;'CASE DATA'!$E103&amp;";",ROW($1:$99),1),";")),"",ROW($1:$99)),COLUMN(J102))-1)</f>
        <v/>
      </c>
      <c r="AE103" s="121" t="str">
        <f t="array" ref="AE103">MID(";"&amp;'CASE DATA'!$E103&amp;";",SMALL(IF(ISERROR(SEARCH(MID(";"&amp;'CASE DATA'!$E103&amp;";",ROW($1:$99),1),";")),"",ROW($1:$99)+1),COLUMN(K103)),SMALL(IF(ISERROR(SEARCH(MID(";"&amp;'CASE DATA'!$E103&amp;";",ROW($1:$99),1),";")),"",ROW($1:$99)),COLUMN(K102)+1)-SMALL(IF(ISERROR(SEARCH(MID(";"&amp;'CASE DATA'!$E103&amp;";",ROW($1:$99),1),";")),"",ROW($1:$99)),COLUMN(K102))-1)</f>
        <v/>
      </c>
      <c r="AF103" s="121" t="str">
        <f t="array" ref="AF103">MID(";"&amp;'CASE DATA'!$E103&amp;";",SMALL(IF(ISERROR(SEARCH(MID(";"&amp;'CASE DATA'!$E103&amp;";",ROW($1:$99),1),";")),"",ROW($1:$99)+1),COLUMN(L103)),SMALL(IF(ISERROR(SEARCH(MID(";"&amp;'CASE DATA'!$E103&amp;";",ROW($1:$99),1),";")),"",ROW($1:$99)),COLUMN(L102)+1)-SMALL(IF(ISERROR(SEARCH(MID(";"&amp;'CASE DATA'!$E103&amp;";",ROW($1:$99),1),";")),"",ROW($1:$99)),COLUMN(L102))-1)</f>
        <v/>
      </c>
    </row>
    <row r="104" spans="4:32" x14ac:dyDescent="0.3">
      <c r="D104" s="145"/>
      <c r="E104" s="146"/>
      <c r="S104" s="8">
        <f t="shared" si="2"/>
        <v>0</v>
      </c>
      <c r="U104" s="121" t="str">
        <f t="array" ref="U104">MID(";"&amp;'CASE DATA'!$E104&amp;";",SMALL(IF(ISERROR(SEARCH(MID(";"&amp;'CASE DATA'!$E104&amp;";",ROW($1:$99),1),";")),"",ROW($1:$99)+1),COLUMN(A104)),SMALL(IF(ISERROR(SEARCH(MID(";"&amp;'CASE DATA'!$E104&amp;";",ROW($1:$99),1),";")),"",ROW($1:$99)),COLUMN(A103)+1)-SMALL(IF(ISERROR(SEARCH(MID(";"&amp;'CASE DATA'!$E104&amp;";",ROW($1:$99),1),";")),"",ROW($1:$99)),COLUMN(A103))-1)</f>
        <v/>
      </c>
      <c r="V104" s="121" t="str">
        <f t="array" ref="V104">MID(";"&amp;'CASE DATA'!$E104&amp;";",SMALL(IF(ISERROR(SEARCH(MID(";"&amp;'CASE DATA'!$E104&amp;";",ROW($1:$99),1),";")),"",ROW($1:$99)+1),COLUMN(B104)),SMALL(IF(ISERROR(SEARCH(MID(";"&amp;'CASE DATA'!$E104&amp;";",ROW($1:$99),1),";")),"",ROW($1:$99)),COLUMN(B103)+1)-SMALL(IF(ISERROR(SEARCH(MID(";"&amp;'CASE DATA'!$E104&amp;";",ROW($1:$99),1),";")),"",ROW($1:$99)),COLUMN(B103))-1)</f>
        <v/>
      </c>
      <c r="W104" s="121" t="str">
        <f t="array" ref="W104">MID(";"&amp;'CASE DATA'!$E104&amp;";",SMALL(IF(ISERROR(SEARCH(MID(";"&amp;'CASE DATA'!$E104&amp;";",ROW($1:$99),1),";")),"",ROW($1:$99)+1),COLUMN(C104)),SMALL(IF(ISERROR(SEARCH(MID(";"&amp;'CASE DATA'!$E104&amp;";",ROW($1:$99),1),";")),"",ROW($1:$99)),COLUMN(C103)+1)-SMALL(IF(ISERROR(SEARCH(MID(";"&amp;'CASE DATA'!$E104&amp;";",ROW($1:$99),1),";")),"",ROW($1:$99)),COLUMN(C103))-1)</f>
        <v/>
      </c>
      <c r="X104" s="121" t="str">
        <f t="array" ref="X104">MID(";"&amp;'CASE DATA'!$E104&amp;";",SMALL(IF(ISERROR(SEARCH(MID(";"&amp;'CASE DATA'!$E104&amp;";",ROW($1:$99),1),";")),"",ROW($1:$99)+1),COLUMN(D104)),SMALL(IF(ISERROR(SEARCH(MID(";"&amp;'CASE DATA'!$E104&amp;";",ROW($1:$99),1),";")),"",ROW($1:$99)),COLUMN(D103)+1)-SMALL(IF(ISERROR(SEARCH(MID(";"&amp;'CASE DATA'!$E104&amp;";",ROW($1:$99),1),";")),"",ROW($1:$99)),COLUMN(D103))-1)</f>
        <v/>
      </c>
      <c r="Y104" s="121" t="str">
        <f t="array" ref="Y104">MID(";"&amp;'CASE DATA'!$E104&amp;";",SMALL(IF(ISERROR(SEARCH(MID(";"&amp;'CASE DATA'!$E104&amp;";",ROW($1:$99),1),";")),"",ROW($1:$99)+1),COLUMN(E104)),SMALL(IF(ISERROR(SEARCH(MID(";"&amp;'CASE DATA'!$E104&amp;";",ROW($1:$99),1),";")),"",ROW($1:$99)),COLUMN(E103)+1)-SMALL(IF(ISERROR(SEARCH(MID(";"&amp;'CASE DATA'!$E104&amp;";",ROW($1:$99),1),";")),"",ROW($1:$99)),COLUMN(E103))-1)</f>
        <v/>
      </c>
      <c r="Z104" s="121" t="str">
        <f t="array" ref="Z104">MID(";"&amp;'CASE DATA'!$E104&amp;";",SMALL(IF(ISERROR(SEARCH(MID(";"&amp;'CASE DATA'!$E104&amp;";",ROW($1:$99),1),";")),"",ROW($1:$99)+1),COLUMN(F104)),SMALL(IF(ISERROR(SEARCH(MID(";"&amp;'CASE DATA'!$E104&amp;";",ROW($1:$99),1),";")),"",ROW($1:$99)),COLUMN(F103)+1)-SMALL(IF(ISERROR(SEARCH(MID(";"&amp;'CASE DATA'!$E104&amp;";",ROW($1:$99),1),";")),"",ROW($1:$99)),COLUMN(F103))-1)</f>
        <v/>
      </c>
      <c r="AA104" s="121" t="str">
        <f t="array" ref="AA104">MID(";"&amp;'CASE DATA'!$E104&amp;";",SMALL(IF(ISERROR(SEARCH(MID(";"&amp;'CASE DATA'!$E104&amp;";",ROW($1:$99),1),";")),"",ROW($1:$99)+1),COLUMN(G104)),SMALL(IF(ISERROR(SEARCH(MID(";"&amp;'CASE DATA'!$E104&amp;";",ROW($1:$99),1),";")),"",ROW($1:$99)),COLUMN(G103)+1)-SMALL(IF(ISERROR(SEARCH(MID(";"&amp;'CASE DATA'!$E104&amp;";",ROW($1:$99),1),";")),"",ROW($1:$99)),COLUMN(G103))-1)</f>
        <v/>
      </c>
      <c r="AB104" s="121" t="str">
        <f t="array" ref="AB104">MID(";"&amp;'CASE DATA'!$E104&amp;";",SMALL(IF(ISERROR(SEARCH(MID(";"&amp;'CASE DATA'!$E104&amp;";",ROW($1:$99),1),";")),"",ROW($1:$99)+1),COLUMN(H104)),SMALL(IF(ISERROR(SEARCH(MID(";"&amp;'CASE DATA'!$E104&amp;";",ROW($1:$99),1),";")),"",ROW($1:$99)),COLUMN(H103)+1)-SMALL(IF(ISERROR(SEARCH(MID(";"&amp;'CASE DATA'!$E104&amp;";",ROW($1:$99),1),";")),"",ROW($1:$99)),COLUMN(H103))-1)</f>
        <v/>
      </c>
      <c r="AC104" s="121" t="str">
        <f t="array" ref="AC104">MID(";"&amp;'CASE DATA'!$E104&amp;";",SMALL(IF(ISERROR(SEARCH(MID(";"&amp;'CASE DATA'!$E104&amp;";",ROW($1:$99),1),";")),"",ROW($1:$99)+1),COLUMN(I104)),SMALL(IF(ISERROR(SEARCH(MID(";"&amp;'CASE DATA'!$E104&amp;";",ROW($1:$99),1),";")),"",ROW($1:$99)),COLUMN(I103)+1)-SMALL(IF(ISERROR(SEARCH(MID(";"&amp;'CASE DATA'!$E104&amp;";",ROW($1:$99),1),";")),"",ROW($1:$99)),COLUMN(I103))-1)</f>
        <v/>
      </c>
      <c r="AD104" s="121" t="str">
        <f t="array" ref="AD104">MID(";"&amp;'CASE DATA'!$E104&amp;";",SMALL(IF(ISERROR(SEARCH(MID(";"&amp;'CASE DATA'!$E104&amp;";",ROW($1:$99),1),";")),"",ROW($1:$99)+1),COLUMN(J104)),SMALL(IF(ISERROR(SEARCH(MID(";"&amp;'CASE DATA'!$E104&amp;";",ROW($1:$99),1),";")),"",ROW($1:$99)),COLUMN(J103)+1)-SMALL(IF(ISERROR(SEARCH(MID(";"&amp;'CASE DATA'!$E104&amp;";",ROW($1:$99),1),";")),"",ROW($1:$99)),COLUMN(J103))-1)</f>
        <v/>
      </c>
      <c r="AE104" s="121" t="str">
        <f t="array" ref="AE104">MID(";"&amp;'CASE DATA'!$E104&amp;";",SMALL(IF(ISERROR(SEARCH(MID(";"&amp;'CASE DATA'!$E104&amp;";",ROW($1:$99),1),";")),"",ROW($1:$99)+1),COLUMN(K104)),SMALL(IF(ISERROR(SEARCH(MID(";"&amp;'CASE DATA'!$E104&amp;";",ROW($1:$99),1),";")),"",ROW($1:$99)),COLUMN(K103)+1)-SMALL(IF(ISERROR(SEARCH(MID(";"&amp;'CASE DATA'!$E104&amp;";",ROW($1:$99),1),";")),"",ROW($1:$99)),COLUMN(K103))-1)</f>
        <v/>
      </c>
      <c r="AF104" s="121" t="str">
        <f t="array" ref="AF104">MID(";"&amp;'CASE DATA'!$E104&amp;";",SMALL(IF(ISERROR(SEARCH(MID(";"&amp;'CASE DATA'!$E104&amp;";",ROW($1:$99),1),";")),"",ROW($1:$99)+1),COLUMN(L104)),SMALL(IF(ISERROR(SEARCH(MID(";"&amp;'CASE DATA'!$E104&amp;";",ROW($1:$99),1),";")),"",ROW($1:$99)),COLUMN(L103)+1)-SMALL(IF(ISERROR(SEARCH(MID(";"&amp;'CASE DATA'!$E104&amp;";",ROW($1:$99),1),";")),"",ROW($1:$99)),COLUMN(L103))-1)</f>
        <v/>
      </c>
    </row>
    <row r="105" spans="4:32" x14ac:dyDescent="0.3">
      <c r="D105" s="145"/>
      <c r="E105" s="146"/>
      <c r="S105" s="8">
        <f t="shared" si="2"/>
        <v>0</v>
      </c>
      <c r="U105" s="121" t="str">
        <f t="array" ref="U105">MID(";"&amp;'CASE DATA'!$E105&amp;";",SMALL(IF(ISERROR(SEARCH(MID(";"&amp;'CASE DATA'!$E105&amp;";",ROW($1:$99),1),";")),"",ROW($1:$99)+1),COLUMN(A105)),SMALL(IF(ISERROR(SEARCH(MID(";"&amp;'CASE DATA'!$E105&amp;";",ROW($1:$99),1),";")),"",ROW($1:$99)),COLUMN(A104)+1)-SMALL(IF(ISERROR(SEARCH(MID(";"&amp;'CASE DATA'!$E105&amp;";",ROW($1:$99),1),";")),"",ROW($1:$99)),COLUMN(A104))-1)</f>
        <v/>
      </c>
      <c r="V105" s="121" t="str">
        <f t="array" ref="V105">MID(";"&amp;'CASE DATA'!$E105&amp;";",SMALL(IF(ISERROR(SEARCH(MID(";"&amp;'CASE DATA'!$E105&amp;";",ROW($1:$99),1),";")),"",ROW($1:$99)+1),COLUMN(B105)),SMALL(IF(ISERROR(SEARCH(MID(";"&amp;'CASE DATA'!$E105&amp;";",ROW($1:$99),1),";")),"",ROW($1:$99)),COLUMN(B104)+1)-SMALL(IF(ISERROR(SEARCH(MID(";"&amp;'CASE DATA'!$E105&amp;";",ROW($1:$99),1),";")),"",ROW($1:$99)),COLUMN(B104))-1)</f>
        <v/>
      </c>
      <c r="W105" s="121" t="str">
        <f t="array" ref="W105">MID(";"&amp;'CASE DATA'!$E105&amp;";",SMALL(IF(ISERROR(SEARCH(MID(";"&amp;'CASE DATA'!$E105&amp;";",ROW($1:$99),1),";")),"",ROW($1:$99)+1),COLUMN(C105)),SMALL(IF(ISERROR(SEARCH(MID(";"&amp;'CASE DATA'!$E105&amp;";",ROW($1:$99),1),";")),"",ROW($1:$99)),COLUMN(C104)+1)-SMALL(IF(ISERROR(SEARCH(MID(";"&amp;'CASE DATA'!$E105&amp;";",ROW($1:$99),1),";")),"",ROW($1:$99)),COLUMN(C104))-1)</f>
        <v/>
      </c>
      <c r="X105" s="121" t="str">
        <f t="array" ref="X105">MID(";"&amp;'CASE DATA'!$E105&amp;";",SMALL(IF(ISERROR(SEARCH(MID(";"&amp;'CASE DATA'!$E105&amp;";",ROW($1:$99),1),";")),"",ROW($1:$99)+1),COLUMN(D105)),SMALL(IF(ISERROR(SEARCH(MID(";"&amp;'CASE DATA'!$E105&amp;";",ROW($1:$99),1),";")),"",ROW($1:$99)),COLUMN(D104)+1)-SMALL(IF(ISERROR(SEARCH(MID(";"&amp;'CASE DATA'!$E105&amp;";",ROW($1:$99),1),";")),"",ROW($1:$99)),COLUMN(D104))-1)</f>
        <v/>
      </c>
      <c r="Y105" s="121" t="str">
        <f t="array" ref="Y105">MID(";"&amp;'CASE DATA'!$E105&amp;";",SMALL(IF(ISERROR(SEARCH(MID(";"&amp;'CASE DATA'!$E105&amp;";",ROW($1:$99),1),";")),"",ROW($1:$99)+1),COLUMN(E105)),SMALL(IF(ISERROR(SEARCH(MID(";"&amp;'CASE DATA'!$E105&amp;";",ROW($1:$99),1),";")),"",ROW($1:$99)),COLUMN(E104)+1)-SMALL(IF(ISERROR(SEARCH(MID(";"&amp;'CASE DATA'!$E105&amp;";",ROW($1:$99),1),";")),"",ROW($1:$99)),COLUMN(E104))-1)</f>
        <v/>
      </c>
      <c r="Z105" s="121" t="str">
        <f t="array" ref="Z105">MID(";"&amp;'CASE DATA'!$E105&amp;";",SMALL(IF(ISERROR(SEARCH(MID(";"&amp;'CASE DATA'!$E105&amp;";",ROW($1:$99),1),";")),"",ROW($1:$99)+1),COLUMN(F105)),SMALL(IF(ISERROR(SEARCH(MID(";"&amp;'CASE DATA'!$E105&amp;";",ROW($1:$99),1),";")),"",ROW($1:$99)),COLUMN(F104)+1)-SMALL(IF(ISERROR(SEARCH(MID(";"&amp;'CASE DATA'!$E105&amp;";",ROW($1:$99),1),";")),"",ROW($1:$99)),COLUMN(F104))-1)</f>
        <v/>
      </c>
      <c r="AA105" s="121" t="str">
        <f t="array" ref="AA105">MID(";"&amp;'CASE DATA'!$E105&amp;";",SMALL(IF(ISERROR(SEARCH(MID(";"&amp;'CASE DATA'!$E105&amp;";",ROW($1:$99),1),";")),"",ROW($1:$99)+1),COLUMN(G105)),SMALL(IF(ISERROR(SEARCH(MID(";"&amp;'CASE DATA'!$E105&amp;";",ROW($1:$99),1),";")),"",ROW($1:$99)),COLUMN(G104)+1)-SMALL(IF(ISERROR(SEARCH(MID(";"&amp;'CASE DATA'!$E105&amp;";",ROW($1:$99),1),";")),"",ROW($1:$99)),COLUMN(G104))-1)</f>
        <v/>
      </c>
      <c r="AB105" s="121" t="str">
        <f t="array" ref="AB105">MID(";"&amp;'CASE DATA'!$E105&amp;";",SMALL(IF(ISERROR(SEARCH(MID(";"&amp;'CASE DATA'!$E105&amp;";",ROW($1:$99),1),";")),"",ROW($1:$99)+1),COLUMN(H105)),SMALL(IF(ISERROR(SEARCH(MID(";"&amp;'CASE DATA'!$E105&amp;";",ROW($1:$99),1),";")),"",ROW($1:$99)),COLUMN(H104)+1)-SMALL(IF(ISERROR(SEARCH(MID(";"&amp;'CASE DATA'!$E105&amp;";",ROW($1:$99),1),";")),"",ROW($1:$99)),COLUMN(H104))-1)</f>
        <v/>
      </c>
      <c r="AC105" s="121" t="str">
        <f t="array" ref="AC105">MID(";"&amp;'CASE DATA'!$E105&amp;";",SMALL(IF(ISERROR(SEARCH(MID(";"&amp;'CASE DATA'!$E105&amp;";",ROW($1:$99),1),";")),"",ROW($1:$99)+1),COLUMN(I105)),SMALL(IF(ISERROR(SEARCH(MID(";"&amp;'CASE DATA'!$E105&amp;";",ROW($1:$99),1),";")),"",ROW($1:$99)),COLUMN(I104)+1)-SMALL(IF(ISERROR(SEARCH(MID(";"&amp;'CASE DATA'!$E105&amp;";",ROW($1:$99),1),";")),"",ROW($1:$99)),COLUMN(I104))-1)</f>
        <v/>
      </c>
      <c r="AD105" s="121" t="str">
        <f t="array" ref="AD105">MID(";"&amp;'CASE DATA'!$E105&amp;";",SMALL(IF(ISERROR(SEARCH(MID(";"&amp;'CASE DATA'!$E105&amp;";",ROW($1:$99),1),";")),"",ROW($1:$99)+1),COLUMN(J105)),SMALL(IF(ISERROR(SEARCH(MID(";"&amp;'CASE DATA'!$E105&amp;";",ROW($1:$99),1),";")),"",ROW($1:$99)),COLUMN(J104)+1)-SMALL(IF(ISERROR(SEARCH(MID(";"&amp;'CASE DATA'!$E105&amp;";",ROW($1:$99),1),";")),"",ROW($1:$99)),COLUMN(J104))-1)</f>
        <v/>
      </c>
      <c r="AE105" s="121" t="str">
        <f t="array" ref="AE105">MID(";"&amp;'CASE DATA'!$E105&amp;";",SMALL(IF(ISERROR(SEARCH(MID(";"&amp;'CASE DATA'!$E105&amp;";",ROW($1:$99),1),";")),"",ROW($1:$99)+1),COLUMN(K105)),SMALL(IF(ISERROR(SEARCH(MID(";"&amp;'CASE DATA'!$E105&amp;";",ROW($1:$99),1),";")),"",ROW($1:$99)),COLUMN(K104)+1)-SMALL(IF(ISERROR(SEARCH(MID(";"&amp;'CASE DATA'!$E105&amp;";",ROW($1:$99),1),";")),"",ROW($1:$99)),COLUMN(K104))-1)</f>
        <v/>
      </c>
      <c r="AF105" s="121" t="str">
        <f t="array" ref="AF105">MID(";"&amp;'CASE DATA'!$E105&amp;";",SMALL(IF(ISERROR(SEARCH(MID(";"&amp;'CASE DATA'!$E105&amp;";",ROW($1:$99),1),";")),"",ROW($1:$99)+1),COLUMN(L105)),SMALL(IF(ISERROR(SEARCH(MID(";"&amp;'CASE DATA'!$E105&amp;";",ROW($1:$99),1),";")),"",ROW($1:$99)),COLUMN(L104)+1)-SMALL(IF(ISERROR(SEARCH(MID(";"&amp;'CASE DATA'!$E105&amp;";",ROW($1:$99),1),";")),"",ROW($1:$99)),COLUMN(L104))-1)</f>
        <v/>
      </c>
    </row>
    <row r="106" spans="4:32" x14ac:dyDescent="0.3">
      <c r="D106" s="145"/>
      <c r="E106" s="146"/>
      <c r="S106" s="8">
        <f t="shared" si="2"/>
        <v>0</v>
      </c>
      <c r="U106" s="121" t="str">
        <f t="array" ref="U106">MID(";"&amp;'CASE DATA'!$E106&amp;";",SMALL(IF(ISERROR(SEARCH(MID(";"&amp;'CASE DATA'!$E106&amp;";",ROW($1:$99),1),";")),"",ROW($1:$99)+1),COLUMN(A106)),SMALL(IF(ISERROR(SEARCH(MID(";"&amp;'CASE DATA'!$E106&amp;";",ROW($1:$99),1),";")),"",ROW($1:$99)),COLUMN(A105)+1)-SMALL(IF(ISERROR(SEARCH(MID(";"&amp;'CASE DATA'!$E106&amp;";",ROW($1:$99),1),";")),"",ROW($1:$99)),COLUMN(A105))-1)</f>
        <v/>
      </c>
      <c r="V106" s="121" t="str">
        <f t="array" ref="V106">MID(";"&amp;'CASE DATA'!$E106&amp;";",SMALL(IF(ISERROR(SEARCH(MID(";"&amp;'CASE DATA'!$E106&amp;";",ROW($1:$99),1),";")),"",ROW($1:$99)+1),COLUMN(B106)),SMALL(IF(ISERROR(SEARCH(MID(";"&amp;'CASE DATA'!$E106&amp;";",ROW($1:$99),1),";")),"",ROW($1:$99)),COLUMN(B105)+1)-SMALL(IF(ISERROR(SEARCH(MID(";"&amp;'CASE DATA'!$E106&amp;";",ROW($1:$99),1),";")),"",ROW($1:$99)),COLUMN(B105))-1)</f>
        <v/>
      </c>
      <c r="W106" s="121" t="str">
        <f t="array" ref="W106">MID(";"&amp;'CASE DATA'!$E106&amp;";",SMALL(IF(ISERROR(SEARCH(MID(";"&amp;'CASE DATA'!$E106&amp;";",ROW($1:$99),1),";")),"",ROW($1:$99)+1),COLUMN(C106)),SMALL(IF(ISERROR(SEARCH(MID(";"&amp;'CASE DATA'!$E106&amp;";",ROW($1:$99),1),";")),"",ROW($1:$99)),COLUMN(C105)+1)-SMALL(IF(ISERROR(SEARCH(MID(";"&amp;'CASE DATA'!$E106&amp;";",ROW($1:$99),1),";")),"",ROW($1:$99)),COLUMN(C105))-1)</f>
        <v/>
      </c>
      <c r="X106" s="121" t="str">
        <f t="array" ref="X106">MID(";"&amp;'CASE DATA'!$E106&amp;";",SMALL(IF(ISERROR(SEARCH(MID(";"&amp;'CASE DATA'!$E106&amp;";",ROW($1:$99),1),";")),"",ROW($1:$99)+1),COLUMN(D106)),SMALL(IF(ISERROR(SEARCH(MID(";"&amp;'CASE DATA'!$E106&amp;";",ROW($1:$99),1),";")),"",ROW($1:$99)),COLUMN(D105)+1)-SMALL(IF(ISERROR(SEARCH(MID(";"&amp;'CASE DATA'!$E106&amp;";",ROW($1:$99),1),";")),"",ROW($1:$99)),COLUMN(D105))-1)</f>
        <v/>
      </c>
      <c r="Y106" s="121" t="str">
        <f t="array" ref="Y106">MID(";"&amp;'CASE DATA'!$E106&amp;";",SMALL(IF(ISERROR(SEARCH(MID(";"&amp;'CASE DATA'!$E106&amp;";",ROW($1:$99),1),";")),"",ROW($1:$99)+1),COLUMN(E106)),SMALL(IF(ISERROR(SEARCH(MID(";"&amp;'CASE DATA'!$E106&amp;";",ROW($1:$99),1),";")),"",ROW($1:$99)),COLUMN(E105)+1)-SMALL(IF(ISERROR(SEARCH(MID(";"&amp;'CASE DATA'!$E106&amp;";",ROW($1:$99),1),";")),"",ROW($1:$99)),COLUMN(E105))-1)</f>
        <v/>
      </c>
      <c r="Z106" s="121" t="str">
        <f t="array" ref="Z106">MID(";"&amp;'CASE DATA'!$E106&amp;";",SMALL(IF(ISERROR(SEARCH(MID(";"&amp;'CASE DATA'!$E106&amp;";",ROW($1:$99),1),";")),"",ROW($1:$99)+1),COLUMN(F106)),SMALL(IF(ISERROR(SEARCH(MID(";"&amp;'CASE DATA'!$E106&amp;";",ROW($1:$99),1),";")),"",ROW($1:$99)),COLUMN(F105)+1)-SMALL(IF(ISERROR(SEARCH(MID(";"&amp;'CASE DATA'!$E106&amp;";",ROW($1:$99),1),";")),"",ROW($1:$99)),COLUMN(F105))-1)</f>
        <v/>
      </c>
      <c r="AA106" s="121" t="str">
        <f t="array" ref="AA106">MID(";"&amp;'CASE DATA'!$E106&amp;";",SMALL(IF(ISERROR(SEARCH(MID(";"&amp;'CASE DATA'!$E106&amp;";",ROW($1:$99),1),";")),"",ROW($1:$99)+1),COLUMN(G106)),SMALL(IF(ISERROR(SEARCH(MID(";"&amp;'CASE DATA'!$E106&amp;";",ROW($1:$99),1),";")),"",ROW($1:$99)),COLUMN(G105)+1)-SMALL(IF(ISERROR(SEARCH(MID(";"&amp;'CASE DATA'!$E106&amp;";",ROW($1:$99),1),";")),"",ROW($1:$99)),COLUMN(G105))-1)</f>
        <v/>
      </c>
      <c r="AB106" s="121" t="str">
        <f t="array" ref="AB106">MID(";"&amp;'CASE DATA'!$E106&amp;";",SMALL(IF(ISERROR(SEARCH(MID(";"&amp;'CASE DATA'!$E106&amp;";",ROW($1:$99),1),";")),"",ROW($1:$99)+1),COLUMN(H106)),SMALL(IF(ISERROR(SEARCH(MID(";"&amp;'CASE DATA'!$E106&amp;";",ROW($1:$99),1),";")),"",ROW($1:$99)),COLUMN(H105)+1)-SMALL(IF(ISERROR(SEARCH(MID(";"&amp;'CASE DATA'!$E106&amp;";",ROW($1:$99),1),";")),"",ROW($1:$99)),COLUMN(H105))-1)</f>
        <v/>
      </c>
      <c r="AC106" s="121" t="str">
        <f t="array" ref="AC106">MID(";"&amp;'CASE DATA'!$E106&amp;";",SMALL(IF(ISERROR(SEARCH(MID(";"&amp;'CASE DATA'!$E106&amp;";",ROW($1:$99),1),";")),"",ROW($1:$99)+1),COLUMN(I106)),SMALL(IF(ISERROR(SEARCH(MID(";"&amp;'CASE DATA'!$E106&amp;";",ROW($1:$99),1),";")),"",ROW($1:$99)),COLUMN(I105)+1)-SMALL(IF(ISERROR(SEARCH(MID(";"&amp;'CASE DATA'!$E106&amp;";",ROW($1:$99),1),";")),"",ROW($1:$99)),COLUMN(I105))-1)</f>
        <v/>
      </c>
      <c r="AD106" s="121" t="str">
        <f t="array" ref="AD106">MID(";"&amp;'CASE DATA'!$E106&amp;";",SMALL(IF(ISERROR(SEARCH(MID(";"&amp;'CASE DATA'!$E106&amp;";",ROW($1:$99),1),";")),"",ROW($1:$99)+1),COLUMN(J106)),SMALL(IF(ISERROR(SEARCH(MID(";"&amp;'CASE DATA'!$E106&amp;";",ROW($1:$99),1),";")),"",ROW($1:$99)),COLUMN(J105)+1)-SMALL(IF(ISERROR(SEARCH(MID(";"&amp;'CASE DATA'!$E106&amp;";",ROW($1:$99),1),";")),"",ROW($1:$99)),COLUMN(J105))-1)</f>
        <v/>
      </c>
      <c r="AE106" s="121" t="str">
        <f t="array" ref="AE106">MID(";"&amp;'CASE DATA'!$E106&amp;";",SMALL(IF(ISERROR(SEARCH(MID(";"&amp;'CASE DATA'!$E106&amp;";",ROW($1:$99),1),";")),"",ROW($1:$99)+1),COLUMN(K106)),SMALL(IF(ISERROR(SEARCH(MID(";"&amp;'CASE DATA'!$E106&amp;";",ROW($1:$99),1),";")),"",ROW($1:$99)),COLUMN(K105)+1)-SMALL(IF(ISERROR(SEARCH(MID(";"&amp;'CASE DATA'!$E106&amp;";",ROW($1:$99),1),";")),"",ROW($1:$99)),COLUMN(K105))-1)</f>
        <v/>
      </c>
      <c r="AF106" s="121" t="str">
        <f t="array" ref="AF106">MID(";"&amp;'CASE DATA'!$E106&amp;";",SMALL(IF(ISERROR(SEARCH(MID(";"&amp;'CASE DATA'!$E106&amp;";",ROW($1:$99),1),";")),"",ROW($1:$99)+1),COLUMN(L106)),SMALL(IF(ISERROR(SEARCH(MID(";"&amp;'CASE DATA'!$E106&amp;";",ROW($1:$99),1),";")),"",ROW($1:$99)),COLUMN(L105)+1)-SMALL(IF(ISERROR(SEARCH(MID(";"&amp;'CASE DATA'!$E106&amp;";",ROW($1:$99),1),";")),"",ROW($1:$99)),COLUMN(L105))-1)</f>
        <v/>
      </c>
    </row>
    <row r="107" spans="4:32" x14ac:dyDescent="0.3">
      <c r="D107" s="145"/>
      <c r="E107" s="146"/>
      <c r="S107" s="8">
        <f t="shared" si="2"/>
        <v>0</v>
      </c>
      <c r="U107" s="121" t="str">
        <f t="array" ref="U107">MID(";"&amp;'CASE DATA'!$E107&amp;";",SMALL(IF(ISERROR(SEARCH(MID(";"&amp;'CASE DATA'!$E107&amp;";",ROW($1:$99),1),";")),"",ROW($1:$99)+1),COLUMN(A107)),SMALL(IF(ISERROR(SEARCH(MID(";"&amp;'CASE DATA'!$E107&amp;";",ROW($1:$99),1),";")),"",ROW($1:$99)),COLUMN(A106)+1)-SMALL(IF(ISERROR(SEARCH(MID(";"&amp;'CASE DATA'!$E107&amp;";",ROW($1:$99),1),";")),"",ROW($1:$99)),COLUMN(A106))-1)</f>
        <v/>
      </c>
      <c r="V107" s="121" t="str">
        <f t="array" ref="V107">MID(";"&amp;'CASE DATA'!$E107&amp;";",SMALL(IF(ISERROR(SEARCH(MID(";"&amp;'CASE DATA'!$E107&amp;";",ROW($1:$99),1),";")),"",ROW($1:$99)+1),COLUMN(B107)),SMALL(IF(ISERROR(SEARCH(MID(";"&amp;'CASE DATA'!$E107&amp;";",ROW($1:$99),1),";")),"",ROW($1:$99)),COLUMN(B106)+1)-SMALL(IF(ISERROR(SEARCH(MID(";"&amp;'CASE DATA'!$E107&amp;";",ROW($1:$99),1),";")),"",ROW($1:$99)),COLUMN(B106))-1)</f>
        <v/>
      </c>
      <c r="W107" s="121" t="str">
        <f t="array" ref="W107">MID(";"&amp;'CASE DATA'!$E107&amp;";",SMALL(IF(ISERROR(SEARCH(MID(";"&amp;'CASE DATA'!$E107&amp;";",ROW($1:$99),1),";")),"",ROW($1:$99)+1),COLUMN(C107)),SMALL(IF(ISERROR(SEARCH(MID(";"&amp;'CASE DATA'!$E107&amp;";",ROW($1:$99),1),";")),"",ROW($1:$99)),COLUMN(C106)+1)-SMALL(IF(ISERROR(SEARCH(MID(";"&amp;'CASE DATA'!$E107&amp;";",ROW($1:$99),1),";")),"",ROW($1:$99)),COLUMN(C106))-1)</f>
        <v/>
      </c>
      <c r="X107" s="121" t="str">
        <f t="array" ref="X107">MID(";"&amp;'CASE DATA'!$E107&amp;";",SMALL(IF(ISERROR(SEARCH(MID(";"&amp;'CASE DATA'!$E107&amp;";",ROW($1:$99),1),";")),"",ROW($1:$99)+1),COLUMN(D107)),SMALL(IF(ISERROR(SEARCH(MID(";"&amp;'CASE DATA'!$E107&amp;";",ROW($1:$99),1),";")),"",ROW($1:$99)),COLUMN(D106)+1)-SMALL(IF(ISERROR(SEARCH(MID(";"&amp;'CASE DATA'!$E107&amp;";",ROW($1:$99),1),";")),"",ROW($1:$99)),COLUMN(D106))-1)</f>
        <v/>
      </c>
      <c r="Y107" s="121" t="str">
        <f t="array" ref="Y107">MID(";"&amp;'CASE DATA'!$E107&amp;";",SMALL(IF(ISERROR(SEARCH(MID(";"&amp;'CASE DATA'!$E107&amp;";",ROW($1:$99),1),";")),"",ROW($1:$99)+1),COLUMN(E107)),SMALL(IF(ISERROR(SEARCH(MID(";"&amp;'CASE DATA'!$E107&amp;";",ROW($1:$99),1),";")),"",ROW($1:$99)),COLUMN(E106)+1)-SMALL(IF(ISERROR(SEARCH(MID(";"&amp;'CASE DATA'!$E107&amp;";",ROW($1:$99),1),";")),"",ROW($1:$99)),COLUMN(E106))-1)</f>
        <v/>
      </c>
      <c r="Z107" s="121" t="str">
        <f t="array" ref="Z107">MID(";"&amp;'CASE DATA'!$E107&amp;";",SMALL(IF(ISERROR(SEARCH(MID(";"&amp;'CASE DATA'!$E107&amp;";",ROW($1:$99),1),";")),"",ROW($1:$99)+1),COLUMN(F107)),SMALL(IF(ISERROR(SEARCH(MID(";"&amp;'CASE DATA'!$E107&amp;";",ROW($1:$99),1),";")),"",ROW($1:$99)),COLUMN(F106)+1)-SMALL(IF(ISERROR(SEARCH(MID(";"&amp;'CASE DATA'!$E107&amp;";",ROW($1:$99),1),";")),"",ROW($1:$99)),COLUMN(F106))-1)</f>
        <v/>
      </c>
      <c r="AA107" s="121" t="str">
        <f t="array" ref="AA107">MID(";"&amp;'CASE DATA'!$E107&amp;";",SMALL(IF(ISERROR(SEARCH(MID(";"&amp;'CASE DATA'!$E107&amp;";",ROW($1:$99),1),";")),"",ROW($1:$99)+1),COLUMN(G107)),SMALL(IF(ISERROR(SEARCH(MID(";"&amp;'CASE DATA'!$E107&amp;";",ROW($1:$99),1),";")),"",ROW($1:$99)),COLUMN(G106)+1)-SMALL(IF(ISERROR(SEARCH(MID(";"&amp;'CASE DATA'!$E107&amp;";",ROW($1:$99),1),";")),"",ROW($1:$99)),COLUMN(G106))-1)</f>
        <v/>
      </c>
      <c r="AB107" s="121" t="str">
        <f t="array" ref="AB107">MID(";"&amp;'CASE DATA'!$E107&amp;";",SMALL(IF(ISERROR(SEARCH(MID(";"&amp;'CASE DATA'!$E107&amp;";",ROW($1:$99),1),";")),"",ROW($1:$99)+1),COLUMN(H107)),SMALL(IF(ISERROR(SEARCH(MID(";"&amp;'CASE DATA'!$E107&amp;";",ROW($1:$99),1),";")),"",ROW($1:$99)),COLUMN(H106)+1)-SMALL(IF(ISERROR(SEARCH(MID(";"&amp;'CASE DATA'!$E107&amp;";",ROW($1:$99),1),";")),"",ROW($1:$99)),COLUMN(H106))-1)</f>
        <v/>
      </c>
      <c r="AC107" s="121" t="str">
        <f t="array" ref="AC107">MID(";"&amp;'CASE DATA'!$E107&amp;";",SMALL(IF(ISERROR(SEARCH(MID(";"&amp;'CASE DATA'!$E107&amp;";",ROW($1:$99),1),";")),"",ROW($1:$99)+1),COLUMN(I107)),SMALL(IF(ISERROR(SEARCH(MID(";"&amp;'CASE DATA'!$E107&amp;";",ROW($1:$99),1),";")),"",ROW($1:$99)),COLUMN(I106)+1)-SMALL(IF(ISERROR(SEARCH(MID(";"&amp;'CASE DATA'!$E107&amp;";",ROW($1:$99),1),";")),"",ROW($1:$99)),COLUMN(I106))-1)</f>
        <v/>
      </c>
      <c r="AD107" s="121" t="str">
        <f t="array" ref="AD107">MID(";"&amp;'CASE DATA'!$E107&amp;";",SMALL(IF(ISERROR(SEARCH(MID(";"&amp;'CASE DATA'!$E107&amp;";",ROW($1:$99),1),";")),"",ROW($1:$99)+1),COLUMN(J107)),SMALL(IF(ISERROR(SEARCH(MID(";"&amp;'CASE DATA'!$E107&amp;";",ROW($1:$99),1),";")),"",ROW($1:$99)),COLUMN(J106)+1)-SMALL(IF(ISERROR(SEARCH(MID(";"&amp;'CASE DATA'!$E107&amp;";",ROW($1:$99),1),";")),"",ROW($1:$99)),COLUMN(J106))-1)</f>
        <v/>
      </c>
      <c r="AE107" s="121" t="str">
        <f t="array" ref="AE107">MID(";"&amp;'CASE DATA'!$E107&amp;";",SMALL(IF(ISERROR(SEARCH(MID(";"&amp;'CASE DATA'!$E107&amp;";",ROW($1:$99),1),";")),"",ROW($1:$99)+1),COLUMN(K107)),SMALL(IF(ISERROR(SEARCH(MID(";"&amp;'CASE DATA'!$E107&amp;";",ROW($1:$99),1),";")),"",ROW($1:$99)),COLUMN(K106)+1)-SMALL(IF(ISERROR(SEARCH(MID(";"&amp;'CASE DATA'!$E107&amp;";",ROW($1:$99),1),";")),"",ROW($1:$99)),COLUMN(K106))-1)</f>
        <v/>
      </c>
      <c r="AF107" s="121" t="str">
        <f t="array" ref="AF107">MID(";"&amp;'CASE DATA'!$E107&amp;";",SMALL(IF(ISERROR(SEARCH(MID(";"&amp;'CASE DATA'!$E107&amp;";",ROW($1:$99),1),";")),"",ROW($1:$99)+1),COLUMN(L107)),SMALL(IF(ISERROR(SEARCH(MID(";"&amp;'CASE DATA'!$E107&amp;";",ROW($1:$99),1),";")),"",ROW($1:$99)),COLUMN(L106)+1)-SMALL(IF(ISERROR(SEARCH(MID(";"&amp;'CASE DATA'!$E107&amp;";",ROW($1:$99),1),";")),"",ROW($1:$99)),COLUMN(L106))-1)</f>
        <v/>
      </c>
    </row>
    <row r="108" spans="4:32" x14ac:dyDescent="0.3">
      <c r="D108" s="145"/>
      <c r="E108" s="146"/>
      <c r="S108" s="8">
        <f t="shared" si="2"/>
        <v>0</v>
      </c>
      <c r="U108" s="121" t="str">
        <f t="array" ref="U108">MID(";"&amp;'CASE DATA'!$E108&amp;";",SMALL(IF(ISERROR(SEARCH(MID(";"&amp;'CASE DATA'!$E108&amp;";",ROW($1:$99),1),";")),"",ROW($1:$99)+1),COLUMN(A108)),SMALL(IF(ISERROR(SEARCH(MID(";"&amp;'CASE DATA'!$E108&amp;";",ROW($1:$99),1),";")),"",ROW($1:$99)),COLUMN(A107)+1)-SMALL(IF(ISERROR(SEARCH(MID(";"&amp;'CASE DATA'!$E108&amp;";",ROW($1:$99),1),";")),"",ROW($1:$99)),COLUMN(A107))-1)</f>
        <v/>
      </c>
      <c r="V108" s="121" t="str">
        <f t="array" ref="V108">MID(";"&amp;'CASE DATA'!$E108&amp;";",SMALL(IF(ISERROR(SEARCH(MID(";"&amp;'CASE DATA'!$E108&amp;";",ROW($1:$99),1),";")),"",ROW($1:$99)+1),COLUMN(B108)),SMALL(IF(ISERROR(SEARCH(MID(";"&amp;'CASE DATA'!$E108&amp;";",ROW($1:$99),1),";")),"",ROW($1:$99)),COLUMN(B107)+1)-SMALL(IF(ISERROR(SEARCH(MID(";"&amp;'CASE DATA'!$E108&amp;";",ROW($1:$99),1),";")),"",ROW($1:$99)),COLUMN(B107))-1)</f>
        <v/>
      </c>
      <c r="W108" s="121" t="str">
        <f t="array" ref="W108">MID(";"&amp;'CASE DATA'!$E108&amp;";",SMALL(IF(ISERROR(SEARCH(MID(";"&amp;'CASE DATA'!$E108&amp;";",ROW($1:$99),1),";")),"",ROW($1:$99)+1),COLUMN(C108)),SMALL(IF(ISERROR(SEARCH(MID(";"&amp;'CASE DATA'!$E108&amp;";",ROW($1:$99),1),";")),"",ROW($1:$99)),COLUMN(C107)+1)-SMALL(IF(ISERROR(SEARCH(MID(";"&amp;'CASE DATA'!$E108&amp;";",ROW($1:$99),1),";")),"",ROW($1:$99)),COLUMN(C107))-1)</f>
        <v/>
      </c>
      <c r="X108" s="121" t="str">
        <f t="array" ref="X108">MID(";"&amp;'CASE DATA'!$E108&amp;";",SMALL(IF(ISERROR(SEARCH(MID(";"&amp;'CASE DATA'!$E108&amp;";",ROW($1:$99),1),";")),"",ROW($1:$99)+1),COLUMN(D108)),SMALL(IF(ISERROR(SEARCH(MID(";"&amp;'CASE DATA'!$E108&amp;";",ROW($1:$99),1),";")),"",ROW($1:$99)),COLUMN(D107)+1)-SMALL(IF(ISERROR(SEARCH(MID(";"&amp;'CASE DATA'!$E108&amp;";",ROW($1:$99),1),";")),"",ROW($1:$99)),COLUMN(D107))-1)</f>
        <v/>
      </c>
      <c r="Y108" s="121" t="str">
        <f t="array" ref="Y108">MID(";"&amp;'CASE DATA'!$E108&amp;";",SMALL(IF(ISERROR(SEARCH(MID(";"&amp;'CASE DATA'!$E108&amp;";",ROW($1:$99),1),";")),"",ROW($1:$99)+1),COLUMN(E108)),SMALL(IF(ISERROR(SEARCH(MID(";"&amp;'CASE DATA'!$E108&amp;";",ROW($1:$99),1),";")),"",ROW($1:$99)),COLUMN(E107)+1)-SMALL(IF(ISERROR(SEARCH(MID(";"&amp;'CASE DATA'!$E108&amp;";",ROW($1:$99),1),";")),"",ROW($1:$99)),COLUMN(E107))-1)</f>
        <v/>
      </c>
      <c r="Z108" s="121" t="str">
        <f t="array" ref="Z108">MID(";"&amp;'CASE DATA'!$E108&amp;";",SMALL(IF(ISERROR(SEARCH(MID(";"&amp;'CASE DATA'!$E108&amp;";",ROW($1:$99),1),";")),"",ROW($1:$99)+1),COLUMN(F108)),SMALL(IF(ISERROR(SEARCH(MID(";"&amp;'CASE DATA'!$E108&amp;";",ROW($1:$99),1),";")),"",ROW($1:$99)),COLUMN(F107)+1)-SMALL(IF(ISERROR(SEARCH(MID(";"&amp;'CASE DATA'!$E108&amp;";",ROW($1:$99),1),";")),"",ROW($1:$99)),COLUMN(F107))-1)</f>
        <v/>
      </c>
      <c r="AA108" s="121" t="str">
        <f t="array" ref="AA108">MID(";"&amp;'CASE DATA'!$E108&amp;";",SMALL(IF(ISERROR(SEARCH(MID(";"&amp;'CASE DATA'!$E108&amp;";",ROW($1:$99),1),";")),"",ROW($1:$99)+1),COLUMN(G108)),SMALL(IF(ISERROR(SEARCH(MID(";"&amp;'CASE DATA'!$E108&amp;";",ROW($1:$99),1),";")),"",ROW($1:$99)),COLUMN(G107)+1)-SMALL(IF(ISERROR(SEARCH(MID(";"&amp;'CASE DATA'!$E108&amp;";",ROW($1:$99),1),";")),"",ROW($1:$99)),COLUMN(G107))-1)</f>
        <v/>
      </c>
      <c r="AB108" s="121" t="str">
        <f t="array" ref="AB108">MID(";"&amp;'CASE DATA'!$E108&amp;";",SMALL(IF(ISERROR(SEARCH(MID(";"&amp;'CASE DATA'!$E108&amp;";",ROW($1:$99),1),";")),"",ROW($1:$99)+1),COLUMN(H108)),SMALL(IF(ISERROR(SEARCH(MID(";"&amp;'CASE DATA'!$E108&amp;";",ROW($1:$99),1),";")),"",ROW($1:$99)),COLUMN(H107)+1)-SMALL(IF(ISERROR(SEARCH(MID(";"&amp;'CASE DATA'!$E108&amp;";",ROW($1:$99),1),";")),"",ROW($1:$99)),COLUMN(H107))-1)</f>
        <v/>
      </c>
      <c r="AC108" s="121" t="str">
        <f t="array" ref="AC108">MID(";"&amp;'CASE DATA'!$E108&amp;";",SMALL(IF(ISERROR(SEARCH(MID(";"&amp;'CASE DATA'!$E108&amp;";",ROW($1:$99),1),";")),"",ROW($1:$99)+1),COLUMN(I108)),SMALL(IF(ISERROR(SEARCH(MID(";"&amp;'CASE DATA'!$E108&amp;";",ROW($1:$99),1),";")),"",ROW($1:$99)),COLUMN(I107)+1)-SMALL(IF(ISERROR(SEARCH(MID(";"&amp;'CASE DATA'!$E108&amp;";",ROW($1:$99),1),";")),"",ROW($1:$99)),COLUMN(I107))-1)</f>
        <v/>
      </c>
      <c r="AD108" s="121" t="str">
        <f t="array" ref="AD108">MID(";"&amp;'CASE DATA'!$E108&amp;";",SMALL(IF(ISERROR(SEARCH(MID(";"&amp;'CASE DATA'!$E108&amp;";",ROW($1:$99),1),";")),"",ROW($1:$99)+1),COLUMN(J108)),SMALL(IF(ISERROR(SEARCH(MID(";"&amp;'CASE DATA'!$E108&amp;";",ROW($1:$99),1),";")),"",ROW($1:$99)),COLUMN(J107)+1)-SMALL(IF(ISERROR(SEARCH(MID(";"&amp;'CASE DATA'!$E108&amp;";",ROW($1:$99),1),";")),"",ROW($1:$99)),COLUMN(J107))-1)</f>
        <v/>
      </c>
      <c r="AE108" s="121" t="str">
        <f t="array" ref="AE108">MID(";"&amp;'CASE DATA'!$E108&amp;";",SMALL(IF(ISERROR(SEARCH(MID(";"&amp;'CASE DATA'!$E108&amp;";",ROW($1:$99),1),";")),"",ROW($1:$99)+1),COLUMN(K108)),SMALL(IF(ISERROR(SEARCH(MID(";"&amp;'CASE DATA'!$E108&amp;";",ROW($1:$99),1),";")),"",ROW($1:$99)),COLUMN(K107)+1)-SMALL(IF(ISERROR(SEARCH(MID(";"&amp;'CASE DATA'!$E108&amp;";",ROW($1:$99),1),";")),"",ROW($1:$99)),COLUMN(K107))-1)</f>
        <v/>
      </c>
      <c r="AF108" s="121" t="str">
        <f t="array" ref="AF108">MID(";"&amp;'CASE DATA'!$E108&amp;";",SMALL(IF(ISERROR(SEARCH(MID(";"&amp;'CASE DATA'!$E108&amp;";",ROW($1:$99),1),";")),"",ROW($1:$99)+1),COLUMN(L108)),SMALL(IF(ISERROR(SEARCH(MID(";"&amp;'CASE DATA'!$E108&amp;";",ROW($1:$99),1),";")),"",ROW($1:$99)),COLUMN(L107)+1)-SMALL(IF(ISERROR(SEARCH(MID(";"&amp;'CASE DATA'!$E108&amp;";",ROW($1:$99),1),";")),"",ROW($1:$99)),COLUMN(L107))-1)</f>
        <v/>
      </c>
    </row>
    <row r="109" spans="4:32" x14ac:dyDescent="0.3">
      <c r="D109" s="145"/>
      <c r="E109" s="146"/>
      <c r="S109" s="8">
        <f t="shared" si="2"/>
        <v>0</v>
      </c>
      <c r="U109" s="121" t="str">
        <f t="array" ref="U109">MID(";"&amp;'CASE DATA'!$E109&amp;";",SMALL(IF(ISERROR(SEARCH(MID(";"&amp;'CASE DATA'!$E109&amp;";",ROW($1:$99),1),";")),"",ROW($1:$99)+1),COLUMN(A109)),SMALL(IF(ISERROR(SEARCH(MID(";"&amp;'CASE DATA'!$E109&amp;";",ROW($1:$99),1),";")),"",ROW($1:$99)),COLUMN(A108)+1)-SMALL(IF(ISERROR(SEARCH(MID(";"&amp;'CASE DATA'!$E109&amp;";",ROW($1:$99),1),";")),"",ROW($1:$99)),COLUMN(A108))-1)</f>
        <v/>
      </c>
      <c r="V109" s="121" t="str">
        <f t="array" ref="V109">MID(";"&amp;'CASE DATA'!$E109&amp;";",SMALL(IF(ISERROR(SEARCH(MID(";"&amp;'CASE DATA'!$E109&amp;";",ROW($1:$99),1),";")),"",ROW($1:$99)+1),COLUMN(B109)),SMALL(IF(ISERROR(SEARCH(MID(";"&amp;'CASE DATA'!$E109&amp;";",ROW($1:$99),1),";")),"",ROW($1:$99)),COLUMN(B108)+1)-SMALL(IF(ISERROR(SEARCH(MID(";"&amp;'CASE DATA'!$E109&amp;";",ROW($1:$99),1),";")),"",ROW($1:$99)),COLUMN(B108))-1)</f>
        <v/>
      </c>
      <c r="W109" s="121" t="str">
        <f t="array" ref="W109">MID(";"&amp;'CASE DATA'!$E109&amp;";",SMALL(IF(ISERROR(SEARCH(MID(";"&amp;'CASE DATA'!$E109&amp;";",ROW($1:$99),1),";")),"",ROW($1:$99)+1),COLUMN(C109)),SMALL(IF(ISERROR(SEARCH(MID(";"&amp;'CASE DATA'!$E109&amp;";",ROW($1:$99),1),";")),"",ROW($1:$99)),COLUMN(C108)+1)-SMALL(IF(ISERROR(SEARCH(MID(";"&amp;'CASE DATA'!$E109&amp;";",ROW($1:$99),1),";")),"",ROW($1:$99)),COLUMN(C108))-1)</f>
        <v/>
      </c>
      <c r="X109" s="121" t="str">
        <f t="array" ref="X109">MID(";"&amp;'CASE DATA'!$E109&amp;";",SMALL(IF(ISERROR(SEARCH(MID(";"&amp;'CASE DATA'!$E109&amp;";",ROW($1:$99),1),";")),"",ROW($1:$99)+1),COLUMN(D109)),SMALL(IF(ISERROR(SEARCH(MID(";"&amp;'CASE DATA'!$E109&amp;";",ROW($1:$99),1),";")),"",ROW($1:$99)),COLUMN(D108)+1)-SMALL(IF(ISERROR(SEARCH(MID(";"&amp;'CASE DATA'!$E109&amp;";",ROW($1:$99),1),";")),"",ROW($1:$99)),COLUMN(D108))-1)</f>
        <v/>
      </c>
      <c r="Y109" s="121" t="str">
        <f t="array" ref="Y109">MID(";"&amp;'CASE DATA'!$E109&amp;";",SMALL(IF(ISERROR(SEARCH(MID(";"&amp;'CASE DATA'!$E109&amp;";",ROW($1:$99),1),";")),"",ROW($1:$99)+1),COLUMN(E109)),SMALL(IF(ISERROR(SEARCH(MID(";"&amp;'CASE DATA'!$E109&amp;";",ROW($1:$99),1),";")),"",ROW($1:$99)),COLUMN(E108)+1)-SMALL(IF(ISERROR(SEARCH(MID(";"&amp;'CASE DATA'!$E109&amp;";",ROW($1:$99),1),";")),"",ROW($1:$99)),COLUMN(E108))-1)</f>
        <v/>
      </c>
      <c r="Z109" s="121" t="str">
        <f t="array" ref="Z109">MID(";"&amp;'CASE DATA'!$E109&amp;";",SMALL(IF(ISERROR(SEARCH(MID(";"&amp;'CASE DATA'!$E109&amp;";",ROW($1:$99),1),";")),"",ROW($1:$99)+1),COLUMN(F109)),SMALL(IF(ISERROR(SEARCH(MID(";"&amp;'CASE DATA'!$E109&amp;";",ROW($1:$99),1),";")),"",ROW($1:$99)),COLUMN(F108)+1)-SMALL(IF(ISERROR(SEARCH(MID(";"&amp;'CASE DATA'!$E109&amp;";",ROW($1:$99),1),";")),"",ROW($1:$99)),COLUMN(F108))-1)</f>
        <v/>
      </c>
      <c r="AA109" s="121" t="str">
        <f t="array" ref="AA109">MID(";"&amp;'CASE DATA'!$E109&amp;";",SMALL(IF(ISERROR(SEARCH(MID(";"&amp;'CASE DATA'!$E109&amp;";",ROW($1:$99),1),";")),"",ROW($1:$99)+1),COLUMN(G109)),SMALL(IF(ISERROR(SEARCH(MID(";"&amp;'CASE DATA'!$E109&amp;";",ROW($1:$99),1),";")),"",ROW($1:$99)),COLUMN(G108)+1)-SMALL(IF(ISERROR(SEARCH(MID(";"&amp;'CASE DATA'!$E109&amp;";",ROW($1:$99),1),";")),"",ROW($1:$99)),COLUMN(G108))-1)</f>
        <v/>
      </c>
      <c r="AB109" s="121" t="str">
        <f t="array" ref="AB109">MID(";"&amp;'CASE DATA'!$E109&amp;";",SMALL(IF(ISERROR(SEARCH(MID(";"&amp;'CASE DATA'!$E109&amp;";",ROW($1:$99),1),";")),"",ROW($1:$99)+1),COLUMN(H109)),SMALL(IF(ISERROR(SEARCH(MID(";"&amp;'CASE DATA'!$E109&amp;";",ROW($1:$99),1),";")),"",ROW($1:$99)),COLUMN(H108)+1)-SMALL(IF(ISERROR(SEARCH(MID(";"&amp;'CASE DATA'!$E109&amp;";",ROW($1:$99),1),";")),"",ROW($1:$99)),COLUMN(H108))-1)</f>
        <v/>
      </c>
      <c r="AC109" s="121" t="str">
        <f t="array" ref="AC109">MID(";"&amp;'CASE DATA'!$E109&amp;";",SMALL(IF(ISERROR(SEARCH(MID(";"&amp;'CASE DATA'!$E109&amp;";",ROW($1:$99),1),";")),"",ROW($1:$99)+1),COLUMN(I109)),SMALL(IF(ISERROR(SEARCH(MID(";"&amp;'CASE DATA'!$E109&amp;";",ROW($1:$99),1),";")),"",ROW($1:$99)),COLUMN(I108)+1)-SMALL(IF(ISERROR(SEARCH(MID(";"&amp;'CASE DATA'!$E109&amp;";",ROW($1:$99),1),";")),"",ROW($1:$99)),COLUMN(I108))-1)</f>
        <v/>
      </c>
      <c r="AD109" s="121" t="str">
        <f t="array" ref="AD109">MID(";"&amp;'CASE DATA'!$E109&amp;";",SMALL(IF(ISERROR(SEARCH(MID(";"&amp;'CASE DATA'!$E109&amp;";",ROW($1:$99),1),";")),"",ROW($1:$99)+1),COLUMN(J109)),SMALL(IF(ISERROR(SEARCH(MID(";"&amp;'CASE DATA'!$E109&amp;";",ROW($1:$99),1),";")),"",ROW($1:$99)),COLUMN(J108)+1)-SMALL(IF(ISERROR(SEARCH(MID(";"&amp;'CASE DATA'!$E109&amp;";",ROW($1:$99),1),";")),"",ROW($1:$99)),COLUMN(J108))-1)</f>
        <v/>
      </c>
      <c r="AE109" s="121" t="str">
        <f t="array" ref="AE109">MID(";"&amp;'CASE DATA'!$E109&amp;";",SMALL(IF(ISERROR(SEARCH(MID(";"&amp;'CASE DATA'!$E109&amp;";",ROW($1:$99),1),";")),"",ROW($1:$99)+1),COLUMN(K109)),SMALL(IF(ISERROR(SEARCH(MID(";"&amp;'CASE DATA'!$E109&amp;";",ROW($1:$99),1),";")),"",ROW($1:$99)),COLUMN(K108)+1)-SMALL(IF(ISERROR(SEARCH(MID(";"&amp;'CASE DATA'!$E109&amp;";",ROW($1:$99),1),";")),"",ROW($1:$99)),COLUMN(K108))-1)</f>
        <v/>
      </c>
      <c r="AF109" s="121" t="str">
        <f t="array" ref="AF109">MID(";"&amp;'CASE DATA'!$E109&amp;";",SMALL(IF(ISERROR(SEARCH(MID(";"&amp;'CASE DATA'!$E109&amp;";",ROW($1:$99),1),";")),"",ROW($1:$99)+1),COLUMN(L109)),SMALL(IF(ISERROR(SEARCH(MID(";"&amp;'CASE DATA'!$E109&amp;";",ROW($1:$99),1),";")),"",ROW($1:$99)),COLUMN(L108)+1)-SMALL(IF(ISERROR(SEARCH(MID(";"&amp;'CASE DATA'!$E109&amp;";",ROW($1:$99),1),";")),"",ROW($1:$99)),COLUMN(L108))-1)</f>
        <v/>
      </c>
    </row>
    <row r="110" spans="4:32" x14ac:dyDescent="0.3">
      <c r="D110" s="145"/>
      <c r="E110" s="146"/>
      <c r="S110" s="8">
        <f t="shared" si="2"/>
        <v>0</v>
      </c>
      <c r="U110" s="121" t="str">
        <f t="array" ref="U110">MID(";"&amp;'CASE DATA'!$E110&amp;";",SMALL(IF(ISERROR(SEARCH(MID(";"&amp;'CASE DATA'!$E110&amp;";",ROW($1:$99),1),";")),"",ROW($1:$99)+1),COLUMN(A110)),SMALL(IF(ISERROR(SEARCH(MID(";"&amp;'CASE DATA'!$E110&amp;";",ROW($1:$99),1),";")),"",ROW($1:$99)),COLUMN(A109)+1)-SMALL(IF(ISERROR(SEARCH(MID(";"&amp;'CASE DATA'!$E110&amp;";",ROW($1:$99),1),";")),"",ROW($1:$99)),COLUMN(A109))-1)</f>
        <v/>
      </c>
      <c r="V110" s="121" t="str">
        <f t="array" ref="V110">MID(";"&amp;'CASE DATA'!$E110&amp;";",SMALL(IF(ISERROR(SEARCH(MID(";"&amp;'CASE DATA'!$E110&amp;";",ROW($1:$99),1),";")),"",ROW($1:$99)+1),COLUMN(B110)),SMALL(IF(ISERROR(SEARCH(MID(";"&amp;'CASE DATA'!$E110&amp;";",ROW($1:$99),1),";")),"",ROW($1:$99)),COLUMN(B109)+1)-SMALL(IF(ISERROR(SEARCH(MID(";"&amp;'CASE DATA'!$E110&amp;";",ROW($1:$99),1),";")),"",ROW($1:$99)),COLUMN(B109))-1)</f>
        <v/>
      </c>
      <c r="W110" s="121" t="str">
        <f t="array" ref="W110">MID(";"&amp;'CASE DATA'!$E110&amp;";",SMALL(IF(ISERROR(SEARCH(MID(";"&amp;'CASE DATA'!$E110&amp;";",ROW($1:$99),1),";")),"",ROW($1:$99)+1),COLUMN(C110)),SMALL(IF(ISERROR(SEARCH(MID(";"&amp;'CASE DATA'!$E110&amp;";",ROW($1:$99),1),";")),"",ROW($1:$99)),COLUMN(C109)+1)-SMALL(IF(ISERROR(SEARCH(MID(";"&amp;'CASE DATA'!$E110&amp;";",ROW($1:$99),1),";")),"",ROW($1:$99)),COLUMN(C109))-1)</f>
        <v/>
      </c>
      <c r="X110" s="121" t="str">
        <f t="array" ref="X110">MID(";"&amp;'CASE DATA'!$E110&amp;";",SMALL(IF(ISERROR(SEARCH(MID(";"&amp;'CASE DATA'!$E110&amp;";",ROW($1:$99),1),";")),"",ROW($1:$99)+1),COLUMN(D110)),SMALL(IF(ISERROR(SEARCH(MID(";"&amp;'CASE DATA'!$E110&amp;";",ROW($1:$99),1),";")),"",ROW($1:$99)),COLUMN(D109)+1)-SMALL(IF(ISERROR(SEARCH(MID(";"&amp;'CASE DATA'!$E110&amp;";",ROW($1:$99),1),";")),"",ROW($1:$99)),COLUMN(D109))-1)</f>
        <v/>
      </c>
      <c r="Y110" s="121" t="str">
        <f t="array" ref="Y110">MID(";"&amp;'CASE DATA'!$E110&amp;";",SMALL(IF(ISERROR(SEARCH(MID(";"&amp;'CASE DATA'!$E110&amp;";",ROW($1:$99),1),";")),"",ROW($1:$99)+1),COLUMN(E110)),SMALL(IF(ISERROR(SEARCH(MID(";"&amp;'CASE DATA'!$E110&amp;";",ROW($1:$99),1),";")),"",ROW($1:$99)),COLUMN(E109)+1)-SMALL(IF(ISERROR(SEARCH(MID(";"&amp;'CASE DATA'!$E110&amp;";",ROW($1:$99),1),";")),"",ROW($1:$99)),COLUMN(E109))-1)</f>
        <v/>
      </c>
      <c r="Z110" s="121" t="str">
        <f t="array" ref="Z110">MID(";"&amp;'CASE DATA'!$E110&amp;";",SMALL(IF(ISERROR(SEARCH(MID(";"&amp;'CASE DATA'!$E110&amp;";",ROW($1:$99),1),";")),"",ROW($1:$99)+1),COLUMN(F110)),SMALL(IF(ISERROR(SEARCH(MID(";"&amp;'CASE DATA'!$E110&amp;";",ROW($1:$99),1),";")),"",ROW($1:$99)),COLUMN(F109)+1)-SMALL(IF(ISERROR(SEARCH(MID(";"&amp;'CASE DATA'!$E110&amp;";",ROW($1:$99),1),";")),"",ROW($1:$99)),COLUMN(F109))-1)</f>
        <v/>
      </c>
      <c r="AA110" s="121" t="str">
        <f t="array" ref="AA110">MID(";"&amp;'CASE DATA'!$E110&amp;";",SMALL(IF(ISERROR(SEARCH(MID(";"&amp;'CASE DATA'!$E110&amp;";",ROW($1:$99),1),";")),"",ROW($1:$99)+1),COLUMN(G110)),SMALL(IF(ISERROR(SEARCH(MID(";"&amp;'CASE DATA'!$E110&amp;";",ROW($1:$99),1),";")),"",ROW($1:$99)),COLUMN(G109)+1)-SMALL(IF(ISERROR(SEARCH(MID(";"&amp;'CASE DATA'!$E110&amp;";",ROW($1:$99),1),";")),"",ROW($1:$99)),COLUMN(G109))-1)</f>
        <v/>
      </c>
      <c r="AB110" s="121" t="str">
        <f t="array" ref="AB110">MID(";"&amp;'CASE DATA'!$E110&amp;";",SMALL(IF(ISERROR(SEARCH(MID(";"&amp;'CASE DATA'!$E110&amp;";",ROW($1:$99),1),";")),"",ROW($1:$99)+1),COLUMN(H110)),SMALL(IF(ISERROR(SEARCH(MID(";"&amp;'CASE DATA'!$E110&amp;";",ROW($1:$99),1),";")),"",ROW($1:$99)),COLUMN(H109)+1)-SMALL(IF(ISERROR(SEARCH(MID(";"&amp;'CASE DATA'!$E110&amp;";",ROW($1:$99),1),";")),"",ROW($1:$99)),COLUMN(H109))-1)</f>
        <v/>
      </c>
      <c r="AC110" s="121" t="str">
        <f t="array" ref="AC110">MID(";"&amp;'CASE DATA'!$E110&amp;";",SMALL(IF(ISERROR(SEARCH(MID(";"&amp;'CASE DATA'!$E110&amp;";",ROW($1:$99),1),";")),"",ROW($1:$99)+1),COLUMN(I110)),SMALL(IF(ISERROR(SEARCH(MID(";"&amp;'CASE DATA'!$E110&amp;";",ROW($1:$99),1),";")),"",ROW($1:$99)),COLUMN(I109)+1)-SMALL(IF(ISERROR(SEARCH(MID(";"&amp;'CASE DATA'!$E110&amp;";",ROW($1:$99),1),";")),"",ROW($1:$99)),COLUMN(I109))-1)</f>
        <v/>
      </c>
      <c r="AD110" s="121" t="str">
        <f t="array" ref="AD110">MID(";"&amp;'CASE DATA'!$E110&amp;";",SMALL(IF(ISERROR(SEARCH(MID(";"&amp;'CASE DATA'!$E110&amp;";",ROW($1:$99),1),";")),"",ROW($1:$99)+1),COLUMN(J110)),SMALL(IF(ISERROR(SEARCH(MID(";"&amp;'CASE DATA'!$E110&amp;";",ROW($1:$99),1),";")),"",ROW($1:$99)),COLUMN(J109)+1)-SMALL(IF(ISERROR(SEARCH(MID(";"&amp;'CASE DATA'!$E110&amp;";",ROW($1:$99),1),";")),"",ROW($1:$99)),COLUMN(J109))-1)</f>
        <v/>
      </c>
      <c r="AE110" s="121" t="str">
        <f t="array" ref="AE110">MID(";"&amp;'CASE DATA'!$E110&amp;";",SMALL(IF(ISERROR(SEARCH(MID(";"&amp;'CASE DATA'!$E110&amp;";",ROW($1:$99),1),";")),"",ROW($1:$99)+1),COLUMN(K110)),SMALL(IF(ISERROR(SEARCH(MID(";"&amp;'CASE DATA'!$E110&amp;";",ROW($1:$99),1),";")),"",ROW($1:$99)),COLUMN(K109)+1)-SMALL(IF(ISERROR(SEARCH(MID(";"&amp;'CASE DATA'!$E110&amp;";",ROW($1:$99),1),";")),"",ROW($1:$99)),COLUMN(K109))-1)</f>
        <v/>
      </c>
      <c r="AF110" s="121" t="str">
        <f t="array" ref="AF110">MID(";"&amp;'CASE DATA'!$E110&amp;";",SMALL(IF(ISERROR(SEARCH(MID(";"&amp;'CASE DATA'!$E110&amp;";",ROW($1:$99),1),";")),"",ROW($1:$99)+1),COLUMN(L110)),SMALL(IF(ISERROR(SEARCH(MID(";"&amp;'CASE DATA'!$E110&amp;";",ROW($1:$99),1),";")),"",ROW($1:$99)),COLUMN(L109)+1)-SMALL(IF(ISERROR(SEARCH(MID(";"&amp;'CASE DATA'!$E110&amp;";",ROW($1:$99),1),";")),"",ROW($1:$99)),COLUMN(L109))-1)</f>
        <v/>
      </c>
    </row>
    <row r="111" spans="4:32" x14ac:dyDescent="0.3">
      <c r="D111" s="145"/>
      <c r="E111" s="146"/>
      <c r="S111" s="8">
        <f t="shared" si="2"/>
        <v>0</v>
      </c>
      <c r="U111" s="121" t="str">
        <f t="array" ref="U111">MID(";"&amp;'CASE DATA'!$E111&amp;";",SMALL(IF(ISERROR(SEARCH(MID(";"&amp;'CASE DATA'!$E111&amp;";",ROW($1:$99),1),";")),"",ROW($1:$99)+1),COLUMN(A111)),SMALL(IF(ISERROR(SEARCH(MID(";"&amp;'CASE DATA'!$E111&amp;";",ROW($1:$99),1),";")),"",ROW($1:$99)),COLUMN(A110)+1)-SMALL(IF(ISERROR(SEARCH(MID(";"&amp;'CASE DATA'!$E111&amp;";",ROW($1:$99),1),";")),"",ROW($1:$99)),COLUMN(A110))-1)</f>
        <v/>
      </c>
      <c r="V111" s="121" t="str">
        <f t="array" ref="V111">MID(";"&amp;'CASE DATA'!$E111&amp;";",SMALL(IF(ISERROR(SEARCH(MID(";"&amp;'CASE DATA'!$E111&amp;";",ROW($1:$99),1),";")),"",ROW($1:$99)+1),COLUMN(B111)),SMALL(IF(ISERROR(SEARCH(MID(";"&amp;'CASE DATA'!$E111&amp;";",ROW($1:$99),1),";")),"",ROW($1:$99)),COLUMN(B110)+1)-SMALL(IF(ISERROR(SEARCH(MID(";"&amp;'CASE DATA'!$E111&amp;";",ROW($1:$99),1),";")),"",ROW($1:$99)),COLUMN(B110))-1)</f>
        <v/>
      </c>
      <c r="W111" s="121" t="str">
        <f t="array" ref="W111">MID(";"&amp;'CASE DATA'!$E111&amp;";",SMALL(IF(ISERROR(SEARCH(MID(";"&amp;'CASE DATA'!$E111&amp;";",ROW($1:$99),1),";")),"",ROW($1:$99)+1),COLUMN(C111)),SMALL(IF(ISERROR(SEARCH(MID(";"&amp;'CASE DATA'!$E111&amp;";",ROW($1:$99),1),";")),"",ROW($1:$99)),COLUMN(C110)+1)-SMALL(IF(ISERROR(SEARCH(MID(";"&amp;'CASE DATA'!$E111&amp;";",ROW($1:$99),1),";")),"",ROW($1:$99)),COLUMN(C110))-1)</f>
        <v/>
      </c>
      <c r="X111" s="121" t="str">
        <f t="array" ref="X111">MID(";"&amp;'CASE DATA'!$E111&amp;";",SMALL(IF(ISERROR(SEARCH(MID(";"&amp;'CASE DATA'!$E111&amp;";",ROW($1:$99),1),";")),"",ROW($1:$99)+1),COLUMN(D111)),SMALL(IF(ISERROR(SEARCH(MID(";"&amp;'CASE DATA'!$E111&amp;";",ROW($1:$99),1),";")),"",ROW($1:$99)),COLUMN(D110)+1)-SMALL(IF(ISERROR(SEARCH(MID(";"&amp;'CASE DATA'!$E111&amp;";",ROW($1:$99),1),";")),"",ROW($1:$99)),COLUMN(D110))-1)</f>
        <v/>
      </c>
      <c r="Y111" s="121" t="str">
        <f t="array" ref="Y111">MID(";"&amp;'CASE DATA'!$E111&amp;";",SMALL(IF(ISERROR(SEARCH(MID(";"&amp;'CASE DATA'!$E111&amp;";",ROW($1:$99),1),";")),"",ROW($1:$99)+1),COLUMN(E111)),SMALL(IF(ISERROR(SEARCH(MID(";"&amp;'CASE DATA'!$E111&amp;";",ROW($1:$99),1),";")),"",ROW($1:$99)),COLUMN(E110)+1)-SMALL(IF(ISERROR(SEARCH(MID(";"&amp;'CASE DATA'!$E111&amp;";",ROW($1:$99),1),";")),"",ROW($1:$99)),COLUMN(E110))-1)</f>
        <v/>
      </c>
      <c r="Z111" s="121" t="str">
        <f t="array" ref="Z111">MID(";"&amp;'CASE DATA'!$E111&amp;";",SMALL(IF(ISERROR(SEARCH(MID(";"&amp;'CASE DATA'!$E111&amp;";",ROW($1:$99),1),";")),"",ROW($1:$99)+1),COLUMN(F111)),SMALL(IF(ISERROR(SEARCH(MID(";"&amp;'CASE DATA'!$E111&amp;";",ROW($1:$99),1),";")),"",ROW($1:$99)),COLUMN(F110)+1)-SMALL(IF(ISERROR(SEARCH(MID(";"&amp;'CASE DATA'!$E111&amp;";",ROW($1:$99),1),";")),"",ROW($1:$99)),COLUMN(F110))-1)</f>
        <v/>
      </c>
      <c r="AA111" s="121" t="str">
        <f t="array" ref="AA111">MID(";"&amp;'CASE DATA'!$E111&amp;";",SMALL(IF(ISERROR(SEARCH(MID(";"&amp;'CASE DATA'!$E111&amp;";",ROW($1:$99),1),";")),"",ROW($1:$99)+1),COLUMN(G111)),SMALL(IF(ISERROR(SEARCH(MID(";"&amp;'CASE DATA'!$E111&amp;";",ROW($1:$99),1),";")),"",ROW($1:$99)),COLUMN(G110)+1)-SMALL(IF(ISERROR(SEARCH(MID(";"&amp;'CASE DATA'!$E111&amp;";",ROW($1:$99),1),";")),"",ROW($1:$99)),COLUMN(G110))-1)</f>
        <v/>
      </c>
      <c r="AB111" s="121" t="str">
        <f t="array" ref="AB111">MID(";"&amp;'CASE DATA'!$E111&amp;";",SMALL(IF(ISERROR(SEARCH(MID(";"&amp;'CASE DATA'!$E111&amp;";",ROW($1:$99),1),";")),"",ROW($1:$99)+1),COLUMN(H111)),SMALL(IF(ISERROR(SEARCH(MID(";"&amp;'CASE DATA'!$E111&amp;";",ROW($1:$99),1),";")),"",ROW($1:$99)),COLUMN(H110)+1)-SMALL(IF(ISERROR(SEARCH(MID(";"&amp;'CASE DATA'!$E111&amp;";",ROW($1:$99),1),";")),"",ROW($1:$99)),COLUMN(H110))-1)</f>
        <v/>
      </c>
      <c r="AC111" s="121" t="str">
        <f t="array" ref="AC111">MID(";"&amp;'CASE DATA'!$E111&amp;";",SMALL(IF(ISERROR(SEARCH(MID(";"&amp;'CASE DATA'!$E111&amp;";",ROW($1:$99),1),";")),"",ROW($1:$99)+1),COLUMN(I111)),SMALL(IF(ISERROR(SEARCH(MID(";"&amp;'CASE DATA'!$E111&amp;";",ROW($1:$99),1),";")),"",ROW($1:$99)),COLUMN(I110)+1)-SMALL(IF(ISERROR(SEARCH(MID(";"&amp;'CASE DATA'!$E111&amp;";",ROW($1:$99),1),";")),"",ROW($1:$99)),COLUMN(I110))-1)</f>
        <v/>
      </c>
      <c r="AD111" s="121" t="str">
        <f t="array" ref="AD111">MID(";"&amp;'CASE DATA'!$E111&amp;";",SMALL(IF(ISERROR(SEARCH(MID(";"&amp;'CASE DATA'!$E111&amp;";",ROW($1:$99),1),";")),"",ROW($1:$99)+1),COLUMN(J111)),SMALL(IF(ISERROR(SEARCH(MID(";"&amp;'CASE DATA'!$E111&amp;";",ROW($1:$99),1),";")),"",ROW($1:$99)),COLUMN(J110)+1)-SMALL(IF(ISERROR(SEARCH(MID(";"&amp;'CASE DATA'!$E111&amp;";",ROW($1:$99),1),";")),"",ROW($1:$99)),COLUMN(J110))-1)</f>
        <v/>
      </c>
      <c r="AE111" s="121" t="str">
        <f t="array" ref="AE111">MID(";"&amp;'CASE DATA'!$E111&amp;";",SMALL(IF(ISERROR(SEARCH(MID(";"&amp;'CASE DATA'!$E111&amp;";",ROW($1:$99),1),";")),"",ROW($1:$99)+1),COLUMN(K111)),SMALL(IF(ISERROR(SEARCH(MID(";"&amp;'CASE DATA'!$E111&amp;";",ROW($1:$99),1),";")),"",ROW($1:$99)),COLUMN(K110)+1)-SMALL(IF(ISERROR(SEARCH(MID(";"&amp;'CASE DATA'!$E111&amp;";",ROW($1:$99),1),";")),"",ROW($1:$99)),COLUMN(K110))-1)</f>
        <v/>
      </c>
      <c r="AF111" s="121" t="str">
        <f t="array" ref="AF111">MID(";"&amp;'CASE DATA'!$E111&amp;";",SMALL(IF(ISERROR(SEARCH(MID(";"&amp;'CASE DATA'!$E111&amp;";",ROW($1:$99),1),";")),"",ROW($1:$99)+1),COLUMN(L111)),SMALL(IF(ISERROR(SEARCH(MID(";"&amp;'CASE DATA'!$E111&amp;";",ROW($1:$99),1),";")),"",ROW($1:$99)),COLUMN(L110)+1)-SMALL(IF(ISERROR(SEARCH(MID(";"&amp;'CASE DATA'!$E111&amp;";",ROW($1:$99),1),";")),"",ROW($1:$99)),COLUMN(L110))-1)</f>
        <v/>
      </c>
    </row>
    <row r="112" spans="4:32" x14ac:dyDescent="0.3">
      <c r="D112" s="145"/>
      <c r="E112" s="146"/>
      <c r="S112" s="8">
        <f t="shared" si="2"/>
        <v>0</v>
      </c>
      <c r="U112" s="121" t="str">
        <f t="array" ref="U112">MID(";"&amp;'CASE DATA'!$E112&amp;";",SMALL(IF(ISERROR(SEARCH(MID(";"&amp;'CASE DATA'!$E112&amp;";",ROW($1:$99),1),";")),"",ROW($1:$99)+1),COLUMN(A112)),SMALL(IF(ISERROR(SEARCH(MID(";"&amp;'CASE DATA'!$E112&amp;";",ROW($1:$99),1),";")),"",ROW($1:$99)),COLUMN(A111)+1)-SMALL(IF(ISERROR(SEARCH(MID(";"&amp;'CASE DATA'!$E112&amp;";",ROW($1:$99),1),";")),"",ROW($1:$99)),COLUMN(A111))-1)</f>
        <v/>
      </c>
      <c r="V112" s="121" t="str">
        <f t="array" ref="V112">MID(";"&amp;'CASE DATA'!$E112&amp;";",SMALL(IF(ISERROR(SEARCH(MID(";"&amp;'CASE DATA'!$E112&amp;";",ROW($1:$99),1),";")),"",ROW($1:$99)+1),COLUMN(B112)),SMALL(IF(ISERROR(SEARCH(MID(";"&amp;'CASE DATA'!$E112&amp;";",ROW($1:$99),1),";")),"",ROW($1:$99)),COLUMN(B111)+1)-SMALL(IF(ISERROR(SEARCH(MID(";"&amp;'CASE DATA'!$E112&amp;";",ROW($1:$99),1),";")),"",ROW($1:$99)),COLUMN(B111))-1)</f>
        <v/>
      </c>
      <c r="W112" s="121" t="str">
        <f t="array" ref="W112">MID(";"&amp;'CASE DATA'!$E112&amp;";",SMALL(IF(ISERROR(SEARCH(MID(";"&amp;'CASE DATA'!$E112&amp;";",ROW($1:$99),1),";")),"",ROW($1:$99)+1),COLUMN(C112)),SMALL(IF(ISERROR(SEARCH(MID(";"&amp;'CASE DATA'!$E112&amp;";",ROW($1:$99),1),";")),"",ROW($1:$99)),COLUMN(C111)+1)-SMALL(IF(ISERROR(SEARCH(MID(";"&amp;'CASE DATA'!$E112&amp;";",ROW($1:$99),1),";")),"",ROW($1:$99)),COLUMN(C111))-1)</f>
        <v/>
      </c>
      <c r="X112" s="121" t="str">
        <f t="array" ref="X112">MID(";"&amp;'CASE DATA'!$E112&amp;";",SMALL(IF(ISERROR(SEARCH(MID(";"&amp;'CASE DATA'!$E112&amp;";",ROW($1:$99),1),";")),"",ROW($1:$99)+1),COLUMN(D112)),SMALL(IF(ISERROR(SEARCH(MID(";"&amp;'CASE DATA'!$E112&amp;";",ROW($1:$99),1),";")),"",ROW($1:$99)),COLUMN(D111)+1)-SMALL(IF(ISERROR(SEARCH(MID(";"&amp;'CASE DATA'!$E112&amp;";",ROW($1:$99),1),";")),"",ROW($1:$99)),COLUMN(D111))-1)</f>
        <v/>
      </c>
      <c r="Y112" s="121" t="str">
        <f t="array" ref="Y112">MID(";"&amp;'CASE DATA'!$E112&amp;";",SMALL(IF(ISERROR(SEARCH(MID(";"&amp;'CASE DATA'!$E112&amp;";",ROW($1:$99),1),";")),"",ROW($1:$99)+1),COLUMN(E112)),SMALL(IF(ISERROR(SEARCH(MID(";"&amp;'CASE DATA'!$E112&amp;";",ROW($1:$99),1),";")),"",ROW($1:$99)),COLUMN(E111)+1)-SMALL(IF(ISERROR(SEARCH(MID(";"&amp;'CASE DATA'!$E112&amp;";",ROW($1:$99),1),";")),"",ROW($1:$99)),COLUMN(E111))-1)</f>
        <v/>
      </c>
      <c r="Z112" s="121" t="str">
        <f t="array" ref="Z112">MID(";"&amp;'CASE DATA'!$E112&amp;";",SMALL(IF(ISERROR(SEARCH(MID(";"&amp;'CASE DATA'!$E112&amp;";",ROW($1:$99),1),";")),"",ROW($1:$99)+1),COLUMN(F112)),SMALL(IF(ISERROR(SEARCH(MID(";"&amp;'CASE DATA'!$E112&amp;";",ROW($1:$99),1),";")),"",ROW($1:$99)),COLUMN(F111)+1)-SMALL(IF(ISERROR(SEARCH(MID(";"&amp;'CASE DATA'!$E112&amp;";",ROW($1:$99),1),";")),"",ROW($1:$99)),COLUMN(F111))-1)</f>
        <v/>
      </c>
      <c r="AA112" s="121" t="str">
        <f t="array" ref="AA112">MID(";"&amp;'CASE DATA'!$E112&amp;";",SMALL(IF(ISERROR(SEARCH(MID(";"&amp;'CASE DATA'!$E112&amp;";",ROW($1:$99),1),";")),"",ROW($1:$99)+1),COLUMN(G112)),SMALL(IF(ISERROR(SEARCH(MID(";"&amp;'CASE DATA'!$E112&amp;";",ROW($1:$99),1),";")),"",ROW($1:$99)),COLUMN(G111)+1)-SMALL(IF(ISERROR(SEARCH(MID(";"&amp;'CASE DATA'!$E112&amp;";",ROW($1:$99),1),";")),"",ROW($1:$99)),COLUMN(G111))-1)</f>
        <v/>
      </c>
      <c r="AB112" s="121" t="str">
        <f t="array" ref="AB112">MID(";"&amp;'CASE DATA'!$E112&amp;";",SMALL(IF(ISERROR(SEARCH(MID(";"&amp;'CASE DATA'!$E112&amp;";",ROW($1:$99),1),";")),"",ROW($1:$99)+1),COLUMN(H112)),SMALL(IF(ISERROR(SEARCH(MID(";"&amp;'CASE DATA'!$E112&amp;";",ROW($1:$99),1),";")),"",ROW($1:$99)),COLUMN(H111)+1)-SMALL(IF(ISERROR(SEARCH(MID(";"&amp;'CASE DATA'!$E112&amp;";",ROW($1:$99),1),";")),"",ROW($1:$99)),COLUMN(H111))-1)</f>
        <v/>
      </c>
      <c r="AC112" s="121" t="str">
        <f t="array" ref="AC112">MID(";"&amp;'CASE DATA'!$E112&amp;";",SMALL(IF(ISERROR(SEARCH(MID(";"&amp;'CASE DATA'!$E112&amp;";",ROW($1:$99),1),";")),"",ROW($1:$99)+1),COLUMN(I112)),SMALL(IF(ISERROR(SEARCH(MID(";"&amp;'CASE DATA'!$E112&amp;";",ROW($1:$99),1),";")),"",ROW($1:$99)),COLUMN(I111)+1)-SMALL(IF(ISERROR(SEARCH(MID(";"&amp;'CASE DATA'!$E112&amp;";",ROW($1:$99),1),";")),"",ROW($1:$99)),COLUMN(I111))-1)</f>
        <v/>
      </c>
      <c r="AD112" s="121" t="str">
        <f t="array" ref="AD112">MID(";"&amp;'CASE DATA'!$E112&amp;";",SMALL(IF(ISERROR(SEARCH(MID(";"&amp;'CASE DATA'!$E112&amp;";",ROW($1:$99),1),";")),"",ROW($1:$99)+1),COLUMN(J112)),SMALL(IF(ISERROR(SEARCH(MID(";"&amp;'CASE DATA'!$E112&amp;";",ROW($1:$99),1),";")),"",ROW($1:$99)),COLUMN(J111)+1)-SMALL(IF(ISERROR(SEARCH(MID(";"&amp;'CASE DATA'!$E112&amp;";",ROW($1:$99),1),";")),"",ROW($1:$99)),COLUMN(J111))-1)</f>
        <v/>
      </c>
      <c r="AE112" s="121" t="str">
        <f t="array" ref="AE112">MID(";"&amp;'CASE DATA'!$E112&amp;";",SMALL(IF(ISERROR(SEARCH(MID(";"&amp;'CASE DATA'!$E112&amp;";",ROW($1:$99),1),";")),"",ROW($1:$99)+1),COLUMN(K112)),SMALL(IF(ISERROR(SEARCH(MID(";"&amp;'CASE DATA'!$E112&amp;";",ROW($1:$99),1),";")),"",ROW($1:$99)),COLUMN(K111)+1)-SMALL(IF(ISERROR(SEARCH(MID(";"&amp;'CASE DATA'!$E112&amp;";",ROW($1:$99),1),";")),"",ROW($1:$99)),COLUMN(K111))-1)</f>
        <v/>
      </c>
      <c r="AF112" s="121" t="str">
        <f t="array" ref="AF112">MID(";"&amp;'CASE DATA'!$E112&amp;";",SMALL(IF(ISERROR(SEARCH(MID(";"&amp;'CASE DATA'!$E112&amp;";",ROW($1:$99),1),";")),"",ROW($1:$99)+1),COLUMN(L112)),SMALL(IF(ISERROR(SEARCH(MID(";"&amp;'CASE DATA'!$E112&amp;";",ROW($1:$99),1),";")),"",ROW($1:$99)),COLUMN(L111)+1)-SMALL(IF(ISERROR(SEARCH(MID(";"&amp;'CASE DATA'!$E112&amp;";",ROW($1:$99),1),";")),"",ROW($1:$99)),COLUMN(L111))-1)</f>
        <v/>
      </c>
    </row>
    <row r="113" spans="4:32" x14ac:dyDescent="0.3">
      <c r="D113" s="145"/>
      <c r="E113" s="146"/>
      <c r="S113" s="8">
        <f t="shared" si="2"/>
        <v>0</v>
      </c>
      <c r="U113" s="121" t="str">
        <f t="array" ref="U113">MID(";"&amp;'CASE DATA'!$E113&amp;";",SMALL(IF(ISERROR(SEARCH(MID(";"&amp;'CASE DATA'!$E113&amp;";",ROW($1:$99),1),";")),"",ROW($1:$99)+1),COLUMN(A113)),SMALL(IF(ISERROR(SEARCH(MID(";"&amp;'CASE DATA'!$E113&amp;";",ROW($1:$99),1),";")),"",ROW($1:$99)),COLUMN(A112)+1)-SMALL(IF(ISERROR(SEARCH(MID(";"&amp;'CASE DATA'!$E113&amp;";",ROW($1:$99),1),";")),"",ROW($1:$99)),COLUMN(A112))-1)</f>
        <v/>
      </c>
      <c r="V113" s="121" t="str">
        <f t="array" ref="V113">MID(";"&amp;'CASE DATA'!$E113&amp;";",SMALL(IF(ISERROR(SEARCH(MID(";"&amp;'CASE DATA'!$E113&amp;";",ROW($1:$99),1),";")),"",ROW($1:$99)+1),COLUMN(B113)),SMALL(IF(ISERROR(SEARCH(MID(";"&amp;'CASE DATA'!$E113&amp;";",ROW($1:$99),1),";")),"",ROW($1:$99)),COLUMN(B112)+1)-SMALL(IF(ISERROR(SEARCH(MID(";"&amp;'CASE DATA'!$E113&amp;";",ROW($1:$99),1),";")),"",ROW($1:$99)),COLUMN(B112))-1)</f>
        <v/>
      </c>
      <c r="W113" s="121" t="str">
        <f t="array" ref="W113">MID(";"&amp;'CASE DATA'!$E113&amp;";",SMALL(IF(ISERROR(SEARCH(MID(";"&amp;'CASE DATA'!$E113&amp;";",ROW($1:$99),1),";")),"",ROW($1:$99)+1),COLUMN(C113)),SMALL(IF(ISERROR(SEARCH(MID(";"&amp;'CASE DATA'!$E113&amp;";",ROW($1:$99),1),";")),"",ROW($1:$99)),COLUMN(C112)+1)-SMALL(IF(ISERROR(SEARCH(MID(";"&amp;'CASE DATA'!$E113&amp;";",ROW($1:$99),1),";")),"",ROW($1:$99)),COLUMN(C112))-1)</f>
        <v/>
      </c>
      <c r="X113" s="121" t="str">
        <f t="array" ref="X113">MID(";"&amp;'CASE DATA'!$E113&amp;";",SMALL(IF(ISERROR(SEARCH(MID(";"&amp;'CASE DATA'!$E113&amp;";",ROW($1:$99),1),";")),"",ROW($1:$99)+1),COLUMN(D113)),SMALL(IF(ISERROR(SEARCH(MID(";"&amp;'CASE DATA'!$E113&amp;";",ROW($1:$99),1),";")),"",ROW($1:$99)),COLUMN(D112)+1)-SMALL(IF(ISERROR(SEARCH(MID(";"&amp;'CASE DATA'!$E113&amp;";",ROW($1:$99),1),";")),"",ROW($1:$99)),COLUMN(D112))-1)</f>
        <v/>
      </c>
      <c r="Y113" s="121" t="str">
        <f t="array" ref="Y113">MID(";"&amp;'CASE DATA'!$E113&amp;";",SMALL(IF(ISERROR(SEARCH(MID(";"&amp;'CASE DATA'!$E113&amp;";",ROW($1:$99),1),";")),"",ROW($1:$99)+1),COLUMN(E113)),SMALL(IF(ISERROR(SEARCH(MID(";"&amp;'CASE DATA'!$E113&amp;";",ROW($1:$99),1),";")),"",ROW($1:$99)),COLUMN(E112)+1)-SMALL(IF(ISERROR(SEARCH(MID(";"&amp;'CASE DATA'!$E113&amp;";",ROW($1:$99),1),";")),"",ROW($1:$99)),COLUMN(E112))-1)</f>
        <v/>
      </c>
      <c r="Z113" s="121" t="str">
        <f t="array" ref="Z113">MID(";"&amp;'CASE DATA'!$E113&amp;";",SMALL(IF(ISERROR(SEARCH(MID(";"&amp;'CASE DATA'!$E113&amp;";",ROW($1:$99),1),";")),"",ROW($1:$99)+1),COLUMN(F113)),SMALL(IF(ISERROR(SEARCH(MID(";"&amp;'CASE DATA'!$E113&amp;";",ROW($1:$99),1),";")),"",ROW($1:$99)),COLUMN(F112)+1)-SMALL(IF(ISERROR(SEARCH(MID(";"&amp;'CASE DATA'!$E113&amp;";",ROW($1:$99),1),";")),"",ROW($1:$99)),COLUMN(F112))-1)</f>
        <v/>
      </c>
      <c r="AA113" s="121" t="str">
        <f t="array" ref="AA113">MID(";"&amp;'CASE DATA'!$E113&amp;";",SMALL(IF(ISERROR(SEARCH(MID(";"&amp;'CASE DATA'!$E113&amp;";",ROW($1:$99),1),";")),"",ROW($1:$99)+1),COLUMN(G113)),SMALL(IF(ISERROR(SEARCH(MID(";"&amp;'CASE DATA'!$E113&amp;";",ROW($1:$99),1),";")),"",ROW($1:$99)),COLUMN(G112)+1)-SMALL(IF(ISERROR(SEARCH(MID(";"&amp;'CASE DATA'!$E113&amp;";",ROW($1:$99),1),";")),"",ROW($1:$99)),COLUMN(G112))-1)</f>
        <v/>
      </c>
      <c r="AB113" s="121" t="str">
        <f t="array" ref="AB113">MID(";"&amp;'CASE DATA'!$E113&amp;";",SMALL(IF(ISERROR(SEARCH(MID(";"&amp;'CASE DATA'!$E113&amp;";",ROW($1:$99),1),";")),"",ROW($1:$99)+1),COLUMN(H113)),SMALL(IF(ISERROR(SEARCH(MID(";"&amp;'CASE DATA'!$E113&amp;";",ROW($1:$99),1),";")),"",ROW($1:$99)),COLUMN(H112)+1)-SMALL(IF(ISERROR(SEARCH(MID(";"&amp;'CASE DATA'!$E113&amp;";",ROW($1:$99),1),";")),"",ROW($1:$99)),COLUMN(H112))-1)</f>
        <v/>
      </c>
      <c r="AC113" s="121" t="str">
        <f t="array" ref="AC113">MID(";"&amp;'CASE DATA'!$E113&amp;";",SMALL(IF(ISERROR(SEARCH(MID(";"&amp;'CASE DATA'!$E113&amp;";",ROW($1:$99),1),";")),"",ROW($1:$99)+1),COLUMN(I113)),SMALL(IF(ISERROR(SEARCH(MID(";"&amp;'CASE DATA'!$E113&amp;";",ROW($1:$99),1),";")),"",ROW($1:$99)),COLUMN(I112)+1)-SMALL(IF(ISERROR(SEARCH(MID(";"&amp;'CASE DATA'!$E113&amp;";",ROW($1:$99),1),";")),"",ROW($1:$99)),COLUMN(I112))-1)</f>
        <v/>
      </c>
      <c r="AD113" s="121" t="str">
        <f t="array" ref="AD113">MID(";"&amp;'CASE DATA'!$E113&amp;";",SMALL(IF(ISERROR(SEARCH(MID(";"&amp;'CASE DATA'!$E113&amp;";",ROW($1:$99),1),";")),"",ROW($1:$99)+1),COLUMN(J113)),SMALL(IF(ISERROR(SEARCH(MID(";"&amp;'CASE DATA'!$E113&amp;";",ROW($1:$99),1),";")),"",ROW($1:$99)),COLUMN(J112)+1)-SMALL(IF(ISERROR(SEARCH(MID(";"&amp;'CASE DATA'!$E113&amp;";",ROW($1:$99),1),";")),"",ROW($1:$99)),COLUMN(J112))-1)</f>
        <v/>
      </c>
      <c r="AE113" s="121" t="str">
        <f t="array" ref="AE113">MID(";"&amp;'CASE DATA'!$E113&amp;";",SMALL(IF(ISERROR(SEARCH(MID(";"&amp;'CASE DATA'!$E113&amp;";",ROW($1:$99),1),";")),"",ROW($1:$99)+1),COLUMN(K113)),SMALL(IF(ISERROR(SEARCH(MID(";"&amp;'CASE DATA'!$E113&amp;";",ROW($1:$99),1),";")),"",ROW($1:$99)),COLUMN(K112)+1)-SMALL(IF(ISERROR(SEARCH(MID(";"&amp;'CASE DATA'!$E113&amp;";",ROW($1:$99),1),";")),"",ROW($1:$99)),COLUMN(K112))-1)</f>
        <v/>
      </c>
      <c r="AF113" s="121" t="str">
        <f t="array" ref="AF113">MID(";"&amp;'CASE DATA'!$E113&amp;";",SMALL(IF(ISERROR(SEARCH(MID(";"&amp;'CASE DATA'!$E113&amp;";",ROW($1:$99),1),";")),"",ROW($1:$99)+1),COLUMN(L113)),SMALL(IF(ISERROR(SEARCH(MID(";"&amp;'CASE DATA'!$E113&amp;";",ROW($1:$99),1),";")),"",ROW($1:$99)),COLUMN(L112)+1)-SMALL(IF(ISERROR(SEARCH(MID(";"&amp;'CASE DATA'!$E113&amp;";",ROW($1:$99),1),";")),"",ROW($1:$99)),COLUMN(L112))-1)</f>
        <v/>
      </c>
    </row>
    <row r="114" spans="4:32" x14ac:dyDescent="0.3">
      <c r="D114" s="145"/>
      <c r="E114" s="146"/>
      <c r="S114" s="8">
        <f t="shared" si="2"/>
        <v>0</v>
      </c>
      <c r="U114" s="121" t="str">
        <f t="array" ref="U114">MID(";"&amp;'CASE DATA'!$E114&amp;";",SMALL(IF(ISERROR(SEARCH(MID(";"&amp;'CASE DATA'!$E114&amp;";",ROW($1:$99),1),";")),"",ROW($1:$99)+1),COLUMN(A114)),SMALL(IF(ISERROR(SEARCH(MID(";"&amp;'CASE DATA'!$E114&amp;";",ROW($1:$99),1),";")),"",ROW($1:$99)),COLUMN(A113)+1)-SMALL(IF(ISERROR(SEARCH(MID(";"&amp;'CASE DATA'!$E114&amp;";",ROW($1:$99),1),";")),"",ROW($1:$99)),COLUMN(A113))-1)</f>
        <v/>
      </c>
      <c r="V114" s="121" t="str">
        <f t="array" ref="V114">MID(";"&amp;'CASE DATA'!$E114&amp;";",SMALL(IF(ISERROR(SEARCH(MID(";"&amp;'CASE DATA'!$E114&amp;";",ROW($1:$99),1),";")),"",ROW($1:$99)+1),COLUMN(B114)),SMALL(IF(ISERROR(SEARCH(MID(";"&amp;'CASE DATA'!$E114&amp;";",ROW($1:$99),1),";")),"",ROW($1:$99)),COLUMN(B113)+1)-SMALL(IF(ISERROR(SEARCH(MID(";"&amp;'CASE DATA'!$E114&amp;";",ROW($1:$99),1),";")),"",ROW($1:$99)),COLUMN(B113))-1)</f>
        <v/>
      </c>
      <c r="W114" s="121" t="str">
        <f t="array" ref="W114">MID(";"&amp;'CASE DATA'!$E114&amp;";",SMALL(IF(ISERROR(SEARCH(MID(";"&amp;'CASE DATA'!$E114&amp;";",ROW($1:$99),1),";")),"",ROW($1:$99)+1),COLUMN(C114)),SMALL(IF(ISERROR(SEARCH(MID(";"&amp;'CASE DATA'!$E114&amp;";",ROW($1:$99),1),";")),"",ROW($1:$99)),COLUMN(C113)+1)-SMALL(IF(ISERROR(SEARCH(MID(";"&amp;'CASE DATA'!$E114&amp;";",ROW($1:$99),1),";")),"",ROW($1:$99)),COLUMN(C113))-1)</f>
        <v/>
      </c>
      <c r="X114" s="121" t="str">
        <f t="array" ref="X114">MID(";"&amp;'CASE DATA'!$E114&amp;";",SMALL(IF(ISERROR(SEARCH(MID(";"&amp;'CASE DATA'!$E114&amp;";",ROW($1:$99),1),";")),"",ROW($1:$99)+1),COLUMN(D114)),SMALL(IF(ISERROR(SEARCH(MID(";"&amp;'CASE DATA'!$E114&amp;";",ROW($1:$99),1),";")),"",ROW($1:$99)),COLUMN(D113)+1)-SMALL(IF(ISERROR(SEARCH(MID(";"&amp;'CASE DATA'!$E114&amp;";",ROW($1:$99),1),";")),"",ROW($1:$99)),COLUMN(D113))-1)</f>
        <v/>
      </c>
      <c r="Y114" s="121" t="str">
        <f t="array" ref="Y114">MID(";"&amp;'CASE DATA'!$E114&amp;";",SMALL(IF(ISERROR(SEARCH(MID(";"&amp;'CASE DATA'!$E114&amp;";",ROW($1:$99),1),";")),"",ROW($1:$99)+1),COLUMN(E114)),SMALL(IF(ISERROR(SEARCH(MID(";"&amp;'CASE DATA'!$E114&amp;";",ROW($1:$99),1),";")),"",ROW($1:$99)),COLUMN(E113)+1)-SMALL(IF(ISERROR(SEARCH(MID(";"&amp;'CASE DATA'!$E114&amp;";",ROW($1:$99),1),";")),"",ROW($1:$99)),COLUMN(E113))-1)</f>
        <v/>
      </c>
      <c r="Z114" s="121" t="str">
        <f t="array" ref="Z114">MID(";"&amp;'CASE DATA'!$E114&amp;";",SMALL(IF(ISERROR(SEARCH(MID(";"&amp;'CASE DATA'!$E114&amp;";",ROW($1:$99),1),";")),"",ROW($1:$99)+1),COLUMN(F114)),SMALL(IF(ISERROR(SEARCH(MID(";"&amp;'CASE DATA'!$E114&amp;";",ROW($1:$99),1),";")),"",ROW($1:$99)),COLUMN(F113)+1)-SMALL(IF(ISERROR(SEARCH(MID(";"&amp;'CASE DATA'!$E114&amp;";",ROW($1:$99),1),";")),"",ROW($1:$99)),COLUMN(F113))-1)</f>
        <v/>
      </c>
      <c r="AA114" s="121" t="str">
        <f t="array" ref="AA114">MID(";"&amp;'CASE DATA'!$E114&amp;";",SMALL(IF(ISERROR(SEARCH(MID(";"&amp;'CASE DATA'!$E114&amp;";",ROW($1:$99),1),";")),"",ROW($1:$99)+1),COLUMN(G114)),SMALL(IF(ISERROR(SEARCH(MID(";"&amp;'CASE DATA'!$E114&amp;";",ROW($1:$99),1),";")),"",ROW($1:$99)),COLUMN(G113)+1)-SMALL(IF(ISERROR(SEARCH(MID(";"&amp;'CASE DATA'!$E114&amp;";",ROW($1:$99),1),";")),"",ROW($1:$99)),COLUMN(G113))-1)</f>
        <v/>
      </c>
      <c r="AB114" s="121" t="str">
        <f t="array" ref="AB114">MID(";"&amp;'CASE DATA'!$E114&amp;";",SMALL(IF(ISERROR(SEARCH(MID(";"&amp;'CASE DATA'!$E114&amp;";",ROW($1:$99),1),";")),"",ROW($1:$99)+1),COLUMN(H114)),SMALL(IF(ISERROR(SEARCH(MID(";"&amp;'CASE DATA'!$E114&amp;";",ROW($1:$99),1),";")),"",ROW($1:$99)),COLUMN(H113)+1)-SMALL(IF(ISERROR(SEARCH(MID(";"&amp;'CASE DATA'!$E114&amp;";",ROW($1:$99),1),";")),"",ROW($1:$99)),COLUMN(H113))-1)</f>
        <v/>
      </c>
      <c r="AC114" s="121" t="str">
        <f t="array" ref="AC114">MID(";"&amp;'CASE DATA'!$E114&amp;";",SMALL(IF(ISERROR(SEARCH(MID(";"&amp;'CASE DATA'!$E114&amp;";",ROW($1:$99),1),";")),"",ROW($1:$99)+1),COLUMN(I114)),SMALL(IF(ISERROR(SEARCH(MID(";"&amp;'CASE DATA'!$E114&amp;";",ROW($1:$99),1),";")),"",ROW($1:$99)),COLUMN(I113)+1)-SMALL(IF(ISERROR(SEARCH(MID(";"&amp;'CASE DATA'!$E114&amp;";",ROW($1:$99),1),";")),"",ROW($1:$99)),COLUMN(I113))-1)</f>
        <v/>
      </c>
      <c r="AD114" s="121" t="str">
        <f t="array" ref="AD114">MID(";"&amp;'CASE DATA'!$E114&amp;";",SMALL(IF(ISERROR(SEARCH(MID(";"&amp;'CASE DATA'!$E114&amp;";",ROW($1:$99),1),";")),"",ROW($1:$99)+1),COLUMN(J114)),SMALL(IF(ISERROR(SEARCH(MID(";"&amp;'CASE DATA'!$E114&amp;";",ROW($1:$99),1),";")),"",ROW($1:$99)),COLUMN(J113)+1)-SMALL(IF(ISERROR(SEARCH(MID(";"&amp;'CASE DATA'!$E114&amp;";",ROW($1:$99),1),";")),"",ROW($1:$99)),COLUMN(J113))-1)</f>
        <v/>
      </c>
      <c r="AE114" s="121" t="str">
        <f t="array" ref="AE114">MID(";"&amp;'CASE DATA'!$E114&amp;";",SMALL(IF(ISERROR(SEARCH(MID(";"&amp;'CASE DATA'!$E114&amp;";",ROW($1:$99),1),";")),"",ROW($1:$99)+1),COLUMN(K114)),SMALL(IF(ISERROR(SEARCH(MID(";"&amp;'CASE DATA'!$E114&amp;";",ROW($1:$99),1),";")),"",ROW($1:$99)),COLUMN(K113)+1)-SMALL(IF(ISERROR(SEARCH(MID(";"&amp;'CASE DATA'!$E114&amp;";",ROW($1:$99),1),";")),"",ROW($1:$99)),COLUMN(K113))-1)</f>
        <v/>
      </c>
      <c r="AF114" s="121" t="str">
        <f t="array" ref="AF114">MID(";"&amp;'CASE DATA'!$E114&amp;";",SMALL(IF(ISERROR(SEARCH(MID(";"&amp;'CASE DATA'!$E114&amp;";",ROW($1:$99),1),";")),"",ROW($1:$99)+1),COLUMN(L114)),SMALL(IF(ISERROR(SEARCH(MID(";"&amp;'CASE DATA'!$E114&amp;";",ROW($1:$99),1),";")),"",ROW($1:$99)),COLUMN(L113)+1)-SMALL(IF(ISERROR(SEARCH(MID(";"&amp;'CASE DATA'!$E114&amp;";",ROW($1:$99),1),";")),"",ROW($1:$99)),COLUMN(L113))-1)</f>
        <v/>
      </c>
    </row>
    <row r="115" spans="4:32" x14ac:dyDescent="0.3">
      <c r="D115" s="145"/>
      <c r="E115" s="146"/>
      <c r="S115" s="8">
        <f t="shared" si="2"/>
        <v>0</v>
      </c>
      <c r="U115" s="121" t="str">
        <f t="array" ref="U115">MID(";"&amp;'CASE DATA'!$E115&amp;";",SMALL(IF(ISERROR(SEARCH(MID(";"&amp;'CASE DATA'!$E115&amp;";",ROW($1:$99),1),";")),"",ROW($1:$99)+1),COLUMN(A115)),SMALL(IF(ISERROR(SEARCH(MID(";"&amp;'CASE DATA'!$E115&amp;";",ROW($1:$99),1),";")),"",ROW($1:$99)),COLUMN(A114)+1)-SMALL(IF(ISERROR(SEARCH(MID(";"&amp;'CASE DATA'!$E115&amp;";",ROW($1:$99),1),";")),"",ROW($1:$99)),COLUMN(A114))-1)</f>
        <v/>
      </c>
      <c r="V115" s="121" t="str">
        <f t="array" ref="V115">MID(";"&amp;'CASE DATA'!$E115&amp;";",SMALL(IF(ISERROR(SEARCH(MID(";"&amp;'CASE DATA'!$E115&amp;";",ROW($1:$99),1),";")),"",ROW($1:$99)+1),COLUMN(B115)),SMALL(IF(ISERROR(SEARCH(MID(";"&amp;'CASE DATA'!$E115&amp;";",ROW($1:$99),1),";")),"",ROW($1:$99)),COLUMN(B114)+1)-SMALL(IF(ISERROR(SEARCH(MID(";"&amp;'CASE DATA'!$E115&amp;";",ROW($1:$99),1),";")),"",ROW($1:$99)),COLUMN(B114))-1)</f>
        <v/>
      </c>
      <c r="W115" s="121" t="str">
        <f t="array" ref="W115">MID(";"&amp;'CASE DATA'!$E115&amp;";",SMALL(IF(ISERROR(SEARCH(MID(";"&amp;'CASE DATA'!$E115&amp;";",ROW($1:$99),1),";")),"",ROW($1:$99)+1),COLUMN(C115)),SMALL(IF(ISERROR(SEARCH(MID(";"&amp;'CASE DATA'!$E115&amp;";",ROW($1:$99),1),";")),"",ROW($1:$99)),COLUMN(C114)+1)-SMALL(IF(ISERROR(SEARCH(MID(";"&amp;'CASE DATA'!$E115&amp;";",ROW($1:$99),1),";")),"",ROW($1:$99)),COLUMN(C114))-1)</f>
        <v/>
      </c>
      <c r="X115" s="121" t="str">
        <f t="array" ref="X115">MID(";"&amp;'CASE DATA'!$E115&amp;";",SMALL(IF(ISERROR(SEARCH(MID(";"&amp;'CASE DATA'!$E115&amp;";",ROW($1:$99),1),";")),"",ROW($1:$99)+1),COLUMN(D115)),SMALL(IF(ISERROR(SEARCH(MID(";"&amp;'CASE DATA'!$E115&amp;";",ROW($1:$99),1),";")),"",ROW($1:$99)),COLUMN(D114)+1)-SMALL(IF(ISERROR(SEARCH(MID(";"&amp;'CASE DATA'!$E115&amp;";",ROW($1:$99),1),";")),"",ROW($1:$99)),COLUMN(D114))-1)</f>
        <v/>
      </c>
      <c r="Y115" s="121" t="str">
        <f t="array" ref="Y115">MID(";"&amp;'CASE DATA'!$E115&amp;";",SMALL(IF(ISERROR(SEARCH(MID(";"&amp;'CASE DATA'!$E115&amp;";",ROW($1:$99),1),";")),"",ROW($1:$99)+1),COLUMN(E115)),SMALL(IF(ISERROR(SEARCH(MID(";"&amp;'CASE DATA'!$E115&amp;";",ROW($1:$99),1),";")),"",ROW($1:$99)),COLUMN(E114)+1)-SMALL(IF(ISERROR(SEARCH(MID(";"&amp;'CASE DATA'!$E115&amp;";",ROW($1:$99),1),";")),"",ROW($1:$99)),COLUMN(E114))-1)</f>
        <v/>
      </c>
      <c r="Z115" s="121" t="str">
        <f t="array" ref="Z115">MID(";"&amp;'CASE DATA'!$E115&amp;";",SMALL(IF(ISERROR(SEARCH(MID(";"&amp;'CASE DATA'!$E115&amp;";",ROW($1:$99),1),";")),"",ROW($1:$99)+1),COLUMN(F115)),SMALL(IF(ISERROR(SEARCH(MID(";"&amp;'CASE DATA'!$E115&amp;";",ROW($1:$99),1),";")),"",ROW($1:$99)),COLUMN(F114)+1)-SMALL(IF(ISERROR(SEARCH(MID(";"&amp;'CASE DATA'!$E115&amp;";",ROW($1:$99),1),";")),"",ROW($1:$99)),COLUMN(F114))-1)</f>
        <v/>
      </c>
      <c r="AA115" s="121" t="str">
        <f t="array" ref="AA115">MID(";"&amp;'CASE DATA'!$E115&amp;";",SMALL(IF(ISERROR(SEARCH(MID(";"&amp;'CASE DATA'!$E115&amp;";",ROW($1:$99),1),";")),"",ROW($1:$99)+1),COLUMN(G115)),SMALL(IF(ISERROR(SEARCH(MID(";"&amp;'CASE DATA'!$E115&amp;";",ROW($1:$99),1),";")),"",ROW($1:$99)),COLUMN(G114)+1)-SMALL(IF(ISERROR(SEARCH(MID(";"&amp;'CASE DATA'!$E115&amp;";",ROW($1:$99),1),";")),"",ROW($1:$99)),COLUMN(G114))-1)</f>
        <v/>
      </c>
      <c r="AB115" s="121" t="str">
        <f t="array" ref="AB115">MID(";"&amp;'CASE DATA'!$E115&amp;";",SMALL(IF(ISERROR(SEARCH(MID(";"&amp;'CASE DATA'!$E115&amp;";",ROW($1:$99),1),";")),"",ROW($1:$99)+1),COLUMN(H115)),SMALL(IF(ISERROR(SEARCH(MID(";"&amp;'CASE DATA'!$E115&amp;";",ROW($1:$99),1),";")),"",ROW($1:$99)),COLUMN(H114)+1)-SMALL(IF(ISERROR(SEARCH(MID(";"&amp;'CASE DATA'!$E115&amp;";",ROW($1:$99),1),";")),"",ROW($1:$99)),COLUMN(H114))-1)</f>
        <v/>
      </c>
      <c r="AC115" s="121" t="str">
        <f t="array" ref="AC115">MID(";"&amp;'CASE DATA'!$E115&amp;";",SMALL(IF(ISERROR(SEARCH(MID(";"&amp;'CASE DATA'!$E115&amp;";",ROW($1:$99),1),";")),"",ROW($1:$99)+1),COLUMN(I115)),SMALL(IF(ISERROR(SEARCH(MID(";"&amp;'CASE DATA'!$E115&amp;";",ROW($1:$99),1),";")),"",ROW($1:$99)),COLUMN(I114)+1)-SMALL(IF(ISERROR(SEARCH(MID(";"&amp;'CASE DATA'!$E115&amp;";",ROW($1:$99),1),";")),"",ROW($1:$99)),COLUMN(I114))-1)</f>
        <v/>
      </c>
      <c r="AD115" s="121" t="str">
        <f t="array" ref="AD115">MID(";"&amp;'CASE DATA'!$E115&amp;";",SMALL(IF(ISERROR(SEARCH(MID(";"&amp;'CASE DATA'!$E115&amp;";",ROW($1:$99),1),";")),"",ROW($1:$99)+1),COLUMN(J115)),SMALL(IF(ISERROR(SEARCH(MID(";"&amp;'CASE DATA'!$E115&amp;";",ROW($1:$99),1),";")),"",ROW($1:$99)),COLUMN(J114)+1)-SMALL(IF(ISERROR(SEARCH(MID(";"&amp;'CASE DATA'!$E115&amp;";",ROW($1:$99),1),";")),"",ROW($1:$99)),COLUMN(J114))-1)</f>
        <v/>
      </c>
      <c r="AE115" s="121" t="str">
        <f t="array" ref="AE115">MID(";"&amp;'CASE DATA'!$E115&amp;";",SMALL(IF(ISERROR(SEARCH(MID(";"&amp;'CASE DATA'!$E115&amp;";",ROW($1:$99),1),";")),"",ROW($1:$99)+1),COLUMN(K115)),SMALL(IF(ISERROR(SEARCH(MID(";"&amp;'CASE DATA'!$E115&amp;";",ROW($1:$99),1),";")),"",ROW($1:$99)),COLUMN(K114)+1)-SMALL(IF(ISERROR(SEARCH(MID(";"&amp;'CASE DATA'!$E115&amp;";",ROW($1:$99),1),";")),"",ROW($1:$99)),COLUMN(K114))-1)</f>
        <v/>
      </c>
      <c r="AF115" s="121" t="str">
        <f t="array" ref="AF115">MID(";"&amp;'CASE DATA'!$E115&amp;";",SMALL(IF(ISERROR(SEARCH(MID(";"&amp;'CASE DATA'!$E115&amp;";",ROW($1:$99),1),";")),"",ROW($1:$99)+1),COLUMN(L115)),SMALL(IF(ISERROR(SEARCH(MID(";"&amp;'CASE DATA'!$E115&amp;";",ROW($1:$99),1),";")),"",ROW($1:$99)),COLUMN(L114)+1)-SMALL(IF(ISERROR(SEARCH(MID(";"&amp;'CASE DATA'!$E115&amp;";",ROW($1:$99),1),";")),"",ROW($1:$99)),COLUMN(L114))-1)</f>
        <v/>
      </c>
    </row>
    <row r="116" spans="4:32" x14ac:dyDescent="0.3">
      <c r="D116" s="145"/>
      <c r="E116" s="146"/>
      <c r="S116" s="8">
        <f t="shared" si="2"/>
        <v>0</v>
      </c>
      <c r="U116" s="121" t="str">
        <f t="array" ref="U116">MID(";"&amp;'CASE DATA'!$E116&amp;";",SMALL(IF(ISERROR(SEARCH(MID(";"&amp;'CASE DATA'!$E116&amp;";",ROW($1:$99),1),";")),"",ROW($1:$99)+1),COLUMN(A116)),SMALL(IF(ISERROR(SEARCH(MID(";"&amp;'CASE DATA'!$E116&amp;";",ROW($1:$99),1),";")),"",ROW($1:$99)),COLUMN(A115)+1)-SMALL(IF(ISERROR(SEARCH(MID(";"&amp;'CASE DATA'!$E116&amp;";",ROW($1:$99),1),";")),"",ROW($1:$99)),COLUMN(A115))-1)</f>
        <v/>
      </c>
      <c r="V116" s="121" t="str">
        <f t="array" ref="V116">MID(";"&amp;'CASE DATA'!$E116&amp;";",SMALL(IF(ISERROR(SEARCH(MID(";"&amp;'CASE DATA'!$E116&amp;";",ROW($1:$99),1),";")),"",ROW($1:$99)+1),COLUMN(B116)),SMALL(IF(ISERROR(SEARCH(MID(";"&amp;'CASE DATA'!$E116&amp;";",ROW($1:$99),1),";")),"",ROW($1:$99)),COLUMN(B115)+1)-SMALL(IF(ISERROR(SEARCH(MID(";"&amp;'CASE DATA'!$E116&amp;";",ROW($1:$99),1),";")),"",ROW($1:$99)),COLUMN(B115))-1)</f>
        <v/>
      </c>
      <c r="W116" s="121" t="str">
        <f t="array" ref="W116">MID(";"&amp;'CASE DATA'!$E116&amp;";",SMALL(IF(ISERROR(SEARCH(MID(";"&amp;'CASE DATA'!$E116&amp;";",ROW($1:$99),1),";")),"",ROW($1:$99)+1),COLUMN(C116)),SMALL(IF(ISERROR(SEARCH(MID(";"&amp;'CASE DATA'!$E116&amp;";",ROW($1:$99),1),";")),"",ROW($1:$99)),COLUMN(C115)+1)-SMALL(IF(ISERROR(SEARCH(MID(";"&amp;'CASE DATA'!$E116&amp;";",ROW($1:$99),1),";")),"",ROW($1:$99)),COLUMN(C115))-1)</f>
        <v/>
      </c>
      <c r="X116" s="121" t="str">
        <f t="array" ref="X116">MID(";"&amp;'CASE DATA'!$E116&amp;";",SMALL(IF(ISERROR(SEARCH(MID(";"&amp;'CASE DATA'!$E116&amp;";",ROW($1:$99),1),";")),"",ROW($1:$99)+1),COLUMN(D116)),SMALL(IF(ISERROR(SEARCH(MID(";"&amp;'CASE DATA'!$E116&amp;";",ROW($1:$99),1),";")),"",ROW($1:$99)),COLUMN(D115)+1)-SMALL(IF(ISERROR(SEARCH(MID(";"&amp;'CASE DATA'!$E116&amp;";",ROW($1:$99),1),";")),"",ROW($1:$99)),COLUMN(D115))-1)</f>
        <v/>
      </c>
      <c r="Y116" s="121" t="str">
        <f t="array" ref="Y116">MID(";"&amp;'CASE DATA'!$E116&amp;";",SMALL(IF(ISERROR(SEARCH(MID(";"&amp;'CASE DATA'!$E116&amp;";",ROW($1:$99),1),";")),"",ROW($1:$99)+1),COLUMN(E116)),SMALL(IF(ISERROR(SEARCH(MID(";"&amp;'CASE DATA'!$E116&amp;";",ROW($1:$99),1),";")),"",ROW($1:$99)),COLUMN(E115)+1)-SMALL(IF(ISERROR(SEARCH(MID(";"&amp;'CASE DATA'!$E116&amp;";",ROW($1:$99),1),";")),"",ROW($1:$99)),COLUMN(E115))-1)</f>
        <v/>
      </c>
      <c r="Z116" s="121" t="str">
        <f t="array" ref="Z116">MID(";"&amp;'CASE DATA'!$E116&amp;";",SMALL(IF(ISERROR(SEARCH(MID(";"&amp;'CASE DATA'!$E116&amp;";",ROW($1:$99),1),";")),"",ROW($1:$99)+1),COLUMN(F116)),SMALL(IF(ISERROR(SEARCH(MID(";"&amp;'CASE DATA'!$E116&amp;";",ROW($1:$99),1),";")),"",ROW($1:$99)),COLUMN(F115)+1)-SMALL(IF(ISERROR(SEARCH(MID(";"&amp;'CASE DATA'!$E116&amp;";",ROW($1:$99),1),";")),"",ROW($1:$99)),COLUMN(F115))-1)</f>
        <v/>
      </c>
      <c r="AA116" s="121" t="str">
        <f t="array" ref="AA116">MID(";"&amp;'CASE DATA'!$E116&amp;";",SMALL(IF(ISERROR(SEARCH(MID(";"&amp;'CASE DATA'!$E116&amp;";",ROW($1:$99),1),";")),"",ROW($1:$99)+1),COLUMN(G116)),SMALL(IF(ISERROR(SEARCH(MID(";"&amp;'CASE DATA'!$E116&amp;";",ROW($1:$99),1),";")),"",ROW($1:$99)),COLUMN(G115)+1)-SMALL(IF(ISERROR(SEARCH(MID(";"&amp;'CASE DATA'!$E116&amp;";",ROW($1:$99),1),";")),"",ROW($1:$99)),COLUMN(G115))-1)</f>
        <v/>
      </c>
      <c r="AB116" s="121" t="str">
        <f t="array" ref="AB116">MID(";"&amp;'CASE DATA'!$E116&amp;";",SMALL(IF(ISERROR(SEARCH(MID(";"&amp;'CASE DATA'!$E116&amp;";",ROW($1:$99),1),";")),"",ROW($1:$99)+1),COLUMN(H116)),SMALL(IF(ISERROR(SEARCH(MID(";"&amp;'CASE DATA'!$E116&amp;";",ROW($1:$99),1),";")),"",ROW($1:$99)),COLUMN(H115)+1)-SMALL(IF(ISERROR(SEARCH(MID(";"&amp;'CASE DATA'!$E116&amp;";",ROW($1:$99),1),";")),"",ROW($1:$99)),COLUMN(H115))-1)</f>
        <v/>
      </c>
      <c r="AC116" s="121" t="str">
        <f t="array" ref="AC116">MID(";"&amp;'CASE DATA'!$E116&amp;";",SMALL(IF(ISERROR(SEARCH(MID(";"&amp;'CASE DATA'!$E116&amp;";",ROW($1:$99),1),";")),"",ROW($1:$99)+1),COLUMN(I116)),SMALL(IF(ISERROR(SEARCH(MID(";"&amp;'CASE DATA'!$E116&amp;";",ROW($1:$99),1),";")),"",ROW($1:$99)),COLUMN(I115)+1)-SMALL(IF(ISERROR(SEARCH(MID(";"&amp;'CASE DATA'!$E116&amp;";",ROW($1:$99),1),";")),"",ROW($1:$99)),COLUMN(I115))-1)</f>
        <v/>
      </c>
      <c r="AD116" s="121" t="str">
        <f t="array" ref="AD116">MID(";"&amp;'CASE DATA'!$E116&amp;";",SMALL(IF(ISERROR(SEARCH(MID(";"&amp;'CASE DATA'!$E116&amp;";",ROW($1:$99),1),";")),"",ROW($1:$99)+1),COLUMN(J116)),SMALL(IF(ISERROR(SEARCH(MID(";"&amp;'CASE DATA'!$E116&amp;";",ROW($1:$99),1),";")),"",ROW($1:$99)),COLUMN(J115)+1)-SMALL(IF(ISERROR(SEARCH(MID(";"&amp;'CASE DATA'!$E116&amp;";",ROW($1:$99),1),";")),"",ROW($1:$99)),COLUMN(J115))-1)</f>
        <v/>
      </c>
      <c r="AE116" s="121" t="str">
        <f t="array" ref="AE116">MID(";"&amp;'CASE DATA'!$E116&amp;";",SMALL(IF(ISERROR(SEARCH(MID(";"&amp;'CASE DATA'!$E116&amp;";",ROW($1:$99),1),";")),"",ROW($1:$99)+1),COLUMN(K116)),SMALL(IF(ISERROR(SEARCH(MID(";"&amp;'CASE DATA'!$E116&amp;";",ROW($1:$99),1),";")),"",ROW($1:$99)),COLUMN(K115)+1)-SMALL(IF(ISERROR(SEARCH(MID(";"&amp;'CASE DATA'!$E116&amp;";",ROW($1:$99),1),";")),"",ROW($1:$99)),COLUMN(K115))-1)</f>
        <v/>
      </c>
      <c r="AF116" s="121" t="str">
        <f t="array" ref="AF116">MID(";"&amp;'CASE DATA'!$E116&amp;";",SMALL(IF(ISERROR(SEARCH(MID(";"&amp;'CASE DATA'!$E116&amp;";",ROW($1:$99),1),";")),"",ROW($1:$99)+1),COLUMN(L116)),SMALL(IF(ISERROR(SEARCH(MID(";"&amp;'CASE DATA'!$E116&amp;";",ROW($1:$99),1),";")),"",ROW($1:$99)),COLUMN(L115)+1)-SMALL(IF(ISERROR(SEARCH(MID(";"&amp;'CASE DATA'!$E116&amp;";",ROW($1:$99),1),";")),"",ROW($1:$99)),COLUMN(L115))-1)</f>
        <v/>
      </c>
    </row>
    <row r="117" spans="4:32" x14ac:dyDescent="0.3">
      <c r="D117" s="145"/>
      <c r="E117" s="146"/>
      <c r="S117" s="8">
        <f t="shared" si="2"/>
        <v>0</v>
      </c>
      <c r="U117" s="121" t="str">
        <f t="array" ref="U117">MID(";"&amp;'CASE DATA'!$E117&amp;";",SMALL(IF(ISERROR(SEARCH(MID(";"&amp;'CASE DATA'!$E117&amp;";",ROW($1:$99),1),";")),"",ROW($1:$99)+1),COLUMN(A117)),SMALL(IF(ISERROR(SEARCH(MID(";"&amp;'CASE DATA'!$E117&amp;";",ROW($1:$99),1),";")),"",ROW($1:$99)),COLUMN(A116)+1)-SMALL(IF(ISERROR(SEARCH(MID(";"&amp;'CASE DATA'!$E117&amp;";",ROW($1:$99),1),";")),"",ROW($1:$99)),COLUMN(A116))-1)</f>
        <v/>
      </c>
      <c r="V117" s="121" t="str">
        <f t="array" ref="V117">MID(";"&amp;'CASE DATA'!$E117&amp;";",SMALL(IF(ISERROR(SEARCH(MID(";"&amp;'CASE DATA'!$E117&amp;";",ROW($1:$99),1),";")),"",ROW($1:$99)+1),COLUMN(B117)),SMALL(IF(ISERROR(SEARCH(MID(";"&amp;'CASE DATA'!$E117&amp;";",ROW($1:$99),1),";")),"",ROW($1:$99)),COLUMN(B116)+1)-SMALL(IF(ISERROR(SEARCH(MID(";"&amp;'CASE DATA'!$E117&amp;";",ROW($1:$99),1),";")),"",ROW($1:$99)),COLUMN(B116))-1)</f>
        <v/>
      </c>
      <c r="W117" s="121" t="str">
        <f t="array" ref="W117">MID(";"&amp;'CASE DATA'!$E117&amp;";",SMALL(IF(ISERROR(SEARCH(MID(";"&amp;'CASE DATA'!$E117&amp;";",ROW($1:$99),1),";")),"",ROW($1:$99)+1),COLUMN(C117)),SMALL(IF(ISERROR(SEARCH(MID(";"&amp;'CASE DATA'!$E117&amp;";",ROW($1:$99),1),";")),"",ROW($1:$99)),COLUMN(C116)+1)-SMALL(IF(ISERROR(SEARCH(MID(";"&amp;'CASE DATA'!$E117&amp;";",ROW($1:$99),1),";")),"",ROW($1:$99)),COLUMN(C116))-1)</f>
        <v/>
      </c>
      <c r="X117" s="121" t="str">
        <f t="array" ref="X117">MID(";"&amp;'CASE DATA'!$E117&amp;";",SMALL(IF(ISERROR(SEARCH(MID(";"&amp;'CASE DATA'!$E117&amp;";",ROW($1:$99),1),";")),"",ROW($1:$99)+1),COLUMN(D117)),SMALL(IF(ISERROR(SEARCH(MID(";"&amp;'CASE DATA'!$E117&amp;";",ROW($1:$99),1),";")),"",ROW($1:$99)),COLUMN(D116)+1)-SMALL(IF(ISERROR(SEARCH(MID(";"&amp;'CASE DATA'!$E117&amp;";",ROW($1:$99),1),";")),"",ROW($1:$99)),COLUMN(D116))-1)</f>
        <v/>
      </c>
      <c r="Y117" s="121" t="str">
        <f t="array" ref="Y117">MID(";"&amp;'CASE DATA'!$E117&amp;";",SMALL(IF(ISERROR(SEARCH(MID(";"&amp;'CASE DATA'!$E117&amp;";",ROW($1:$99),1),";")),"",ROW($1:$99)+1),COLUMN(E117)),SMALL(IF(ISERROR(SEARCH(MID(";"&amp;'CASE DATA'!$E117&amp;";",ROW($1:$99),1),";")),"",ROW($1:$99)),COLUMN(E116)+1)-SMALL(IF(ISERROR(SEARCH(MID(";"&amp;'CASE DATA'!$E117&amp;";",ROW($1:$99),1),";")),"",ROW($1:$99)),COLUMN(E116))-1)</f>
        <v/>
      </c>
      <c r="Z117" s="121" t="str">
        <f t="array" ref="Z117">MID(";"&amp;'CASE DATA'!$E117&amp;";",SMALL(IF(ISERROR(SEARCH(MID(";"&amp;'CASE DATA'!$E117&amp;";",ROW($1:$99),1),";")),"",ROW($1:$99)+1),COLUMN(F117)),SMALL(IF(ISERROR(SEARCH(MID(";"&amp;'CASE DATA'!$E117&amp;";",ROW($1:$99),1),";")),"",ROW($1:$99)),COLUMN(F116)+1)-SMALL(IF(ISERROR(SEARCH(MID(";"&amp;'CASE DATA'!$E117&amp;";",ROW($1:$99),1),";")),"",ROW($1:$99)),COLUMN(F116))-1)</f>
        <v/>
      </c>
      <c r="AA117" s="121" t="str">
        <f t="array" ref="AA117">MID(";"&amp;'CASE DATA'!$E117&amp;";",SMALL(IF(ISERROR(SEARCH(MID(";"&amp;'CASE DATA'!$E117&amp;";",ROW($1:$99),1),";")),"",ROW($1:$99)+1),COLUMN(G117)),SMALL(IF(ISERROR(SEARCH(MID(";"&amp;'CASE DATA'!$E117&amp;";",ROW($1:$99),1),";")),"",ROW($1:$99)),COLUMN(G116)+1)-SMALL(IF(ISERROR(SEARCH(MID(";"&amp;'CASE DATA'!$E117&amp;";",ROW($1:$99),1),";")),"",ROW($1:$99)),COLUMN(G116))-1)</f>
        <v/>
      </c>
      <c r="AB117" s="121" t="str">
        <f t="array" ref="AB117">MID(";"&amp;'CASE DATA'!$E117&amp;";",SMALL(IF(ISERROR(SEARCH(MID(";"&amp;'CASE DATA'!$E117&amp;";",ROW($1:$99),1),";")),"",ROW($1:$99)+1),COLUMN(H117)),SMALL(IF(ISERROR(SEARCH(MID(";"&amp;'CASE DATA'!$E117&amp;";",ROW($1:$99),1),";")),"",ROW($1:$99)),COLUMN(H116)+1)-SMALL(IF(ISERROR(SEARCH(MID(";"&amp;'CASE DATA'!$E117&amp;";",ROW($1:$99),1),";")),"",ROW($1:$99)),COLUMN(H116))-1)</f>
        <v/>
      </c>
      <c r="AC117" s="121" t="str">
        <f t="array" ref="AC117">MID(";"&amp;'CASE DATA'!$E117&amp;";",SMALL(IF(ISERROR(SEARCH(MID(";"&amp;'CASE DATA'!$E117&amp;";",ROW($1:$99),1),";")),"",ROW($1:$99)+1),COLUMN(I117)),SMALL(IF(ISERROR(SEARCH(MID(";"&amp;'CASE DATA'!$E117&amp;";",ROW($1:$99),1),";")),"",ROW($1:$99)),COLUMN(I116)+1)-SMALL(IF(ISERROR(SEARCH(MID(";"&amp;'CASE DATA'!$E117&amp;";",ROW($1:$99),1),";")),"",ROW($1:$99)),COLUMN(I116))-1)</f>
        <v/>
      </c>
      <c r="AD117" s="121" t="str">
        <f t="array" ref="AD117">MID(";"&amp;'CASE DATA'!$E117&amp;";",SMALL(IF(ISERROR(SEARCH(MID(";"&amp;'CASE DATA'!$E117&amp;";",ROW($1:$99),1),";")),"",ROW($1:$99)+1),COLUMN(J117)),SMALL(IF(ISERROR(SEARCH(MID(";"&amp;'CASE DATA'!$E117&amp;";",ROW($1:$99),1),";")),"",ROW($1:$99)),COLUMN(J116)+1)-SMALL(IF(ISERROR(SEARCH(MID(";"&amp;'CASE DATA'!$E117&amp;";",ROW($1:$99),1),";")),"",ROW($1:$99)),COLUMN(J116))-1)</f>
        <v/>
      </c>
      <c r="AE117" s="121" t="str">
        <f t="array" ref="AE117">MID(";"&amp;'CASE DATA'!$E117&amp;";",SMALL(IF(ISERROR(SEARCH(MID(";"&amp;'CASE DATA'!$E117&amp;";",ROW($1:$99),1),";")),"",ROW($1:$99)+1),COLUMN(K117)),SMALL(IF(ISERROR(SEARCH(MID(";"&amp;'CASE DATA'!$E117&amp;";",ROW($1:$99),1),";")),"",ROW($1:$99)),COLUMN(K116)+1)-SMALL(IF(ISERROR(SEARCH(MID(";"&amp;'CASE DATA'!$E117&amp;";",ROW($1:$99),1),";")),"",ROW($1:$99)),COLUMN(K116))-1)</f>
        <v/>
      </c>
      <c r="AF117" s="121" t="str">
        <f t="array" ref="AF117">MID(";"&amp;'CASE DATA'!$E117&amp;";",SMALL(IF(ISERROR(SEARCH(MID(";"&amp;'CASE DATA'!$E117&amp;";",ROW($1:$99),1),";")),"",ROW($1:$99)+1),COLUMN(L117)),SMALL(IF(ISERROR(SEARCH(MID(";"&amp;'CASE DATA'!$E117&amp;";",ROW($1:$99),1),";")),"",ROW($1:$99)),COLUMN(L116)+1)-SMALL(IF(ISERROR(SEARCH(MID(";"&amp;'CASE DATA'!$E117&amp;";",ROW($1:$99),1),";")),"",ROW($1:$99)),COLUMN(L116))-1)</f>
        <v/>
      </c>
    </row>
    <row r="118" spans="4:32" x14ac:dyDescent="0.3">
      <c r="D118" s="145"/>
      <c r="E118" s="146"/>
      <c r="S118" s="8">
        <f t="shared" si="2"/>
        <v>0</v>
      </c>
      <c r="U118" s="121" t="str">
        <f t="array" ref="U118">MID(";"&amp;'CASE DATA'!$E118&amp;";",SMALL(IF(ISERROR(SEARCH(MID(";"&amp;'CASE DATA'!$E118&amp;";",ROW($1:$99),1),";")),"",ROW($1:$99)+1),COLUMN(A118)),SMALL(IF(ISERROR(SEARCH(MID(";"&amp;'CASE DATA'!$E118&amp;";",ROW($1:$99),1),";")),"",ROW($1:$99)),COLUMN(A117)+1)-SMALL(IF(ISERROR(SEARCH(MID(";"&amp;'CASE DATA'!$E118&amp;";",ROW($1:$99),1),";")),"",ROW($1:$99)),COLUMN(A117))-1)</f>
        <v/>
      </c>
      <c r="V118" s="121" t="str">
        <f t="array" ref="V118">MID(";"&amp;'CASE DATA'!$E118&amp;";",SMALL(IF(ISERROR(SEARCH(MID(";"&amp;'CASE DATA'!$E118&amp;";",ROW($1:$99),1),";")),"",ROW($1:$99)+1),COLUMN(B118)),SMALL(IF(ISERROR(SEARCH(MID(";"&amp;'CASE DATA'!$E118&amp;";",ROW($1:$99),1),";")),"",ROW($1:$99)),COLUMN(B117)+1)-SMALL(IF(ISERROR(SEARCH(MID(";"&amp;'CASE DATA'!$E118&amp;";",ROW($1:$99),1),";")),"",ROW($1:$99)),COLUMN(B117))-1)</f>
        <v/>
      </c>
      <c r="W118" s="121" t="str">
        <f t="array" ref="W118">MID(";"&amp;'CASE DATA'!$E118&amp;";",SMALL(IF(ISERROR(SEARCH(MID(";"&amp;'CASE DATA'!$E118&amp;";",ROW($1:$99),1),";")),"",ROW($1:$99)+1),COLUMN(C118)),SMALL(IF(ISERROR(SEARCH(MID(";"&amp;'CASE DATA'!$E118&amp;";",ROW($1:$99),1),";")),"",ROW($1:$99)),COLUMN(C117)+1)-SMALL(IF(ISERROR(SEARCH(MID(";"&amp;'CASE DATA'!$E118&amp;";",ROW($1:$99),1),";")),"",ROW($1:$99)),COLUMN(C117))-1)</f>
        <v/>
      </c>
      <c r="X118" s="121" t="str">
        <f t="array" ref="X118">MID(";"&amp;'CASE DATA'!$E118&amp;";",SMALL(IF(ISERROR(SEARCH(MID(";"&amp;'CASE DATA'!$E118&amp;";",ROW($1:$99),1),";")),"",ROW($1:$99)+1),COLUMN(D118)),SMALL(IF(ISERROR(SEARCH(MID(";"&amp;'CASE DATA'!$E118&amp;";",ROW($1:$99),1),";")),"",ROW($1:$99)),COLUMN(D117)+1)-SMALL(IF(ISERROR(SEARCH(MID(";"&amp;'CASE DATA'!$E118&amp;";",ROW($1:$99),1),";")),"",ROW($1:$99)),COLUMN(D117))-1)</f>
        <v/>
      </c>
      <c r="Y118" s="121" t="str">
        <f t="array" ref="Y118">MID(";"&amp;'CASE DATA'!$E118&amp;";",SMALL(IF(ISERROR(SEARCH(MID(";"&amp;'CASE DATA'!$E118&amp;";",ROW($1:$99),1),";")),"",ROW($1:$99)+1),COLUMN(E118)),SMALL(IF(ISERROR(SEARCH(MID(";"&amp;'CASE DATA'!$E118&amp;";",ROW($1:$99),1),";")),"",ROW($1:$99)),COLUMN(E117)+1)-SMALL(IF(ISERROR(SEARCH(MID(";"&amp;'CASE DATA'!$E118&amp;";",ROW($1:$99),1),";")),"",ROW($1:$99)),COLUMN(E117))-1)</f>
        <v/>
      </c>
      <c r="Z118" s="121" t="str">
        <f t="array" ref="Z118">MID(";"&amp;'CASE DATA'!$E118&amp;";",SMALL(IF(ISERROR(SEARCH(MID(";"&amp;'CASE DATA'!$E118&amp;";",ROW($1:$99),1),";")),"",ROW($1:$99)+1),COLUMN(F118)),SMALL(IF(ISERROR(SEARCH(MID(";"&amp;'CASE DATA'!$E118&amp;";",ROW($1:$99),1),";")),"",ROW($1:$99)),COLUMN(F117)+1)-SMALL(IF(ISERROR(SEARCH(MID(";"&amp;'CASE DATA'!$E118&amp;";",ROW($1:$99),1),";")),"",ROW($1:$99)),COLUMN(F117))-1)</f>
        <v/>
      </c>
      <c r="AA118" s="121" t="str">
        <f t="array" ref="AA118">MID(";"&amp;'CASE DATA'!$E118&amp;";",SMALL(IF(ISERROR(SEARCH(MID(";"&amp;'CASE DATA'!$E118&amp;";",ROW($1:$99),1),";")),"",ROW($1:$99)+1),COLUMN(G118)),SMALL(IF(ISERROR(SEARCH(MID(";"&amp;'CASE DATA'!$E118&amp;";",ROW($1:$99),1),";")),"",ROW($1:$99)),COLUMN(G117)+1)-SMALL(IF(ISERROR(SEARCH(MID(";"&amp;'CASE DATA'!$E118&amp;";",ROW($1:$99),1),";")),"",ROW($1:$99)),COLUMN(G117))-1)</f>
        <v/>
      </c>
      <c r="AB118" s="121" t="str">
        <f t="array" ref="AB118">MID(";"&amp;'CASE DATA'!$E118&amp;";",SMALL(IF(ISERROR(SEARCH(MID(";"&amp;'CASE DATA'!$E118&amp;";",ROW($1:$99),1),";")),"",ROW($1:$99)+1),COLUMN(H118)),SMALL(IF(ISERROR(SEARCH(MID(";"&amp;'CASE DATA'!$E118&amp;";",ROW($1:$99),1),";")),"",ROW($1:$99)),COLUMN(H117)+1)-SMALL(IF(ISERROR(SEARCH(MID(";"&amp;'CASE DATA'!$E118&amp;";",ROW($1:$99),1),";")),"",ROW($1:$99)),COLUMN(H117))-1)</f>
        <v/>
      </c>
      <c r="AC118" s="121" t="str">
        <f t="array" ref="AC118">MID(";"&amp;'CASE DATA'!$E118&amp;";",SMALL(IF(ISERROR(SEARCH(MID(";"&amp;'CASE DATA'!$E118&amp;";",ROW($1:$99),1),";")),"",ROW($1:$99)+1),COLUMN(I118)),SMALL(IF(ISERROR(SEARCH(MID(";"&amp;'CASE DATA'!$E118&amp;";",ROW($1:$99),1),";")),"",ROW($1:$99)),COLUMN(I117)+1)-SMALL(IF(ISERROR(SEARCH(MID(";"&amp;'CASE DATA'!$E118&amp;";",ROW($1:$99),1),";")),"",ROW($1:$99)),COLUMN(I117))-1)</f>
        <v/>
      </c>
      <c r="AD118" s="121" t="str">
        <f t="array" ref="AD118">MID(";"&amp;'CASE DATA'!$E118&amp;";",SMALL(IF(ISERROR(SEARCH(MID(";"&amp;'CASE DATA'!$E118&amp;";",ROW($1:$99),1),";")),"",ROW($1:$99)+1),COLUMN(J118)),SMALL(IF(ISERROR(SEARCH(MID(";"&amp;'CASE DATA'!$E118&amp;";",ROW($1:$99),1),";")),"",ROW($1:$99)),COLUMN(J117)+1)-SMALL(IF(ISERROR(SEARCH(MID(";"&amp;'CASE DATA'!$E118&amp;";",ROW($1:$99),1),";")),"",ROW($1:$99)),COLUMN(J117))-1)</f>
        <v/>
      </c>
      <c r="AE118" s="121" t="str">
        <f t="array" ref="AE118">MID(";"&amp;'CASE DATA'!$E118&amp;";",SMALL(IF(ISERROR(SEARCH(MID(";"&amp;'CASE DATA'!$E118&amp;";",ROW($1:$99),1),";")),"",ROW($1:$99)+1),COLUMN(K118)),SMALL(IF(ISERROR(SEARCH(MID(";"&amp;'CASE DATA'!$E118&amp;";",ROW($1:$99),1),";")),"",ROW($1:$99)),COLUMN(K117)+1)-SMALL(IF(ISERROR(SEARCH(MID(";"&amp;'CASE DATA'!$E118&amp;";",ROW($1:$99),1),";")),"",ROW($1:$99)),COLUMN(K117))-1)</f>
        <v/>
      </c>
      <c r="AF118" s="121" t="str">
        <f t="array" ref="AF118">MID(";"&amp;'CASE DATA'!$E118&amp;";",SMALL(IF(ISERROR(SEARCH(MID(";"&amp;'CASE DATA'!$E118&amp;";",ROW($1:$99),1),";")),"",ROW($1:$99)+1),COLUMN(L118)),SMALL(IF(ISERROR(SEARCH(MID(";"&amp;'CASE DATA'!$E118&amp;";",ROW($1:$99),1),";")),"",ROW($1:$99)),COLUMN(L117)+1)-SMALL(IF(ISERROR(SEARCH(MID(";"&amp;'CASE DATA'!$E118&amp;";",ROW($1:$99),1),";")),"",ROW($1:$99)),COLUMN(L117))-1)</f>
        <v/>
      </c>
    </row>
    <row r="119" spans="4:32" x14ac:dyDescent="0.3">
      <c r="D119" s="145"/>
      <c r="E119" s="146"/>
      <c r="S119" s="8">
        <f t="shared" si="2"/>
        <v>0</v>
      </c>
      <c r="U119" s="121" t="str">
        <f t="array" ref="U119">MID(";"&amp;'CASE DATA'!$E119&amp;";",SMALL(IF(ISERROR(SEARCH(MID(";"&amp;'CASE DATA'!$E119&amp;";",ROW($1:$99),1),";")),"",ROW($1:$99)+1),COLUMN(A119)),SMALL(IF(ISERROR(SEARCH(MID(";"&amp;'CASE DATA'!$E119&amp;";",ROW($1:$99),1),";")),"",ROW($1:$99)),COLUMN(A118)+1)-SMALL(IF(ISERROR(SEARCH(MID(";"&amp;'CASE DATA'!$E119&amp;";",ROW($1:$99),1),";")),"",ROW($1:$99)),COLUMN(A118))-1)</f>
        <v/>
      </c>
      <c r="V119" s="121" t="str">
        <f t="array" ref="V119">MID(";"&amp;'CASE DATA'!$E119&amp;";",SMALL(IF(ISERROR(SEARCH(MID(";"&amp;'CASE DATA'!$E119&amp;";",ROW($1:$99),1),";")),"",ROW($1:$99)+1),COLUMN(B119)),SMALL(IF(ISERROR(SEARCH(MID(";"&amp;'CASE DATA'!$E119&amp;";",ROW($1:$99),1),";")),"",ROW($1:$99)),COLUMN(B118)+1)-SMALL(IF(ISERROR(SEARCH(MID(";"&amp;'CASE DATA'!$E119&amp;";",ROW($1:$99),1),";")),"",ROW($1:$99)),COLUMN(B118))-1)</f>
        <v/>
      </c>
      <c r="W119" s="121" t="str">
        <f t="array" ref="W119">MID(";"&amp;'CASE DATA'!$E119&amp;";",SMALL(IF(ISERROR(SEARCH(MID(";"&amp;'CASE DATA'!$E119&amp;";",ROW($1:$99),1),";")),"",ROW($1:$99)+1),COLUMN(C119)),SMALL(IF(ISERROR(SEARCH(MID(";"&amp;'CASE DATA'!$E119&amp;";",ROW($1:$99),1),";")),"",ROW($1:$99)),COLUMN(C118)+1)-SMALL(IF(ISERROR(SEARCH(MID(";"&amp;'CASE DATA'!$E119&amp;";",ROW($1:$99),1),";")),"",ROW($1:$99)),COLUMN(C118))-1)</f>
        <v/>
      </c>
      <c r="X119" s="121" t="str">
        <f t="array" ref="X119">MID(";"&amp;'CASE DATA'!$E119&amp;";",SMALL(IF(ISERROR(SEARCH(MID(";"&amp;'CASE DATA'!$E119&amp;";",ROW($1:$99),1),";")),"",ROW($1:$99)+1),COLUMN(D119)),SMALL(IF(ISERROR(SEARCH(MID(";"&amp;'CASE DATA'!$E119&amp;";",ROW($1:$99),1),";")),"",ROW($1:$99)),COLUMN(D118)+1)-SMALL(IF(ISERROR(SEARCH(MID(";"&amp;'CASE DATA'!$E119&amp;";",ROW($1:$99),1),";")),"",ROW($1:$99)),COLUMN(D118))-1)</f>
        <v/>
      </c>
      <c r="Y119" s="121" t="str">
        <f t="array" ref="Y119">MID(";"&amp;'CASE DATA'!$E119&amp;";",SMALL(IF(ISERROR(SEARCH(MID(";"&amp;'CASE DATA'!$E119&amp;";",ROW($1:$99),1),";")),"",ROW($1:$99)+1),COLUMN(E119)),SMALL(IF(ISERROR(SEARCH(MID(";"&amp;'CASE DATA'!$E119&amp;";",ROW($1:$99),1),";")),"",ROW($1:$99)),COLUMN(E118)+1)-SMALL(IF(ISERROR(SEARCH(MID(";"&amp;'CASE DATA'!$E119&amp;";",ROW($1:$99),1),";")),"",ROW($1:$99)),COLUMN(E118))-1)</f>
        <v/>
      </c>
      <c r="Z119" s="121" t="str">
        <f t="array" ref="Z119">MID(";"&amp;'CASE DATA'!$E119&amp;";",SMALL(IF(ISERROR(SEARCH(MID(";"&amp;'CASE DATA'!$E119&amp;";",ROW($1:$99),1),";")),"",ROW($1:$99)+1),COLUMN(F119)),SMALL(IF(ISERROR(SEARCH(MID(";"&amp;'CASE DATA'!$E119&amp;";",ROW($1:$99),1),";")),"",ROW($1:$99)),COLUMN(F118)+1)-SMALL(IF(ISERROR(SEARCH(MID(";"&amp;'CASE DATA'!$E119&amp;";",ROW($1:$99),1),";")),"",ROW($1:$99)),COLUMN(F118))-1)</f>
        <v/>
      </c>
      <c r="AA119" s="121" t="str">
        <f t="array" ref="AA119">MID(";"&amp;'CASE DATA'!$E119&amp;";",SMALL(IF(ISERROR(SEARCH(MID(";"&amp;'CASE DATA'!$E119&amp;";",ROW($1:$99),1),";")),"",ROW($1:$99)+1),COLUMN(G119)),SMALL(IF(ISERROR(SEARCH(MID(";"&amp;'CASE DATA'!$E119&amp;";",ROW($1:$99),1),";")),"",ROW($1:$99)),COLUMN(G118)+1)-SMALL(IF(ISERROR(SEARCH(MID(";"&amp;'CASE DATA'!$E119&amp;";",ROW($1:$99),1),";")),"",ROW($1:$99)),COLUMN(G118))-1)</f>
        <v/>
      </c>
      <c r="AB119" s="121" t="str">
        <f t="array" ref="AB119">MID(";"&amp;'CASE DATA'!$E119&amp;";",SMALL(IF(ISERROR(SEARCH(MID(";"&amp;'CASE DATA'!$E119&amp;";",ROW($1:$99),1),";")),"",ROW($1:$99)+1),COLUMN(H119)),SMALL(IF(ISERROR(SEARCH(MID(";"&amp;'CASE DATA'!$E119&amp;";",ROW($1:$99),1),";")),"",ROW($1:$99)),COLUMN(H118)+1)-SMALL(IF(ISERROR(SEARCH(MID(";"&amp;'CASE DATA'!$E119&amp;";",ROW($1:$99),1),";")),"",ROW($1:$99)),COLUMN(H118))-1)</f>
        <v/>
      </c>
      <c r="AC119" s="121" t="str">
        <f t="array" ref="AC119">MID(";"&amp;'CASE DATA'!$E119&amp;";",SMALL(IF(ISERROR(SEARCH(MID(";"&amp;'CASE DATA'!$E119&amp;";",ROW($1:$99),1),";")),"",ROW($1:$99)+1),COLUMN(I119)),SMALL(IF(ISERROR(SEARCH(MID(";"&amp;'CASE DATA'!$E119&amp;";",ROW($1:$99),1),";")),"",ROW($1:$99)),COLUMN(I118)+1)-SMALL(IF(ISERROR(SEARCH(MID(";"&amp;'CASE DATA'!$E119&amp;";",ROW($1:$99),1),";")),"",ROW($1:$99)),COLUMN(I118))-1)</f>
        <v/>
      </c>
      <c r="AD119" s="121" t="str">
        <f t="array" ref="AD119">MID(";"&amp;'CASE DATA'!$E119&amp;";",SMALL(IF(ISERROR(SEARCH(MID(";"&amp;'CASE DATA'!$E119&amp;";",ROW($1:$99),1),";")),"",ROW($1:$99)+1),COLUMN(J119)),SMALL(IF(ISERROR(SEARCH(MID(";"&amp;'CASE DATA'!$E119&amp;";",ROW($1:$99),1),";")),"",ROW($1:$99)),COLUMN(J118)+1)-SMALL(IF(ISERROR(SEARCH(MID(";"&amp;'CASE DATA'!$E119&amp;";",ROW($1:$99),1),";")),"",ROW($1:$99)),COLUMN(J118))-1)</f>
        <v/>
      </c>
      <c r="AE119" s="121" t="str">
        <f t="array" ref="AE119">MID(";"&amp;'CASE DATA'!$E119&amp;";",SMALL(IF(ISERROR(SEARCH(MID(";"&amp;'CASE DATA'!$E119&amp;";",ROW($1:$99),1),";")),"",ROW($1:$99)+1),COLUMN(K119)),SMALL(IF(ISERROR(SEARCH(MID(";"&amp;'CASE DATA'!$E119&amp;";",ROW($1:$99),1),";")),"",ROW($1:$99)),COLUMN(K118)+1)-SMALL(IF(ISERROR(SEARCH(MID(";"&amp;'CASE DATA'!$E119&amp;";",ROW($1:$99),1),";")),"",ROW($1:$99)),COLUMN(K118))-1)</f>
        <v/>
      </c>
      <c r="AF119" s="121" t="str">
        <f t="array" ref="AF119">MID(";"&amp;'CASE DATA'!$E119&amp;";",SMALL(IF(ISERROR(SEARCH(MID(";"&amp;'CASE DATA'!$E119&amp;";",ROW($1:$99),1),";")),"",ROW($1:$99)+1),COLUMN(L119)),SMALL(IF(ISERROR(SEARCH(MID(";"&amp;'CASE DATA'!$E119&amp;";",ROW($1:$99),1),";")),"",ROW($1:$99)),COLUMN(L118)+1)-SMALL(IF(ISERROR(SEARCH(MID(";"&amp;'CASE DATA'!$E119&amp;";",ROW($1:$99),1),";")),"",ROW($1:$99)),COLUMN(L118))-1)</f>
        <v/>
      </c>
    </row>
    <row r="120" spans="4:32" x14ac:dyDescent="0.3">
      <c r="D120" s="145"/>
      <c r="E120" s="146"/>
      <c r="S120" s="8">
        <f t="shared" si="2"/>
        <v>0</v>
      </c>
      <c r="U120" s="121" t="str">
        <f t="array" ref="U120">MID(";"&amp;'CASE DATA'!$E120&amp;";",SMALL(IF(ISERROR(SEARCH(MID(";"&amp;'CASE DATA'!$E120&amp;";",ROW($1:$99),1),";")),"",ROW($1:$99)+1),COLUMN(A120)),SMALL(IF(ISERROR(SEARCH(MID(";"&amp;'CASE DATA'!$E120&amp;";",ROW($1:$99),1),";")),"",ROW($1:$99)),COLUMN(A119)+1)-SMALL(IF(ISERROR(SEARCH(MID(";"&amp;'CASE DATA'!$E120&amp;";",ROW($1:$99),1),";")),"",ROW($1:$99)),COLUMN(A119))-1)</f>
        <v/>
      </c>
      <c r="V120" s="121" t="str">
        <f t="array" ref="V120">MID(";"&amp;'CASE DATA'!$E120&amp;";",SMALL(IF(ISERROR(SEARCH(MID(";"&amp;'CASE DATA'!$E120&amp;";",ROW($1:$99),1),";")),"",ROW($1:$99)+1),COLUMN(B120)),SMALL(IF(ISERROR(SEARCH(MID(";"&amp;'CASE DATA'!$E120&amp;";",ROW($1:$99),1),";")),"",ROW($1:$99)),COLUMN(B119)+1)-SMALL(IF(ISERROR(SEARCH(MID(";"&amp;'CASE DATA'!$E120&amp;";",ROW($1:$99),1),";")),"",ROW($1:$99)),COLUMN(B119))-1)</f>
        <v/>
      </c>
      <c r="W120" s="121" t="str">
        <f t="array" ref="W120">MID(";"&amp;'CASE DATA'!$E120&amp;";",SMALL(IF(ISERROR(SEARCH(MID(";"&amp;'CASE DATA'!$E120&amp;";",ROW($1:$99),1),";")),"",ROW($1:$99)+1),COLUMN(C120)),SMALL(IF(ISERROR(SEARCH(MID(";"&amp;'CASE DATA'!$E120&amp;";",ROW($1:$99),1),";")),"",ROW($1:$99)),COLUMN(C119)+1)-SMALL(IF(ISERROR(SEARCH(MID(";"&amp;'CASE DATA'!$E120&amp;";",ROW($1:$99),1),";")),"",ROW($1:$99)),COLUMN(C119))-1)</f>
        <v/>
      </c>
      <c r="X120" s="121" t="str">
        <f t="array" ref="X120">MID(";"&amp;'CASE DATA'!$E120&amp;";",SMALL(IF(ISERROR(SEARCH(MID(";"&amp;'CASE DATA'!$E120&amp;";",ROW($1:$99),1),";")),"",ROW($1:$99)+1),COLUMN(D120)),SMALL(IF(ISERROR(SEARCH(MID(";"&amp;'CASE DATA'!$E120&amp;";",ROW($1:$99),1),";")),"",ROW($1:$99)),COLUMN(D119)+1)-SMALL(IF(ISERROR(SEARCH(MID(";"&amp;'CASE DATA'!$E120&amp;";",ROW($1:$99),1),";")),"",ROW($1:$99)),COLUMN(D119))-1)</f>
        <v/>
      </c>
      <c r="Y120" s="121" t="str">
        <f t="array" ref="Y120">MID(";"&amp;'CASE DATA'!$E120&amp;";",SMALL(IF(ISERROR(SEARCH(MID(";"&amp;'CASE DATA'!$E120&amp;";",ROW($1:$99),1),";")),"",ROW($1:$99)+1),COLUMN(E120)),SMALL(IF(ISERROR(SEARCH(MID(";"&amp;'CASE DATA'!$E120&amp;";",ROW($1:$99),1),";")),"",ROW($1:$99)),COLUMN(E119)+1)-SMALL(IF(ISERROR(SEARCH(MID(";"&amp;'CASE DATA'!$E120&amp;";",ROW($1:$99),1),";")),"",ROW($1:$99)),COLUMN(E119))-1)</f>
        <v/>
      </c>
      <c r="Z120" s="121" t="str">
        <f t="array" ref="Z120">MID(";"&amp;'CASE DATA'!$E120&amp;";",SMALL(IF(ISERROR(SEARCH(MID(";"&amp;'CASE DATA'!$E120&amp;";",ROW($1:$99),1),";")),"",ROW($1:$99)+1),COLUMN(F120)),SMALL(IF(ISERROR(SEARCH(MID(";"&amp;'CASE DATA'!$E120&amp;";",ROW($1:$99),1),";")),"",ROW($1:$99)),COLUMN(F119)+1)-SMALL(IF(ISERROR(SEARCH(MID(";"&amp;'CASE DATA'!$E120&amp;";",ROW($1:$99),1),";")),"",ROW($1:$99)),COLUMN(F119))-1)</f>
        <v/>
      </c>
      <c r="AA120" s="121" t="str">
        <f t="array" ref="AA120">MID(";"&amp;'CASE DATA'!$E120&amp;";",SMALL(IF(ISERROR(SEARCH(MID(";"&amp;'CASE DATA'!$E120&amp;";",ROW($1:$99),1),";")),"",ROW($1:$99)+1),COLUMN(G120)),SMALL(IF(ISERROR(SEARCH(MID(";"&amp;'CASE DATA'!$E120&amp;";",ROW($1:$99),1),";")),"",ROW($1:$99)),COLUMN(G119)+1)-SMALL(IF(ISERROR(SEARCH(MID(";"&amp;'CASE DATA'!$E120&amp;";",ROW($1:$99),1),";")),"",ROW($1:$99)),COLUMN(G119))-1)</f>
        <v/>
      </c>
      <c r="AB120" s="121" t="str">
        <f t="array" ref="AB120">MID(";"&amp;'CASE DATA'!$E120&amp;";",SMALL(IF(ISERROR(SEARCH(MID(";"&amp;'CASE DATA'!$E120&amp;";",ROW($1:$99),1),";")),"",ROW($1:$99)+1),COLUMN(H120)),SMALL(IF(ISERROR(SEARCH(MID(";"&amp;'CASE DATA'!$E120&amp;";",ROW($1:$99),1),";")),"",ROW($1:$99)),COLUMN(H119)+1)-SMALL(IF(ISERROR(SEARCH(MID(";"&amp;'CASE DATA'!$E120&amp;";",ROW($1:$99),1),";")),"",ROW($1:$99)),COLUMN(H119))-1)</f>
        <v/>
      </c>
      <c r="AC120" s="121" t="str">
        <f t="array" ref="AC120">MID(";"&amp;'CASE DATA'!$E120&amp;";",SMALL(IF(ISERROR(SEARCH(MID(";"&amp;'CASE DATA'!$E120&amp;";",ROW($1:$99),1),";")),"",ROW($1:$99)+1),COLUMN(I120)),SMALL(IF(ISERROR(SEARCH(MID(";"&amp;'CASE DATA'!$E120&amp;";",ROW($1:$99),1),";")),"",ROW($1:$99)),COLUMN(I119)+1)-SMALL(IF(ISERROR(SEARCH(MID(";"&amp;'CASE DATA'!$E120&amp;";",ROW($1:$99),1),";")),"",ROW($1:$99)),COLUMN(I119))-1)</f>
        <v/>
      </c>
      <c r="AD120" s="121" t="str">
        <f t="array" ref="AD120">MID(";"&amp;'CASE DATA'!$E120&amp;";",SMALL(IF(ISERROR(SEARCH(MID(";"&amp;'CASE DATA'!$E120&amp;";",ROW($1:$99),1),";")),"",ROW($1:$99)+1),COLUMN(J120)),SMALL(IF(ISERROR(SEARCH(MID(";"&amp;'CASE DATA'!$E120&amp;";",ROW($1:$99),1),";")),"",ROW($1:$99)),COLUMN(J119)+1)-SMALL(IF(ISERROR(SEARCH(MID(";"&amp;'CASE DATA'!$E120&amp;";",ROW($1:$99),1),";")),"",ROW($1:$99)),COLUMN(J119))-1)</f>
        <v/>
      </c>
      <c r="AE120" s="121" t="str">
        <f t="array" ref="AE120">MID(";"&amp;'CASE DATA'!$E120&amp;";",SMALL(IF(ISERROR(SEARCH(MID(";"&amp;'CASE DATA'!$E120&amp;";",ROW($1:$99),1),";")),"",ROW($1:$99)+1),COLUMN(K120)),SMALL(IF(ISERROR(SEARCH(MID(";"&amp;'CASE DATA'!$E120&amp;";",ROW($1:$99),1),";")),"",ROW($1:$99)),COLUMN(K119)+1)-SMALL(IF(ISERROR(SEARCH(MID(";"&amp;'CASE DATA'!$E120&amp;";",ROW($1:$99),1),";")),"",ROW($1:$99)),COLUMN(K119))-1)</f>
        <v/>
      </c>
      <c r="AF120" s="121" t="str">
        <f t="array" ref="AF120">MID(";"&amp;'CASE DATA'!$E120&amp;";",SMALL(IF(ISERROR(SEARCH(MID(";"&amp;'CASE DATA'!$E120&amp;";",ROW($1:$99),1),";")),"",ROW($1:$99)+1),COLUMN(L120)),SMALL(IF(ISERROR(SEARCH(MID(";"&amp;'CASE DATA'!$E120&amp;";",ROW($1:$99),1),";")),"",ROW($1:$99)),COLUMN(L119)+1)-SMALL(IF(ISERROR(SEARCH(MID(";"&amp;'CASE DATA'!$E120&amp;";",ROW($1:$99),1),";")),"",ROW($1:$99)),COLUMN(L119))-1)</f>
        <v/>
      </c>
    </row>
    <row r="121" spans="4:32" x14ac:dyDescent="0.3">
      <c r="D121" s="145"/>
      <c r="E121" s="146"/>
      <c r="S121" s="8">
        <f t="shared" si="2"/>
        <v>0</v>
      </c>
      <c r="U121" s="121" t="str">
        <f t="array" ref="U121">MID(";"&amp;'CASE DATA'!$E121&amp;";",SMALL(IF(ISERROR(SEARCH(MID(";"&amp;'CASE DATA'!$E121&amp;";",ROW($1:$99),1),";")),"",ROW($1:$99)+1),COLUMN(A121)),SMALL(IF(ISERROR(SEARCH(MID(";"&amp;'CASE DATA'!$E121&amp;";",ROW($1:$99),1),";")),"",ROW($1:$99)),COLUMN(A120)+1)-SMALL(IF(ISERROR(SEARCH(MID(";"&amp;'CASE DATA'!$E121&amp;";",ROW($1:$99),1),";")),"",ROW($1:$99)),COLUMN(A120))-1)</f>
        <v/>
      </c>
      <c r="V121" s="121" t="str">
        <f t="array" ref="V121">MID(";"&amp;'CASE DATA'!$E121&amp;";",SMALL(IF(ISERROR(SEARCH(MID(";"&amp;'CASE DATA'!$E121&amp;";",ROW($1:$99),1),";")),"",ROW($1:$99)+1),COLUMN(B121)),SMALL(IF(ISERROR(SEARCH(MID(";"&amp;'CASE DATA'!$E121&amp;";",ROW($1:$99),1),";")),"",ROW($1:$99)),COLUMN(B120)+1)-SMALL(IF(ISERROR(SEARCH(MID(";"&amp;'CASE DATA'!$E121&amp;";",ROW($1:$99),1),";")),"",ROW($1:$99)),COLUMN(B120))-1)</f>
        <v/>
      </c>
      <c r="W121" s="121" t="str">
        <f t="array" ref="W121">MID(";"&amp;'CASE DATA'!$E121&amp;";",SMALL(IF(ISERROR(SEARCH(MID(";"&amp;'CASE DATA'!$E121&amp;";",ROW($1:$99),1),";")),"",ROW($1:$99)+1),COLUMN(C121)),SMALL(IF(ISERROR(SEARCH(MID(";"&amp;'CASE DATA'!$E121&amp;";",ROW($1:$99),1),";")),"",ROW($1:$99)),COLUMN(C120)+1)-SMALL(IF(ISERROR(SEARCH(MID(";"&amp;'CASE DATA'!$E121&amp;";",ROW($1:$99),1),";")),"",ROW($1:$99)),COLUMN(C120))-1)</f>
        <v/>
      </c>
      <c r="X121" s="121" t="str">
        <f t="array" ref="X121">MID(";"&amp;'CASE DATA'!$E121&amp;";",SMALL(IF(ISERROR(SEARCH(MID(";"&amp;'CASE DATA'!$E121&amp;";",ROW($1:$99),1),";")),"",ROW($1:$99)+1),COLUMN(D121)),SMALL(IF(ISERROR(SEARCH(MID(";"&amp;'CASE DATA'!$E121&amp;";",ROW($1:$99),1),";")),"",ROW($1:$99)),COLUMN(D120)+1)-SMALL(IF(ISERROR(SEARCH(MID(";"&amp;'CASE DATA'!$E121&amp;";",ROW($1:$99),1),";")),"",ROW($1:$99)),COLUMN(D120))-1)</f>
        <v/>
      </c>
      <c r="Y121" s="121" t="str">
        <f t="array" ref="Y121">MID(";"&amp;'CASE DATA'!$E121&amp;";",SMALL(IF(ISERROR(SEARCH(MID(";"&amp;'CASE DATA'!$E121&amp;";",ROW($1:$99),1),";")),"",ROW($1:$99)+1),COLUMN(E121)),SMALL(IF(ISERROR(SEARCH(MID(";"&amp;'CASE DATA'!$E121&amp;";",ROW($1:$99),1),";")),"",ROW($1:$99)),COLUMN(E120)+1)-SMALL(IF(ISERROR(SEARCH(MID(";"&amp;'CASE DATA'!$E121&amp;";",ROW($1:$99),1),";")),"",ROW($1:$99)),COLUMN(E120))-1)</f>
        <v/>
      </c>
      <c r="Z121" s="121" t="str">
        <f t="array" ref="Z121">MID(";"&amp;'CASE DATA'!$E121&amp;";",SMALL(IF(ISERROR(SEARCH(MID(";"&amp;'CASE DATA'!$E121&amp;";",ROW($1:$99),1),";")),"",ROW($1:$99)+1),COLUMN(F121)),SMALL(IF(ISERROR(SEARCH(MID(";"&amp;'CASE DATA'!$E121&amp;";",ROW($1:$99),1),";")),"",ROW($1:$99)),COLUMN(F120)+1)-SMALL(IF(ISERROR(SEARCH(MID(";"&amp;'CASE DATA'!$E121&amp;";",ROW($1:$99),1),";")),"",ROW($1:$99)),COLUMN(F120))-1)</f>
        <v/>
      </c>
      <c r="AA121" s="121" t="str">
        <f t="array" ref="AA121">MID(";"&amp;'CASE DATA'!$E121&amp;";",SMALL(IF(ISERROR(SEARCH(MID(";"&amp;'CASE DATA'!$E121&amp;";",ROW($1:$99),1),";")),"",ROW($1:$99)+1),COLUMN(G121)),SMALL(IF(ISERROR(SEARCH(MID(";"&amp;'CASE DATA'!$E121&amp;";",ROW($1:$99),1),";")),"",ROW($1:$99)),COLUMN(G120)+1)-SMALL(IF(ISERROR(SEARCH(MID(";"&amp;'CASE DATA'!$E121&amp;";",ROW($1:$99),1),";")),"",ROW($1:$99)),COLUMN(G120))-1)</f>
        <v/>
      </c>
      <c r="AB121" s="121" t="str">
        <f t="array" ref="AB121">MID(";"&amp;'CASE DATA'!$E121&amp;";",SMALL(IF(ISERROR(SEARCH(MID(";"&amp;'CASE DATA'!$E121&amp;";",ROW($1:$99),1),";")),"",ROW($1:$99)+1),COLUMN(H121)),SMALL(IF(ISERROR(SEARCH(MID(";"&amp;'CASE DATA'!$E121&amp;";",ROW($1:$99),1),";")),"",ROW($1:$99)),COLUMN(H120)+1)-SMALL(IF(ISERROR(SEARCH(MID(";"&amp;'CASE DATA'!$E121&amp;";",ROW($1:$99),1),";")),"",ROW($1:$99)),COLUMN(H120))-1)</f>
        <v/>
      </c>
      <c r="AC121" s="121" t="str">
        <f t="array" ref="AC121">MID(";"&amp;'CASE DATA'!$E121&amp;";",SMALL(IF(ISERROR(SEARCH(MID(";"&amp;'CASE DATA'!$E121&amp;";",ROW($1:$99),1),";")),"",ROW($1:$99)+1),COLUMN(I121)),SMALL(IF(ISERROR(SEARCH(MID(";"&amp;'CASE DATA'!$E121&amp;";",ROW($1:$99),1),";")),"",ROW($1:$99)),COLUMN(I120)+1)-SMALL(IF(ISERROR(SEARCH(MID(";"&amp;'CASE DATA'!$E121&amp;";",ROW($1:$99),1),";")),"",ROW($1:$99)),COLUMN(I120))-1)</f>
        <v/>
      </c>
      <c r="AD121" s="121" t="str">
        <f t="array" ref="AD121">MID(";"&amp;'CASE DATA'!$E121&amp;";",SMALL(IF(ISERROR(SEARCH(MID(";"&amp;'CASE DATA'!$E121&amp;";",ROW($1:$99),1),";")),"",ROW($1:$99)+1),COLUMN(J121)),SMALL(IF(ISERROR(SEARCH(MID(";"&amp;'CASE DATA'!$E121&amp;";",ROW($1:$99),1),";")),"",ROW($1:$99)),COLUMN(J120)+1)-SMALL(IF(ISERROR(SEARCH(MID(";"&amp;'CASE DATA'!$E121&amp;";",ROW($1:$99),1),";")),"",ROW($1:$99)),COLUMN(J120))-1)</f>
        <v/>
      </c>
      <c r="AE121" s="121" t="str">
        <f t="array" ref="AE121">MID(";"&amp;'CASE DATA'!$E121&amp;";",SMALL(IF(ISERROR(SEARCH(MID(";"&amp;'CASE DATA'!$E121&amp;";",ROW($1:$99),1),";")),"",ROW($1:$99)+1),COLUMN(K121)),SMALL(IF(ISERROR(SEARCH(MID(";"&amp;'CASE DATA'!$E121&amp;";",ROW($1:$99),1),";")),"",ROW($1:$99)),COLUMN(K120)+1)-SMALL(IF(ISERROR(SEARCH(MID(";"&amp;'CASE DATA'!$E121&amp;";",ROW($1:$99),1),";")),"",ROW($1:$99)),COLUMN(K120))-1)</f>
        <v/>
      </c>
      <c r="AF121" s="121" t="str">
        <f t="array" ref="AF121">MID(";"&amp;'CASE DATA'!$E121&amp;";",SMALL(IF(ISERROR(SEARCH(MID(";"&amp;'CASE DATA'!$E121&amp;";",ROW($1:$99),1),";")),"",ROW($1:$99)+1),COLUMN(L121)),SMALL(IF(ISERROR(SEARCH(MID(";"&amp;'CASE DATA'!$E121&amp;";",ROW($1:$99),1),";")),"",ROW($1:$99)),COLUMN(L120)+1)-SMALL(IF(ISERROR(SEARCH(MID(";"&amp;'CASE DATA'!$E121&amp;";",ROW($1:$99),1),";")),"",ROW($1:$99)),COLUMN(L120))-1)</f>
        <v/>
      </c>
    </row>
    <row r="122" spans="4:32" x14ac:dyDescent="0.3">
      <c r="D122" s="145"/>
      <c r="E122" s="146"/>
      <c r="S122" s="8">
        <f t="shared" si="2"/>
        <v>0</v>
      </c>
      <c r="U122" s="121" t="str">
        <f t="array" ref="U122">MID(";"&amp;'CASE DATA'!$E122&amp;";",SMALL(IF(ISERROR(SEARCH(MID(";"&amp;'CASE DATA'!$E122&amp;";",ROW($1:$99),1),";")),"",ROW($1:$99)+1),COLUMN(A122)),SMALL(IF(ISERROR(SEARCH(MID(";"&amp;'CASE DATA'!$E122&amp;";",ROW($1:$99),1),";")),"",ROW($1:$99)),COLUMN(A121)+1)-SMALL(IF(ISERROR(SEARCH(MID(";"&amp;'CASE DATA'!$E122&amp;";",ROW($1:$99),1),";")),"",ROW($1:$99)),COLUMN(A121))-1)</f>
        <v/>
      </c>
      <c r="V122" s="121" t="str">
        <f t="array" ref="V122">MID(";"&amp;'CASE DATA'!$E122&amp;";",SMALL(IF(ISERROR(SEARCH(MID(";"&amp;'CASE DATA'!$E122&amp;";",ROW($1:$99),1),";")),"",ROW($1:$99)+1),COLUMN(B122)),SMALL(IF(ISERROR(SEARCH(MID(";"&amp;'CASE DATA'!$E122&amp;";",ROW($1:$99),1),";")),"",ROW($1:$99)),COLUMN(B121)+1)-SMALL(IF(ISERROR(SEARCH(MID(";"&amp;'CASE DATA'!$E122&amp;";",ROW($1:$99),1),";")),"",ROW($1:$99)),COLUMN(B121))-1)</f>
        <v/>
      </c>
      <c r="W122" s="121" t="str">
        <f t="array" ref="W122">MID(";"&amp;'CASE DATA'!$E122&amp;";",SMALL(IF(ISERROR(SEARCH(MID(";"&amp;'CASE DATA'!$E122&amp;";",ROW($1:$99),1),";")),"",ROW($1:$99)+1),COLUMN(C122)),SMALL(IF(ISERROR(SEARCH(MID(";"&amp;'CASE DATA'!$E122&amp;";",ROW($1:$99),1),";")),"",ROW($1:$99)),COLUMN(C121)+1)-SMALL(IF(ISERROR(SEARCH(MID(";"&amp;'CASE DATA'!$E122&amp;";",ROW($1:$99),1),";")),"",ROW($1:$99)),COLUMN(C121))-1)</f>
        <v/>
      </c>
      <c r="X122" s="121" t="str">
        <f t="array" ref="X122">MID(";"&amp;'CASE DATA'!$E122&amp;";",SMALL(IF(ISERROR(SEARCH(MID(";"&amp;'CASE DATA'!$E122&amp;";",ROW($1:$99),1),";")),"",ROW($1:$99)+1),COLUMN(D122)),SMALL(IF(ISERROR(SEARCH(MID(";"&amp;'CASE DATA'!$E122&amp;";",ROW($1:$99),1),";")),"",ROW($1:$99)),COLUMN(D121)+1)-SMALL(IF(ISERROR(SEARCH(MID(";"&amp;'CASE DATA'!$E122&amp;";",ROW($1:$99),1),";")),"",ROW($1:$99)),COLUMN(D121))-1)</f>
        <v/>
      </c>
      <c r="Y122" s="121" t="str">
        <f t="array" ref="Y122">MID(";"&amp;'CASE DATA'!$E122&amp;";",SMALL(IF(ISERROR(SEARCH(MID(";"&amp;'CASE DATA'!$E122&amp;";",ROW($1:$99),1),";")),"",ROW($1:$99)+1),COLUMN(E122)),SMALL(IF(ISERROR(SEARCH(MID(";"&amp;'CASE DATA'!$E122&amp;";",ROW($1:$99),1),";")),"",ROW($1:$99)),COLUMN(E121)+1)-SMALL(IF(ISERROR(SEARCH(MID(";"&amp;'CASE DATA'!$E122&amp;";",ROW($1:$99),1),";")),"",ROW($1:$99)),COLUMN(E121))-1)</f>
        <v/>
      </c>
      <c r="Z122" s="121" t="str">
        <f t="array" ref="Z122">MID(";"&amp;'CASE DATA'!$E122&amp;";",SMALL(IF(ISERROR(SEARCH(MID(";"&amp;'CASE DATA'!$E122&amp;";",ROW($1:$99),1),";")),"",ROW($1:$99)+1),COLUMN(F122)),SMALL(IF(ISERROR(SEARCH(MID(";"&amp;'CASE DATA'!$E122&amp;";",ROW($1:$99),1),";")),"",ROW($1:$99)),COLUMN(F121)+1)-SMALL(IF(ISERROR(SEARCH(MID(";"&amp;'CASE DATA'!$E122&amp;";",ROW($1:$99),1),";")),"",ROW($1:$99)),COLUMN(F121))-1)</f>
        <v/>
      </c>
      <c r="AA122" s="121" t="str">
        <f t="array" ref="AA122">MID(";"&amp;'CASE DATA'!$E122&amp;";",SMALL(IF(ISERROR(SEARCH(MID(";"&amp;'CASE DATA'!$E122&amp;";",ROW($1:$99),1),";")),"",ROW($1:$99)+1),COLUMN(G122)),SMALL(IF(ISERROR(SEARCH(MID(";"&amp;'CASE DATA'!$E122&amp;";",ROW($1:$99),1),";")),"",ROW($1:$99)),COLUMN(G121)+1)-SMALL(IF(ISERROR(SEARCH(MID(";"&amp;'CASE DATA'!$E122&amp;";",ROW($1:$99),1),";")),"",ROW($1:$99)),COLUMN(G121))-1)</f>
        <v/>
      </c>
      <c r="AB122" s="121" t="str">
        <f t="array" ref="AB122">MID(";"&amp;'CASE DATA'!$E122&amp;";",SMALL(IF(ISERROR(SEARCH(MID(";"&amp;'CASE DATA'!$E122&amp;";",ROW($1:$99),1),";")),"",ROW($1:$99)+1),COLUMN(H122)),SMALL(IF(ISERROR(SEARCH(MID(";"&amp;'CASE DATA'!$E122&amp;";",ROW($1:$99),1),";")),"",ROW($1:$99)),COLUMN(H121)+1)-SMALL(IF(ISERROR(SEARCH(MID(";"&amp;'CASE DATA'!$E122&amp;";",ROW($1:$99),1),";")),"",ROW($1:$99)),COLUMN(H121))-1)</f>
        <v/>
      </c>
      <c r="AC122" s="121" t="str">
        <f t="array" ref="AC122">MID(";"&amp;'CASE DATA'!$E122&amp;";",SMALL(IF(ISERROR(SEARCH(MID(";"&amp;'CASE DATA'!$E122&amp;";",ROW($1:$99),1),";")),"",ROW($1:$99)+1),COLUMN(I122)),SMALL(IF(ISERROR(SEARCH(MID(";"&amp;'CASE DATA'!$E122&amp;";",ROW($1:$99),1),";")),"",ROW($1:$99)),COLUMN(I121)+1)-SMALL(IF(ISERROR(SEARCH(MID(";"&amp;'CASE DATA'!$E122&amp;";",ROW($1:$99),1),";")),"",ROW($1:$99)),COLUMN(I121))-1)</f>
        <v/>
      </c>
      <c r="AD122" s="121" t="str">
        <f t="array" ref="AD122">MID(";"&amp;'CASE DATA'!$E122&amp;";",SMALL(IF(ISERROR(SEARCH(MID(";"&amp;'CASE DATA'!$E122&amp;";",ROW($1:$99),1),";")),"",ROW($1:$99)+1),COLUMN(J122)),SMALL(IF(ISERROR(SEARCH(MID(";"&amp;'CASE DATA'!$E122&amp;";",ROW($1:$99),1),";")),"",ROW($1:$99)),COLUMN(J121)+1)-SMALL(IF(ISERROR(SEARCH(MID(";"&amp;'CASE DATA'!$E122&amp;";",ROW($1:$99),1),";")),"",ROW($1:$99)),COLUMN(J121))-1)</f>
        <v/>
      </c>
      <c r="AE122" s="121" t="str">
        <f t="array" ref="AE122">MID(";"&amp;'CASE DATA'!$E122&amp;";",SMALL(IF(ISERROR(SEARCH(MID(";"&amp;'CASE DATA'!$E122&amp;";",ROW($1:$99),1),";")),"",ROW($1:$99)+1),COLUMN(K122)),SMALL(IF(ISERROR(SEARCH(MID(";"&amp;'CASE DATA'!$E122&amp;";",ROW($1:$99),1),";")),"",ROW($1:$99)),COLUMN(K121)+1)-SMALL(IF(ISERROR(SEARCH(MID(";"&amp;'CASE DATA'!$E122&amp;";",ROW($1:$99),1),";")),"",ROW($1:$99)),COLUMN(K121))-1)</f>
        <v/>
      </c>
      <c r="AF122" s="121" t="str">
        <f t="array" ref="AF122">MID(";"&amp;'CASE DATA'!$E122&amp;";",SMALL(IF(ISERROR(SEARCH(MID(";"&amp;'CASE DATA'!$E122&amp;";",ROW($1:$99),1),";")),"",ROW($1:$99)+1),COLUMN(L122)),SMALL(IF(ISERROR(SEARCH(MID(";"&amp;'CASE DATA'!$E122&amp;";",ROW($1:$99),1),";")),"",ROW($1:$99)),COLUMN(L121)+1)-SMALL(IF(ISERROR(SEARCH(MID(";"&amp;'CASE DATA'!$E122&amp;";",ROW($1:$99),1),";")),"",ROW($1:$99)),COLUMN(L121))-1)</f>
        <v/>
      </c>
    </row>
    <row r="123" spans="4:32" x14ac:dyDescent="0.3">
      <c r="D123" s="145"/>
      <c r="E123" s="146"/>
      <c r="S123" s="8">
        <f t="shared" si="2"/>
        <v>0</v>
      </c>
      <c r="U123" s="121" t="str">
        <f t="array" ref="U123">MID(";"&amp;'CASE DATA'!$E123&amp;";",SMALL(IF(ISERROR(SEARCH(MID(";"&amp;'CASE DATA'!$E123&amp;";",ROW($1:$99),1),";")),"",ROW($1:$99)+1),COLUMN(A123)),SMALL(IF(ISERROR(SEARCH(MID(";"&amp;'CASE DATA'!$E123&amp;";",ROW($1:$99),1),";")),"",ROW($1:$99)),COLUMN(A122)+1)-SMALL(IF(ISERROR(SEARCH(MID(";"&amp;'CASE DATA'!$E123&amp;";",ROW($1:$99),1),";")),"",ROW($1:$99)),COLUMN(A122))-1)</f>
        <v/>
      </c>
      <c r="V123" s="121" t="str">
        <f t="array" ref="V123">MID(";"&amp;'CASE DATA'!$E123&amp;";",SMALL(IF(ISERROR(SEARCH(MID(";"&amp;'CASE DATA'!$E123&amp;";",ROW($1:$99),1),";")),"",ROW($1:$99)+1),COLUMN(B123)),SMALL(IF(ISERROR(SEARCH(MID(";"&amp;'CASE DATA'!$E123&amp;";",ROW($1:$99),1),";")),"",ROW($1:$99)),COLUMN(B122)+1)-SMALL(IF(ISERROR(SEARCH(MID(";"&amp;'CASE DATA'!$E123&amp;";",ROW($1:$99),1),";")),"",ROW($1:$99)),COLUMN(B122))-1)</f>
        <v/>
      </c>
      <c r="W123" s="121" t="str">
        <f t="array" ref="W123">MID(";"&amp;'CASE DATA'!$E123&amp;";",SMALL(IF(ISERROR(SEARCH(MID(";"&amp;'CASE DATA'!$E123&amp;";",ROW($1:$99),1),";")),"",ROW($1:$99)+1),COLUMN(C123)),SMALL(IF(ISERROR(SEARCH(MID(";"&amp;'CASE DATA'!$E123&amp;";",ROW($1:$99),1),";")),"",ROW($1:$99)),COLUMN(C122)+1)-SMALL(IF(ISERROR(SEARCH(MID(";"&amp;'CASE DATA'!$E123&amp;";",ROW($1:$99),1),";")),"",ROW($1:$99)),COLUMN(C122))-1)</f>
        <v/>
      </c>
      <c r="X123" s="121" t="str">
        <f t="array" ref="X123">MID(";"&amp;'CASE DATA'!$E123&amp;";",SMALL(IF(ISERROR(SEARCH(MID(";"&amp;'CASE DATA'!$E123&amp;";",ROW($1:$99),1),";")),"",ROW($1:$99)+1),COLUMN(D123)),SMALL(IF(ISERROR(SEARCH(MID(";"&amp;'CASE DATA'!$E123&amp;";",ROW($1:$99),1),";")),"",ROW($1:$99)),COLUMN(D122)+1)-SMALL(IF(ISERROR(SEARCH(MID(";"&amp;'CASE DATA'!$E123&amp;";",ROW($1:$99),1),";")),"",ROW($1:$99)),COLUMN(D122))-1)</f>
        <v/>
      </c>
      <c r="Y123" s="121" t="str">
        <f t="array" ref="Y123">MID(";"&amp;'CASE DATA'!$E123&amp;";",SMALL(IF(ISERROR(SEARCH(MID(";"&amp;'CASE DATA'!$E123&amp;";",ROW($1:$99),1),";")),"",ROW($1:$99)+1),COLUMN(E123)),SMALL(IF(ISERROR(SEARCH(MID(";"&amp;'CASE DATA'!$E123&amp;";",ROW($1:$99),1),";")),"",ROW($1:$99)),COLUMN(E122)+1)-SMALL(IF(ISERROR(SEARCH(MID(";"&amp;'CASE DATA'!$E123&amp;";",ROW($1:$99),1),";")),"",ROW($1:$99)),COLUMN(E122))-1)</f>
        <v/>
      </c>
      <c r="Z123" s="121" t="str">
        <f t="array" ref="Z123">MID(";"&amp;'CASE DATA'!$E123&amp;";",SMALL(IF(ISERROR(SEARCH(MID(";"&amp;'CASE DATA'!$E123&amp;";",ROW($1:$99),1),";")),"",ROW($1:$99)+1),COLUMN(F123)),SMALL(IF(ISERROR(SEARCH(MID(";"&amp;'CASE DATA'!$E123&amp;";",ROW($1:$99),1),";")),"",ROW($1:$99)),COLUMN(F122)+1)-SMALL(IF(ISERROR(SEARCH(MID(";"&amp;'CASE DATA'!$E123&amp;";",ROW($1:$99),1),";")),"",ROW($1:$99)),COLUMN(F122))-1)</f>
        <v/>
      </c>
      <c r="AA123" s="121" t="str">
        <f t="array" ref="AA123">MID(";"&amp;'CASE DATA'!$E123&amp;";",SMALL(IF(ISERROR(SEARCH(MID(";"&amp;'CASE DATA'!$E123&amp;";",ROW($1:$99),1),";")),"",ROW($1:$99)+1),COLUMN(G123)),SMALL(IF(ISERROR(SEARCH(MID(";"&amp;'CASE DATA'!$E123&amp;";",ROW($1:$99),1),";")),"",ROW($1:$99)),COLUMN(G122)+1)-SMALL(IF(ISERROR(SEARCH(MID(";"&amp;'CASE DATA'!$E123&amp;";",ROW($1:$99),1),";")),"",ROW($1:$99)),COLUMN(G122))-1)</f>
        <v/>
      </c>
      <c r="AB123" s="121" t="str">
        <f t="array" ref="AB123">MID(";"&amp;'CASE DATA'!$E123&amp;";",SMALL(IF(ISERROR(SEARCH(MID(";"&amp;'CASE DATA'!$E123&amp;";",ROW($1:$99),1),";")),"",ROW($1:$99)+1),COLUMN(H123)),SMALL(IF(ISERROR(SEARCH(MID(";"&amp;'CASE DATA'!$E123&amp;";",ROW($1:$99),1),";")),"",ROW($1:$99)),COLUMN(H122)+1)-SMALL(IF(ISERROR(SEARCH(MID(";"&amp;'CASE DATA'!$E123&amp;";",ROW($1:$99),1),";")),"",ROW($1:$99)),COLUMN(H122))-1)</f>
        <v/>
      </c>
      <c r="AC123" s="121" t="str">
        <f t="array" ref="AC123">MID(";"&amp;'CASE DATA'!$E123&amp;";",SMALL(IF(ISERROR(SEARCH(MID(";"&amp;'CASE DATA'!$E123&amp;";",ROW($1:$99),1),";")),"",ROW($1:$99)+1),COLUMN(I123)),SMALL(IF(ISERROR(SEARCH(MID(";"&amp;'CASE DATA'!$E123&amp;";",ROW($1:$99),1),";")),"",ROW($1:$99)),COLUMN(I122)+1)-SMALL(IF(ISERROR(SEARCH(MID(";"&amp;'CASE DATA'!$E123&amp;";",ROW($1:$99),1),";")),"",ROW($1:$99)),COLUMN(I122))-1)</f>
        <v/>
      </c>
      <c r="AD123" s="121" t="str">
        <f t="array" ref="AD123">MID(";"&amp;'CASE DATA'!$E123&amp;";",SMALL(IF(ISERROR(SEARCH(MID(";"&amp;'CASE DATA'!$E123&amp;";",ROW($1:$99),1),";")),"",ROW($1:$99)+1),COLUMN(J123)),SMALL(IF(ISERROR(SEARCH(MID(";"&amp;'CASE DATA'!$E123&amp;";",ROW($1:$99),1),";")),"",ROW($1:$99)),COLUMN(J122)+1)-SMALL(IF(ISERROR(SEARCH(MID(";"&amp;'CASE DATA'!$E123&amp;";",ROW($1:$99),1),";")),"",ROW($1:$99)),COLUMN(J122))-1)</f>
        <v/>
      </c>
      <c r="AE123" s="121" t="str">
        <f t="array" ref="AE123">MID(";"&amp;'CASE DATA'!$E123&amp;";",SMALL(IF(ISERROR(SEARCH(MID(";"&amp;'CASE DATA'!$E123&amp;";",ROW($1:$99),1),";")),"",ROW($1:$99)+1),COLUMN(K123)),SMALL(IF(ISERROR(SEARCH(MID(";"&amp;'CASE DATA'!$E123&amp;";",ROW($1:$99),1),";")),"",ROW($1:$99)),COLUMN(K122)+1)-SMALL(IF(ISERROR(SEARCH(MID(";"&amp;'CASE DATA'!$E123&amp;";",ROW($1:$99),1),";")),"",ROW($1:$99)),COLUMN(K122))-1)</f>
        <v/>
      </c>
      <c r="AF123" s="121" t="str">
        <f t="array" ref="AF123">MID(";"&amp;'CASE DATA'!$E123&amp;";",SMALL(IF(ISERROR(SEARCH(MID(";"&amp;'CASE DATA'!$E123&amp;";",ROW($1:$99),1),";")),"",ROW($1:$99)+1),COLUMN(L123)),SMALL(IF(ISERROR(SEARCH(MID(";"&amp;'CASE DATA'!$E123&amp;";",ROW($1:$99),1),";")),"",ROW($1:$99)),COLUMN(L122)+1)-SMALL(IF(ISERROR(SEARCH(MID(";"&amp;'CASE DATA'!$E123&amp;";",ROW($1:$99),1),";")),"",ROW($1:$99)),COLUMN(L122))-1)</f>
        <v/>
      </c>
    </row>
    <row r="124" spans="4:32" x14ac:dyDescent="0.3">
      <c r="D124" s="145"/>
      <c r="E124" s="146"/>
      <c r="S124" s="8">
        <f t="shared" si="2"/>
        <v>0</v>
      </c>
      <c r="U124" s="121" t="str">
        <f t="array" ref="U124">MID(";"&amp;'CASE DATA'!$E124&amp;";",SMALL(IF(ISERROR(SEARCH(MID(";"&amp;'CASE DATA'!$E124&amp;";",ROW($1:$99),1),";")),"",ROW($1:$99)+1),COLUMN(A124)),SMALL(IF(ISERROR(SEARCH(MID(";"&amp;'CASE DATA'!$E124&amp;";",ROW($1:$99),1),";")),"",ROW($1:$99)),COLUMN(A123)+1)-SMALL(IF(ISERROR(SEARCH(MID(";"&amp;'CASE DATA'!$E124&amp;";",ROW($1:$99),1),";")),"",ROW($1:$99)),COLUMN(A123))-1)</f>
        <v/>
      </c>
      <c r="V124" s="121" t="str">
        <f t="array" ref="V124">MID(";"&amp;'CASE DATA'!$E124&amp;";",SMALL(IF(ISERROR(SEARCH(MID(";"&amp;'CASE DATA'!$E124&amp;";",ROW($1:$99),1),";")),"",ROW($1:$99)+1),COLUMN(B124)),SMALL(IF(ISERROR(SEARCH(MID(";"&amp;'CASE DATA'!$E124&amp;";",ROW($1:$99),1),";")),"",ROW($1:$99)),COLUMN(B123)+1)-SMALL(IF(ISERROR(SEARCH(MID(";"&amp;'CASE DATA'!$E124&amp;";",ROW($1:$99),1),";")),"",ROW($1:$99)),COLUMN(B123))-1)</f>
        <v/>
      </c>
      <c r="W124" s="121" t="str">
        <f t="array" ref="W124">MID(";"&amp;'CASE DATA'!$E124&amp;";",SMALL(IF(ISERROR(SEARCH(MID(";"&amp;'CASE DATA'!$E124&amp;";",ROW($1:$99),1),";")),"",ROW($1:$99)+1),COLUMN(C124)),SMALL(IF(ISERROR(SEARCH(MID(";"&amp;'CASE DATA'!$E124&amp;";",ROW($1:$99),1),";")),"",ROW($1:$99)),COLUMN(C123)+1)-SMALL(IF(ISERROR(SEARCH(MID(";"&amp;'CASE DATA'!$E124&amp;";",ROW($1:$99),1),";")),"",ROW($1:$99)),COLUMN(C123))-1)</f>
        <v/>
      </c>
      <c r="X124" s="121" t="str">
        <f t="array" ref="X124">MID(";"&amp;'CASE DATA'!$E124&amp;";",SMALL(IF(ISERROR(SEARCH(MID(";"&amp;'CASE DATA'!$E124&amp;";",ROW($1:$99),1),";")),"",ROW($1:$99)+1),COLUMN(D124)),SMALL(IF(ISERROR(SEARCH(MID(";"&amp;'CASE DATA'!$E124&amp;";",ROW($1:$99),1),";")),"",ROW($1:$99)),COLUMN(D123)+1)-SMALL(IF(ISERROR(SEARCH(MID(";"&amp;'CASE DATA'!$E124&amp;";",ROW($1:$99),1),";")),"",ROW($1:$99)),COLUMN(D123))-1)</f>
        <v/>
      </c>
      <c r="Y124" s="121" t="str">
        <f t="array" ref="Y124">MID(";"&amp;'CASE DATA'!$E124&amp;";",SMALL(IF(ISERROR(SEARCH(MID(";"&amp;'CASE DATA'!$E124&amp;";",ROW($1:$99),1),";")),"",ROW($1:$99)+1),COLUMN(E124)),SMALL(IF(ISERROR(SEARCH(MID(";"&amp;'CASE DATA'!$E124&amp;";",ROW($1:$99),1),";")),"",ROW($1:$99)),COLUMN(E123)+1)-SMALL(IF(ISERROR(SEARCH(MID(";"&amp;'CASE DATA'!$E124&amp;";",ROW($1:$99),1),";")),"",ROW($1:$99)),COLUMN(E123))-1)</f>
        <v/>
      </c>
      <c r="Z124" s="121" t="str">
        <f t="array" ref="Z124">MID(";"&amp;'CASE DATA'!$E124&amp;";",SMALL(IF(ISERROR(SEARCH(MID(";"&amp;'CASE DATA'!$E124&amp;";",ROW($1:$99),1),";")),"",ROW($1:$99)+1),COLUMN(F124)),SMALL(IF(ISERROR(SEARCH(MID(";"&amp;'CASE DATA'!$E124&amp;";",ROW($1:$99),1),";")),"",ROW($1:$99)),COLUMN(F123)+1)-SMALL(IF(ISERROR(SEARCH(MID(";"&amp;'CASE DATA'!$E124&amp;";",ROW($1:$99),1),";")),"",ROW($1:$99)),COLUMN(F123))-1)</f>
        <v/>
      </c>
      <c r="AA124" s="121" t="str">
        <f t="array" ref="AA124">MID(";"&amp;'CASE DATA'!$E124&amp;";",SMALL(IF(ISERROR(SEARCH(MID(";"&amp;'CASE DATA'!$E124&amp;";",ROW($1:$99),1),";")),"",ROW($1:$99)+1),COLUMN(G124)),SMALL(IF(ISERROR(SEARCH(MID(";"&amp;'CASE DATA'!$E124&amp;";",ROW($1:$99),1),";")),"",ROW($1:$99)),COLUMN(G123)+1)-SMALL(IF(ISERROR(SEARCH(MID(";"&amp;'CASE DATA'!$E124&amp;";",ROW($1:$99),1),";")),"",ROW($1:$99)),COLUMN(G123))-1)</f>
        <v/>
      </c>
      <c r="AB124" s="121" t="str">
        <f t="array" ref="AB124">MID(";"&amp;'CASE DATA'!$E124&amp;";",SMALL(IF(ISERROR(SEARCH(MID(";"&amp;'CASE DATA'!$E124&amp;";",ROW($1:$99),1),";")),"",ROW($1:$99)+1),COLUMN(H124)),SMALL(IF(ISERROR(SEARCH(MID(";"&amp;'CASE DATA'!$E124&amp;";",ROW($1:$99),1),";")),"",ROW($1:$99)),COLUMN(H123)+1)-SMALL(IF(ISERROR(SEARCH(MID(";"&amp;'CASE DATA'!$E124&amp;";",ROW($1:$99),1),";")),"",ROW($1:$99)),COLUMN(H123))-1)</f>
        <v/>
      </c>
      <c r="AC124" s="121" t="str">
        <f t="array" ref="AC124">MID(";"&amp;'CASE DATA'!$E124&amp;";",SMALL(IF(ISERROR(SEARCH(MID(";"&amp;'CASE DATA'!$E124&amp;";",ROW($1:$99),1),";")),"",ROW($1:$99)+1),COLUMN(I124)),SMALL(IF(ISERROR(SEARCH(MID(";"&amp;'CASE DATA'!$E124&amp;";",ROW($1:$99),1),";")),"",ROW($1:$99)),COLUMN(I123)+1)-SMALL(IF(ISERROR(SEARCH(MID(";"&amp;'CASE DATA'!$E124&amp;";",ROW($1:$99),1),";")),"",ROW($1:$99)),COLUMN(I123))-1)</f>
        <v/>
      </c>
      <c r="AD124" s="121" t="str">
        <f t="array" ref="AD124">MID(";"&amp;'CASE DATA'!$E124&amp;";",SMALL(IF(ISERROR(SEARCH(MID(";"&amp;'CASE DATA'!$E124&amp;";",ROW($1:$99),1),";")),"",ROW($1:$99)+1),COLUMN(J124)),SMALL(IF(ISERROR(SEARCH(MID(";"&amp;'CASE DATA'!$E124&amp;";",ROW($1:$99),1),";")),"",ROW($1:$99)),COLUMN(J123)+1)-SMALL(IF(ISERROR(SEARCH(MID(";"&amp;'CASE DATA'!$E124&amp;";",ROW($1:$99),1),";")),"",ROW($1:$99)),COLUMN(J123))-1)</f>
        <v/>
      </c>
      <c r="AE124" s="121" t="str">
        <f t="array" ref="AE124">MID(";"&amp;'CASE DATA'!$E124&amp;";",SMALL(IF(ISERROR(SEARCH(MID(";"&amp;'CASE DATA'!$E124&amp;";",ROW($1:$99),1),";")),"",ROW($1:$99)+1),COLUMN(K124)),SMALL(IF(ISERROR(SEARCH(MID(";"&amp;'CASE DATA'!$E124&amp;";",ROW($1:$99),1),";")),"",ROW($1:$99)),COLUMN(K123)+1)-SMALL(IF(ISERROR(SEARCH(MID(";"&amp;'CASE DATA'!$E124&amp;";",ROW($1:$99),1),";")),"",ROW($1:$99)),COLUMN(K123))-1)</f>
        <v/>
      </c>
      <c r="AF124" s="121" t="str">
        <f t="array" ref="AF124">MID(";"&amp;'CASE DATA'!$E124&amp;";",SMALL(IF(ISERROR(SEARCH(MID(";"&amp;'CASE DATA'!$E124&amp;";",ROW($1:$99),1),";")),"",ROW($1:$99)+1),COLUMN(L124)),SMALL(IF(ISERROR(SEARCH(MID(";"&amp;'CASE DATA'!$E124&amp;";",ROW($1:$99),1),";")),"",ROW($1:$99)),COLUMN(L123)+1)-SMALL(IF(ISERROR(SEARCH(MID(";"&amp;'CASE DATA'!$E124&amp;";",ROW($1:$99),1),";")),"",ROW($1:$99)),COLUMN(L123))-1)</f>
        <v/>
      </c>
    </row>
    <row r="125" spans="4:32" x14ac:dyDescent="0.3">
      <c r="D125" s="145"/>
      <c r="E125" s="146"/>
      <c r="S125" s="8">
        <f t="shared" si="2"/>
        <v>0</v>
      </c>
      <c r="U125" s="121" t="str">
        <f t="array" ref="U125">MID(";"&amp;'CASE DATA'!$E125&amp;";",SMALL(IF(ISERROR(SEARCH(MID(";"&amp;'CASE DATA'!$E125&amp;";",ROW($1:$99),1),";")),"",ROW($1:$99)+1),COLUMN(A125)),SMALL(IF(ISERROR(SEARCH(MID(";"&amp;'CASE DATA'!$E125&amp;";",ROW($1:$99),1),";")),"",ROW($1:$99)),COLUMN(A124)+1)-SMALL(IF(ISERROR(SEARCH(MID(";"&amp;'CASE DATA'!$E125&amp;";",ROW($1:$99),1),";")),"",ROW($1:$99)),COLUMN(A124))-1)</f>
        <v/>
      </c>
      <c r="V125" s="121" t="str">
        <f t="array" ref="V125">MID(";"&amp;'CASE DATA'!$E125&amp;";",SMALL(IF(ISERROR(SEARCH(MID(";"&amp;'CASE DATA'!$E125&amp;";",ROW($1:$99),1),";")),"",ROW($1:$99)+1),COLUMN(B125)),SMALL(IF(ISERROR(SEARCH(MID(";"&amp;'CASE DATA'!$E125&amp;";",ROW($1:$99),1),";")),"",ROW($1:$99)),COLUMN(B124)+1)-SMALL(IF(ISERROR(SEARCH(MID(";"&amp;'CASE DATA'!$E125&amp;";",ROW($1:$99),1),";")),"",ROW($1:$99)),COLUMN(B124))-1)</f>
        <v/>
      </c>
      <c r="W125" s="121" t="str">
        <f t="array" ref="W125">MID(";"&amp;'CASE DATA'!$E125&amp;";",SMALL(IF(ISERROR(SEARCH(MID(";"&amp;'CASE DATA'!$E125&amp;";",ROW($1:$99),1),";")),"",ROW($1:$99)+1),COLUMN(C125)),SMALL(IF(ISERROR(SEARCH(MID(";"&amp;'CASE DATA'!$E125&amp;";",ROW($1:$99),1),";")),"",ROW($1:$99)),COLUMN(C124)+1)-SMALL(IF(ISERROR(SEARCH(MID(";"&amp;'CASE DATA'!$E125&amp;";",ROW($1:$99),1),";")),"",ROW($1:$99)),COLUMN(C124))-1)</f>
        <v/>
      </c>
      <c r="X125" s="121" t="str">
        <f t="array" ref="X125">MID(";"&amp;'CASE DATA'!$E125&amp;";",SMALL(IF(ISERROR(SEARCH(MID(";"&amp;'CASE DATA'!$E125&amp;";",ROW($1:$99),1),";")),"",ROW($1:$99)+1),COLUMN(D125)),SMALL(IF(ISERROR(SEARCH(MID(";"&amp;'CASE DATA'!$E125&amp;";",ROW($1:$99),1),";")),"",ROW($1:$99)),COLUMN(D124)+1)-SMALL(IF(ISERROR(SEARCH(MID(";"&amp;'CASE DATA'!$E125&amp;";",ROW($1:$99),1),";")),"",ROW($1:$99)),COLUMN(D124))-1)</f>
        <v/>
      </c>
      <c r="Y125" s="121" t="str">
        <f t="array" ref="Y125">MID(";"&amp;'CASE DATA'!$E125&amp;";",SMALL(IF(ISERROR(SEARCH(MID(";"&amp;'CASE DATA'!$E125&amp;";",ROW($1:$99),1),";")),"",ROW($1:$99)+1),COLUMN(E125)),SMALL(IF(ISERROR(SEARCH(MID(";"&amp;'CASE DATA'!$E125&amp;";",ROW($1:$99),1),";")),"",ROW($1:$99)),COLUMN(E124)+1)-SMALL(IF(ISERROR(SEARCH(MID(";"&amp;'CASE DATA'!$E125&amp;";",ROW($1:$99),1),";")),"",ROW($1:$99)),COLUMN(E124))-1)</f>
        <v/>
      </c>
      <c r="Z125" s="121" t="str">
        <f t="array" ref="Z125">MID(";"&amp;'CASE DATA'!$E125&amp;";",SMALL(IF(ISERROR(SEARCH(MID(";"&amp;'CASE DATA'!$E125&amp;";",ROW($1:$99),1),";")),"",ROW($1:$99)+1),COLUMN(F125)),SMALL(IF(ISERROR(SEARCH(MID(";"&amp;'CASE DATA'!$E125&amp;";",ROW($1:$99),1),";")),"",ROW($1:$99)),COLUMN(F124)+1)-SMALL(IF(ISERROR(SEARCH(MID(";"&amp;'CASE DATA'!$E125&amp;";",ROW($1:$99),1),";")),"",ROW($1:$99)),COLUMN(F124))-1)</f>
        <v/>
      </c>
      <c r="AA125" s="121" t="str">
        <f t="array" ref="AA125">MID(";"&amp;'CASE DATA'!$E125&amp;";",SMALL(IF(ISERROR(SEARCH(MID(";"&amp;'CASE DATA'!$E125&amp;";",ROW($1:$99),1),";")),"",ROW($1:$99)+1),COLUMN(G125)),SMALL(IF(ISERROR(SEARCH(MID(";"&amp;'CASE DATA'!$E125&amp;";",ROW($1:$99),1),";")),"",ROW($1:$99)),COLUMN(G124)+1)-SMALL(IF(ISERROR(SEARCH(MID(";"&amp;'CASE DATA'!$E125&amp;";",ROW($1:$99),1),";")),"",ROW($1:$99)),COLUMN(G124))-1)</f>
        <v/>
      </c>
      <c r="AB125" s="121" t="str">
        <f t="array" ref="AB125">MID(";"&amp;'CASE DATA'!$E125&amp;";",SMALL(IF(ISERROR(SEARCH(MID(";"&amp;'CASE DATA'!$E125&amp;";",ROW($1:$99),1),";")),"",ROW($1:$99)+1),COLUMN(H125)),SMALL(IF(ISERROR(SEARCH(MID(";"&amp;'CASE DATA'!$E125&amp;";",ROW($1:$99),1),";")),"",ROW($1:$99)),COLUMN(H124)+1)-SMALL(IF(ISERROR(SEARCH(MID(";"&amp;'CASE DATA'!$E125&amp;";",ROW($1:$99),1),";")),"",ROW($1:$99)),COLUMN(H124))-1)</f>
        <v/>
      </c>
      <c r="AC125" s="121" t="str">
        <f t="array" ref="AC125">MID(";"&amp;'CASE DATA'!$E125&amp;";",SMALL(IF(ISERROR(SEARCH(MID(";"&amp;'CASE DATA'!$E125&amp;";",ROW($1:$99),1),";")),"",ROW($1:$99)+1),COLUMN(I125)),SMALL(IF(ISERROR(SEARCH(MID(";"&amp;'CASE DATA'!$E125&amp;";",ROW($1:$99),1),";")),"",ROW($1:$99)),COLUMN(I124)+1)-SMALL(IF(ISERROR(SEARCH(MID(";"&amp;'CASE DATA'!$E125&amp;";",ROW($1:$99),1),";")),"",ROW($1:$99)),COLUMN(I124))-1)</f>
        <v/>
      </c>
      <c r="AD125" s="121" t="str">
        <f t="array" ref="AD125">MID(";"&amp;'CASE DATA'!$E125&amp;";",SMALL(IF(ISERROR(SEARCH(MID(";"&amp;'CASE DATA'!$E125&amp;";",ROW($1:$99),1),";")),"",ROW($1:$99)+1),COLUMN(J125)),SMALL(IF(ISERROR(SEARCH(MID(";"&amp;'CASE DATA'!$E125&amp;";",ROW($1:$99),1),";")),"",ROW($1:$99)),COLUMN(J124)+1)-SMALL(IF(ISERROR(SEARCH(MID(";"&amp;'CASE DATA'!$E125&amp;";",ROW($1:$99),1),";")),"",ROW($1:$99)),COLUMN(J124))-1)</f>
        <v/>
      </c>
      <c r="AE125" s="121" t="str">
        <f t="array" ref="AE125">MID(";"&amp;'CASE DATA'!$E125&amp;";",SMALL(IF(ISERROR(SEARCH(MID(";"&amp;'CASE DATA'!$E125&amp;";",ROW($1:$99),1),";")),"",ROW($1:$99)+1),COLUMN(K125)),SMALL(IF(ISERROR(SEARCH(MID(";"&amp;'CASE DATA'!$E125&amp;";",ROW($1:$99),1),";")),"",ROW($1:$99)),COLUMN(K124)+1)-SMALL(IF(ISERROR(SEARCH(MID(";"&amp;'CASE DATA'!$E125&amp;";",ROW($1:$99),1),";")),"",ROW($1:$99)),COLUMN(K124))-1)</f>
        <v/>
      </c>
      <c r="AF125" s="121" t="str">
        <f t="array" ref="AF125">MID(";"&amp;'CASE DATA'!$E125&amp;";",SMALL(IF(ISERROR(SEARCH(MID(";"&amp;'CASE DATA'!$E125&amp;";",ROW($1:$99),1),";")),"",ROW($1:$99)+1),COLUMN(L125)),SMALL(IF(ISERROR(SEARCH(MID(";"&amp;'CASE DATA'!$E125&amp;";",ROW($1:$99),1),";")),"",ROW($1:$99)),COLUMN(L124)+1)-SMALL(IF(ISERROR(SEARCH(MID(";"&amp;'CASE DATA'!$E125&amp;";",ROW($1:$99),1),";")),"",ROW($1:$99)),COLUMN(L124))-1)</f>
        <v/>
      </c>
    </row>
    <row r="126" spans="4:32" x14ac:dyDescent="0.3">
      <c r="D126" s="145"/>
      <c r="E126" s="146"/>
      <c r="S126" s="8">
        <f t="shared" si="2"/>
        <v>0</v>
      </c>
      <c r="U126" s="121" t="str">
        <f t="array" ref="U126">MID(";"&amp;'CASE DATA'!$E126&amp;";",SMALL(IF(ISERROR(SEARCH(MID(";"&amp;'CASE DATA'!$E126&amp;";",ROW($1:$99),1),";")),"",ROW($1:$99)+1),COLUMN(A126)),SMALL(IF(ISERROR(SEARCH(MID(";"&amp;'CASE DATA'!$E126&amp;";",ROW($1:$99),1),";")),"",ROW($1:$99)),COLUMN(A125)+1)-SMALL(IF(ISERROR(SEARCH(MID(";"&amp;'CASE DATA'!$E126&amp;";",ROW($1:$99),1),";")),"",ROW($1:$99)),COLUMN(A125))-1)</f>
        <v/>
      </c>
      <c r="V126" s="121" t="str">
        <f t="array" ref="V126">MID(";"&amp;'CASE DATA'!$E126&amp;";",SMALL(IF(ISERROR(SEARCH(MID(";"&amp;'CASE DATA'!$E126&amp;";",ROW($1:$99),1),";")),"",ROW($1:$99)+1),COLUMN(B126)),SMALL(IF(ISERROR(SEARCH(MID(";"&amp;'CASE DATA'!$E126&amp;";",ROW($1:$99),1),";")),"",ROW($1:$99)),COLUMN(B125)+1)-SMALL(IF(ISERROR(SEARCH(MID(";"&amp;'CASE DATA'!$E126&amp;";",ROW($1:$99),1),";")),"",ROW($1:$99)),COLUMN(B125))-1)</f>
        <v/>
      </c>
      <c r="W126" s="121" t="str">
        <f t="array" ref="W126">MID(";"&amp;'CASE DATA'!$E126&amp;";",SMALL(IF(ISERROR(SEARCH(MID(";"&amp;'CASE DATA'!$E126&amp;";",ROW($1:$99),1),";")),"",ROW($1:$99)+1),COLUMN(C126)),SMALL(IF(ISERROR(SEARCH(MID(";"&amp;'CASE DATA'!$E126&amp;";",ROW($1:$99),1),";")),"",ROW($1:$99)),COLUMN(C125)+1)-SMALL(IF(ISERROR(SEARCH(MID(";"&amp;'CASE DATA'!$E126&amp;";",ROW($1:$99),1),";")),"",ROW($1:$99)),COLUMN(C125))-1)</f>
        <v/>
      </c>
      <c r="X126" s="121" t="str">
        <f t="array" ref="X126">MID(";"&amp;'CASE DATA'!$E126&amp;";",SMALL(IF(ISERROR(SEARCH(MID(";"&amp;'CASE DATA'!$E126&amp;";",ROW($1:$99),1),";")),"",ROW($1:$99)+1),COLUMN(D126)),SMALL(IF(ISERROR(SEARCH(MID(";"&amp;'CASE DATA'!$E126&amp;";",ROW($1:$99),1),";")),"",ROW($1:$99)),COLUMN(D125)+1)-SMALL(IF(ISERROR(SEARCH(MID(";"&amp;'CASE DATA'!$E126&amp;";",ROW($1:$99),1),";")),"",ROW($1:$99)),COLUMN(D125))-1)</f>
        <v/>
      </c>
      <c r="Y126" s="121" t="str">
        <f t="array" ref="Y126">MID(";"&amp;'CASE DATA'!$E126&amp;";",SMALL(IF(ISERROR(SEARCH(MID(";"&amp;'CASE DATA'!$E126&amp;";",ROW($1:$99),1),";")),"",ROW($1:$99)+1),COLUMN(E126)),SMALL(IF(ISERROR(SEARCH(MID(";"&amp;'CASE DATA'!$E126&amp;";",ROW($1:$99),1),";")),"",ROW($1:$99)),COLUMN(E125)+1)-SMALL(IF(ISERROR(SEARCH(MID(";"&amp;'CASE DATA'!$E126&amp;";",ROW($1:$99),1),";")),"",ROW($1:$99)),COLUMN(E125))-1)</f>
        <v/>
      </c>
      <c r="Z126" s="121" t="str">
        <f t="array" ref="Z126">MID(";"&amp;'CASE DATA'!$E126&amp;";",SMALL(IF(ISERROR(SEARCH(MID(";"&amp;'CASE DATA'!$E126&amp;";",ROW($1:$99),1),";")),"",ROW($1:$99)+1),COLUMN(F126)),SMALL(IF(ISERROR(SEARCH(MID(";"&amp;'CASE DATA'!$E126&amp;";",ROW($1:$99),1),";")),"",ROW($1:$99)),COLUMN(F125)+1)-SMALL(IF(ISERROR(SEARCH(MID(";"&amp;'CASE DATA'!$E126&amp;";",ROW($1:$99),1),";")),"",ROW($1:$99)),COLUMN(F125))-1)</f>
        <v/>
      </c>
      <c r="AA126" s="121" t="str">
        <f t="array" ref="AA126">MID(";"&amp;'CASE DATA'!$E126&amp;";",SMALL(IF(ISERROR(SEARCH(MID(";"&amp;'CASE DATA'!$E126&amp;";",ROW($1:$99),1),";")),"",ROW($1:$99)+1),COLUMN(G126)),SMALL(IF(ISERROR(SEARCH(MID(";"&amp;'CASE DATA'!$E126&amp;";",ROW($1:$99),1),";")),"",ROW($1:$99)),COLUMN(G125)+1)-SMALL(IF(ISERROR(SEARCH(MID(";"&amp;'CASE DATA'!$E126&amp;";",ROW($1:$99),1),";")),"",ROW($1:$99)),COLUMN(G125))-1)</f>
        <v/>
      </c>
      <c r="AB126" s="121" t="str">
        <f t="array" ref="AB126">MID(";"&amp;'CASE DATA'!$E126&amp;";",SMALL(IF(ISERROR(SEARCH(MID(";"&amp;'CASE DATA'!$E126&amp;";",ROW($1:$99),1),";")),"",ROW($1:$99)+1),COLUMN(H126)),SMALL(IF(ISERROR(SEARCH(MID(";"&amp;'CASE DATA'!$E126&amp;";",ROW($1:$99),1),";")),"",ROW($1:$99)),COLUMN(H125)+1)-SMALL(IF(ISERROR(SEARCH(MID(";"&amp;'CASE DATA'!$E126&amp;";",ROW($1:$99),1),";")),"",ROW($1:$99)),COLUMN(H125))-1)</f>
        <v/>
      </c>
      <c r="AC126" s="121" t="str">
        <f t="array" ref="AC126">MID(";"&amp;'CASE DATA'!$E126&amp;";",SMALL(IF(ISERROR(SEARCH(MID(";"&amp;'CASE DATA'!$E126&amp;";",ROW($1:$99),1),";")),"",ROW($1:$99)+1),COLUMN(I126)),SMALL(IF(ISERROR(SEARCH(MID(";"&amp;'CASE DATA'!$E126&amp;";",ROW($1:$99),1),";")),"",ROW($1:$99)),COLUMN(I125)+1)-SMALL(IF(ISERROR(SEARCH(MID(";"&amp;'CASE DATA'!$E126&amp;";",ROW($1:$99),1),";")),"",ROW($1:$99)),COLUMN(I125))-1)</f>
        <v/>
      </c>
      <c r="AD126" s="121" t="str">
        <f t="array" ref="AD126">MID(";"&amp;'CASE DATA'!$E126&amp;";",SMALL(IF(ISERROR(SEARCH(MID(";"&amp;'CASE DATA'!$E126&amp;";",ROW($1:$99),1),";")),"",ROW($1:$99)+1),COLUMN(J126)),SMALL(IF(ISERROR(SEARCH(MID(";"&amp;'CASE DATA'!$E126&amp;";",ROW($1:$99),1),";")),"",ROW($1:$99)),COLUMN(J125)+1)-SMALL(IF(ISERROR(SEARCH(MID(";"&amp;'CASE DATA'!$E126&amp;";",ROW($1:$99),1),";")),"",ROW($1:$99)),COLUMN(J125))-1)</f>
        <v/>
      </c>
      <c r="AE126" s="121" t="str">
        <f t="array" ref="AE126">MID(";"&amp;'CASE DATA'!$E126&amp;";",SMALL(IF(ISERROR(SEARCH(MID(";"&amp;'CASE DATA'!$E126&amp;";",ROW($1:$99),1),";")),"",ROW($1:$99)+1),COLUMN(K126)),SMALL(IF(ISERROR(SEARCH(MID(";"&amp;'CASE DATA'!$E126&amp;";",ROW($1:$99),1),";")),"",ROW($1:$99)),COLUMN(K125)+1)-SMALL(IF(ISERROR(SEARCH(MID(";"&amp;'CASE DATA'!$E126&amp;";",ROW($1:$99),1),";")),"",ROW($1:$99)),COLUMN(K125))-1)</f>
        <v/>
      </c>
      <c r="AF126" s="121" t="str">
        <f t="array" ref="AF126">MID(";"&amp;'CASE DATA'!$E126&amp;";",SMALL(IF(ISERROR(SEARCH(MID(";"&amp;'CASE DATA'!$E126&amp;";",ROW($1:$99),1),";")),"",ROW($1:$99)+1),COLUMN(L126)),SMALL(IF(ISERROR(SEARCH(MID(";"&amp;'CASE DATA'!$E126&amp;";",ROW($1:$99),1),";")),"",ROW($1:$99)),COLUMN(L125)+1)-SMALL(IF(ISERROR(SEARCH(MID(";"&amp;'CASE DATA'!$E126&amp;";",ROW($1:$99),1),";")),"",ROW($1:$99)),COLUMN(L125))-1)</f>
        <v/>
      </c>
    </row>
    <row r="127" spans="4:32" x14ac:dyDescent="0.3">
      <c r="D127" s="145"/>
      <c r="E127" s="146"/>
      <c r="S127" s="8">
        <f t="shared" si="2"/>
        <v>0</v>
      </c>
      <c r="U127" s="121" t="str">
        <f t="array" ref="U127">MID(";"&amp;'CASE DATA'!$E127&amp;";",SMALL(IF(ISERROR(SEARCH(MID(";"&amp;'CASE DATA'!$E127&amp;";",ROW($1:$99),1),";")),"",ROW($1:$99)+1),COLUMN(A127)),SMALL(IF(ISERROR(SEARCH(MID(";"&amp;'CASE DATA'!$E127&amp;";",ROW($1:$99),1),";")),"",ROW($1:$99)),COLUMN(A126)+1)-SMALL(IF(ISERROR(SEARCH(MID(";"&amp;'CASE DATA'!$E127&amp;";",ROW($1:$99),1),";")),"",ROW($1:$99)),COLUMN(A126))-1)</f>
        <v/>
      </c>
      <c r="V127" s="121" t="str">
        <f t="array" ref="V127">MID(";"&amp;'CASE DATA'!$E127&amp;";",SMALL(IF(ISERROR(SEARCH(MID(";"&amp;'CASE DATA'!$E127&amp;";",ROW($1:$99),1),";")),"",ROW($1:$99)+1),COLUMN(B127)),SMALL(IF(ISERROR(SEARCH(MID(";"&amp;'CASE DATA'!$E127&amp;";",ROW($1:$99),1),";")),"",ROW($1:$99)),COLUMN(B126)+1)-SMALL(IF(ISERROR(SEARCH(MID(";"&amp;'CASE DATA'!$E127&amp;";",ROW($1:$99),1),";")),"",ROW($1:$99)),COLUMN(B126))-1)</f>
        <v/>
      </c>
      <c r="W127" s="121" t="str">
        <f t="array" ref="W127">MID(";"&amp;'CASE DATA'!$E127&amp;";",SMALL(IF(ISERROR(SEARCH(MID(";"&amp;'CASE DATA'!$E127&amp;";",ROW($1:$99),1),";")),"",ROW($1:$99)+1),COLUMN(C127)),SMALL(IF(ISERROR(SEARCH(MID(";"&amp;'CASE DATA'!$E127&amp;";",ROW($1:$99),1),";")),"",ROW($1:$99)),COLUMN(C126)+1)-SMALL(IF(ISERROR(SEARCH(MID(";"&amp;'CASE DATA'!$E127&amp;";",ROW($1:$99),1),";")),"",ROW($1:$99)),COLUMN(C126))-1)</f>
        <v/>
      </c>
      <c r="X127" s="121" t="str">
        <f t="array" ref="X127">MID(";"&amp;'CASE DATA'!$E127&amp;";",SMALL(IF(ISERROR(SEARCH(MID(";"&amp;'CASE DATA'!$E127&amp;";",ROW($1:$99),1),";")),"",ROW($1:$99)+1),COLUMN(D127)),SMALL(IF(ISERROR(SEARCH(MID(";"&amp;'CASE DATA'!$E127&amp;";",ROW($1:$99),1),";")),"",ROW($1:$99)),COLUMN(D126)+1)-SMALL(IF(ISERROR(SEARCH(MID(";"&amp;'CASE DATA'!$E127&amp;";",ROW($1:$99),1),";")),"",ROW($1:$99)),COLUMN(D126))-1)</f>
        <v/>
      </c>
      <c r="Y127" s="121" t="str">
        <f t="array" ref="Y127">MID(";"&amp;'CASE DATA'!$E127&amp;";",SMALL(IF(ISERROR(SEARCH(MID(";"&amp;'CASE DATA'!$E127&amp;";",ROW($1:$99),1),";")),"",ROW($1:$99)+1),COLUMN(E127)),SMALL(IF(ISERROR(SEARCH(MID(";"&amp;'CASE DATA'!$E127&amp;";",ROW($1:$99),1),";")),"",ROW($1:$99)),COLUMN(E126)+1)-SMALL(IF(ISERROR(SEARCH(MID(";"&amp;'CASE DATA'!$E127&amp;";",ROW($1:$99),1),";")),"",ROW($1:$99)),COLUMN(E126))-1)</f>
        <v/>
      </c>
      <c r="Z127" s="121" t="str">
        <f t="array" ref="Z127">MID(";"&amp;'CASE DATA'!$E127&amp;";",SMALL(IF(ISERROR(SEARCH(MID(";"&amp;'CASE DATA'!$E127&amp;";",ROW($1:$99),1),";")),"",ROW($1:$99)+1),COLUMN(F127)),SMALL(IF(ISERROR(SEARCH(MID(";"&amp;'CASE DATA'!$E127&amp;";",ROW($1:$99),1),";")),"",ROW($1:$99)),COLUMN(F126)+1)-SMALL(IF(ISERROR(SEARCH(MID(";"&amp;'CASE DATA'!$E127&amp;";",ROW($1:$99),1),";")),"",ROW($1:$99)),COLUMN(F126))-1)</f>
        <v/>
      </c>
      <c r="AA127" s="121" t="str">
        <f t="array" ref="AA127">MID(";"&amp;'CASE DATA'!$E127&amp;";",SMALL(IF(ISERROR(SEARCH(MID(";"&amp;'CASE DATA'!$E127&amp;";",ROW($1:$99),1),";")),"",ROW($1:$99)+1),COLUMN(G127)),SMALL(IF(ISERROR(SEARCH(MID(";"&amp;'CASE DATA'!$E127&amp;";",ROW($1:$99),1),";")),"",ROW($1:$99)),COLUMN(G126)+1)-SMALL(IF(ISERROR(SEARCH(MID(";"&amp;'CASE DATA'!$E127&amp;";",ROW($1:$99),1),";")),"",ROW($1:$99)),COLUMN(G126))-1)</f>
        <v/>
      </c>
      <c r="AB127" s="121" t="str">
        <f t="array" ref="AB127">MID(";"&amp;'CASE DATA'!$E127&amp;";",SMALL(IF(ISERROR(SEARCH(MID(";"&amp;'CASE DATA'!$E127&amp;";",ROW($1:$99),1),";")),"",ROW($1:$99)+1),COLUMN(H127)),SMALL(IF(ISERROR(SEARCH(MID(";"&amp;'CASE DATA'!$E127&amp;";",ROW($1:$99),1),";")),"",ROW($1:$99)),COLUMN(H126)+1)-SMALL(IF(ISERROR(SEARCH(MID(";"&amp;'CASE DATA'!$E127&amp;";",ROW($1:$99),1),";")),"",ROW($1:$99)),COLUMN(H126))-1)</f>
        <v/>
      </c>
      <c r="AC127" s="121" t="str">
        <f t="array" ref="AC127">MID(";"&amp;'CASE DATA'!$E127&amp;";",SMALL(IF(ISERROR(SEARCH(MID(";"&amp;'CASE DATA'!$E127&amp;";",ROW($1:$99),1),";")),"",ROW($1:$99)+1),COLUMN(I127)),SMALL(IF(ISERROR(SEARCH(MID(";"&amp;'CASE DATA'!$E127&amp;";",ROW($1:$99),1),";")),"",ROW($1:$99)),COLUMN(I126)+1)-SMALL(IF(ISERROR(SEARCH(MID(";"&amp;'CASE DATA'!$E127&amp;";",ROW($1:$99),1),";")),"",ROW($1:$99)),COLUMN(I126))-1)</f>
        <v/>
      </c>
      <c r="AD127" s="121" t="str">
        <f t="array" ref="AD127">MID(";"&amp;'CASE DATA'!$E127&amp;";",SMALL(IF(ISERROR(SEARCH(MID(";"&amp;'CASE DATA'!$E127&amp;";",ROW($1:$99),1),";")),"",ROW($1:$99)+1),COLUMN(J127)),SMALL(IF(ISERROR(SEARCH(MID(";"&amp;'CASE DATA'!$E127&amp;";",ROW($1:$99),1),";")),"",ROW($1:$99)),COLUMN(J126)+1)-SMALL(IF(ISERROR(SEARCH(MID(";"&amp;'CASE DATA'!$E127&amp;";",ROW($1:$99),1),";")),"",ROW($1:$99)),COLUMN(J126))-1)</f>
        <v/>
      </c>
      <c r="AE127" s="121" t="str">
        <f t="array" ref="AE127">MID(";"&amp;'CASE DATA'!$E127&amp;";",SMALL(IF(ISERROR(SEARCH(MID(";"&amp;'CASE DATA'!$E127&amp;";",ROW($1:$99),1),";")),"",ROW($1:$99)+1),COLUMN(K127)),SMALL(IF(ISERROR(SEARCH(MID(";"&amp;'CASE DATA'!$E127&amp;";",ROW($1:$99),1),";")),"",ROW($1:$99)),COLUMN(K126)+1)-SMALL(IF(ISERROR(SEARCH(MID(";"&amp;'CASE DATA'!$E127&amp;";",ROW($1:$99),1),";")),"",ROW($1:$99)),COLUMN(K126))-1)</f>
        <v/>
      </c>
      <c r="AF127" s="121" t="str">
        <f t="array" ref="AF127">MID(";"&amp;'CASE DATA'!$E127&amp;";",SMALL(IF(ISERROR(SEARCH(MID(";"&amp;'CASE DATA'!$E127&amp;";",ROW($1:$99),1),";")),"",ROW($1:$99)+1),COLUMN(L127)),SMALL(IF(ISERROR(SEARCH(MID(";"&amp;'CASE DATA'!$E127&amp;";",ROW($1:$99),1),";")),"",ROW($1:$99)),COLUMN(L126)+1)-SMALL(IF(ISERROR(SEARCH(MID(";"&amp;'CASE DATA'!$E127&amp;";",ROW($1:$99),1),";")),"",ROW($1:$99)),COLUMN(L126))-1)</f>
        <v/>
      </c>
    </row>
    <row r="128" spans="4:32" x14ac:dyDescent="0.3">
      <c r="D128" s="145"/>
      <c r="E128" s="146"/>
      <c r="S128" s="8">
        <f t="shared" si="2"/>
        <v>0</v>
      </c>
      <c r="U128" s="121" t="str">
        <f t="array" ref="U128">MID(";"&amp;'CASE DATA'!$E128&amp;";",SMALL(IF(ISERROR(SEARCH(MID(";"&amp;'CASE DATA'!$E128&amp;";",ROW($1:$99),1),";")),"",ROW($1:$99)+1),COLUMN(A128)),SMALL(IF(ISERROR(SEARCH(MID(";"&amp;'CASE DATA'!$E128&amp;";",ROW($1:$99),1),";")),"",ROW($1:$99)),COLUMN(A127)+1)-SMALL(IF(ISERROR(SEARCH(MID(";"&amp;'CASE DATA'!$E128&amp;";",ROW($1:$99),1),";")),"",ROW($1:$99)),COLUMN(A127))-1)</f>
        <v/>
      </c>
      <c r="V128" s="121" t="str">
        <f t="array" ref="V128">MID(";"&amp;'CASE DATA'!$E128&amp;";",SMALL(IF(ISERROR(SEARCH(MID(";"&amp;'CASE DATA'!$E128&amp;";",ROW($1:$99),1),";")),"",ROW($1:$99)+1),COLUMN(B128)),SMALL(IF(ISERROR(SEARCH(MID(";"&amp;'CASE DATA'!$E128&amp;";",ROW($1:$99),1),";")),"",ROW($1:$99)),COLUMN(B127)+1)-SMALL(IF(ISERROR(SEARCH(MID(";"&amp;'CASE DATA'!$E128&amp;";",ROW($1:$99),1),";")),"",ROW($1:$99)),COLUMN(B127))-1)</f>
        <v/>
      </c>
      <c r="W128" s="121" t="str">
        <f t="array" ref="W128">MID(";"&amp;'CASE DATA'!$E128&amp;";",SMALL(IF(ISERROR(SEARCH(MID(";"&amp;'CASE DATA'!$E128&amp;";",ROW($1:$99),1),";")),"",ROW($1:$99)+1),COLUMN(C128)),SMALL(IF(ISERROR(SEARCH(MID(";"&amp;'CASE DATA'!$E128&amp;";",ROW($1:$99),1),";")),"",ROW($1:$99)),COLUMN(C127)+1)-SMALL(IF(ISERROR(SEARCH(MID(";"&amp;'CASE DATA'!$E128&amp;";",ROW($1:$99),1),";")),"",ROW($1:$99)),COLUMN(C127))-1)</f>
        <v/>
      </c>
      <c r="X128" s="121" t="str">
        <f t="array" ref="X128">MID(";"&amp;'CASE DATA'!$E128&amp;";",SMALL(IF(ISERROR(SEARCH(MID(";"&amp;'CASE DATA'!$E128&amp;";",ROW($1:$99),1),";")),"",ROW($1:$99)+1),COLUMN(D128)),SMALL(IF(ISERROR(SEARCH(MID(";"&amp;'CASE DATA'!$E128&amp;";",ROW($1:$99),1),";")),"",ROW($1:$99)),COLUMN(D127)+1)-SMALL(IF(ISERROR(SEARCH(MID(";"&amp;'CASE DATA'!$E128&amp;";",ROW($1:$99),1),";")),"",ROW($1:$99)),COLUMN(D127))-1)</f>
        <v/>
      </c>
      <c r="Y128" s="121" t="str">
        <f t="array" ref="Y128">MID(";"&amp;'CASE DATA'!$E128&amp;";",SMALL(IF(ISERROR(SEARCH(MID(";"&amp;'CASE DATA'!$E128&amp;";",ROW($1:$99),1),";")),"",ROW($1:$99)+1),COLUMN(E128)),SMALL(IF(ISERROR(SEARCH(MID(";"&amp;'CASE DATA'!$E128&amp;";",ROW($1:$99),1),";")),"",ROW($1:$99)),COLUMN(E127)+1)-SMALL(IF(ISERROR(SEARCH(MID(";"&amp;'CASE DATA'!$E128&amp;";",ROW($1:$99),1),";")),"",ROW($1:$99)),COLUMN(E127))-1)</f>
        <v/>
      </c>
      <c r="Z128" s="121" t="str">
        <f t="array" ref="Z128">MID(";"&amp;'CASE DATA'!$E128&amp;";",SMALL(IF(ISERROR(SEARCH(MID(";"&amp;'CASE DATA'!$E128&amp;";",ROW($1:$99),1),";")),"",ROW($1:$99)+1),COLUMN(F128)),SMALL(IF(ISERROR(SEARCH(MID(";"&amp;'CASE DATA'!$E128&amp;";",ROW($1:$99),1),";")),"",ROW($1:$99)),COLUMN(F127)+1)-SMALL(IF(ISERROR(SEARCH(MID(";"&amp;'CASE DATA'!$E128&amp;";",ROW($1:$99),1),";")),"",ROW($1:$99)),COLUMN(F127))-1)</f>
        <v/>
      </c>
      <c r="AA128" s="121" t="str">
        <f t="array" ref="AA128">MID(";"&amp;'CASE DATA'!$E128&amp;";",SMALL(IF(ISERROR(SEARCH(MID(";"&amp;'CASE DATA'!$E128&amp;";",ROW($1:$99),1),";")),"",ROW($1:$99)+1),COLUMN(G128)),SMALL(IF(ISERROR(SEARCH(MID(";"&amp;'CASE DATA'!$E128&amp;";",ROW($1:$99),1),";")),"",ROW($1:$99)),COLUMN(G127)+1)-SMALL(IF(ISERROR(SEARCH(MID(";"&amp;'CASE DATA'!$E128&amp;";",ROW($1:$99),1),";")),"",ROW($1:$99)),COLUMN(G127))-1)</f>
        <v/>
      </c>
      <c r="AB128" s="121" t="str">
        <f t="array" ref="AB128">MID(";"&amp;'CASE DATA'!$E128&amp;";",SMALL(IF(ISERROR(SEARCH(MID(";"&amp;'CASE DATA'!$E128&amp;";",ROW($1:$99),1),";")),"",ROW($1:$99)+1),COLUMN(H128)),SMALL(IF(ISERROR(SEARCH(MID(";"&amp;'CASE DATA'!$E128&amp;";",ROW($1:$99),1),";")),"",ROW($1:$99)),COLUMN(H127)+1)-SMALL(IF(ISERROR(SEARCH(MID(";"&amp;'CASE DATA'!$E128&amp;";",ROW($1:$99),1),";")),"",ROW($1:$99)),COLUMN(H127))-1)</f>
        <v/>
      </c>
      <c r="AC128" s="121" t="str">
        <f t="array" ref="AC128">MID(";"&amp;'CASE DATA'!$E128&amp;";",SMALL(IF(ISERROR(SEARCH(MID(";"&amp;'CASE DATA'!$E128&amp;";",ROW($1:$99),1),";")),"",ROW($1:$99)+1),COLUMN(I128)),SMALL(IF(ISERROR(SEARCH(MID(";"&amp;'CASE DATA'!$E128&amp;";",ROW($1:$99),1),";")),"",ROW($1:$99)),COLUMN(I127)+1)-SMALL(IF(ISERROR(SEARCH(MID(";"&amp;'CASE DATA'!$E128&amp;";",ROW($1:$99),1),";")),"",ROW($1:$99)),COLUMN(I127))-1)</f>
        <v/>
      </c>
      <c r="AD128" s="121" t="str">
        <f t="array" ref="AD128">MID(";"&amp;'CASE DATA'!$E128&amp;";",SMALL(IF(ISERROR(SEARCH(MID(";"&amp;'CASE DATA'!$E128&amp;";",ROW($1:$99),1),";")),"",ROW($1:$99)+1),COLUMN(J128)),SMALL(IF(ISERROR(SEARCH(MID(";"&amp;'CASE DATA'!$E128&amp;";",ROW($1:$99),1),";")),"",ROW($1:$99)),COLUMN(J127)+1)-SMALL(IF(ISERROR(SEARCH(MID(";"&amp;'CASE DATA'!$E128&amp;";",ROW($1:$99),1),";")),"",ROW($1:$99)),COLUMN(J127))-1)</f>
        <v/>
      </c>
      <c r="AE128" s="121" t="str">
        <f t="array" ref="AE128">MID(";"&amp;'CASE DATA'!$E128&amp;";",SMALL(IF(ISERROR(SEARCH(MID(";"&amp;'CASE DATA'!$E128&amp;";",ROW($1:$99),1),";")),"",ROW($1:$99)+1),COLUMN(K128)),SMALL(IF(ISERROR(SEARCH(MID(";"&amp;'CASE DATA'!$E128&amp;";",ROW($1:$99),1),";")),"",ROW($1:$99)),COLUMN(K127)+1)-SMALL(IF(ISERROR(SEARCH(MID(";"&amp;'CASE DATA'!$E128&amp;";",ROW($1:$99),1),";")),"",ROW($1:$99)),COLUMN(K127))-1)</f>
        <v/>
      </c>
      <c r="AF128" s="121" t="str">
        <f t="array" ref="AF128">MID(";"&amp;'CASE DATA'!$E128&amp;";",SMALL(IF(ISERROR(SEARCH(MID(";"&amp;'CASE DATA'!$E128&amp;";",ROW($1:$99),1),";")),"",ROW($1:$99)+1),COLUMN(L128)),SMALL(IF(ISERROR(SEARCH(MID(";"&amp;'CASE DATA'!$E128&amp;";",ROW($1:$99),1),";")),"",ROW($1:$99)),COLUMN(L127)+1)-SMALL(IF(ISERROR(SEARCH(MID(";"&amp;'CASE DATA'!$E128&amp;";",ROW($1:$99),1),";")),"",ROW($1:$99)),COLUMN(L127))-1)</f>
        <v/>
      </c>
    </row>
    <row r="129" spans="4:32" x14ac:dyDescent="0.3">
      <c r="D129" s="145"/>
      <c r="E129" s="146"/>
      <c r="S129" s="8">
        <f t="shared" si="2"/>
        <v>0</v>
      </c>
      <c r="U129" s="121" t="str">
        <f t="array" ref="U129">MID(";"&amp;'CASE DATA'!$E129&amp;";",SMALL(IF(ISERROR(SEARCH(MID(";"&amp;'CASE DATA'!$E129&amp;";",ROW($1:$99),1),";")),"",ROW($1:$99)+1),COLUMN(A129)),SMALL(IF(ISERROR(SEARCH(MID(";"&amp;'CASE DATA'!$E129&amp;";",ROW($1:$99),1),";")),"",ROW($1:$99)),COLUMN(A128)+1)-SMALL(IF(ISERROR(SEARCH(MID(";"&amp;'CASE DATA'!$E129&amp;";",ROW($1:$99),1),";")),"",ROW($1:$99)),COLUMN(A128))-1)</f>
        <v/>
      </c>
      <c r="V129" s="121" t="str">
        <f t="array" ref="V129">MID(";"&amp;'CASE DATA'!$E129&amp;";",SMALL(IF(ISERROR(SEARCH(MID(";"&amp;'CASE DATA'!$E129&amp;";",ROW($1:$99),1),";")),"",ROW($1:$99)+1),COLUMN(B129)),SMALL(IF(ISERROR(SEARCH(MID(";"&amp;'CASE DATA'!$E129&amp;";",ROW($1:$99),1),";")),"",ROW($1:$99)),COLUMN(B128)+1)-SMALL(IF(ISERROR(SEARCH(MID(";"&amp;'CASE DATA'!$E129&amp;";",ROW($1:$99),1),";")),"",ROW($1:$99)),COLUMN(B128))-1)</f>
        <v/>
      </c>
      <c r="W129" s="121" t="str">
        <f t="array" ref="W129">MID(";"&amp;'CASE DATA'!$E129&amp;";",SMALL(IF(ISERROR(SEARCH(MID(";"&amp;'CASE DATA'!$E129&amp;";",ROW($1:$99),1),";")),"",ROW($1:$99)+1),COLUMN(C129)),SMALL(IF(ISERROR(SEARCH(MID(";"&amp;'CASE DATA'!$E129&amp;";",ROW($1:$99),1),";")),"",ROW($1:$99)),COLUMN(C128)+1)-SMALL(IF(ISERROR(SEARCH(MID(";"&amp;'CASE DATA'!$E129&amp;";",ROW($1:$99),1),";")),"",ROW($1:$99)),COLUMN(C128))-1)</f>
        <v/>
      </c>
      <c r="X129" s="121" t="str">
        <f t="array" ref="X129">MID(";"&amp;'CASE DATA'!$E129&amp;";",SMALL(IF(ISERROR(SEARCH(MID(";"&amp;'CASE DATA'!$E129&amp;";",ROW($1:$99),1),";")),"",ROW($1:$99)+1),COLUMN(D129)),SMALL(IF(ISERROR(SEARCH(MID(";"&amp;'CASE DATA'!$E129&amp;";",ROW($1:$99),1),";")),"",ROW($1:$99)),COLUMN(D128)+1)-SMALL(IF(ISERROR(SEARCH(MID(";"&amp;'CASE DATA'!$E129&amp;";",ROW($1:$99),1),";")),"",ROW($1:$99)),COLUMN(D128))-1)</f>
        <v/>
      </c>
      <c r="Y129" s="121" t="str">
        <f t="array" ref="Y129">MID(";"&amp;'CASE DATA'!$E129&amp;";",SMALL(IF(ISERROR(SEARCH(MID(";"&amp;'CASE DATA'!$E129&amp;";",ROW($1:$99),1),";")),"",ROW($1:$99)+1),COLUMN(E129)),SMALL(IF(ISERROR(SEARCH(MID(";"&amp;'CASE DATA'!$E129&amp;";",ROW($1:$99),1),";")),"",ROW($1:$99)),COLUMN(E128)+1)-SMALL(IF(ISERROR(SEARCH(MID(";"&amp;'CASE DATA'!$E129&amp;";",ROW($1:$99),1),";")),"",ROW($1:$99)),COLUMN(E128))-1)</f>
        <v/>
      </c>
      <c r="Z129" s="121" t="str">
        <f t="array" ref="Z129">MID(";"&amp;'CASE DATA'!$E129&amp;";",SMALL(IF(ISERROR(SEARCH(MID(";"&amp;'CASE DATA'!$E129&amp;";",ROW($1:$99),1),";")),"",ROW($1:$99)+1),COLUMN(F129)),SMALL(IF(ISERROR(SEARCH(MID(";"&amp;'CASE DATA'!$E129&amp;";",ROW($1:$99),1),";")),"",ROW($1:$99)),COLUMN(F128)+1)-SMALL(IF(ISERROR(SEARCH(MID(";"&amp;'CASE DATA'!$E129&amp;";",ROW($1:$99),1),";")),"",ROW($1:$99)),COLUMN(F128))-1)</f>
        <v/>
      </c>
      <c r="AA129" s="121" t="str">
        <f t="array" ref="AA129">MID(";"&amp;'CASE DATA'!$E129&amp;";",SMALL(IF(ISERROR(SEARCH(MID(";"&amp;'CASE DATA'!$E129&amp;";",ROW($1:$99),1),";")),"",ROW($1:$99)+1),COLUMN(G129)),SMALL(IF(ISERROR(SEARCH(MID(";"&amp;'CASE DATA'!$E129&amp;";",ROW($1:$99),1),";")),"",ROW($1:$99)),COLUMN(G128)+1)-SMALL(IF(ISERROR(SEARCH(MID(";"&amp;'CASE DATA'!$E129&amp;";",ROW($1:$99),1),";")),"",ROW($1:$99)),COLUMN(G128))-1)</f>
        <v/>
      </c>
      <c r="AB129" s="121" t="str">
        <f t="array" ref="AB129">MID(";"&amp;'CASE DATA'!$E129&amp;";",SMALL(IF(ISERROR(SEARCH(MID(";"&amp;'CASE DATA'!$E129&amp;";",ROW($1:$99),1),";")),"",ROW($1:$99)+1),COLUMN(H129)),SMALL(IF(ISERROR(SEARCH(MID(";"&amp;'CASE DATA'!$E129&amp;";",ROW($1:$99),1),";")),"",ROW($1:$99)),COLUMN(H128)+1)-SMALL(IF(ISERROR(SEARCH(MID(";"&amp;'CASE DATA'!$E129&amp;";",ROW($1:$99),1),";")),"",ROW($1:$99)),COLUMN(H128))-1)</f>
        <v/>
      </c>
      <c r="AC129" s="121" t="str">
        <f t="array" ref="AC129">MID(";"&amp;'CASE DATA'!$E129&amp;";",SMALL(IF(ISERROR(SEARCH(MID(";"&amp;'CASE DATA'!$E129&amp;";",ROW($1:$99),1),";")),"",ROW($1:$99)+1),COLUMN(I129)),SMALL(IF(ISERROR(SEARCH(MID(";"&amp;'CASE DATA'!$E129&amp;";",ROW($1:$99),1),";")),"",ROW($1:$99)),COLUMN(I128)+1)-SMALL(IF(ISERROR(SEARCH(MID(";"&amp;'CASE DATA'!$E129&amp;";",ROW($1:$99),1),";")),"",ROW($1:$99)),COLUMN(I128))-1)</f>
        <v/>
      </c>
      <c r="AD129" s="121" t="str">
        <f t="array" ref="AD129">MID(";"&amp;'CASE DATA'!$E129&amp;";",SMALL(IF(ISERROR(SEARCH(MID(";"&amp;'CASE DATA'!$E129&amp;";",ROW($1:$99),1),";")),"",ROW($1:$99)+1),COLUMN(J129)),SMALL(IF(ISERROR(SEARCH(MID(";"&amp;'CASE DATA'!$E129&amp;";",ROW($1:$99),1),";")),"",ROW($1:$99)),COLUMN(J128)+1)-SMALL(IF(ISERROR(SEARCH(MID(";"&amp;'CASE DATA'!$E129&amp;";",ROW($1:$99),1),";")),"",ROW($1:$99)),COLUMN(J128))-1)</f>
        <v/>
      </c>
      <c r="AE129" s="121" t="str">
        <f t="array" ref="AE129">MID(";"&amp;'CASE DATA'!$E129&amp;";",SMALL(IF(ISERROR(SEARCH(MID(";"&amp;'CASE DATA'!$E129&amp;";",ROW($1:$99),1),";")),"",ROW($1:$99)+1),COLUMN(K129)),SMALL(IF(ISERROR(SEARCH(MID(";"&amp;'CASE DATA'!$E129&amp;";",ROW($1:$99),1),";")),"",ROW($1:$99)),COLUMN(K128)+1)-SMALL(IF(ISERROR(SEARCH(MID(";"&amp;'CASE DATA'!$E129&amp;";",ROW($1:$99),1),";")),"",ROW($1:$99)),COLUMN(K128))-1)</f>
        <v/>
      </c>
      <c r="AF129" s="121" t="str">
        <f t="array" ref="AF129">MID(";"&amp;'CASE DATA'!$E129&amp;";",SMALL(IF(ISERROR(SEARCH(MID(";"&amp;'CASE DATA'!$E129&amp;";",ROW($1:$99),1),";")),"",ROW($1:$99)+1),COLUMN(L129)),SMALL(IF(ISERROR(SEARCH(MID(";"&amp;'CASE DATA'!$E129&amp;";",ROW($1:$99),1),";")),"",ROW($1:$99)),COLUMN(L128)+1)-SMALL(IF(ISERROR(SEARCH(MID(";"&amp;'CASE DATA'!$E129&amp;";",ROW($1:$99),1),";")),"",ROW($1:$99)),COLUMN(L128))-1)</f>
        <v/>
      </c>
    </row>
    <row r="130" spans="4:32" x14ac:dyDescent="0.3">
      <c r="D130" s="145"/>
      <c r="E130" s="146"/>
      <c r="S130" s="8">
        <f t="shared" si="2"/>
        <v>0</v>
      </c>
      <c r="U130" s="121" t="str">
        <f t="array" ref="U130">MID(";"&amp;'CASE DATA'!$E130&amp;";",SMALL(IF(ISERROR(SEARCH(MID(";"&amp;'CASE DATA'!$E130&amp;";",ROW($1:$99),1),";")),"",ROW($1:$99)+1),COLUMN(A130)),SMALL(IF(ISERROR(SEARCH(MID(";"&amp;'CASE DATA'!$E130&amp;";",ROW($1:$99),1),";")),"",ROW($1:$99)),COLUMN(A129)+1)-SMALL(IF(ISERROR(SEARCH(MID(";"&amp;'CASE DATA'!$E130&amp;";",ROW($1:$99),1),";")),"",ROW($1:$99)),COLUMN(A129))-1)</f>
        <v/>
      </c>
      <c r="V130" s="121" t="str">
        <f t="array" ref="V130">MID(";"&amp;'CASE DATA'!$E130&amp;";",SMALL(IF(ISERROR(SEARCH(MID(";"&amp;'CASE DATA'!$E130&amp;";",ROW($1:$99),1),";")),"",ROW($1:$99)+1),COLUMN(B130)),SMALL(IF(ISERROR(SEARCH(MID(";"&amp;'CASE DATA'!$E130&amp;";",ROW($1:$99),1),";")),"",ROW($1:$99)),COLUMN(B129)+1)-SMALL(IF(ISERROR(SEARCH(MID(";"&amp;'CASE DATA'!$E130&amp;";",ROW($1:$99),1),";")),"",ROW($1:$99)),COLUMN(B129))-1)</f>
        <v/>
      </c>
      <c r="W130" s="121" t="str">
        <f t="array" ref="W130">MID(";"&amp;'CASE DATA'!$E130&amp;";",SMALL(IF(ISERROR(SEARCH(MID(";"&amp;'CASE DATA'!$E130&amp;";",ROW($1:$99),1),";")),"",ROW($1:$99)+1),COLUMN(C130)),SMALL(IF(ISERROR(SEARCH(MID(";"&amp;'CASE DATA'!$E130&amp;";",ROW($1:$99),1),";")),"",ROW($1:$99)),COLUMN(C129)+1)-SMALL(IF(ISERROR(SEARCH(MID(";"&amp;'CASE DATA'!$E130&amp;";",ROW($1:$99),1),";")),"",ROW($1:$99)),COLUMN(C129))-1)</f>
        <v/>
      </c>
      <c r="X130" s="121" t="str">
        <f t="array" ref="X130">MID(";"&amp;'CASE DATA'!$E130&amp;";",SMALL(IF(ISERROR(SEARCH(MID(";"&amp;'CASE DATA'!$E130&amp;";",ROW($1:$99),1),";")),"",ROW($1:$99)+1),COLUMN(D130)),SMALL(IF(ISERROR(SEARCH(MID(";"&amp;'CASE DATA'!$E130&amp;";",ROW($1:$99),1),";")),"",ROW($1:$99)),COLUMN(D129)+1)-SMALL(IF(ISERROR(SEARCH(MID(";"&amp;'CASE DATA'!$E130&amp;";",ROW($1:$99),1),";")),"",ROW($1:$99)),COLUMN(D129))-1)</f>
        <v/>
      </c>
      <c r="Y130" s="121" t="str">
        <f t="array" ref="Y130">MID(";"&amp;'CASE DATA'!$E130&amp;";",SMALL(IF(ISERROR(SEARCH(MID(";"&amp;'CASE DATA'!$E130&amp;";",ROW($1:$99),1),";")),"",ROW($1:$99)+1),COLUMN(E130)),SMALL(IF(ISERROR(SEARCH(MID(";"&amp;'CASE DATA'!$E130&amp;";",ROW($1:$99),1),";")),"",ROW($1:$99)),COLUMN(E129)+1)-SMALL(IF(ISERROR(SEARCH(MID(";"&amp;'CASE DATA'!$E130&amp;";",ROW($1:$99),1),";")),"",ROW($1:$99)),COLUMN(E129))-1)</f>
        <v/>
      </c>
      <c r="Z130" s="121" t="str">
        <f t="array" ref="Z130">MID(";"&amp;'CASE DATA'!$E130&amp;";",SMALL(IF(ISERROR(SEARCH(MID(";"&amp;'CASE DATA'!$E130&amp;";",ROW($1:$99),1),";")),"",ROW($1:$99)+1),COLUMN(F130)),SMALL(IF(ISERROR(SEARCH(MID(";"&amp;'CASE DATA'!$E130&amp;";",ROW($1:$99),1),";")),"",ROW($1:$99)),COLUMN(F129)+1)-SMALL(IF(ISERROR(SEARCH(MID(";"&amp;'CASE DATA'!$E130&amp;";",ROW($1:$99),1),";")),"",ROW($1:$99)),COLUMN(F129))-1)</f>
        <v/>
      </c>
      <c r="AA130" s="121" t="str">
        <f t="array" ref="AA130">MID(";"&amp;'CASE DATA'!$E130&amp;";",SMALL(IF(ISERROR(SEARCH(MID(";"&amp;'CASE DATA'!$E130&amp;";",ROW($1:$99),1),";")),"",ROW($1:$99)+1),COLUMN(G130)),SMALL(IF(ISERROR(SEARCH(MID(";"&amp;'CASE DATA'!$E130&amp;";",ROW($1:$99),1),";")),"",ROW($1:$99)),COLUMN(G129)+1)-SMALL(IF(ISERROR(SEARCH(MID(";"&amp;'CASE DATA'!$E130&amp;";",ROW($1:$99),1),";")),"",ROW($1:$99)),COLUMN(G129))-1)</f>
        <v/>
      </c>
      <c r="AB130" s="121" t="str">
        <f t="array" ref="AB130">MID(";"&amp;'CASE DATA'!$E130&amp;";",SMALL(IF(ISERROR(SEARCH(MID(";"&amp;'CASE DATA'!$E130&amp;";",ROW($1:$99),1),";")),"",ROW($1:$99)+1),COLUMN(H130)),SMALL(IF(ISERROR(SEARCH(MID(";"&amp;'CASE DATA'!$E130&amp;";",ROW($1:$99),1),";")),"",ROW($1:$99)),COLUMN(H129)+1)-SMALL(IF(ISERROR(SEARCH(MID(";"&amp;'CASE DATA'!$E130&amp;";",ROW($1:$99),1),";")),"",ROW($1:$99)),COLUMN(H129))-1)</f>
        <v/>
      </c>
      <c r="AC130" s="121" t="str">
        <f t="array" ref="AC130">MID(";"&amp;'CASE DATA'!$E130&amp;";",SMALL(IF(ISERROR(SEARCH(MID(";"&amp;'CASE DATA'!$E130&amp;";",ROW($1:$99),1),";")),"",ROW($1:$99)+1),COLUMN(I130)),SMALL(IF(ISERROR(SEARCH(MID(";"&amp;'CASE DATA'!$E130&amp;";",ROW($1:$99),1),";")),"",ROW($1:$99)),COLUMN(I129)+1)-SMALL(IF(ISERROR(SEARCH(MID(";"&amp;'CASE DATA'!$E130&amp;";",ROW($1:$99),1),";")),"",ROW($1:$99)),COLUMN(I129))-1)</f>
        <v/>
      </c>
      <c r="AD130" s="121" t="str">
        <f t="array" ref="AD130">MID(";"&amp;'CASE DATA'!$E130&amp;";",SMALL(IF(ISERROR(SEARCH(MID(";"&amp;'CASE DATA'!$E130&amp;";",ROW($1:$99),1),";")),"",ROW($1:$99)+1),COLUMN(J130)),SMALL(IF(ISERROR(SEARCH(MID(";"&amp;'CASE DATA'!$E130&amp;";",ROW($1:$99),1),";")),"",ROW($1:$99)),COLUMN(J129)+1)-SMALL(IF(ISERROR(SEARCH(MID(";"&amp;'CASE DATA'!$E130&amp;";",ROW($1:$99),1),";")),"",ROW($1:$99)),COLUMN(J129))-1)</f>
        <v/>
      </c>
      <c r="AE130" s="121" t="str">
        <f t="array" ref="AE130">MID(";"&amp;'CASE DATA'!$E130&amp;";",SMALL(IF(ISERROR(SEARCH(MID(";"&amp;'CASE DATA'!$E130&amp;";",ROW($1:$99),1),";")),"",ROW($1:$99)+1),COLUMN(K130)),SMALL(IF(ISERROR(SEARCH(MID(";"&amp;'CASE DATA'!$E130&amp;";",ROW($1:$99),1),";")),"",ROW($1:$99)),COLUMN(K129)+1)-SMALL(IF(ISERROR(SEARCH(MID(";"&amp;'CASE DATA'!$E130&amp;";",ROW($1:$99),1),";")),"",ROW($1:$99)),COLUMN(K129))-1)</f>
        <v/>
      </c>
      <c r="AF130" s="121" t="str">
        <f t="array" ref="AF130">MID(";"&amp;'CASE DATA'!$E130&amp;";",SMALL(IF(ISERROR(SEARCH(MID(";"&amp;'CASE DATA'!$E130&amp;";",ROW($1:$99),1),";")),"",ROW($1:$99)+1),COLUMN(L130)),SMALL(IF(ISERROR(SEARCH(MID(";"&amp;'CASE DATA'!$E130&amp;";",ROW($1:$99),1),";")),"",ROW($1:$99)),COLUMN(L129)+1)-SMALL(IF(ISERROR(SEARCH(MID(";"&amp;'CASE DATA'!$E130&amp;";",ROW($1:$99),1),";")),"",ROW($1:$99)),COLUMN(L129))-1)</f>
        <v/>
      </c>
    </row>
    <row r="131" spans="4:32" x14ac:dyDescent="0.3">
      <c r="D131" s="145"/>
      <c r="E131" s="146"/>
      <c r="S131" s="8">
        <f t="shared" si="2"/>
        <v>0</v>
      </c>
      <c r="U131" s="121" t="str">
        <f t="array" ref="U131">MID(";"&amp;'CASE DATA'!$E131&amp;";",SMALL(IF(ISERROR(SEARCH(MID(";"&amp;'CASE DATA'!$E131&amp;";",ROW($1:$99),1),";")),"",ROW($1:$99)+1),COLUMN(A131)),SMALL(IF(ISERROR(SEARCH(MID(";"&amp;'CASE DATA'!$E131&amp;";",ROW($1:$99),1),";")),"",ROW($1:$99)),COLUMN(A130)+1)-SMALL(IF(ISERROR(SEARCH(MID(";"&amp;'CASE DATA'!$E131&amp;";",ROW($1:$99),1),";")),"",ROW($1:$99)),COLUMN(A130))-1)</f>
        <v/>
      </c>
      <c r="V131" s="121" t="str">
        <f t="array" ref="V131">MID(";"&amp;'CASE DATA'!$E131&amp;";",SMALL(IF(ISERROR(SEARCH(MID(";"&amp;'CASE DATA'!$E131&amp;";",ROW($1:$99),1),";")),"",ROW($1:$99)+1),COLUMN(B131)),SMALL(IF(ISERROR(SEARCH(MID(";"&amp;'CASE DATA'!$E131&amp;";",ROW($1:$99),1),";")),"",ROW($1:$99)),COLUMN(B130)+1)-SMALL(IF(ISERROR(SEARCH(MID(";"&amp;'CASE DATA'!$E131&amp;";",ROW($1:$99),1),";")),"",ROW($1:$99)),COLUMN(B130))-1)</f>
        <v/>
      </c>
      <c r="W131" s="121" t="str">
        <f t="array" ref="W131">MID(";"&amp;'CASE DATA'!$E131&amp;";",SMALL(IF(ISERROR(SEARCH(MID(";"&amp;'CASE DATA'!$E131&amp;";",ROW($1:$99),1),";")),"",ROW($1:$99)+1),COLUMN(C131)),SMALL(IF(ISERROR(SEARCH(MID(";"&amp;'CASE DATA'!$E131&amp;";",ROW($1:$99),1),";")),"",ROW($1:$99)),COLUMN(C130)+1)-SMALL(IF(ISERROR(SEARCH(MID(";"&amp;'CASE DATA'!$E131&amp;";",ROW($1:$99),1),";")),"",ROW($1:$99)),COLUMN(C130))-1)</f>
        <v/>
      </c>
      <c r="X131" s="121" t="str">
        <f t="array" ref="X131">MID(";"&amp;'CASE DATA'!$E131&amp;";",SMALL(IF(ISERROR(SEARCH(MID(";"&amp;'CASE DATA'!$E131&amp;";",ROW($1:$99),1),";")),"",ROW($1:$99)+1),COLUMN(D131)),SMALL(IF(ISERROR(SEARCH(MID(";"&amp;'CASE DATA'!$E131&amp;";",ROW($1:$99),1),";")),"",ROW($1:$99)),COLUMN(D130)+1)-SMALL(IF(ISERROR(SEARCH(MID(";"&amp;'CASE DATA'!$E131&amp;";",ROW($1:$99),1),";")),"",ROW($1:$99)),COLUMN(D130))-1)</f>
        <v/>
      </c>
      <c r="Y131" s="121" t="str">
        <f t="array" ref="Y131">MID(";"&amp;'CASE DATA'!$E131&amp;";",SMALL(IF(ISERROR(SEARCH(MID(";"&amp;'CASE DATA'!$E131&amp;";",ROW($1:$99),1),";")),"",ROW($1:$99)+1),COLUMN(E131)),SMALL(IF(ISERROR(SEARCH(MID(";"&amp;'CASE DATA'!$E131&amp;";",ROW($1:$99),1),";")),"",ROW($1:$99)),COLUMN(E130)+1)-SMALL(IF(ISERROR(SEARCH(MID(";"&amp;'CASE DATA'!$E131&amp;";",ROW($1:$99),1),";")),"",ROW($1:$99)),COLUMN(E130))-1)</f>
        <v/>
      </c>
      <c r="Z131" s="121" t="str">
        <f t="array" ref="Z131">MID(";"&amp;'CASE DATA'!$E131&amp;";",SMALL(IF(ISERROR(SEARCH(MID(";"&amp;'CASE DATA'!$E131&amp;";",ROW($1:$99),1),";")),"",ROW($1:$99)+1),COLUMN(F131)),SMALL(IF(ISERROR(SEARCH(MID(";"&amp;'CASE DATA'!$E131&amp;";",ROW($1:$99),1),";")),"",ROW($1:$99)),COLUMN(F130)+1)-SMALL(IF(ISERROR(SEARCH(MID(";"&amp;'CASE DATA'!$E131&amp;";",ROW($1:$99),1),";")),"",ROW($1:$99)),COLUMN(F130))-1)</f>
        <v/>
      </c>
      <c r="AA131" s="121" t="str">
        <f t="array" ref="AA131">MID(";"&amp;'CASE DATA'!$E131&amp;";",SMALL(IF(ISERROR(SEARCH(MID(";"&amp;'CASE DATA'!$E131&amp;";",ROW($1:$99),1),";")),"",ROW($1:$99)+1),COLUMN(G131)),SMALL(IF(ISERROR(SEARCH(MID(";"&amp;'CASE DATA'!$E131&amp;";",ROW($1:$99),1),";")),"",ROW($1:$99)),COLUMN(G130)+1)-SMALL(IF(ISERROR(SEARCH(MID(";"&amp;'CASE DATA'!$E131&amp;";",ROW($1:$99),1),";")),"",ROW($1:$99)),COLUMN(G130))-1)</f>
        <v/>
      </c>
      <c r="AB131" s="121" t="str">
        <f t="array" ref="AB131">MID(";"&amp;'CASE DATA'!$E131&amp;";",SMALL(IF(ISERROR(SEARCH(MID(";"&amp;'CASE DATA'!$E131&amp;";",ROW($1:$99),1),";")),"",ROW($1:$99)+1),COLUMN(H131)),SMALL(IF(ISERROR(SEARCH(MID(";"&amp;'CASE DATA'!$E131&amp;";",ROW($1:$99),1),";")),"",ROW($1:$99)),COLUMN(H130)+1)-SMALL(IF(ISERROR(SEARCH(MID(";"&amp;'CASE DATA'!$E131&amp;";",ROW($1:$99),1),";")),"",ROW($1:$99)),COLUMN(H130))-1)</f>
        <v/>
      </c>
      <c r="AC131" s="121" t="str">
        <f t="array" ref="AC131">MID(";"&amp;'CASE DATA'!$E131&amp;";",SMALL(IF(ISERROR(SEARCH(MID(";"&amp;'CASE DATA'!$E131&amp;";",ROW($1:$99),1),";")),"",ROW($1:$99)+1),COLUMN(I131)),SMALL(IF(ISERROR(SEARCH(MID(";"&amp;'CASE DATA'!$E131&amp;";",ROW($1:$99),1),";")),"",ROW($1:$99)),COLUMN(I130)+1)-SMALL(IF(ISERROR(SEARCH(MID(";"&amp;'CASE DATA'!$E131&amp;";",ROW($1:$99),1),";")),"",ROW($1:$99)),COLUMN(I130))-1)</f>
        <v/>
      </c>
      <c r="AD131" s="121" t="str">
        <f t="array" ref="AD131">MID(";"&amp;'CASE DATA'!$E131&amp;";",SMALL(IF(ISERROR(SEARCH(MID(";"&amp;'CASE DATA'!$E131&amp;";",ROW($1:$99),1),";")),"",ROW($1:$99)+1),COLUMN(J131)),SMALL(IF(ISERROR(SEARCH(MID(";"&amp;'CASE DATA'!$E131&amp;";",ROW($1:$99),1),";")),"",ROW($1:$99)),COLUMN(J130)+1)-SMALL(IF(ISERROR(SEARCH(MID(";"&amp;'CASE DATA'!$E131&amp;";",ROW($1:$99),1),";")),"",ROW($1:$99)),COLUMN(J130))-1)</f>
        <v/>
      </c>
      <c r="AE131" s="121" t="str">
        <f t="array" ref="AE131">MID(";"&amp;'CASE DATA'!$E131&amp;";",SMALL(IF(ISERROR(SEARCH(MID(";"&amp;'CASE DATA'!$E131&amp;";",ROW($1:$99),1),";")),"",ROW($1:$99)+1),COLUMN(K131)),SMALL(IF(ISERROR(SEARCH(MID(";"&amp;'CASE DATA'!$E131&amp;";",ROW($1:$99),1),";")),"",ROW($1:$99)),COLUMN(K130)+1)-SMALL(IF(ISERROR(SEARCH(MID(";"&amp;'CASE DATA'!$E131&amp;";",ROW($1:$99),1),";")),"",ROW($1:$99)),COLUMN(K130))-1)</f>
        <v/>
      </c>
      <c r="AF131" s="121" t="str">
        <f t="array" ref="AF131">MID(";"&amp;'CASE DATA'!$E131&amp;";",SMALL(IF(ISERROR(SEARCH(MID(";"&amp;'CASE DATA'!$E131&amp;";",ROW($1:$99),1),";")),"",ROW($1:$99)+1),COLUMN(L131)),SMALL(IF(ISERROR(SEARCH(MID(";"&amp;'CASE DATA'!$E131&amp;";",ROW($1:$99),1),";")),"",ROW($1:$99)),COLUMN(L130)+1)-SMALL(IF(ISERROR(SEARCH(MID(";"&amp;'CASE DATA'!$E131&amp;";",ROW($1:$99),1),";")),"",ROW($1:$99)),COLUMN(L130))-1)</f>
        <v/>
      </c>
    </row>
    <row r="132" spans="4:32" x14ac:dyDescent="0.3">
      <c r="D132" s="145"/>
      <c r="E132" s="146"/>
      <c r="S132" s="8">
        <f t="shared" ref="S132:S195" si="3">SUM(I132:R132)</f>
        <v>0</v>
      </c>
      <c r="U132" s="121" t="str">
        <f t="array" ref="U132">MID(";"&amp;'CASE DATA'!$E132&amp;";",SMALL(IF(ISERROR(SEARCH(MID(";"&amp;'CASE DATA'!$E132&amp;";",ROW($1:$99),1),";")),"",ROW($1:$99)+1),COLUMN(A132)),SMALL(IF(ISERROR(SEARCH(MID(";"&amp;'CASE DATA'!$E132&amp;";",ROW($1:$99),1),";")),"",ROW($1:$99)),COLUMN(A131)+1)-SMALL(IF(ISERROR(SEARCH(MID(";"&amp;'CASE DATA'!$E132&amp;";",ROW($1:$99),1),";")),"",ROW($1:$99)),COLUMN(A131))-1)</f>
        <v/>
      </c>
      <c r="V132" s="121" t="str">
        <f t="array" ref="V132">MID(";"&amp;'CASE DATA'!$E132&amp;";",SMALL(IF(ISERROR(SEARCH(MID(";"&amp;'CASE DATA'!$E132&amp;";",ROW($1:$99),1),";")),"",ROW($1:$99)+1),COLUMN(B132)),SMALL(IF(ISERROR(SEARCH(MID(";"&amp;'CASE DATA'!$E132&amp;";",ROW($1:$99),1),";")),"",ROW($1:$99)),COLUMN(B131)+1)-SMALL(IF(ISERROR(SEARCH(MID(";"&amp;'CASE DATA'!$E132&amp;";",ROW($1:$99),1),";")),"",ROW($1:$99)),COLUMN(B131))-1)</f>
        <v/>
      </c>
      <c r="W132" s="121" t="str">
        <f t="array" ref="W132">MID(";"&amp;'CASE DATA'!$E132&amp;";",SMALL(IF(ISERROR(SEARCH(MID(";"&amp;'CASE DATA'!$E132&amp;";",ROW($1:$99),1),";")),"",ROW($1:$99)+1),COLUMN(C132)),SMALL(IF(ISERROR(SEARCH(MID(";"&amp;'CASE DATA'!$E132&amp;";",ROW($1:$99),1),";")),"",ROW($1:$99)),COLUMN(C131)+1)-SMALL(IF(ISERROR(SEARCH(MID(";"&amp;'CASE DATA'!$E132&amp;";",ROW($1:$99),1),";")),"",ROW($1:$99)),COLUMN(C131))-1)</f>
        <v/>
      </c>
      <c r="X132" s="121" t="str">
        <f t="array" ref="X132">MID(";"&amp;'CASE DATA'!$E132&amp;";",SMALL(IF(ISERROR(SEARCH(MID(";"&amp;'CASE DATA'!$E132&amp;";",ROW($1:$99),1),";")),"",ROW($1:$99)+1),COLUMN(D132)),SMALL(IF(ISERROR(SEARCH(MID(";"&amp;'CASE DATA'!$E132&amp;";",ROW($1:$99),1),";")),"",ROW($1:$99)),COLUMN(D131)+1)-SMALL(IF(ISERROR(SEARCH(MID(";"&amp;'CASE DATA'!$E132&amp;";",ROW($1:$99),1),";")),"",ROW($1:$99)),COLUMN(D131))-1)</f>
        <v/>
      </c>
      <c r="Y132" s="121" t="str">
        <f t="array" ref="Y132">MID(";"&amp;'CASE DATA'!$E132&amp;";",SMALL(IF(ISERROR(SEARCH(MID(";"&amp;'CASE DATA'!$E132&amp;";",ROW($1:$99),1),";")),"",ROW($1:$99)+1),COLUMN(E132)),SMALL(IF(ISERROR(SEARCH(MID(";"&amp;'CASE DATA'!$E132&amp;";",ROW($1:$99),1),";")),"",ROW($1:$99)),COLUMN(E131)+1)-SMALL(IF(ISERROR(SEARCH(MID(";"&amp;'CASE DATA'!$E132&amp;";",ROW($1:$99),1),";")),"",ROW($1:$99)),COLUMN(E131))-1)</f>
        <v/>
      </c>
      <c r="Z132" s="121" t="str">
        <f t="array" ref="Z132">MID(";"&amp;'CASE DATA'!$E132&amp;";",SMALL(IF(ISERROR(SEARCH(MID(";"&amp;'CASE DATA'!$E132&amp;";",ROW($1:$99),1),";")),"",ROW($1:$99)+1),COLUMN(F132)),SMALL(IF(ISERROR(SEARCH(MID(";"&amp;'CASE DATA'!$E132&amp;";",ROW($1:$99),1),";")),"",ROW($1:$99)),COLUMN(F131)+1)-SMALL(IF(ISERROR(SEARCH(MID(";"&amp;'CASE DATA'!$E132&amp;";",ROW($1:$99),1),";")),"",ROW($1:$99)),COLUMN(F131))-1)</f>
        <v/>
      </c>
      <c r="AA132" s="121" t="str">
        <f t="array" ref="AA132">MID(";"&amp;'CASE DATA'!$E132&amp;";",SMALL(IF(ISERROR(SEARCH(MID(";"&amp;'CASE DATA'!$E132&amp;";",ROW($1:$99),1),";")),"",ROW($1:$99)+1),COLUMN(G132)),SMALL(IF(ISERROR(SEARCH(MID(";"&amp;'CASE DATA'!$E132&amp;";",ROW($1:$99),1),";")),"",ROW($1:$99)),COLUMN(G131)+1)-SMALL(IF(ISERROR(SEARCH(MID(";"&amp;'CASE DATA'!$E132&amp;";",ROW($1:$99),1),";")),"",ROW($1:$99)),COLUMN(G131))-1)</f>
        <v/>
      </c>
      <c r="AB132" s="121" t="str">
        <f t="array" ref="AB132">MID(";"&amp;'CASE DATA'!$E132&amp;";",SMALL(IF(ISERROR(SEARCH(MID(";"&amp;'CASE DATA'!$E132&amp;";",ROW($1:$99),1),";")),"",ROW($1:$99)+1),COLUMN(H132)),SMALL(IF(ISERROR(SEARCH(MID(";"&amp;'CASE DATA'!$E132&amp;";",ROW($1:$99),1),";")),"",ROW($1:$99)),COLUMN(H131)+1)-SMALL(IF(ISERROR(SEARCH(MID(";"&amp;'CASE DATA'!$E132&amp;";",ROW($1:$99),1),";")),"",ROW($1:$99)),COLUMN(H131))-1)</f>
        <v/>
      </c>
      <c r="AC132" s="121" t="str">
        <f t="array" ref="AC132">MID(";"&amp;'CASE DATA'!$E132&amp;";",SMALL(IF(ISERROR(SEARCH(MID(";"&amp;'CASE DATA'!$E132&amp;";",ROW($1:$99),1),";")),"",ROW($1:$99)+1),COLUMN(I132)),SMALL(IF(ISERROR(SEARCH(MID(";"&amp;'CASE DATA'!$E132&amp;";",ROW($1:$99),1),";")),"",ROW($1:$99)),COLUMN(I131)+1)-SMALL(IF(ISERROR(SEARCH(MID(";"&amp;'CASE DATA'!$E132&amp;";",ROW($1:$99),1),";")),"",ROW($1:$99)),COLUMN(I131))-1)</f>
        <v/>
      </c>
      <c r="AD132" s="121" t="str">
        <f t="array" ref="AD132">MID(";"&amp;'CASE DATA'!$E132&amp;";",SMALL(IF(ISERROR(SEARCH(MID(";"&amp;'CASE DATA'!$E132&amp;";",ROW($1:$99),1),";")),"",ROW($1:$99)+1),COLUMN(J132)),SMALL(IF(ISERROR(SEARCH(MID(";"&amp;'CASE DATA'!$E132&amp;";",ROW($1:$99),1),";")),"",ROW($1:$99)),COLUMN(J131)+1)-SMALL(IF(ISERROR(SEARCH(MID(";"&amp;'CASE DATA'!$E132&amp;";",ROW($1:$99),1),";")),"",ROW($1:$99)),COLUMN(J131))-1)</f>
        <v/>
      </c>
      <c r="AE132" s="121" t="str">
        <f t="array" ref="AE132">MID(";"&amp;'CASE DATA'!$E132&amp;";",SMALL(IF(ISERROR(SEARCH(MID(";"&amp;'CASE DATA'!$E132&amp;";",ROW($1:$99),1),";")),"",ROW($1:$99)+1),COLUMN(K132)),SMALL(IF(ISERROR(SEARCH(MID(";"&amp;'CASE DATA'!$E132&amp;";",ROW($1:$99),1),";")),"",ROW($1:$99)),COLUMN(K131)+1)-SMALL(IF(ISERROR(SEARCH(MID(";"&amp;'CASE DATA'!$E132&amp;";",ROW($1:$99),1),";")),"",ROW($1:$99)),COLUMN(K131))-1)</f>
        <v/>
      </c>
      <c r="AF132" s="121" t="str">
        <f t="array" ref="AF132">MID(";"&amp;'CASE DATA'!$E132&amp;";",SMALL(IF(ISERROR(SEARCH(MID(";"&amp;'CASE DATA'!$E132&amp;";",ROW($1:$99),1),";")),"",ROW($1:$99)+1),COLUMN(L132)),SMALL(IF(ISERROR(SEARCH(MID(";"&amp;'CASE DATA'!$E132&amp;";",ROW($1:$99),1),";")),"",ROW($1:$99)),COLUMN(L131)+1)-SMALL(IF(ISERROR(SEARCH(MID(";"&amp;'CASE DATA'!$E132&amp;";",ROW($1:$99),1),";")),"",ROW($1:$99)),COLUMN(L131))-1)</f>
        <v/>
      </c>
    </row>
    <row r="133" spans="4:32" x14ac:dyDescent="0.3">
      <c r="D133" s="145"/>
      <c r="E133" s="146"/>
      <c r="S133" s="8">
        <f t="shared" si="3"/>
        <v>0</v>
      </c>
      <c r="U133" s="121" t="str">
        <f t="array" ref="U133">MID(";"&amp;'CASE DATA'!$E133&amp;";",SMALL(IF(ISERROR(SEARCH(MID(";"&amp;'CASE DATA'!$E133&amp;";",ROW($1:$99),1),";")),"",ROW($1:$99)+1),COLUMN(A133)),SMALL(IF(ISERROR(SEARCH(MID(";"&amp;'CASE DATA'!$E133&amp;";",ROW($1:$99),1),";")),"",ROW($1:$99)),COLUMN(A132)+1)-SMALL(IF(ISERROR(SEARCH(MID(";"&amp;'CASE DATA'!$E133&amp;";",ROW($1:$99),1),";")),"",ROW($1:$99)),COLUMN(A132))-1)</f>
        <v/>
      </c>
      <c r="V133" s="121" t="str">
        <f t="array" ref="V133">MID(";"&amp;'CASE DATA'!$E133&amp;";",SMALL(IF(ISERROR(SEARCH(MID(";"&amp;'CASE DATA'!$E133&amp;";",ROW($1:$99),1),";")),"",ROW($1:$99)+1),COLUMN(B133)),SMALL(IF(ISERROR(SEARCH(MID(";"&amp;'CASE DATA'!$E133&amp;";",ROW($1:$99),1),";")),"",ROW($1:$99)),COLUMN(B132)+1)-SMALL(IF(ISERROR(SEARCH(MID(";"&amp;'CASE DATA'!$E133&amp;";",ROW($1:$99),1),";")),"",ROW($1:$99)),COLUMN(B132))-1)</f>
        <v/>
      </c>
      <c r="W133" s="121" t="str">
        <f t="array" ref="W133">MID(";"&amp;'CASE DATA'!$E133&amp;";",SMALL(IF(ISERROR(SEARCH(MID(";"&amp;'CASE DATA'!$E133&amp;";",ROW($1:$99),1),";")),"",ROW($1:$99)+1),COLUMN(C133)),SMALL(IF(ISERROR(SEARCH(MID(";"&amp;'CASE DATA'!$E133&amp;";",ROW($1:$99),1),";")),"",ROW($1:$99)),COLUMN(C132)+1)-SMALL(IF(ISERROR(SEARCH(MID(";"&amp;'CASE DATA'!$E133&amp;";",ROW($1:$99),1),";")),"",ROW($1:$99)),COLUMN(C132))-1)</f>
        <v/>
      </c>
      <c r="X133" s="121" t="str">
        <f t="array" ref="X133">MID(";"&amp;'CASE DATA'!$E133&amp;";",SMALL(IF(ISERROR(SEARCH(MID(";"&amp;'CASE DATA'!$E133&amp;";",ROW($1:$99),1),";")),"",ROW($1:$99)+1),COLUMN(D133)),SMALL(IF(ISERROR(SEARCH(MID(";"&amp;'CASE DATA'!$E133&amp;";",ROW($1:$99),1),";")),"",ROW($1:$99)),COLUMN(D132)+1)-SMALL(IF(ISERROR(SEARCH(MID(";"&amp;'CASE DATA'!$E133&amp;";",ROW($1:$99),1),";")),"",ROW($1:$99)),COLUMN(D132))-1)</f>
        <v/>
      </c>
      <c r="Y133" s="121" t="str">
        <f t="array" ref="Y133">MID(";"&amp;'CASE DATA'!$E133&amp;";",SMALL(IF(ISERROR(SEARCH(MID(";"&amp;'CASE DATA'!$E133&amp;";",ROW($1:$99),1),";")),"",ROW($1:$99)+1),COLUMN(E133)),SMALL(IF(ISERROR(SEARCH(MID(";"&amp;'CASE DATA'!$E133&amp;";",ROW($1:$99),1),";")),"",ROW($1:$99)),COLUMN(E132)+1)-SMALL(IF(ISERROR(SEARCH(MID(";"&amp;'CASE DATA'!$E133&amp;";",ROW($1:$99),1),";")),"",ROW($1:$99)),COLUMN(E132))-1)</f>
        <v/>
      </c>
      <c r="Z133" s="121" t="str">
        <f t="array" ref="Z133">MID(";"&amp;'CASE DATA'!$E133&amp;";",SMALL(IF(ISERROR(SEARCH(MID(";"&amp;'CASE DATA'!$E133&amp;";",ROW($1:$99),1),";")),"",ROW($1:$99)+1),COLUMN(F133)),SMALL(IF(ISERROR(SEARCH(MID(";"&amp;'CASE DATA'!$E133&amp;";",ROW($1:$99),1),";")),"",ROW($1:$99)),COLUMN(F132)+1)-SMALL(IF(ISERROR(SEARCH(MID(";"&amp;'CASE DATA'!$E133&amp;";",ROW($1:$99),1),";")),"",ROW($1:$99)),COLUMN(F132))-1)</f>
        <v/>
      </c>
      <c r="AA133" s="121" t="str">
        <f t="array" ref="AA133">MID(";"&amp;'CASE DATA'!$E133&amp;";",SMALL(IF(ISERROR(SEARCH(MID(";"&amp;'CASE DATA'!$E133&amp;";",ROW($1:$99),1),";")),"",ROW($1:$99)+1),COLUMN(G133)),SMALL(IF(ISERROR(SEARCH(MID(";"&amp;'CASE DATA'!$E133&amp;";",ROW($1:$99),1),";")),"",ROW($1:$99)),COLUMN(G132)+1)-SMALL(IF(ISERROR(SEARCH(MID(";"&amp;'CASE DATA'!$E133&amp;";",ROW($1:$99),1),";")),"",ROW($1:$99)),COLUMN(G132))-1)</f>
        <v/>
      </c>
      <c r="AB133" s="121" t="str">
        <f t="array" ref="AB133">MID(";"&amp;'CASE DATA'!$E133&amp;";",SMALL(IF(ISERROR(SEARCH(MID(";"&amp;'CASE DATA'!$E133&amp;";",ROW($1:$99),1),";")),"",ROW($1:$99)+1),COLUMN(H133)),SMALL(IF(ISERROR(SEARCH(MID(";"&amp;'CASE DATA'!$E133&amp;";",ROW($1:$99),1),";")),"",ROW($1:$99)),COLUMN(H132)+1)-SMALL(IF(ISERROR(SEARCH(MID(";"&amp;'CASE DATA'!$E133&amp;";",ROW($1:$99),1),";")),"",ROW($1:$99)),COLUMN(H132))-1)</f>
        <v/>
      </c>
      <c r="AC133" s="121" t="str">
        <f t="array" ref="AC133">MID(";"&amp;'CASE DATA'!$E133&amp;";",SMALL(IF(ISERROR(SEARCH(MID(";"&amp;'CASE DATA'!$E133&amp;";",ROW($1:$99),1),";")),"",ROW($1:$99)+1),COLUMN(I133)),SMALL(IF(ISERROR(SEARCH(MID(";"&amp;'CASE DATA'!$E133&amp;";",ROW($1:$99),1),";")),"",ROW($1:$99)),COLUMN(I132)+1)-SMALL(IF(ISERROR(SEARCH(MID(";"&amp;'CASE DATA'!$E133&amp;";",ROW($1:$99),1),";")),"",ROW($1:$99)),COLUMN(I132))-1)</f>
        <v/>
      </c>
      <c r="AD133" s="121" t="str">
        <f t="array" ref="AD133">MID(";"&amp;'CASE DATA'!$E133&amp;";",SMALL(IF(ISERROR(SEARCH(MID(";"&amp;'CASE DATA'!$E133&amp;";",ROW($1:$99),1),";")),"",ROW($1:$99)+1),COLUMN(J133)),SMALL(IF(ISERROR(SEARCH(MID(";"&amp;'CASE DATA'!$E133&amp;";",ROW($1:$99),1),";")),"",ROW($1:$99)),COLUMN(J132)+1)-SMALL(IF(ISERROR(SEARCH(MID(";"&amp;'CASE DATA'!$E133&amp;";",ROW($1:$99),1),";")),"",ROW($1:$99)),COLUMN(J132))-1)</f>
        <v/>
      </c>
      <c r="AE133" s="121" t="str">
        <f t="array" ref="AE133">MID(";"&amp;'CASE DATA'!$E133&amp;";",SMALL(IF(ISERROR(SEARCH(MID(";"&amp;'CASE DATA'!$E133&amp;";",ROW($1:$99),1),";")),"",ROW($1:$99)+1),COLUMN(K133)),SMALL(IF(ISERROR(SEARCH(MID(";"&amp;'CASE DATA'!$E133&amp;";",ROW($1:$99),1),";")),"",ROW($1:$99)),COLUMN(K132)+1)-SMALL(IF(ISERROR(SEARCH(MID(";"&amp;'CASE DATA'!$E133&amp;";",ROW($1:$99),1),";")),"",ROW($1:$99)),COLUMN(K132))-1)</f>
        <v/>
      </c>
      <c r="AF133" s="121" t="str">
        <f t="array" ref="AF133">MID(";"&amp;'CASE DATA'!$E133&amp;";",SMALL(IF(ISERROR(SEARCH(MID(";"&amp;'CASE DATA'!$E133&amp;";",ROW($1:$99),1),";")),"",ROW($1:$99)+1),COLUMN(L133)),SMALL(IF(ISERROR(SEARCH(MID(";"&amp;'CASE DATA'!$E133&amp;";",ROW($1:$99),1),";")),"",ROW($1:$99)),COLUMN(L132)+1)-SMALL(IF(ISERROR(SEARCH(MID(";"&amp;'CASE DATA'!$E133&amp;";",ROW($1:$99),1),";")),"",ROW($1:$99)),COLUMN(L132))-1)</f>
        <v/>
      </c>
    </row>
    <row r="134" spans="4:32" x14ac:dyDescent="0.3">
      <c r="D134" s="145"/>
      <c r="E134" s="146"/>
      <c r="S134" s="8">
        <f t="shared" si="3"/>
        <v>0</v>
      </c>
      <c r="U134" s="121" t="str">
        <f t="array" ref="U134">MID(";"&amp;'CASE DATA'!$E134&amp;";",SMALL(IF(ISERROR(SEARCH(MID(";"&amp;'CASE DATA'!$E134&amp;";",ROW($1:$99),1),";")),"",ROW($1:$99)+1),COLUMN(A134)),SMALL(IF(ISERROR(SEARCH(MID(";"&amp;'CASE DATA'!$E134&amp;";",ROW($1:$99),1),";")),"",ROW($1:$99)),COLUMN(A133)+1)-SMALL(IF(ISERROR(SEARCH(MID(";"&amp;'CASE DATA'!$E134&amp;";",ROW($1:$99),1),";")),"",ROW($1:$99)),COLUMN(A133))-1)</f>
        <v/>
      </c>
      <c r="V134" s="121" t="str">
        <f t="array" ref="V134">MID(";"&amp;'CASE DATA'!$E134&amp;";",SMALL(IF(ISERROR(SEARCH(MID(";"&amp;'CASE DATA'!$E134&amp;";",ROW($1:$99),1),";")),"",ROW($1:$99)+1),COLUMN(B134)),SMALL(IF(ISERROR(SEARCH(MID(";"&amp;'CASE DATA'!$E134&amp;";",ROW($1:$99),1),";")),"",ROW($1:$99)),COLUMN(B133)+1)-SMALL(IF(ISERROR(SEARCH(MID(";"&amp;'CASE DATA'!$E134&amp;";",ROW($1:$99),1),";")),"",ROW($1:$99)),COLUMN(B133))-1)</f>
        <v/>
      </c>
      <c r="W134" s="121" t="str">
        <f t="array" ref="W134">MID(";"&amp;'CASE DATA'!$E134&amp;";",SMALL(IF(ISERROR(SEARCH(MID(";"&amp;'CASE DATA'!$E134&amp;";",ROW($1:$99),1),";")),"",ROW($1:$99)+1),COLUMN(C134)),SMALL(IF(ISERROR(SEARCH(MID(";"&amp;'CASE DATA'!$E134&amp;";",ROW($1:$99),1),";")),"",ROW($1:$99)),COLUMN(C133)+1)-SMALL(IF(ISERROR(SEARCH(MID(";"&amp;'CASE DATA'!$E134&amp;";",ROW($1:$99),1),";")),"",ROW($1:$99)),COLUMN(C133))-1)</f>
        <v/>
      </c>
      <c r="X134" s="121" t="str">
        <f t="array" ref="X134">MID(";"&amp;'CASE DATA'!$E134&amp;";",SMALL(IF(ISERROR(SEARCH(MID(";"&amp;'CASE DATA'!$E134&amp;";",ROW($1:$99),1),";")),"",ROW($1:$99)+1),COLUMN(D134)),SMALL(IF(ISERROR(SEARCH(MID(";"&amp;'CASE DATA'!$E134&amp;";",ROW($1:$99),1),";")),"",ROW($1:$99)),COLUMN(D133)+1)-SMALL(IF(ISERROR(SEARCH(MID(";"&amp;'CASE DATA'!$E134&amp;";",ROW($1:$99),1),";")),"",ROW($1:$99)),COLUMN(D133))-1)</f>
        <v/>
      </c>
      <c r="Y134" s="121" t="str">
        <f t="array" ref="Y134">MID(";"&amp;'CASE DATA'!$E134&amp;";",SMALL(IF(ISERROR(SEARCH(MID(";"&amp;'CASE DATA'!$E134&amp;";",ROW($1:$99),1),";")),"",ROW($1:$99)+1),COLUMN(E134)),SMALL(IF(ISERROR(SEARCH(MID(";"&amp;'CASE DATA'!$E134&amp;";",ROW($1:$99),1),";")),"",ROW($1:$99)),COLUMN(E133)+1)-SMALL(IF(ISERROR(SEARCH(MID(";"&amp;'CASE DATA'!$E134&amp;";",ROW($1:$99),1),";")),"",ROW($1:$99)),COLUMN(E133))-1)</f>
        <v/>
      </c>
      <c r="Z134" s="121" t="str">
        <f t="array" ref="Z134">MID(";"&amp;'CASE DATA'!$E134&amp;";",SMALL(IF(ISERROR(SEARCH(MID(";"&amp;'CASE DATA'!$E134&amp;";",ROW($1:$99),1),";")),"",ROW($1:$99)+1),COLUMN(F134)),SMALL(IF(ISERROR(SEARCH(MID(";"&amp;'CASE DATA'!$E134&amp;";",ROW($1:$99),1),";")),"",ROW($1:$99)),COLUMN(F133)+1)-SMALL(IF(ISERROR(SEARCH(MID(";"&amp;'CASE DATA'!$E134&amp;";",ROW($1:$99),1),";")),"",ROW($1:$99)),COLUMN(F133))-1)</f>
        <v/>
      </c>
      <c r="AA134" s="121" t="str">
        <f t="array" ref="AA134">MID(";"&amp;'CASE DATA'!$E134&amp;";",SMALL(IF(ISERROR(SEARCH(MID(";"&amp;'CASE DATA'!$E134&amp;";",ROW($1:$99),1),";")),"",ROW($1:$99)+1),COLUMN(G134)),SMALL(IF(ISERROR(SEARCH(MID(";"&amp;'CASE DATA'!$E134&amp;";",ROW($1:$99),1),";")),"",ROW($1:$99)),COLUMN(G133)+1)-SMALL(IF(ISERROR(SEARCH(MID(";"&amp;'CASE DATA'!$E134&amp;";",ROW($1:$99),1),";")),"",ROW($1:$99)),COLUMN(G133))-1)</f>
        <v/>
      </c>
      <c r="AB134" s="121" t="str">
        <f t="array" ref="AB134">MID(";"&amp;'CASE DATA'!$E134&amp;";",SMALL(IF(ISERROR(SEARCH(MID(";"&amp;'CASE DATA'!$E134&amp;";",ROW($1:$99),1),";")),"",ROW($1:$99)+1),COLUMN(H134)),SMALL(IF(ISERROR(SEARCH(MID(";"&amp;'CASE DATA'!$E134&amp;";",ROW($1:$99),1),";")),"",ROW($1:$99)),COLUMN(H133)+1)-SMALL(IF(ISERROR(SEARCH(MID(";"&amp;'CASE DATA'!$E134&amp;";",ROW($1:$99),1),";")),"",ROW($1:$99)),COLUMN(H133))-1)</f>
        <v/>
      </c>
      <c r="AC134" s="121" t="str">
        <f t="array" ref="AC134">MID(";"&amp;'CASE DATA'!$E134&amp;";",SMALL(IF(ISERROR(SEARCH(MID(";"&amp;'CASE DATA'!$E134&amp;";",ROW($1:$99),1),";")),"",ROW($1:$99)+1),COLUMN(I134)),SMALL(IF(ISERROR(SEARCH(MID(";"&amp;'CASE DATA'!$E134&amp;";",ROW($1:$99),1),";")),"",ROW($1:$99)),COLUMN(I133)+1)-SMALL(IF(ISERROR(SEARCH(MID(";"&amp;'CASE DATA'!$E134&amp;";",ROW($1:$99),1),";")),"",ROW($1:$99)),COLUMN(I133))-1)</f>
        <v/>
      </c>
      <c r="AD134" s="121" t="str">
        <f t="array" ref="AD134">MID(";"&amp;'CASE DATA'!$E134&amp;";",SMALL(IF(ISERROR(SEARCH(MID(";"&amp;'CASE DATA'!$E134&amp;";",ROW($1:$99),1),";")),"",ROW($1:$99)+1),COLUMN(J134)),SMALL(IF(ISERROR(SEARCH(MID(";"&amp;'CASE DATA'!$E134&amp;";",ROW($1:$99),1),";")),"",ROW($1:$99)),COLUMN(J133)+1)-SMALL(IF(ISERROR(SEARCH(MID(";"&amp;'CASE DATA'!$E134&amp;";",ROW($1:$99),1),";")),"",ROW($1:$99)),COLUMN(J133))-1)</f>
        <v/>
      </c>
      <c r="AE134" s="121" t="str">
        <f t="array" ref="AE134">MID(";"&amp;'CASE DATA'!$E134&amp;";",SMALL(IF(ISERROR(SEARCH(MID(";"&amp;'CASE DATA'!$E134&amp;";",ROW($1:$99),1),";")),"",ROW($1:$99)+1),COLUMN(K134)),SMALL(IF(ISERROR(SEARCH(MID(";"&amp;'CASE DATA'!$E134&amp;";",ROW($1:$99),1),";")),"",ROW($1:$99)),COLUMN(K133)+1)-SMALL(IF(ISERROR(SEARCH(MID(";"&amp;'CASE DATA'!$E134&amp;";",ROW($1:$99),1),";")),"",ROW($1:$99)),COLUMN(K133))-1)</f>
        <v/>
      </c>
      <c r="AF134" s="121" t="str">
        <f t="array" ref="AF134">MID(";"&amp;'CASE DATA'!$E134&amp;";",SMALL(IF(ISERROR(SEARCH(MID(";"&amp;'CASE DATA'!$E134&amp;";",ROW($1:$99),1),";")),"",ROW($1:$99)+1),COLUMN(L134)),SMALL(IF(ISERROR(SEARCH(MID(";"&amp;'CASE DATA'!$E134&amp;";",ROW($1:$99),1),";")),"",ROW($1:$99)),COLUMN(L133)+1)-SMALL(IF(ISERROR(SEARCH(MID(";"&amp;'CASE DATA'!$E134&amp;";",ROW($1:$99),1),";")),"",ROW($1:$99)),COLUMN(L133))-1)</f>
        <v/>
      </c>
    </row>
    <row r="135" spans="4:32" x14ac:dyDescent="0.3">
      <c r="D135" s="145"/>
      <c r="E135" s="146"/>
      <c r="S135" s="8">
        <f t="shared" si="3"/>
        <v>0</v>
      </c>
      <c r="U135" s="121" t="str">
        <f t="array" ref="U135">MID(";"&amp;'CASE DATA'!$E135&amp;";",SMALL(IF(ISERROR(SEARCH(MID(";"&amp;'CASE DATA'!$E135&amp;";",ROW($1:$99),1),";")),"",ROW($1:$99)+1),COLUMN(A135)),SMALL(IF(ISERROR(SEARCH(MID(";"&amp;'CASE DATA'!$E135&amp;";",ROW($1:$99),1),";")),"",ROW($1:$99)),COLUMN(A134)+1)-SMALL(IF(ISERROR(SEARCH(MID(";"&amp;'CASE DATA'!$E135&amp;";",ROW($1:$99),1),";")),"",ROW($1:$99)),COLUMN(A134))-1)</f>
        <v/>
      </c>
      <c r="V135" s="121" t="str">
        <f t="array" ref="V135">MID(";"&amp;'CASE DATA'!$E135&amp;";",SMALL(IF(ISERROR(SEARCH(MID(";"&amp;'CASE DATA'!$E135&amp;";",ROW($1:$99),1),";")),"",ROW($1:$99)+1),COLUMN(B135)),SMALL(IF(ISERROR(SEARCH(MID(";"&amp;'CASE DATA'!$E135&amp;";",ROW($1:$99),1),";")),"",ROW($1:$99)),COLUMN(B134)+1)-SMALL(IF(ISERROR(SEARCH(MID(";"&amp;'CASE DATA'!$E135&amp;";",ROW($1:$99),1),";")),"",ROW($1:$99)),COLUMN(B134))-1)</f>
        <v/>
      </c>
      <c r="W135" s="121" t="str">
        <f t="array" ref="W135">MID(";"&amp;'CASE DATA'!$E135&amp;";",SMALL(IF(ISERROR(SEARCH(MID(";"&amp;'CASE DATA'!$E135&amp;";",ROW($1:$99),1),";")),"",ROW($1:$99)+1),COLUMN(C135)),SMALL(IF(ISERROR(SEARCH(MID(";"&amp;'CASE DATA'!$E135&amp;";",ROW($1:$99),1),";")),"",ROW($1:$99)),COLUMN(C134)+1)-SMALL(IF(ISERROR(SEARCH(MID(";"&amp;'CASE DATA'!$E135&amp;";",ROW($1:$99),1),";")),"",ROW($1:$99)),COLUMN(C134))-1)</f>
        <v/>
      </c>
      <c r="X135" s="121" t="str">
        <f t="array" ref="X135">MID(";"&amp;'CASE DATA'!$E135&amp;";",SMALL(IF(ISERROR(SEARCH(MID(";"&amp;'CASE DATA'!$E135&amp;";",ROW($1:$99),1),";")),"",ROW($1:$99)+1),COLUMN(D135)),SMALL(IF(ISERROR(SEARCH(MID(";"&amp;'CASE DATA'!$E135&amp;";",ROW($1:$99),1),";")),"",ROW($1:$99)),COLUMN(D134)+1)-SMALL(IF(ISERROR(SEARCH(MID(";"&amp;'CASE DATA'!$E135&amp;";",ROW($1:$99),1),";")),"",ROW($1:$99)),COLUMN(D134))-1)</f>
        <v/>
      </c>
      <c r="Y135" s="121" t="str">
        <f t="array" ref="Y135">MID(";"&amp;'CASE DATA'!$E135&amp;";",SMALL(IF(ISERROR(SEARCH(MID(";"&amp;'CASE DATA'!$E135&amp;";",ROW($1:$99),1),";")),"",ROW($1:$99)+1),COLUMN(E135)),SMALL(IF(ISERROR(SEARCH(MID(";"&amp;'CASE DATA'!$E135&amp;";",ROW($1:$99),1),";")),"",ROW($1:$99)),COLUMN(E134)+1)-SMALL(IF(ISERROR(SEARCH(MID(";"&amp;'CASE DATA'!$E135&amp;";",ROW($1:$99),1),";")),"",ROW($1:$99)),COLUMN(E134))-1)</f>
        <v/>
      </c>
      <c r="Z135" s="121" t="str">
        <f t="array" ref="Z135">MID(";"&amp;'CASE DATA'!$E135&amp;";",SMALL(IF(ISERROR(SEARCH(MID(";"&amp;'CASE DATA'!$E135&amp;";",ROW($1:$99),1),";")),"",ROW($1:$99)+1),COLUMN(F135)),SMALL(IF(ISERROR(SEARCH(MID(";"&amp;'CASE DATA'!$E135&amp;";",ROW($1:$99),1),";")),"",ROW($1:$99)),COLUMN(F134)+1)-SMALL(IF(ISERROR(SEARCH(MID(";"&amp;'CASE DATA'!$E135&amp;";",ROW($1:$99),1),";")),"",ROW($1:$99)),COLUMN(F134))-1)</f>
        <v/>
      </c>
      <c r="AA135" s="121" t="str">
        <f t="array" ref="AA135">MID(";"&amp;'CASE DATA'!$E135&amp;";",SMALL(IF(ISERROR(SEARCH(MID(";"&amp;'CASE DATA'!$E135&amp;";",ROW($1:$99),1),";")),"",ROW($1:$99)+1),COLUMN(G135)),SMALL(IF(ISERROR(SEARCH(MID(";"&amp;'CASE DATA'!$E135&amp;";",ROW($1:$99),1),";")),"",ROW($1:$99)),COLUMN(G134)+1)-SMALL(IF(ISERROR(SEARCH(MID(";"&amp;'CASE DATA'!$E135&amp;";",ROW($1:$99),1),";")),"",ROW($1:$99)),COLUMN(G134))-1)</f>
        <v/>
      </c>
      <c r="AB135" s="121" t="str">
        <f t="array" ref="AB135">MID(";"&amp;'CASE DATA'!$E135&amp;";",SMALL(IF(ISERROR(SEARCH(MID(";"&amp;'CASE DATA'!$E135&amp;";",ROW($1:$99),1),";")),"",ROW($1:$99)+1),COLUMN(H135)),SMALL(IF(ISERROR(SEARCH(MID(";"&amp;'CASE DATA'!$E135&amp;";",ROW($1:$99),1),";")),"",ROW($1:$99)),COLUMN(H134)+1)-SMALL(IF(ISERROR(SEARCH(MID(";"&amp;'CASE DATA'!$E135&amp;";",ROW($1:$99),1),";")),"",ROW($1:$99)),COLUMN(H134))-1)</f>
        <v/>
      </c>
      <c r="AC135" s="121" t="str">
        <f t="array" ref="AC135">MID(";"&amp;'CASE DATA'!$E135&amp;";",SMALL(IF(ISERROR(SEARCH(MID(";"&amp;'CASE DATA'!$E135&amp;";",ROW($1:$99),1),";")),"",ROW($1:$99)+1),COLUMN(I135)),SMALL(IF(ISERROR(SEARCH(MID(";"&amp;'CASE DATA'!$E135&amp;";",ROW($1:$99),1),";")),"",ROW($1:$99)),COLUMN(I134)+1)-SMALL(IF(ISERROR(SEARCH(MID(";"&amp;'CASE DATA'!$E135&amp;";",ROW($1:$99),1),";")),"",ROW($1:$99)),COLUMN(I134))-1)</f>
        <v/>
      </c>
      <c r="AD135" s="121" t="str">
        <f t="array" ref="AD135">MID(";"&amp;'CASE DATA'!$E135&amp;";",SMALL(IF(ISERROR(SEARCH(MID(";"&amp;'CASE DATA'!$E135&amp;";",ROW($1:$99),1),";")),"",ROW($1:$99)+1),COLUMN(J135)),SMALL(IF(ISERROR(SEARCH(MID(";"&amp;'CASE DATA'!$E135&amp;";",ROW($1:$99),1),";")),"",ROW($1:$99)),COLUMN(J134)+1)-SMALL(IF(ISERROR(SEARCH(MID(";"&amp;'CASE DATA'!$E135&amp;";",ROW($1:$99),1),";")),"",ROW($1:$99)),COLUMN(J134))-1)</f>
        <v/>
      </c>
      <c r="AE135" s="121" t="str">
        <f t="array" ref="AE135">MID(";"&amp;'CASE DATA'!$E135&amp;";",SMALL(IF(ISERROR(SEARCH(MID(";"&amp;'CASE DATA'!$E135&amp;";",ROW($1:$99),1),";")),"",ROW($1:$99)+1),COLUMN(K135)),SMALL(IF(ISERROR(SEARCH(MID(";"&amp;'CASE DATA'!$E135&amp;";",ROW($1:$99),1),";")),"",ROW($1:$99)),COLUMN(K134)+1)-SMALL(IF(ISERROR(SEARCH(MID(";"&amp;'CASE DATA'!$E135&amp;";",ROW($1:$99),1),";")),"",ROW($1:$99)),COLUMN(K134))-1)</f>
        <v/>
      </c>
      <c r="AF135" s="121" t="str">
        <f t="array" ref="AF135">MID(";"&amp;'CASE DATA'!$E135&amp;";",SMALL(IF(ISERROR(SEARCH(MID(";"&amp;'CASE DATA'!$E135&amp;";",ROW($1:$99),1),";")),"",ROW($1:$99)+1),COLUMN(L135)),SMALL(IF(ISERROR(SEARCH(MID(";"&amp;'CASE DATA'!$E135&amp;";",ROW($1:$99),1),";")),"",ROW($1:$99)),COLUMN(L134)+1)-SMALL(IF(ISERROR(SEARCH(MID(";"&amp;'CASE DATA'!$E135&amp;";",ROW($1:$99),1),";")),"",ROW($1:$99)),COLUMN(L134))-1)</f>
        <v/>
      </c>
    </row>
    <row r="136" spans="4:32" x14ac:dyDescent="0.3">
      <c r="D136" s="145"/>
      <c r="E136" s="146"/>
      <c r="S136" s="8">
        <f t="shared" si="3"/>
        <v>0</v>
      </c>
      <c r="U136" s="121" t="str">
        <f t="array" ref="U136">MID(";"&amp;'CASE DATA'!$E136&amp;";",SMALL(IF(ISERROR(SEARCH(MID(";"&amp;'CASE DATA'!$E136&amp;";",ROW($1:$99),1),";")),"",ROW($1:$99)+1),COLUMN(A136)),SMALL(IF(ISERROR(SEARCH(MID(";"&amp;'CASE DATA'!$E136&amp;";",ROW($1:$99),1),";")),"",ROW($1:$99)),COLUMN(A135)+1)-SMALL(IF(ISERROR(SEARCH(MID(";"&amp;'CASE DATA'!$E136&amp;";",ROW($1:$99),1),";")),"",ROW($1:$99)),COLUMN(A135))-1)</f>
        <v/>
      </c>
      <c r="V136" s="121" t="str">
        <f t="array" ref="V136">MID(";"&amp;'CASE DATA'!$E136&amp;";",SMALL(IF(ISERROR(SEARCH(MID(";"&amp;'CASE DATA'!$E136&amp;";",ROW($1:$99),1),";")),"",ROW($1:$99)+1),COLUMN(B136)),SMALL(IF(ISERROR(SEARCH(MID(";"&amp;'CASE DATA'!$E136&amp;";",ROW($1:$99),1),";")),"",ROW($1:$99)),COLUMN(B135)+1)-SMALL(IF(ISERROR(SEARCH(MID(";"&amp;'CASE DATA'!$E136&amp;";",ROW($1:$99),1),";")),"",ROW($1:$99)),COLUMN(B135))-1)</f>
        <v/>
      </c>
      <c r="W136" s="121" t="str">
        <f t="array" ref="W136">MID(";"&amp;'CASE DATA'!$E136&amp;";",SMALL(IF(ISERROR(SEARCH(MID(";"&amp;'CASE DATA'!$E136&amp;";",ROW($1:$99),1),";")),"",ROW($1:$99)+1),COLUMN(C136)),SMALL(IF(ISERROR(SEARCH(MID(";"&amp;'CASE DATA'!$E136&amp;";",ROW($1:$99),1),";")),"",ROW($1:$99)),COLUMN(C135)+1)-SMALL(IF(ISERROR(SEARCH(MID(";"&amp;'CASE DATA'!$E136&amp;";",ROW($1:$99),1),";")),"",ROW($1:$99)),COLUMN(C135))-1)</f>
        <v/>
      </c>
      <c r="X136" s="121" t="str">
        <f t="array" ref="X136">MID(";"&amp;'CASE DATA'!$E136&amp;";",SMALL(IF(ISERROR(SEARCH(MID(";"&amp;'CASE DATA'!$E136&amp;";",ROW($1:$99),1),";")),"",ROW($1:$99)+1),COLUMN(D136)),SMALL(IF(ISERROR(SEARCH(MID(";"&amp;'CASE DATA'!$E136&amp;";",ROW($1:$99),1),";")),"",ROW($1:$99)),COLUMN(D135)+1)-SMALL(IF(ISERROR(SEARCH(MID(";"&amp;'CASE DATA'!$E136&amp;";",ROW($1:$99),1),";")),"",ROW($1:$99)),COLUMN(D135))-1)</f>
        <v/>
      </c>
      <c r="Y136" s="121" t="str">
        <f t="array" ref="Y136">MID(";"&amp;'CASE DATA'!$E136&amp;";",SMALL(IF(ISERROR(SEARCH(MID(";"&amp;'CASE DATA'!$E136&amp;";",ROW($1:$99),1),";")),"",ROW($1:$99)+1),COLUMN(E136)),SMALL(IF(ISERROR(SEARCH(MID(";"&amp;'CASE DATA'!$E136&amp;";",ROW($1:$99),1),";")),"",ROW($1:$99)),COLUMN(E135)+1)-SMALL(IF(ISERROR(SEARCH(MID(";"&amp;'CASE DATA'!$E136&amp;";",ROW($1:$99),1),";")),"",ROW($1:$99)),COLUMN(E135))-1)</f>
        <v/>
      </c>
      <c r="Z136" s="121" t="str">
        <f t="array" ref="Z136">MID(";"&amp;'CASE DATA'!$E136&amp;";",SMALL(IF(ISERROR(SEARCH(MID(";"&amp;'CASE DATA'!$E136&amp;";",ROW($1:$99),1),";")),"",ROW($1:$99)+1),COLUMN(F136)),SMALL(IF(ISERROR(SEARCH(MID(";"&amp;'CASE DATA'!$E136&amp;";",ROW($1:$99),1),";")),"",ROW($1:$99)),COLUMN(F135)+1)-SMALL(IF(ISERROR(SEARCH(MID(";"&amp;'CASE DATA'!$E136&amp;";",ROW($1:$99),1),";")),"",ROW($1:$99)),COLUMN(F135))-1)</f>
        <v/>
      </c>
      <c r="AA136" s="121" t="str">
        <f t="array" ref="AA136">MID(";"&amp;'CASE DATA'!$E136&amp;";",SMALL(IF(ISERROR(SEARCH(MID(";"&amp;'CASE DATA'!$E136&amp;";",ROW($1:$99),1),";")),"",ROW($1:$99)+1),COLUMN(G136)),SMALL(IF(ISERROR(SEARCH(MID(";"&amp;'CASE DATA'!$E136&amp;";",ROW($1:$99),1),";")),"",ROW($1:$99)),COLUMN(G135)+1)-SMALL(IF(ISERROR(SEARCH(MID(";"&amp;'CASE DATA'!$E136&amp;";",ROW($1:$99),1),";")),"",ROW($1:$99)),COLUMN(G135))-1)</f>
        <v/>
      </c>
      <c r="AB136" s="121" t="str">
        <f t="array" ref="AB136">MID(";"&amp;'CASE DATA'!$E136&amp;";",SMALL(IF(ISERROR(SEARCH(MID(";"&amp;'CASE DATA'!$E136&amp;";",ROW($1:$99),1),";")),"",ROW($1:$99)+1),COLUMN(H136)),SMALL(IF(ISERROR(SEARCH(MID(";"&amp;'CASE DATA'!$E136&amp;";",ROW($1:$99),1),";")),"",ROW($1:$99)),COLUMN(H135)+1)-SMALL(IF(ISERROR(SEARCH(MID(";"&amp;'CASE DATA'!$E136&amp;";",ROW($1:$99),1),";")),"",ROW($1:$99)),COLUMN(H135))-1)</f>
        <v/>
      </c>
      <c r="AC136" s="121" t="str">
        <f t="array" ref="AC136">MID(";"&amp;'CASE DATA'!$E136&amp;";",SMALL(IF(ISERROR(SEARCH(MID(";"&amp;'CASE DATA'!$E136&amp;";",ROW($1:$99),1),";")),"",ROW($1:$99)+1),COLUMN(I136)),SMALL(IF(ISERROR(SEARCH(MID(";"&amp;'CASE DATA'!$E136&amp;";",ROW($1:$99),1),";")),"",ROW($1:$99)),COLUMN(I135)+1)-SMALL(IF(ISERROR(SEARCH(MID(";"&amp;'CASE DATA'!$E136&amp;";",ROW($1:$99),1),";")),"",ROW($1:$99)),COLUMN(I135))-1)</f>
        <v/>
      </c>
      <c r="AD136" s="121" t="str">
        <f t="array" ref="AD136">MID(";"&amp;'CASE DATA'!$E136&amp;";",SMALL(IF(ISERROR(SEARCH(MID(";"&amp;'CASE DATA'!$E136&amp;";",ROW($1:$99),1),";")),"",ROW($1:$99)+1),COLUMN(J136)),SMALL(IF(ISERROR(SEARCH(MID(";"&amp;'CASE DATA'!$E136&amp;";",ROW($1:$99),1),";")),"",ROW($1:$99)),COLUMN(J135)+1)-SMALL(IF(ISERROR(SEARCH(MID(";"&amp;'CASE DATA'!$E136&amp;";",ROW($1:$99),1),";")),"",ROW($1:$99)),COLUMN(J135))-1)</f>
        <v/>
      </c>
      <c r="AE136" s="121" t="str">
        <f t="array" ref="AE136">MID(";"&amp;'CASE DATA'!$E136&amp;";",SMALL(IF(ISERROR(SEARCH(MID(";"&amp;'CASE DATA'!$E136&amp;";",ROW($1:$99),1),";")),"",ROW($1:$99)+1),COLUMN(K136)),SMALL(IF(ISERROR(SEARCH(MID(";"&amp;'CASE DATA'!$E136&amp;";",ROW($1:$99),1),";")),"",ROW($1:$99)),COLUMN(K135)+1)-SMALL(IF(ISERROR(SEARCH(MID(";"&amp;'CASE DATA'!$E136&amp;";",ROW($1:$99),1),";")),"",ROW($1:$99)),COLUMN(K135))-1)</f>
        <v/>
      </c>
      <c r="AF136" s="121" t="str">
        <f t="array" ref="AF136">MID(";"&amp;'CASE DATA'!$E136&amp;";",SMALL(IF(ISERROR(SEARCH(MID(";"&amp;'CASE DATA'!$E136&amp;";",ROW($1:$99),1),";")),"",ROW($1:$99)+1),COLUMN(L136)),SMALL(IF(ISERROR(SEARCH(MID(";"&amp;'CASE DATA'!$E136&amp;";",ROW($1:$99),1),";")),"",ROW($1:$99)),COLUMN(L135)+1)-SMALL(IF(ISERROR(SEARCH(MID(";"&amp;'CASE DATA'!$E136&amp;";",ROW($1:$99),1),";")),"",ROW($1:$99)),COLUMN(L135))-1)</f>
        <v/>
      </c>
    </row>
    <row r="137" spans="4:32" x14ac:dyDescent="0.3">
      <c r="D137" s="145"/>
      <c r="E137" s="146"/>
      <c r="S137" s="8">
        <f t="shared" si="3"/>
        <v>0</v>
      </c>
      <c r="U137" s="121" t="str">
        <f t="array" ref="U137">MID(";"&amp;'CASE DATA'!$E137&amp;";",SMALL(IF(ISERROR(SEARCH(MID(";"&amp;'CASE DATA'!$E137&amp;";",ROW($1:$99),1),";")),"",ROW($1:$99)+1),COLUMN(A137)),SMALL(IF(ISERROR(SEARCH(MID(";"&amp;'CASE DATA'!$E137&amp;";",ROW($1:$99),1),";")),"",ROW($1:$99)),COLUMN(A136)+1)-SMALL(IF(ISERROR(SEARCH(MID(";"&amp;'CASE DATA'!$E137&amp;";",ROW($1:$99),1),";")),"",ROW($1:$99)),COLUMN(A136))-1)</f>
        <v/>
      </c>
      <c r="V137" s="121" t="str">
        <f t="array" ref="V137">MID(";"&amp;'CASE DATA'!$E137&amp;";",SMALL(IF(ISERROR(SEARCH(MID(";"&amp;'CASE DATA'!$E137&amp;";",ROW($1:$99),1),";")),"",ROW($1:$99)+1),COLUMN(B137)),SMALL(IF(ISERROR(SEARCH(MID(";"&amp;'CASE DATA'!$E137&amp;";",ROW($1:$99),1),";")),"",ROW($1:$99)),COLUMN(B136)+1)-SMALL(IF(ISERROR(SEARCH(MID(";"&amp;'CASE DATA'!$E137&amp;";",ROW($1:$99),1),";")),"",ROW($1:$99)),COLUMN(B136))-1)</f>
        <v/>
      </c>
      <c r="W137" s="121" t="str">
        <f t="array" ref="W137">MID(";"&amp;'CASE DATA'!$E137&amp;";",SMALL(IF(ISERROR(SEARCH(MID(";"&amp;'CASE DATA'!$E137&amp;";",ROW($1:$99),1),";")),"",ROW($1:$99)+1),COLUMN(C137)),SMALL(IF(ISERROR(SEARCH(MID(";"&amp;'CASE DATA'!$E137&amp;";",ROW($1:$99),1),";")),"",ROW($1:$99)),COLUMN(C136)+1)-SMALL(IF(ISERROR(SEARCH(MID(";"&amp;'CASE DATA'!$E137&amp;";",ROW($1:$99),1),";")),"",ROW($1:$99)),COLUMN(C136))-1)</f>
        <v/>
      </c>
      <c r="X137" s="121" t="str">
        <f t="array" ref="X137">MID(";"&amp;'CASE DATA'!$E137&amp;";",SMALL(IF(ISERROR(SEARCH(MID(";"&amp;'CASE DATA'!$E137&amp;";",ROW($1:$99),1),";")),"",ROW($1:$99)+1),COLUMN(D137)),SMALL(IF(ISERROR(SEARCH(MID(";"&amp;'CASE DATA'!$E137&amp;";",ROW($1:$99),1),";")),"",ROW($1:$99)),COLUMN(D136)+1)-SMALL(IF(ISERROR(SEARCH(MID(";"&amp;'CASE DATA'!$E137&amp;";",ROW($1:$99),1),";")),"",ROW($1:$99)),COLUMN(D136))-1)</f>
        <v/>
      </c>
      <c r="Y137" s="121" t="str">
        <f t="array" ref="Y137">MID(";"&amp;'CASE DATA'!$E137&amp;";",SMALL(IF(ISERROR(SEARCH(MID(";"&amp;'CASE DATA'!$E137&amp;";",ROW($1:$99),1),";")),"",ROW($1:$99)+1),COLUMN(E137)),SMALL(IF(ISERROR(SEARCH(MID(";"&amp;'CASE DATA'!$E137&amp;";",ROW($1:$99),1),";")),"",ROW($1:$99)),COLUMN(E136)+1)-SMALL(IF(ISERROR(SEARCH(MID(";"&amp;'CASE DATA'!$E137&amp;";",ROW($1:$99),1),";")),"",ROW($1:$99)),COLUMN(E136))-1)</f>
        <v/>
      </c>
      <c r="Z137" s="121" t="str">
        <f t="array" ref="Z137">MID(";"&amp;'CASE DATA'!$E137&amp;";",SMALL(IF(ISERROR(SEARCH(MID(";"&amp;'CASE DATA'!$E137&amp;";",ROW($1:$99),1),";")),"",ROW($1:$99)+1),COLUMN(F137)),SMALL(IF(ISERROR(SEARCH(MID(";"&amp;'CASE DATA'!$E137&amp;";",ROW($1:$99),1),";")),"",ROW($1:$99)),COLUMN(F136)+1)-SMALL(IF(ISERROR(SEARCH(MID(";"&amp;'CASE DATA'!$E137&amp;";",ROW($1:$99),1),";")),"",ROW($1:$99)),COLUMN(F136))-1)</f>
        <v/>
      </c>
      <c r="AA137" s="121" t="str">
        <f t="array" ref="AA137">MID(";"&amp;'CASE DATA'!$E137&amp;";",SMALL(IF(ISERROR(SEARCH(MID(";"&amp;'CASE DATA'!$E137&amp;";",ROW($1:$99),1),";")),"",ROW($1:$99)+1),COLUMN(G137)),SMALL(IF(ISERROR(SEARCH(MID(";"&amp;'CASE DATA'!$E137&amp;";",ROW($1:$99),1),";")),"",ROW($1:$99)),COLUMN(G136)+1)-SMALL(IF(ISERROR(SEARCH(MID(";"&amp;'CASE DATA'!$E137&amp;";",ROW($1:$99),1),";")),"",ROW($1:$99)),COLUMN(G136))-1)</f>
        <v/>
      </c>
      <c r="AB137" s="121" t="str">
        <f t="array" ref="AB137">MID(";"&amp;'CASE DATA'!$E137&amp;";",SMALL(IF(ISERROR(SEARCH(MID(";"&amp;'CASE DATA'!$E137&amp;";",ROW($1:$99),1),";")),"",ROW($1:$99)+1),COLUMN(H137)),SMALL(IF(ISERROR(SEARCH(MID(";"&amp;'CASE DATA'!$E137&amp;";",ROW($1:$99),1),";")),"",ROW($1:$99)),COLUMN(H136)+1)-SMALL(IF(ISERROR(SEARCH(MID(";"&amp;'CASE DATA'!$E137&amp;";",ROW($1:$99),1),";")),"",ROW($1:$99)),COLUMN(H136))-1)</f>
        <v/>
      </c>
      <c r="AC137" s="121" t="str">
        <f t="array" ref="AC137">MID(";"&amp;'CASE DATA'!$E137&amp;";",SMALL(IF(ISERROR(SEARCH(MID(";"&amp;'CASE DATA'!$E137&amp;";",ROW($1:$99),1),";")),"",ROW($1:$99)+1),COLUMN(I137)),SMALL(IF(ISERROR(SEARCH(MID(";"&amp;'CASE DATA'!$E137&amp;";",ROW($1:$99),1),";")),"",ROW($1:$99)),COLUMN(I136)+1)-SMALL(IF(ISERROR(SEARCH(MID(";"&amp;'CASE DATA'!$E137&amp;";",ROW($1:$99),1),";")),"",ROW($1:$99)),COLUMN(I136))-1)</f>
        <v/>
      </c>
      <c r="AD137" s="121" t="str">
        <f t="array" ref="AD137">MID(";"&amp;'CASE DATA'!$E137&amp;";",SMALL(IF(ISERROR(SEARCH(MID(";"&amp;'CASE DATA'!$E137&amp;";",ROW($1:$99),1),";")),"",ROW($1:$99)+1),COLUMN(J137)),SMALL(IF(ISERROR(SEARCH(MID(";"&amp;'CASE DATA'!$E137&amp;";",ROW($1:$99),1),";")),"",ROW($1:$99)),COLUMN(J136)+1)-SMALL(IF(ISERROR(SEARCH(MID(";"&amp;'CASE DATA'!$E137&amp;";",ROW($1:$99),1),";")),"",ROW($1:$99)),COLUMN(J136))-1)</f>
        <v/>
      </c>
      <c r="AE137" s="121" t="str">
        <f t="array" ref="AE137">MID(";"&amp;'CASE DATA'!$E137&amp;";",SMALL(IF(ISERROR(SEARCH(MID(";"&amp;'CASE DATA'!$E137&amp;";",ROW($1:$99),1),";")),"",ROW($1:$99)+1),COLUMN(K137)),SMALL(IF(ISERROR(SEARCH(MID(";"&amp;'CASE DATA'!$E137&amp;";",ROW($1:$99),1),";")),"",ROW($1:$99)),COLUMN(K136)+1)-SMALL(IF(ISERROR(SEARCH(MID(";"&amp;'CASE DATA'!$E137&amp;";",ROW($1:$99),1),";")),"",ROW($1:$99)),COLUMN(K136))-1)</f>
        <v/>
      </c>
      <c r="AF137" s="121" t="str">
        <f t="array" ref="AF137">MID(";"&amp;'CASE DATA'!$E137&amp;";",SMALL(IF(ISERROR(SEARCH(MID(";"&amp;'CASE DATA'!$E137&amp;";",ROW($1:$99),1),";")),"",ROW($1:$99)+1),COLUMN(L137)),SMALL(IF(ISERROR(SEARCH(MID(";"&amp;'CASE DATA'!$E137&amp;";",ROW($1:$99),1),";")),"",ROW($1:$99)),COLUMN(L136)+1)-SMALL(IF(ISERROR(SEARCH(MID(";"&amp;'CASE DATA'!$E137&amp;";",ROW($1:$99),1),";")),"",ROW($1:$99)),COLUMN(L136))-1)</f>
        <v/>
      </c>
    </row>
    <row r="138" spans="4:32" x14ac:dyDescent="0.3">
      <c r="D138" s="145"/>
      <c r="E138" s="146"/>
      <c r="S138" s="8">
        <f t="shared" si="3"/>
        <v>0</v>
      </c>
      <c r="U138" s="121" t="str">
        <f t="array" ref="U138">MID(";"&amp;'CASE DATA'!$E138&amp;";",SMALL(IF(ISERROR(SEARCH(MID(";"&amp;'CASE DATA'!$E138&amp;";",ROW($1:$99),1),";")),"",ROW($1:$99)+1),COLUMN(A138)),SMALL(IF(ISERROR(SEARCH(MID(";"&amp;'CASE DATA'!$E138&amp;";",ROW($1:$99),1),";")),"",ROW($1:$99)),COLUMN(A137)+1)-SMALL(IF(ISERROR(SEARCH(MID(";"&amp;'CASE DATA'!$E138&amp;";",ROW($1:$99),1),";")),"",ROW($1:$99)),COLUMN(A137))-1)</f>
        <v/>
      </c>
      <c r="V138" s="121" t="str">
        <f t="array" ref="V138">MID(";"&amp;'CASE DATA'!$E138&amp;";",SMALL(IF(ISERROR(SEARCH(MID(";"&amp;'CASE DATA'!$E138&amp;";",ROW($1:$99),1),";")),"",ROW($1:$99)+1),COLUMN(B138)),SMALL(IF(ISERROR(SEARCH(MID(";"&amp;'CASE DATA'!$E138&amp;";",ROW($1:$99),1),";")),"",ROW($1:$99)),COLUMN(B137)+1)-SMALL(IF(ISERROR(SEARCH(MID(";"&amp;'CASE DATA'!$E138&amp;";",ROW($1:$99),1),";")),"",ROW($1:$99)),COLUMN(B137))-1)</f>
        <v/>
      </c>
      <c r="W138" s="121" t="str">
        <f t="array" ref="W138">MID(";"&amp;'CASE DATA'!$E138&amp;";",SMALL(IF(ISERROR(SEARCH(MID(";"&amp;'CASE DATA'!$E138&amp;";",ROW($1:$99),1),";")),"",ROW($1:$99)+1),COLUMN(C138)),SMALL(IF(ISERROR(SEARCH(MID(";"&amp;'CASE DATA'!$E138&amp;";",ROW($1:$99),1),";")),"",ROW($1:$99)),COLUMN(C137)+1)-SMALL(IF(ISERROR(SEARCH(MID(";"&amp;'CASE DATA'!$E138&amp;";",ROW($1:$99),1),";")),"",ROW($1:$99)),COLUMN(C137))-1)</f>
        <v/>
      </c>
      <c r="X138" s="121" t="str">
        <f t="array" ref="X138">MID(";"&amp;'CASE DATA'!$E138&amp;";",SMALL(IF(ISERROR(SEARCH(MID(";"&amp;'CASE DATA'!$E138&amp;";",ROW($1:$99),1),";")),"",ROW($1:$99)+1),COLUMN(D138)),SMALL(IF(ISERROR(SEARCH(MID(";"&amp;'CASE DATA'!$E138&amp;";",ROW($1:$99),1),";")),"",ROW($1:$99)),COLUMN(D137)+1)-SMALL(IF(ISERROR(SEARCH(MID(";"&amp;'CASE DATA'!$E138&amp;";",ROW($1:$99),1),";")),"",ROW($1:$99)),COLUMN(D137))-1)</f>
        <v/>
      </c>
      <c r="Y138" s="121" t="str">
        <f t="array" ref="Y138">MID(";"&amp;'CASE DATA'!$E138&amp;";",SMALL(IF(ISERROR(SEARCH(MID(";"&amp;'CASE DATA'!$E138&amp;";",ROW($1:$99),1),";")),"",ROW($1:$99)+1),COLUMN(E138)),SMALL(IF(ISERROR(SEARCH(MID(";"&amp;'CASE DATA'!$E138&amp;";",ROW($1:$99),1),";")),"",ROW($1:$99)),COLUMN(E137)+1)-SMALL(IF(ISERROR(SEARCH(MID(";"&amp;'CASE DATA'!$E138&amp;";",ROW($1:$99),1),";")),"",ROW($1:$99)),COLUMN(E137))-1)</f>
        <v/>
      </c>
      <c r="Z138" s="121" t="str">
        <f t="array" ref="Z138">MID(";"&amp;'CASE DATA'!$E138&amp;";",SMALL(IF(ISERROR(SEARCH(MID(";"&amp;'CASE DATA'!$E138&amp;";",ROW($1:$99),1),";")),"",ROW($1:$99)+1),COLUMN(F138)),SMALL(IF(ISERROR(SEARCH(MID(";"&amp;'CASE DATA'!$E138&amp;";",ROW($1:$99),1),";")),"",ROW($1:$99)),COLUMN(F137)+1)-SMALL(IF(ISERROR(SEARCH(MID(";"&amp;'CASE DATA'!$E138&amp;";",ROW($1:$99),1),";")),"",ROW($1:$99)),COLUMN(F137))-1)</f>
        <v/>
      </c>
      <c r="AA138" s="121" t="str">
        <f t="array" ref="AA138">MID(";"&amp;'CASE DATA'!$E138&amp;";",SMALL(IF(ISERROR(SEARCH(MID(";"&amp;'CASE DATA'!$E138&amp;";",ROW($1:$99),1),";")),"",ROW($1:$99)+1),COLUMN(G138)),SMALL(IF(ISERROR(SEARCH(MID(";"&amp;'CASE DATA'!$E138&amp;";",ROW($1:$99),1),";")),"",ROW($1:$99)),COLUMN(G137)+1)-SMALL(IF(ISERROR(SEARCH(MID(";"&amp;'CASE DATA'!$E138&amp;";",ROW($1:$99),1),";")),"",ROW($1:$99)),COLUMN(G137))-1)</f>
        <v/>
      </c>
      <c r="AB138" s="121" t="str">
        <f t="array" ref="AB138">MID(";"&amp;'CASE DATA'!$E138&amp;";",SMALL(IF(ISERROR(SEARCH(MID(";"&amp;'CASE DATA'!$E138&amp;";",ROW($1:$99),1),";")),"",ROW($1:$99)+1),COLUMN(H138)),SMALL(IF(ISERROR(SEARCH(MID(";"&amp;'CASE DATA'!$E138&amp;";",ROW($1:$99),1),";")),"",ROW($1:$99)),COLUMN(H137)+1)-SMALL(IF(ISERROR(SEARCH(MID(";"&amp;'CASE DATA'!$E138&amp;";",ROW($1:$99),1),";")),"",ROW($1:$99)),COLUMN(H137))-1)</f>
        <v/>
      </c>
      <c r="AC138" s="121" t="str">
        <f t="array" ref="AC138">MID(";"&amp;'CASE DATA'!$E138&amp;";",SMALL(IF(ISERROR(SEARCH(MID(";"&amp;'CASE DATA'!$E138&amp;";",ROW($1:$99),1),";")),"",ROW($1:$99)+1),COLUMN(I138)),SMALL(IF(ISERROR(SEARCH(MID(";"&amp;'CASE DATA'!$E138&amp;";",ROW($1:$99),1),";")),"",ROW($1:$99)),COLUMN(I137)+1)-SMALL(IF(ISERROR(SEARCH(MID(";"&amp;'CASE DATA'!$E138&amp;";",ROW($1:$99),1),";")),"",ROW($1:$99)),COLUMN(I137))-1)</f>
        <v/>
      </c>
      <c r="AD138" s="121" t="str">
        <f t="array" ref="AD138">MID(";"&amp;'CASE DATA'!$E138&amp;";",SMALL(IF(ISERROR(SEARCH(MID(";"&amp;'CASE DATA'!$E138&amp;";",ROW($1:$99),1),";")),"",ROW($1:$99)+1),COLUMN(J138)),SMALL(IF(ISERROR(SEARCH(MID(";"&amp;'CASE DATA'!$E138&amp;";",ROW($1:$99),1),";")),"",ROW($1:$99)),COLUMN(J137)+1)-SMALL(IF(ISERROR(SEARCH(MID(";"&amp;'CASE DATA'!$E138&amp;";",ROW($1:$99),1),";")),"",ROW($1:$99)),COLUMN(J137))-1)</f>
        <v/>
      </c>
      <c r="AE138" s="121" t="str">
        <f t="array" ref="AE138">MID(";"&amp;'CASE DATA'!$E138&amp;";",SMALL(IF(ISERROR(SEARCH(MID(";"&amp;'CASE DATA'!$E138&amp;";",ROW($1:$99),1),";")),"",ROW($1:$99)+1),COLUMN(K138)),SMALL(IF(ISERROR(SEARCH(MID(";"&amp;'CASE DATA'!$E138&amp;";",ROW($1:$99),1),";")),"",ROW($1:$99)),COLUMN(K137)+1)-SMALL(IF(ISERROR(SEARCH(MID(";"&amp;'CASE DATA'!$E138&amp;";",ROW($1:$99),1),";")),"",ROW($1:$99)),COLUMN(K137))-1)</f>
        <v/>
      </c>
      <c r="AF138" s="121" t="str">
        <f t="array" ref="AF138">MID(";"&amp;'CASE DATA'!$E138&amp;";",SMALL(IF(ISERROR(SEARCH(MID(";"&amp;'CASE DATA'!$E138&amp;";",ROW($1:$99),1),";")),"",ROW($1:$99)+1),COLUMN(L138)),SMALL(IF(ISERROR(SEARCH(MID(";"&amp;'CASE DATA'!$E138&amp;";",ROW($1:$99),1),";")),"",ROW($1:$99)),COLUMN(L137)+1)-SMALL(IF(ISERROR(SEARCH(MID(";"&amp;'CASE DATA'!$E138&amp;";",ROW($1:$99),1),";")),"",ROW($1:$99)),COLUMN(L137))-1)</f>
        <v/>
      </c>
    </row>
    <row r="139" spans="4:32" x14ac:dyDescent="0.3">
      <c r="D139" s="145"/>
      <c r="E139" s="146"/>
      <c r="S139" s="8">
        <f t="shared" si="3"/>
        <v>0</v>
      </c>
      <c r="U139" s="121" t="str">
        <f t="array" ref="U139">MID(";"&amp;'CASE DATA'!$E139&amp;";",SMALL(IF(ISERROR(SEARCH(MID(";"&amp;'CASE DATA'!$E139&amp;";",ROW($1:$99),1),";")),"",ROW($1:$99)+1),COLUMN(A139)),SMALL(IF(ISERROR(SEARCH(MID(";"&amp;'CASE DATA'!$E139&amp;";",ROW($1:$99),1),";")),"",ROW($1:$99)),COLUMN(A138)+1)-SMALL(IF(ISERROR(SEARCH(MID(";"&amp;'CASE DATA'!$E139&amp;";",ROW($1:$99),1),";")),"",ROW($1:$99)),COLUMN(A138))-1)</f>
        <v/>
      </c>
      <c r="V139" s="121" t="str">
        <f t="array" ref="V139">MID(";"&amp;'CASE DATA'!$E139&amp;";",SMALL(IF(ISERROR(SEARCH(MID(";"&amp;'CASE DATA'!$E139&amp;";",ROW($1:$99),1),";")),"",ROW($1:$99)+1),COLUMN(B139)),SMALL(IF(ISERROR(SEARCH(MID(";"&amp;'CASE DATA'!$E139&amp;";",ROW($1:$99),1),";")),"",ROW($1:$99)),COLUMN(B138)+1)-SMALL(IF(ISERROR(SEARCH(MID(";"&amp;'CASE DATA'!$E139&amp;";",ROW($1:$99),1),";")),"",ROW($1:$99)),COLUMN(B138))-1)</f>
        <v/>
      </c>
      <c r="W139" s="121" t="str">
        <f t="array" ref="W139">MID(";"&amp;'CASE DATA'!$E139&amp;";",SMALL(IF(ISERROR(SEARCH(MID(";"&amp;'CASE DATA'!$E139&amp;";",ROW($1:$99),1),";")),"",ROW($1:$99)+1),COLUMN(C139)),SMALL(IF(ISERROR(SEARCH(MID(";"&amp;'CASE DATA'!$E139&amp;";",ROW($1:$99),1),";")),"",ROW($1:$99)),COLUMN(C138)+1)-SMALL(IF(ISERROR(SEARCH(MID(";"&amp;'CASE DATA'!$E139&amp;";",ROW($1:$99),1),";")),"",ROW($1:$99)),COLUMN(C138))-1)</f>
        <v/>
      </c>
      <c r="X139" s="121" t="str">
        <f t="array" ref="X139">MID(";"&amp;'CASE DATA'!$E139&amp;";",SMALL(IF(ISERROR(SEARCH(MID(";"&amp;'CASE DATA'!$E139&amp;";",ROW($1:$99),1),";")),"",ROW($1:$99)+1),COLUMN(D139)),SMALL(IF(ISERROR(SEARCH(MID(";"&amp;'CASE DATA'!$E139&amp;";",ROW($1:$99),1),";")),"",ROW($1:$99)),COLUMN(D138)+1)-SMALL(IF(ISERROR(SEARCH(MID(";"&amp;'CASE DATA'!$E139&amp;";",ROW($1:$99),1),";")),"",ROW($1:$99)),COLUMN(D138))-1)</f>
        <v/>
      </c>
      <c r="Y139" s="121" t="str">
        <f t="array" ref="Y139">MID(";"&amp;'CASE DATA'!$E139&amp;";",SMALL(IF(ISERROR(SEARCH(MID(";"&amp;'CASE DATA'!$E139&amp;";",ROW($1:$99),1),";")),"",ROW($1:$99)+1),COLUMN(E139)),SMALL(IF(ISERROR(SEARCH(MID(";"&amp;'CASE DATA'!$E139&amp;";",ROW($1:$99),1),";")),"",ROW($1:$99)),COLUMN(E138)+1)-SMALL(IF(ISERROR(SEARCH(MID(";"&amp;'CASE DATA'!$E139&amp;";",ROW($1:$99),1),";")),"",ROW($1:$99)),COLUMN(E138))-1)</f>
        <v/>
      </c>
      <c r="Z139" s="121" t="str">
        <f t="array" ref="Z139">MID(";"&amp;'CASE DATA'!$E139&amp;";",SMALL(IF(ISERROR(SEARCH(MID(";"&amp;'CASE DATA'!$E139&amp;";",ROW($1:$99),1),";")),"",ROW($1:$99)+1),COLUMN(F139)),SMALL(IF(ISERROR(SEARCH(MID(";"&amp;'CASE DATA'!$E139&amp;";",ROW($1:$99),1),";")),"",ROW($1:$99)),COLUMN(F138)+1)-SMALL(IF(ISERROR(SEARCH(MID(";"&amp;'CASE DATA'!$E139&amp;";",ROW($1:$99),1),";")),"",ROW($1:$99)),COLUMN(F138))-1)</f>
        <v/>
      </c>
      <c r="AA139" s="121" t="str">
        <f t="array" ref="AA139">MID(";"&amp;'CASE DATA'!$E139&amp;";",SMALL(IF(ISERROR(SEARCH(MID(";"&amp;'CASE DATA'!$E139&amp;";",ROW($1:$99),1),";")),"",ROW($1:$99)+1),COLUMN(G139)),SMALL(IF(ISERROR(SEARCH(MID(";"&amp;'CASE DATA'!$E139&amp;";",ROW($1:$99),1),";")),"",ROW($1:$99)),COLUMN(G138)+1)-SMALL(IF(ISERROR(SEARCH(MID(";"&amp;'CASE DATA'!$E139&amp;";",ROW($1:$99),1),";")),"",ROW($1:$99)),COLUMN(G138))-1)</f>
        <v/>
      </c>
      <c r="AB139" s="121" t="str">
        <f t="array" ref="AB139">MID(";"&amp;'CASE DATA'!$E139&amp;";",SMALL(IF(ISERROR(SEARCH(MID(";"&amp;'CASE DATA'!$E139&amp;";",ROW($1:$99),1),";")),"",ROW($1:$99)+1),COLUMN(H139)),SMALL(IF(ISERROR(SEARCH(MID(";"&amp;'CASE DATA'!$E139&amp;";",ROW($1:$99),1),";")),"",ROW($1:$99)),COLUMN(H138)+1)-SMALL(IF(ISERROR(SEARCH(MID(";"&amp;'CASE DATA'!$E139&amp;";",ROW($1:$99),1),";")),"",ROW($1:$99)),COLUMN(H138))-1)</f>
        <v/>
      </c>
      <c r="AC139" s="121" t="str">
        <f t="array" ref="AC139">MID(";"&amp;'CASE DATA'!$E139&amp;";",SMALL(IF(ISERROR(SEARCH(MID(";"&amp;'CASE DATA'!$E139&amp;";",ROW($1:$99),1),";")),"",ROW($1:$99)+1),COLUMN(I139)),SMALL(IF(ISERROR(SEARCH(MID(";"&amp;'CASE DATA'!$E139&amp;";",ROW($1:$99),1),";")),"",ROW($1:$99)),COLUMN(I138)+1)-SMALL(IF(ISERROR(SEARCH(MID(";"&amp;'CASE DATA'!$E139&amp;";",ROW($1:$99),1),";")),"",ROW($1:$99)),COLUMN(I138))-1)</f>
        <v/>
      </c>
      <c r="AD139" s="121" t="str">
        <f t="array" ref="AD139">MID(";"&amp;'CASE DATA'!$E139&amp;";",SMALL(IF(ISERROR(SEARCH(MID(";"&amp;'CASE DATA'!$E139&amp;";",ROW($1:$99),1),";")),"",ROW($1:$99)+1),COLUMN(J139)),SMALL(IF(ISERROR(SEARCH(MID(";"&amp;'CASE DATA'!$E139&amp;";",ROW($1:$99),1),";")),"",ROW($1:$99)),COLUMN(J138)+1)-SMALL(IF(ISERROR(SEARCH(MID(";"&amp;'CASE DATA'!$E139&amp;";",ROW($1:$99),1),";")),"",ROW($1:$99)),COLUMN(J138))-1)</f>
        <v/>
      </c>
      <c r="AE139" s="121" t="str">
        <f t="array" ref="AE139">MID(";"&amp;'CASE DATA'!$E139&amp;";",SMALL(IF(ISERROR(SEARCH(MID(";"&amp;'CASE DATA'!$E139&amp;";",ROW($1:$99),1),";")),"",ROW($1:$99)+1),COLUMN(K139)),SMALL(IF(ISERROR(SEARCH(MID(";"&amp;'CASE DATA'!$E139&amp;";",ROW($1:$99),1),";")),"",ROW($1:$99)),COLUMN(K138)+1)-SMALL(IF(ISERROR(SEARCH(MID(";"&amp;'CASE DATA'!$E139&amp;";",ROW($1:$99),1),";")),"",ROW($1:$99)),COLUMN(K138))-1)</f>
        <v/>
      </c>
      <c r="AF139" s="121" t="str">
        <f t="array" ref="AF139">MID(";"&amp;'CASE DATA'!$E139&amp;";",SMALL(IF(ISERROR(SEARCH(MID(";"&amp;'CASE DATA'!$E139&amp;";",ROW($1:$99),1),";")),"",ROW($1:$99)+1),COLUMN(L139)),SMALL(IF(ISERROR(SEARCH(MID(";"&amp;'CASE DATA'!$E139&amp;";",ROW($1:$99),1),";")),"",ROW($1:$99)),COLUMN(L138)+1)-SMALL(IF(ISERROR(SEARCH(MID(";"&amp;'CASE DATA'!$E139&amp;";",ROW($1:$99),1),";")),"",ROW($1:$99)),COLUMN(L138))-1)</f>
        <v/>
      </c>
    </row>
    <row r="140" spans="4:32" x14ac:dyDescent="0.3">
      <c r="D140" s="145"/>
      <c r="E140" s="146"/>
      <c r="S140" s="8">
        <f t="shared" si="3"/>
        <v>0</v>
      </c>
      <c r="U140" s="121" t="str">
        <f t="array" ref="U140">MID(";"&amp;'CASE DATA'!$E140&amp;";",SMALL(IF(ISERROR(SEARCH(MID(";"&amp;'CASE DATA'!$E140&amp;";",ROW($1:$99),1),";")),"",ROW($1:$99)+1),COLUMN(A140)),SMALL(IF(ISERROR(SEARCH(MID(";"&amp;'CASE DATA'!$E140&amp;";",ROW($1:$99),1),";")),"",ROW($1:$99)),COLUMN(A139)+1)-SMALL(IF(ISERROR(SEARCH(MID(";"&amp;'CASE DATA'!$E140&amp;";",ROW($1:$99),1),";")),"",ROW($1:$99)),COLUMN(A139))-1)</f>
        <v/>
      </c>
      <c r="V140" s="121" t="str">
        <f t="array" ref="V140">MID(";"&amp;'CASE DATA'!$E140&amp;";",SMALL(IF(ISERROR(SEARCH(MID(";"&amp;'CASE DATA'!$E140&amp;";",ROW($1:$99),1),";")),"",ROW($1:$99)+1),COLUMN(B140)),SMALL(IF(ISERROR(SEARCH(MID(";"&amp;'CASE DATA'!$E140&amp;";",ROW($1:$99),1),";")),"",ROW($1:$99)),COLUMN(B139)+1)-SMALL(IF(ISERROR(SEARCH(MID(";"&amp;'CASE DATA'!$E140&amp;";",ROW($1:$99),1),";")),"",ROW($1:$99)),COLUMN(B139))-1)</f>
        <v/>
      </c>
      <c r="W140" s="121" t="str">
        <f t="array" ref="W140">MID(";"&amp;'CASE DATA'!$E140&amp;";",SMALL(IF(ISERROR(SEARCH(MID(";"&amp;'CASE DATA'!$E140&amp;";",ROW($1:$99),1),";")),"",ROW($1:$99)+1),COLUMN(C140)),SMALL(IF(ISERROR(SEARCH(MID(";"&amp;'CASE DATA'!$E140&amp;";",ROW($1:$99),1),";")),"",ROW($1:$99)),COLUMN(C139)+1)-SMALL(IF(ISERROR(SEARCH(MID(";"&amp;'CASE DATA'!$E140&amp;";",ROW($1:$99),1),";")),"",ROW($1:$99)),COLUMN(C139))-1)</f>
        <v/>
      </c>
      <c r="X140" s="121" t="str">
        <f t="array" ref="X140">MID(";"&amp;'CASE DATA'!$E140&amp;";",SMALL(IF(ISERROR(SEARCH(MID(";"&amp;'CASE DATA'!$E140&amp;";",ROW($1:$99),1),";")),"",ROW($1:$99)+1),COLUMN(D140)),SMALL(IF(ISERROR(SEARCH(MID(";"&amp;'CASE DATA'!$E140&amp;";",ROW($1:$99),1),";")),"",ROW($1:$99)),COLUMN(D139)+1)-SMALL(IF(ISERROR(SEARCH(MID(";"&amp;'CASE DATA'!$E140&amp;";",ROW($1:$99),1),";")),"",ROW($1:$99)),COLUMN(D139))-1)</f>
        <v/>
      </c>
      <c r="Y140" s="121" t="str">
        <f t="array" ref="Y140">MID(";"&amp;'CASE DATA'!$E140&amp;";",SMALL(IF(ISERROR(SEARCH(MID(";"&amp;'CASE DATA'!$E140&amp;";",ROW($1:$99),1),";")),"",ROW($1:$99)+1),COLUMN(E140)),SMALL(IF(ISERROR(SEARCH(MID(";"&amp;'CASE DATA'!$E140&amp;";",ROW($1:$99),1),";")),"",ROW($1:$99)),COLUMN(E139)+1)-SMALL(IF(ISERROR(SEARCH(MID(";"&amp;'CASE DATA'!$E140&amp;";",ROW($1:$99),1),";")),"",ROW($1:$99)),COLUMN(E139))-1)</f>
        <v/>
      </c>
      <c r="Z140" s="121" t="str">
        <f t="array" ref="Z140">MID(";"&amp;'CASE DATA'!$E140&amp;";",SMALL(IF(ISERROR(SEARCH(MID(";"&amp;'CASE DATA'!$E140&amp;";",ROW($1:$99),1),";")),"",ROW($1:$99)+1),COLUMN(F140)),SMALL(IF(ISERROR(SEARCH(MID(";"&amp;'CASE DATA'!$E140&amp;";",ROW($1:$99),1),";")),"",ROW($1:$99)),COLUMN(F139)+1)-SMALL(IF(ISERROR(SEARCH(MID(";"&amp;'CASE DATA'!$E140&amp;";",ROW($1:$99),1),";")),"",ROW($1:$99)),COLUMN(F139))-1)</f>
        <v/>
      </c>
      <c r="AA140" s="121" t="str">
        <f t="array" ref="AA140">MID(";"&amp;'CASE DATA'!$E140&amp;";",SMALL(IF(ISERROR(SEARCH(MID(";"&amp;'CASE DATA'!$E140&amp;";",ROW($1:$99),1),";")),"",ROW($1:$99)+1),COLUMN(G140)),SMALL(IF(ISERROR(SEARCH(MID(";"&amp;'CASE DATA'!$E140&amp;";",ROW($1:$99),1),";")),"",ROW($1:$99)),COLUMN(G139)+1)-SMALL(IF(ISERROR(SEARCH(MID(";"&amp;'CASE DATA'!$E140&amp;";",ROW($1:$99),1),";")),"",ROW($1:$99)),COLUMN(G139))-1)</f>
        <v/>
      </c>
      <c r="AB140" s="121" t="str">
        <f t="array" ref="AB140">MID(";"&amp;'CASE DATA'!$E140&amp;";",SMALL(IF(ISERROR(SEARCH(MID(";"&amp;'CASE DATA'!$E140&amp;";",ROW($1:$99),1),";")),"",ROW($1:$99)+1),COLUMN(H140)),SMALL(IF(ISERROR(SEARCH(MID(";"&amp;'CASE DATA'!$E140&amp;";",ROW($1:$99),1),";")),"",ROW($1:$99)),COLUMN(H139)+1)-SMALL(IF(ISERROR(SEARCH(MID(";"&amp;'CASE DATA'!$E140&amp;";",ROW($1:$99),1),";")),"",ROW($1:$99)),COLUMN(H139))-1)</f>
        <v/>
      </c>
      <c r="AC140" s="121" t="str">
        <f t="array" ref="AC140">MID(";"&amp;'CASE DATA'!$E140&amp;";",SMALL(IF(ISERROR(SEARCH(MID(";"&amp;'CASE DATA'!$E140&amp;";",ROW($1:$99),1),";")),"",ROW($1:$99)+1),COLUMN(I140)),SMALL(IF(ISERROR(SEARCH(MID(";"&amp;'CASE DATA'!$E140&amp;";",ROW($1:$99),1),";")),"",ROW($1:$99)),COLUMN(I139)+1)-SMALL(IF(ISERROR(SEARCH(MID(";"&amp;'CASE DATA'!$E140&amp;";",ROW($1:$99),1),";")),"",ROW($1:$99)),COLUMN(I139))-1)</f>
        <v/>
      </c>
      <c r="AD140" s="121" t="str">
        <f t="array" ref="AD140">MID(";"&amp;'CASE DATA'!$E140&amp;";",SMALL(IF(ISERROR(SEARCH(MID(";"&amp;'CASE DATA'!$E140&amp;";",ROW($1:$99),1),";")),"",ROW($1:$99)+1),COLUMN(J140)),SMALL(IF(ISERROR(SEARCH(MID(";"&amp;'CASE DATA'!$E140&amp;";",ROW($1:$99),1),";")),"",ROW($1:$99)),COLUMN(J139)+1)-SMALL(IF(ISERROR(SEARCH(MID(";"&amp;'CASE DATA'!$E140&amp;";",ROW($1:$99),1),";")),"",ROW($1:$99)),COLUMN(J139))-1)</f>
        <v/>
      </c>
      <c r="AE140" s="121" t="str">
        <f t="array" ref="AE140">MID(";"&amp;'CASE DATA'!$E140&amp;";",SMALL(IF(ISERROR(SEARCH(MID(";"&amp;'CASE DATA'!$E140&amp;";",ROW($1:$99),1),";")),"",ROW($1:$99)+1),COLUMN(K140)),SMALL(IF(ISERROR(SEARCH(MID(";"&amp;'CASE DATA'!$E140&amp;";",ROW($1:$99),1),";")),"",ROW($1:$99)),COLUMN(K139)+1)-SMALL(IF(ISERROR(SEARCH(MID(";"&amp;'CASE DATA'!$E140&amp;";",ROW($1:$99),1),";")),"",ROW($1:$99)),COLUMN(K139))-1)</f>
        <v/>
      </c>
      <c r="AF140" s="121" t="str">
        <f t="array" ref="AF140">MID(";"&amp;'CASE DATA'!$E140&amp;";",SMALL(IF(ISERROR(SEARCH(MID(";"&amp;'CASE DATA'!$E140&amp;";",ROW($1:$99),1),";")),"",ROW($1:$99)+1),COLUMN(L140)),SMALL(IF(ISERROR(SEARCH(MID(";"&amp;'CASE DATA'!$E140&amp;";",ROW($1:$99),1),";")),"",ROW($1:$99)),COLUMN(L139)+1)-SMALL(IF(ISERROR(SEARCH(MID(";"&amp;'CASE DATA'!$E140&amp;";",ROW($1:$99),1),";")),"",ROW($1:$99)),COLUMN(L139))-1)</f>
        <v/>
      </c>
    </row>
    <row r="141" spans="4:32" x14ac:dyDescent="0.3">
      <c r="D141" s="145"/>
      <c r="E141" s="146"/>
      <c r="S141" s="8">
        <f t="shared" si="3"/>
        <v>0</v>
      </c>
      <c r="U141" s="121" t="str">
        <f t="array" ref="U141">MID(";"&amp;'CASE DATA'!$E141&amp;";",SMALL(IF(ISERROR(SEARCH(MID(";"&amp;'CASE DATA'!$E141&amp;";",ROW($1:$99),1),";")),"",ROW($1:$99)+1),COLUMN(A141)),SMALL(IF(ISERROR(SEARCH(MID(";"&amp;'CASE DATA'!$E141&amp;";",ROW($1:$99),1),";")),"",ROW($1:$99)),COLUMN(A140)+1)-SMALL(IF(ISERROR(SEARCH(MID(";"&amp;'CASE DATA'!$E141&amp;";",ROW($1:$99),1),";")),"",ROW($1:$99)),COLUMN(A140))-1)</f>
        <v/>
      </c>
      <c r="V141" s="121" t="str">
        <f t="array" ref="V141">MID(";"&amp;'CASE DATA'!$E141&amp;";",SMALL(IF(ISERROR(SEARCH(MID(";"&amp;'CASE DATA'!$E141&amp;";",ROW($1:$99),1),";")),"",ROW($1:$99)+1),COLUMN(B141)),SMALL(IF(ISERROR(SEARCH(MID(";"&amp;'CASE DATA'!$E141&amp;";",ROW($1:$99),1),";")),"",ROW($1:$99)),COLUMN(B140)+1)-SMALL(IF(ISERROR(SEARCH(MID(";"&amp;'CASE DATA'!$E141&amp;";",ROW($1:$99),1),";")),"",ROW($1:$99)),COLUMN(B140))-1)</f>
        <v/>
      </c>
      <c r="W141" s="121" t="str">
        <f t="array" ref="W141">MID(";"&amp;'CASE DATA'!$E141&amp;";",SMALL(IF(ISERROR(SEARCH(MID(";"&amp;'CASE DATA'!$E141&amp;";",ROW($1:$99),1),";")),"",ROW($1:$99)+1),COLUMN(C141)),SMALL(IF(ISERROR(SEARCH(MID(";"&amp;'CASE DATA'!$E141&amp;";",ROW($1:$99),1),";")),"",ROW($1:$99)),COLUMN(C140)+1)-SMALL(IF(ISERROR(SEARCH(MID(";"&amp;'CASE DATA'!$E141&amp;";",ROW($1:$99),1),";")),"",ROW($1:$99)),COLUMN(C140))-1)</f>
        <v/>
      </c>
      <c r="X141" s="121" t="str">
        <f t="array" ref="X141">MID(";"&amp;'CASE DATA'!$E141&amp;";",SMALL(IF(ISERROR(SEARCH(MID(";"&amp;'CASE DATA'!$E141&amp;";",ROW($1:$99),1),";")),"",ROW($1:$99)+1),COLUMN(D141)),SMALL(IF(ISERROR(SEARCH(MID(";"&amp;'CASE DATA'!$E141&amp;";",ROW($1:$99),1),";")),"",ROW($1:$99)),COLUMN(D140)+1)-SMALL(IF(ISERROR(SEARCH(MID(";"&amp;'CASE DATA'!$E141&amp;";",ROW($1:$99),1),";")),"",ROW($1:$99)),COLUMN(D140))-1)</f>
        <v/>
      </c>
      <c r="Y141" s="121" t="str">
        <f t="array" ref="Y141">MID(";"&amp;'CASE DATA'!$E141&amp;";",SMALL(IF(ISERROR(SEARCH(MID(";"&amp;'CASE DATA'!$E141&amp;";",ROW($1:$99),1),";")),"",ROW($1:$99)+1),COLUMN(E141)),SMALL(IF(ISERROR(SEARCH(MID(";"&amp;'CASE DATA'!$E141&amp;";",ROW($1:$99),1),";")),"",ROW($1:$99)),COLUMN(E140)+1)-SMALL(IF(ISERROR(SEARCH(MID(";"&amp;'CASE DATA'!$E141&amp;";",ROW($1:$99),1),";")),"",ROW($1:$99)),COLUMN(E140))-1)</f>
        <v/>
      </c>
      <c r="Z141" s="121" t="str">
        <f t="array" ref="Z141">MID(";"&amp;'CASE DATA'!$E141&amp;";",SMALL(IF(ISERROR(SEARCH(MID(";"&amp;'CASE DATA'!$E141&amp;";",ROW($1:$99),1),";")),"",ROW($1:$99)+1),COLUMN(F141)),SMALL(IF(ISERROR(SEARCH(MID(";"&amp;'CASE DATA'!$E141&amp;";",ROW($1:$99),1),";")),"",ROW($1:$99)),COLUMN(F140)+1)-SMALL(IF(ISERROR(SEARCH(MID(";"&amp;'CASE DATA'!$E141&amp;";",ROW($1:$99),1),";")),"",ROW($1:$99)),COLUMN(F140))-1)</f>
        <v/>
      </c>
      <c r="AA141" s="121" t="str">
        <f t="array" ref="AA141">MID(";"&amp;'CASE DATA'!$E141&amp;";",SMALL(IF(ISERROR(SEARCH(MID(";"&amp;'CASE DATA'!$E141&amp;";",ROW($1:$99),1),";")),"",ROW($1:$99)+1),COLUMN(G141)),SMALL(IF(ISERROR(SEARCH(MID(";"&amp;'CASE DATA'!$E141&amp;";",ROW($1:$99),1),";")),"",ROW($1:$99)),COLUMN(G140)+1)-SMALL(IF(ISERROR(SEARCH(MID(";"&amp;'CASE DATA'!$E141&amp;";",ROW($1:$99),1),";")),"",ROW($1:$99)),COLUMN(G140))-1)</f>
        <v/>
      </c>
      <c r="AB141" s="121" t="str">
        <f t="array" ref="AB141">MID(";"&amp;'CASE DATA'!$E141&amp;";",SMALL(IF(ISERROR(SEARCH(MID(";"&amp;'CASE DATA'!$E141&amp;";",ROW($1:$99),1),";")),"",ROW($1:$99)+1),COLUMN(H141)),SMALL(IF(ISERROR(SEARCH(MID(";"&amp;'CASE DATA'!$E141&amp;";",ROW($1:$99),1),";")),"",ROW($1:$99)),COLUMN(H140)+1)-SMALL(IF(ISERROR(SEARCH(MID(";"&amp;'CASE DATA'!$E141&amp;";",ROW($1:$99),1),";")),"",ROW($1:$99)),COLUMN(H140))-1)</f>
        <v/>
      </c>
      <c r="AC141" s="121" t="str">
        <f t="array" ref="AC141">MID(";"&amp;'CASE DATA'!$E141&amp;";",SMALL(IF(ISERROR(SEARCH(MID(";"&amp;'CASE DATA'!$E141&amp;";",ROW($1:$99),1),";")),"",ROW($1:$99)+1),COLUMN(I141)),SMALL(IF(ISERROR(SEARCH(MID(";"&amp;'CASE DATA'!$E141&amp;";",ROW($1:$99),1),";")),"",ROW($1:$99)),COLUMN(I140)+1)-SMALL(IF(ISERROR(SEARCH(MID(";"&amp;'CASE DATA'!$E141&amp;";",ROW($1:$99),1),";")),"",ROW($1:$99)),COLUMN(I140))-1)</f>
        <v/>
      </c>
      <c r="AD141" s="121" t="str">
        <f t="array" ref="AD141">MID(";"&amp;'CASE DATA'!$E141&amp;";",SMALL(IF(ISERROR(SEARCH(MID(";"&amp;'CASE DATA'!$E141&amp;";",ROW($1:$99),1),";")),"",ROW($1:$99)+1),COLUMN(J141)),SMALL(IF(ISERROR(SEARCH(MID(";"&amp;'CASE DATA'!$E141&amp;";",ROW($1:$99),1),";")),"",ROW($1:$99)),COLUMN(J140)+1)-SMALL(IF(ISERROR(SEARCH(MID(";"&amp;'CASE DATA'!$E141&amp;";",ROW($1:$99),1),";")),"",ROW($1:$99)),COLUMN(J140))-1)</f>
        <v/>
      </c>
      <c r="AE141" s="121" t="str">
        <f t="array" ref="AE141">MID(";"&amp;'CASE DATA'!$E141&amp;";",SMALL(IF(ISERROR(SEARCH(MID(";"&amp;'CASE DATA'!$E141&amp;";",ROW($1:$99),1),";")),"",ROW($1:$99)+1),COLUMN(K141)),SMALL(IF(ISERROR(SEARCH(MID(";"&amp;'CASE DATA'!$E141&amp;";",ROW($1:$99),1),";")),"",ROW($1:$99)),COLUMN(K140)+1)-SMALL(IF(ISERROR(SEARCH(MID(";"&amp;'CASE DATA'!$E141&amp;";",ROW($1:$99),1),";")),"",ROW($1:$99)),COLUMN(K140))-1)</f>
        <v/>
      </c>
      <c r="AF141" s="121" t="str">
        <f t="array" ref="AF141">MID(";"&amp;'CASE DATA'!$E141&amp;";",SMALL(IF(ISERROR(SEARCH(MID(";"&amp;'CASE DATA'!$E141&amp;";",ROW($1:$99),1),";")),"",ROW($1:$99)+1),COLUMN(L141)),SMALL(IF(ISERROR(SEARCH(MID(";"&amp;'CASE DATA'!$E141&amp;";",ROW($1:$99),1),";")),"",ROW($1:$99)),COLUMN(L140)+1)-SMALL(IF(ISERROR(SEARCH(MID(";"&amp;'CASE DATA'!$E141&amp;";",ROW($1:$99),1),";")),"",ROW($1:$99)),COLUMN(L140))-1)</f>
        <v/>
      </c>
    </row>
    <row r="142" spans="4:32" x14ac:dyDescent="0.3">
      <c r="D142" s="145"/>
      <c r="E142" s="146"/>
      <c r="S142" s="8">
        <f t="shared" si="3"/>
        <v>0</v>
      </c>
      <c r="U142" s="121" t="str">
        <f t="array" ref="U142">MID(";"&amp;'CASE DATA'!$E142&amp;";",SMALL(IF(ISERROR(SEARCH(MID(";"&amp;'CASE DATA'!$E142&amp;";",ROW($1:$99),1),";")),"",ROW($1:$99)+1),COLUMN(A142)),SMALL(IF(ISERROR(SEARCH(MID(";"&amp;'CASE DATA'!$E142&amp;";",ROW($1:$99),1),";")),"",ROW($1:$99)),COLUMN(A141)+1)-SMALL(IF(ISERROR(SEARCH(MID(";"&amp;'CASE DATA'!$E142&amp;";",ROW($1:$99),1),";")),"",ROW($1:$99)),COLUMN(A141))-1)</f>
        <v/>
      </c>
      <c r="V142" s="121" t="str">
        <f t="array" ref="V142">MID(";"&amp;'CASE DATA'!$E142&amp;";",SMALL(IF(ISERROR(SEARCH(MID(";"&amp;'CASE DATA'!$E142&amp;";",ROW($1:$99),1),";")),"",ROW($1:$99)+1),COLUMN(B142)),SMALL(IF(ISERROR(SEARCH(MID(";"&amp;'CASE DATA'!$E142&amp;";",ROW($1:$99),1),";")),"",ROW($1:$99)),COLUMN(B141)+1)-SMALL(IF(ISERROR(SEARCH(MID(";"&amp;'CASE DATA'!$E142&amp;";",ROW($1:$99),1),";")),"",ROW($1:$99)),COLUMN(B141))-1)</f>
        <v/>
      </c>
      <c r="W142" s="121" t="str">
        <f t="array" ref="W142">MID(";"&amp;'CASE DATA'!$E142&amp;";",SMALL(IF(ISERROR(SEARCH(MID(";"&amp;'CASE DATA'!$E142&amp;";",ROW($1:$99),1),";")),"",ROW($1:$99)+1),COLUMN(C142)),SMALL(IF(ISERROR(SEARCH(MID(";"&amp;'CASE DATA'!$E142&amp;";",ROW($1:$99),1),";")),"",ROW($1:$99)),COLUMN(C141)+1)-SMALL(IF(ISERROR(SEARCH(MID(";"&amp;'CASE DATA'!$E142&amp;";",ROW($1:$99),1),";")),"",ROW($1:$99)),COLUMN(C141))-1)</f>
        <v/>
      </c>
      <c r="X142" s="121" t="str">
        <f t="array" ref="X142">MID(";"&amp;'CASE DATA'!$E142&amp;";",SMALL(IF(ISERROR(SEARCH(MID(";"&amp;'CASE DATA'!$E142&amp;";",ROW($1:$99),1),";")),"",ROW($1:$99)+1),COLUMN(D142)),SMALL(IF(ISERROR(SEARCH(MID(";"&amp;'CASE DATA'!$E142&amp;";",ROW($1:$99),1),";")),"",ROW($1:$99)),COLUMN(D141)+1)-SMALL(IF(ISERROR(SEARCH(MID(";"&amp;'CASE DATA'!$E142&amp;";",ROW($1:$99),1),";")),"",ROW($1:$99)),COLUMN(D141))-1)</f>
        <v/>
      </c>
      <c r="Y142" s="121" t="str">
        <f t="array" ref="Y142">MID(";"&amp;'CASE DATA'!$E142&amp;";",SMALL(IF(ISERROR(SEARCH(MID(";"&amp;'CASE DATA'!$E142&amp;";",ROW($1:$99),1),";")),"",ROW($1:$99)+1),COLUMN(E142)),SMALL(IF(ISERROR(SEARCH(MID(";"&amp;'CASE DATA'!$E142&amp;";",ROW($1:$99),1),";")),"",ROW($1:$99)),COLUMN(E141)+1)-SMALL(IF(ISERROR(SEARCH(MID(";"&amp;'CASE DATA'!$E142&amp;";",ROW($1:$99),1),";")),"",ROW($1:$99)),COLUMN(E141))-1)</f>
        <v/>
      </c>
      <c r="Z142" s="121" t="str">
        <f t="array" ref="Z142">MID(";"&amp;'CASE DATA'!$E142&amp;";",SMALL(IF(ISERROR(SEARCH(MID(";"&amp;'CASE DATA'!$E142&amp;";",ROW($1:$99),1),";")),"",ROW($1:$99)+1),COLUMN(F142)),SMALL(IF(ISERROR(SEARCH(MID(";"&amp;'CASE DATA'!$E142&amp;";",ROW($1:$99),1),";")),"",ROW($1:$99)),COLUMN(F141)+1)-SMALL(IF(ISERROR(SEARCH(MID(";"&amp;'CASE DATA'!$E142&amp;";",ROW($1:$99),1),";")),"",ROW($1:$99)),COLUMN(F141))-1)</f>
        <v/>
      </c>
      <c r="AA142" s="121" t="str">
        <f t="array" ref="AA142">MID(";"&amp;'CASE DATA'!$E142&amp;";",SMALL(IF(ISERROR(SEARCH(MID(";"&amp;'CASE DATA'!$E142&amp;";",ROW($1:$99),1),";")),"",ROW($1:$99)+1),COLUMN(G142)),SMALL(IF(ISERROR(SEARCH(MID(";"&amp;'CASE DATA'!$E142&amp;";",ROW($1:$99),1),";")),"",ROW($1:$99)),COLUMN(G141)+1)-SMALL(IF(ISERROR(SEARCH(MID(";"&amp;'CASE DATA'!$E142&amp;";",ROW($1:$99),1),";")),"",ROW($1:$99)),COLUMN(G141))-1)</f>
        <v/>
      </c>
      <c r="AB142" s="121" t="str">
        <f t="array" ref="AB142">MID(";"&amp;'CASE DATA'!$E142&amp;";",SMALL(IF(ISERROR(SEARCH(MID(";"&amp;'CASE DATA'!$E142&amp;";",ROW($1:$99),1),";")),"",ROW($1:$99)+1),COLUMN(H142)),SMALL(IF(ISERROR(SEARCH(MID(";"&amp;'CASE DATA'!$E142&amp;";",ROW($1:$99),1),";")),"",ROW($1:$99)),COLUMN(H141)+1)-SMALL(IF(ISERROR(SEARCH(MID(";"&amp;'CASE DATA'!$E142&amp;";",ROW($1:$99),1),";")),"",ROW($1:$99)),COLUMN(H141))-1)</f>
        <v/>
      </c>
      <c r="AC142" s="121" t="str">
        <f t="array" ref="AC142">MID(";"&amp;'CASE DATA'!$E142&amp;";",SMALL(IF(ISERROR(SEARCH(MID(";"&amp;'CASE DATA'!$E142&amp;";",ROW($1:$99),1),";")),"",ROW($1:$99)+1),COLUMN(I142)),SMALL(IF(ISERROR(SEARCH(MID(";"&amp;'CASE DATA'!$E142&amp;";",ROW($1:$99),1),";")),"",ROW($1:$99)),COLUMN(I141)+1)-SMALL(IF(ISERROR(SEARCH(MID(";"&amp;'CASE DATA'!$E142&amp;";",ROW($1:$99),1),";")),"",ROW($1:$99)),COLUMN(I141))-1)</f>
        <v/>
      </c>
      <c r="AD142" s="121" t="str">
        <f t="array" ref="AD142">MID(";"&amp;'CASE DATA'!$E142&amp;";",SMALL(IF(ISERROR(SEARCH(MID(";"&amp;'CASE DATA'!$E142&amp;";",ROW($1:$99),1),";")),"",ROW($1:$99)+1),COLUMN(J142)),SMALL(IF(ISERROR(SEARCH(MID(";"&amp;'CASE DATA'!$E142&amp;";",ROW($1:$99),1),";")),"",ROW($1:$99)),COLUMN(J141)+1)-SMALL(IF(ISERROR(SEARCH(MID(";"&amp;'CASE DATA'!$E142&amp;";",ROW($1:$99),1),";")),"",ROW($1:$99)),COLUMN(J141))-1)</f>
        <v/>
      </c>
      <c r="AE142" s="121" t="str">
        <f t="array" ref="AE142">MID(";"&amp;'CASE DATA'!$E142&amp;";",SMALL(IF(ISERROR(SEARCH(MID(";"&amp;'CASE DATA'!$E142&amp;";",ROW($1:$99),1),";")),"",ROW($1:$99)+1),COLUMN(K142)),SMALL(IF(ISERROR(SEARCH(MID(";"&amp;'CASE DATA'!$E142&amp;";",ROW($1:$99),1),";")),"",ROW($1:$99)),COLUMN(K141)+1)-SMALL(IF(ISERROR(SEARCH(MID(";"&amp;'CASE DATA'!$E142&amp;";",ROW($1:$99),1),";")),"",ROW($1:$99)),COLUMN(K141))-1)</f>
        <v/>
      </c>
      <c r="AF142" s="121" t="str">
        <f t="array" ref="AF142">MID(";"&amp;'CASE DATA'!$E142&amp;";",SMALL(IF(ISERROR(SEARCH(MID(";"&amp;'CASE DATA'!$E142&amp;";",ROW($1:$99),1),";")),"",ROW($1:$99)+1),COLUMN(L142)),SMALL(IF(ISERROR(SEARCH(MID(";"&amp;'CASE DATA'!$E142&amp;";",ROW($1:$99),1),";")),"",ROW($1:$99)),COLUMN(L141)+1)-SMALL(IF(ISERROR(SEARCH(MID(";"&amp;'CASE DATA'!$E142&amp;";",ROW($1:$99),1),";")),"",ROW($1:$99)),COLUMN(L141))-1)</f>
        <v/>
      </c>
    </row>
    <row r="143" spans="4:32" x14ac:dyDescent="0.3">
      <c r="D143" s="145"/>
      <c r="E143" s="146"/>
      <c r="S143" s="8">
        <f t="shared" si="3"/>
        <v>0</v>
      </c>
      <c r="U143" s="121" t="str">
        <f t="array" ref="U143">MID(";"&amp;'CASE DATA'!$E143&amp;";",SMALL(IF(ISERROR(SEARCH(MID(";"&amp;'CASE DATA'!$E143&amp;";",ROW($1:$99),1),";")),"",ROW($1:$99)+1),COLUMN(A143)),SMALL(IF(ISERROR(SEARCH(MID(";"&amp;'CASE DATA'!$E143&amp;";",ROW($1:$99),1),";")),"",ROW($1:$99)),COLUMN(A142)+1)-SMALL(IF(ISERROR(SEARCH(MID(";"&amp;'CASE DATA'!$E143&amp;";",ROW($1:$99),1),";")),"",ROW($1:$99)),COLUMN(A142))-1)</f>
        <v/>
      </c>
      <c r="V143" s="121" t="str">
        <f t="array" ref="V143">MID(";"&amp;'CASE DATA'!$E143&amp;";",SMALL(IF(ISERROR(SEARCH(MID(";"&amp;'CASE DATA'!$E143&amp;";",ROW($1:$99),1),";")),"",ROW($1:$99)+1),COLUMN(B143)),SMALL(IF(ISERROR(SEARCH(MID(";"&amp;'CASE DATA'!$E143&amp;";",ROW($1:$99),1),";")),"",ROW($1:$99)),COLUMN(B142)+1)-SMALL(IF(ISERROR(SEARCH(MID(";"&amp;'CASE DATA'!$E143&amp;";",ROW($1:$99),1),";")),"",ROW($1:$99)),COLUMN(B142))-1)</f>
        <v/>
      </c>
      <c r="W143" s="121" t="str">
        <f t="array" ref="W143">MID(";"&amp;'CASE DATA'!$E143&amp;";",SMALL(IF(ISERROR(SEARCH(MID(";"&amp;'CASE DATA'!$E143&amp;";",ROW($1:$99),1),";")),"",ROW($1:$99)+1),COLUMN(C143)),SMALL(IF(ISERROR(SEARCH(MID(";"&amp;'CASE DATA'!$E143&amp;";",ROW($1:$99),1),";")),"",ROW($1:$99)),COLUMN(C142)+1)-SMALL(IF(ISERROR(SEARCH(MID(";"&amp;'CASE DATA'!$E143&amp;";",ROW($1:$99),1),";")),"",ROW($1:$99)),COLUMN(C142))-1)</f>
        <v/>
      </c>
      <c r="X143" s="121" t="str">
        <f t="array" ref="X143">MID(";"&amp;'CASE DATA'!$E143&amp;";",SMALL(IF(ISERROR(SEARCH(MID(";"&amp;'CASE DATA'!$E143&amp;";",ROW($1:$99),1),";")),"",ROW($1:$99)+1),COLUMN(D143)),SMALL(IF(ISERROR(SEARCH(MID(";"&amp;'CASE DATA'!$E143&amp;";",ROW($1:$99),1),";")),"",ROW($1:$99)),COLUMN(D142)+1)-SMALL(IF(ISERROR(SEARCH(MID(";"&amp;'CASE DATA'!$E143&amp;";",ROW($1:$99),1),";")),"",ROW($1:$99)),COLUMN(D142))-1)</f>
        <v/>
      </c>
      <c r="Y143" s="121" t="str">
        <f t="array" ref="Y143">MID(";"&amp;'CASE DATA'!$E143&amp;";",SMALL(IF(ISERROR(SEARCH(MID(";"&amp;'CASE DATA'!$E143&amp;";",ROW($1:$99),1),";")),"",ROW($1:$99)+1),COLUMN(E143)),SMALL(IF(ISERROR(SEARCH(MID(";"&amp;'CASE DATA'!$E143&amp;";",ROW($1:$99),1),";")),"",ROW($1:$99)),COLUMN(E142)+1)-SMALL(IF(ISERROR(SEARCH(MID(";"&amp;'CASE DATA'!$E143&amp;";",ROW($1:$99),1),";")),"",ROW($1:$99)),COLUMN(E142))-1)</f>
        <v/>
      </c>
      <c r="Z143" s="121" t="str">
        <f t="array" ref="Z143">MID(";"&amp;'CASE DATA'!$E143&amp;";",SMALL(IF(ISERROR(SEARCH(MID(";"&amp;'CASE DATA'!$E143&amp;";",ROW($1:$99),1),";")),"",ROW($1:$99)+1),COLUMN(F143)),SMALL(IF(ISERROR(SEARCH(MID(";"&amp;'CASE DATA'!$E143&amp;";",ROW($1:$99),1),";")),"",ROW($1:$99)),COLUMN(F142)+1)-SMALL(IF(ISERROR(SEARCH(MID(";"&amp;'CASE DATA'!$E143&amp;";",ROW($1:$99),1),";")),"",ROW($1:$99)),COLUMN(F142))-1)</f>
        <v/>
      </c>
      <c r="AA143" s="121" t="str">
        <f t="array" ref="AA143">MID(";"&amp;'CASE DATA'!$E143&amp;";",SMALL(IF(ISERROR(SEARCH(MID(";"&amp;'CASE DATA'!$E143&amp;";",ROW($1:$99),1),";")),"",ROW($1:$99)+1),COLUMN(G143)),SMALL(IF(ISERROR(SEARCH(MID(";"&amp;'CASE DATA'!$E143&amp;";",ROW($1:$99),1),";")),"",ROW($1:$99)),COLUMN(G142)+1)-SMALL(IF(ISERROR(SEARCH(MID(";"&amp;'CASE DATA'!$E143&amp;";",ROW($1:$99),1),";")),"",ROW($1:$99)),COLUMN(G142))-1)</f>
        <v/>
      </c>
      <c r="AB143" s="121" t="str">
        <f t="array" ref="AB143">MID(";"&amp;'CASE DATA'!$E143&amp;";",SMALL(IF(ISERROR(SEARCH(MID(";"&amp;'CASE DATA'!$E143&amp;";",ROW($1:$99),1),";")),"",ROW($1:$99)+1),COLUMN(H143)),SMALL(IF(ISERROR(SEARCH(MID(";"&amp;'CASE DATA'!$E143&amp;";",ROW($1:$99),1),";")),"",ROW($1:$99)),COLUMN(H142)+1)-SMALL(IF(ISERROR(SEARCH(MID(";"&amp;'CASE DATA'!$E143&amp;";",ROW($1:$99),1),";")),"",ROW($1:$99)),COLUMN(H142))-1)</f>
        <v/>
      </c>
      <c r="AC143" s="121" t="str">
        <f t="array" ref="AC143">MID(";"&amp;'CASE DATA'!$E143&amp;";",SMALL(IF(ISERROR(SEARCH(MID(";"&amp;'CASE DATA'!$E143&amp;";",ROW($1:$99),1),";")),"",ROW($1:$99)+1),COLUMN(I143)),SMALL(IF(ISERROR(SEARCH(MID(";"&amp;'CASE DATA'!$E143&amp;";",ROW($1:$99),1),";")),"",ROW($1:$99)),COLUMN(I142)+1)-SMALL(IF(ISERROR(SEARCH(MID(";"&amp;'CASE DATA'!$E143&amp;";",ROW($1:$99),1),";")),"",ROW($1:$99)),COLUMN(I142))-1)</f>
        <v/>
      </c>
      <c r="AD143" s="121" t="str">
        <f t="array" ref="AD143">MID(";"&amp;'CASE DATA'!$E143&amp;";",SMALL(IF(ISERROR(SEARCH(MID(";"&amp;'CASE DATA'!$E143&amp;";",ROW($1:$99),1),";")),"",ROW($1:$99)+1),COLUMN(J143)),SMALL(IF(ISERROR(SEARCH(MID(";"&amp;'CASE DATA'!$E143&amp;";",ROW($1:$99),1),";")),"",ROW($1:$99)),COLUMN(J142)+1)-SMALL(IF(ISERROR(SEARCH(MID(";"&amp;'CASE DATA'!$E143&amp;";",ROW($1:$99),1),";")),"",ROW($1:$99)),COLUMN(J142))-1)</f>
        <v/>
      </c>
      <c r="AE143" s="121" t="str">
        <f t="array" ref="AE143">MID(";"&amp;'CASE DATA'!$E143&amp;";",SMALL(IF(ISERROR(SEARCH(MID(";"&amp;'CASE DATA'!$E143&amp;";",ROW($1:$99),1),";")),"",ROW($1:$99)+1),COLUMN(K143)),SMALL(IF(ISERROR(SEARCH(MID(";"&amp;'CASE DATA'!$E143&amp;";",ROW($1:$99),1),";")),"",ROW($1:$99)),COLUMN(K142)+1)-SMALL(IF(ISERROR(SEARCH(MID(";"&amp;'CASE DATA'!$E143&amp;";",ROW($1:$99),1),";")),"",ROW($1:$99)),COLUMN(K142))-1)</f>
        <v/>
      </c>
      <c r="AF143" s="121" t="str">
        <f t="array" ref="AF143">MID(";"&amp;'CASE DATA'!$E143&amp;";",SMALL(IF(ISERROR(SEARCH(MID(";"&amp;'CASE DATA'!$E143&amp;";",ROW($1:$99),1),";")),"",ROW($1:$99)+1),COLUMN(L143)),SMALL(IF(ISERROR(SEARCH(MID(";"&amp;'CASE DATA'!$E143&amp;";",ROW($1:$99),1),";")),"",ROW($1:$99)),COLUMN(L142)+1)-SMALL(IF(ISERROR(SEARCH(MID(";"&amp;'CASE DATA'!$E143&amp;";",ROW($1:$99),1),";")),"",ROW($1:$99)),COLUMN(L142))-1)</f>
        <v/>
      </c>
    </row>
    <row r="144" spans="4:32" x14ac:dyDescent="0.3">
      <c r="D144" s="145"/>
      <c r="E144" s="146"/>
      <c r="S144" s="8">
        <f t="shared" si="3"/>
        <v>0</v>
      </c>
      <c r="U144" s="121" t="str">
        <f t="array" ref="U144">MID(";"&amp;'CASE DATA'!$E144&amp;";",SMALL(IF(ISERROR(SEARCH(MID(";"&amp;'CASE DATA'!$E144&amp;";",ROW($1:$99),1),";")),"",ROW($1:$99)+1),COLUMN(A144)),SMALL(IF(ISERROR(SEARCH(MID(";"&amp;'CASE DATA'!$E144&amp;";",ROW($1:$99),1),";")),"",ROW($1:$99)),COLUMN(A143)+1)-SMALL(IF(ISERROR(SEARCH(MID(";"&amp;'CASE DATA'!$E144&amp;";",ROW($1:$99),1),";")),"",ROW($1:$99)),COLUMN(A143))-1)</f>
        <v/>
      </c>
      <c r="V144" s="121" t="str">
        <f t="array" ref="V144">MID(";"&amp;'CASE DATA'!$E144&amp;";",SMALL(IF(ISERROR(SEARCH(MID(";"&amp;'CASE DATA'!$E144&amp;";",ROW($1:$99),1),";")),"",ROW($1:$99)+1),COLUMN(B144)),SMALL(IF(ISERROR(SEARCH(MID(";"&amp;'CASE DATA'!$E144&amp;";",ROW($1:$99),1),";")),"",ROW($1:$99)),COLUMN(B143)+1)-SMALL(IF(ISERROR(SEARCH(MID(";"&amp;'CASE DATA'!$E144&amp;";",ROW($1:$99),1),";")),"",ROW($1:$99)),COLUMN(B143))-1)</f>
        <v/>
      </c>
      <c r="W144" s="121" t="str">
        <f t="array" ref="W144">MID(";"&amp;'CASE DATA'!$E144&amp;";",SMALL(IF(ISERROR(SEARCH(MID(";"&amp;'CASE DATA'!$E144&amp;";",ROW($1:$99),1),";")),"",ROW($1:$99)+1),COLUMN(C144)),SMALL(IF(ISERROR(SEARCH(MID(";"&amp;'CASE DATA'!$E144&amp;";",ROW($1:$99),1),";")),"",ROW($1:$99)),COLUMN(C143)+1)-SMALL(IF(ISERROR(SEARCH(MID(";"&amp;'CASE DATA'!$E144&amp;";",ROW($1:$99),1),";")),"",ROW($1:$99)),COLUMN(C143))-1)</f>
        <v/>
      </c>
      <c r="X144" s="121" t="str">
        <f t="array" ref="X144">MID(";"&amp;'CASE DATA'!$E144&amp;";",SMALL(IF(ISERROR(SEARCH(MID(";"&amp;'CASE DATA'!$E144&amp;";",ROW($1:$99),1),";")),"",ROW($1:$99)+1),COLUMN(D144)),SMALL(IF(ISERROR(SEARCH(MID(";"&amp;'CASE DATA'!$E144&amp;";",ROW($1:$99),1),";")),"",ROW($1:$99)),COLUMN(D143)+1)-SMALL(IF(ISERROR(SEARCH(MID(";"&amp;'CASE DATA'!$E144&amp;";",ROW($1:$99),1),";")),"",ROW($1:$99)),COLUMN(D143))-1)</f>
        <v/>
      </c>
      <c r="Y144" s="121" t="str">
        <f t="array" ref="Y144">MID(";"&amp;'CASE DATA'!$E144&amp;";",SMALL(IF(ISERROR(SEARCH(MID(";"&amp;'CASE DATA'!$E144&amp;";",ROW($1:$99),1),";")),"",ROW($1:$99)+1),COLUMN(E144)),SMALL(IF(ISERROR(SEARCH(MID(";"&amp;'CASE DATA'!$E144&amp;";",ROW($1:$99),1),";")),"",ROW($1:$99)),COLUMN(E143)+1)-SMALL(IF(ISERROR(SEARCH(MID(";"&amp;'CASE DATA'!$E144&amp;";",ROW($1:$99),1),";")),"",ROW($1:$99)),COLUMN(E143))-1)</f>
        <v/>
      </c>
      <c r="Z144" s="121" t="str">
        <f t="array" ref="Z144">MID(";"&amp;'CASE DATA'!$E144&amp;";",SMALL(IF(ISERROR(SEARCH(MID(";"&amp;'CASE DATA'!$E144&amp;";",ROW($1:$99),1),";")),"",ROW($1:$99)+1),COLUMN(F144)),SMALL(IF(ISERROR(SEARCH(MID(";"&amp;'CASE DATA'!$E144&amp;";",ROW($1:$99),1),";")),"",ROW($1:$99)),COLUMN(F143)+1)-SMALL(IF(ISERROR(SEARCH(MID(";"&amp;'CASE DATA'!$E144&amp;";",ROW($1:$99),1),";")),"",ROW($1:$99)),COLUMN(F143))-1)</f>
        <v/>
      </c>
      <c r="AA144" s="121" t="str">
        <f t="array" ref="AA144">MID(";"&amp;'CASE DATA'!$E144&amp;";",SMALL(IF(ISERROR(SEARCH(MID(";"&amp;'CASE DATA'!$E144&amp;";",ROW($1:$99),1),";")),"",ROW($1:$99)+1),COLUMN(G144)),SMALL(IF(ISERROR(SEARCH(MID(";"&amp;'CASE DATA'!$E144&amp;";",ROW($1:$99),1),";")),"",ROW($1:$99)),COLUMN(G143)+1)-SMALL(IF(ISERROR(SEARCH(MID(";"&amp;'CASE DATA'!$E144&amp;";",ROW($1:$99),1),";")),"",ROW($1:$99)),COLUMN(G143))-1)</f>
        <v/>
      </c>
      <c r="AB144" s="121" t="str">
        <f t="array" ref="AB144">MID(";"&amp;'CASE DATA'!$E144&amp;";",SMALL(IF(ISERROR(SEARCH(MID(";"&amp;'CASE DATA'!$E144&amp;";",ROW($1:$99),1),";")),"",ROW($1:$99)+1),COLUMN(H144)),SMALL(IF(ISERROR(SEARCH(MID(";"&amp;'CASE DATA'!$E144&amp;";",ROW($1:$99),1),";")),"",ROW($1:$99)),COLUMN(H143)+1)-SMALL(IF(ISERROR(SEARCH(MID(";"&amp;'CASE DATA'!$E144&amp;";",ROW($1:$99),1),";")),"",ROW($1:$99)),COLUMN(H143))-1)</f>
        <v/>
      </c>
      <c r="AC144" s="121" t="str">
        <f t="array" ref="AC144">MID(";"&amp;'CASE DATA'!$E144&amp;";",SMALL(IF(ISERROR(SEARCH(MID(";"&amp;'CASE DATA'!$E144&amp;";",ROW($1:$99),1),";")),"",ROW($1:$99)+1),COLUMN(I144)),SMALL(IF(ISERROR(SEARCH(MID(";"&amp;'CASE DATA'!$E144&amp;";",ROW($1:$99),1),";")),"",ROW($1:$99)),COLUMN(I143)+1)-SMALL(IF(ISERROR(SEARCH(MID(";"&amp;'CASE DATA'!$E144&amp;";",ROW($1:$99),1),";")),"",ROW($1:$99)),COLUMN(I143))-1)</f>
        <v/>
      </c>
      <c r="AD144" s="121" t="str">
        <f t="array" ref="AD144">MID(";"&amp;'CASE DATA'!$E144&amp;";",SMALL(IF(ISERROR(SEARCH(MID(";"&amp;'CASE DATA'!$E144&amp;";",ROW($1:$99),1),";")),"",ROW($1:$99)+1),COLUMN(J144)),SMALL(IF(ISERROR(SEARCH(MID(";"&amp;'CASE DATA'!$E144&amp;";",ROW($1:$99),1),";")),"",ROW($1:$99)),COLUMN(J143)+1)-SMALL(IF(ISERROR(SEARCH(MID(";"&amp;'CASE DATA'!$E144&amp;";",ROW($1:$99),1),";")),"",ROW($1:$99)),COLUMN(J143))-1)</f>
        <v/>
      </c>
      <c r="AE144" s="121" t="str">
        <f t="array" ref="AE144">MID(";"&amp;'CASE DATA'!$E144&amp;";",SMALL(IF(ISERROR(SEARCH(MID(";"&amp;'CASE DATA'!$E144&amp;";",ROW($1:$99),1),";")),"",ROW($1:$99)+1),COLUMN(K144)),SMALL(IF(ISERROR(SEARCH(MID(";"&amp;'CASE DATA'!$E144&amp;";",ROW($1:$99),1),";")),"",ROW($1:$99)),COLUMN(K143)+1)-SMALL(IF(ISERROR(SEARCH(MID(";"&amp;'CASE DATA'!$E144&amp;";",ROW($1:$99),1),";")),"",ROW($1:$99)),COLUMN(K143))-1)</f>
        <v/>
      </c>
      <c r="AF144" s="121" t="str">
        <f t="array" ref="AF144">MID(";"&amp;'CASE DATA'!$E144&amp;";",SMALL(IF(ISERROR(SEARCH(MID(";"&amp;'CASE DATA'!$E144&amp;";",ROW($1:$99),1),";")),"",ROW($1:$99)+1),COLUMN(L144)),SMALL(IF(ISERROR(SEARCH(MID(";"&amp;'CASE DATA'!$E144&amp;";",ROW($1:$99),1),";")),"",ROW($1:$99)),COLUMN(L143)+1)-SMALL(IF(ISERROR(SEARCH(MID(";"&amp;'CASE DATA'!$E144&amp;";",ROW($1:$99),1),";")),"",ROW($1:$99)),COLUMN(L143))-1)</f>
        <v/>
      </c>
    </row>
    <row r="145" spans="4:32" x14ac:dyDescent="0.3">
      <c r="D145" s="145"/>
      <c r="E145" s="146"/>
      <c r="S145" s="8">
        <f t="shared" si="3"/>
        <v>0</v>
      </c>
      <c r="U145" s="121" t="str">
        <f t="array" ref="U145">MID(";"&amp;'CASE DATA'!$E145&amp;";",SMALL(IF(ISERROR(SEARCH(MID(";"&amp;'CASE DATA'!$E145&amp;";",ROW($1:$99),1),";")),"",ROW($1:$99)+1),COLUMN(A145)),SMALL(IF(ISERROR(SEARCH(MID(";"&amp;'CASE DATA'!$E145&amp;";",ROW($1:$99),1),";")),"",ROW($1:$99)),COLUMN(A144)+1)-SMALL(IF(ISERROR(SEARCH(MID(";"&amp;'CASE DATA'!$E145&amp;";",ROW($1:$99),1),";")),"",ROW($1:$99)),COLUMN(A144))-1)</f>
        <v/>
      </c>
      <c r="V145" s="121" t="str">
        <f t="array" ref="V145">MID(";"&amp;'CASE DATA'!$E145&amp;";",SMALL(IF(ISERROR(SEARCH(MID(";"&amp;'CASE DATA'!$E145&amp;";",ROW($1:$99),1),";")),"",ROW($1:$99)+1),COLUMN(B145)),SMALL(IF(ISERROR(SEARCH(MID(";"&amp;'CASE DATA'!$E145&amp;";",ROW($1:$99),1),";")),"",ROW($1:$99)),COLUMN(B144)+1)-SMALL(IF(ISERROR(SEARCH(MID(";"&amp;'CASE DATA'!$E145&amp;";",ROW($1:$99),1),";")),"",ROW($1:$99)),COLUMN(B144))-1)</f>
        <v/>
      </c>
      <c r="W145" s="121" t="str">
        <f t="array" ref="W145">MID(";"&amp;'CASE DATA'!$E145&amp;";",SMALL(IF(ISERROR(SEARCH(MID(";"&amp;'CASE DATA'!$E145&amp;";",ROW($1:$99),1),";")),"",ROW($1:$99)+1),COLUMN(C145)),SMALL(IF(ISERROR(SEARCH(MID(";"&amp;'CASE DATA'!$E145&amp;";",ROW($1:$99),1),";")),"",ROW($1:$99)),COLUMN(C144)+1)-SMALL(IF(ISERROR(SEARCH(MID(";"&amp;'CASE DATA'!$E145&amp;";",ROW($1:$99),1),";")),"",ROW($1:$99)),COLUMN(C144))-1)</f>
        <v/>
      </c>
      <c r="X145" s="121" t="str">
        <f t="array" ref="X145">MID(";"&amp;'CASE DATA'!$E145&amp;";",SMALL(IF(ISERROR(SEARCH(MID(";"&amp;'CASE DATA'!$E145&amp;";",ROW($1:$99),1),";")),"",ROW($1:$99)+1),COLUMN(D145)),SMALL(IF(ISERROR(SEARCH(MID(";"&amp;'CASE DATA'!$E145&amp;";",ROW($1:$99),1),";")),"",ROW($1:$99)),COLUMN(D144)+1)-SMALL(IF(ISERROR(SEARCH(MID(";"&amp;'CASE DATA'!$E145&amp;";",ROW($1:$99),1),";")),"",ROW($1:$99)),COLUMN(D144))-1)</f>
        <v/>
      </c>
      <c r="Y145" s="121" t="str">
        <f t="array" ref="Y145">MID(";"&amp;'CASE DATA'!$E145&amp;";",SMALL(IF(ISERROR(SEARCH(MID(";"&amp;'CASE DATA'!$E145&amp;";",ROW($1:$99),1),";")),"",ROW($1:$99)+1),COLUMN(E145)),SMALL(IF(ISERROR(SEARCH(MID(";"&amp;'CASE DATA'!$E145&amp;";",ROW($1:$99),1),";")),"",ROW($1:$99)),COLUMN(E144)+1)-SMALL(IF(ISERROR(SEARCH(MID(";"&amp;'CASE DATA'!$E145&amp;";",ROW($1:$99),1),";")),"",ROW($1:$99)),COLUMN(E144))-1)</f>
        <v/>
      </c>
      <c r="Z145" s="121" t="str">
        <f t="array" ref="Z145">MID(";"&amp;'CASE DATA'!$E145&amp;";",SMALL(IF(ISERROR(SEARCH(MID(";"&amp;'CASE DATA'!$E145&amp;";",ROW($1:$99),1),";")),"",ROW($1:$99)+1),COLUMN(F145)),SMALL(IF(ISERROR(SEARCH(MID(";"&amp;'CASE DATA'!$E145&amp;";",ROW($1:$99),1),";")),"",ROW($1:$99)),COLUMN(F144)+1)-SMALL(IF(ISERROR(SEARCH(MID(";"&amp;'CASE DATA'!$E145&amp;";",ROW($1:$99),1),";")),"",ROW($1:$99)),COLUMN(F144))-1)</f>
        <v/>
      </c>
      <c r="AA145" s="121" t="str">
        <f t="array" ref="AA145">MID(";"&amp;'CASE DATA'!$E145&amp;";",SMALL(IF(ISERROR(SEARCH(MID(";"&amp;'CASE DATA'!$E145&amp;";",ROW($1:$99),1),";")),"",ROW($1:$99)+1),COLUMN(G145)),SMALL(IF(ISERROR(SEARCH(MID(";"&amp;'CASE DATA'!$E145&amp;";",ROW($1:$99),1),";")),"",ROW($1:$99)),COLUMN(G144)+1)-SMALL(IF(ISERROR(SEARCH(MID(";"&amp;'CASE DATA'!$E145&amp;";",ROW($1:$99),1),";")),"",ROW($1:$99)),COLUMN(G144))-1)</f>
        <v/>
      </c>
      <c r="AB145" s="121" t="str">
        <f t="array" ref="AB145">MID(";"&amp;'CASE DATA'!$E145&amp;";",SMALL(IF(ISERROR(SEARCH(MID(";"&amp;'CASE DATA'!$E145&amp;";",ROW($1:$99),1),";")),"",ROW($1:$99)+1),COLUMN(H145)),SMALL(IF(ISERROR(SEARCH(MID(";"&amp;'CASE DATA'!$E145&amp;";",ROW($1:$99),1),";")),"",ROW($1:$99)),COLUMN(H144)+1)-SMALL(IF(ISERROR(SEARCH(MID(";"&amp;'CASE DATA'!$E145&amp;";",ROW($1:$99),1),";")),"",ROW($1:$99)),COLUMN(H144))-1)</f>
        <v/>
      </c>
      <c r="AC145" s="121" t="str">
        <f t="array" ref="AC145">MID(";"&amp;'CASE DATA'!$E145&amp;";",SMALL(IF(ISERROR(SEARCH(MID(";"&amp;'CASE DATA'!$E145&amp;";",ROW($1:$99),1),";")),"",ROW($1:$99)+1),COLUMN(I145)),SMALL(IF(ISERROR(SEARCH(MID(";"&amp;'CASE DATA'!$E145&amp;";",ROW($1:$99),1),";")),"",ROW($1:$99)),COLUMN(I144)+1)-SMALL(IF(ISERROR(SEARCH(MID(";"&amp;'CASE DATA'!$E145&amp;";",ROW($1:$99),1),";")),"",ROW($1:$99)),COLUMN(I144))-1)</f>
        <v/>
      </c>
      <c r="AD145" s="121" t="str">
        <f t="array" ref="AD145">MID(";"&amp;'CASE DATA'!$E145&amp;";",SMALL(IF(ISERROR(SEARCH(MID(";"&amp;'CASE DATA'!$E145&amp;";",ROW($1:$99),1),";")),"",ROW($1:$99)+1),COLUMN(J145)),SMALL(IF(ISERROR(SEARCH(MID(";"&amp;'CASE DATA'!$E145&amp;";",ROW($1:$99),1),";")),"",ROW($1:$99)),COLUMN(J144)+1)-SMALL(IF(ISERROR(SEARCH(MID(";"&amp;'CASE DATA'!$E145&amp;";",ROW($1:$99),1),";")),"",ROW($1:$99)),COLUMN(J144))-1)</f>
        <v/>
      </c>
      <c r="AE145" s="121" t="str">
        <f t="array" ref="AE145">MID(";"&amp;'CASE DATA'!$E145&amp;";",SMALL(IF(ISERROR(SEARCH(MID(";"&amp;'CASE DATA'!$E145&amp;";",ROW($1:$99),1),";")),"",ROW($1:$99)+1),COLUMN(K145)),SMALL(IF(ISERROR(SEARCH(MID(";"&amp;'CASE DATA'!$E145&amp;";",ROW($1:$99),1),";")),"",ROW($1:$99)),COLUMN(K144)+1)-SMALL(IF(ISERROR(SEARCH(MID(";"&amp;'CASE DATA'!$E145&amp;";",ROW($1:$99),1),";")),"",ROW($1:$99)),COLUMN(K144))-1)</f>
        <v/>
      </c>
      <c r="AF145" s="121" t="str">
        <f t="array" ref="AF145">MID(";"&amp;'CASE DATA'!$E145&amp;";",SMALL(IF(ISERROR(SEARCH(MID(";"&amp;'CASE DATA'!$E145&amp;";",ROW($1:$99),1),";")),"",ROW($1:$99)+1),COLUMN(L145)),SMALL(IF(ISERROR(SEARCH(MID(";"&amp;'CASE DATA'!$E145&amp;";",ROW($1:$99),1),";")),"",ROW($1:$99)),COLUMN(L144)+1)-SMALL(IF(ISERROR(SEARCH(MID(";"&amp;'CASE DATA'!$E145&amp;";",ROW($1:$99),1),";")),"",ROW($1:$99)),COLUMN(L144))-1)</f>
        <v/>
      </c>
    </row>
    <row r="146" spans="4:32" x14ac:dyDescent="0.3">
      <c r="D146" s="145"/>
      <c r="E146" s="146"/>
      <c r="S146" s="8">
        <f t="shared" si="3"/>
        <v>0</v>
      </c>
      <c r="U146" s="121" t="str">
        <f t="array" ref="U146">MID(";"&amp;'CASE DATA'!$E146&amp;";",SMALL(IF(ISERROR(SEARCH(MID(";"&amp;'CASE DATA'!$E146&amp;";",ROW($1:$99),1),";")),"",ROW($1:$99)+1),COLUMN(A146)),SMALL(IF(ISERROR(SEARCH(MID(";"&amp;'CASE DATA'!$E146&amp;";",ROW($1:$99),1),";")),"",ROW($1:$99)),COLUMN(A145)+1)-SMALL(IF(ISERROR(SEARCH(MID(";"&amp;'CASE DATA'!$E146&amp;";",ROW($1:$99),1),";")),"",ROW($1:$99)),COLUMN(A145))-1)</f>
        <v/>
      </c>
      <c r="V146" s="121" t="str">
        <f t="array" ref="V146">MID(";"&amp;'CASE DATA'!$E146&amp;";",SMALL(IF(ISERROR(SEARCH(MID(";"&amp;'CASE DATA'!$E146&amp;";",ROW($1:$99),1),";")),"",ROW($1:$99)+1),COLUMN(B146)),SMALL(IF(ISERROR(SEARCH(MID(";"&amp;'CASE DATA'!$E146&amp;";",ROW($1:$99),1),";")),"",ROW($1:$99)),COLUMN(B145)+1)-SMALL(IF(ISERROR(SEARCH(MID(";"&amp;'CASE DATA'!$E146&amp;";",ROW($1:$99),1),";")),"",ROW($1:$99)),COLUMN(B145))-1)</f>
        <v/>
      </c>
      <c r="W146" s="121" t="str">
        <f t="array" ref="W146">MID(";"&amp;'CASE DATA'!$E146&amp;";",SMALL(IF(ISERROR(SEARCH(MID(";"&amp;'CASE DATA'!$E146&amp;";",ROW($1:$99),1),";")),"",ROW($1:$99)+1),COLUMN(C146)),SMALL(IF(ISERROR(SEARCH(MID(";"&amp;'CASE DATA'!$E146&amp;";",ROW($1:$99),1),";")),"",ROW($1:$99)),COLUMN(C145)+1)-SMALL(IF(ISERROR(SEARCH(MID(";"&amp;'CASE DATA'!$E146&amp;";",ROW($1:$99),1),";")),"",ROW($1:$99)),COLUMN(C145))-1)</f>
        <v/>
      </c>
      <c r="X146" s="121" t="str">
        <f t="array" ref="X146">MID(";"&amp;'CASE DATA'!$E146&amp;";",SMALL(IF(ISERROR(SEARCH(MID(";"&amp;'CASE DATA'!$E146&amp;";",ROW($1:$99),1),";")),"",ROW($1:$99)+1),COLUMN(D146)),SMALL(IF(ISERROR(SEARCH(MID(";"&amp;'CASE DATA'!$E146&amp;";",ROW($1:$99),1),";")),"",ROW($1:$99)),COLUMN(D145)+1)-SMALL(IF(ISERROR(SEARCH(MID(";"&amp;'CASE DATA'!$E146&amp;";",ROW($1:$99),1),";")),"",ROW($1:$99)),COLUMN(D145))-1)</f>
        <v/>
      </c>
      <c r="Y146" s="121" t="str">
        <f t="array" ref="Y146">MID(";"&amp;'CASE DATA'!$E146&amp;";",SMALL(IF(ISERROR(SEARCH(MID(";"&amp;'CASE DATA'!$E146&amp;";",ROW($1:$99),1),";")),"",ROW($1:$99)+1),COLUMN(E146)),SMALL(IF(ISERROR(SEARCH(MID(";"&amp;'CASE DATA'!$E146&amp;";",ROW($1:$99),1),";")),"",ROW($1:$99)),COLUMN(E145)+1)-SMALL(IF(ISERROR(SEARCH(MID(";"&amp;'CASE DATA'!$E146&amp;";",ROW($1:$99),1),";")),"",ROW($1:$99)),COLUMN(E145))-1)</f>
        <v/>
      </c>
      <c r="Z146" s="121" t="str">
        <f t="array" ref="Z146">MID(";"&amp;'CASE DATA'!$E146&amp;";",SMALL(IF(ISERROR(SEARCH(MID(";"&amp;'CASE DATA'!$E146&amp;";",ROW($1:$99),1),";")),"",ROW($1:$99)+1),COLUMN(F146)),SMALL(IF(ISERROR(SEARCH(MID(";"&amp;'CASE DATA'!$E146&amp;";",ROW($1:$99),1),";")),"",ROW($1:$99)),COLUMN(F145)+1)-SMALL(IF(ISERROR(SEARCH(MID(";"&amp;'CASE DATA'!$E146&amp;";",ROW($1:$99),1),";")),"",ROW($1:$99)),COLUMN(F145))-1)</f>
        <v/>
      </c>
      <c r="AA146" s="121" t="str">
        <f t="array" ref="AA146">MID(";"&amp;'CASE DATA'!$E146&amp;";",SMALL(IF(ISERROR(SEARCH(MID(";"&amp;'CASE DATA'!$E146&amp;";",ROW($1:$99),1),";")),"",ROW($1:$99)+1),COLUMN(G146)),SMALL(IF(ISERROR(SEARCH(MID(";"&amp;'CASE DATA'!$E146&amp;";",ROW($1:$99),1),";")),"",ROW($1:$99)),COLUMN(G145)+1)-SMALL(IF(ISERROR(SEARCH(MID(";"&amp;'CASE DATA'!$E146&amp;";",ROW($1:$99),1),";")),"",ROW($1:$99)),COLUMN(G145))-1)</f>
        <v/>
      </c>
      <c r="AB146" s="121" t="str">
        <f t="array" ref="AB146">MID(";"&amp;'CASE DATA'!$E146&amp;";",SMALL(IF(ISERROR(SEARCH(MID(";"&amp;'CASE DATA'!$E146&amp;";",ROW($1:$99),1),";")),"",ROW($1:$99)+1),COLUMN(H146)),SMALL(IF(ISERROR(SEARCH(MID(";"&amp;'CASE DATA'!$E146&amp;";",ROW($1:$99),1),";")),"",ROW($1:$99)),COLUMN(H145)+1)-SMALL(IF(ISERROR(SEARCH(MID(";"&amp;'CASE DATA'!$E146&amp;";",ROW($1:$99),1),";")),"",ROW($1:$99)),COLUMN(H145))-1)</f>
        <v/>
      </c>
      <c r="AC146" s="121" t="str">
        <f t="array" ref="AC146">MID(";"&amp;'CASE DATA'!$E146&amp;";",SMALL(IF(ISERROR(SEARCH(MID(";"&amp;'CASE DATA'!$E146&amp;";",ROW($1:$99),1),";")),"",ROW($1:$99)+1),COLUMN(I146)),SMALL(IF(ISERROR(SEARCH(MID(";"&amp;'CASE DATA'!$E146&amp;";",ROW($1:$99),1),";")),"",ROW($1:$99)),COLUMN(I145)+1)-SMALL(IF(ISERROR(SEARCH(MID(";"&amp;'CASE DATA'!$E146&amp;";",ROW($1:$99),1),";")),"",ROW($1:$99)),COLUMN(I145))-1)</f>
        <v/>
      </c>
      <c r="AD146" s="121" t="str">
        <f t="array" ref="AD146">MID(";"&amp;'CASE DATA'!$E146&amp;";",SMALL(IF(ISERROR(SEARCH(MID(";"&amp;'CASE DATA'!$E146&amp;";",ROW($1:$99),1),";")),"",ROW($1:$99)+1),COLUMN(J146)),SMALL(IF(ISERROR(SEARCH(MID(";"&amp;'CASE DATA'!$E146&amp;";",ROW($1:$99),1),";")),"",ROW($1:$99)),COLUMN(J145)+1)-SMALL(IF(ISERROR(SEARCH(MID(";"&amp;'CASE DATA'!$E146&amp;";",ROW($1:$99),1),";")),"",ROW($1:$99)),COLUMN(J145))-1)</f>
        <v/>
      </c>
      <c r="AE146" s="121" t="str">
        <f t="array" ref="AE146">MID(";"&amp;'CASE DATA'!$E146&amp;";",SMALL(IF(ISERROR(SEARCH(MID(";"&amp;'CASE DATA'!$E146&amp;";",ROW($1:$99),1),";")),"",ROW($1:$99)+1),COLUMN(K146)),SMALL(IF(ISERROR(SEARCH(MID(";"&amp;'CASE DATA'!$E146&amp;";",ROW($1:$99),1),";")),"",ROW($1:$99)),COLUMN(K145)+1)-SMALL(IF(ISERROR(SEARCH(MID(";"&amp;'CASE DATA'!$E146&amp;";",ROW($1:$99),1),";")),"",ROW($1:$99)),COLUMN(K145))-1)</f>
        <v/>
      </c>
      <c r="AF146" s="121" t="str">
        <f t="array" ref="AF146">MID(";"&amp;'CASE DATA'!$E146&amp;";",SMALL(IF(ISERROR(SEARCH(MID(";"&amp;'CASE DATA'!$E146&amp;";",ROW($1:$99),1),";")),"",ROW($1:$99)+1),COLUMN(L146)),SMALL(IF(ISERROR(SEARCH(MID(";"&amp;'CASE DATA'!$E146&amp;";",ROW($1:$99),1),";")),"",ROW($1:$99)),COLUMN(L145)+1)-SMALL(IF(ISERROR(SEARCH(MID(";"&amp;'CASE DATA'!$E146&amp;";",ROW($1:$99),1),";")),"",ROW($1:$99)),COLUMN(L145))-1)</f>
        <v/>
      </c>
    </row>
    <row r="147" spans="4:32" x14ac:dyDescent="0.3">
      <c r="D147" s="145"/>
      <c r="E147" s="146"/>
      <c r="S147" s="8">
        <f t="shared" si="3"/>
        <v>0</v>
      </c>
      <c r="U147" s="121" t="str">
        <f t="array" ref="U147">MID(";"&amp;'CASE DATA'!$E147&amp;";",SMALL(IF(ISERROR(SEARCH(MID(";"&amp;'CASE DATA'!$E147&amp;";",ROW($1:$99),1),";")),"",ROW($1:$99)+1),COLUMN(A147)),SMALL(IF(ISERROR(SEARCH(MID(";"&amp;'CASE DATA'!$E147&amp;";",ROW($1:$99),1),";")),"",ROW($1:$99)),COLUMN(A146)+1)-SMALL(IF(ISERROR(SEARCH(MID(";"&amp;'CASE DATA'!$E147&amp;";",ROW($1:$99),1),";")),"",ROW($1:$99)),COLUMN(A146))-1)</f>
        <v/>
      </c>
      <c r="V147" s="121" t="str">
        <f t="array" ref="V147">MID(";"&amp;'CASE DATA'!$E147&amp;";",SMALL(IF(ISERROR(SEARCH(MID(";"&amp;'CASE DATA'!$E147&amp;";",ROW($1:$99),1),";")),"",ROW($1:$99)+1),COLUMN(B147)),SMALL(IF(ISERROR(SEARCH(MID(";"&amp;'CASE DATA'!$E147&amp;";",ROW($1:$99),1),";")),"",ROW($1:$99)),COLUMN(B146)+1)-SMALL(IF(ISERROR(SEARCH(MID(";"&amp;'CASE DATA'!$E147&amp;";",ROW($1:$99),1),";")),"",ROW($1:$99)),COLUMN(B146))-1)</f>
        <v/>
      </c>
      <c r="W147" s="121" t="str">
        <f t="array" ref="W147">MID(";"&amp;'CASE DATA'!$E147&amp;";",SMALL(IF(ISERROR(SEARCH(MID(";"&amp;'CASE DATA'!$E147&amp;";",ROW($1:$99),1),";")),"",ROW($1:$99)+1),COLUMN(C147)),SMALL(IF(ISERROR(SEARCH(MID(";"&amp;'CASE DATA'!$E147&amp;";",ROW($1:$99),1),";")),"",ROW($1:$99)),COLUMN(C146)+1)-SMALL(IF(ISERROR(SEARCH(MID(";"&amp;'CASE DATA'!$E147&amp;";",ROW($1:$99),1),";")),"",ROW($1:$99)),COLUMN(C146))-1)</f>
        <v/>
      </c>
      <c r="X147" s="121" t="str">
        <f t="array" ref="X147">MID(";"&amp;'CASE DATA'!$E147&amp;";",SMALL(IF(ISERROR(SEARCH(MID(";"&amp;'CASE DATA'!$E147&amp;";",ROW($1:$99),1),";")),"",ROW($1:$99)+1),COLUMN(D147)),SMALL(IF(ISERROR(SEARCH(MID(";"&amp;'CASE DATA'!$E147&amp;";",ROW($1:$99),1),";")),"",ROW($1:$99)),COLUMN(D146)+1)-SMALL(IF(ISERROR(SEARCH(MID(";"&amp;'CASE DATA'!$E147&amp;";",ROW($1:$99),1),";")),"",ROW($1:$99)),COLUMN(D146))-1)</f>
        <v/>
      </c>
      <c r="Y147" s="121" t="str">
        <f t="array" ref="Y147">MID(";"&amp;'CASE DATA'!$E147&amp;";",SMALL(IF(ISERROR(SEARCH(MID(";"&amp;'CASE DATA'!$E147&amp;";",ROW($1:$99),1),";")),"",ROW($1:$99)+1),COLUMN(E147)),SMALL(IF(ISERROR(SEARCH(MID(";"&amp;'CASE DATA'!$E147&amp;";",ROW($1:$99),1),";")),"",ROW($1:$99)),COLUMN(E146)+1)-SMALL(IF(ISERROR(SEARCH(MID(";"&amp;'CASE DATA'!$E147&amp;";",ROW($1:$99),1),";")),"",ROW($1:$99)),COLUMN(E146))-1)</f>
        <v/>
      </c>
      <c r="Z147" s="121" t="str">
        <f t="array" ref="Z147">MID(";"&amp;'CASE DATA'!$E147&amp;";",SMALL(IF(ISERROR(SEARCH(MID(";"&amp;'CASE DATA'!$E147&amp;";",ROW($1:$99),1),";")),"",ROW($1:$99)+1),COLUMN(F147)),SMALL(IF(ISERROR(SEARCH(MID(";"&amp;'CASE DATA'!$E147&amp;";",ROW($1:$99),1),";")),"",ROW($1:$99)),COLUMN(F146)+1)-SMALL(IF(ISERROR(SEARCH(MID(";"&amp;'CASE DATA'!$E147&amp;";",ROW($1:$99),1),";")),"",ROW($1:$99)),COLUMN(F146))-1)</f>
        <v/>
      </c>
      <c r="AA147" s="121" t="str">
        <f t="array" ref="AA147">MID(";"&amp;'CASE DATA'!$E147&amp;";",SMALL(IF(ISERROR(SEARCH(MID(";"&amp;'CASE DATA'!$E147&amp;";",ROW($1:$99),1),";")),"",ROW($1:$99)+1),COLUMN(G147)),SMALL(IF(ISERROR(SEARCH(MID(";"&amp;'CASE DATA'!$E147&amp;";",ROW($1:$99),1),";")),"",ROW($1:$99)),COLUMN(G146)+1)-SMALL(IF(ISERROR(SEARCH(MID(";"&amp;'CASE DATA'!$E147&amp;";",ROW($1:$99),1),";")),"",ROW($1:$99)),COLUMN(G146))-1)</f>
        <v/>
      </c>
      <c r="AB147" s="121" t="str">
        <f t="array" ref="AB147">MID(";"&amp;'CASE DATA'!$E147&amp;";",SMALL(IF(ISERROR(SEARCH(MID(";"&amp;'CASE DATA'!$E147&amp;";",ROW($1:$99),1),";")),"",ROW($1:$99)+1),COLUMN(H147)),SMALL(IF(ISERROR(SEARCH(MID(";"&amp;'CASE DATA'!$E147&amp;";",ROW($1:$99),1),";")),"",ROW($1:$99)),COLUMN(H146)+1)-SMALL(IF(ISERROR(SEARCH(MID(";"&amp;'CASE DATA'!$E147&amp;";",ROW($1:$99),1),";")),"",ROW($1:$99)),COLUMN(H146))-1)</f>
        <v/>
      </c>
      <c r="AC147" s="121" t="str">
        <f t="array" ref="AC147">MID(";"&amp;'CASE DATA'!$E147&amp;";",SMALL(IF(ISERROR(SEARCH(MID(";"&amp;'CASE DATA'!$E147&amp;";",ROW($1:$99),1),";")),"",ROW($1:$99)+1),COLUMN(I147)),SMALL(IF(ISERROR(SEARCH(MID(";"&amp;'CASE DATA'!$E147&amp;";",ROW($1:$99),1),";")),"",ROW($1:$99)),COLUMN(I146)+1)-SMALL(IF(ISERROR(SEARCH(MID(";"&amp;'CASE DATA'!$E147&amp;";",ROW($1:$99),1),";")),"",ROW($1:$99)),COLUMN(I146))-1)</f>
        <v/>
      </c>
      <c r="AD147" s="121" t="str">
        <f t="array" ref="AD147">MID(";"&amp;'CASE DATA'!$E147&amp;";",SMALL(IF(ISERROR(SEARCH(MID(";"&amp;'CASE DATA'!$E147&amp;";",ROW($1:$99),1),";")),"",ROW($1:$99)+1),COLUMN(J147)),SMALL(IF(ISERROR(SEARCH(MID(";"&amp;'CASE DATA'!$E147&amp;";",ROW($1:$99),1),";")),"",ROW($1:$99)),COLUMN(J146)+1)-SMALL(IF(ISERROR(SEARCH(MID(";"&amp;'CASE DATA'!$E147&amp;";",ROW($1:$99),1),";")),"",ROW($1:$99)),COLUMN(J146))-1)</f>
        <v/>
      </c>
      <c r="AE147" s="121" t="str">
        <f t="array" ref="AE147">MID(";"&amp;'CASE DATA'!$E147&amp;";",SMALL(IF(ISERROR(SEARCH(MID(";"&amp;'CASE DATA'!$E147&amp;";",ROW($1:$99),1),";")),"",ROW($1:$99)+1),COLUMN(K147)),SMALL(IF(ISERROR(SEARCH(MID(";"&amp;'CASE DATA'!$E147&amp;";",ROW($1:$99),1),";")),"",ROW($1:$99)),COLUMN(K146)+1)-SMALL(IF(ISERROR(SEARCH(MID(";"&amp;'CASE DATA'!$E147&amp;";",ROW($1:$99),1),";")),"",ROW($1:$99)),COLUMN(K146))-1)</f>
        <v/>
      </c>
      <c r="AF147" s="121" t="str">
        <f t="array" ref="AF147">MID(";"&amp;'CASE DATA'!$E147&amp;";",SMALL(IF(ISERROR(SEARCH(MID(";"&amp;'CASE DATA'!$E147&amp;";",ROW($1:$99),1),";")),"",ROW($1:$99)+1),COLUMN(L147)),SMALL(IF(ISERROR(SEARCH(MID(";"&amp;'CASE DATA'!$E147&amp;";",ROW($1:$99),1),";")),"",ROW($1:$99)),COLUMN(L146)+1)-SMALL(IF(ISERROR(SEARCH(MID(";"&amp;'CASE DATA'!$E147&amp;";",ROW($1:$99),1),";")),"",ROW($1:$99)),COLUMN(L146))-1)</f>
        <v/>
      </c>
    </row>
    <row r="148" spans="4:32" x14ac:dyDescent="0.3">
      <c r="D148" s="145"/>
      <c r="E148" s="146"/>
      <c r="S148" s="8">
        <f t="shared" si="3"/>
        <v>0</v>
      </c>
      <c r="U148" s="121" t="str">
        <f t="array" ref="U148">MID(";"&amp;'CASE DATA'!$E148&amp;";",SMALL(IF(ISERROR(SEARCH(MID(";"&amp;'CASE DATA'!$E148&amp;";",ROW($1:$99),1),";")),"",ROW($1:$99)+1),COLUMN(A148)),SMALL(IF(ISERROR(SEARCH(MID(";"&amp;'CASE DATA'!$E148&amp;";",ROW($1:$99),1),";")),"",ROW($1:$99)),COLUMN(A147)+1)-SMALL(IF(ISERROR(SEARCH(MID(";"&amp;'CASE DATA'!$E148&amp;";",ROW($1:$99),1),";")),"",ROW($1:$99)),COLUMN(A147))-1)</f>
        <v/>
      </c>
      <c r="V148" s="121" t="str">
        <f t="array" ref="V148">MID(";"&amp;'CASE DATA'!$E148&amp;";",SMALL(IF(ISERROR(SEARCH(MID(";"&amp;'CASE DATA'!$E148&amp;";",ROW($1:$99),1),";")),"",ROW($1:$99)+1),COLUMN(B148)),SMALL(IF(ISERROR(SEARCH(MID(";"&amp;'CASE DATA'!$E148&amp;";",ROW($1:$99),1),";")),"",ROW($1:$99)),COLUMN(B147)+1)-SMALL(IF(ISERROR(SEARCH(MID(";"&amp;'CASE DATA'!$E148&amp;";",ROW($1:$99),1),";")),"",ROW($1:$99)),COLUMN(B147))-1)</f>
        <v/>
      </c>
      <c r="W148" s="121" t="str">
        <f t="array" ref="W148">MID(";"&amp;'CASE DATA'!$E148&amp;";",SMALL(IF(ISERROR(SEARCH(MID(";"&amp;'CASE DATA'!$E148&amp;";",ROW($1:$99),1),";")),"",ROW($1:$99)+1),COLUMN(C148)),SMALL(IF(ISERROR(SEARCH(MID(";"&amp;'CASE DATA'!$E148&amp;";",ROW($1:$99),1),";")),"",ROW($1:$99)),COLUMN(C147)+1)-SMALL(IF(ISERROR(SEARCH(MID(";"&amp;'CASE DATA'!$E148&amp;";",ROW($1:$99),1),";")),"",ROW($1:$99)),COLUMN(C147))-1)</f>
        <v/>
      </c>
      <c r="X148" s="121" t="str">
        <f t="array" ref="X148">MID(";"&amp;'CASE DATA'!$E148&amp;";",SMALL(IF(ISERROR(SEARCH(MID(";"&amp;'CASE DATA'!$E148&amp;";",ROW($1:$99),1),";")),"",ROW($1:$99)+1),COLUMN(D148)),SMALL(IF(ISERROR(SEARCH(MID(";"&amp;'CASE DATA'!$E148&amp;";",ROW($1:$99),1),";")),"",ROW($1:$99)),COLUMN(D147)+1)-SMALL(IF(ISERROR(SEARCH(MID(";"&amp;'CASE DATA'!$E148&amp;";",ROW($1:$99),1),";")),"",ROW($1:$99)),COLUMN(D147))-1)</f>
        <v/>
      </c>
      <c r="Y148" s="121" t="str">
        <f t="array" ref="Y148">MID(";"&amp;'CASE DATA'!$E148&amp;";",SMALL(IF(ISERROR(SEARCH(MID(";"&amp;'CASE DATA'!$E148&amp;";",ROW($1:$99),1),";")),"",ROW($1:$99)+1),COLUMN(E148)),SMALL(IF(ISERROR(SEARCH(MID(";"&amp;'CASE DATA'!$E148&amp;";",ROW($1:$99),1),";")),"",ROW($1:$99)),COLUMN(E147)+1)-SMALL(IF(ISERROR(SEARCH(MID(";"&amp;'CASE DATA'!$E148&amp;";",ROW($1:$99),1),";")),"",ROW($1:$99)),COLUMN(E147))-1)</f>
        <v/>
      </c>
      <c r="Z148" s="121" t="str">
        <f t="array" ref="Z148">MID(";"&amp;'CASE DATA'!$E148&amp;";",SMALL(IF(ISERROR(SEARCH(MID(";"&amp;'CASE DATA'!$E148&amp;";",ROW($1:$99),1),";")),"",ROW($1:$99)+1),COLUMN(F148)),SMALL(IF(ISERROR(SEARCH(MID(";"&amp;'CASE DATA'!$E148&amp;";",ROW($1:$99),1),";")),"",ROW($1:$99)),COLUMN(F147)+1)-SMALL(IF(ISERROR(SEARCH(MID(";"&amp;'CASE DATA'!$E148&amp;";",ROW($1:$99),1),";")),"",ROW($1:$99)),COLUMN(F147))-1)</f>
        <v/>
      </c>
      <c r="AA148" s="121" t="str">
        <f t="array" ref="AA148">MID(";"&amp;'CASE DATA'!$E148&amp;";",SMALL(IF(ISERROR(SEARCH(MID(";"&amp;'CASE DATA'!$E148&amp;";",ROW($1:$99),1),";")),"",ROW($1:$99)+1),COLUMN(G148)),SMALL(IF(ISERROR(SEARCH(MID(";"&amp;'CASE DATA'!$E148&amp;";",ROW($1:$99),1),";")),"",ROW($1:$99)),COLUMN(G147)+1)-SMALL(IF(ISERROR(SEARCH(MID(";"&amp;'CASE DATA'!$E148&amp;";",ROW($1:$99),1),";")),"",ROW($1:$99)),COLUMN(G147))-1)</f>
        <v/>
      </c>
      <c r="AB148" s="121" t="str">
        <f t="array" ref="AB148">MID(";"&amp;'CASE DATA'!$E148&amp;";",SMALL(IF(ISERROR(SEARCH(MID(";"&amp;'CASE DATA'!$E148&amp;";",ROW($1:$99),1),";")),"",ROW($1:$99)+1),COLUMN(H148)),SMALL(IF(ISERROR(SEARCH(MID(";"&amp;'CASE DATA'!$E148&amp;";",ROW($1:$99),1),";")),"",ROW($1:$99)),COLUMN(H147)+1)-SMALL(IF(ISERROR(SEARCH(MID(";"&amp;'CASE DATA'!$E148&amp;";",ROW($1:$99),1),";")),"",ROW($1:$99)),COLUMN(H147))-1)</f>
        <v/>
      </c>
      <c r="AC148" s="121" t="str">
        <f t="array" ref="AC148">MID(";"&amp;'CASE DATA'!$E148&amp;";",SMALL(IF(ISERROR(SEARCH(MID(";"&amp;'CASE DATA'!$E148&amp;";",ROW($1:$99),1),";")),"",ROW($1:$99)+1),COLUMN(I148)),SMALL(IF(ISERROR(SEARCH(MID(";"&amp;'CASE DATA'!$E148&amp;";",ROW($1:$99),1),";")),"",ROW($1:$99)),COLUMN(I147)+1)-SMALL(IF(ISERROR(SEARCH(MID(";"&amp;'CASE DATA'!$E148&amp;";",ROW($1:$99),1),";")),"",ROW($1:$99)),COLUMN(I147))-1)</f>
        <v/>
      </c>
      <c r="AD148" s="121" t="str">
        <f t="array" ref="AD148">MID(";"&amp;'CASE DATA'!$E148&amp;";",SMALL(IF(ISERROR(SEARCH(MID(";"&amp;'CASE DATA'!$E148&amp;";",ROW($1:$99),1),";")),"",ROW($1:$99)+1),COLUMN(J148)),SMALL(IF(ISERROR(SEARCH(MID(";"&amp;'CASE DATA'!$E148&amp;";",ROW($1:$99),1),";")),"",ROW($1:$99)),COLUMN(J147)+1)-SMALL(IF(ISERROR(SEARCH(MID(";"&amp;'CASE DATA'!$E148&amp;";",ROW($1:$99),1),";")),"",ROW($1:$99)),COLUMN(J147))-1)</f>
        <v/>
      </c>
      <c r="AE148" s="121" t="str">
        <f t="array" ref="AE148">MID(";"&amp;'CASE DATA'!$E148&amp;";",SMALL(IF(ISERROR(SEARCH(MID(";"&amp;'CASE DATA'!$E148&amp;";",ROW($1:$99),1),";")),"",ROW($1:$99)+1),COLUMN(K148)),SMALL(IF(ISERROR(SEARCH(MID(";"&amp;'CASE DATA'!$E148&amp;";",ROW($1:$99),1),";")),"",ROW($1:$99)),COLUMN(K147)+1)-SMALL(IF(ISERROR(SEARCH(MID(";"&amp;'CASE DATA'!$E148&amp;";",ROW($1:$99),1),";")),"",ROW($1:$99)),COLUMN(K147))-1)</f>
        <v/>
      </c>
      <c r="AF148" s="121" t="str">
        <f t="array" ref="AF148">MID(";"&amp;'CASE DATA'!$E148&amp;";",SMALL(IF(ISERROR(SEARCH(MID(";"&amp;'CASE DATA'!$E148&amp;";",ROW($1:$99),1),";")),"",ROW($1:$99)+1),COLUMN(L148)),SMALL(IF(ISERROR(SEARCH(MID(";"&amp;'CASE DATA'!$E148&amp;";",ROW($1:$99),1),";")),"",ROW($1:$99)),COLUMN(L147)+1)-SMALL(IF(ISERROR(SEARCH(MID(";"&amp;'CASE DATA'!$E148&amp;";",ROW($1:$99),1),";")),"",ROW($1:$99)),COLUMN(L147))-1)</f>
        <v/>
      </c>
    </row>
    <row r="149" spans="4:32" x14ac:dyDescent="0.3">
      <c r="D149" s="145"/>
      <c r="E149" s="146"/>
      <c r="S149" s="8">
        <f t="shared" si="3"/>
        <v>0</v>
      </c>
      <c r="U149" s="121" t="str">
        <f t="array" ref="U149">MID(";"&amp;'CASE DATA'!$E149&amp;";",SMALL(IF(ISERROR(SEARCH(MID(";"&amp;'CASE DATA'!$E149&amp;";",ROW($1:$99),1),";")),"",ROW($1:$99)+1),COLUMN(A149)),SMALL(IF(ISERROR(SEARCH(MID(";"&amp;'CASE DATA'!$E149&amp;";",ROW($1:$99),1),";")),"",ROW($1:$99)),COLUMN(A148)+1)-SMALL(IF(ISERROR(SEARCH(MID(";"&amp;'CASE DATA'!$E149&amp;";",ROW($1:$99),1),";")),"",ROW($1:$99)),COLUMN(A148))-1)</f>
        <v/>
      </c>
      <c r="V149" s="121" t="str">
        <f t="array" ref="V149">MID(";"&amp;'CASE DATA'!$E149&amp;";",SMALL(IF(ISERROR(SEARCH(MID(";"&amp;'CASE DATA'!$E149&amp;";",ROW($1:$99),1),";")),"",ROW($1:$99)+1),COLUMN(B149)),SMALL(IF(ISERROR(SEARCH(MID(";"&amp;'CASE DATA'!$E149&amp;";",ROW($1:$99),1),";")),"",ROW($1:$99)),COLUMN(B148)+1)-SMALL(IF(ISERROR(SEARCH(MID(";"&amp;'CASE DATA'!$E149&amp;";",ROW($1:$99),1),";")),"",ROW($1:$99)),COLUMN(B148))-1)</f>
        <v/>
      </c>
      <c r="W149" s="121" t="str">
        <f t="array" ref="W149">MID(";"&amp;'CASE DATA'!$E149&amp;";",SMALL(IF(ISERROR(SEARCH(MID(";"&amp;'CASE DATA'!$E149&amp;";",ROW($1:$99),1),";")),"",ROW($1:$99)+1),COLUMN(C149)),SMALL(IF(ISERROR(SEARCH(MID(";"&amp;'CASE DATA'!$E149&amp;";",ROW($1:$99),1),";")),"",ROW($1:$99)),COLUMN(C148)+1)-SMALL(IF(ISERROR(SEARCH(MID(";"&amp;'CASE DATA'!$E149&amp;";",ROW($1:$99),1),";")),"",ROW($1:$99)),COLUMN(C148))-1)</f>
        <v/>
      </c>
      <c r="X149" s="121" t="str">
        <f t="array" ref="X149">MID(";"&amp;'CASE DATA'!$E149&amp;";",SMALL(IF(ISERROR(SEARCH(MID(";"&amp;'CASE DATA'!$E149&amp;";",ROW($1:$99),1),";")),"",ROW($1:$99)+1),COLUMN(D149)),SMALL(IF(ISERROR(SEARCH(MID(";"&amp;'CASE DATA'!$E149&amp;";",ROW($1:$99),1),";")),"",ROW($1:$99)),COLUMN(D148)+1)-SMALL(IF(ISERROR(SEARCH(MID(";"&amp;'CASE DATA'!$E149&amp;";",ROW($1:$99),1),";")),"",ROW($1:$99)),COLUMN(D148))-1)</f>
        <v/>
      </c>
      <c r="Y149" s="121" t="str">
        <f t="array" ref="Y149">MID(";"&amp;'CASE DATA'!$E149&amp;";",SMALL(IF(ISERROR(SEARCH(MID(";"&amp;'CASE DATA'!$E149&amp;";",ROW($1:$99),1),";")),"",ROW($1:$99)+1),COLUMN(E149)),SMALL(IF(ISERROR(SEARCH(MID(";"&amp;'CASE DATA'!$E149&amp;";",ROW($1:$99),1),";")),"",ROW($1:$99)),COLUMN(E148)+1)-SMALL(IF(ISERROR(SEARCH(MID(";"&amp;'CASE DATA'!$E149&amp;";",ROW($1:$99),1),";")),"",ROW($1:$99)),COLUMN(E148))-1)</f>
        <v/>
      </c>
      <c r="Z149" s="121" t="str">
        <f t="array" ref="Z149">MID(";"&amp;'CASE DATA'!$E149&amp;";",SMALL(IF(ISERROR(SEARCH(MID(";"&amp;'CASE DATA'!$E149&amp;";",ROW($1:$99),1),";")),"",ROW($1:$99)+1),COLUMN(F149)),SMALL(IF(ISERROR(SEARCH(MID(";"&amp;'CASE DATA'!$E149&amp;";",ROW($1:$99),1),";")),"",ROW($1:$99)),COLUMN(F148)+1)-SMALL(IF(ISERROR(SEARCH(MID(";"&amp;'CASE DATA'!$E149&amp;";",ROW($1:$99),1),";")),"",ROW($1:$99)),COLUMN(F148))-1)</f>
        <v/>
      </c>
      <c r="AA149" s="121" t="str">
        <f t="array" ref="AA149">MID(";"&amp;'CASE DATA'!$E149&amp;";",SMALL(IF(ISERROR(SEARCH(MID(";"&amp;'CASE DATA'!$E149&amp;";",ROW($1:$99),1),";")),"",ROW($1:$99)+1),COLUMN(G149)),SMALL(IF(ISERROR(SEARCH(MID(";"&amp;'CASE DATA'!$E149&amp;";",ROW($1:$99),1),";")),"",ROW($1:$99)),COLUMN(G148)+1)-SMALL(IF(ISERROR(SEARCH(MID(";"&amp;'CASE DATA'!$E149&amp;";",ROW($1:$99),1),";")),"",ROW($1:$99)),COLUMN(G148))-1)</f>
        <v/>
      </c>
      <c r="AB149" s="121" t="str">
        <f t="array" ref="AB149">MID(";"&amp;'CASE DATA'!$E149&amp;";",SMALL(IF(ISERROR(SEARCH(MID(";"&amp;'CASE DATA'!$E149&amp;";",ROW($1:$99),1),";")),"",ROW($1:$99)+1),COLUMN(H149)),SMALL(IF(ISERROR(SEARCH(MID(";"&amp;'CASE DATA'!$E149&amp;";",ROW($1:$99),1),";")),"",ROW($1:$99)),COLUMN(H148)+1)-SMALL(IF(ISERROR(SEARCH(MID(";"&amp;'CASE DATA'!$E149&amp;";",ROW($1:$99),1),";")),"",ROW($1:$99)),COLUMN(H148))-1)</f>
        <v/>
      </c>
      <c r="AC149" s="121" t="str">
        <f t="array" ref="AC149">MID(";"&amp;'CASE DATA'!$E149&amp;";",SMALL(IF(ISERROR(SEARCH(MID(";"&amp;'CASE DATA'!$E149&amp;";",ROW($1:$99),1),";")),"",ROW($1:$99)+1),COLUMN(I149)),SMALL(IF(ISERROR(SEARCH(MID(";"&amp;'CASE DATA'!$E149&amp;";",ROW($1:$99),1),";")),"",ROW($1:$99)),COLUMN(I148)+1)-SMALL(IF(ISERROR(SEARCH(MID(";"&amp;'CASE DATA'!$E149&amp;";",ROW($1:$99),1),";")),"",ROW($1:$99)),COLUMN(I148))-1)</f>
        <v/>
      </c>
      <c r="AD149" s="121" t="str">
        <f t="array" ref="AD149">MID(";"&amp;'CASE DATA'!$E149&amp;";",SMALL(IF(ISERROR(SEARCH(MID(";"&amp;'CASE DATA'!$E149&amp;";",ROW($1:$99),1),";")),"",ROW($1:$99)+1),COLUMN(J149)),SMALL(IF(ISERROR(SEARCH(MID(";"&amp;'CASE DATA'!$E149&amp;";",ROW($1:$99),1),";")),"",ROW($1:$99)),COLUMN(J148)+1)-SMALL(IF(ISERROR(SEARCH(MID(";"&amp;'CASE DATA'!$E149&amp;";",ROW($1:$99),1),";")),"",ROW($1:$99)),COLUMN(J148))-1)</f>
        <v/>
      </c>
      <c r="AE149" s="121" t="str">
        <f t="array" ref="AE149">MID(";"&amp;'CASE DATA'!$E149&amp;";",SMALL(IF(ISERROR(SEARCH(MID(";"&amp;'CASE DATA'!$E149&amp;";",ROW($1:$99),1),";")),"",ROW($1:$99)+1),COLUMN(K149)),SMALL(IF(ISERROR(SEARCH(MID(";"&amp;'CASE DATA'!$E149&amp;";",ROW($1:$99),1),";")),"",ROW($1:$99)),COLUMN(K148)+1)-SMALL(IF(ISERROR(SEARCH(MID(";"&amp;'CASE DATA'!$E149&amp;";",ROW($1:$99),1),";")),"",ROW($1:$99)),COLUMN(K148))-1)</f>
        <v/>
      </c>
      <c r="AF149" s="121" t="str">
        <f t="array" ref="AF149">MID(";"&amp;'CASE DATA'!$E149&amp;";",SMALL(IF(ISERROR(SEARCH(MID(";"&amp;'CASE DATA'!$E149&amp;";",ROW($1:$99),1),";")),"",ROW($1:$99)+1),COLUMN(L149)),SMALL(IF(ISERROR(SEARCH(MID(";"&amp;'CASE DATA'!$E149&amp;";",ROW($1:$99),1),";")),"",ROW($1:$99)),COLUMN(L148)+1)-SMALL(IF(ISERROR(SEARCH(MID(";"&amp;'CASE DATA'!$E149&amp;";",ROW($1:$99),1),";")),"",ROW($1:$99)),COLUMN(L148))-1)</f>
        <v/>
      </c>
    </row>
    <row r="150" spans="4:32" x14ac:dyDescent="0.3">
      <c r="D150" s="145"/>
      <c r="E150" s="146"/>
      <c r="S150" s="8">
        <f t="shared" si="3"/>
        <v>0</v>
      </c>
      <c r="U150" s="121" t="str">
        <f t="array" ref="U150">MID(";"&amp;'CASE DATA'!$E150&amp;";",SMALL(IF(ISERROR(SEARCH(MID(";"&amp;'CASE DATA'!$E150&amp;";",ROW($1:$99),1),";")),"",ROW($1:$99)+1),COLUMN(A150)),SMALL(IF(ISERROR(SEARCH(MID(";"&amp;'CASE DATA'!$E150&amp;";",ROW($1:$99),1),";")),"",ROW($1:$99)),COLUMN(A149)+1)-SMALL(IF(ISERROR(SEARCH(MID(";"&amp;'CASE DATA'!$E150&amp;";",ROW($1:$99),1),";")),"",ROW($1:$99)),COLUMN(A149))-1)</f>
        <v/>
      </c>
      <c r="V150" s="121" t="str">
        <f t="array" ref="V150">MID(";"&amp;'CASE DATA'!$E150&amp;";",SMALL(IF(ISERROR(SEARCH(MID(";"&amp;'CASE DATA'!$E150&amp;";",ROW($1:$99),1),";")),"",ROW($1:$99)+1),COLUMN(B150)),SMALL(IF(ISERROR(SEARCH(MID(";"&amp;'CASE DATA'!$E150&amp;";",ROW($1:$99),1),";")),"",ROW($1:$99)),COLUMN(B149)+1)-SMALL(IF(ISERROR(SEARCH(MID(";"&amp;'CASE DATA'!$E150&amp;";",ROW($1:$99),1),";")),"",ROW($1:$99)),COLUMN(B149))-1)</f>
        <v/>
      </c>
      <c r="W150" s="121" t="str">
        <f t="array" ref="W150">MID(";"&amp;'CASE DATA'!$E150&amp;";",SMALL(IF(ISERROR(SEARCH(MID(";"&amp;'CASE DATA'!$E150&amp;";",ROW($1:$99),1),";")),"",ROW($1:$99)+1),COLUMN(C150)),SMALL(IF(ISERROR(SEARCH(MID(";"&amp;'CASE DATA'!$E150&amp;";",ROW($1:$99),1),";")),"",ROW($1:$99)),COLUMN(C149)+1)-SMALL(IF(ISERROR(SEARCH(MID(";"&amp;'CASE DATA'!$E150&amp;";",ROW($1:$99),1),";")),"",ROW($1:$99)),COLUMN(C149))-1)</f>
        <v/>
      </c>
      <c r="X150" s="121" t="str">
        <f t="array" ref="X150">MID(";"&amp;'CASE DATA'!$E150&amp;";",SMALL(IF(ISERROR(SEARCH(MID(";"&amp;'CASE DATA'!$E150&amp;";",ROW($1:$99),1),";")),"",ROW($1:$99)+1),COLUMN(D150)),SMALL(IF(ISERROR(SEARCH(MID(";"&amp;'CASE DATA'!$E150&amp;";",ROW($1:$99),1),";")),"",ROW($1:$99)),COLUMN(D149)+1)-SMALL(IF(ISERROR(SEARCH(MID(";"&amp;'CASE DATA'!$E150&amp;";",ROW($1:$99),1),";")),"",ROW($1:$99)),COLUMN(D149))-1)</f>
        <v/>
      </c>
      <c r="Y150" s="121" t="str">
        <f t="array" ref="Y150">MID(";"&amp;'CASE DATA'!$E150&amp;";",SMALL(IF(ISERROR(SEARCH(MID(";"&amp;'CASE DATA'!$E150&amp;";",ROW($1:$99),1),";")),"",ROW($1:$99)+1),COLUMN(E150)),SMALL(IF(ISERROR(SEARCH(MID(";"&amp;'CASE DATA'!$E150&amp;";",ROW($1:$99),1),";")),"",ROW($1:$99)),COLUMN(E149)+1)-SMALL(IF(ISERROR(SEARCH(MID(";"&amp;'CASE DATA'!$E150&amp;";",ROW($1:$99),1),";")),"",ROW($1:$99)),COLUMN(E149))-1)</f>
        <v/>
      </c>
      <c r="Z150" s="121" t="str">
        <f t="array" ref="Z150">MID(";"&amp;'CASE DATA'!$E150&amp;";",SMALL(IF(ISERROR(SEARCH(MID(";"&amp;'CASE DATA'!$E150&amp;";",ROW($1:$99),1),";")),"",ROW($1:$99)+1),COLUMN(F150)),SMALL(IF(ISERROR(SEARCH(MID(";"&amp;'CASE DATA'!$E150&amp;";",ROW($1:$99),1),";")),"",ROW($1:$99)),COLUMN(F149)+1)-SMALL(IF(ISERROR(SEARCH(MID(";"&amp;'CASE DATA'!$E150&amp;";",ROW($1:$99),1),";")),"",ROW($1:$99)),COLUMN(F149))-1)</f>
        <v/>
      </c>
      <c r="AA150" s="121" t="str">
        <f t="array" ref="AA150">MID(";"&amp;'CASE DATA'!$E150&amp;";",SMALL(IF(ISERROR(SEARCH(MID(";"&amp;'CASE DATA'!$E150&amp;";",ROW($1:$99),1),";")),"",ROW($1:$99)+1),COLUMN(G150)),SMALL(IF(ISERROR(SEARCH(MID(";"&amp;'CASE DATA'!$E150&amp;";",ROW($1:$99),1),";")),"",ROW($1:$99)),COLUMN(G149)+1)-SMALL(IF(ISERROR(SEARCH(MID(";"&amp;'CASE DATA'!$E150&amp;";",ROW($1:$99),1),";")),"",ROW($1:$99)),COLUMN(G149))-1)</f>
        <v/>
      </c>
      <c r="AB150" s="121" t="str">
        <f t="array" ref="AB150">MID(";"&amp;'CASE DATA'!$E150&amp;";",SMALL(IF(ISERROR(SEARCH(MID(";"&amp;'CASE DATA'!$E150&amp;";",ROW($1:$99),1),";")),"",ROW($1:$99)+1),COLUMN(H150)),SMALL(IF(ISERROR(SEARCH(MID(";"&amp;'CASE DATA'!$E150&amp;";",ROW($1:$99),1),";")),"",ROW($1:$99)),COLUMN(H149)+1)-SMALL(IF(ISERROR(SEARCH(MID(";"&amp;'CASE DATA'!$E150&amp;";",ROW($1:$99),1),";")),"",ROW($1:$99)),COLUMN(H149))-1)</f>
        <v/>
      </c>
      <c r="AC150" s="121" t="str">
        <f t="array" ref="AC150">MID(";"&amp;'CASE DATA'!$E150&amp;";",SMALL(IF(ISERROR(SEARCH(MID(";"&amp;'CASE DATA'!$E150&amp;";",ROW($1:$99),1),";")),"",ROW($1:$99)+1),COLUMN(I150)),SMALL(IF(ISERROR(SEARCH(MID(";"&amp;'CASE DATA'!$E150&amp;";",ROW($1:$99),1),";")),"",ROW($1:$99)),COLUMN(I149)+1)-SMALL(IF(ISERROR(SEARCH(MID(";"&amp;'CASE DATA'!$E150&amp;";",ROW($1:$99),1),";")),"",ROW($1:$99)),COLUMN(I149))-1)</f>
        <v/>
      </c>
      <c r="AD150" s="121" t="str">
        <f t="array" ref="AD150">MID(";"&amp;'CASE DATA'!$E150&amp;";",SMALL(IF(ISERROR(SEARCH(MID(";"&amp;'CASE DATA'!$E150&amp;";",ROW($1:$99),1),";")),"",ROW($1:$99)+1),COLUMN(J150)),SMALL(IF(ISERROR(SEARCH(MID(";"&amp;'CASE DATA'!$E150&amp;";",ROW($1:$99),1),";")),"",ROW($1:$99)),COLUMN(J149)+1)-SMALL(IF(ISERROR(SEARCH(MID(";"&amp;'CASE DATA'!$E150&amp;";",ROW($1:$99),1),";")),"",ROW($1:$99)),COLUMN(J149))-1)</f>
        <v/>
      </c>
      <c r="AE150" s="121" t="str">
        <f t="array" ref="AE150">MID(";"&amp;'CASE DATA'!$E150&amp;";",SMALL(IF(ISERROR(SEARCH(MID(";"&amp;'CASE DATA'!$E150&amp;";",ROW($1:$99),1),";")),"",ROW($1:$99)+1),COLUMN(K150)),SMALL(IF(ISERROR(SEARCH(MID(";"&amp;'CASE DATA'!$E150&amp;";",ROW($1:$99),1),";")),"",ROW($1:$99)),COLUMN(K149)+1)-SMALL(IF(ISERROR(SEARCH(MID(";"&amp;'CASE DATA'!$E150&amp;";",ROW($1:$99),1),";")),"",ROW($1:$99)),COLUMN(K149))-1)</f>
        <v/>
      </c>
      <c r="AF150" s="121" t="str">
        <f t="array" ref="AF150">MID(";"&amp;'CASE DATA'!$E150&amp;";",SMALL(IF(ISERROR(SEARCH(MID(";"&amp;'CASE DATA'!$E150&amp;";",ROW($1:$99),1),";")),"",ROW($1:$99)+1),COLUMN(L150)),SMALL(IF(ISERROR(SEARCH(MID(";"&amp;'CASE DATA'!$E150&amp;";",ROW($1:$99),1),";")),"",ROW($1:$99)),COLUMN(L149)+1)-SMALL(IF(ISERROR(SEARCH(MID(";"&amp;'CASE DATA'!$E150&amp;";",ROW($1:$99),1),";")),"",ROW($1:$99)),COLUMN(L149))-1)</f>
        <v/>
      </c>
    </row>
    <row r="151" spans="4:32" x14ac:dyDescent="0.3">
      <c r="D151" s="145"/>
      <c r="E151" s="146"/>
      <c r="S151" s="8">
        <f t="shared" si="3"/>
        <v>0</v>
      </c>
      <c r="U151" s="121" t="str">
        <f t="array" ref="U151">MID(";"&amp;'CASE DATA'!$E151&amp;";",SMALL(IF(ISERROR(SEARCH(MID(";"&amp;'CASE DATA'!$E151&amp;";",ROW($1:$99),1),";")),"",ROW($1:$99)+1),COLUMN(A151)),SMALL(IF(ISERROR(SEARCH(MID(";"&amp;'CASE DATA'!$E151&amp;";",ROW($1:$99),1),";")),"",ROW($1:$99)),COLUMN(A150)+1)-SMALL(IF(ISERROR(SEARCH(MID(";"&amp;'CASE DATA'!$E151&amp;";",ROW($1:$99),1),";")),"",ROW($1:$99)),COLUMN(A150))-1)</f>
        <v/>
      </c>
      <c r="V151" s="121" t="str">
        <f t="array" ref="V151">MID(";"&amp;'CASE DATA'!$E151&amp;";",SMALL(IF(ISERROR(SEARCH(MID(";"&amp;'CASE DATA'!$E151&amp;";",ROW($1:$99),1),";")),"",ROW($1:$99)+1),COLUMN(B151)),SMALL(IF(ISERROR(SEARCH(MID(";"&amp;'CASE DATA'!$E151&amp;";",ROW($1:$99),1),";")),"",ROW($1:$99)),COLUMN(B150)+1)-SMALL(IF(ISERROR(SEARCH(MID(";"&amp;'CASE DATA'!$E151&amp;";",ROW($1:$99),1),";")),"",ROW($1:$99)),COLUMN(B150))-1)</f>
        <v/>
      </c>
      <c r="W151" s="121" t="str">
        <f t="array" ref="W151">MID(";"&amp;'CASE DATA'!$E151&amp;";",SMALL(IF(ISERROR(SEARCH(MID(";"&amp;'CASE DATA'!$E151&amp;";",ROW($1:$99),1),";")),"",ROW($1:$99)+1),COLUMN(C151)),SMALL(IF(ISERROR(SEARCH(MID(";"&amp;'CASE DATA'!$E151&amp;";",ROW($1:$99),1),";")),"",ROW($1:$99)),COLUMN(C150)+1)-SMALL(IF(ISERROR(SEARCH(MID(";"&amp;'CASE DATA'!$E151&amp;";",ROW($1:$99),1),";")),"",ROW($1:$99)),COLUMN(C150))-1)</f>
        <v/>
      </c>
      <c r="X151" s="121" t="str">
        <f t="array" ref="X151">MID(";"&amp;'CASE DATA'!$E151&amp;";",SMALL(IF(ISERROR(SEARCH(MID(";"&amp;'CASE DATA'!$E151&amp;";",ROW($1:$99),1),";")),"",ROW($1:$99)+1),COLUMN(D151)),SMALL(IF(ISERROR(SEARCH(MID(";"&amp;'CASE DATA'!$E151&amp;";",ROW($1:$99),1),";")),"",ROW($1:$99)),COLUMN(D150)+1)-SMALL(IF(ISERROR(SEARCH(MID(";"&amp;'CASE DATA'!$E151&amp;";",ROW($1:$99),1),";")),"",ROW($1:$99)),COLUMN(D150))-1)</f>
        <v/>
      </c>
      <c r="Y151" s="121" t="str">
        <f t="array" ref="Y151">MID(";"&amp;'CASE DATA'!$E151&amp;";",SMALL(IF(ISERROR(SEARCH(MID(";"&amp;'CASE DATA'!$E151&amp;";",ROW($1:$99),1),";")),"",ROW($1:$99)+1),COLUMN(E151)),SMALL(IF(ISERROR(SEARCH(MID(";"&amp;'CASE DATA'!$E151&amp;";",ROW($1:$99),1),";")),"",ROW($1:$99)),COLUMN(E150)+1)-SMALL(IF(ISERROR(SEARCH(MID(";"&amp;'CASE DATA'!$E151&amp;";",ROW($1:$99),1),";")),"",ROW($1:$99)),COLUMN(E150))-1)</f>
        <v/>
      </c>
      <c r="Z151" s="121" t="str">
        <f t="array" ref="Z151">MID(";"&amp;'CASE DATA'!$E151&amp;";",SMALL(IF(ISERROR(SEARCH(MID(";"&amp;'CASE DATA'!$E151&amp;";",ROW($1:$99),1),";")),"",ROW($1:$99)+1),COLUMN(F151)),SMALL(IF(ISERROR(SEARCH(MID(";"&amp;'CASE DATA'!$E151&amp;";",ROW($1:$99),1),";")),"",ROW($1:$99)),COLUMN(F150)+1)-SMALL(IF(ISERROR(SEARCH(MID(";"&amp;'CASE DATA'!$E151&amp;";",ROW($1:$99),1),";")),"",ROW($1:$99)),COLUMN(F150))-1)</f>
        <v/>
      </c>
      <c r="AA151" s="121" t="str">
        <f t="array" ref="AA151">MID(";"&amp;'CASE DATA'!$E151&amp;";",SMALL(IF(ISERROR(SEARCH(MID(";"&amp;'CASE DATA'!$E151&amp;";",ROW($1:$99),1),";")),"",ROW($1:$99)+1),COLUMN(G151)),SMALL(IF(ISERROR(SEARCH(MID(";"&amp;'CASE DATA'!$E151&amp;";",ROW($1:$99),1),";")),"",ROW($1:$99)),COLUMN(G150)+1)-SMALL(IF(ISERROR(SEARCH(MID(";"&amp;'CASE DATA'!$E151&amp;";",ROW($1:$99),1),";")),"",ROW($1:$99)),COLUMN(G150))-1)</f>
        <v/>
      </c>
      <c r="AB151" s="121" t="str">
        <f t="array" ref="AB151">MID(";"&amp;'CASE DATA'!$E151&amp;";",SMALL(IF(ISERROR(SEARCH(MID(";"&amp;'CASE DATA'!$E151&amp;";",ROW($1:$99),1),";")),"",ROW($1:$99)+1),COLUMN(H151)),SMALL(IF(ISERROR(SEARCH(MID(";"&amp;'CASE DATA'!$E151&amp;";",ROW($1:$99),1),";")),"",ROW($1:$99)),COLUMN(H150)+1)-SMALL(IF(ISERROR(SEARCH(MID(";"&amp;'CASE DATA'!$E151&amp;";",ROW($1:$99),1),";")),"",ROW($1:$99)),COLUMN(H150))-1)</f>
        <v/>
      </c>
      <c r="AC151" s="121" t="str">
        <f t="array" ref="AC151">MID(";"&amp;'CASE DATA'!$E151&amp;";",SMALL(IF(ISERROR(SEARCH(MID(";"&amp;'CASE DATA'!$E151&amp;";",ROW($1:$99),1),";")),"",ROW($1:$99)+1),COLUMN(I151)),SMALL(IF(ISERROR(SEARCH(MID(";"&amp;'CASE DATA'!$E151&amp;";",ROW($1:$99),1),";")),"",ROW($1:$99)),COLUMN(I150)+1)-SMALL(IF(ISERROR(SEARCH(MID(";"&amp;'CASE DATA'!$E151&amp;";",ROW($1:$99),1),";")),"",ROW($1:$99)),COLUMN(I150))-1)</f>
        <v/>
      </c>
      <c r="AD151" s="121" t="str">
        <f t="array" ref="AD151">MID(";"&amp;'CASE DATA'!$E151&amp;";",SMALL(IF(ISERROR(SEARCH(MID(";"&amp;'CASE DATA'!$E151&amp;";",ROW($1:$99),1),";")),"",ROW($1:$99)+1),COLUMN(J151)),SMALL(IF(ISERROR(SEARCH(MID(";"&amp;'CASE DATA'!$E151&amp;";",ROW($1:$99),1),";")),"",ROW($1:$99)),COLUMN(J150)+1)-SMALL(IF(ISERROR(SEARCH(MID(";"&amp;'CASE DATA'!$E151&amp;";",ROW($1:$99),1),";")),"",ROW($1:$99)),COLUMN(J150))-1)</f>
        <v/>
      </c>
      <c r="AE151" s="121" t="str">
        <f t="array" ref="AE151">MID(";"&amp;'CASE DATA'!$E151&amp;";",SMALL(IF(ISERROR(SEARCH(MID(";"&amp;'CASE DATA'!$E151&amp;";",ROW($1:$99),1),";")),"",ROW($1:$99)+1),COLUMN(K151)),SMALL(IF(ISERROR(SEARCH(MID(";"&amp;'CASE DATA'!$E151&amp;";",ROW($1:$99),1),";")),"",ROW($1:$99)),COLUMN(K150)+1)-SMALL(IF(ISERROR(SEARCH(MID(";"&amp;'CASE DATA'!$E151&amp;";",ROW($1:$99),1),";")),"",ROW($1:$99)),COLUMN(K150))-1)</f>
        <v/>
      </c>
      <c r="AF151" s="121" t="str">
        <f t="array" ref="AF151">MID(";"&amp;'CASE DATA'!$E151&amp;";",SMALL(IF(ISERROR(SEARCH(MID(";"&amp;'CASE DATA'!$E151&amp;";",ROW($1:$99),1),";")),"",ROW($1:$99)+1),COLUMN(L151)),SMALL(IF(ISERROR(SEARCH(MID(";"&amp;'CASE DATA'!$E151&amp;";",ROW($1:$99),1),";")),"",ROW($1:$99)),COLUMN(L150)+1)-SMALL(IF(ISERROR(SEARCH(MID(";"&amp;'CASE DATA'!$E151&amp;";",ROW($1:$99),1),";")),"",ROW($1:$99)),COLUMN(L150))-1)</f>
        <v/>
      </c>
    </row>
    <row r="152" spans="4:32" x14ac:dyDescent="0.3">
      <c r="D152" s="145"/>
      <c r="E152" s="146"/>
      <c r="S152" s="8">
        <f t="shared" si="3"/>
        <v>0</v>
      </c>
      <c r="U152" s="121" t="str">
        <f t="array" ref="U152">MID(";"&amp;'CASE DATA'!$E152&amp;";",SMALL(IF(ISERROR(SEARCH(MID(";"&amp;'CASE DATA'!$E152&amp;";",ROW($1:$99),1),";")),"",ROW($1:$99)+1),COLUMN(A152)),SMALL(IF(ISERROR(SEARCH(MID(";"&amp;'CASE DATA'!$E152&amp;";",ROW($1:$99),1),";")),"",ROW($1:$99)),COLUMN(A151)+1)-SMALL(IF(ISERROR(SEARCH(MID(";"&amp;'CASE DATA'!$E152&amp;";",ROW($1:$99),1),";")),"",ROW($1:$99)),COLUMN(A151))-1)</f>
        <v/>
      </c>
      <c r="V152" s="121" t="str">
        <f t="array" ref="V152">MID(";"&amp;'CASE DATA'!$E152&amp;";",SMALL(IF(ISERROR(SEARCH(MID(";"&amp;'CASE DATA'!$E152&amp;";",ROW($1:$99),1),";")),"",ROW($1:$99)+1),COLUMN(B152)),SMALL(IF(ISERROR(SEARCH(MID(";"&amp;'CASE DATA'!$E152&amp;";",ROW($1:$99),1),";")),"",ROW($1:$99)),COLUMN(B151)+1)-SMALL(IF(ISERROR(SEARCH(MID(";"&amp;'CASE DATA'!$E152&amp;";",ROW($1:$99),1),";")),"",ROW($1:$99)),COLUMN(B151))-1)</f>
        <v/>
      </c>
      <c r="W152" s="121" t="str">
        <f t="array" ref="W152">MID(";"&amp;'CASE DATA'!$E152&amp;";",SMALL(IF(ISERROR(SEARCH(MID(";"&amp;'CASE DATA'!$E152&amp;";",ROW($1:$99),1),";")),"",ROW($1:$99)+1),COLUMN(C152)),SMALL(IF(ISERROR(SEARCH(MID(";"&amp;'CASE DATA'!$E152&amp;";",ROW($1:$99),1),";")),"",ROW($1:$99)),COLUMN(C151)+1)-SMALL(IF(ISERROR(SEARCH(MID(";"&amp;'CASE DATA'!$E152&amp;";",ROW($1:$99),1),";")),"",ROW($1:$99)),COLUMN(C151))-1)</f>
        <v/>
      </c>
      <c r="X152" s="121" t="str">
        <f t="array" ref="X152">MID(";"&amp;'CASE DATA'!$E152&amp;";",SMALL(IF(ISERROR(SEARCH(MID(";"&amp;'CASE DATA'!$E152&amp;";",ROW($1:$99),1),";")),"",ROW($1:$99)+1),COLUMN(D152)),SMALL(IF(ISERROR(SEARCH(MID(";"&amp;'CASE DATA'!$E152&amp;";",ROW($1:$99),1),";")),"",ROW($1:$99)),COLUMN(D151)+1)-SMALL(IF(ISERROR(SEARCH(MID(";"&amp;'CASE DATA'!$E152&amp;";",ROW($1:$99),1),";")),"",ROW($1:$99)),COLUMN(D151))-1)</f>
        <v/>
      </c>
      <c r="Y152" s="121" t="str">
        <f t="array" ref="Y152">MID(";"&amp;'CASE DATA'!$E152&amp;";",SMALL(IF(ISERROR(SEARCH(MID(";"&amp;'CASE DATA'!$E152&amp;";",ROW($1:$99),1),";")),"",ROW($1:$99)+1),COLUMN(E152)),SMALL(IF(ISERROR(SEARCH(MID(";"&amp;'CASE DATA'!$E152&amp;";",ROW($1:$99),1),";")),"",ROW($1:$99)),COLUMN(E151)+1)-SMALL(IF(ISERROR(SEARCH(MID(";"&amp;'CASE DATA'!$E152&amp;";",ROW($1:$99),1),";")),"",ROW($1:$99)),COLUMN(E151))-1)</f>
        <v/>
      </c>
      <c r="Z152" s="121" t="str">
        <f t="array" ref="Z152">MID(";"&amp;'CASE DATA'!$E152&amp;";",SMALL(IF(ISERROR(SEARCH(MID(";"&amp;'CASE DATA'!$E152&amp;";",ROW($1:$99),1),";")),"",ROW($1:$99)+1),COLUMN(F152)),SMALL(IF(ISERROR(SEARCH(MID(";"&amp;'CASE DATA'!$E152&amp;";",ROW($1:$99),1),";")),"",ROW($1:$99)),COLUMN(F151)+1)-SMALL(IF(ISERROR(SEARCH(MID(";"&amp;'CASE DATA'!$E152&amp;";",ROW($1:$99),1),";")),"",ROW($1:$99)),COLUMN(F151))-1)</f>
        <v/>
      </c>
      <c r="AA152" s="121" t="str">
        <f t="array" ref="AA152">MID(";"&amp;'CASE DATA'!$E152&amp;";",SMALL(IF(ISERROR(SEARCH(MID(";"&amp;'CASE DATA'!$E152&amp;";",ROW($1:$99),1),";")),"",ROW($1:$99)+1),COLUMN(G152)),SMALL(IF(ISERROR(SEARCH(MID(";"&amp;'CASE DATA'!$E152&amp;";",ROW($1:$99),1),";")),"",ROW($1:$99)),COLUMN(G151)+1)-SMALL(IF(ISERROR(SEARCH(MID(";"&amp;'CASE DATA'!$E152&amp;";",ROW($1:$99),1),";")),"",ROW($1:$99)),COLUMN(G151))-1)</f>
        <v/>
      </c>
      <c r="AB152" s="121" t="str">
        <f t="array" ref="AB152">MID(";"&amp;'CASE DATA'!$E152&amp;";",SMALL(IF(ISERROR(SEARCH(MID(";"&amp;'CASE DATA'!$E152&amp;";",ROW($1:$99),1),";")),"",ROW($1:$99)+1),COLUMN(H152)),SMALL(IF(ISERROR(SEARCH(MID(";"&amp;'CASE DATA'!$E152&amp;";",ROW($1:$99),1),";")),"",ROW($1:$99)),COLUMN(H151)+1)-SMALL(IF(ISERROR(SEARCH(MID(";"&amp;'CASE DATA'!$E152&amp;";",ROW($1:$99),1),";")),"",ROW($1:$99)),COLUMN(H151))-1)</f>
        <v/>
      </c>
      <c r="AC152" s="121" t="str">
        <f t="array" ref="AC152">MID(";"&amp;'CASE DATA'!$E152&amp;";",SMALL(IF(ISERROR(SEARCH(MID(";"&amp;'CASE DATA'!$E152&amp;";",ROW($1:$99),1),";")),"",ROW($1:$99)+1),COLUMN(I152)),SMALL(IF(ISERROR(SEARCH(MID(";"&amp;'CASE DATA'!$E152&amp;";",ROW($1:$99),1),";")),"",ROW($1:$99)),COLUMN(I151)+1)-SMALL(IF(ISERROR(SEARCH(MID(";"&amp;'CASE DATA'!$E152&amp;";",ROW($1:$99),1),";")),"",ROW($1:$99)),COLUMN(I151))-1)</f>
        <v/>
      </c>
      <c r="AD152" s="121" t="str">
        <f t="array" ref="AD152">MID(";"&amp;'CASE DATA'!$E152&amp;";",SMALL(IF(ISERROR(SEARCH(MID(";"&amp;'CASE DATA'!$E152&amp;";",ROW($1:$99),1),";")),"",ROW($1:$99)+1),COLUMN(J152)),SMALL(IF(ISERROR(SEARCH(MID(";"&amp;'CASE DATA'!$E152&amp;";",ROW($1:$99),1),";")),"",ROW($1:$99)),COLUMN(J151)+1)-SMALL(IF(ISERROR(SEARCH(MID(";"&amp;'CASE DATA'!$E152&amp;";",ROW($1:$99),1),";")),"",ROW($1:$99)),COLUMN(J151))-1)</f>
        <v/>
      </c>
      <c r="AE152" s="121" t="str">
        <f t="array" ref="AE152">MID(";"&amp;'CASE DATA'!$E152&amp;";",SMALL(IF(ISERROR(SEARCH(MID(";"&amp;'CASE DATA'!$E152&amp;";",ROW($1:$99),1),";")),"",ROW($1:$99)+1),COLUMN(K152)),SMALL(IF(ISERROR(SEARCH(MID(";"&amp;'CASE DATA'!$E152&amp;";",ROW($1:$99),1),";")),"",ROW($1:$99)),COLUMN(K151)+1)-SMALL(IF(ISERROR(SEARCH(MID(";"&amp;'CASE DATA'!$E152&amp;";",ROW($1:$99),1),";")),"",ROW($1:$99)),COLUMN(K151))-1)</f>
        <v/>
      </c>
      <c r="AF152" s="121" t="str">
        <f t="array" ref="AF152">MID(";"&amp;'CASE DATA'!$E152&amp;";",SMALL(IF(ISERROR(SEARCH(MID(";"&amp;'CASE DATA'!$E152&amp;";",ROW($1:$99),1),";")),"",ROW($1:$99)+1),COLUMN(L152)),SMALL(IF(ISERROR(SEARCH(MID(";"&amp;'CASE DATA'!$E152&amp;";",ROW($1:$99),1),";")),"",ROW($1:$99)),COLUMN(L151)+1)-SMALL(IF(ISERROR(SEARCH(MID(";"&amp;'CASE DATA'!$E152&amp;";",ROW($1:$99),1),";")),"",ROW($1:$99)),COLUMN(L151))-1)</f>
        <v/>
      </c>
    </row>
    <row r="153" spans="4:32" x14ac:dyDescent="0.3">
      <c r="D153" s="145"/>
      <c r="E153" s="146"/>
      <c r="S153" s="8">
        <f t="shared" si="3"/>
        <v>0</v>
      </c>
      <c r="U153" s="121" t="str">
        <f t="array" ref="U153">MID(";"&amp;'CASE DATA'!$E153&amp;";",SMALL(IF(ISERROR(SEARCH(MID(";"&amp;'CASE DATA'!$E153&amp;";",ROW($1:$99),1),";")),"",ROW($1:$99)+1),COLUMN(A153)),SMALL(IF(ISERROR(SEARCH(MID(";"&amp;'CASE DATA'!$E153&amp;";",ROW($1:$99),1),";")),"",ROW($1:$99)),COLUMN(A152)+1)-SMALL(IF(ISERROR(SEARCH(MID(";"&amp;'CASE DATA'!$E153&amp;";",ROW($1:$99),1),";")),"",ROW($1:$99)),COLUMN(A152))-1)</f>
        <v/>
      </c>
      <c r="V153" s="121" t="str">
        <f t="array" ref="V153">MID(";"&amp;'CASE DATA'!$E153&amp;";",SMALL(IF(ISERROR(SEARCH(MID(";"&amp;'CASE DATA'!$E153&amp;";",ROW($1:$99),1),";")),"",ROW($1:$99)+1),COLUMN(B153)),SMALL(IF(ISERROR(SEARCH(MID(";"&amp;'CASE DATA'!$E153&amp;";",ROW($1:$99),1),";")),"",ROW($1:$99)),COLUMN(B152)+1)-SMALL(IF(ISERROR(SEARCH(MID(";"&amp;'CASE DATA'!$E153&amp;";",ROW($1:$99),1),";")),"",ROW($1:$99)),COLUMN(B152))-1)</f>
        <v/>
      </c>
      <c r="W153" s="121" t="str">
        <f t="array" ref="W153">MID(";"&amp;'CASE DATA'!$E153&amp;";",SMALL(IF(ISERROR(SEARCH(MID(";"&amp;'CASE DATA'!$E153&amp;";",ROW($1:$99),1),";")),"",ROW($1:$99)+1),COLUMN(C153)),SMALL(IF(ISERROR(SEARCH(MID(";"&amp;'CASE DATA'!$E153&amp;";",ROW($1:$99),1),";")),"",ROW($1:$99)),COLUMN(C152)+1)-SMALL(IF(ISERROR(SEARCH(MID(";"&amp;'CASE DATA'!$E153&amp;";",ROW($1:$99),1),";")),"",ROW($1:$99)),COLUMN(C152))-1)</f>
        <v/>
      </c>
      <c r="X153" s="121" t="str">
        <f t="array" ref="X153">MID(";"&amp;'CASE DATA'!$E153&amp;";",SMALL(IF(ISERROR(SEARCH(MID(";"&amp;'CASE DATA'!$E153&amp;";",ROW($1:$99),1),";")),"",ROW($1:$99)+1),COLUMN(D153)),SMALL(IF(ISERROR(SEARCH(MID(";"&amp;'CASE DATA'!$E153&amp;";",ROW($1:$99),1),";")),"",ROW($1:$99)),COLUMN(D152)+1)-SMALL(IF(ISERROR(SEARCH(MID(";"&amp;'CASE DATA'!$E153&amp;";",ROW($1:$99),1),";")),"",ROW($1:$99)),COLUMN(D152))-1)</f>
        <v/>
      </c>
      <c r="Y153" s="121" t="str">
        <f t="array" ref="Y153">MID(";"&amp;'CASE DATA'!$E153&amp;";",SMALL(IF(ISERROR(SEARCH(MID(";"&amp;'CASE DATA'!$E153&amp;";",ROW($1:$99),1),";")),"",ROW($1:$99)+1),COLUMN(E153)),SMALL(IF(ISERROR(SEARCH(MID(";"&amp;'CASE DATA'!$E153&amp;";",ROW($1:$99),1),";")),"",ROW($1:$99)),COLUMN(E152)+1)-SMALL(IF(ISERROR(SEARCH(MID(";"&amp;'CASE DATA'!$E153&amp;";",ROW($1:$99),1),";")),"",ROW($1:$99)),COLUMN(E152))-1)</f>
        <v/>
      </c>
      <c r="Z153" s="121" t="str">
        <f t="array" ref="Z153">MID(";"&amp;'CASE DATA'!$E153&amp;";",SMALL(IF(ISERROR(SEARCH(MID(";"&amp;'CASE DATA'!$E153&amp;";",ROW($1:$99),1),";")),"",ROW($1:$99)+1),COLUMN(F153)),SMALL(IF(ISERROR(SEARCH(MID(";"&amp;'CASE DATA'!$E153&amp;";",ROW($1:$99),1),";")),"",ROW($1:$99)),COLUMN(F152)+1)-SMALL(IF(ISERROR(SEARCH(MID(";"&amp;'CASE DATA'!$E153&amp;";",ROW($1:$99),1),";")),"",ROW($1:$99)),COLUMN(F152))-1)</f>
        <v/>
      </c>
      <c r="AA153" s="121" t="str">
        <f t="array" ref="AA153">MID(";"&amp;'CASE DATA'!$E153&amp;";",SMALL(IF(ISERROR(SEARCH(MID(";"&amp;'CASE DATA'!$E153&amp;";",ROW($1:$99),1),";")),"",ROW($1:$99)+1),COLUMN(G153)),SMALL(IF(ISERROR(SEARCH(MID(";"&amp;'CASE DATA'!$E153&amp;";",ROW($1:$99),1),";")),"",ROW($1:$99)),COLUMN(G152)+1)-SMALL(IF(ISERROR(SEARCH(MID(";"&amp;'CASE DATA'!$E153&amp;";",ROW($1:$99),1),";")),"",ROW($1:$99)),COLUMN(G152))-1)</f>
        <v/>
      </c>
      <c r="AB153" s="121" t="str">
        <f t="array" ref="AB153">MID(";"&amp;'CASE DATA'!$E153&amp;";",SMALL(IF(ISERROR(SEARCH(MID(";"&amp;'CASE DATA'!$E153&amp;";",ROW($1:$99),1),";")),"",ROW($1:$99)+1),COLUMN(H153)),SMALL(IF(ISERROR(SEARCH(MID(";"&amp;'CASE DATA'!$E153&amp;";",ROW($1:$99),1),";")),"",ROW($1:$99)),COLUMN(H152)+1)-SMALL(IF(ISERROR(SEARCH(MID(";"&amp;'CASE DATA'!$E153&amp;";",ROW($1:$99),1),";")),"",ROW($1:$99)),COLUMN(H152))-1)</f>
        <v/>
      </c>
      <c r="AC153" s="121" t="str">
        <f t="array" ref="AC153">MID(";"&amp;'CASE DATA'!$E153&amp;";",SMALL(IF(ISERROR(SEARCH(MID(";"&amp;'CASE DATA'!$E153&amp;";",ROW($1:$99),1),";")),"",ROW($1:$99)+1),COLUMN(I153)),SMALL(IF(ISERROR(SEARCH(MID(";"&amp;'CASE DATA'!$E153&amp;";",ROW($1:$99),1),";")),"",ROW($1:$99)),COLUMN(I152)+1)-SMALL(IF(ISERROR(SEARCH(MID(";"&amp;'CASE DATA'!$E153&amp;";",ROW($1:$99),1),";")),"",ROW($1:$99)),COLUMN(I152))-1)</f>
        <v/>
      </c>
      <c r="AD153" s="121" t="str">
        <f t="array" ref="AD153">MID(";"&amp;'CASE DATA'!$E153&amp;";",SMALL(IF(ISERROR(SEARCH(MID(";"&amp;'CASE DATA'!$E153&amp;";",ROW($1:$99),1),";")),"",ROW($1:$99)+1),COLUMN(J153)),SMALL(IF(ISERROR(SEARCH(MID(";"&amp;'CASE DATA'!$E153&amp;";",ROW($1:$99),1),";")),"",ROW($1:$99)),COLUMN(J152)+1)-SMALL(IF(ISERROR(SEARCH(MID(";"&amp;'CASE DATA'!$E153&amp;";",ROW($1:$99),1),";")),"",ROW($1:$99)),COLUMN(J152))-1)</f>
        <v/>
      </c>
      <c r="AE153" s="121" t="str">
        <f t="array" ref="AE153">MID(";"&amp;'CASE DATA'!$E153&amp;";",SMALL(IF(ISERROR(SEARCH(MID(";"&amp;'CASE DATA'!$E153&amp;";",ROW($1:$99),1),";")),"",ROW($1:$99)+1),COLUMN(K153)),SMALL(IF(ISERROR(SEARCH(MID(";"&amp;'CASE DATA'!$E153&amp;";",ROW($1:$99),1),";")),"",ROW($1:$99)),COLUMN(K152)+1)-SMALL(IF(ISERROR(SEARCH(MID(";"&amp;'CASE DATA'!$E153&amp;";",ROW($1:$99),1),";")),"",ROW($1:$99)),COLUMN(K152))-1)</f>
        <v/>
      </c>
      <c r="AF153" s="121" t="str">
        <f t="array" ref="AF153">MID(";"&amp;'CASE DATA'!$E153&amp;";",SMALL(IF(ISERROR(SEARCH(MID(";"&amp;'CASE DATA'!$E153&amp;";",ROW($1:$99),1),";")),"",ROW($1:$99)+1),COLUMN(L153)),SMALL(IF(ISERROR(SEARCH(MID(";"&amp;'CASE DATA'!$E153&amp;";",ROW($1:$99),1),";")),"",ROW($1:$99)),COLUMN(L152)+1)-SMALL(IF(ISERROR(SEARCH(MID(";"&amp;'CASE DATA'!$E153&amp;";",ROW($1:$99),1),";")),"",ROW($1:$99)),COLUMN(L152))-1)</f>
        <v/>
      </c>
    </row>
    <row r="154" spans="4:32" x14ac:dyDescent="0.3">
      <c r="D154" s="145"/>
      <c r="E154" s="146"/>
      <c r="S154" s="8">
        <f t="shared" si="3"/>
        <v>0</v>
      </c>
      <c r="U154" s="121" t="str">
        <f t="array" ref="U154">MID(";"&amp;'CASE DATA'!$E154&amp;";",SMALL(IF(ISERROR(SEARCH(MID(";"&amp;'CASE DATA'!$E154&amp;";",ROW($1:$99),1),";")),"",ROW($1:$99)+1),COLUMN(A154)),SMALL(IF(ISERROR(SEARCH(MID(";"&amp;'CASE DATA'!$E154&amp;";",ROW($1:$99),1),";")),"",ROW($1:$99)),COLUMN(A153)+1)-SMALL(IF(ISERROR(SEARCH(MID(";"&amp;'CASE DATA'!$E154&amp;";",ROW($1:$99),1),";")),"",ROW($1:$99)),COLUMN(A153))-1)</f>
        <v/>
      </c>
      <c r="V154" s="121" t="str">
        <f t="array" ref="V154">MID(";"&amp;'CASE DATA'!$E154&amp;";",SMALL(IF(ISERROR(SEARCH(MID(";"&amp;'CASE DATA'!$E154&amp;";",ROW($1:$99),1),";")),"",ROW($1:$99)+1),COLUMN(B154)),SMALL(IF(ISERROR(SEARCH(MID(";"&amp;'CASE DATA'!$E154&amp;";",ROW($1:$99),1),";")),"",ROW($1:$99)),COLUMN(B153)+1)-SMALL(IF(ISERROR(SEARCH(MID(";"&amp;'CASE DATA'!$E154&amp;";",ROW($1:$99),1),";")),"",ROW($1:$99)),COLUMN(B153))-1)</f>
        <v/>
      </c>
      <c r="W154" s="121" t="str">
        <f t="array" ref="W154">MID(";"&amp;'CASE DATA'!$E154&amp;";",SMALL(IF(ISERROR(SEARCH(MID(";"&amp;'CASE DATA'!$E154&amp;";",ROW($1:$99),1),";")),"",ROW($1:$99)+1),COLUMN(C154)),SMALL(IF(ISERROR(SEARCH(MID(";"&amp;'CASE DATA'!$E154&amp;";",ROW($1:$99),1),";")),"",ROW($1:$99)),COLUMN(C153)+1)-SMALL(IF(ISERROR(SEARCH(MID(";"&amp;'CASE DATA'!$E154&amp;";",ROW($1:$99),1),";")),"",ROW($1:$99)),COLUMN(C153))-1)</f>
        <v/>
      </c>
      <c r="X154" s="121" t="str">
        <f t="array" ref="X154">MID(";"&amp;'CASE DATA'!$E154&amp;";",SMALL(IF(ISERROR(SEARCH(MID(";"&amp;'CASE DATA'!$E154&amp;";",ROW($1:$99),1),";")),"",ROW($1:$99)+1),COLUMN(D154)),SMALL(IF(ISERROR(SEARCH(MID(";"&amp;'CASE DATA'!$E154&amp;";",ROW($1:$99),1),";")),"",ROW($1:$99)),COLUMN(D153)+1)-SMALL(IF(ISERROR(SEARCH(MID(";"&amp;'CASE DATA'!$E154&amp;";",ROW($1:$99),1),";")),"",ROW($1:$99)),COLUMN(D153))-1)</f>
        <v/>
      </c>
      <c r="Y154" s="121" t="str">
        <f t="array" ref="Y154">MID(";"&amp;'CASE DATA'!$E154&amp;";",SMALL(IF(ISERROR(SEARCH(MID(";"&amp;'CASE DATA'!$E154&amp;";",ROW($1:$99),1),";")),"",ROW($1:$99)+1),COLUMN(E154)),SMALL(IF(ISERROR(SEARCH(MID(";"&amp;'CASE DATA'!$E154&amp;";",ROW($1:$99),1),";")),"",ROW($1:$99)),COLUMN(E153)+1)-SMALL(IF(ISERROR(SEARCH(MID(";"&amp;'CASE DATA'!$E154&amp;";",ROW($1:$99),1),";")),"",ROW($1:$99)),COLUMN(E153))-1)</f>
        <v/>
      </c>
      <c r="Z154" s="121" t="str">
        <f t="array" ref="Z154">MID(";"&amp;'CASE DATA'!$E154&amp;";",SMALL(IF(ISERROR(SEARCH(MID(";"&amp;'CASE DATA'!$E154&amp;";",ROW($1:$99),1),";")),"",ROW($1:$99)+1),COLUMN(F154)),SMALL(IF(ISERROR(SEARCH(MID(";"&amp;'CASE DATA'!$E154&amp;";",ROW($1:$99),1),";")),"",ROW($1:$99)),COLUMN(F153)+1)-SMALL(IF(ISERROR(SEARCH(MID(";"&amp;'CASE DATA'!$E154&amp;";",ROW($1:$99),1),";")),"",ROW($1:$99)),COLUMN(F153))-1)</f>
        <v/>
      </c>
      <c r="AA154" s="121" t="str">
        <f t="array" ref="AA154">MID(";"&amp;'CASE DATA'!$E154&amp;";",SMALL(IF(ISERROR(SEARCH(MID(";"&amp;'CASE DATA'!$E154&amp;";",ROW($1:$99),1),";")),"",ROW($1:$99)+1),COLUMN(G154)),SMALL(IF(ISERROR(SEARCH(MID(";"&amp;'CASE DATA'!$E154&amp;";",ROW($1:$99),1),";")),"",ROW($1:$99)),COLUMN(G153)+1)-SMALL(IF(ISERROR(SEARCH(MID(";"&amp;'CASE DATA'!$E154&amp;";",ROW($1:$99),1),";")),"",ROW($1:$99)),COLUMN(G153))-1)</f>
        <v/>
      </c>
      <c r="AB154" s="121" t="str">
        <f t="array" ref="AB154">MID(";"&amp;'CASE DATA'!$E154&amp;";",SMALL(IF(ISERROR(SEARCH(MID(";"&amp;'CASE DATA'!$E154&amp;";",ROW($1:$99),1),";")),"",ROW($1:$99)+1),COLUMN(H154)),SMALL(IF(ISERROR(SEARCH(MID(";"&amp;'CASE DATA'!$E154&amp;";",ROW($1:$99),1),";")),"",ROW($1:$99)),COLUMN(H153)+1)-SMALL(IF(ISERROR(SEARCH(MID(";"&amp;'CASE DATA'!$E154&amp;";",ROW($1:$99),1),";")),"",ROW($1:$99)),COLUMN(H153))-1)</f>
        <v/>
      </c>
      <c r="AC154" s="121" t="str">
        <f t="array" ref="AC154">MID(";"&amp;'CASE DATA'!$E154&amp;";",SMALL(IF(ISERROR(SEARCH(MID(";"&amp;'CASE DATA'!$E154&amp;";",ROW($1:$99),1),";")),"",ROW($1:$99)+1),COLUMN(I154)),SMALL(IF(ISERROR(SEARCH(MID(";"&amp;'CASE DATA'!$E154&amp;";",ROW($1:$99),1),";")),"",ROW($1:$99)),COLUMN(I153)+1)-SMALL(IF(ISERROR(SEARCH(MID(";"&amp;'CASE DATA'!$E154&amp;";",ROW($1:$99),1),";")),"",ROW($1:$99)),COLUMN(I153))-1)</f>
        <v/>
      </c>
      <c r="AD154" s="121" t="str">
        <f t="array" ref="AD154">MID(";"&amp;'CASE DATA'!$E154&amp;";",SMALL(IF(ISERROR(SEARCH(MID(";"&amp;'CASE DATA'!$E154&amp;";",ROW($1:$99),1),";")),"",ROW($1:$99)+1),COLUMN(J154)),SMALL(IF(ISERROR(SEARCH(MID(";"&amp;'CASE DATA'!$E154&amp;";",ROW($1:$99),1),";")),"",ROW($1:$99)),COLUMN(J153)+1)-SMALL(IF(ISERROR(SEARCH(MID(";"&amp;'CASE DATA'!$E154&amp;";",ROW($1:$99),1),";")),"",ROW($1:$99)),COLUMN(J153))-1)</f>
        <v/>
      </c>
      <c r="AE154" s="121" t="str">
        <f t="array" ref="AE154">MID(";"&amp;'CASE DATA'!$E154&amp;";",SMALL(IF(ISERROR(SEARCH(MID(";"&amp;'CASE DATA'!$E154&amp;";",ROW($1:$99),1),";")),"",ROW($1:$99)+1),COLUMN(K154)),SMALL(IF(ISERROR(SEARCH(MID(";"&amp;'CASE DATA'!$E154&amp;";",ROW($1:$99),1),";")),"",ROW($1:$99)),COLUMN(K153)+1)-SMALL(IF(ISERROR(SEARCH(MID(";"&amp;'CASE DATA'!$E154&amp;";",ROW($1:$99),1),";")),"",ROW($1:$99)),COLUMN(K153))-1)</f>
        <v/>
      </c>
      <c r="AF154" s="121" t="str">
        <f t="array" ref="AF154">MID(";"&amp;'CASE DATA'!$E154&amp;";",SMALL(IF(ISERROR(SEARCH(MID(";"&amp;'CASE DATA'!$E154&amp;";",ROW($1:$99),1),";")),"",ROW($1:$99)+1),COLUMN(L154)),SMALL(IF(ISERROR(SEARCH(MID(";"&amp;'CASE DATA'!$E154&amp;";",ROW($1:$99),1),";")),"",ROW($1:$99)),COLUMN(L153)+1)-SMALL(IF(ISERROR(SEARCH(MID(";"&amp;'CASE DATA'!$E154&amp;";",ROW($1:$99),1),";")),"",ROW($1:$99)),COLUMN(L153))-1)</f>
        <v/>
      </c>
    </row>
    <row r="155" spans="4:32" x14ac:dyDescent="0.3">
      <c r="D155" s="145"/>
      <c r="E155" s="146"/>
      <c r="S155" s="8">
        <f t="shared" si="3"/>
        <v>0</v>
      </c>
      <c r="U155" s="121" t="str">
        <f t="array" ref="U155">MID(";"&amp;'CASE DATA'!$E155&amp;";",SMALL(IF(ISERROR(SEARCH(MID(";"&amp;'CASE DATA'!$E155&amp;";",ROW($1:$99),1),";")),"",ROW($1:$99)+1),COLUMN(A155)),SMALL(IF(ISERROR(SEARCH(MID(";"&amp;'CASE DATA'!$E155&amp;";",ROW($1:$99),1),";")),"",ROW($1:$99)),COLUMN(A154)+1)-SMALL(IF(ISERROR(SEARCH(MID(";"&amp;'CASE DATA'!$E155&amp;";",ROW($1:$99),1),";")),"",ROW($1:$99)),COLUMN(A154))-1)</f>
        <v/>
      </c>
      <c r="V155" s="121" t="str">
        <f t="array" ref="V155">MID(";"&amp;'CASE DATA'!$E155&amp;";",SMALL(IF(ISERROR(SEARCH(MID(";"&amp;'CASE DATA'!$E155&amp;";",ROW($1:$99),1),";")),"",ROW($1:$99)+1),COLUMN(B155)),SMALL(IF(ISERROR(SEARCH(MID(";"&amp;'CASE DATA'!$E155&amp;";",ROW($1:$99),1),";")),"",ROW($1:$99)),COLUMN(B154)+1)-SMALL(IF(ISERROR(SEARCH(MID(";"&amp;'CASE DATA'!$E155&amp;";",ROW($1:$99),1),";")),"",ROW($1:$99)),COLUMN(B154))-1)</f>
        <v/>
      </c>
      <c r="W155" s="121" t="str">
        <f t="array" ref="W155">MID(";"&amp;'CASE DATA'!$E155&amp;";",SMALL(IF(ISERROR(SEARCH(MID(";"&amp;'CASE DATA'!$E155&amp;";",ROW($1:$99),1),";")),"",ROW($1:$99)+1),COLUMN(C155)),SMALL(IF(ISERROR(SEARCH(MID(";"&amp;'CASE DATA'!$E155&amp;";",ROW($1:$99),1),";")),"",ROW($1:$99)),COLUMN(C154)+1)-SMALL(IF(ISERROR(SEARCH(MID(";"&amp;'CASE DATA'!$E155&amp;";",ROW($1:$99),1),";")),"",ROW($1:$99)),COLUMN(C154))-1)</f>
        <v/>
      </c>
      <c r="X155" s="121" t="str">
        <f t="array" ref="X155">MID(";"&amp;'CASE DATA'!$E155&amp;";",SMALL(IF(ISERROR(SEARCH(MID(";"&amp;'CASE DATA'!$E155&amp;";",ROW($1:$99),1),";")),"",ROW($1:$99)+1),COLUMN(D155)),SMALL(IF(ISERROR(SEARCH(MID(";"&amp;'CASE DATA'!$E155&amp;";",ROW($1:$99),1),";")),"",ROW($1:$99)),COLUMN(D154)+1)-SMALL(IF(ISERROR(SEARCH(MID(";"&amp;'CASE DATA'!$E155&amp;";",ROW($1:$99),1),";")),"",ROW($1:$99)),COLUMN(D154))-1)</f>
        <v/>
      </c>
      <c r="Y155" s="121" t="str">
        <f t="array" ref="Y155">MID(";"&amp;'CASE DATA'!$E155&amp;";",SMALL(IF(ISERROR(SEARCH(MID(";"&amp;'CASE DATA'!$E155&amp;";",ROW($1:$99),1),";")),"",ROW($1:$99)+1),COLUMN(E155)),SMALL(IF(ISERROR(SEARCH(MID(";"&amp;'CASE DATA'!$E155&amp;";",ROW($1:$99),1),";")),"",ROW($1:$99)),COLUMN(E154)+1)-SMALL(IF(ISERROR(SEARCH(MID(";"&amp;'CASE DATA'!$E155&amp;";",ROW($1:$99),1),";")),"",ROW($1:$99)),COLUMN(E154))-1)</f>
        <v/>
      </c>
      <c r="Z155" s="121" t="str">
        <f t="array" ref="Z155">MID(";"&amp;'CASE DATA'!$E155&amp;";",SMALL(IF(ISERROR(SEARCH(MID(";"&amp;'CASE DATA'!$E155&amp;";",ROW($1:$99),1),";")),"",ROW($1:$99)+1),COLUMN(F155)),SMALL(IF(ISERROR(SEARCH(MID(";"&amp;'CASE DATA'!$E155&amp;";",ROW($1:$99),1),";")),"",ROW($1:$99)),COLUMN(F154)+1)-SMALL(IF(ISERROR(SEARCH(MID(";"&amp;'CASE DATA'!$E155&amp;";",ROW($1:$99),1),";")),"",ROW($1:$99)),COLUMN(F154))-1)</f>
        <v/>
      </c>
      <c r="AA155" s="121" t="str">
        <f t="array" ref="AA155">MID(";"&amp;'CASE DATA'!$E155&amp;";",SMALL(IF(ISERROR(SEARCH(MID(";"&amp;'CASE DATA'!$E155&amp;";",ROW($1:$99),1),";")),"",ROW($1:$99)+1),COLUMN(G155)),SMALL(IF(ISERROR(SEARCH(MID(";"&amp;'CASE DATA'!$E155&amp;";",ROW($1:$99),1),";")),"",ROW($1:$99)),COLUMN(G154)+1)-SMALL(IF(ISERROR(SEARCH(MID(";"&amp;'CASE DATA'!$E155&amp;";",ROW($1:$99),1),";")),"",ROW($1:$99)),COLUMN(G154))-1)</f>
        <v/>
      </c>
      <c r="AB155" s="121" t="str">
        <f t="array" ref="AB155">MID(";"&amp;'CASE DATA'!$E155&amp;";",SMALL(IF(ISERROR(SEARCH(MID(";"&amp;'CASE DATA'!$E155&amp;";",ROW($1:$99),1),";")),"",ROW($1:$99)+1),COLUMN(H155)),SMALL(IF(ISERROR(SEARCH(MID(";"&amp;'CASE DATA'!$E155&amp;";",ROW($1:$99),1),";")),"",ROW($1:$99)),COLUMN(H154)+1)-SMALL(IF(ISERROR(SEARCH(MID(";"&amp;'CASE DATA'!$E155&amp;";",ROW($1:$99),1),";")),"",ROW($1:$99)),COLUMN(H154))-1)</f>
        <v/>
      </c>
      <c r="AC155" s="121" t="str">
        <f t="array" ref="AC155">MID(";"&amp;'CASE DATA'!$E155&amp;";",SMALL(IF(ISERROR(SEARCH(MID(";"&amp;'CASE DATA'!$E155&amp;";",ROW($1:$99),1),";")),"",ROW($1:$99)+1),COLUMN(I155)),SMALL(IF(ISERROR(SEARCH(MID(";"&amp;'CASE DATA'!$E155&amp;";",ROW($1:$99),1),";")),"",ROW($1:$99)),COLUMN(I154)+1)-SMALL(IF(ISERROR(SEARCH(MID(";"&amp;'CASE DATA'!$E155&amp;";",ROW($1:$99),1),";")),"",ROW($1:$99)),COLUMN(I154))-1)</f>
        <v/>
      </c>
      <c r="AD155" s="121" t="str">
        <f t="array" ref="AD155">MID(";"&amp;'CASE DATA'!$E155&amp;";",SMALL(IF(ISERROR(SEARCH(MID(";"&amp;'CASE DATA'!$E155&amp;";",ROW($1:$99),1),";")),"",ROW($1:$99)+1),COLUMN(J155)),SMALL(IF(ISERROR(SEARCH(MID(";"&amp;'CASE DATA'!$E155&amp;";",ROW($1:$99),1),";")),"",ROW($1:$99)),COLUMN(J154)+1)-SMALL(IF(ISERROR(SEARCH(MID(";"&amp;'CASE DATA'!$E155&amp;";",ROW($1:$99),1),";")),"",ROW($1:$99)),COLUMN(J154))-1)</f>
        <v/>
      </c>
      <c r="AE155" s="121" t="str">
        <f t="array" ref="AE155">MID(";"&amp;'CASE DATA'!$E155&amp;";",SMALL(IF(ISERROR(SEARCH(MID(";"&amp;'CASE DATA'!$E155&amp;";",ROW($1:$99),1),";")),"",ROW($1:$99)+1),COLUMN(K155)),SMALL(IF(ISERROR(SEARCH(MID(";"&amp;'CASE DATA'!$E155&amp;";",ROW($1:$99),1),";")),"",ROW($1:$99)),COLUMN(K154)+1)-SMALL(IF(ISERROR(SEARCH(MID(";"&amp;'CASE DATA'!$E155&amp;";",ROW($1:$99),1),";")),"",ROW($1:$99)),COLUMN(K154))-1)</f>
        <v/>
      </c>
      <c r="AF155" s="121" t="str">
        <f t="array" ref="AF155">MID(";"&amp;'CASE DATA'!$E155&amp;";",SMALL(IF(ISERROR(SEARCH(MID(";"&amp;'CASE DATA'!$E155&amp;";",ROW($1:$99),1),";")),"",ROW($1:$99)+1),COLUMN(L155)),SMALL(IF(ISERROR(SEARCH(MID(";"&amp;'CASE DATA'!$E155&amp;";",ROW($1:$99),1),";")),"",ROW($1:$99)),COLUMN(L154)+1)-SMALL(IF(ISERROR(SEARCH(MID(";"&amp;'CASE DATA'!$E155&amp;";",ROW($1:$99),1),";")),"",ROW($1:$99)),COLUMN(L154))-1)</f>
        <v/>
      </c>
    </row>
    <row r="156" spans="4:32" x14ac:dyDescent="0.3">
      <c r="D156" s="145"/>
      <c r="E156" s="146"/>
      <c r="S156" s="8">
        <f t="shared" si="3"/>
        <v>0</v>
      </c>
      <c r="U156" s="121" t="str">
        <f t="array" ref="U156">MID(";"&amp;'CASE DATA'!$E156&amp;";",SMALL(IF(ISERROR(SEARCH(MID(";"&amp;'CASE DATA'!$E156&amp;";",ROW($1:$99),1),";")),"",ROW($1:$99)+1),COLUMN(A156)),SMALL(IF(ISERROR(SEARCH(MID(";"&amp;'CASE DATA'!$E156&amp;";",ROW($1:$99),1),";")),"",ROW($1:$99)),COLUMN(A155)+1)-SMALL(IF(ISERROR(SEARCH(MID(";"&amp;'CASE DATA'!$E156&amp;";",ROW($1:$99),1),";")),"",ROW($1:$99)),COLUMN(A155))-1)</f>
        <v/>
      </c>
      <c r="V156" s="121" t="str">
        <f t="array" ref="V156">MID(";"&amp;'CASE DATA'!$E156&amp;";",SMALL(IF(ISERROR(SEARCH(MID(";"&amp;'CASE DATA'!$E156&amp;";",ROW($1:$99),1),";")),"",ROW($1:$99)+1),COLUMN(B156)),SMALL(IF(ISERROR(SEARCH(MID(";"&amp;'CASE DATA'!$E156&amp;";",ROW($1:$99),1),";")),"",ROW($1:$99)),COLUMN(B155)+1)-SMALL(IF(ISERROR(SEARCH(MID(";"&amp;'CASE DATA'!$E156&amp;";",ROW($1:$99),1),";")),"",ROW($1:$99)),COLUMN(B155))-1)</f>
        <v/>
      </c>
      <c r="W156" s="121" t="str">
        <f t="array" ref="W156">MID(";"&amp;'CASE DATA'!$E156&amp;";",SMALL(IF(ISERROR(SEARCH(MID(";"&amp;'CASE DATA'!$E156&amp;";",ROW($1:$99),1),";")),"",ROW($1:$99)+1),COLUMN(C156)),SMALL(IF(ISERROR(SEARCH(MID(";"&amp;'CASE DATA'!$E156&amp;";",ROW($1:$99),1),";")),"",ROW($1:$99)),COLUMN(C155)+1)-SMALL(IF(ISERROR(SEARCH(MID(";"&amp;'CASE DATA'!$E156&amp;";",ROW($1:$99),1),";")),"",ROW($1:$99)),COLUMN(C155))-1)</f>
        <v/>
      </c>
      <c r="X156" s="121" t="str">
        <f t="array" ref="X156">MID(";"&amp;'CASE DATA'!$E156&amp;";",SMALL(IF(ISERROR(SEARCH(MID(";"&amp;'CASE DATA'!$E156&amp;";",ROW($1:$99),1),";")),"",ROW($1:$99)+1),COLUMN(D156)),SMALL(IF(ISERROR(SEARCH(MID(";"&amp;'CASE DATA'!$E156&amp;";",ROW($1:$99),1),";")),"",ROW($1:$99)),COLUMN(D155)+1)-SMALL(IF(ISERROR(SEARCH(MID(";"&amp;'CASE DATA'!$E156&amp;";",ROW($1:$99),1),";")),"",ROW($1:$99)),COLUMN(D155))-1)</f>
        <v/>
      </c>
      <c r="Y156" s="121" t="str">
        <f t="array" ref="Y156">MID(";"&amp;'CASE DATA'!$E156&amp;";",SMALL(IF(ISERROR(SEARCH(MID(";"&amp;'CASE DATA'!$E156&amp;";",ROW($1:$99),1),";")),"",ROW($1:$99)+1),COLUMN(E156)),SMALL(IF(ISERROR(SEARCH(MID(";"&amp;'CASE DATA'!$E156&amp;";",ROW($1:$99),1),";")),"",ROW($1:$99)),COLUMN(E155)+1)-SMALL(IF(ISERROR(SEARCH(MID(";"&amp;'CASE DATA'!$E156&amp;";",ROW($1:$99),1),";")),"",ROW($1:$99)),COLUMN(E155))-1)</f>
        <v/>
      </c>
      <c r="Z156" s="121" t="str">
        <f t="array" ref="Z156">MID(";"&amp;'CASE DATA'!$E156&amp;";",SMALL(IF(ISERROR(SEARCH(MID(";"&amp;'CASE DATA'!$E156&amp;";",ROW($1:$99),1),";")),"",ROW($1:$99)+1),COLUMN(F156)),SMALL(IF(ISERROR(SEARCH(MID(";"&amp;'CASE DATA'!$E156&amp;";",ROW($1:$99),1),";")),"",ROW($1:$99)),COLUMN(F155)+1)-SMALL(IF(ISERROR(SEARCH(MID(";"&amp;'CASE DATA'!$E156&amp;";",ROW($1:$99),1),";")),"",ROW($1:$99)),COLUMN(F155))-1)</f>
        <v/>
      </c>
      <c r="AA156" s="121" t="str">
        <f t="array" ref="AA156">MID(";"&amp;'CASE DATA'!$E156&amp;";",SMALL(IF(ISERROR(SEARCH(MID(";"&amp;'CASE DATA'!$E156&amp;";",ROW($1:$99),1),";")),"",ROW($1:$99)+1),COLUMN(G156)),SMALL(IF(ISERROR(SEARCH(MID(";"&amp;'CASE DATA'!$E156&amp;";",ROW($1:$99),1),";")),"",ROW($1:$99)),COLUMN(G155)+1)-SMALL(IF(ISERROR(SEARCH(MID(";"&amp;'CASE DATA'!$E156&amp;";",ROW($1:$99),1),";")),"",ROW($1:$99)),COLUMN(G155))-1)</f>
        <v/>
      </c>
      <c r="AB156" s="121" t="str">
        <f t="array" ref="AB156">MID(";"&amp;'CASE DATA'!$E156&amp;";",SMALL(IF(ISERROR(SEARCH(MID(";"&amp;'CASE DATA'!$E156&amp;";",ROW($1:$99),1),";")),"",ROW($1:$99)+1),COLUMN(H156)),SMALL(IF(ISERROR(SEARCH(MID(";"&amp;'CASE DATA'!$E156&amp;";",ROW($1:$99),1),";")),"",ROW($1:$99)),COLUMN(H155)+1)-SMALL(IF(ISERROR(SEARCH(MID(";"&amp;'CASE DATA'!$E156&amp;";",ROW($1:$99),1),";")),"",ROW($1:$99)),COLUMN(H155))-1)</f>
        <v/>
      </c>
      <c r="AC156" s="121" t="str">
        <f t="array" ref="AC156">MID(";"&amp;'CASE DATA'!$E156&amp;";",SMALL(IF(ISERROR(SEARCH(MID(";"&amp;'CASE DATA'!$E156&amp;";",ROW($1:$99),1),";")),"",ROW($1:$99)+1),COLUMN(I156)),SMALL(IF(ISERROR(SEARCH(MID(";"&amp;'CASE DATA'!$E156&amp;";",ROW($1:$99),1),";")),"",ROW($1:$99)),COLUMN(I155)+1)-SMALL(IF(ISERROR(SEARCH(MID(";"&amp;'CASE DATA'!$E156&amp;";",ROW($1:$99),1),";")),"",ROW($1:$99)),COLUMN(I155))-1)</f>
        <v/>
      </c>
      <c r="AD156" s="121" t="str">
        <f t="array" ref="AD156">MID(";"&amp;'CASE DATA'!$E156&amp;";",SMALL(IF(ISERROR(SEARCH(MID(";"&amp;'CASE DATA'!$E156&amp;";",ROW($1:$99),1),";")),"",ROW($1:$99)+1),COLUMN(J156)),SMALL(IF(ISERROR(SEARCH(MID(";"&amp;'CASE DATA'!$E156&amp;";",ROW($1:$99),1),";")),"",ROW($1:$99)),COLUMN(J155)+1)-SMALL(IF(ISERROR(SEARCH(MID(";"&amp;'CASE DATA'!$E156&amp;";",ROW($1:$99),1),";")),"",ROW($1:$99)),COLUMN(J155))-1)</f>
        <v/>
      </c>
      <c r="AE156" s="121" t="str">
        <f t="array" ref="AE156">MID(";"&amp;'CASE DATA'!$E156&amp;";",SMALL(IF(ISERROR(SEARCH(MID(";"&amp;'CASE DATA'!$E156&amp;";",ROW($1:$99),1),";")),"",ROW($1:$99)+1),COLUMN(K156)),SMALL(IF(ISERROR(SEARCH(MID(";"&amp;'CASE DATA'!$E156&amp;";",ROW($1:$99),1),";")),"",ROW($1:$99)),COLUMN(K155)+1)-SMALL(IF(ISERROR(SEARCH(MID(";"&amp;'CASE DATA'!$E156&amp;";",ROW($1:$99),1),";")),"",ROW($1:$99)),COLUMN(K155))-1)</f>
        <v/>
      </c>
      <c r="AF156" s="121" t="str">
        <f t="array" ref="AF156">MID(";"&amp;'CASE DATA'!$E156&amp;";",SMALL(IF(ISERROR(SEARCH(MID(";"&amp;'CASE DATA'!$E156&amp;";",ROW($1:$99),1),";")),"",ROW($1:$99)+1),COLUMN(L156)),SMALL(IF(ISERROR(SEARCH(MID(";"&amp;'CASE DATA'!$E156&amp;";",ROW($1:$99),1),";")),"",ROW($1:$99)),COLUMN(L155)+1)-SMALL(IF(ISERROR(SEARCH(MID(";"&amp;'CASE DATA'!$E156&amp;";",ROW($1:$99),1),";")),"",ROW($1:$99)),COLUMN(L155))-1)</f>
        <v/>
      </c>
    </row>
    <row r="157" spans="4:32" x14ac:dyDescent="0.3">
      <c r="D157" s="145"/>
      <c r="E157" s="146"/>
      <c r="S157" s="8">
        <f t="shared" si="3"/>
        <v>0</v>
      </c>
      <c r="U157" s="121" t="str">
        <f t="array" ref="U157">MID(";"&amp;'CASE DATA'!$E157&amp;";",SMALL(IF(ISERROR(SEARCH(MID(";"&amp;'CASE DATA'!$E157&amp;";",ROW($1:$99),1),";")),"",ROW($1:$99)+1),COLUMN(A157)),SMALL(IF(ISERROR(SEARCH(MID(";"&amp;'CASE DATA'!$E157&amp;";",ROW($1:$99),1),";")),"",ROW($1:$99)),COLUMN(A156)+1)-SMALL(IF(ISERROR(SEARCH(MID(";"&amp;'CASE DATA'!$E157&amp;";",ROW($1:$99),1),";")),"",ROW($1:$99)),COLUMN(A156))-1)</f>
        <v/>
      </c>
      <c r="V157" s="121" t="str">
        <f t="array" ref="V157">MID(";"&amp;'CASE DATA'!$E157&amp;";",SMALL(IF(ISERROR(SEARCH(MID(";"&amp;'CASE DATA'!$E157&amp;";",ROW($1:$99),1),";")),"",ROW($1:$99)+1),COLUMN(B157)),SMALL(IF(ISERROR(SEARCH(MID(";"&amp;'CASE DATA'!$E157&amp;";",ROW($1:$99),1),";")),"",ROW($1:$99)),COLUMN(B156)+1)-SMALL(IF(ISERROR(SEARCH(MID(";"&amp;'CASE DATA'!$E157&amp;";",ROW($1:$99),1),";")),"",ROW($1:$99)),COLUMN(B156))-1)</f>
        <v/>
      </c>
      <c r="W157" s="121" t="str">
        <f t="array" ref="W157">MID(";"&amp;'CASE DATA'!$E157&amp;";",SMALL(IF(ISERROR(SEARCH(MID(";"&amp;'CASE DATA'!$E157&amp;";",ROW($1:$99),1),";")),"",ROW($1:$99)+1),COLUMN(C157)),SMALL(IF(ISERROR(SEARCH(MID(";"&amp;'CASE DATA'!$E157&amp;";",ROW($1:$99),1),";")),"",ROW($1:$99)),COLUMN(C156)+1)-SMALL(IF(ISERROR(SEARCH(MID(";"&amp;'CASE DATA'!$E157&amp;";",ROW($1:$99),1),";")),"",ROW($1:$99)),COLUMN(C156))-1)</f>
        <v/>
      </c>
      <c r="X157" s="121" t="str">
        <f t="array" ref="X157">MID(";"&amp;'CASE DATA'!$E157&amp;";",SMALL(IF(ISERROR(SEARCH(MID(";"&amp;'CASE DATA'!$E157&amp;";",ROW($1:$99),1),";")),"",ROW($1:$99)+1),COLUMN(D157)),SMALL(IF(ISERROR(SEARCH(MID(";"&amp;'CASE DATA'!$E157&amp;";",ROW($1:$99),1),";")),"",ROW($1:$99)),COLUMN(D156)+1)-SMALL(IF(ISERROR(SEARCH(MID(";"&amp;'CASE DATA'!$E157&amp;";",ROW($1:$99),1),";")),"",ROW($1:$99)),COLUMN(D156))-1)</f>
        <v/>
      </c>
      <c r="Y157" s="121" t="str">
        <f t="array" ref="Y157">MID(";"&amp;'CASE DATA'!$E157&amp;";",SMALL(IF(ISERROR(SEARCH(MID(";"&amp;'CASE DATA'!$E157&amp;";",ROW($1:$99),1),";")),"",ROW($1:$99)+1),COLUMN(E157)),SMALL(IF(ISERROR(SEARCH(MID(";"&amp;'CASE DATA'!$E157&amp;";",ROW($1:$99),1),";")),"",ROW($1:$99)),COLUMN(E156)+1)-SMALL(IF(ISERROR(SEARCH(MID(";"&amp;'CASE DATA'!$E157&amp;";",ROW($1:$99),1),";")),"",ROW($1:$99)),COLUMN(E156))-1)</f>
        <v/>
      </c>
      <c r="Z157" s="121" t="str">
        <f t="array" ref="Z157">MID(";"&amp;'CASE DATA'!$E157&amp;";",SMALL(IF(ISERROR(SEARCH(MID(";"&amp;'CASE DATA'!$E157&amp;";",ROW($1:$99),1),";")),"",ROW($1:$99)+1),COLUMN(F157)),SMALL(IF(ISERROR(SEARCH(MID(";"&amp;'CASE DATA'!$E157&amp;";",ROW($1:$99),1),";")),"",ROW($1:$99)),COLUMN(F156)+1)-SMALL(IF(ISERROR(SEARCH(MID(";"&amp;'CASE DATA'!$E157&amp;";",ROW($1:$99),1),";")),"",ROW($1:$99)),COLUMN(F156))-1)</f>
        <v/>
      </c>
      <c r="AA157" s="121" t="str">
        <f t="array" ref="AA157">MID(";"&amp;'CASE DATA'!$E157&amp;";",SMALL(IF(ISERROR(SEARCH(MID(";"&amp;'CASE DATA'!$E157&amp;";",ROW($1:$99),1),";")),"",ROW($1:$99)+1),COLUMN(G157)),SMALL(IF(ISERROR(SEARCH(MID(";"&amp;'CASE DATA'!$E157&amp;";",ROW($1:$99),1),";")),"",ROW($1:$99)),COLUMN(G156)+1)-SMALL(IF(ISERROR(SEARCH(MID(";"&amp;'CASE DATA'!$E157&amp;";",ROW($1:$99),1),";")),"",ROW($1:$99)),COLUMN(G156))-1)</f>
        <v/>
      </c>
      <c r="AB157" s="121" t="str">
        <f t="array" ref="AB157">MID(";"&amp;'CASE DATA'!$E157&amp;";",SMALL(IF(ISERROR(SEARCH(MID(";"&amp;'CASE DATA'!$E157&amp;";",ROW($1:$99),1),";")),"",ROW($1:$99)+1),COLUMN(H157)),SMALL(IF(ISERROR(SEARCH(MID(";"&amp;'CASE DATA'!$E157&amp;";",ROW($1:$99),1),";")),"",ROW($1:$99)),COLUMN(H156)+1)-SMALL(IF(ISERROR(SEARCH(MID(";"&amp;'CASE DATA'!$E157&amp;";",ROW($1:$99),1),";")),"",ROW($1:$99)),COLUMN(H156))-1)</f>
        <v/>
      </c>
      <c r="AC157" s="121" t="str">
        <f t="array" ref="AC157">MID(";"&amp;'CASE DATA'!$E157&amp;";",SMALL(IF(ISERROR(SEARCH(MID(";"&amp;'CASE DATA'!$E157&amp;";",ROW($1:$99),1),";")),"",ROW($1:$99)+1),COLUMN(I157)),SMALL(IF(ISERROR(SEARCH(MID(";"&amp;'CASE DATA'!$E157&amp;";",ROW($1:$99),1),";")),"",ROW($1:$99)),COLUMN(I156)+1)-SMALL(IF(ISERROR(SEARCH(MID(";"&amp;'CASE DATA'!$E157&amp;";",ROW($1:$99),1),";")),"",ROW($1:$99)),COLUMN(I156))-1)</f>
        <v/>
      </c>
      <c r="AD157" s="121" t="str">
        <f t="array" ref="AD157">MID(";"&amp;'CASE DATA'!$E157&amp;";",SMALL(IF(ISERROR(SEARCH(MID(";"&amp;'CASE DATA'!$E157&amp;";",ROW($1:$99),1),";")),"",ROW($1:$99)+1),COLUMN(J157)),SMALL(IF(ISERROR(SEARCH(MID(";"&amp;'CASE DATA'!$E157&amp;";",ROW($1:$99),1),";")),"",ROW($1:$99)),COLUMN(J156)+1)-SMALL(IF(ISERROR(SEARCH(MID(";"&amp;'CASE DATA'!$E157&amp;";",ROW($1:$99),1),";")),"",ROW($1:$99)),COLUMN(J156))-1)</f>
        <v/>
      </c>
      <c r="AE157" s="121" t="str">
        <f t="array" ref="AE157">MID(";"&amp;'CASE DATA'!$E157&amp;";",SMALL(IF(ISERROR(SEARCH(MID(";"&amp;'CASE DATA'!$E157&amp;";",ROW($1:$99),1),";")),"",ROW($1:$99)+1),COLUMN(K157)),SMALL(IF(ISERROR(SEARCH(MID(";"&amp;'CASE DATA'!$E157&amp;";",ROW($1:$99),1),";")),"",ROW($1:$99)),COLUMN(K156)+1)-SMALL(IF(ISERROR(SEARCH(MID(";"&amp;'CASE DATA'!$E157&amp;";",ROW($1:$99),1),";")),"",ROW($1:$99)),COLUMN(K156))-1)</f>
        <v/>
      </c>
      <c r="AF157" s="121" t="str">
        <f t="array" ref="AF157">MID(";"&amp;'CASE DATA'!$E157&amp;";",SMALL(IF(ISERROR(SEARCH(MID(";"&amp;'CASE DATA'!$E157&amp;";",ROW($1:$99),1),";")),"",ROW($1:$99)+1),COLUMN(L157)),SMALL(IF(ISERROR(SEARCH(MID(";"&amp;'CASE DATA'!$E157&amp;";",ROW($1:$99),1),";")),"",ROW($1:$99)),COLUMN(L156)+1)-SMALL(IF(ISERROR(SEARCH(MID(";"&amp;'CASE DATA'!$E157&amp;";",ROW($1:$99),1),";")),"",ROW($1:$99)),COLUMN(L156))-1)</f>
        <v/>
      </c>
    </row>
    <row r="158" spans="4:32" x14ac:dyDescent="0.3">
      <c r="D158" s="145"/>
      <c r="E158" s="146"/>
      <c r="S158" s="8">
        <f t="shared" si="3"/>
        <v>0</v>
      </c>
      <c r="U158" s="121" t="str">
        <f t="array" ref="U158">MID(";"&amp;'CASE DATA'!$E158&amp;";",SMALL(IF(ISERROR(SEARCH(MID(";"&amp;'CASE DATA'!$E158&amp;";",ROW($1:$99),1),";")),"",ROW($1:$99)+1),COLUMN(A158)),SMALL(IF(ISERROR(SEARCH(MID(";"&amp;'CASE DATA'!$E158&amp;";",ROW($1:$99),1),";")),"",ROW($1:$99)),COLUMN(A157)+1)-SMALL(IF(ISERROR(SEARCH(MID(";"&amp;'CASE DATA'!$E158&amp;";",ROW($1:$99),1),";")),"",ROW($1:$99)),COLUMN(A157))-1)</f>
        <v/>
      </c>
      <c r="V158" s="121" t="str">
        <f t="array" ref="V158">MID(";"&amp;'CASE DATA'!$E158&amp;";",SMALL(IF(ISERROR(SEARCH(MID(";"&amp;'CASE DATA'!$E158&amp;";",ROW($1:$99),1),";")),"",ROW($1:$99)+1),COLUMN(B158)),SMALL(IF(ISERROR(SEARCH(MID(";"&amp;'CASE DATA'!$E158&amp;";",ROW($1:$99),1),";")),"",ROW($1:$99)),COLUMN(B157)+1)-SMALL(IF(ISERROR(SEARCH(MID(";"&amp;'CASE DATA'!$E158&amp;";",ROW($1:$99),1),";")),"",ROW($1:$99)),COLUMN(B157))-1)</f>
        <v/>
      </c>
      <c r="W158" s="121" t="str">
        <f t="array" ref="W158">MID(";"&amp;'CASE DATA'!$E158&amp;";",SMALL(IF(ISERROR(SEARCH(MID(";"&amp;'CASE DATA'!$E158&amp;";",ROW($1:$99),1),";")),"",ROW($1:$99)+1),COLUMN(C158)),SMALL(IF(ISERROR(SEARCH(MID(";"&amp;'CASE DATA'!$E158&amp;";",ROW($1:$99),1),";")),"",ROW($1:$99)),COLUMN(C157)+1)-SMALL(IF(ISERROR(SEARCH(MID(";"&amp;'CASE DATA'!$E158&amp;";",ROW($1:$99),1),";")),"",ROW($1:$99)),COLUMN(C157))-1)</f>
        <v/>
      </c>
      <c r="X158" s="121" t="str">
        <f t="array" ref="X158">MID(";"&amp;'CASE DATA'!$E158&amp;";",SMALL(IF(ISERROR(SEARCH(MID(";"&amp;'CASE DATA'!$E158&amp;";",ROW($1:$99),1),";")),"",ROW($1:$99)+1),COLUMN(D158)),SMALL(IF(ISERROR(SEARCH(MID(";"&amp;'CASE DATA'!$E158&amp;";",ROW($1:$99),1),";")),"",ROW($1:$99)),COLUMN(D157)+1)-SMALL(IF(ISERROR(SEARCH(MID(";"&amp;'CASE DATA'!$E158&amp;";",ROW($1:$99),1),";")),"",ROW($1:$99)),COLUMN(D157))-1)</f>
        <v/>
      </c>
      <c r="Y158" s="121" t="str">
        <f t="array" ref="Y158">MID(";"&amp;'CASE DATA'!$E158&amp;";",SMALL(IF(ISERROR(SEARCH(MID(";"&amp;'CASE DATA'!$E158&amp;";",ROW($1:$99),1),";")),"",ROW($1:$99)+1),COLUMN(E158)),SMALL(IF(ISERROR(SEARCH(MID(";"&amp;'CASE DATA'!$E158&amp;";",ROW($1:$99),1),";")),"",ROW($1:$99)),COLUMN(E157)+1)-SMALL(IF(ISERROR(SEARCH(MID(";"&amp;'CASE DATA'!$E158&amp;";",ROW($1:$99),1),";")),"",ROW($1:$99)),COLUMN(E157))-1)</f>
        <v/>
      </c>
      <c r="Z158" s="121" t="str">
        <f t="array" ref="Z158">MID(";"&amp;'CASE DATA'!$E158&amp;";",SMALL(IF(ISERROR(SEARCH(MID(";"&amp;'CASE DATA'!$E158&amp;";",ROW($1:$99),1),";")),"",ROW($1:$99)+1),COLUMN(F158)),SMALL(IF(ISERROR(SEARCH(MID(";"&amp;'CASE DATA'!$E158&amp;";",ROW($1:$99),1),";")),"",ROW($1:$99)),COLUMN(F157)+1)-SMALL(IF(ISERROR(SEARCH(MID(";"&amp;'CASE DATA'!$E158&amp;";",ROW($1:$99),1),";")),"",ROW($1:$99)),COLUMN(F157))-1)</f>
        <v/>
      </c>
      <c r="AA158" s="121" t="str">
        <f t="array" ref="AA158">MID(";"&amp;'CASE DATA'!$E158&amp;";",SMALL(IF(ISERROR(SEARCH(MID(";"&amp;'CASE DATA'!$E158&amp;";",ROW($1:$99),1),";")),"",ROW($1:$99)+1),COLUMN(G158)),SMALL(IF(ISERROR(SEARCH(MID(";"&amp;'CASE DATA'!$E158&amp;";",ROW($1:$99),1),";")),"",ROW($1:$99)),COLUMN(G157)+1)-SMALL(IF(ISERROR(SEARCH(MID(";"&amp;'CASE DATA'!$E158&amp;";",ROW($1:$99),1),";")),"",ROW($1:$99)),COLUMN(G157))-1)</f>
        <v/>
      </c>
      <c r="AB158" s="121" t="str">
        <f t="array" ref="AB158">MID(";"&amp;'CASE DATA'!$E158&amp;";",SMALL(IF(ISERROR(SEARCH(MID(";"&amp;'CASE DATA'!$E158&amp;";",ROW($1:$99),1),";")),"",ROW($1:$99)+1),COLUMN(H158)),SMALL(IF(ISERROR(SEARCH(MID(";"&amp;'CASE DATA'!$E158&amp;";",ROW($1:$99),1),";")),"",ROW($1:$99)),COLUMN(H157)+1)-SMALL(IF(ISERROR(SEARCH(MID(";"&amp;'CASE DATA'!$E158&amp;";",ROW($1:$99),1),";")),"",ROW($1:$99)),COLUMN(H157))-1)</f>
        <v/>
      </c>
      <c r="AC158" s="121" t="str">
        <f t="array" ref="AC158">MID(";"&amp;'CASE DATA'!$E158&amp;";",SMALL(IF(ISERROR(SEARCH(MID(";"&amp;'CASE DATA'!$E158&amp;";",ROW($1:$99),1),";")),"",ROW($1:$99)+1),COLUMN(I158)),SMALL(IF(ISERROR(SEARCH(MID(";"&amp;'CASE DATA'!$E158&amp;";",ROW($1:$99),1),";")),"",ROW($1:$99)),COLUMN(I157)+1)-SMALL(IF(ISERROR(SEARCH(MID(";"&amp;'CASE DATA'!$E158&amp;";",ROW($1:$99),1),";")),"",ROW($1:$99)),COLUMN(I157))-1)</f>
        <v/>
      </c>
      <c r="AD158" s="121" t="str">
        <f t="array" ref="AD158">MID(";"&amp;'CASE DATA'!$E158&amp;";",SMALL(IF(ISERROR(SEARCH(MID(";"&amp;'CASE DATA'!$E158&amp;";",ROW($1:$99),1),";")),"",ROW($1:$99)+1),COLUMN(J158)),SMALL(IF(ISERROR(SEARCH(MID(";"&amp;'CASE DATA'!$E158&amp;";",ROW($1:$99),1),";")),"",ROW($1:$99)),COLUMN(J157)+1)-SMALL(IF(ISERROR(SEARCH(MID(";"&amp;'CASE DATA'!$E158&amp;";",ROW($1:$99),1),";")),"",ROW($1:$99)),COLUMN(J157))-1)</f>
        <v/>
      </c>
      <c r="AE158" s="121" t="str">
        <f t="array" ref="AE158">MID(";"&amp;'CASE DATA'!$E158&amp;";",SMALL(IF(ISERROR(SEARCH(MID(";"&amp;'CASE DATA'!$E158&amp;";",ROW($1:$99),1),";")),"",ROW($1:$99)+1),COLUMN(K158)),SMALL(IF(ISERROR(SEARCH(MID(";"&amp;'CASE DATA'!$E158&amp;";",ROW($1:$99),1),";")),"",ROW($1:$99)),COLUMN(K157)+1)-SMALL(IF(ISERROR(SEARCH(MID(";"&amp;'CASE DATA'!$E158&amp;";",ROW($1:$99),1),";")),"",ROW($1:$99)),COLUMN(K157))-1)</f>
        <v/>
      </c>
      <c r="AF158" s="121" t="str">
        <f t="array" ref="AF158">MID(";"&amp;'CASE DATA'!$E158&amp;";",SMALL(IF(ISERROR(SEARCH(MID(";"&amp;'CASE DATA'!$E158&amp;";",ROW($1:$99),1),";")),"",ROW($1:$99)+1),COLUMN(L158)),SMALL(IF(ISERROR(SEARCH(MID(";"&amp;'CASE DATA'!$E158&amp;";",ROW($1:$99),1),";")),"",ROW($1:$99)),COLUMN(L157)+1)-SMALL(IF(ISERROR(SEARCH(MID(";"&amp;'CASE DATA'!$E158&amp;";",ROW($1:$99),1),";")),"",ROW($1:$99)),COLUMN(L157))-1)</f>
        <v/>
      </c>
    </row>
    <row r="159" spans="4:32" x14ac:dyDescent="0.3">
      <c r="D159" s="145"/>
      <c r="E159" s="146"/>
      <c r="S159" s="8">
        <f t="shared" si="3"/>
        <v>0</v>
      </c>
      <c r="U159" s="121" t="str">
        <f t="array" ref="U159">MID(";"&amp;'CASE DATA'!$E159&amp;";",SMALL(IF(ISERROR(SEARCH(MID(";"&amp;'CASE DATA'!$E159&amp;";",ROW($1:$99),1),";")),"",ROW($1:$99)+1),COLUMN(A159)),SMALL(IF(ISERROR(SEARCH(MID(";"&amp;'CASE DATA'!$E159&amp;";",ROW($1:$99),1),";")),"",ROW($1:$99)),COLUMN(A158)+1)-SMALL(IF(ISERROR(SEARCH(MID(";"&amp;'CASE DATA'!$E159&amp;";",ROW($1:$99),1),";")),"",ROW($1:$99)),COLUMN(A158))-1)</f>
        <v/>
      </c>
      <c r="V159" s="121" t="str">
        <f t="array" ref="V159">MID(";"&amp;'CASE DATA'!$E159&amp;";",SMALL(IF(ISERROR(SEARCH(MID(";"&amp;'CASE DATA'!$E159&amp;";",ROW($1:$99),1),";")),"",ROW($1:$99)+1),COLUMN(B159)),SMALL(IF(ISERROR(SEARCH(MID(";"&amp;'CASE DATA'!$E159&amp;";",ROW($1:$99),1),";")),"",ROW($1:$99)),COLUMN(B158)+1)-SMALL(IF(ISERROR(SEARCH(MID(";"&amp;'CASE DATA'!$E159&amp;";",ROW($1:$99),1),";")),"",ROW($1:$99)),COLUMN(B158))-1)</f>
        <v/>
      </c>
      <c r="W159" s="121" t="str">
        <f t="array" ref="W159">MID(";"&amp;'CASE DATA'!$E159&amp;";",SMALL(IF(ISERROR(SEARCH(MID(";"&amp;'CASE DATA'!$E159&amp;";",ROW($1:$99),1),";")),"",ROW($1:$99)+1),COLUMN(C159)),SMALL(IF(ISERROR(SEARCH(MID(";"&amp;'CASE DATA'!$E159&amp;";",ROW($1:$99),1),";")),"",ROW($1:$99)),COLUMN(C158)+1)-SMALL(IF(ISERROR(SEARCH(MID(";"&amp;'CASE DATA'!$E159&amp;";",ROW($1:$99),1),";")),"",ROW($1:$99)),COLUMN(C158))-1)</f>
        <v/>
      </c>
      <c r="X159" s="121" t="str">
        <f t="array" ref="X159">MID(";"&amp;'CASE DATA'!$E159&amp;";",SMALL(IF(ISERROR(SEARCH(MID(";"&amp;'CASE DATA'!$E159&amp;";",ROW($1:$99),1),";")),"",ROW($1:$99)+1),COLUMN(D159)),SMALL(IF(ISERROR(SEARCH(MID(";"&amp;'CASE DATA'!$E159&amp;";",ROW($1:$99),1),";")),"",ROW($1:$99)),COLUMN(D158)+1)-SMALL(IF(ISERROR(SEARCH(MID(";"&amp;'CASE DATA'!$E159&amp;";",ROW($1:$99),1),";")),"",ROW($1:$99)),COLUMN(D158))-1)</f>
        <v/>
      </c>
      <c r="Y159" s="121" t="str">
        <f t="array" ref="Y159">MID(";"&amp;'CASE DATA'!$E159&amp;";",SMALL(IF(ISERROR(SEARCH(MID(";"&amp;'CASE DATA'!$E159&amp;";",ROW($1:$99),1),";")),"",ROW($1:$99)+1),COLUMN(E159)),SMALL(IF(ISERROR(SEARCH(MID(";"&amp;'CASE DATA'!$E159&amp;";",ROW($1:$99),1),";")),"",ROW($1:$99)),COLUMN(E158)+1)-SMALL(IF(ISERROR(SEARCH(MID(";"&amp;'CASE DATA'!$E159&amp;";",ROW($1:$99),1),";")),"",ROW($1:$99)),COLUMN(E158))-1)</f>
        <v/>
      </c>
      <c r="Z159" s="121" t="str">
        <f t="array" ref="Z159">MID(";"&amp;'CASE DATA'!$E159&amp;";",SMALL(IF(ISERROR(SEARCH(MID(";"&amp;'CASE DATA'!$E159&amp;";",ROW($1:$99),1),";")),"",ROW($1:$99)+1),COLUMN(F159)),SMALL(IF(ISERROR(SEARCH(MID(";"&amp;'CASE DATA'!$E159&amp;";",ROW($1:$99),1),";")),"",ROW($1:$99)),COLUMN(F158)+1)-SMALL(IF(ISERROR(SEARCH(MID(";"&amp;'CASE DATA'!$E159&amp;";",ROW($1:$99),1),";")),"",ROW($1:$99)),COLUMN(F158))-1)</f>
        <v/>
      </c>
      <c r="AA159" s="121" t="str">
        <f t="array" ref="AA159">MID(";"&amp;'CASE DATA'!$E159&amp;";",SMALL(IF(ISERROR(SEARCH(MID(";"&amp;'CASE DATA'!$E159&amp;";",ROW($1:$99),1),";")),"",ROW($1:$99)+1),COLUMN(G159)),SMALL(IF(ISERROR(SEARCH(MID(";"&amp;'CASE DATA'!$E159&amp;";",ROW($1:$99),1),";")),"",ROW($1:$99)),COLUMN(G158)+1)-SMALL(IF(ISERROR(SEARCH(MID(";"&amp;'CASE DATA'!$E159&amp;";",ROW($1:$99),1),";")),"",ROW($1:$99)),COLUMN(G158))-1)</f>
        <v/>
      </c>
      <c r="AB159" s="121" t="str">
        <f t="array" ref="AB159">MID(";"&amp;'CASE DATA'!$E159&amp;";",SMALL(IF(ISERROR(SEARCH(MID(";"&amp;'CASE DATA'!$E159&amp;";",ROW($1:$99),1),";")),"",ROW($1:$99)+1),COLUMN(H159)),SMALL(IF(ISERROR(SEARCH(MID(";"&amp;'CASE DATA'!$E159&amp;";",ROW($1:$99),1),";")),"",ROW($1:$99)),COLUMN(H158)+1)-SMALL(IF(ISERROR(SEARCH(MID(";"&amp;'CASE DATA'!$E159&amp;";",ROW($1:$99),1),";")),"",ROW($1:$99)),COLUMN(H158))-1)</f>
        <v/>
      </c>
      <c r="AC159" s="121" t="str">
        <f t="array" ref="AC159">MID(";"&amp;'CASE DATA'!$E159&amp;";",SMALL(IF(ISERROR(SEARCH(MID(";"&amp;'CASE DATA'!$E159&amp;";",ROW($1:$99),1),";")),"",ROW($1:$99)+1),COLUMN(I159)),SMALL(IF(ISERROR(SEARCH(MID(";"&amp;'CASE DATA'!$E159&amp;";",ROW($1:$99),1),";")),"",ROW($1:$99)),COLUMN(I158)+1)-SMALL(IF(ISERROR(SEARCH(MID(";"&amp;'CASE DATA'!$E159&amp;";",ROW($1:$99),1),";")),"",ROW($1:$99)),COLUMN(I158))-1)</f>
        <v/>
      </c>
      <c r="AD159" s="121" t="str">
        <f t="array" ref="AD159">MID(";"&amp;'CASE DATA'!$E159&amp;";",SMALL(IF(ISERROR(SEARCH(MID(";"&amp;'CASE DATA'!$E159&amp;";",ROW($1:$99),1),";")),"",ROW($1:$99)+1),COLUMN(J159)),SMALL(IF(ISERROR(SEARCH(MID(";"&amp;'CASE DATA'!$E159&amp;";",ROW($1:$99),1),";")),"",ROW($1:$99)),COLUMN(J158)+1)-SMALL(IF(ISERROR(SEARCH(MID(";"&amp;'CASE DATA'!$E159&amp;";",ROW($1:$99),1),";")),"",ROW($1:$99)),COLUMN(J158))-1)</f>
        <v/>
      </c>
      <c r="AE159" s="121" t="str">
        <f t="array" ref="AE159">MID(";"&amp;'CASE DATA'!$E159&amp;";",SMALL(IF(ISERROR(SEARCH(MID(";"&amp;'CASE DATA'!$E159&amp;";",ROW($1:$99),1),";")),"",ROW($1:$99)+1),COLUMN(K159)),SMALL(IF(ISERROR(SEARCH(MID(";"&amp;'CASE DATA'!$E159&amp;";",ROW($1:$99),1),";")),"",ROW($1:$99)),COLUMN(K158)+1)-SMALL(IF(ISERROR(SEARCH(MID(";"&amp;'CASE DATA'!$E159&amp;";",ROW($1:$99),1),";")),"",ROW($1:$99)),COLUMN(K158))-1)</f>
        <v/>
      </c>
      <c r="AF159" s="121" t="str">
        <f t="array" ref="AF159">MID(";"&amp;'CASE DATA'!$E159&amp;";",SMALL(IF(ISERROR(SEARCH(MID(";"&amp;'CASE DATA'!$E159&amp;";",ROW($1:$99),1),";")),"",ROW($1:$99)+1),COLUMN(L159)),SMALL(IF(ISERROR(SEARCH(MID(";"&amp;'CASE DATA'!$E159&amp;";",ROW($1:$99),1),";")),"",ROW($1:$99)),COLUMN(L158)+1)-SMALL(IF(ISERROR(SEARCH(MID(";"&amp;'CASE DATA'!$E159&amp;";",ROW($1:$99),1),";")),"",ROW($1:$99)),COLUMN(L158))-1)</f>
        <v/>
      </c>
    </row>
    <row r="160" spans="4:32" x14ac:dyDescent="0.3">
      <c r="D160" s="145"/>
      <c r="E160" s="146"/>
      <c r="S160" s="8">
        <f t="shared" si="3"/>
        <v>0</v>
      </c>
      <c r="U160" s="121" t="str">
        <f t="array" ref="U160">MID(";"&amp;'CASE DATA'!$E160&amp;";",SMALL(IF(ISERROR(SEARCH(MID(";"&amp;'CASE DATA'!$E160&amp;";",ROW($1:$99),1),";")),"",ROW($1:$99)+1),COLUMN(A160)),SMALL(IF(ISERROR(SEARCH(MID(";"&amp;'CASE DATA'!$E160&amp;";",ROW($1:$99),1),";")),"",ROW($1:$99)),COLUMN(A159)+1)-SMALL(IF(ISERROR(SEARCH(MID(";"&amp;'CASE DATA'!$E160&amp;";",ROW($1:$99),1),";")),"",ROW($1:$99)),COLUMN(A159))-1)</f>
        <v/>
      </c>
      <c r="V160" s="121" t="str">
        <f t="array" ref="V160">MID(";"&amp;'CASE DATA'!$E160&amp;";",SMALL(IF(ISERROR(SEARCH(MID(";"&amp;'CASE DATA'!$E160&amp;";",ROW($1:$99),1),";")),"",ROW($1:$99)+1),COLUMN(B160)),SMALL(IF(ISERROR(SEARCH(MID(";"&amp;'CASE DATA'!$E160&amp;";",ROW($1:$99),1),";")),"",ROW($1:$99)),COLUMN(B159)+1)-SMALL(IF(ISERROR(SEARCH(MID(";"&amp;'CASE DATA'!$E160&amp;";",ROW($1:$99),1),";")),"",ROW($1:$99)),COLUMN(B159))-1)</f>
        <v/>
      </c>
      <c r="W160" s="121" t="str">
        <f t="array" ref="W160">MID(";"&amp;'CASE DATA'!$E160&amp;";",SMALL(IF(ISERROR(SEARCH(MID(";"&amp;'CASE DATA'!$E160&amp;";",ROW($1:$99),1),";")),"",ROW($1:$99)+1),COLUMN(C160)),SMALL(IF(ISERROR(SEARCH(MID(";"&amp;'CASE DATA'!$E160&amp;";",ROW($1:$99),1),";")),"",ROW($1:$99)),COLUMN(C159)+1)-SMALL(IF(ISERROR(SEARCH(MID(";"&amp;'CASE DATA'!$E160&amp;";",ROW($1:$99),1),";")),"",ROW($1:$99)),COLUMN(C159))-1)</f>
        <v/>
      </c>
      <c r="X160" s="121" t="str">
        <f t="array" ref="X160">MID(";"&amp;'CASE DATA'!$E160&amp;";",SMALL(IF(ISERROR(SEARCH(MID(";"&amp;'CASE DATA'!$E160&amp;";",ROW($1:$99),1),";")),"",ROW($1:$99)+1),COLUMN(D160)),SMALL(IF(ISERROR(SEARCH(MID(";"&amp;'CASE DATA'!$E160&amp;";",ROW($1:$99),1),";")),"",ROW($1:$99)),COLUMN(D159)+1)-SMALL(IF(ISERROR(SEARCH(MID(";"&amp;'CASE DATA'!$E160&amp;";",ROW($1:$99),1),";")),"",ROW($1:$99)),COLUMN(D159))-1)</f>
        <v/>
      </c>
      <c r="Y160" s="121" t="str">
        <f t="array" ref="Y160">MID(";"&amp;'CASE DATA'!$E160&amp;";",SMALL(IF(ISERROR(SEARCH(MID(";"&amp;'CASE DATA'!$E160&amp;";",ROW($1:$99),1),";")),"",ROW($1:$99)+1),COLUMN(E160)),SMALL(IF(ISERROR(SEARCH(MID(";"&amp;'CASE DATA'!$E160&amp;";",ROW($1:$99),1),";")),"",ROW($1:$99)),COLUMN(E159)+1)-SMALL(IF(ISERROR(SEARCH(MID(";"&amp;'CASE DATA'!$E160&amp;";",ROW($1:$99),1),";")),"",ROW($1:$99)),COLUMN(E159))-1)</f>
        <v/>
      </c>
      <c r="Z160" s="121" t="str">
        <f t="array" ref="Z160">MID(";"&amp;'CASE DATA'!$E160&amp;";",SMALL(IF(ISERROR(SEARCH(MID(";"&amp;'CASE DATA'!$E160&amp;";",ROW($1:$99),1),";")),"",ROW($1:$99)+1),COLUMN(F160)),SMALL(IF(ISERROR(SEARCH(MID(";"&amp;'CASE DATA'!$E160&amp;";",ROW($1:$99),1),";")),"",ROW($1:$99)),COLUMN(F159)+1)-SMALL(IF(ISERROR(SEARCH(MID(";"&amp;'CASE DATA'!$E160&amp;";",ROW($1:$99),1),";")),"",ROW($1:$99)),COLUMN(F159))-1)</f>
        <v/>
      </c>
      <c r="AA160" s="121" t="str">
        <f t="array" ref="AA160">MID(";"&amp;'CASE DATA'!$E160&amp;";",SMALL(IF(ISERROR(SEARCH(MID(";"&amp;'CASE DATA'!$E160&amp;";",ROW($1:$99),1),";")),"",ROW($1:$99)+1),COLUMN(G160)),SMALL(IF(ISERROR(SEARCH(MID(";"&amp;'CASE DATA'!$E160&amp;";",ROW($1:$99),1),";")),"",ROW($1:$99)),COLUMN(G159)+1)-SMALL(IF(ISERROR(SEARCH(MID(";"&amp;'CASE DATA'!$E160&amp;";",ROW($1:$99),1),";")),"",ROW($1:$99)),COLUMN(G159))-1)</f>
        <v/>
      </c>
      <c r="AB160" s="121" t="str">
        <f t="array" ref="AB160">MID(";"&amp;'CASE DATA'!$E160&amp;";",SMALL(IF(ISERROR(SEARCH(MID(";"&amp;'CASE DATA'!$E160&amp;";",ROW($1:$99),1),";")),"",ROW($1:$99)+1),COLUMN(H160)),SMALL(IF(ISERROR(SEARCH(MID(";"&amp;'CASE DATA'!$E160&amp;";",ROW($1:$99),1),";")),"",ROW($1:$99)),COLUMN(H159)+1)-SMALL(IF(ISERROR(SEARCH(MID(";"&amp;'CASE DATA'!$E160&amp;";",ROW($1:$99),1),";")),"",ROW($1:$99)),COLUMN(H159))-1)</f>
        <v/>
      </c>
      <c r="AC160" s="121" t="str">
        <f t="array" ref="AC160">MID(";"&amp;'CASE DATA'!$E160&amp;";",SMALL(IF(ISERROR(SEARCH(MID(";"&amp;'CASE DATA'!$E160&amp;";",ROW($1:$99),1),";")),"",ROW($1:$99)+1),COLUMN(I160)),SMALL(IF(ISERROR(SEARCH(MID(";"&amp;'CASE DATA'!$E160&amp;";",ROW($1:$99),1),";")),"",ROW($1:$99)),COLUMN(I159)+1)-SMALL(IF(ISERROR(SEARCH(MID(";"&amp;'CASE DATA'!$E160&amp;";",ROW($1:$99),1),";")),"",ROW($1:$99)),COLUMN(I159))-1)</f>
        <v/>
      </c>
      <c r="AD160" s="121" t="str">
        <f t="array" ref="AD160">MID(";"&amp;'CASE DATA'!$E160&amp;";",SMALL(IF(ISERROR(SEARCH(MID(";"&amp;'CASE DATA'!$E160&amp;";",ROW($1:$99),1),";")),"",ROW($1:$99)+1),COLUMN(J160)),SMALL(IF(ISERROR(SEARCH(MID(";"&amp;'CASE DATA'!$E160&amp;";",ROW($1:$99),1),";")),"",ROW($1:$99)),COLUMN(J159)+1)-SMALL(IF(ISERROR(SEARCH(MID(";"&amp;'CASE DATA'!$E160&amp;";",ROW($1:$99),1),";")),"",ROW($1:$99)),COLUMN(J159))-1)</f>
        <v/>
      </c>
      <c r="AE160" s="121" t="str">
        <f t="array" ref="AE160">MID(";"&amp;'CASE DATA'!$E160&amp;";",SMALL(IF(ISERROR(SEARCH(MID(";"&amp;'CASE DATA'!$E160&amp;";",ROW($1:$99),1),";")),"",ROW($1:$99)+1),COLUMN(K160)),SMALL(IF(ISERROR(SEARCH(MID(";"&amp;'CASE DATA'!$E160&amp;";",ROW($1:$99),1),";")),"",ROW($1:$99)),COLUMN(K159)+1)-SMALL(IF(ISERROR(SEARCH(MID(";"&amp;'CASE DATA'!$E160&amp;";",ROW($1:$99),1),";")),"",ROW($1:$99)),COLUMN(K159))-1)</f>
        <v/>
      </c>
      <c r="AF160" s="121" t="str">
        <f t="array" ref="AF160">MID(";"&amp;'CASE DATA'!$E160&amp;";",SMALL(IF(ISERROR(SEARCH(MID(";"&amp;'CASE DATA'!$E160&amp;";",ROW($1:$99),1),";")),"",ROW($1:$99)+1),COLUMN(L160)),SMALL(IF(ISERROR(SEARCH(MID(";"&amp;'CASE DATA'!$E160&amp;";",ROW($1:$99),1),";")),"",ROW($1:$99)),COLUMN(L159)+1)-SMALL(IF(ISERROR(SEARCH(MID(";"&amp;'CASE DATA'!$E160&amp;";",ROW($1:$99),1),";")),"",ROW($1:$99)),COLUMN(L159))-1)</f>
        <v/>
      </c>
    </row>
    <row r="161" spans="4:32" x14ac:dyDescent="0.3">
      <c r="D161" s="145"/>
      <c r="E161" s="146"/>
      <c r="S161" s="8">
        <f t="shared" si="3"/>
        <v>0</v>
      </c>
      <c r="U161" s="121" t="str">
        <f t="array" ref="U161">MID(";"&amp;'CASE DATA'!$E161&amp;";",SMALL(IF(ISERROR(SEARCH(MID(";"&amp;'CASE DATA'!$E161&amp;";",ROW($1:$99),1),";")),"",ROW($1:$99)+1),COLUMN(A161)),SMALL(IF(ISERROR(SEARCH(MID(";"&amp;'CASE DATA'!$E161&amp;";",ROW($1:$99),1),";")),"",ROW($1:$99)),COLUMN(A160)+1)-SMALL(IF(ISERROR(SEARCH(MID(";"&amp;'CASE DATA'!$E161&amp;";",ROW($1:$99),1),";")),"",ROW($1:$99)),COLUMN(A160))-1)</f>
        <v/>
      </c>
      <c r="V161" s="121" t="str">
        <f t="array" ref="V161">MID(";"&amp;'CASE DATA'!$E161&amp;";",SMALL(IF(ISERROR(SEARCH(MID(";"&amp;'CASE DATA'!$E161&amp;";",ROW($1:$99),1),";")),"",ROW($1:$99)+1),COLUMN(B161)),SMALL(IF(ISERROR(SEARCH(MID(";"&amp;'CASE DATA'!$E161&amp;";",ROW($1:$99),1),";")),"",ROW($1:$99)),COLUMN(B160)+1)-SMALL(IF(ISERROR(SEARCH(MID(";"&amp;'CASE DATA'!$E161&amp;";",ROW($1:$99),1),";")),"",ROW($1:$99)),COLUMN(B160))-1)</f>
        <v/>
      </c>
      <c r="W161" s="121" t="str">
        <f t="array" ref="W161">MID(";"&amp;'CASE DATA'!$E161&amp;";",SMALL(IF(ISERROR(SEARCH(MID(";"&amp;'CASE DATA'!$E161&amp;";",ROW($1:$99),1),";")),"",ROW($1:$99)+1),COLUMN(C161)),SMALL(IF(ISERROR(SEARCH(MID(";"&amp;'CASE DATA'!$E161&amp;";",ROW($1:$99),1),";")),"",ROW($1:$99)),COLUMN(C160)+1)-SMALL(IF(ISERROR(SEARCH(MID(";"&amp;'CASE DATA'!$E161&amp;";",ROW($1:$99),1),";")),"",ROW($1:$99)),COLUMN(C160))-1)</f>
        <v/>
      </c>
      <c r="X161" s="121" t="str">
        <f t="array" ref="X161">MID(";"&amp;'CASE DATA'!$E161&amp;";",SMALL(IF(ISERROR(SEARCH(MID(";"&amp;'CASE DATA'!$E161&amp;";",ROW($1:$99),1),";")),"",ROW($1:$99)+1),COLUMN(D161)),SMALL(IF(ISERROR(SEARCH(MID(";"&amp;'CASE DATA'!$E161&amp;";",ROW($1:$99),1),";")),"",ROW($1:$99)),COLUMN(D160)+1)-SMALL(IF(ISERROR(SEARCH(MID(";"&amp;'CASE DATA'!$E161&amp;";",ROW($1:$99),1),";")),"",ROW($1:$99)),COLUMN(D160))-1)</f>
        <v/>
      </c>
      <c r="Y161" s="121" t="str">
        <f t="array" ref="Y161">MID(";"&amp;'CASE DATA'!$E161&amp;";",SMALL(IF(ISERROR(SEARCH(MID(";"&amp;'CASE DATA'!$E161&amp;";",ROW($1:$99),1),";")),"",ROW($1:$99)+1),COLUMN(E161)),SMALL(IF(ISERROR(SEARCH(MID(";"&amp;'CASE DATA'!$E161&amp;";",ROW($1:$99),1),";")),"",ROW($1:$99)),COLUMN(E160)+1)-SMALL(IF(ISERROR(SEARCH(MID(";"&amp;'CASE DATA'!$E161&amp;";",ROW($1:$99),1),";")),"",ROW($1:$99)),COLUMN(E160))-1)</f>
        <v/>
      </c>
      <c r="Z161" s="121" t="str">
        <f t="array" ref="Z161">MID(";"&amp;'CASE DATA'!$E161&amp;";",SMALL(IF(ISERROR(SEARCH(MID(";"&amp;'CASE DATA'!$E161&amp;";",ROW($1:$99),1),";")),"",ROW($1:$99)+1),COLUMN(F161)),SMALL(IF(ISERROR(SEARCH(MID(";"&amp;'CASE DATA'!$E161&amp;";",ROW($1:$99),1),";")),"",ROW($1:$99)),COLUMN(F160)+1)-SMALL(IF(ISERROR(SEARCH(MID(";"&amp;'CASE DATA'!$E161&amp;";",ROW($1:$99),1),";")),"",ROW($1:$99)),COLUMN(F160))-1)</f>
        <v/>
      </c>
      <c r="AA161" s="121" t="str">
        <f t="array" ref="AA161">MID(";"&amp;'CASE DATA'!$E161&amp;";",SMALL(IF(ISERROR(SEARCH(MID(";"&amp;'CASE DATA'!$E161&amp;";",ROW($1:$99),1),";")),"",ROW($1:$99)+1),COLUMN(G161)),SMALL(IF(ISERROR(SEARCH(MID(";"&amp;'CASE DATA'!$E161&amp;";",ROW($1:$99),1),";")),"",ROW($1:$99)),COLUMN(G160)+1)-SMALL(IF(ISERROR(SEARCH(MID(";"&amp;'CASE DATA'!$E161&amp;";",ROW($1:$99),1),";")),"",ROW($1:$99)),COLUMN(G160))-1)</f>
        <v/>
      </c>
      <c r="AB161" s="121" t="str">
        <f t="array" ref="AB161">MID(";"&amp;'CASE DATA'!$E161&amp;";",SMALL(IF(ISERROR(SEARCH(MID(";"&amp;'CASE DATA'!$E161&amp;";",ROW($1:$99),1),";")),"",ROW($1:$99)+1),COLUMN(H161)),SMALL(IF(ISERROR(SEARCH(MID(";"&amp;'CASE DATA'!$E161&amp;";",ROW($1:$99),1),";")),"",ROW($1:$99)),COLUMN(H160)+1)-SMALL(IF(ISERROR(SEARCH(MID(";"&amp;'CASE DATA'!$E161&amp;";",ROW($1:$99),1),";")),"",ROW($1:$99)),COLUMN(H160))-1)</f>
        <v/>
      </c>
      <c r="AC161" s="121" t="str">
        <f t="array" ref="AC161">MID(";"&amp;'CASE DATA'!$E161&amp;";",SMALL(IF(ISERROR(SEARCH(MID(";"&amp;'CASE DATA'!$E161&amp;";",ROW($1:$99),1),";")),"",ROW($1:$99)+1),COLUMN(I161)),SMALL(IF(ISERROR(SEARCH(MID(";"&amp;'CASE DATA'!$E161&amp;";",ROW($1:$99),1),";")),"",ROW($1:$99)),COLUMN(I160)+1)-SMALL(IF(ISERROR(SEARCH(MID(";"&amp;'CASE DATA'!$E161&amp;";",ROW($1:$99),1),";")),"",ROW($1:$99)),COLUMN(I160))-1)</f>
        <v/>
      </c>
      <c r="AD161" s="121" t="str">
        <f t="array" ref="AD161">MID(";"&amp;'CASE DATA'!$E161&amp;";",SMALL(IF(ISERROR(SEARCH(MID(";"&amp;'CASE DATA'!$E161&amp;";",ROW($1:$99),1),";")),"",ROW($1:$99)+1),COLUMN(J161)),SMALL(IF(ISERROR(SEARCH(MID(";"&amp;'CASE DATA'!$E161&amp;";",ROW($1:$99),1),";")),"",ROW($1:$99)),COLUMN(J160)+1)-SMALL(IF(ISERROR(SEARCH(MID(";"&amp;'CASE DATA'!$E161&amp;";",ROW($1:$99),1),";")),"",ROW($1:$99)),COLUMN(J160))-1)</f>
        <v/>
      </c>
      <c r="AE161" s="121" t="str">
        <f t="array" ref="AE161">MID(";"&amp;'CASE DATA'!$E161&amp;";",SMALL(IF(ISERROR(SEARCH(MID(";"&amp;'CASE DATA'!$E161&amp;";",ROW($1:$99),1),";")),"",ROW($1:$99)+1),COLUMN(K161)),SMALL(IF(ISERROR(SEARCH(MID(";"&amp;'CASE DATA'!$E161&amp;";",ROW($1:$99),1),";")),"",ROW($1:$99)),COLUMN(K160)+1)-SMALL(IF(ISERROR(SEARCH(MID(";"&amp;'CASE DATA'!$E161&amp;";",ROW($1:$99),1),";")),"",ROW($1:$99)),COLUMN(K160))-1)</f>
        <v/>
      </c>
      <c r="AF161" s="121" t="str">
        <f t="array" ref="AF161">MID(";"&amp;'CASE DATA'!$E161&amp;";",SMALL(IF(ISERROR(SEARCH(MID(";"&amp;'CASE DATA'!$E161&amp;";",ROW($1:$99),1),";")),"",ROW($1:$99)+1),COLUMN(L161)),SMALL(IF(ISERROR(SEARCH(MID(";"&amp;'CASE DATA'!$E161&amp;";",ROW($1:$99),1),";")),"",ROW($1:$99)),COLUMN(L160)+1)-SMALL(IF(ISERROR(SEARCH(MID(";"&amp;'CASE DATA'!$E161&amp;";",ROW($1:$99),1),";")),"",ROW($1:$99)),COLUMN(L160))-1)</f>
        <v/>
      </c>
    </row>
    <row r="162" spans="4:32" x14ac:dyDescent="0.3">
      <c r="D162" s="145"/>
      <c r="E162" s="146"/>
      <c r="S162" s="8">
        <f t="shared" si="3"/>
        <v>0</v>
      </c>
      <c r="U162" s="121" t="str">
        <f t="array" ref="U162">MID(";"&amp;'CASE DATA'!$E162&amp;";",SMALL(IF(ISERROR(SEARCH(MID(";"&amp;'CASE DATA'!$E162&amp;";",ROW($1:$99),1),";")),"",ROW($1:$99)+1),COLUMN(A162)),SMALL(IF(ISERROR(SEARCH(MID(";"&amp;'CASE DATA'!$E162&amp;";",ROW($1:$99),1),";")),"",ROW($1:$99)),COLUMN(A161)+1)-SMALL(IF(ISERROR(SEARCH(MID(";"&amp;'CASE DATA'!$E162&amp;";",ROW($1:$99),1),";")),"",ROW($1:$99)),COLUMN(A161))-1)</f>
        <v/>
      </c>
      <c r="V162" s="121" t="str">
        <f t="array" ref="V162">MID(";"&amp;'CASE DATA'!$E162&amp;";",SMALL(IF(ISERROR(SEARCH(MID(";"&amp;'CASE DATA'!$E162&amp;";",ROW($1:$99),1),";")),"",ROW($1:$99)+1),COLUMN(B162)),SMALL(IF(ISERROR(SEARCH(MID(";"&amp;'CASE DATA'!$E162&amp;";",ROW($1:$99),1),";")),"",ROW($1:$99)),COLUMN(B161)+1)-SMALL(IF(ISERROR(SEARCH(MID(";"&amp;'CASE DATA'!$E162&amp;";",ROW($1:$99),1),";")),"",ROW($1:$99)),COLUMN(B161))-1)</f>
        <v/>
      </c>
      <c r="W162" s="121" t="str">
        <f t="array" ref="W162">MID(";"&amp;'CASE DATA'!$E162&amp;";",SMALL(IF(ISERROR(SEARCH(MID(";"&amp;'CASE DATA'!$E162&amp;";",ROW($1:$99),1),";")),"",ROW($1:$99)+1),COLUMN(C162)),SMALL(IF(ISERROR(SEARCH(MID(";"&amp;'CASE DATA'!$E162&amp;";",ROW($1:$99),1),";")),"",ROW($1:$99)),COLUMN(C161)+1)-SMALL(IF(ISERROR(SEARCH(MID(";"&amp;'CASE DATA'!$E162&amp;";",ROW($1:$99),1),";")),"",ROW($1:$99)),COLUMN(C161))-1)</f>
        <v/>
      </c>
      <c r="X162" s="121" t="str">
        <f t="array" ref="X162">MID(";"&amp;'CASE DATA'!$E162&amp;";",SMALL(IF(ISERROR(SEARCH(MID(";"&amp;'CASE DATA'!$E162&amp;";",ROW($1:$99),1),";")),"",ROW($1:$99)+1),COLUMN(D162)),SMALL(IF(ISERROR(SEARCH(MID(";"&amp;'CASE DATA'!$E162&amp;";",ROW($1:$99),1),";")),"",ROW($1:$99)),COLUMN(D161)+1)-SMALL(IF(ISERROR(SEARCH(MID(";"&amp;'CASE DATA'!$E162&amp;";",ROW($1:$99),1),";")),"",ROW($1:$99)),COLUMN(D161))-1)</f>
        <v/>
      </c>
      <c r="Y162" s="121" t="str">
        <f t="array" ref="Y162">MID(";"&amp;'CASE DATA'!$E162&amp;";",SMALL(IF(ISERROR(SEARCH(MID(";"&amp;'CASE DATA'!$E162&amp;";",ROW($1:$99),1),";")),"",ROW($1:$99)+1),COLUMN(E162)),SMALL(IF(ISERROR(SEARCH(MID(";"&amp;'CASE DATA'!$E162&amp;";",ROW($1:$99),1),";")),"",ROW($1:$99)),COLUMN(E161)+1)-SMALL(IF(ISERROR(SEARCH(MID(";"&amp;'CASE DATA'!$E162&amp;";",ROW($1:$99),1),";")),"",ROW($1:$99)),COLUMN(E161))-1)</f>
        <v/>
      </c>
      <c r="Z162" s="121" t="str">
        <f t="array" ref="Z162">MID(";"&amp;'CASE DATA'!$E162&amp;";",SMALL(IF(ISERROR(SEARCH(MID(";"&amp;'CASE DATA'!$E162&amp;";",ROW($1:$99),1),";")),"",ROW($1:$99)+1),COLUMN(F162)),SMALL(IF(ISERROR(SEARCH(MID(";"&amp;'CASE DATA'!$E162&amp;";",ROW($1:$99),1),";")),"",ROW($1:$99)),COLUMN(F161)+1)-SMALL(IF(ISERROR(SEARCH(MID(";"&amp;'CASE DATA'!$E162&amp;";",ROW($1:$99),1),";")),"",ROW($1:$99)),COLUMN(F161))-1)</f>
        <v/>
      </c>
      <c r="AA162" s="121" t="str">
        <f t="array" ref="AA162">MID(";"&amp;'CASE DATA'!$E162&amp;";",SMALL(IF(ISERROR(SEARCH(MID(";"&amp;'CASE DATA'!$E162&amp;";",ROW($1:$99),1),";")),"",ROW($1:$99)+1),COLUMN(G162)),SMALL(IF(ISERROR(SEARCH(MID(";"&amp;'CASE DATA'!$E162&amp;";",ROW($1:$99),1),";")),"",ROW($1:$99)),COLUMN(G161)+1)-SMALL(IF(ISERROR(SEARCH(MID(";"&amp;'CASE DATA'!$E162&amp;";",ROW($1:$99),1),";")),"",ROW($1:$99)),COLUMN(G161))-1)</f>
        <v/>
      </c>
      <c r="AB162" s="121" t="str">
        <f t="array" ref="AB162">MID(";"&amp;'CASE DATA'!$E162&amp;";",SMALL(IF(ISERROR(SEARCH(MID(";"&amp;'CASE DATA'!$E162&amp;";",ROW($1:$99),1),";")),"",ROW($1:$99)+1),COLUMN(H162)),SMALL(IF(ISERROR(SEARCH(MID(";"&amp;'CASE DATA'!$E162&amp;";",ROW($1:$99),1),";")),"",ROW($1:$99)),COLUMN(H161)+1)-SMALL(IF(ISERROR(SEARCH(MID(";"&amp;'CASE DATA'!$E162&amp;";",ROW($1:$99),1),";")),"",ROW($1:$99)),COLUMN(H161))-1)</f>
        <v/>
      </c>
      <c r="AC162" s="121" t="str">
        <f t="array" ref="AC162">MID(";"&amp;'CASE DATA'!$E162&amp;";",SMALL(IF(ISERROR(SEARCH(MID(";"&amp;'CASE DATA'!$E162&amp;";",ROW($1:$99),1),";")),"",ROW($1:$99)+1),COLUMN(I162)),SMALL(IF(ISERROR(SEARCH(MID(";"&amp;'CASE DATA'!$E162&amp;";",ROW($1:$99),1),";")),"",ROW($1:$99)),COLUMN(I161)+1)-SMALL(IF(ISERROR(SEARCH(MID(";"&amp;'CASE DATA'!$E162&amp;";",ROW($1:$99),1),";")),"",ROW($1:$99)),COLUMN(I161))-1)</f>
        <v/>
      </c>
      <c r="AD162" s="121" t="str">
        <f t="array" ref="AD162">MID(";"&amp;'CASE DATA'!$E162&amp;";",SMALL(IF(ISERROR(SEARCH(MID(";"&amp;'CASE DATA'!$E162&amp;";",ROW($1:$99),1),";")),"",ROW($1:$99)+1),COLUMN(J162)),SMALL(IF(ISERROR(SEARCH(MID(";"&amp;'CASE DATA'!$E162&amp;";",ROW($1:$99),1),";")),"",ROW($1:$99)),COLUMN(J161)+1)-SMALL(IF(ISERROR(SEARCH(MID(";"&amp;'CASE DATA'!$E162&amp;";",ROW($1:$99),1),";")),"",ROW($1:$99)),COLUMN(J161))-1)</f>
        <v/>
      </c>
      <c r="AE162" s="121" t="str">
        <f t="array" ref="AE162">MID(";"&amp;'CASE DATA'!$E162&amp;";",SMALL(IF(ISERROR(SEARCH(MID(";"&amp;'CASE DATA'!$E162&amp;";",ROW($1:$99),1),";")),"",ROW($1:$99)+1),COLUMN(K162)),SMALL(IF(ISERROR(SEARCH(MID(";"&amp;'CASE DATA'!$E162&amp;";",ROW($1:$99),1),";")),"",ROW($1:$99)),COLUMN(K161)+1)-SMALL(IF(ISERROR(SEARCH(MID(";"&amp;'CASE DATA'!$E162&amp;";",ROW($1:$99),1),";")),"",ROW($1:$99)),COLUMN(K161))-1)</f>
        <v/>
      </c>
      <c r="AF162" s="121" t="str">
        <f t="array" ref="AF162">MID(";"&amp;'CASE DATA'!$E162&amp;";",SMALL(IF(ISERROR(SEARCH(MID(";"&amp;'CASE DATA'!$E162&amp;";",ROW($1:$99),1),";")),"",ROW($1:$99)+1),COLUMN(L162)),SMALL(IF(ISERROR(SEARCH(MID(";"&amp;'CASE DATA'!$E162&amp;";",ROW($1:$99),1),";")),"",ROW($1:$99)),COLUMN(L161)+1)-SMALL(IF(ISERROR(SEARCH(MID(";"&amp;'CASE DATA'!$E162&amp;";",ROW($1:$99),1),";")),"",ROW($1:$99)),COLUMN(L161))-1)</f>
        <v/>
      </c>
    </row>
    <row r="163" spans="4:32" x14ac:dyDescent="0.3">
      <c r="D163" s="145"/>
      <c r="E163" s="146"/>
      <c r="S163" s="8">
        <f t="shared" si="3"/>
        <v>0</v>
      </c>
      <c r="U163" s="121" t="str">
        <f t="array" ref="U163">MID(";"&amp;'CASE DATA'!$E163&amp;";",SMALL(IF(ISERROR(SEARCH(MID(";"&amp;'CASE DATA'!$E163&amp;";",ROW($1:$99),1),";")),"",ROW($1:$99)+1),COLUMN(A163)),SMALL(IF(ISERROR(SEARCH(MID(";"&amp;'CASE DATA'!$E163&amp;";",ROW($1:$99),1),";")),"",ROW($1:$99)),COLUMN(A162)+1)-SMALL(IF(ISERROR(SEARCH(MID(";"&amp;'CASE DATA'!$E163&amp;";",ROW($1:$99),1),";")),"",ROW($1:$99)),COLUMN(A162))-1)</f>
        <v/>
      </c>
      <c r="V163" s="121" t="str">
        <f t="array" ref="V163">MID(";"&amp;'CASE DATA'!$E163&amp;";",SMALL(IF(ISERROR(SEARCH(MID(";"&amp;'CASE DATA'!$E163&amp;";",ROW($1:$99),1),";")),"",ROW($1:$99)+1),COLUMN(B163)),SMALL(IF(ISERROR(SEARCH(MID(";"&amp;'CASE DATA'!$E163&amp;";",ROW($1:$99),1),";")),"",ROW($1:$99)),COLUMN(B162)+1)-SMALL(IF(ISERROR(SEARCH(MID(";"&amp;'CASE DATA'!$E163&amp;";",ROW($1:$99),1),";")),"",ROW($1:$99)),COLUMN(B162))-1)</f>
        <v/>
      </c>
      <c r="W163" s="121" t="str">
        <f t="array" ref="W163">MID(";"&amp;'CASE DATA'!$E163&amp;";",SMALL(IF(ISERROR(SEARCH(MID(";"&amp;'CASE DATA'!$E163&amp;";",ROW($1:$99),1),";")),"",ROW($1:$99)+1),COLUMN(C163)),SMALL(IF(ISERROR(SEARCH(MID(";"&amp;'CASE DATA'!$E163&amp;";",ROW($1:$99),1),";")),"",ROW($1:$99)),COLUMN(C162)+1)-SMALL(IF(ISERROR(SEARCH(MID(";"&amp;'CASE DATA'!$E163&amp;";",ROW($1:$99),1),";")),"",ROW($1:$99)),COLUMN(C162))-1)</f>
        <v/>
      </c>
      <c r="X163" s="121" t="str">
        <f t="array" ref="X163">MID(";"&amp;'CASE DATA'!$E163&amp;";",SMALL(IF(ISERROR(SEARCH(MID(";"&amp;'CASE DATA'!$E163&amp;";",ROW($1:$99),1),";")),"",ROW($1:$99)+1),COLUMN(D163)),SMALL(IF(ISERROR(SEARCH(MID(";"&amp;'CASE DATA'!$E163&amp;";",ROW($1:$99),1),";")),"",ROW($1:$99)),COLUMN(D162)+1)-SMALL(IF(ISERROR(SEARCH(MID(";"&amp;'CASE DATA'!$E163&amp;";",ROW($1:$99),1),";")),"",ROW($1:$99)),COLUMN(D162))-1)</f>
        <v/>
      </c>
      <c r="Y163" s="121" t="str">
        <f t="array" ref="Y163">MID(";"&amp;'CASE DATA'!$E163&amp;";",SMALL(IF(ISERROR(SEARCH(MID(";"&amp;'CASE DATA'!$E163&amp;";",ROW($1:$99),1),";")),"",ROW($1:$99)+1),COLUMN(E163)),SMALL(IF(ISERROR(SEARCH(MID(";"&amp;'CASE DATA'!$E163&amp;";",ROW($1:$99),1),";")),"",ROW($1:$99)),COLUMN(E162)+1)-SMALL(IF(ISERROR(SEARCH(MID(";"&amp;'CASE DATA'!$E163&amp;";",ROW($1:$99),1),";")),"",ROW($1:$99)),COLUMN(E162))-1)</f>
        <v/>
      </c>
      <c r="Z163" s="121" t="str">
        <f t="array" ref="Z163">MID(";"&amp;'CASE DATA'!$E163&amp;";",SMALL(IF(ISERROR(SEARCH(MID(";"&amp;'CASE DATA'!$E163&amp;";",ROW($1:$99),1),";")),"",ROW($1:$99)+1),COLUMN(F163)),SMALL(IF(ISERROR(SEARCH(MID(";"&amp;'CASE DATA'!$E163&amp;";",ROW($1:$99),1),";")),"",ROW($1:$99)),COLUMN(F162)+1)-SMALL(IF(ISERROR(SEARCH(MID(";"&amp;'CASE DATA'!$E163&amp;";",ROW($1:$99),1),";")),"",ROW($1:$99)),COLUMN(F162))-1)</f>
        <v/>
      </c>
      <c r="AA163" s="121" t="str">
        <f t="array" ref="AA163">MID(";"&amp;'CASE DATA'!$E163&amp;";",SMALL(IF(ISERROR(SEARCH(MID(";"&amp;'CASE DATA'!$E163&amp;";",ROW($1:$99),1),";")),"",ROW($1:$99)+1),COLUMN(G163)),SMALL(IF(ISERROR(SEARCH(MID(";"&amp;'CASE DATA'!$E163&amp;";",ROW($1:$99),1),";")),"",ROW($1:$99)),COLUMN(G162)+1)-SMALL(IF(ISERROR(SEARCH(MID(";"&amp;'CASE DATA'!$E163&amp;";",ROW($1:$99),1),";")),"",ROW($1:$99)),COLUMN(G162))-1)</f>
        <v/>
      </c>
      <c r="AB163" s="121" t="str">
        <f t="array" ref="AB163">MID(";"&amp;'CASE DATA'!$E163&amp;";",SMALL(IF(ISERROR(SEARCH(MID(";"&amp;'CASE DATA'!$E163&amp;";",ROW($1:$99),1),";")),"",ROW($1:$99)+1),COLUMN(H163)),SMALL(IF(ISERROR(SEARCH(MID(";"&amp;'CASE DATA'!$E163&amp;";",ROW($1:$99),1),";")),"",ROW($1:$99)),COLUMN(H162)+1)-SMALL(IF(ISERROR(SEARCH(MID(";"&amp;'CASE DATA'!$E163&amp;";",ROW($1:$99),1),";")),"",ROW($1:$99)),COLUMN(H162))-1)</f>
        <v/>
      </c>
      <c r="AC163" s="121" t="str">
        <f t="array" ref="AC163">MID(";"&amp;'CASE DATA'!$E163&amp;";",SMALL(IF(ISERROR(SEARCH(MID(";"&amp;'CASE DATA'!$E163&amp;";",ROW($1:$99),1),";")),"",ROW($1:$99)+1),COLUMN(I163)),SMALL(IF(ISERROR(SEARCH(MID(";"&amp;'CASE DATA'!$E163&amp;";",ROW($1:$99),1),";")),"",ROW($1:$99)),COLUMN(I162)+1)-SMALL(IF(ISERROR(SEARCH(MID(";"&amp;'CASE DATA'!$E163&amp;";",ROW($1:$99),1),";")),"",ROW($1:$99)),COLUMN(I162))-1)</f>
        <v/>
      </c>
      <c r="AD163" s="121" t="str">
        <f t="array" ref="AD163">MID(";"&amp;'CASE DATA'!$E163&amp;";",SMALL(IF(ISERROR(SEARCH(MID(";"&amp;'CASE DATA'!$E163&amp;";",ROW($1:$99),1),";")),"",ROW($1:$99)+1),COLUMN(J163)),SMALL(IF(ISERROR(SEARCH(MID(";"&amp;'CASE DATA'!$E163&amp;";",ROW($1:$99),1),";")),"",ROW($1:$99)),COLUMN(J162)+1)-SMALL(IF(ISERROR(SEARCH(MID(";"&amp;'CASE DATA'!$E163&amp;";",ROW($1:$99),1),";")),"",ROW($1:$99)),COLUMN(J162))-1)</f>
        <v/>
      </c>
      <c r="AE163" s="121" t="str">
        <f t="array" ref="AE163">MID(";"&amp;'CASE DATA'!$E163&amp;";",SMALL(IF(ISERROR(SEARCH(MID(";"&amp;'CASE DATA'!$E163&amp;";",ROW($1:$99),1),";")),"",ROW($1:$99)+1),COLUMN(K163)),SMALL(IF(ISERROR(SEARCH(MID(";"&amp;'CASE DATA'!$E163&amp;";",ROW($1:$99),1),";")),"",ROW($1:$99)),COLUMN(K162)+1)-SMALL(IF(ISERROR(SEARCH(MID(";"&amp;'CASE DATA'!$E163&amp;";",ROW($1:$99),1),";")),"",ROW($1:$99)),COLUMN(K162))-1)</f>
        <v/>
      </c>
      <c r="AF163" s="121" t="str">
        <f t="array" ref="AF163">MID(";"&amp;'CASE DATA'!$E163&amp;";",SMALL(IF(ISERROR(SEARCH(MID(";"&amp;'CASE DATA'!$E163&amp;";",ROW($1:$99),1),";")),"",ROW($1:$99)+1),COLUMN(L163)),SMALL(IF(ISERROR(SEARCH(MID(";"&amp;'CASE DATA'!$E163&amp;";",ROW($1:$99),1),";")),"",ROW($1:$99)),COLUMN(L162)+1)-SMALL(IF(ISERROR(SEARCH(MID(";"&amp;'CASE DATA'!$E163&amp;";",ROW($1:$99),1),";")),"",ROW($1:$99)),COLUMN(L162))-1)</f>
        <v/>
      </c>
    </row>
    <row r="164" spans="4:32" x14ac:dyDescent="0.3">
      <c r="D164" s="145"/>
      <c r="E164" s="146"/>
      <c r="S164" s="8">
        <f t="shared" si="3"/>
        <v>0</v>
      </c>
      <c r="U164" s="121" t="str">
        <f t="array" ref="U164">MID(";"&amp;'CASE DATA'!$E164&amp;";",SMALL(IF(ISERROR(SEARCH(MID(";"&amp;'CASE DATA'!$E164&amp;";",ROW($1:$99),1),";")),"",ROW($1:$99)+1),COLUMN(A164)),SMALL(IF(ISERROR(SEARCH(MID(";"&amp;'CASE DATA'!$E164&amp;";",ROW($1:$99),1),";")),"",ROW($1:$99)),COLUMN(A163)+1)-SMALL(IF(ISERROR(SEARCH(MID(";"&amp;'CASE DATA'!$E164&amp;";",ROW($1:$99),1),";")),"",ROW($1:$99)),COLUMN(A163))-1)</f>
        <v/>
      </c>
      <c r="V164" s="121" t="str">
        <f t="array" ref="V164">MID(";"&amp;'CASE DATA'!$E164&amp;";",SMALL(IF(ISERROR(SEARCH(MID(";"&amp;'CASE DATA'!$E164&amp;";",ROW($1:$99),1),";")),"",ROW($1:$99)+1),COLUMN(B164)),SMALL(IF(ISERROR(SEARCH(MID(";"&amp;'CASE DATA'!$E164&amp;";",ROW($1:$99),1),";")),"",ROW($1:$99)),COLUMN(B163)+1)-SMALL(IF(ISERROR(SEARCH(MID(";"&amp;'CASE DATA'!$E164&amp;";",ROW($1:$99),1),";")),"",ROW($1:$99)),COLUMN(B163))-1)</f>
        <v/>
      </c>
      <c r="W164" s="121" t="str">
        <f t="array" ref="W164">MID(";"&amp;'CASE DATA'!$E164&amp;";",SMALL(IF(ISERROR(SEARCH(MID(";"&amp;'CASE DATA'!$E164&amp;";",ROW($1:$99),1),";")),"",ROW($1:$99)+1),COLUMN(C164)),SMALL(IF(ISERROR(SEARCH(MID(";"&amp;'CASE DATA'!$E164&amp;";",ROW($1:$99),1),";")),"",ROW($1:$99)),COLUMN(C163)+1)-SMALL(IF(ISERROR(SEARCH(MID(";"&amp;'CASE DATA'!$E164&amp;";",ROW($1:$99),1),";")),"",ROW($1:$99)),COLUMN(C163))-1)</f>
        <v/>
      </c>
      <c r="X164" s="121" t="str">
        <f t="array" ref="X164">MID(";"&amp;'CASE DATA'!$E164&amp;";",SMALL(IF(ISERROR(SEARCH(MID(";"&amp;'CASE DATA'!$E164&amp;";",ROW($1:$99),1),";")),"",ROW($1:$99)+1),COLUMN(D164)),SMALL(IF(ISERROR(SEARCH(MID(";"&amp;'CASE DATA'!$E164&amp;";",ROW($1:$99),1),";")),"",ROW($1:$99)),COLUMN(D163)+1)-SMALL(IF(ISERROR(SEARCH(MID(";"&amp;'CASE DATA'!$E164&amp;";",ROW($1:$99),1),";")),"",ROW($1:$99)),COLUMN(D163))-1)</f>
        <v/>
      </c>
      <c r="Y164" s="121" t="str">
        <f t="array" ref="Y164">MID(";"&amp;'CASE DATA'!$E164&amp;";",SMALL(IF(ISERROR(SEARCH(MID(";"&amp;'CASE DATA'!$E164&amp;";",ROW($1:$99),1),";")),"",ROW($1:$99)+1),COLUMN(E164)),SMALL(IF(ISERROR(SEARCH(MID(";"&amp;'CASE DATA'!$E164&amp;";",ROW($1:$99),1),";")),"",ROW($1:$99)),COLUMN(E163)+1)-SMALL(IF(ISERROR(SEARCH(MID(";"&amp;'CASE DATA'!$E164&amp;";",ROW($1:$99),1),";")),"",ROW($1:$99)),COLUMN(E163))-1)</f>
        <v/>
      </c>
      <c r="Z164" s="121" t="str">
        <f t="array" ref="Z164">MID(";"&amp;'CASE DATA'!$E164&amp;";",SMALL(IF(ISERROR(SEARCH(MID(";"&amp;'CASE DATA'!$E164&amp;";",ROW($1:$99),1),";")),"",ROW($1:$99)+1),COLUMN(F164)),SMALL(IF(ISERROR(SEARCH(MID(";"&amp;'CASE DATA'!$E164&amp;";",ROW($1:$99),1),";")),"",ROW($1:$99)),COLUMN(F163)+1)-SMALL(IF(ISERROR(SEARCH(MID(";"&amp;'CASE DATA'!$E164&amp;";",ROW($1:$99),1),";")),"",ROW($1:$99)),COLUMN(F163))-1)</f>
        <v/>
      </c>
      <c r="AA164" s="121" t="str">
        <f t="array" ref="AA164">MID(";"&amp;'CASE DATA'!$E164&amp;";",SMALL(IF(ISERROR(SEARCH(MID(";"&amp;'CASE DATA'!$E164&amp;";",ROW($1:$99),1),";")),"",ROW($1:$99)+1),COLUMN(G164)),SMALL(IF(ISERROR(SEARCH(MID(";"&amp;'CASE DATA'!$E164&amp;";",ROW($1:$99),1),";")),"",ROW($1:$99)),COLUMN(G163)+1)-SMALL(IF(ISERROR(SEARCH(MID(";"&amp;'CASE DATA'!$E164&amp;";",ROW($1:$99),1),";")),"",ROW($1:$99)),COLUMN(G163))-1)</f>
        <v/>
      </c>
      <c r="AB164" s="121" t="str">
        <f t="array" ref="AB164">MID(";"&amp;'CASE DATA'!$E164&amp;";",SMALL(IF(ISERROR(SEARCH(MID(";"&amp;'CASE DATA'!$E164&amp;";",ROW($1:$99),1),";")),"",ROW($1:$99)+1),COLUMN(H164)),SMALL(IF(ISERROR(SEARCH(MID(";"&amp;'CASE DATA'!$E164&amp;";",ROW($1:$99),1),";")),"",ROW($1:$99)),COLUMN(H163)+1)-SMALL(IF(ISERROR(SEARCH(MID(";"&amp;'CASE DATA'!$E164&amp;";",ROW($1:$99),1),";")),"",ROW($1:$99)),COLUMN(H163))-1)</f>
        <v/>
      </c>
      <c r="AC164" s="121" t="str">
        <f t="array" ref="AC164">MID(";"&amp;'CASE DATA'!$E164&amp;";",SMALL(IF(ISERROR(SEARCH(MID(";"&amp;'CASE DATA'!$E164&amp;";",ROW($1:$99),1),";")),"",ROW($1:$99)+1),COLUMN(I164)),SMALL(IF(ISERROR(SEARCH(MID(";"&amp;'CASE DATA'!$E164&amp;";",ROW($1:$99),1),";")),"",ROW($1:$99)),COLUMN(I163)+1)-SMALL(IF(ISERROR(SEARCH(MID(";"&amp;'CASE DATA'!$E164&amp;";",ROW($1:$99),1),";")),"",ROW($1:$99)),COLUMN(I163))-1)</f>
        <v/>
      </c>
      <c r="AD164" s="121" t="str">
        <f t="array" ref="AD164">MID(";"&amp;'CASE DATA'!$E164&amp;";",SMALL(IF(ISERROR(SEARCH(MID(";"&amp;'CASE DATA'!$E164&amp;";",ROW($1:$99),1),";")),"",ROW($1:$99)+1),COLUMN(J164)),SMALL(IF(ISERROR(SEARCH(MID(";"&amp;'CASE DATA'!$E164&amp;";",ROW($1:$99),1),";")),"",ROW($1:$99)),COLUMN(J163)+1)-SMALL(IF(ISERROR(SEARCH(MID(";"&amp;'CASE DATA'!$E164&amp;";",ROW($1:$99),1),";")),"",ROW($1:$99)),COLUMN(J163))-1)</f>
        <v/>
      </c>
      <c r="AE164" s="121" t="str">
        <f t="array" ref="AE164">MID(";"&amp;'CASE DATA'!$E164&amp;";",SMALL(IF(ISERROR(SEARCH(MID(";"&amp;'CASE DATA'!$E164&amp;";",ROW($1:$99),1),";")),"",ROW($1:$99)+1),COLUMN(K164)),SMALL(IF(ISERROR(SEARCH(MID(";"&amp;'CASE DATA'!$E164&amp;";",ROW($1:$99),1),";")),"",ROW($1:$99)),COLUMN(K163)+1)-SMALL(IF(ISERROR(SEARCH(MID(";"&amp;'CASE DATA'!$E164&amp;";",ROW($1:$99),1),";")),"",ROW($1:$99)),COLUMN(K163))-1)</f>
        <v/>
      </c>
      <c r="AF164" s="121" t="str">
        <f t="array" ref="AF164">MID(";"&amp;'CASE DATA'!$E164&amp;";",SMALL(IF(ISERROR(SEARCH(MID(";"&amp;'CASE DATA'!$E164&amp;";",ROW($1:$99),1),";")),"",ROW($1:$99)+1),COLUMN(L164)),SMALL(IF(ISERROR(SEARCH(MID(";"&amp;'CASE DATA'!$E164&amp;";",ROW($1:$99),1),";")),"",ROW($1:$99)),COLUMN(L163)+1)-SMALL(IF(ISERROR(SEARCH(MID(";"&amp;'CASE DATA'!$E164&amp;";",ROW($1:$99),1),";")),"",ROW($1:$99)),COLUMN(L163))-1)</f>
        <v/>
      </c>
    </row>
    <row r="165" spans="4:32" x14ac:dyDescent="0.3">
      <c r="D165" s="145"/>
      <c r="E165" s="146"/>
      <c r="S165" s="8">
        <f t="shared" si="3"/>
        <v>0</v>
      </c>
      <c r="U165" s="121" t="str">
        <f t="array" ref="U165">MID(";"&amp;'CASE DATA'!$E165&amp;";",SMALL(IF(ISERROR(SEARCH(MID(";"&amp;'CASE DATA'!$E165&amp;";",ROW($1:$99),1),";")),"",ROW($1:$99)+1),COLUMN(A165)),SMALL(IF(ISERROR(SEARCH(MID(";"&amp;'CASE DATA'!$E165&amp;";",ROW($1:$99),1),";")),"",ROW($1:$99)),COLUMN(A164)+1)-SMALL(IF(ISERROR(SEARCH(MID(";"&amp;'CASE DATA'!$E165&amp;";",ROW($1:$99),1),";")),"",ROW($1:$99)),COLUMN(A164))-1)</f>
        <v/>
      </c>
      <c r="V165" s="121" t="str">
        <f t="array" ref="V165">MID(";"&amp;'CASE DATA'!$E165&amp;";",SMALL(IF(ISERROR(SEARCH(MID(";"&amp;'CASE DATA'!$E165&amp;";",ROW($1:$99),1),";")),"",ROW($1:$99)+1),COLUMN(B165)),SMALL(IF(ISERROR(SEARCH(MID(";"&amp;'CASE DATA'!$E165&amp;";",ROW($1:$99),1),";")),"",ROW($1:$99)),COLUMN(B164)+1)-SMALL(IF(ISERROR(SEARCH(MID(";"&amp;'CASE DATA'!$E165&amp;";",ROW($1:$99),1),";")),"",ROW($1:$99)),COLUMN(B164))-1)</f>
        <v/>
      </c>
      <c r="W165" s="121" t="str">
        <f t="array" ref="W165">MID(";"&amp;'CASE DATA'!$E165&amp;";",SMALL(IF(ISERROR(SEARCH(MID(";"&amp;'CASE DATA'!$E165&amp;";",ROW($1:$99),1),";")),"",ROW($1:$99)+1),COLUMN(C165)),SMALL(IF(ISERROR(SEARCH(MID(";"&amp;'CASE DATA'!$E165&amp;";",ROW($1:$99),1),";")),"",ROW($1:$99)),COLUMN(C164)+1)-SMALL(IF(ISERROR(SEARCH(MID(";"&amp;'CASE DATA'!$E165&amp;";",ROW($1:$99),1),";")),"",ROW($1:$99)),COLUMN(C164))-1)</f>
        <v/>
      </c>
      <c r="X165" s="121" t="str">
        <f t="array" ref="X165">MID(";"&amp;'CASE DATA'!$E165&amp;";",SMALL(IF(ISERROR(SEARCH(MID(";"&amp;'CASE DATA'!$E165&amp;";",ROW($1:$99),1),";")),"",ROW($1:$99)+1),COLUMN(D165)),SMALL(IF(ISERROR(SEARCH(MID(";"&amp;'CASE DATA'!$E165&amp;";",ROW($1:$99),1),";")),"",ROW($1:$99)),COLUMN(D164)+1)-SMALL(IF(ISERROR(SEARCH(MID(";"&amp;'CASE DATA'!$E165&amp;";",ROW($1:$99),1),";")),"",ROW($1:$99)),COLUMN(D164))-1)</f>
        <v/>
      </c>
      <c r="Y165" s="121" t="str">
        <f t="array" ref="Y165">MID(";"&amp;'CASE DATA'!$E165&amp;";",SMALL(IF(ISERROR(SEARCH(MID(";"&amp;'CASE DATA'!$E165&amp;";",ROW($1:$99),1),";")),"",ROW($1:$99)+1),COLUMN(E165)),SMALL(IF(ISERROR(SEARCH(MID(";"&amp;'CASE DATA'!$E165&amp;";",ROW($1:$99),1),";")),"",ROW($1:$99)),COLUMN(E164)+1)-SMALL(IF(ISERROR(SEARCH(MID(";"&amp;'CASE DATA'!$E165&amp;";",ROW($1:$99),1),";")),"",ROW($1:$99)),COLUMN(E164))-1)</f>
        <v/>
      </c>
      <c r="Z165" s="121" t="str">
        <f t="array" ref="Z165">MID(";"&amp;'CASE DATA'!$E165&amp;";",SMALL(IF(ISERROR(SEARCH(MID(";"&amp;'CASE DATA'!$E165&amp;";",ROW($1:$99),1),";")),"",ROW($1:$99)+1),COLUMN(F165)),SMALL(IF(ISERROR(SEARCH(MID(";"&amp;'CASE DATA'!$E165&amp;";",ROW($1:$99),1),";")),"",ROW($1:$99)),COLUMN(F164)+1)-SMALL(IF(ISERROR(SEARCH(MID(";"&amp;'CASE DATA'!$E165&amp;";",ROW($1:$99),1),";")),"",ROW($1:$99)),COLUMN(F164))-1)</f>
        <v/>
      </c>
      <c r="AA165" s="121" t="str">
        <f t="array" ref="AA165">MID(";"&amp;'CASE DATA'!$E165&amp;";",SMALL(IF(ISERROR(SEARCH(MID(";"&amp;'CASE DATA'!$E165&amp;";",ROW($1:$99),1),";")),"",ROW($1:$99)+1),COLUMN(G165)),SMALL(IF(ISERROR(SEARCH(MID(";"&amp;'CASE DATA'!$E165&amp;";",ROW($1:$99),1),";")),"",ROW($1:$99)),COLUMN(G164)+1)-SMALL(IF(ISERROR(SEARCH(MID(";"&amp;'CASE DATA'!$E165&amp;";",ROW($1:$99),1),";")),"",ROW($1:$99)),COLUMN(G164))-1)</f>
        <v/>
      </c>
      <c r="AB165" s="121" t="str">
        <f t="array" ref="AB165">MID(";"&amp;'CASE DATA'!$E165&amp;";",SMALL(IF(ISERROR(SEARCH(MID(";"&amp;'CASE DATA'!$E165&amp;";",ROW($1:$99),1),";")),"",ROW($1:$99)+1),COLUMN(H165)),SMALL(IF(ISERROR(SEARCH(MID(";"&amp;'CASE DATA'!$E165&amp;";",ROW($1:$99),1),";")),"",ROW($1:$99)),COLUMN(H164)+1)-SMALL(IF(ISERROR(SEARCH(MID(";"&amp;'CASE DATA'!$E165&amp;";",ROW($1:$99),1),";")),"",ROW($1:$99)),COLUMN(H164))-1)</f>
        <v/>
      </c>
      <c r="AC165" s="121" t="str">
        <f t="array" ref="AC165">MID(";"&amp;'CASE DATA'!$E165&amp;";",SMALL(IF(ISERROR(SEARCH(MID(";"&amp;'CASE DATA'!$E165&amp;";",ROW($1:$99),1),";")),"",ROW($1:$99)+1),COLUMN(I165)),SMALL(IF(ISERROR(SEARCH(MID(";"&amp;'CASE DATA'!$E165&amp;";",ROW($1:$99),1),";")),"",ROW($1:$99)),COLUMN(I164)+1)-SMALL(IF(ISERROR(SEARCH(MID(";"&amp;'CASE DATA'!$E165&amp;";",ROW($1:$99),1),";")),"",ROW($1:$99)),COLUMN(I164))-1)</f>
        <v/>
      </c>
      <c r="AD165" s="121" t="str">
        <f t="array" ref="AD165">MID(";"&amp;'CASE DATA'!$E165&amp;";",SMALL(IF(ISERROR(SEARCH(MID(";"&amp;'CASE DATA'!$E165&amp;";",ROW($1:$99),1),";")),"",ROW($1:$99)+1),COLUMN(J165)),SMALL(IF(ISERROR(SEARCH(MID(";"&amp;'CASE DATA'!$E165&amp;";",ROW($1:$99),1),";")),"",ROW($1:$99)),COLUMN(J164)+1)-SMALL(IF(ISERROR(SEARCH(MID(";"&amp;'CASE DATA'!$E165&amp;";",ROW($1:$99),1),";")),"",ROW($1:$99)),COLUMN(J164))-1)</f>
        <v/>
      </c>
      <c r="AE165" s="121" t="str">
        <f t="array" ref="AE165">MID(";"&amp;'CASE DATA'!$E165&amp;";",SMALL(IF(ISERROR(SEARCH(MID(";"&amp;'CASE DATA'!$E165&amp;";",ROW($1:$99),1),";")),"",ROW($1:$99)+1),COLUMN(K165)),SMALL(IF(ISERROR(SEARCH(MID(";"&amp;'CASE DATA'!$E165&amp;";",ROW($1:$99),1),";")),"",ROW($1:$99)),COLUMN(K164)+1)-SMALL(IF(ISERROR(SEARCH(MID(";"&amp;'CASE DATA'!$E165&amp;";",ROW($1:$99),1),";")),"",ROW($1:$99)),COLUMN(K164))-1)</f>
        <v/>
      </c>
      <c r="AF165" s="121" t="str">
        <f t="array" ref="AF165">MID(";"&amp;'CASE DATA'!$E165&amp;";",SMALL(IF(ISERROR(SEARCH(MID(";"&amp;'CASE DATA'!$E165&amp;";",ROW($1:$99),1),";")),"",ROW($1:$99)+1),COLUMN(L165)),SMALL(IF(ISERROR(SEARCH(MID(";"&amp;'CASE DATA'!$E165&amp;";",ROW($1:$99),1),";")),"",ROW($1:$99)),COLUMN(L164)+1)-SMALL(IF(ISERROR(SEARCH(MID(";"&amp;'CASE DATA'!$E165&amp;";",ROW($1:$99),1),";")),"",ROW($1:$99)),COLUMN(L164))-1)</f>
        <v/>
      </c>
    </row>
    <row r="166" spans="4:32" x14ac:dyDescent="0.3">
      <c r="D166" s="145"/>
      <c r="E166" s="146"/>
      <c r="S166" s="8">
        <f t="shared" si="3"/>
        <v>0</v>
      </c>
      <c r="U166" s="121" t="str">
        <f t="array" ref="U166">MID(";"&amp;'CASE DATA'!$E166&amp;";",SMALL(IF(ISERROR(SEARCH(MID(";"&amp;'CASE DATA'!$E166&amp;";",ROW($1:$99),1),";")),"",ROW($1:$99)+1),COLUMN(A166)),SMALL(IF(ISERROR(SEARCH(MID(";"&amp;'CASE DATA'!$E166&amp;";",ROW($1:$99),1),";")),"",ROW($1:$99)),COLUMN(A165)+1)-SMALL(IF(ISERROR(SEARCH(MID(";"&amp;'CASE DATA'!$E166&amp;";",ROW($1:$99),1),";")),"",ROW($1:$99)),COLUMN(A165))-1)</f>
        <v/>
      </c>
      <c r="V166" s="121" t="str">
        <f t="array" ref="V166">MID(";"&amp;'CASE DATA'!$E166&amp;";",SMALL(IF(ISERROR(SEARCH(MID(";"&amp;'CASE DATA'!$E166&amp;";",ROW($1:$99),1),";")),"",ROW($1:$99)+1),COLUMN(B166)),SMALL(IF(ISERROR(SEARCH(MID(";"&amp;'CASE DATA'!$E166&amp;";",ROW($1:$99),1),";")),"",ROW($1:$99)),COLUMN(B165)+1)-SMALL(IF(ISERROR(SEARCH(MID(";"&amp;'CASE DATA'!$E166&amp;";",ROW($1:$99),1),";")),"",ROW($1:$99)),COLUMN(B165))-1)</f>
        <v/>
      </c>
      <c r="W166" s="121" t="str">
        <f t="array" ref="W166">MID(";"&amp;'CASE DATA'!$E166&amp;";",SMALL(IF(ISERROR(SEARCH(MID(";"&amp;'CASE DATA'!$E166&amp;";",ROW($1:$99),1),";")),"",ROW($1:$99)+1),COLUMN(C166)),SMALL(IF(ISERROR(SEARCH(MID(";"&amp;'CASE DATA'!$E166&amp;";",ROW($1:$99),1),";")),"",ROW($1:$99)),COLUMN(C165)+1)-SMALL(IF(ISERROR(SEARCH(MID(";"&amp;'CASE DATA'!$E166&amp;";",ROW($1:$99),1),";")),"",ROW($1:$99)),COLUMN(C165))-1)</f>
        <v/>
      </c>
      <c r="X166" s="121" t="str">
        <f t="array" ref="X166">MID(";"&amp;'CASE DATA'!$E166&amp;";",SMALL(IF(ISERROR(SEARCH(MID(";"&amp;'CASE DATA'!$E166&amp;";",ROW($1:$99),1),";")),"",ROW($1:$99)+1),COLUMN(D166)),SMALL(IF(ISERROR(SEARCH(MID(";"&amp;'CASE DATA'!$E166&amp;";",ROW($1:$99),1),";")),"",ROW($1:$99)),COLUMN(D165)+1)-SMALL(IF(ISERROR(SEARCH(MID(";"&amp;'CASE DATA'!$E166&amp;";",ROW($1:$99),1),";")),"",ROW($1:$99)),COLUMN(D165))-1)</f>
        <v/>
      </c>
      <c r="Y166" s="121" t="str">
        <f t="array" ref="Y166">MID(";"&amp;'CASE DATA'!$E166&amp;";",SMALL(IF(ISERROR(SEARCH(MID(";"&amp;'CASE DATA'!$E166&amp;";",ROW($1:$99),1),";")),"",ROW($1:$99)+1),COLUMN(E166)),SMALL(IF(ISERROR(SEARCH(MID(";"&amp;'CASE DATA'!$E166&amp;";",ROW($1:$99),1),";")),"",ROW($1:$99)),COLUMN(E165)+1)-SMALL(IF(ISERROR(SEARCH(MID(";"&amp;'CASE DATA'!$E166&amp;";",ROW($1:$99),1),";")),"",ROW($1:$99)),COLUMN(E165))-1)</f>
        <v/>
      </c>
      <c r="Z166" s="121" t="str">
        <f t="array" ref="Z166">MID(";"&amp;'CASE DATA'!$E166&amp;";",SMALL(IF(ISERROR(SEARCH(MID(";"&amp;'CASE DATA'!$E166&amp;";",ROW($1:$99),1),";")),"",ROW($1:$99)+1),COLUMN(F166)),SMALL(IF(ISERROR(SEARCH(MID(";"&amp;'CASE DATA'!$E166&amp;";",ROW($1:$99),1),";")),"",ROW($1:$99)),COLUMN(F165)+1)-SMALL(IF(ISERROR(SEARCH(MID(";"&amp;'CASE DATA'!$E166&amp;";",ROW($1:$99),1),";")),"",ROW($1:$99)),COLUMN(F165))-1)</f>
        <v/>
      </c>
      <c r="AA166" s="121" t="str">
        <f t="array" ref="AA166">MID(";"&amp;'CASE DATA'!$E166&amp;";",SMALL(IF(ISERROR(SEARCH(MID(";"&amp;'CASE DATA'!$E166&amp;";",ROW($1:$99),1),";")),"",ROW($1:$99)+1),COLUMN(G166)),SMALL(IF(ISERROR(SEARCH(MID(";"&amp;'CASE DATA'!$E166&amp;";",ROW($1:$99),1),";")),"",ROW($1:$99)),COLUMN(G165)+1)-SMALL(IF(ISERROR(SEARCH(MID(";"&amp;'CASE DATA'!$E166&amp;";",ROW($1:$99),1),";")),"",ROW($1:$99)),COLUMN(G165))-1)</f>
        <v/>
      </c>
      <c r="AB166" s="121" t="str">
        <f t="array" ref="AB166">MID(";"&amp;'CASE DATA'!$E166&amp;";",SMALL(IF(ISERROR(SEARCH(MID(";"&amp;'CASE DATA'!$E166&amp;";",ROW($1:$99),1),";")),"",ROW($1:$99)+1),COLUMN(H166)),SMALL(IF(ISERROR(SEARCH(MID(";"&amp;'CASE DATA'!$E166&amp;";",ROW($1:$99),1),";")),"",ROW($1:$99)),COLUMN(H165)+1)-SMALL(IF(ISERROR(SEARCH(MID(";"&amp;'CASE DATA'!$E166&amp;";",ROW($1:$99),1),";")),"",ROW($1:$99)),COLUMN(H165))-1)</f>
        <v/>
      </c>
      <c r="AC166" s="121" t="str">
        <f t="array" ref="AC166">MID(";"&amp;'CASE DATA'!$E166&amp;";",SMALL(IF(ISERROR(SEARCH(MID(";"&amp;'CASE DATA'!$E166&amp;";",ROW($1:$99),1),";")),"",ROW($1:$99)+1),COLUMN(I166)),SMALL(IF(ISERROR(SEARCH(MID(";"&amp;'CASE DATA'!$E166&amp;";",ROW($1:$99),1),";")),"",ROW($1:$99)),COLUMN(I165)+1)-SMALL(IF(ISERROR(SEARCH(MID(";"&amp;'CASE DATA'!$E166&amp;";",ROW($1:$99),1),";")),"",ROW($1:$99)),COLUMN(I165))-1)</f>
        <v/>
      </c>
      <c r="AD166" s="121" t="str">
        <f t="array" ref="AD166">MID(";"&amp;'CASE DATA'!$E166&amp;";",SMALL(IF(ISERROR(SEARCH(MID(";"&amp;'CASE DATA'!$E166&amp;";",ROW($1:$99),1),";")),"",ROW($1:$99)+1),COLUMN(J166)),SMALL(IF(ISERROR(SEARCH(MID(";"&amp;'CASE DATA'!$E166&amp;";",ROW($1:$99),1),";")),"",ROW($1:$99)),COLUMN(J165)+1)-SMALL(IF(ISERROR(SEARCH(MID(";"&amp;'CASE DATA'!$E166&amp;";",ROW($1:$99),1),";")),"",ROW($1:$99)),COLUMN(J165))-1)</f>
        <v/>
      </c>
      <c r="AE166" s="121" t="str">
        <f t="array" ref="AE166">MID(";"&amp;'CASE DATA'!$E166&amp;";",SMALL(IF(ISERROR(SEARCH(MID(";"&amp;'CASE DATA'!$E166&amp;";",ROW($1:$99),1),";")),"",ROW($1:$99)+1),COLUMN(K166)),SMALL(IF(ISERROR(SEARCH(MID(";"&amp;'CASE DATA'!$E166&amp;";",ROW($1:$99),1),";")),"",ROW($1:$99)),COLUMN(K165)+1)-SMALL(IF(ISERROR(SEARCH(MID(";"&amp;'CASE DATA'!$E166&amp;";",ROW($1:$99),1),";")),"",ROW($1:$99)),COLUMN(K165))-1)</f>
        <v/>
      </c>
      <c r="AF166" s="121" t="str">
        <f t="array" ref="AF166">MID(";"&amp;'CASE DATA'!$E166&amp;";",SMALL(IF(ISERROR(SEARCH(MID(";"&amp;'CASE DATA'!$E166&amp;";",ROW($1:$99),1),";")),"",ROW($1:$99)+1),COLUMN(L166)),SMALL(IF(ISERROR(SEARCH(MID(";"&amp;'CASE DATA'!$E166&amp;";",ROW($1:$99),1),";")),"",ROW($1:$99)),COLUMN(L165)+1)-SMALL(IF(ISERROR(SEARCH(MID(";"&amp;'CASE DATA'!$E166&amp;";",ROW($1:$99),1),";")),"",ROW($1:$99)),COLUMN(L165))-1)</f>
        <v/>
      </c>
    </row>
    <row r="167" spans="4:32" x14ac:dyDescent="0.3">
      <c r="D167" s="145"/>
      <c r="E167" s="146"/>
      <c r="S167" s="8">
        <f t="shared" si="3"/>
        <v>0</v>
      </c>
      <c r="U167" s="121" t="str">
        <f t="array" ref="U167">MID(";"&amp;'CASE DATA'!$E167&amp;";",SMALL(IF(ISERROR(SEARCH(MID(";"&amp;'CASE DATA'!$E167&amp;";",ROW($1:$99),1),";")),"",ROW($1:$99)+1),COLUMN(A167)),SMALL(IF(ISERROR(SEARCH(MID(";"&amp;'CASE DATA'!$E167&amp;";",ROW($1:$99),1),";")),"",ROW($1:$99)),COLUMN(A166)+1)-SMALL(IF(ISERROR(SEARCH(MID(";"&amp;'CASE DATA'!$E167&amp;";",ROW($1:$99),1),";")),"",ROW($1:$99)),COLUMN(A166))-1)</f>
        <v/>
      </c>
      <c r="V167" s="121" t="str">
        <f t="array" ref="V167">MID(";"&amp;'CASE DATA'!$E167&amp;";",SMALL(IF(ISERROR(SEARCH(MID(";"&amp;'CASE DATA'!$E167&amp;";",ROW($1:$99),1),";")),"",ROW($1:$99)+1),COLUMN(B167)),SMALL(IF(ISERROR(SEARCH(MID(";"&amp;'CASE DATA'!$E167&amp;";",ROW($1:$99),1),";")),"",ROW($1:$99)),COLUMN(B166)+1)-SMALL(IF(ISERROR(SEARCH(MID(";"&amp;'CASE DATA'!$E167&amp;";",ROW($1:$99),1),";")),"",ROW($1:$99)),COLUMN(B166))-1)</f>
        <v/>
      </c>
      <c r="W167" s="121" t="str">
        <f t="array" ref="W167">MID(";"&amp;'CASE DATA'!$E167&amp;";",SMALL(IF(ISERROR(SEARCH(MID(";"&amp;'CASE DATA'!$E167&amp;";",ROW($1:$99),1),";")),"",ROW($1:$99)+1),COLUMN(C167)),SMALL(IF(ISERROR(SEARCH(MID(";"&amp;'CASE DATA'!$E167&amp;";",ROW($1:$99),1),";")),"",ROW($1:$99)),COLUMN(C166)+1)-SMALL(IF(ISERROR(SEARCH(MID(";"&amp;'CASE DATA'!$E167&amp;";",ROW($1:$99),1),";")),"",ROW($1:$99)),COLUMN(C166))-1)</f>
        <v/>
      </c>
      <c r="X167" s="121" t="str">
        <f t="array" ref="X167">MID(";"&amp;'CASE DATA'!$E167&amp;";",SMALL(IF(ISERROR(SEARCH(MID(";"&amp;'CASE DATA'!$E167&amp;";",ROW($1:$99),1),";")),"",ROW($1:$99)+1),COLUMN(D167)),SMALL(IF(ISERROR(SEARCH(MID(";"&amp;'CASE DATA'!$E167&amp;";",ROW($1:$99),1),";")),"",ROW($1:$99)),COLUMN(D166)+1)-SMALL(IF(ISERROR(SEARCH(MID(";"&amp;'CASE DATA'!$E167&amp;";",ROW($1:$99),1),";")),"",ROW($1:$99)),COLUMN(D166))-1)</f>
        <v/>
      </c>
      <c r="Y167" s="121" t="str">
        <f t="array" ref="Y167">MID(";"&amp;'CASE DATA'!$E167&amp;";",SMALL(IF(ISERROR(SEARCH(MID(";"&amp;'CASE DATA'!$E167&amp;";",ROW($1:$99),1),";")),"",ROW($1:$99)+1),COLUMN(E167)),SMALL(IF(ISERROR(SEARCH(MID(";"&amp;'CASE DATA'!$E167&amp;";",ROW($1:$99),1),";")),"",ROW($1:$99)),COLUMN(E166)+1)-SMALL(IF(ISERROR(SEARCH(MID(";"&amp;'CASE DATA'!$E167&amp;";",ROW($1:$99),1),";")),"",ROW($1:$99)),COLUMN(E166))-1)</f>
        <v/>
      </c>
      <c r="Z167" s="121" t="str">
        <f t="array" ref="Z167">MID(";"&amp;'CASE DATA'!$E167&amp;";",SMALL(IF(ISERROR(SEARCH(MID(";"&amp;'CASE DATA'!$E167&amp;";",ROW($1:$99),1),";")),"",ROW($1:$99)+1),COLUMN(F167)),SMALL(IF(ISERROR(SEARCH(MID(";"&amp;'CASE DATA'!$E167&amp;";",ROW($1:$99),1),";")),"",ROW($1:$99)),COLUMN(F166)+1)-SMALL(IF(ISERROR(SEARCH(MID(";"&amp;'CASE DATA'!$E167&amp;";",ROW($1:$99),1),";")),"",ROW($1:$99)),COLUMN(F166))-1)</f>
        <v/>
      </c>
      <c r="AA167" s="121" t="str">
        <f t="array" ref="AA167">MID(";"&amp;'CASE DATA'!$E167&amp;";",SMALL(IF(ISERROR(SEARCH(MID(";"&amp;'CASE DATA'!$E167&amp;";",ROW($1:$99),1),";")),"",ROW($1:$99)+1),COLUMN(G167)),SMALL(IF(ISERROR(SEARCH(MID(";"&amp;'CASE DATA'!$E167&amp;";",ROW($1:$99),1),";")),"",ROW($1:$99)),COLUMN(G166)+1)-SMALL(IF(ISERROR(SEARCH(MID(";"&amp;'CASE DATA'!$E167&amp;";",ROW($1:$99),1),";")),"",ROW($1:$99)),COLUMN(G166))-1)</f>
        <v/>
      </c>
      <c r="AB167" s="121" t="str">
        <f t="array" ref="AB167">MID(";"&amp;'CASE DATA'!$E167&amp;";",SMALL(IF(ISERROR(SEARCH(MID(";"&amp;'CASE DATA'!$E167&amp;";",ROW($1:$99),1),";")),"",ROW($1:$99)+1),COLUMN(H167)),SMALL(IF(ISERROR(SEARCH(MID(";"&amp;'CASE DATA'!$E167&amp;";",ROW($1:$99),1),";")),"",ROW($1:$99)),COLUMN(H166)+1)-SMALL(IF(ISERROR(SEARCH(MID(";"&amp;'CASE DATA'!$E167&amp;";",ROW($1:$99),1),";")),"",ROW($1:$99)),COLUMN(H166))-1)</f>
        <v/>
      </c>
      <c r="AC167" s="121" t="str">
        <f t="array" ref="AC167">MID(";"&amp;'CASE DATA'!$E167&amp;";",SMALL(IF(ISERROR(SEARCH(MID(";"&amp;'CASE DATA'!$E167&amp;";",ROW($1:$99),1),";")),"",ROW($1:$99)+1),COLUMN(I167)),SMALL(IF(ISERROR(SEARCH(MID(";"&amp;'CASE DATA'!$E167&amp;";",ROW($1:$99),1),";")),"",ROW($1:$99)),COLUMN(I166)+1)-SMALL(IF(ISERROR(SEARCH(MID(";"&amp;'CASE DATA'!$E167&amp;";",ROW($1:$99),1),";")),"",ROW($1:$99)),COLUMN(I166))-1)</f>
        <v/>
      </c>
      <c r="AD167" s="121" t="str">
        <f t="array" ref="AD167">MID(";"&amp;'CASE DATA'!$E167&amp;";",SMALL(IF(ISERROR(SEARCH(MID(";"&amp;'CASE DATA'!$E167&amp;";",ROW($1:$99),1),";")),"",ROW($1:$99)+1),COLUMN(J167)),SMALL(IF(ISERROR(SEARCH(MID(";"&amp;'CASE DATA'!$E167&amp;";",ROW($1:$99),1),";")),"",ROW($1:$99)),COLUMN(J166)+1)-SMALL(IF(ISERROR(SEARCH(MID(";"&amp;'CASE DATA'!$E167&amp;";",ROW($1:$99),1),";")),"",ROW($1:$99)),COLUMN(J166))-1)</f>
        <v/>
      </c>
      <c r="AE167" s="121" t="str">
        <f t="array" ref="AE167">MID(";"&amp;'CASE DATA'!$E167&amp;";",SMALL(IF(ISERROR(SEARCH(MID(";"&amp;'CASE DATA'!$E167&amp;";",ROW($1:$99),1),";")),"",ROW($1:$99)+1),COLUMN(K167)),SMALL(IF(ISERROR(SEARCH(MID(";"&amp;'CASE DATA'!$E167&amp;";",ROW($1:$99),1),";")),"",ROW($1:$99)),COLUMN(K166)+1)-SMALL(IF(ISERROR(SEARCH(MID(";"&amp;'CASE DATA'!$E167&amp;";",ROW($1:$99),1),";")),"",ROW($1:$99)),COLUMN(K166))-1)</f>
        <v/>
      </c>
      <c r="AF167" s="121" t="str">
        <f t="array" ref="AF167">MID(";"&amp;'CASE DATA'!$E167&amp;";",SMALL(IF(ISERROR(SEARCH(MID(";"&amp;'CASE DATA'!$E167&amp;";",ROW($1:$99),1),";")),"",ROW($1:$99)+1),COLUMN(L167)),SMALL(IF(ISERROR(SEARCH(MID(";"&amp;'CASE DATA'!$E167&amp;";",ROW($1:$99),1),";")),"",ROW($1:$99)),COLUMN(L166)+1)-SMALL(IF(ISERROR(SEARCH(MID(";"&amp;'CASE DATA'!$E167&amp;";",ROW($1:$99),1),";")),"",ROW($1:$99)),COLUMN(L166))-1)</f>
        <v/>
      </c>
    </row>
    <row r="168" spans="4:32" x14ac:dyDescent="0.3">
      <c r="D168" s="145"/>
      <c r="E168" s="146"/>
      <c r="S168" s="8">
        <f t="shared" si="3"/>
        <v>0</v>
      </c>
      <c r="U168" s="121" t="str">
        <f t="array" ref="U168">MID(";"&amp;'CASE DATA'!$E168&amp;";",SMALL(IF(ISERROR(SEARCH(MID(";"&amp;'CASE DATA'!$E168&amp;";",ROW($1:$99),1),";")),"",ROW($1:$99)+1),COLUMN(A168)),SMALL(IF(ISERROR(SEARCH(MID(";"&amp;'CASE DATA'!$E168&amp;";",ROW($1:$99),1),";")),"",ROW($1:$99)),COLUMN(A167)+1)-SMALL(IF(ISERROR(SEARCH(MID(";"&amp;'CASE DATA'!$E168&amp;";",ROW($1:$99),1),";")),"",ROW($1:$99)),COLUMN(A167))-1)</f>
        <v/>
      </c>
      <c r="V168" s="121" t="str">
        <f t="array" ref="V168">MID(";"&amp;'CASE DATA'!$E168&amp;";",SMALL(IF(ISERROR(SEARCH(MID(";"&amp;'CASE DATA'!$E168&amp;";",ROW($1:$99),1),";")),"",ROW($1:$99)+1),COLUMN(B168)),SMALL(IF(ISERROR(SEARCH(MID(";"&amp;'CASE DATA'!$E168&amp;";",ROW($1:$99),1),";")),"",ROW($1:$99)),COLUMN(B167)+1)-SMALL(IF(ISERROR(SEARCH(MID(";"&amp;'CASE DATA'!$E168&amp;";",ROW($1:$99),1),";")),"",ROW($1:$99)),COLUMN(B167))-1)</f>
        <v/>
      </c>
      <c r="W168" s="121" t="str">
        <f t="array" ref="W168">MID(";"&amp;'CASE DATA'!$E168&amp;";",SMALL(IF(ISERROR(SEARCH(MID(";"&amp;'CASE DATA'!$E168&amp;";",ROW($1:$99),1),";")),"",ROW($1:$99)+1),COLUMN(C168)),SMALL(IF(ISERROR(SEARCH(MID(";"&amp;'CASE DATA'!$E168&amp;";",ROW($1:$99),1),";")),"",ROW($1:$99)),COLUMN(C167)+1)-SMALL(IF(ISERROR(SEARCH(MID(";"&amp;'CASE DATA'!$E168&amp;";",ROW($1:$99),1),";")),"",ROW($1:$99)),COLUMN(C167))-1)</f>
        <v/>
      </c>
      <c r="X168" s="121" t="str">
        <f t="array" ref="X168">MID(";"&amp;'CASE DATA'!$E168&amp;";",SMALL(IF(ISERROR(SEARCH(MID(";"&amp;'CASE DATA'!$E168&amp;";",ROW($1:$99),1),";")),"",ROW($1:$99)+1),COLUMN(D168)),SMALL(IF(ISERROR(SEARCH(MID(";"&amp;'CASE DATA'!$E168&amp;";",ROW($1:$99),1),";")),"",ROW($1:$99)),COLUMN(D167)+1)-SMALL(IF(ISERROR(SEARCH(MID(";"&amp;'CASE DATA'!$E168&amp;";",ROW($1:$99),1),";")),"",ROW($1:$99)),COLUMN(D167))-1)</f>
        <v/>
      </c>
      <c r="Y168" s="121" t="str">
        <f t="array" ref="Y168">MID(";"&amp;'CASE DATA'!$E168&amp;";",SMALL(IF(ISERROR(SEARCH(MID(";"&amp;'CASE DATA'!$E168&amp;";",ROW($1:$99),1),";")),"",ROW($1:$99)+1),COLUMN(E168)),SMALL(IF(ISERROR(SEARCH(MID(";"&amp;'CASE DATA'!$E168&amp;";",ROW($1:$99),1),";")),"",ROW($1:$99)),COLUMN(E167)+1)-SMALL(IF(ISERROR(SEARCH(MID(";"&amp;'CASE DATA'!$E168&amp;";",ROW($1:$99),1),";")),"",ROW($1:$99)),COLUMN(E167))-1)</f>
        <v/>
      </c>
      <c r="Z168" s="121" t="str">
        <f t="array" ref="Z168">MID(";"&amp;'CASE DATA'!$E168&amp;";",SMALL(IF(ISERROR(SEARCH(MID(";"&amp;'CASE DATA'!$E168&amp;";",ROW($1:$99),1),";")),"",ROW($1:$99)+1),COLUMN(F168)),SMALL(IF(ISERROR(SEARCH(MID(";"&amp;'CASE DATA'!$E168&amp;";",ROW($1:$99),1),";")),"",ROW($1:$99)),COLUMN(F167)+1)-SMALL(IF(ISERROR(SEARCH(MID(";"&amp;'CASE DATA'!$E168&amp;";",ROW($1:$99),1),";")),"",ROW($1:$99)),COLUMN(F167))-1)</f>
        <v/>
      </c>
      <c r="AA168" s="121" t="str">
        <f t="array" ref="AA168">MID(";"&amp;'CASE DATA'!$E168&amp;";",SMALL(IF(ISERROR(SEARCH(MID(";"&amp;'CASE DATA'!$E168&amp;";",ROW($1:$99),1),";")),"",ROW($1:$99)+1),COLUMN(G168)),SMALL(IF(ISERROR(SEARCH(MID(";"&amp;'CASE DATA'!$E168&amp;";",ROW($1:$99),1),";")),"",ROW($1:$99)),COLUMN(G167)+1)-SMALL(IF(ISERROR(SEARCH(MID(";"&amp;'CASE DATA'!$E168&amp;";",ROW($1:$99),1),";")),"",ROW($1:$99)),COLUMN(G167))-1)</f>
        <v/>
      </c>
      <c r="AB168" s="121" t="str">
        <f t="array" ref="AB168">MID(";"&amp;'CASE DATA'!$E168&amp;";",SMALL(IF(ISERROR(SEARCH(MID(";"&amp;'CASE DATA'!$E168&amp;";",ROW($1:$99),1),";")),"",ROW($1:$99)+1),COLUMN(H168)),SMALL(IF(ISERROR(SEARCH(MID(";"&amp;'CASE DATA'!$E168&amp;";",ROW($1:$99),1),";")),"",ROW($1:$99)),COLUMN(H167)+1)-SMALL(IF(ISERROR(SEARCH(MID(";"&amp;'CASE DATA'!$E168&amp;";",ROW($1:$99),1),";")),"",ROW($1:$99)),COLUMN(H167))-1)</f>
        <v/>
      </c>
      <c r="AC168" s="121" t="str">
        <f t="array" ref="AC168">MID(";"&amp;'CASE DATA'!$E168&amp;";",SMALL(IF(ISERROR(SEARCH(MID(";"&amp;'CASE DATA'!$E168&amp;";",ROW($1:$99),1),";")),"",ROW($1:$99)+1),COLUMN(I168)),SMALL(IF(ISERROR(SEARCH(MID(";"&amp;'CASE DATA'!$E168&amp;";",ROW($1:$99),1),";")),"",ROW($1:$99)),COLUMN(I167)+1)-SMALL(IF(ISERROR(SEARCH(MID(";"&amp;'CASE DATA'!$E168&amp;";",ROW($1:$99),1),";")),"",ROW($1:$99)),COLUMN(I167))-1)</f>
        <v/>
      </c>
      <c r="AD168" s="121" t="str">
        <f t="array" ref="AD168">MID(";"&amp;'CASE DATA'!$E168&amp;";",SMALL(IF(ISERROR(SEARCH(MID(";"&amp;'CASE DATA'!$E168&amp;";",ROW($1:$99),1),";")),"",ROW($1:$99)+1),COLUMN(J168)),SMALL(IF(ISERROR(SEARCH(MID(";"&amp;'CASE DATA'!$E168&amp;";",ROW($1:$99),1),";")),"",ROW($1:$99)),COLUMN(J167)+1)-SMALL(IF(ISERROR(SEARCH(MID(";"&amp;'CASE DATA'!$E168&amp;";",ROW($1:$99),1),";")),"",ROW($1:$99)),COLUMN(J167))-1)</f>
        <v/>
      </c>
      <c r="AE168" s="121" t="str">
        <f t="array" ref="AE168">MID(";"&amp;'CASE DATA'!$E168&amp;";",SMALL(IF(ISERROR(SEARCH(MID(";"&amp;'CASE DATA'!$E168&amp;";",ROW($1:$99),1),";")),"",ROW($1:$99)+1),COLUMN(K168)),SMALL(IF(ISERROR(SEARCH(MID(";"&amp;'CASE DATA'!$E168&amp;";",ROW($1:$99),1),";")),"",ROW($1:$99)),COLUMN(K167)+1)-SMALL(IF(ISERROR(SEARCH(MID(";"&amp;'CASE DATA'!$E168&amp;";",ROW($1:$99),1),";")),"",ROW($1:$99)),COLUMN(K167))-1)</f>
        <v/>
      </c>
      <c r="AF168" s="121" t="str">
        <f t="array" ref="AF168">MID(";"&amp;'CASE DATA'!$E168&amp;";",SMALL(IF(ISERROR(SEARCH(MID(";"&amp;'CASE DATA'!$E168&amp;";",ROW($1:$99),1),";")),"",ROW($1:$99)+1),COLUMN(L168)),SMALL(IF(ISERROR(SEARCH(MID(";"&amp;'CASE DATA'!$E168&amp;";",ROW($1:$99),1),";")),"",ROW($1:$99)),COLUMN(L167)+1)-SMALL(IF(ISERROR(SEARCH(MID(";"&amp;'CASE DATA'!$E168&amp;";",ROW($1:$99),1),";")),"",ROW($1:$99)),COLUMN(L167))-1)</f>
        <v/>
      </c>
    </row>
    <row r="169" spans="4:32" x14ac:dyDescent="0.3">
      <c r="D169" s="145"/>
      <c r="E169" s="146"/>
      <c r="S169" s="8">
        <f t="shared" si="3"/>
        <v>0</v>
      </c>
      <c r="U169" s="121" t="str">
        <f t="array" ref="U169">MID(";"&amp;'CASE DATA'!$E169&amp;";",SMALL(IF(ISERROR(SEARCH(MID(";"&amp;'CASE DATA'!$E169&amp;";",ROW($1:$99),1),";")),"",ROW($1:$99)+1),COLUMN(A169)),SMALL(IF(ISERROR(SEARCH(MID(";"&amp;'CASE DATA'!$E169&amp;";",ROW($1:$99),1),";")),"",ROW($1:$99)),COLUMN(A168)+1)-SMALL(IF(ISERROR(SEARCH(MID(";"&amp;'CASE DATA'!$E169&amp;";",ROW($1:$99),1),";")),"",ROW($1:$99)),COLUMN(A168))-1)</f>
        <v/>
      </c>
      <c r="V169" s="121" t="str">
        <f t="array" ref="V169">MID(";"&amp;'CASE DATA'!$E169&amp;";",SMALL(IF(ISERROR(SEARCH(MID(";"&amp;'CASE DATA'!$E169&amp;";",ROW($1:$99),1),";")),"",ROW($1:$99)+1),COLUMN(B169)),SMALL(IF(ISERROR(SEARCH(MID(";"&amp;'CASE DATA'!$E169&amp;";",ROW($1:$99),1),";")),"",ROW($1:$99)),COLUMN(B168)+1)-SMALL(IF(ISERROR(SEARCH(MID(";"&amp;'CASE DATA'!$E169&amp;";",ROW($1:$99),1),";")),"",ROW($1:$99)),COLUMN(B168))-1)</f>
        <v/>
      </c>
      <c r="W169" s="121" t="str">
        <f t="array" ref="W169">MID(";"&amp;'CASE DATA'!$E169&amp;";",SMALL(IF(ISERROR(SEARCH(MID(";"&amp;'CASE DATA'!$E169&amp;";",ROW($1:$99),1),";")),"",ROW($1:$99)+1),COLUMN(C169)),SMALL(IF(ISERROR(SEARCH(MID(";"&amp;'CASE DATA'!$E169&amp;";",ROW($1:$99),1),";")),"",ROW($1:$99)),COLUMN(C168)+1)-SMALL(IF(ISERROR(SEARCH(MID(";"&amp;'CASE DATA'!$E169&amp;";",ROW($1:$99),1),";")),"",ROW($1:$99)),COLUMN(C168))-1)</f>
        <v/>
      </c>
      <c r="X169" s="121" t="str">
        <f t="array" ref="X169">MID(";"&amp;'CASE DATA'!$E169&amp;";",SMALL(IF(ISERROR(SEARCH(MID(";"&amp;'CASE DATA'!$E169&amp;";",ROW($1:$99),1),";")),"",ROW($1:$99)+1),COLUMN(D169)),SMALL(IF(ISERROR(SEARCH(MID(";"&amp;'CASE DATA'!$E169&amp;";",ROW($1:$99),1),";")),"",ROW($1:$99)),COLUMN(D168)+1)-SMALL(IF(ISERROR(SEARCH(MID(";"&amp;'CASE DATA'!$E169&amp;";",ROW($1:$99),1),";")),"",ROW($1:$99)),COLUMN(D168))-1)</f>
        <v/>
      </c>
      <c r="Y169" s="121" t="str">
        <f t="array" ref="Y169">MID(";"&amp;'CASE DATA'!$E169&amp;";",SMALL(IF(ISERROR(SEARCH(MID(";"&amp;'CASE DATA'!$E169&amp;";",ROW($1:$99),1),";")),"",ROW($1:$99)+1),COLUMN(E169)),SMALL(IF(ISERROR(SEARCH(MID(";"&amp;'CASE DATA'!$E169&amp;";",ROW($1:$99),1),";")),"",ROW($1:$99)),COLUMN(E168)+1)-SMALL(IF(ISERROR(SEARCH(MID(";"&amp;'CASE DATA'!$E169&amp;";",ROW($1:$99),1),";")),"",ROW($1:$99)),COLUMN(E168))-1)</f>
        <v/>
      </c>
      <c r="Z169" s="121" t="str">
        <f t="array" ref="Z169">MID(";"&amp;'CASE DATA'!$E169&amp;";",SMALL(IF(ISERROR(SEARCH(MID(";"&amp;'CASE DATA'!$E169&amp;";",ROW($1:$99),1),";")),"",ROW($1:$99)+1),COLUMN(F169)),SMALL(IF(ISERROR(SEARCH(MID(";"&amp;'CASE DATA'!$E169&amp;";",ROW($1:$99),1),";")),"",ROW($1:$99)),COLUMN(F168)+1)-SMALL(IF(ISERROR(SEARCH(MID(";"&amp;'CASE DATA'!$E169&amp;";",ROW($1:$99),1),";")),"",ROW($1:$99)),COLUMN(F168))-1)</f>
        <v/>
      </c>
      <c r="AA169" s="121" t="str">
        <f t="array" ref="AA169">MID(";"&amp;'CASE DATA'!$E169&amp;";",SMALL(IF(ISERROR(SEARCH(MID(";"&amp;'CASE DATA'!$E169&amp;";",ROW($1:$99),1),";")),"",ROW($1:$99)+1),COLUMN(G169)),SMALL(IF(ISERROR(SEARCH(MID(";"&amp;'CASE DATA'!$E169&amp;";",ROW($1:$99),1),";")),"",ROW($1:$99)),COLUMN(G168)+1)-SMALL(IF(ISERROR(SEARCH(MID(";"&amp;'CASE DATA'!$E169&amp;";",ROW($1:$99),1),";")),"",ROW($1:$99)),COLUMN(G168))-1)</f>
        <v/>
      </c>
      <c r="AB169" s="121" t="str">
        <f t="array" ref="AB169">MID(";"&amp;'CASE DATA'!$E169&amp;";",SMALL(IF(ISERROR(SEARCH(MID(";"&amp;'CASE DATA'!$E169&amp;";",ROW($1:$99),1),";")),"",ROW($1:$99)+1),COLUMN(H169)),SMALL(IF(ISERROR(SEARCH(MID(";"&amp;'CASE DATA'!$E169&amp;";",ROW($1:$99),1),";")),"",ROW($1:$99)),COLUMN(H168)+1)-SMALL(IF(ISERROR(SEARCH(MID(";"&amp;'CASE DATA'!$E169&amp;";",ROW($1:$99),1),";")),"",ROW($1:$99)),COLUMN(H168))-1)</f>
        <v/>
      </c>
      <c r="AC169" s="121" t="str">
        <f t="array" ref="AC169">MID(";"&amp;'CASE DATA'!$E169&amp;";",SMALL(IF(ISERROR(SEARCH(MID(";"&amp;'CASE DATA'!$E169&amp;";",ROW($1:$99),1),";")),"",ROW($1:$99)+1),COLUMN(I169)),SMALL(IF(ISERROR(SEARCH(MID(";"&amp;'CASE DATA'!$E169&amp;";",ROW($1:$99),1),";")),"",ROW($1:$99)),COLUMN(I168)+1)-SMALL(IF(ISERROR(SEARCH(MID(";"&amp;'CASE DATA'!$E169&amp;";",ROW($1:$99),1),";")),"",ROW($1:$99)),COLUMN(I168))-1)</f>
        <v/>
      </c>
      <c r="AD169" s="121" t="str">
        <f t="array" ref="AD169">MID(";"&amp;'CASE DATA'!$E169&amp;";",SMALL(IF(ISERROR(SEARCH(MID(";"&amp;'CASE DATA'!$E169&amp;";",ROW($1:$99),1),";")),"",ROW($1:$99)+1),COLUMN(J169)),SMALL(IF(ISERROR(SEARCH(MID(";"&amp;'CASE DATA'!$E169&amp;";",ROW($1:$99),1),";")),"",ROW($1:$99)),COLUMN(J168)+1)-SMALL(IF(ISERROR(SEARCH(MID(";"&amp;'CASE DATA'!$E169&amp;";",ROW($1:$99),1),";")),"",ROW($1:$99)),COLUMN(J168))-1)</f>
        <v/>
      </c>
      <c r="AE169" s="121" t="str">
        <f t="array" ref="AE169">MID(";"&amp;'CASE DATA'!$E169&amp;";",SMALL(IF(ISERROR(SEARCH(MID(";"&amp;'CASE DATA'!$E169&amp;";",ROW($1:$99),1),";")),"",ROW($1:$99)+1),COLUMN(K169)),SMALL(IF(ISERROR(SEARCH(MID(";"&amp;'CASE DATA'!$E169&amp;";",ROW($1:$99),1),";")),"",ROW($1:$99)),COLUMN(K168)+1)-SMALL(IF(ISERROR(SEARCH(MID(";"&amp;'CASE DATA'!$E169&amp;";",ROW($1:$99),1),";")),"",ROW($1:$99)),COLUMN(K168))-1)</f>
        <v/>
      </c>
      <c r="AF169" s="121" t="str">
        <f t="array" ref="AF169">MID(";"&amp;'CASE DATA'!$E169&amp;";",SMALL(IF(ISERROR(SEARCH(MID(";"&amp;'CASE DATA'!$E169&amp;";",ROW($1:$99),1),";")),"",ROW($1:$99)+1),COLUMN(L169)),SMALL(IF(ISERROR(SEARCH(MID(";"&amp;'CASE DATA'!$E169&amp;";",ROW($1:$99),1),";")),"",ROW($1:$99)),COLUMN(L168)+1)-SMALL(IF(ISERROR(SEARCH(MID(";"&amp;'CASE DATA'!$E169&amp;";",ROW($1:$99),1),";")),"",ROW($1:$99)),COLUMN(L168))-1)</f>
        <v/>
      </c>
    </row>
    <row r="170" spans="4:32" x14ac:dyDescent="0.3">
      <c r="D170" s="145"/>
      <c r="E170" s="146"/>
      <c r="S170" s="8">
        <f t="shared" si="3"/>
        <v>0</v>
      </c>
      <c r="U170" s="121" t="str">
        <f t="array" ref="U170">MID(";"&amp;'CASE DATA'!$E170&amp;";",SMALL(IF(ISERROR(SEARCH(MID(";"&amp;'CASE DATA'!$E170&amp;";",ROW($1:$99),1),";")),"",ROW($1:$99)+1),COLUMN(A170)),SMALL(IF(ISERROR(SEARCH(MID(";"&amp;'CASE DATA'!$E170&amp;";",ROW($1:$99),1),";")),"",ROW($1:$99)),COLUMN(A169)+1)-SMALL(IF(ISERROR(SEARCH(MID(";"&amp;'CASE DATA'!$E170&amp;";",ROW($1:$99),1),";")),"",ROW($1:$99)),COLUMN(A169))-1)</f>
        <v/>
      </c>
      <c r="V170" s="121" t="str">
        <f t="array" ref="V170">MID(";"&amp;'CASE DATA'!$E170&amp;";",SMALL(IF(ISERROR(SEARCH(MID(";"&amp;'CASE DATA'!$E170&amp;";",ROW($1:$99),1),";")),"",ROW($1:$99)+1),COLUMN(B170)),SMALL(IF(ISERROR(SEARCH(MID(";"&amp;'CASE DATA'!$E170&amp;";",ROW($1:$99),1),";")),"",ROW($1:$99)),COLUMN(B169)+1)-SMALL(IF(ISERROR(SEARCH(MID(";"&amp;'CASE DATA'!$E170&amp;";",ROW($1:$99),1),";")),"",ROW($1:$99)),COLUMN(B169))-1)</f>
        <v/>
      </c>
      <c r="W170" s="121" t="str">
        <f t="array" ref="W170">MID(";"&amp;'CASE DATA'!$E170&amp;";",SMALL(IF(ISERROR(SEARCH(MID(";"&amp;'CASE DATA'!$E170&amp;";",ROW($1:$99),1),";")),"",ROW($1:$99)+1),COLUMN(C170)),SMALL(IF(ISERROR(SEARCH(MID(";"&amp;'CASE DATA'!$E170&amp;";",ROW($1:$99),1),";")),"",ROW($1:$99)),COLUMN(C169)+1)-SMALL(IF(ISERROR(SEARCH(MID(";"&amp;'CASE DATA'!$E170&amp;";",ROW($1:$99),1),";")),"",ROW($1:$99)),COLUMN(C169))-1)</f>
        <v/>
      </c>
      <c r="X170" s="121" t="str">
        <f t="array" ref="X170">MID(";"&amp;'CASE DATA'!$E170&amp;";",SMALL(IF(ISERROR(SEARCH(MID(";"&amp;'CASE DATA'!$E170&amp;";",ROW($1:$99),1),";")),"",ROW($1:$99)+1),COLUMN(D170)),SMALL(IF(ISERROR(SEARCH(MID(";"&amp;'CASE DATA'!$E170&amp;";",ROW($1:$99),1),";")),"",ROW($1:$99)),COLUMN(D169)+1)-SMALL(IF(ISERROR(SEARCH(MID(";"&amp;'CASE DATA'!$E170&amp;";",ROW($1:$99),1),";")),"",ROW($1:$99)),COLUMN(D169))-1)</f>
        <v/>
      </c>
      <c r="Y170" s="121" t="str">
        <f t="array" ref="Y170">MID(";"&amp;'CASE DATA'!$E170&amp;";",SMALL(IF(ISERROR(SEARCH(MID(";"&amp;'CASE DATA'!$E170&amp;";",ROW($1:$99),1),";")),"",ROW($1:$99)+1),COLUMN(E170)),SMALL(IF(ISERROR(SEARCH(MID(";"&amp;'CASE DATA'!$E170&amp;";",ROW($1:$99),1),";")),"",ROW($1:$99)),COLUMN(E169)+1)-SMALL(IF(ISERROR(SEARCH(MID(";"&amp;'CASE DATA'!$E170&amp;";",ROW($1:$99),1),";")),"",ROW($1:$99)),COLUMN(E169))-1)</f>
        <v/>
      </c>
      <c r="Z170" s="121" t="str">
        <f t="array" ref="Z170">MID(";"&amp;'CASE DATA'!$E170&amp;";",SMALL(IF(ISERROR(SEARCH(MID(";"&amp;'CASE DATA'!$E170&amp;";",ROW($1:$99),1),";")),"",ROW($1:$99)+1),COLUMN(F170)),SMALL(IF(ISERROR(SEARCH(MID(";"&amp;'CASE DATA'!$E170&amp;";",ROW($1:$99),1),";")),"",ROW($1:$99)),COLUMN(F169)+1)-SMALL(IF(ISERROR(SEARCH(MID(";"&amp;'CASE DATA'!$E170&amp;";",ROW($1:$99),1),";")),"",ROW($1:$99)),COLUMN(F169))-1)</f>
        <v/>
      </c>
      <c r="AA170" s="121" t="str">
        <f t="array" ref="AA170">MID(";"&amp;'CASE DATA'!$E170&amp;";",SMALL(IF(ISERROR(SEARCH(MID(";"&amp;'CASE DATA'!$E170&amp;";",ROW($1:$99),1),";")),"",ROW($1:$99)+1),COLUMN(G170)),SMALL(IF(ISERROR(SEARCH(MID(";"&amp;'CASE DATA'!$E170&amp;";",ROW($1:$99),1),";")),"",ROW($1:$99)),COLUMN(G169)+1)-SMALL(IF(ISERROR(SEARCH(MID(";"&amp;'CASE DATA'!$E170&amp;";",ROW($1:$99),1),";")),"",ROW($1:$99)),COLUMN(G169))-1)</f>
        <v/>
      </c>
      <c r="AB170" s="121" t="str">
        <f t="array" ref="AB170">MID(";"&amp;'CASE DATA'!$E170&amp;";",SMALL(IF(ISERROR(SEARCH(MID(";"&amp;'CASE DATA'!$E170&amp;";",ROW($1:$99),1),";")),"",ROW($1:$99)+1),COLUMN(H170)),SMALL(IF(ISERROR(SEARCH(MID(";"&amp;'CASE DATA'!$E170&amp;";",ROW($1:$99),1),";")),"",ROW($1:$99)),COLUMN(H169)+1)-SMALL(IF(ISERROR(SEARCH(MID(";"&amp;'CASE DATA'!$E170&amp;";",ROW($1:$99),1),";")),"",ROW($1:$99)),COLUMN(H169))-1)</f>
        <v/>
      </c>
      <c r="AC170" s="121" t="str">
        <f t="array" ref="AC170">MID(";"&amp;'CASE DATA'!$E170&amp;";",SMALL(IF(ISERROR(SEARCH(MID(";"&amp;'CASE DATA'!$E170&amp;";",ROW($1:$99),1),";")),"",ROW($1:$99)+1),COLUMN(I170)),SMALL(IF(ISERROR(SEARCH(MID(";"&amp;'CASE DATA'!$E170&amp;";",ROW($1:$99),1),";")),"",ROW($1:$99)),COLUMN(I169)+1)-SMALL(IF(ISERROR(SEARCH(MID(";"&amp;'CASE DATA'!$E170&amp;";",ROW($1:$99),1),";")),"",ROW($1:$99)),COLUMN(I169))-1)</f>
        <v/>
      </c>
      <c r="AD170" s="121" t="str">
        <f t="array" ref="AD170">MID(";"&amp;'CASE DATA'!$E170&amp;";",SMALL(IF(ISERROR(SEARCH(MID(";"&amp;'CASE DATA'!$E170&amp;";",ROW($1:$99),1),";")),"",ROW($1:$99)+1),COLUMN(J170)),SMALL(IF(ISERROR(SEARCH(MID(";"&amp;'CASE DATA'!$E170&amp;";",ROW($1:$99),1),";")),"",ROW($1:$99)),COLUMN(J169)+1)-SMALL(IF(ISERROR(SEARCH(MID(";"&amp;'CASE DATA'!$E170&amp;";",ROW($1:$99),1),";")),"",ROW($1:$99)),COLUMN(J169))-1)</f>
        <v/>
      </c>
      <c r="AE170" s="121" t="str">
        <f t="array" ref="AE170">MID(";"&amp;'CASE DATA'!$E170&amp;";",SMALL(IF(ISERROR(SEARCH(MID(";"&amp;'CASE DATA'!$E170&amp;";",ROW($1:$99),1),";")),"",ROW($1:$99)+1),COLUMN(K170)),SMALL(IF(ISERROR(SEARCH(MID(";"&amp;'CASE DATA'!$E170&amp;";",ROW($1:$99),1),";")),"",ROW($1:$99)),COLUMN(K169)+1)-SMALL(IF(ISERROR(SEARCH(MID(";"&amp;'CASE DATA'!$E170&amp;";",ROW($1:$99),1),";")),"",ROW($1:$99)),COLUMN(K169))-1)</f>
        <v/>
      </c>
      <c r="AF170" s="121" t="str">
        <f t="array" ref="AF170">MID(";"&amp;'CASE DATA'!$E170&amp;";",SMALL(IF(ISERROR(SEARCH(MID(";"&amp;'CASE DATA'!$E170&amp;";",ROW($1:$99),1),";")),"",ROW($1:$99)+1),COLUMN(L170)),SMALL(IF(ISERROR(SEARCH(MID(";"&amp;'CASE DATA'!$E170&amp;";",ROW($1:$99),1),";")),"",ROW($1:$99)),COLUMN(L169)+1)-SMALL(IF(ISERROR(SEARCH(MID(";"&amp;'CASE DATA'!$E170&amp;";",ROW($1:$99),1),";")),"",ROW($1:$99)),COLUMN(L169))-1)</f>
        <v/>
      </c>
    </row>
    <row r="171" spans="4:32" x14ac:dyDescent="0.3">
      <c r="D171" s="145"/>
      <c r="E171" s="146"/>
      <c r="S171" s="8">
        <f t="shared" si="3"/>
        <v>0</v>
      </c>
      <c r="U171" s="121" t="str">
        <f t="array" ref="U171">MID(";"&amp;'CASE DATA'!$E171&amp;";",SMALL(IF(ISERROR(SEARCH(MID(";"&amp;'CASE DATA'!$E171&amp;";",ROW($1:$99),1),";")),"",ROW($1:$99)+1),COLUMN(A171)),SMALL(IF(ISERROR(SEARCH(MID(";"&amp;'CASE DATA'!$E171&amp;";",ROW($1:$99),1),";")),"",ROW($1:$99)),COLUMN(A170)+1)-SMALL(IF(ISERROR(SEARCH(MID(";"&amp;'CASE DATA'!$E171&amp;";",ROW($1:$99),1),";")),"",ROW($1:$99)),COLUMN(A170))-1)</f>
        <v/>
      </c>
      <c r="V171" s="121" t="str">
        <f t="array" ref="V171">MID(";"&amp;'CASE DATA'!$E171&amp;";",SMALL(IF(ISERROR(SEARCH(MID(";"&amp;'CASE DATA'!$E171&amp;";",ROW($1:$99),1),";")),"",ROW($1:$99)+1),COLUMN(B171)),SMALL(IF(ISERROR(SEARCH(MID(";"&amp;'CASE DATA'!$E171&amp;";",ROW($1:$99),1),";")),"",ROW($1:$99)),COLUMN(B170)+1)-SMALL(IF(ISERROR(SEARCH(MID(";"&amp;'CASE DATA'!$E171&amp;";",ROW($1:$99),1),";")),"",ROW($1:$99)),COLUMN(B170))-1)</f>
        <v/>
      </c>
      <c r="W171" s="121" t="str">
        <f t="array" ref="W171">MID(";"&amp;'CASE DATA'!$E171&amp;";",SMALL(IF(ISERROR(SEARCH(MID(";"&amp;'CASE DATA'!$E171&amp;";",ROW($1:$99),1),";")),"",ROW($1:$99)+1),COLUMN(C171)),SMALL(IF(ISERROR(SEARCH(MID(";"&amp;'CASE DATA'!$E171&amp;";",ROW($1:$99),1),";")),"",ROW($1:$99)),COLUMN(C170)+1)-SMALL(IF(ISERROR(SEARCH(MID(";"&amp;'CASE DATA'!$E171&amp;";",ROW($1:$99),1),";")),"",ROW($1:$99)),COLUMN(C170))-1)</f>
        <v/>
      </c>
      <c r="X171" s="121" t="str">
        <f t="array" ref="X171">MID(";"&amp;'CASE DATA'!$E171&amp;";",SMALL(IF(ISERROR(SEARCH(MID(";"&amp;'CASE DATA'!$E171&amp;";",ROW($1:$99),1),";")),"",ROW($1:$99)+1),COLUMN(D171)),SMALL(IF(ISERROR(SEARCH(MID(";"&amp;'CASE DATA'!$E171&amp;";",ROW($1:$99),1),";")),"",ROW($1:$99)),COLUMN(D170)+1)-SMALL(IF(ISERROR(SEARCH(MID(";"&amp;'CASE DATA'!$E171&amp;";",ROW($1:$99),1),";")),"",ROW($1:$99)),COLUMN(D170))-1)</f>
        <v/>
      </c>
      <c r="Y171" s="121" t="str">
        <f t="array" ref="Y171">MID(";"&amp;'CASE DATA'!$E171&amp;";",SMALL(IF(ISERROR(SEARCH(MID(";"&amp;'CASE DATA'!$E171&amp;";",ROW($1:$99),1),";")),"",ROW($1:$99)+1),COLUMN(E171)),SMALL(IF(ISERROR(SEARCH(MID(";"&amp;'CASE DATA'!$E171&amp;";",ROW($1:$99),1),";")),"",ROW($1:$99)),COLUMN(E170)+1)-SMALL(IF(ISERROR(SEARCH(MID(";"&amp;'CASE DATA'!$E171&amp;";",ROW($1:$99),1),";")),"",ROW($1:$99)),COLUMN(E170))-1)</f>
        <v/>
      </c>
      <c r="Z171" s="121" t="str">
        <f t="array" ref="Z171">MID(";"&amp;'CASE DATA'!$E171&amp;";",SMALL(IF(ISERROR(SEARCH(MID(";"&amp;'CASE DATA'!$E171&amp;";",ROW($1:$99),1),";")),"",ROW($1:$99)+1),COLUMN(F171)),SMALL(IF(ISERROR(SEARCH(MID(";"&amp;'CASE DATA'!$E171&amp;";",ROW($1:$99),1),";")),"",ROW($1:$99)),COLUMN(F170)+1)-SMALL(IF(ISERROR(SEARCH(MID(";"&amp;'CASE DATA'!$E171&amp;";",ROW($1:$99),1),";")),"",ROW($1:$99)),COLUMN(F170))-1)</f>
        <v/>
      </c>
      <c r="AA171" s="121" t="str">
        <f t="array" ref="AA171">MID(";"&amp;'CASE DATA'!$E171&amp;";",SMALL(IF(ISERROR(SEARCH(MID(";"&amp;'CASE DATA'!$E171&amp;";",ROW($1:$99),1),";")),"",ROW($1:$99)+1),COLUMN(G171)),SMALL(IF(ISERROR(SEARCH(MID(";"&amp;'CASE DATA'!$E171&amp;";",ROW($1:$99),1),";")),"",ROW($1:$99)),COLUMN(G170)+1)-SMALL(IF(ISERROR(SEARCH(MID(";"&amp;'CASE DATA'!$E171&amp;";",ROW($1:$99),1),";")),"",ROW($1:$99)),COLUMN(G170))-1)</f>
        <v/>
      </c>
      <c r="AB171" s="121" t="str">
        <f t="array" ref="AB171">MID(";"&amp;'CASE DATA'!$E171&amp;";",SMALL(IF(ISERROR(SEARCH(MID(";"&amp;'CASE DATA'!$E171&amp;";",ROW($1:$99),1),";")),"",ROW($1:$99)+1),COLUMN(H171)),SMALL(IF(ISERROR(SEARCH(MID(";"&amp;'CASE DATA'!$E171&amp;";",ROW($1:$99),1),";")),"",ROW($1:$99)),COLUMN(H170)+1)-SMALL(IF(ISERROR(SEARCH(MID(";"&amp;'CASE DATA'!$E171&amp;";",ROW($1:$99),1),";")),"",ROW($1:$99)),COLUMN(H170))-1)</f>
        <v/>
      </c>
      <c r="AC171" s="121" t="str">
        <f t="array" ref="AC171">MID(";"&amp;'CASE DATA'!$E171&amp;";",SMALL(IF(ISERROR(SEARCH(MID(";"&amp;'CASE DATA'!$E171&amp;";",ROW($1:$99),1),";")),"",ROW($1:$99)+1),COLUMN(I171)),SMALL(IF(ISERROR(SEARCH(MID(";"&amp;'CASE DATA'!$E171&amp;";",ROW($1:$99),1),";")),"",ROW($1:$99)),COLUMN(I170)+1)-SMALL(IF(ISERROR(SEARCH(MID(";"&amp;'CASE DATA'!$E171&amp;";",ROW($1:$99),1),";")),"",ROW($1:$99)),COLUMN(I170))-1)</f>
        <v/>
      </c>
      <c r="AD171" s="121" t="str">
        <f t="array" ref="AD171">MID(";"&amp;'CASE DATA'!$E171&amp;";",SMALL(IF(ISERROR(SEARCH(MID(";"&amp;'CASE DATA'!$E171&amp;";",ROW($1:$99),1),";")),"",ROW($1:$99)+1),COLUMN(J171)),SMALL(IF(ISERROR(SEARCH(MID(";"&amp;'CASE DATA'!$E171&amp;";",ROW($1:$99),1),";")),"",ROW($1:$99)),COLUMN(J170)+1)-SMALL(IF(ISERROR(SEARCH(MID(";"&amp;'CASE DATA'!$E171&amp;";",ROW($1:$99),1),";")),"",ROW($1:$99)),COLUMN(J170))-1)</f>
        <v/>
      </c>
      <c r="AE171" s="121" t="str">
        <f t="array" ref="AE171">MID(";"&amp;'CASE DATA'!$E171&amp;";",SMALL(IF(ISERROR(SEARCH(MID(";"&amp;'CASE DATA'!$E171&amp;";",ROW($1:$99),1),";")),"",ROW($1:$99)+1),COLUMN(K171)),SMALL(IF(ISERROR(SEARCH(MID(";"&amp;'CASE DATA'!$E171&amp;";",ROW($1:$99),1),";")),"",ROW($1:$99)),COLUMN(K170)+1)-SMALL(IF(ISERROR(SEARCH(MID(";"&amp;'CASE DATA'!$E171&amp;";",ROW($1:$99),1),";")),"",ROW($1:$99)),COLUMN(K170))-1)</f>
        <v/>
      </c>
      <c r="AF171" s="121" t="str">
        <f t="array" ref="AF171">MID(";"&amp;'CASE DATA'!$E171&amp;";",SMALL(IF(ISERROR(SEARCH(MID(";"&amp;'CASE DATA'!$E171&amp;";",ROW($1:$99),1),";")),"",ROW($1:$99)+1),COLUMN(L171)),SMALL(IF(ISERROR(SEARCH(MID(";"&amp;'CASE DATA'!$E171&amp;";",ROW($1:$99),1),";")),"",ROW($1:$99)),COLUMN(L170)+1)-SMALL(IF(ISERROR(SEARCH(MID(";"&amp;'CASE DATA'!$E171&amp;";",ROW($1:$99),1),";")),"",ROW($1:$99)),COLUMN(L170))-1)</f>
        <v/>
      </c>
    </row>
    <row r="172" spans="4:32" x14ac:dyDescent="0.3">
      <c r="D172" s="145"/>
      <c r="E172" s="146"/>
      <c r="S172" s="8">
        <f t="shared" si="3"/>
        <v>0</v>
      </c>
      <c r="U172" s="121" t="str">
        <f t="array" ref="U172">MID(";"&amp;'CASE DATA'!$E172&amp;";",SMALL(IF(ISERROR(SEARCH(MID(";"&amp;'CASE DATA'!$E172&amp;";",ROW($1:$99),1),";")),"",ROW($1:$99)+1),COLUMN(A172)),SMALL(IF(ISERROR(SEARCH(MID(";"&amp;'CASE DATA'!$E172&amp;";",ROW($1:$99),1),";")),"",ROW($1:$99)),COLUMN(A171)+1)-SMALL(IF(ISERROR(SEARCH(MID(";"&amp;'CASE DATA'!$E172&amp;";",ROW($1:$99),1),";")),"",ROW($1:$99)),COLUMN(A171))-1)</f>
        <v/>
      </c>
      <c r="V172" s="121" t="str">
        <f t="array" ref="V172">MID(";"&amp;'CASE DATA'!$E172&amp;";",SMALL(IF(ISERROR(SEARCH(MID(";"&amp;'CASE DATA'!$E172&amp;";",ROW($1:$99),1),";")),"",ROW($1:$99)+1),COLUMN(B172)),SMALL(IF(ISERROR(SEARCH(MID(";"&amp;'CASE DATA'!$E172&amp;";",ROW($1:$99),1),";")),"",ROW($1:$99)),COLUMN(B171)+1)-SMALL(IF(ISERROR(SEARCH(MID(";"&amp;'CASE DATA'!$E172&amp;";",ROW($1:$99),1),";")),"",ROW($1:$99)),COLUMN(B171))-1)</f>
        <v/>
      </c>
      <c r="W172" s="121" t="str">
        <f t="array" ref="W172">MID(";"&amp;'CASE DATA'!$E172&amp;";",SMALL(IF(ISERROR(SEARCH(MID(";"&amp;'CASE DATA'!$E172&amp;";",ROW($1:$99),1),";")),"",ROW($1:$99)+1),COLUMN(C172)),SMALL(IF(ISERROR(SEARCH(MID(";"&amp;'CASE DATA'!$E172&amp;";",ROW($1:$99),1),";")),"",ROW($1:$99)),COLUMN(C171)+1)-SMALL(IF(ISERROR(SEARCH(MID(";"&amp;'CASE DATA'!$E172&amp;";",ROW($1:$99),1),";")),"",ROW($1:$99)),COLUMN(C171))-1)</f>
        <v/>
      </c>
      <c r="X172" s="121" t="str">
        <f t="array" ref="X172">MID(";"&amp;'CASE DATA'!$E172&amp;";",SMALL(IF(ISERROR(SEARCH(MID(";"&amp;'CASE DATA'!$E172&amp;";",ROW($1:$99),1),";")),"",ROW($1:$99)+1),COLUMN(D172)),SMALL(IF(ISERROR(SEARCH(MID(";"&amp;'CASE DATA'!$E172&amp;";",ROW($1:$99),1),";")),"",ROW($1:$99)),COLUMN(D171)+1)-SMALL(IF(ISERROR(SEARCH(MID(";"&amp;'CASE DATA'!$E172&amp;";",ROW($1:$99),1),";")),"",ROW($1:$99)),COLUMN(D171))-1)</f>
        <v/>
      </c>
      <c r="Y172" s="121" t="str">
        <f t="array" ref="Y172">MID(";"&amp;'CASE DATA'!$E172&amp;";",SMALL(IF(ISERROR(SEARCH(MID(";"&amp;'CASE DATA'!$E172&amp;";",ROW($1:$99),1),";")),"",ROW($1:$99)+1),COLUMN(E172)),SMALL(IF(ISERROR(SEARCH(MID(";"&amp;'CASE DATA'!$E172&amp;";",ROW($1:$99),1),";")),"",ROW($1:$99)),COLUMN(E171)+1)-SMALL(IF(ISERROR(SEARCH(MID(";"&amp;'CASE DATA'!$E172&amp;";",ROW($1:$99),1),";")),"",ROW($1:$99)),COLUMN(E171))-1)</f>
        <v/>
      </c>
      <c r="Z172" s="121" t="str">
        <f t="array" ref="Z172">MID(";"&amp;'CASE DATA'!$E172&amp;";",SMALL(IF(ISERROR(SEARCH(MID(";"&amp;'CASE DATA'!$E172&amp;";",ROW($1:$99),1),";")),"",ROW($1:$99)+1),COLUMN(F172)),SMALL(IF(ISERROR(SEARCH(MID(";"&amp;'CASE DATA'!$E172&amp;";",ROW($1:$99),1),";")),"",ROW($1:$99)),COLUMN(F171)+1)-SMALL(IF(ISERROR(SEARCH(MID(";"&amp;'CASE DATA'!$E172&amp;";",ROW($1:$99),1),";")),"",ROW($1:$99)),COLUMN(F171))-1)</f>
        <v/>
      </c>
      <c r="AA172" s="121" t="str">
        <f t="array" ref="AA172">MID(";"&amp;'CASE DATA'!$E172&amp;";",SMALL(IF(ISERROR(SEARCH(MID(";"&amp;'CASE DATA'!$E172&amp;";",ROW($1:$99),1),";")),"",ROW($1:$99)+1),COLUMN(G172)),SMALL(IF(ISERROR(SEARCH(MID(";"&amp;'CASE DATA'!$E172&amp;";",ROW($1:$99),1),";")),"",ROW($1:$99)),COLUMN(G171)+1)-SMALL(IF(ISERROR(SEARCH(MID(";"&amp;'CASE DATA'!$E172&amp;";",ROW($1:$99),1),";")),"",ROW($1:$99)),COLUMN(G171))-1)</f>
        <v/>
      </c>
      <c r="AB172" s="121" t="str">
        <f t="array" ref="AB172">MID(";"&amp;'CASE DATA'!$E172&amp;";",SMALL(IF(ISERROR(SEARCH(MID(";"&amp;'CASE DATA'!$E172&amp;";",ROW($1:$99),1),";")),"",ROW($1:$99)+1),COLUMN(H172)),SMALL(IF(ISERROR(SEARCH(MID(";"&amp;'CASE DATA'!$E172&amp;";",ROW($1:$99),1),";")),"",ROW($1:$99)),COLUMN(H171)+1)-SMALL(IF(ISERROR(SEARCH(MID(";"&amp;'CASE DATA'!$E172&amp;";",ROW($1:$99),1),";")),"",ROW($1:$99)),COLUMN(H171))-1)</f>
        <v/>
      </c>
      <c r="AC172" s="121" t="str">
        <f t="array" ref="AC172">MID(";"&amp;'CASE DATA'!$E172&amp;";",SMALL(IF(ISERROR(SEARCH(MID(";"&amp;'CASE DATA'!$E172&amp;";",ROW($1:$99),1),";")),"",ROW($1:$99)+1),COLUMN(I172)),SMALL(IF(ISERROR(SEARCH(MID(";"&amp;'CASE DATA'!$E172&amp;";",ROW($1:$99),1),";")),"",ROW($1:$99)),COLUMN(I171)+1)-SMALL(IF(ISERROR(SEARCH(MID(";"&amp;'CASE DATA'!$E172&amp;";",ROW($1:$99),1),";")),"",ROW($1:$99)),COLUMN(I171))-1)</f>
        <v/>
      </c>
      <c r="AD172" s="121" t="str">
        <f t="array" ref="AD172">MID(";"&amp;'CASE DATA'!$E172&amp;";",SMALL(IF(ISERROR(SEARCH(MID(";"&amp;'CASE DATA'!$E172&amp;";",ROW($1:$99),1),";")),"",ROW($1:$99)+1),COLUMN(J172)),SMALL(IF(ISERROR(SEARCH(MID(";"&amp;'CASE DATA'!$E172&amp;";",ROW($1:$99),1),";")),"",ROW($1:$99)),COLUMN(J171)+1)-SMALL(IF(ISERROR(SEARCH(MID(";"&amp;'CASE DATA'!$E172&amp;";",ROW($1:$99),1),";")),"",ROW($1:$99)),COLUMN(J171))-1)</f>
        <v/>
      </c>
      <c r="AE172" s="121" t="str">
        <f t="array" ref="AE172">MID(";"&amp;'CASE DATA'!$E172&amp;";",SMALL(IF(ISERROR(SEARCH(MID(";"&amp;'CASE DATA'!$E172&amp;";",ROW($1:$99),1),";")),"",ROW($1:$99)+1),COLUMN(K172)),SMALL(IF(ISERROR(SEARCH(MID(";"&amp;'CASE DATA'!$E172&amp;";",ROW($1:$99),1),";")),"",ROW($1:$99)),COLUMN(K171)+1)-SMALL(IF(ISERROR(SEARCH(MID(";"&amp;'CASE DATA'!$E172&amp;";",ROW($1:$99),1),";")),"",ROW($1:$99)),COLUMN(K171))-1)</f>
        <v/>
      </c>
      <c r="AF172" s="121" t="str">
        <f t="array" ref="AF172">MID(";"&amp;'CASE DATA'!$E172&amp;";",SMALL(IF(ISERROR(SEARCH(MID(";"&amp;'CASE DATA'!$E172&amp;";",ROW($1:$99),1),";")),"",ROW($1:$99)+1),COLUMN(L172)),SMALL(IF(ISERROR(SEARCH(MID(";"&amp;'CASE DATA'!$E172&amp;";",ROW($1:$99),1),";")),"",ROW($1:$99)),COLUMN(L171)+1)-SMALL(IF(ISERROR(SEARCH(MID(";"&amp;'CASE DATA'!$E172&amp;";",ROW($1:$99),1),";")),"",ROW($1:$99)),COLUMN(L171))-1)</f>
        <v/>
      </c>
    </row>
    <row r="173" spans="4:32" x14ac:dyDescent="0.3">
      <c r="D173" s="145"/>
      <c r="E173" s="146"/>
      <c r="S173" s="8">
        <f t="shared" si="3"/>
        <v>0</v>
      </c>
      <c r="U173" s="121" t="str">
        <f t="array" ref="U173">MID(";"&amp;'CASE DATA'!$E173&amp;";",SMALL(IF(ISERROR(SEARCH(MID(";"&amp;'CASE DATA'!$E173&amp;";",ROW($1:$99),1),";")),"",ROW($1:$99)+1),COLUMN(A173)),SMALL(IF(ISERROR(SEARCH(MID(";"&amp;'CASE DATA'!$E173&amp;";",ROW($1:$99),1),";")),"",ROW($1:$99)),COLUMN(A172)+1)-SMALL(IF(ISERROR(SEARCH(MID(";"&amp;'CASE DATA'!$E173&amp;";",ROW($1:$99),1),";")),"",ROW($1:$99)),COLUMN(A172))-1)</f>
        <v/>
      </c>
      <c r="V173" s="121" t="str">
        <f t="array" ref="V173">MID(";"&amp;'CASE DATA'!$E173&amp;";",SMALL(IF(ISERROR(SEARCH(MID(";"&amp;'CASE DATA'!$E173&amp;";",ROW($1:$99),1),";")),"",ROW($1:$99)+1),COLUMN(B173)),SMALL(IF(ISERROR(SEARCH(MID(";"&amp;'CASE DATA'!$E173&amp;";",ROW($1:$99),1),";")),"",ROW($1:$99)),COLUMN(B172)+1)-SMALL(IF(ISERROR(SEARCH(MID(";"&amp;'CASE DATA'!$E173&amp;";",ROW($1:$99),1),";")),"",ROW($1:$99)),COLUMN(B172))-1)</f>
        <v/>
      </c>
      <c r="W173" s="121" t="str">
        <f t="array" ref="W173">MID(";"&amp;'CASE DATA'!$E173&amp;";",SMALL(IF(ISERROR(SEARCH(MID(";"&amp;'CASE DATA'!$E173&amp;";",ROW($1:$99),1),";")),"",ROW($1:$99)+1),COLUMN(C173)),SMALL(IF(ISERROR(SEARCH(MID(";"&amp;'CASE DATA'!$E173&amp;";",ROW($1:$99),1),";")),"",ROW($1:$99)),COLUMN(C172)+1)-SMALL(IF(ISERROR(SEARCH(MID(";"&amp;'CASE DATA'!$E173&amp;";",ROW($1:$99),1),";")),"",ROW($1:$99)),COLUMN(C172))-1)</f>
        <v/>
      </c>
      <c r="X173" s="121" t="str">
        <f t="array" ref="X173">MID(";"&amp;'CASE DATA'!$E173&amp;";",SMALL(IF(ISERROR(SEARCH(MID(";"&amp;'CASE DATA'!$E173&amp;";",ROW($1:$99),1),";")),"",ROW($1:$99)+1),COLUMN(D173)),SMALL(IF(ISERROR(SEARCH(MID(";"&amp;'CASE DATA'!$E173&amp;";",ROW($1:$99),1),";")),"",ROW($1:$99)),COLUMN(D172)+1)-SMALL(IF(ISERROR(SEARCH(MID(";"&amp;'CASE DATA'!$E173&amp;";",ROW($1:$99),1),";")),"",ROW($1:$99)),COLUMN(D172))-1)</f>
        <v/>
      </c>
      <c r="Y173" s="121" t="str">
        <f t="array" ref="Y173">MID(";"&amp;'CASE DATA'!$E173&amp;";",SMALL(IF(ISERROR(SEARCH(MID(";"&amp;'CASE DATA'!$E173&amp;";",ROW($1:$99),1),";")),"",ROW($1:$99)+1),COLUMN(E173)),SMALL(IF(ISERROR(SEARCH(MID(";"&amp;'CASE DATA'!$E173&amp;";",ROW($1:$99),1),";")),"",ROW($1:$99)),COLUMN(E172)+1)-SMALL(IF(ISERROR(SEARCH(MID(";"&amp;'CASE DATA'!$E173&amp;";",ROW($1:$99),1),";")),"",ROW($1:$99)),COLUMN(E172))-1)</f>
        <v/>
      </c>
      <c r="Z173" s="121" t="str">
        <f t="array" ref="Z173">MID(";"&amp;'CASE DATA'!$E173&amp;";",SMALL(IF(ISERROR(SEARCH(MID(";"&amp;'CASE DATA'!$E173&amp;";",ROW($1:$99),1),";")),"",ROW($1:$99)+1),COLUMN(F173)),SMALL(IF(ISERROR(SEARCH(MID(";"&amp;'CASE DATA'!$E173&amp;";",ROW($1:$99),1),";")),"",ROW($1:$99)),COLUMN(F172)+1)-SMALL(IF(ISERROR(SEARCH(MID(";"&amp;'CASE DATA'!$E173&amp;";",ROW($1:$99),1),";")),"",ROW($1:$99)),COLUMN(F172))-1)</f>
        <v/>
      </c>
      <c r="AA173" s="121" t="str">
        <f t="array" ref="AA173">MID(";"&amp;'CASE DATA'!$E173&amp;";",SMALL(IF(ISERROR(SEARCH(MID(";"&amp;'CASE DATA'!$E173&amp;";",ROW($1:$99),1),";")),"",ROW($1:$99)+1),COLUMN(G173)),SMALL(IF(ISERROR(SEARCH(MID(";"&amp;'CASE DATA'!$E173&amp;";",ROW($1:$99),1),";")),"",ROW($1:$99)),COLUMN(G172)+1)-SMALL(IF(ISERROR(SEARCH(MID(";"&amp;'CASE DATA'!$E173&amp;";",ROW($1:$99),1),";")),"",ROW($1:$99)),COLUMN(G172))-1)</f>
        <v/>
      </c>
      <c r="AB173" s="121" t="str">
        <f t="array" ref="AB173">MID(";"&amp;'CASE DATA'!$E173&amp;";",SMALL(IF(ISERROR(SEARCH(MID(";"&amp;'CASE DATA'!$E173&amp;";",ROW($1:$99),1),";")),"",ROW($1:$99)+1),COLUMN(H173)),SMALL(IF(ISERROR(SEARCH(MID(";"&amp;'CASE DATA'!$E173&amp;";",ROW($1:$99),1),";")),"",ROW($1:$99)),COLUMN(H172)+1)-SMALL(IF(ISERROR(SEARCH(MID(";"&amp;'CASE DATA'!$E173&amp;";",ROW($1:$99),1),";")),"",ROW($1:$99)),COLUMN(H172))-1)</f>
        <v/>
      </c>
      <c r="AC173" s="121" t="str">
        <f t="array" ref="AC173">MID(";"&amp;'CASE DATA'!$E173&amp;";",SMALL(IF(ISERROR(SEARCH(MID(";"&amp;'CASE DATA'!$E173&amp;";",ROW($1:$99),1),";")),"",ROW($1:$99)+1),COLUMN(I173)),SMALL(IF(ISERROR(SEARCH(MID(";"&amp;'CASE DATA'!$E173&amp;";",ROW($1:$99),1),";")),"",ROW($1:$99)),COLUMN(I172)+1)-SMALL(IF(ISERROR(SEARCH(MID(";"&amp;'CASE DATA'!$E173&amp;";",ROW($1:$99),1),";")),"",ROW($1:$99)),COLUMN(I172))-1)</f>
        <v/>
      </c>
      <c r="AD173" s="121" t="str">
        <f t="array" ref="AD173">MID(";"&amp;'CASE DATA'!$E173&amp;";",SMALL(IF(ISERROR(SEARCH(MID(";"&amp;'CASE DATA'!$E173&amp;";",ROW($1:$99),1),";")),"",ROW($1:$99)+1),COLUMN(J173)),SMALL(IF(ISERROR(SEARCH(MID(";"&amp;'CASE DATA'!$E173&amp;";",ROW($1:$99),1),";")),"",ROW($1:$99)),COLUMN(J172)+1)-SMALL(IF(ISERROR(SEARCH(MID(";"&amp;'CASE DATA'!$E173&amp;";",ROW($1:$99),1),";")),"",ROW($1:$99)),COLUMN(J172))-1)</f>
        <v/>
      </c>
      <c r="AE173" s="121" t="str">
        <f t="array" ref="AE173">MID(";"&amp;'CASE DATA'!$E173&amp;";",SMALL(IF(ISERROR(SEARCH(MID(";"&amp;'CASE DATA'!$E173&amp;";",ROW($1:$99),1),";")),"",ROW($1:$99)+1),COLUMN(K173)),SMALL(IF(ISERROR(SEARCH(MID(";"&amp;'CASE DATA'!$E173&amp;";",ROW($1:$99),1),";")),"",ROW($1:$99)),COLUMN(K172)+1)-SMALL(IF(ISERROR(SEARCH(MID(";"&amp;'CASE DATA'!$E173&amp;";",ROW($1:$99),1),";")),"",ROW($1:$99)),COLUMN(K172))-1)</f>
        <v/>
      </c>
      <c r="AF173" s="121" t="str">
        <f t="array" ref="AF173">MID(";"&amp;'CASE DATA'!$E173&amp;";",SMALL(IF(ISERROR(SEARCH(MID(";"&amp;'CASE DATA'!$E173&amp;";",ROW($1:$99),1),";")),"",ROW($1:$99)+1),COLUMN(L173)),SMALL(IF(ISERROR(SEARCH(MID(";"&amp;'CASE DATA'!$E173&amp;";",ROW($1:$99),1),";")),"",ROW($1:$99)),COLUMN(L172)+1)-SMALL(IF(ISERROR(SEARCH(MID(";"&amp;'CASE DATA'!$E173&amp;";",ROW($1:$99),1),";")),"",ROW($1:$99)),COLUMN(L172))-1)</f>
        <v/>
      </c>
    </row>
    <row r="174" spans="4:32" x14ac:dyDescent="0.3">
      <c r="D174" s="145"/>
      <c r="E174" s="146"/>
      <c r="S174" s="8">
        <f t="shared" si="3"/>
        <v>0</v>
      </c>
      <c r="U174" s="121" t="str">
        <f t="array" ref="U174">MID(";"&amp;'CASE DATA'!$E174&amp;";",SMALL(IF(ISERROR(SEARCH(MID(";"&amp;'CASE DATA'!$E174&amp;";",ROW($1:$99),1),";")),"",ROW($1:$99)+1),COLUMN(A174)),SMALL(IF(ISERROR(SEARCH(MID(";"&amp;'CASE DATA'!$E174&amp;";",ROW($1:$99),1),";")),"",ROW($1:$99)),COLUMN(A173)+1)-SMALL(IF(ISERROR(SEARCH(MID(";"&amp;'CASE DATA'!$E174&amp;";",ROW($1:$99),1),";")),"",ROW($1:$99)),COLUMN(A173))-1)</f>
        <v/>
      </c>
      <c r="V174" s="121" t="str">
        <f t="array" ref="V174">MID(";"&amp;'CASE DATA'!$E174&amp;";",SMALL(IF(ISERROR(SEARCH(MID(";"&amp;'CASE DATA'!$E174&amp;";",ROW($1:$99),1),";")),"",ROW($1:$99)+1),COLUMN(B174)),SMALL(IF(ISERROR(SEARCH(MID(";"&amp;'CASE DATA'!$E174&amp;";",ROW($1:$99),1),";")),"",ROW($1:$99)),COLUMN(B173)+1)-SMALL(IF(ISERROR(SEARCH(MID(";"&amp;'CASE DATA'!$E174&amp;";",ROW($1:$99),1),";")),"",ROW($1:$99)),COLUMN(B173))-1)</f>
        <v/>
      </c>
      <c r="W174" s="121" t="str">
        <f t="array" ref="W174">MID(";"&amp;'CASE DATA'!$E174&amp;";",SMALL(IF(ISERROR(SEARCH(MID(";"&amp;'CASE DATA'!$E174&amp;";",ROW($1:$99),1),";")),"",ROW($1:$99)+1),COLUMN(C174)),SMALL(IF(ISERROR(SEARCH(MID(";"&amp;'CASE DATA'!$E174&amp;";",ROW($1:$99),1),";")),"",ROW($1:$99)),COLUMN(C173)+1)-SMALL(IF(ISERROR(SEARCH(MID(";"&amp;'CASE DATA'!$E174&amp;";",ROW($1:$99),1),";")),"",ROW($1:$99)),COLUMN(C173))-1)</f>
        <v/>
      </c>
      <c r="X174" s="121" t="str">
        <f t="array" ref="X174">MID(";"&amp;'CASE DATA'!$E174&amp;";",SMALL(IF(ISERROR(SEARCH(MID(";"&amp;'CASE DATA'!$E174&amp;";",ROW($1:$99),1),";")),"",ROW($1:$99)+1),COLUMN(D174)),SMALL(IF(ISERROR(SEARCH(MID(";"&amp;'CASE DATA'!$E174&amp;";",ROW($1:$99),1),";")),"",ROW($1:$99)),COLUMN(D173)+1)-SMALL(IF(ISERROR(SEARCH(MID(";"&amp;'CASE DATA'!$E174&amp;";",ROW($1:$99),1),";")),"",ROW($1:$99)),COLUMN(D173))-1)</f>
        <v/>
      </c>
      <c r="Y174" s="121" t="str">
        <f t="array" ref="Y174">MID(";"&amp;'CASE DATA'!$E174&amp;";",SMALL(IF(ISERROR(SEARCH(MID(";"&amp;'CASE DATA'!$E174&amp;";",ROW($1:$99),1),";")),"",ROW($1:$99)+1),COLUMN(E174)),SMALL(IF(ISERROR(SEARCH(MID(";"&amp;'CASE DATA'!$E174&amp;";",ROW($1:$99),1),";")),"",ROW($1:$99)),COLUMN(E173)+1)-SMALL(IF(ISERROR(SEARCH(MID(";"&amp;'CASE DATA'!$E174&amp;";",ROW($1:$99),1),";")),"",ROW($1:$99)),COLUMN(E173))-1)</f>
        <v/>
      </c>
      <c r="Z174" s="121" t="str">
        <f t="array" ref="Z174">MID(";"&amp;'CASE DATA'!$E174&amp;";",SMALL(IF(ISERROR(SEARCH(MID(";"&amp;'CASE DATA'!$E174&amp;";",ROW($1:$99),1),";")),"",ROW($1:$99)+1),COLUMN(F174)),SMALL(IF(ISERROR(SEARCH(MID(";"&amp;'CASE DATA'!$E174&amp;";",ROW($1:$99),1),";")),"",ROW($1:$99)),COLUMN(F173)+1)-SMALL(IF(ISERROR(SEARCH(MID(";"&amp;'CASE DATA'!$E174&amp;";",ROW($1:$99),1),";")),"",ROW($1:$99)),COLUMN(F173))-1)</f>
        <v/>
      </c>
      <c r="AA174" s="121" t="str">
        <f t="array" ref="AA174">MID(";"&amp;'CASE DATA'!$E174&amp;";",SMALL(IF(ISERROR(SEARCH(MID(";"&amp;'CASE DATA'!$E174&amp;";",ROW($1:$99),1),";")),"",ROW($1:$99)+1),COLUMN(G174)),SMALL(IF(ISERROR(SEARCH(MID(";"&amp;'CASE DATA'!$E174&amp;";",ROW($1:$99),1),";")),"",ROW($1:$99)),COLUMN(G173)+1)-SMALL(IF(ISERROR(SEARCH(MID(";"&amp;'CASE DATA'!$E174&amp;";",ROW($1:$99),1),";")),"",ROW($1:$99)),COLUMN(G173))-1)</f>
        <v/>
      </c>
      <c r="AB174" s="121" t="str">
        <f t="array" ref="AB174">MID(";"&amp;'CASE DATA'!$E174&amp;";",SMALL(IF(ISERROR(SEARCH(MID(";"&amp;'CASE DATA'!$E174&amp;";",ROW($1:$99),1),";")),"",ROW($1:$99)+1),COLUMN(H174)),SMALL(IF(ISERROR(SEARCH(MID(";"&amp;'CASE DATA'!$E174&amp;";",ROW($1:$99),1),";")),"",ROW($1:$99)),COLUMN(H173)+1)-SMALL(IF(ISERROR(SEARCH(MID(";"&amp;'CASE DATA'!$E174&amp;";",ROW($1:$99),1),";")),"",ROW($1:$99)),COLUMN(H173))-1)</f>
        <v/>
      </c>
      <c r="AC174" s="121" t="str">
        <f t="array" ref="AC174">MID(";"&amp;'CASE DATA'!$E174&amp;";",SMALL(IF(ISERROR(SEARCH(MID(";"&amp;'CASE DATA'!$E174&amp;";",ROW($1:$99),1),";")),"",ROW($1:$99)+1),COLUMN(I174)),SMALL(IF(ISERROR(SEARCH(MID(";"&amp;'CASE DATA'!$E174&amp;";",ROW($1:$99),1),";")),"",ROW($1:$99)),COLUMN(I173)+1)-SMALL(IF(ISERROR(SEARCH(MID(";"&amp;'CASE DATA'!$E174&amp;";",ROW($1:$99),1),";")),"",ROW($1:$99)),COLUMN(I173))-1)</f>
        <v/>
      </c>
      <c r="AD174" s="121" t="str">
        <f t="array" ref="AD174">MID(";"&amp;'CASE DATA'!$E174&amp;";",SMALL(IF(ISERROR(SEARCH(MID(";"&amp;'CASE DATA'!$E174&amp;";",ROW($1:$99),1),";")),"",ROW($1:$99)+1),COLUMN(J174)),SMALL(IF(ISERROR(SEARCH(MID(";"&amp;'CASE DATA'!$E174&amp;";",ROW($1:$99),1),";")),"",ROW($1:$99)),COLUMN(J173)+1)-SMALL(IF(ISERROR(SEARCH(MID(";"&amp;'CASE DATA'!$E174&amp;";",ROW($1:$99),1),";")),"",ROW($1:$99)),COLUMN(J173))-1)</f>
        <v/>
      </c>
      <c r="AE174" s="121" t="str">
        <f t="array" ref="AE174">MID(";"&amp;'CASE DATA'!$E174&amp;";",SMALL(IF(ISERROR(SEARCH(MID(";"&amp;'CASE DATA'!$E174&amp;";",ROW($1:$99),1),";")),"",ROW($1:$99)+1),COLUMN(K174)),SMALL(IF(ISERROR(SEARCH(MID(";"&amp;'CASE DATA'!$E174&amp;";",ROW($1:$99),1),";")),"",ROW($1:$99)),COLUMN(K173)+1)-SMALL(IF(ISERROR(SEARCH(MID(";"&amp;'CASE DATA'!$E174&amp;";",ROW($1:$99),1),";")),"",ROW($1:$99)),COLUMN(K173))-1)</f>
        <v/>
      </c>
      <c r="AF174" s="121" t="str">
        <f t="array" ref="AF174">MID(";"&amp;'CASE DATA'!$E174&amp;";",SMALL(IF(ISERROR(SEARCH(MID(";"&amp;'CASE DATA'!$E174&amp;";",ROW($1:$99),1),";")),"",ROW($1:$99)+1),COLUMN(L174)),SMALL(IF(ISERROR(SEARCH(MID(";"&amp;'CASE DATA'!$E174&amp;";",ROW($1:$99),1),";")),"",ROW($1:$99)),COLUMN(L173)+1)-SMALL(IF(ISERROR(SEARCH(MID(";"&amp;'CASE DATA'!$E174&amp;";",ROW($1:$99),1),";")),"",ROW($1:$99)),COLUMN(L173))-1)</f>
        <v/>
      </c>
    </row>
    <row r="175" spans="4:32" x14ac:dyDescent="0.3">
      <c r="D175" s="145"/>
      <c r="E175" s="146"/>
      <c r="S175" s="8">
        <f t="shared" si="3"/>
        <v>0</v>
      </c>
      <c r="U175" s="121" t="str">
        <f t="array" ref="U175">MID(";"&amp;'CASE DATA'!$E175&amp;";",SMALL(IF(ISERROR(SEARCH(MID(";"&amp;'CASE DATA'!$E175&amp;";",ROW($1:$99),1),";")),"",ROW($1:$99)+1),COLUMN(A175)),SMALL(IF(ISERROR(SEARCH(MID(";"&amp;'CASE DATA'!$E175&amp;";",ROW($1:$99),1),";")),"",ROW($1:$99)),COLUMN(A174)+1)-SMALL(IF(ISERROR(SEARCH(MID(";"&amp;'CASE DATA'!$E175&amp;";",ROW($1:$99),1),";")),"",ROW($1:$99)),COLUMN(A174))-1)</f>
        <v/>
      </c>
      <c r="V175" s="121" t="str">
        <f t="array" ref="V175">MID(";"&amp;'CASE DATA'!$E175&amp;";",SMALL(IF(ISERROR(SEARCH(MID(";"&amp;'CASE DATA'!$E175&amp;";",ROW($1:$99),1),";")),"",ROW($1:$99)+1),COLUMN(B175)),SMALL(IF(ISERROR(SEARCH(MID(";"&amp;'CASE DATA'!$E175&amp;";",ROW($1:$99),1),";")),"",ROW($1:$99)),COLUMN(B174)+1)-SMALL(IF(ISERROR(SEARCH(MID(";"&amp;'CASE DATA'!$E175&amp;";",ROW($1:$99),1),";")),"",ROW($1:$99)),COLUMN(B174))-1)</f>
        <v/>
      </c>
      <c r="W175" s="121" t="str">
        <f t="array" ref="W175">MID(";"&amp;'CASE DATA'!$E175&amp;";",SMALL(IF(ISERROR(SEARCH(MID(";"&amp;'CASE DATA'!$E175&amp;";",ROW($1:$99),1),";")),"",ROW($1:$99)+1),COLUMN(C175)),SMALL(IF(ISERROR(SEARCH(MID(";"&amp;'CASE DATA'!$E175&amp;";",ROW($1:$99),1),";")),"",ROW($1:$99)),COLUMN(C174)+1)-SMALL(IF(ISERROR(SEARCH(MID(";"&amp;'CASE DATA'!$E175&amp;";",ROW($1:$99),1),";")),"",ROW($1:$99)),COLUMN(C174))-1)</f>
        <v/>
      </c>
      <c r="X175" s="121" t="str">
        <f t="array" ref="X175">MID(";"&amp;'CASE DATA'!$E175&amp;";",SMALL(IF(ISERROR(SEARCH(MID(";"&amp;'CASE DATA'!$E175&amp;";",ROW($1:$99),1),";")),"",ROW($1:$99)+1),COLUMN(D175)),SMALL(IF(ISERROR(SEARCH(MID(";"&amp;'CASE DATA'!$E175&amp;";",ROW($1:$99),1),";")),"",ROW($1:$99)),COLUMN(D174)+1)-SMALL(IF(ISERROR(SEARCH(MID(";"&amp;'CASE DATA'!$E175&amp;";",ROW($1:$99),1),";")),"",ROW($1:$99)),COLUMN(D174))-1)</f>
        <v/>
      </c>
      <c r="Y175" s="121" t="str">
        <f t="array" ref="Y175">MID(";"&amp;'CASE DATA'!$E175&amp;";",SMALL(IF(ISERROR(SEARCH(MID(";"&amp;'CASE DATA'!$E175&amp;";",ROW($1:$99),1),";")),"",ROW($1:$99)+1),COLUMN(E175)),SMALL(IF(ISERROR(SEARCH(MID(";"&amp;'CASE DATA'!$E175&amp;";",ROW($1:$99),1),";")),"",ROW($1:$99)),COLUMN(E174)+1)-SMALL(IF(ISERROR(SEARCH(MID(";"&amp;'CASE DATA'!$E175&amp;";",ROW($1:$99),1),";")),"",ROW($1:$99)),COLUMN(E174))-1)</f>
        <v/>
      </c>
      <c r="Z175" s="121" t="str">
        <f t="array" ref="Z175">MID(";"&amp;'CASE DATA'!$E175&amp;";",SMALL(IF(ISERROR(SEARCH(MID(";"&amp;'CASE DATA'!$E175&amp;";",ROW($1:$99),1),";")),"",ROW($1:$99)+1),COLUMN(F175)),SMALL(IF(ISERROR(SEARCH(MID(";"&amp;'CASE DATA'!$E175&amp;";",ROW($1:$99),1),";")),"",ROW($1:$99)),COLUMN(F174)+1)-SMALL(IF(ISERROR(SEARCH(MID(";"&amp;'CASE DATA'!$E175&amp;";",ROW($1:$99),1),";")),"",ROW($1:$99)),COLUMN(F174))-1)</f>
        <v/>
      </c>
      <c r="AA175" s="121" t="str">
        <f t="array" ref="AA175">MID(";"&amp;'CASE DATA'!$E175&amp;";",SMALL(IF(ISERROR(SEARCH(MID(";"&amp;'CASE DATA'!$E175&amp;";",ROW($1:$99),1),";")),"",ROW($1:$99)+1),COLUMN(G175)),SMALL(IF(ISERROR(SEARCH(MID(";"&amp;'CASE DATA'!$E175&amp;";",ROW($1:$99),1),";")),"",ROW($1:$99)),COLUMN(G174)+1)-SMALL(IF(ISERROR(SEARCH(MID(";"&amp;'CASE DATA'!$E175&amp;";",ROW($1:$99),1),";")),"",ROW($1:$99)),COLUMN(G174))-1)</f>
        <v/>
      </c>
      <c r="AB175" s="121" t="str">
        <f t="array" ref="AB175">MID(";"&amp;'CASE DATA'!$E175&amp;";",SMALL(IF(ISERROR(SEARCH(MID(";"&amp;'CASE DATA'!$E175&amp;";",ROW($1:$99),1),";")),"",ROW($1:$99)+1),COLUMN(H175)),SMALL(IF(ISERROR(SEARCH(MID(";"&amp;'CASE DATA'!$E175&amp;";",ROW($1:$99),1),";")),"",ROW($1:$99)),COLUMN(H174)+1)-SMALL(IF(ISERROR(SEARCH(MID(";"&amp;'CASE DATA'!$E175&amp;";",ROW($1:$99),1),";")),"",ROW($1:$99)),COLUMN(H174))-1)</f>
        <v/>
      </c>
      <c r="AC175" s="121" t="str">
        <f t="array" ref="AC175">MID(";"&amp;'CASE DATA'!$E175&amp;";",SMALL(IF(ISERROR(SEARCH(MID(";"&amp;'CASE DATA'!$E175&amp;";",ROW($1:$99),1),";")),"",ROW($1:$99)+1),COLUMN(I175)),SMALL(IF(ISERROR(SEARCH(MID(";"&amp;'CASE DATA'!$E175&amp;";",ROW($1:$99),1),";")),"",ROW($1:$99)),COLUMN(I174)+1)-SMALL(IF(ISERROR(SEARCH(MID(";"&amp;'CASE DATA'!$E175&amp;";",ROW($1:$99),1),";")),"",ROW($1:$99)),COLUMN(I174))-1)</f>
        <v/>
      </c>
      <c r="AD175" s="121" t="str">
        <f t="array" ref="AD175">MID(";"&amp;'CASE DATA'!$E175&amp;";",SMALL(IF(ISERROR(SEARCH(MID(";"&amp;'CASE DATA'!$E175&amp;";",ROW($1:$99),1),";")),"",ROW($1:$99)+1),COLUMN(J175)),SMALL(IF(ISERROR(SEARCH(MID(";"&amp;'CASE DATA'!$E175&amp;";",ROW($1:$99),1),";")),"",ROW($1:$99)),COLUMN(J174)+1)-SMALL(IF(ISERROR(SEARCH(MID(";"&amp;'CASE DATA'!$E175&amp;";",ROW($1:$99),1),";")),"",ROW($1:$99)),COLUMN(J174))-1)</f>
        <v/>
      </c>
      <c r="AE175" s="121" t="str">
        <f t="array" ref="AE175">MID(";"&amp;'CASE DATA'!$E175&amp;";",SMALL(IF(ISERROR(SEARCH(MID(";"&amp;'CASE DATA'!$E175&amp;";",ROW($1:$99),1),";")),"",ROW($1:$99)+1),COLUMN(K175)),SMALL(IF(ISERROR(SEARCH(MID(";"&amp;'CASE DATA'!$E175&amp;";",ROW($1:$99),1),";")),"",ROW($1:$99)),COLUMN(K174)+1)-SMALL(IF(ISERROR(SEARCH(MID(";"&amp;'CASE DATA'!$E175&amp;";",ROW($1:$99),1),";")),"",ROW($1:$99)),COLUMN(K174))-1)</f>
        <v/>
      </c>
      <c r="AF175" s="121" t="str">
        <f t="array" ref="AF175">MID(";"&amp;'CASE DATA'!$E175&amp;";",SMALL(IF(ISERROR(SEARCH(MID(";"&amp;'CASE DATA'!$E175&amp;";",ROW($1:$99),1),";")),"",ROW($1:$99)+1),COLUMN(L175)),SMALL(IF(ISERROR(SEARCH(MID(";"&amp;'CASE DATA'!$E175&amp;";",ROW($1:$99),1),";")),"",ROW($1:$99)),COLUMN(L174)+1)-SMALL(IF(ISERROR(SEARCH(MID(";"&amp;'CASE DATA'!$E175&amp;";",ROW($1:$99),1),";")),"",ROW($1:$99)),COLUMN(L174))-1)</f>
        <v/>
      </c>
    </row>
    <row r="176" spans="4:32" x14ac:dyDescent="0.3">
      <c r="D176" s="145"/>
      <c r="E176" s="146"/>
      <c r="S176" s="8">
        <f t="shared" si="3"/>
        <v>0</v>
      </c>
      <c r="U176" s="121" t="str">
        <f t="array" ref="U176">MID(";"&amp;'CASE DATA'!$E176&amp;";",SMALL(IF(ISERROR(SEARCH(MID(";"&amp;'CASE DATA'!$E176&amp;";",ROW($1:$99),1),";")),"",ROW($1:$99)+1),COLUMN(A176)),SMALL(IF(ISERROR(SEARCH(MID(";"&amp;'CASE DATA'!$E176&amp;";",ROW($1:$99),1),";")),"",ROW($1:$99)),COLUMN(A175)+1)-SMALL(IF(ISERROR(SEARCH(MID(";"&amp;'CASE DATA'!$E176&amp;";",ROW($1:$99),1),";")),"",ROW($1:$99)),COLUMN(A175))-1)</f>
        <v/>
      </c>
      <c r="V176" s="121" t="str">
        <f t="array" ref="V176">MID(";"&amp;'CASE DATA'!$E176&amp;";",SMALL(IF(ISERROR(SEARCH(MID(";"&amp;'CASE DATA'!$E176&amp;";",ROW($1:$99),1),";")),"",ROW($1:$99)+1),COLUMN(B176)),SMALL(IF(ISERROR(SEARCH(MID(";"&amp;'CASE DATA'!$E176&amp;";",ROW($1:$99),1),";")),"",ROW($1:$99)),COLUMN(B175)+1)-SMALL(IF(ISERROR(SEARCH(MID(";"&amp;'CASE DATA'!$E176&amp;";",ROW($1:$99),1),";")),"",ROW($1:$99)),COLUMN(B175))-1)</f>
        <v/>
      </c>
      <c r="W176" s="121" t="str">
        <f t="array" ref="W176">MID(";"&amp;'CASE DATA'!$E176&amp;";",SMALL(IF(ISERROR(SEARCH(MID(";"&amp;'CASE DATA'!$E176&amp;";",ROW($1:$99),1),";")),"",ROW($1:$99)+1),COLUMN(C176)),SMALL(IF(ISERROR(SEARCH(MID(";"&amp;'CASE DATA'!$E176&amp;";",ROW($1:$99),1),";")),"",ROW($1:$99)),COLUMN(C175)+1)-SMALL(IF(ISERROR(SEARCH(MID(";"&amp;'CASE DATA'!$E176&amp;";",ROW($1:$99),1),";")),"",ROW($1:$99)),COLUMN(C175))-1)</f>
        <v/>
      </c>
      <c r="X176" s="121" t="str">
        <f t="array" ref="X176">MID(";"&amp;'CASE DATA'!$E176&amp;";",SMALL(IF(ISERROR(SEARCH(MID(";"&amp;'CASE DATA'!$E176&amp;";",ROW($1:$99),1),";")),"",ROW($1:$99)+1),COLUMN(D176)),SMALL(IF(ISERROR(SEARCH(MID(";"&amp;'CASE DATA'!$E176&amp;";",ROW($1:$99),1),";")),"",ROW($1:$99)),COLUMN(D175)+1)-SMALL(IF(ISERROR(SEARCH(MID(";"&amp;'CASE DATA'!$E176&amp;";",ROW($1:$99),1),";")),"",ROW($1:$99)),COLUMN(D175))-1)</f>
        <v/>
      </c>
      <c r="Y176" s="121" t="str">
        <f t="array" ref="Y176">MID(";"&amp;'CASE DATA'!$E176&amp;";",SMALL(IF(ISERROR(SEARCH(MID(";"&amp;'CASE DATA'!$E176&amp;";",ROW($1:$99),1),";")),"",ROW($1:$99)+1),COLUMN(E176)),SMALL(IF(ISERROR(SEARCH(MID(";"&amp;'CASE DATA'!$E176&amp;";",ROW($1:$99),1),";")),"",ROW($1:$99)),COLUMN(E175)+1)-SMALL(IF(ISERROR(SEARCH(MID(";"&amp;'CASE DATA'!$E176&amp;";",ROW($1:$99),1),";")),"",ROW($1:$99)),COLUMN(E175))-1)</f>
        <v/>
      </c>
      <c r="Z176" s="121" t="str">
        <f t="array" ref="Z176">MID(";"&amp;'CASE DATA'!$E176&amp;";",SMALL(IF(ISERROR(SEARCH(MID(";"&amp;'CASE DATA'!$E176&amp;";",ROW($1:$99),1),";")),"",ROW($1:$99)+1),COLUMN(F176)),SMALL(IF(ISERROR(SEARCH(MID(";"&amp;'CASE DATA'!$E176&amp;";",ROW($1:$99),1),";")),"",ROW($1:$99)),COLUMN(F175)+1)-SMALL(IF(ISERROR(SEARCH(MID(";"&amp;'CASE DATA'!$E176&amp;";",ROW($1:$99),1),";")),"",ROW($1:$99)),COLUMN(F175))-1)</f>
        <v/>
      </c>
      <c r="AA176" s="121" t="str">
        <f t="array" ref="AA176">MID(";"&amp;'CASE DATA'!$E176&amp;";",SMALL(IF(ISERROR(SEARCH(MID(";"&amp;'CASE DATA'!$E176&amp;";",ROW($1:$99),1),";")),"",ROW($1:$99)+1),COLUMN(G176)),SMALL(IF(ISERROR(SEARCH(MID(";"&amp;'CASE DATA'!$E176&amp;";",ROW($1:$99),1),";")),"",ROW($1:$99)),COLUMN(G175)+1)-SMALL(IF(ISERROR(SEARCH(MID(";"&amp;'CASE DATA'!$E176&amp;";",ROW($1:$99),1),";")),"",ROW($1:$99)),COLUMN(G175))-1)</f>
        <v/>
      </c>
      <c r="AB176" s="121" t="str">
        <f t="array" ref="AB176">MID(";"&amp;'CASE DATA'!$E176&amp;";",SMALL(IF(ISERROR(SEARCH(MID(";"&amp;'CASE DATA'!$E176&amp;";",ROW($1:$99),1),";")),"",ROW($1:$99)+1),COLUMN(H176)),SMALL(IF(ISERROR(SEARCH(MID(";"&amp;'CASE DATA'!$E176&amp;";",ROW($1:$99),1),";")),"",ROW($1:$99)),COLUMN(H175)+1)-SMALL(IF(ISERROR(SEARCH(MID(";"&amp;'CASE DATA'!$E176&amp;";",ROW($1:$99),1),";")),"",ROW($1:$99)),COLUMN(H175))-1)</f>
        <v/>
      </c>
      <c r="AC176" s="121" t="str">
        <f t="array" ref="AC176">MID(";"&amp;'CASE DATA'!$E176&amp;";",SMALL(IF(ISERROR(SEARCH(MID(";"&amp;'CASE DATA'!$E176&amp;";",ROW($1:$99),1),";")),"",ROW($1:$99)+1),COLUMN(I176)),SMALL(IF(ISERROR(SEARCH(MID(";"&amp;'CASE DATA'!$E176&amp;";",ROW($1:$99),1),";")),"",ROW($1:$99)),COLUMN(I175)+1)-SMALL(IF(ISERROR(SEARCH(MID(";"&amp;'CASE DATA'!$E176&amp;";",ROW($1:$99),1),";")),"",ROW($1:$99)),COLUMN(I175))-1)</f>
        <v/>
      </c>
      <c r="AD176" s="121" t="str">
        <f t="array" ref="AD176">MID(";"&amp;'CASE DATA'!$E176&amp;";",SMALL(IF(ISERROR(SEARCH(MID(";"&amp;'CASE DATA'!$E176&amp;";",ROW($1:$99),1),";")),"",ROW($1:$99)+1),COLUMN(J176)),SMALL(IF(ISERROR(SEARCH(MID(";"&amp;'CASE DATA'!$E176&amp;";",ROW($1:$99),1),";")),"",ROW($1:$99)),COLUMN(J175)+1)-SMALL(IF(ISERROR(SEARCH(MID(";"&amp;'CASE DATA'!$E176&amp;";",ROW($1:$99),1),";")),"",ROW($1:$99)),COLUMN(J175))-1)</f>
        <v/>
      </c>
      <c r="AE176" s="121" t="str">
        <f t="array" ref="AE176">MID(";"&amp;'CASE DATA'!$E176&amp;";",SMALL(IF(ISERROR(SEARCH(MID(";"&amp;'CASE DATA'!$E176&amp;";",ROW($1:$99),1),";")),"",ROW($1:$99)+1),COLUMN(K176)),SMALL(IF(ISERROR(SEARCH(MID(";"&amp;'CASE DATA'!$E176&amp;";",ROW($1:$99),1),";")),"",ROW($1:$99)),COLUMN(K175)+1)-SMALL(IF(ISERROR(SEARCH(MID(";"&amp;'CASE DATA'!$E176&amp;";",ROW($1:$99),1),";")),"",ROW($1:$99)),COLUMN(K175))-1)</f>
        <v/>
      </c>
      <c r="AF176" s="121" t="str">
        <f t="array" ref="AF176">MID(";"&amp;'CASE DATA'!$E176&amp;";",SMALL(IF(ISERROR(SEARCH(MID(";"&amp;'CASE DATA'!$E176&amp;";",ROW($1:$99),1),";")),"",ROW($1:$99)+1),COLUMN(L176)),SMALL(IF(ISERROR(SEARCH(MID(";"&amp;'CASE DATA'!$E176&amp;";",ROW($1:$99),1),";")),"",ROW($1:$99)),COLUMN(L175)+1)-SMALL(IF(ISERROR(SEARCH(MID(";"&amp;'CASE DATA'!$E176&amp;";",ROW($1:$99),1),";")),"",ROW($1:$99)),COLUMN(L175))-1)</f>
        <v/>
      </c>
    </row>
    <row r="177" spans="4:32" x14ac:dyDescent="0.3">
      <c r="D177" s="145"/>
      <c r="E177" s="146"/>
      <c r="S177" s="8">
        <f t="shared" si="3"/>
        <v>0</v>
      </c>
      <c r="U177" s="121" t="str">
        <f t="array" ref="U177">MID(";"&amp;'CASE DATA'!$E177&amp;";",SMALL(IF(ISERROR(SEARCH(MID(";"&amp;'CASE DATA'!$E177&amp;";",ROW($1:$99),1),";")),"",ROW($1:$99)+1),COLUMN(A177)),SMALL(IF(ISERROR(SEARCH(MID(";"&amp;'CASE DATA'!$E177&amp;";",ROW($1:$99),1),";")),"",ROW($1:$99)),COLUMN(A176)+1)-SMALL(IF(ISERROR(SEARCH(MID(";"&amp;'CASE DATA'!$E177&amp;";",ROW($1:$99),1),";")),"",ROW($1:$99)),COLUMN(A176))-1)</f>
        <v/>
      </c>
      <c r="V177" s="121" t="str">
        <f t="array" ref="V177">MID(";"&amp;'CASE DATA'!$E177&amp;";",SMALL(IF(ISERROR(SEARCH(MID(";"&amp;'CASE DATA'!$E177&amp;";",ROW($1:$99),1),";")),"",ROW($1:$99)+1),COLUMN(B177)),SMALL(IF(ISERROR(SEARCH(MID(";"&amp;'CASE DATA'!$E177&amp;";",ROW($1:$99),1),";")),"",ROW($1:$99)),COLUMN(B176)+1)-SMALL(IF(ISERROR(SEARCH(MID(";"&amp;'CASE DATA'!$E177&amp;";",ROW($1:$99),1),";")),"",ROW($1:$99)),COLUMN(B176))-1)</f>
        <v/>
      </c>
      <c r="W177" s="121" t="str">
        <f t="array" ref="W177">MID(";"&amp;'CASE DATA'!$E177&amp;";",SMALL(IF(ISERROR(SEARCH(MID(";"&amp;'CASE DATA'!$E177&amp;";",ROW($1:$99),1),";")),"",ROW($1:$99)+1),COLUMN(C177)),SMALL(IF(ISERROR(SEARCH(MID(";"&amp;'CASE DATA'!$E177&amp;";",ROW($1:$99),1),";")),"",ROW($1:$99)),COLUMN(C176)+1)-SMALL(IF(ISERROR(SEARCH(MID(";"&amp;'CASE DATA'!$E177&amp;";",ROW($1:$99),1),";")),"",ROW($1:$99)),COLUMN(C176))-1)</f>
        <v/>
      </c>
      <c r="X177" s="121" t="str">
        <f t="array" ref="X177">MID(";"&amp;'CASE DATA'!$E177&amp;";",SMALL(IF(ISERROR(SEARCH(MID(";"&amp;'CASE DATA'!$E177&amp;";",ROW($1:$99),1),";")),"",ROW($1:$99)+1),COLUMN(D177)),SMALL(IF(ISERROR(SEARCH(MID(";"&amp;'CASE DATA'!$E177&amp;";",ROW($1:$99),1),";")),"",ROW($1:$99)),COLUMN(D176)+1)-SMALL(IF(ISERROR(SEARCH(MID(";"&amp;'CASE DATA'!$E177&amp;";",ROW($1:$99),1),";")),"",ROW($1:$99)),COLUMN(D176))-1)</f>
        <v/>
      </c>
      <c r="Y177" s="121" t="str">
        <f t="array" ref="Y177">MID(";"&amp;'CASE DATA'!$E177&amp;";",SMALL(IF(ISERROR(SEARCH(MID(";"&amp;'CASE DATA'!$E177&amp;";",ROW($1:$99),1),";")),"",ROW($1:$99)+1),COLUMN(E177)),SMALL(IF(ISERROR(SEARCH(MID(";"&amp;'CASE DATA'!$E177&amp;";",ROW($1:$99),1),";")),"",ROW($1:$99)),COLUMN(E176)+1)-SMALL(IF(ISERROR(SEARCH(MID(";"&amp;'CASE DATA'!$E177&amp;";",ROW($1:$99),1),";")),"",ROW($1:$99)),COLUMN(E176))-1)</f>
        <v/>
      </c>
      <c r="Z177" s="121" t="str">
        <f t="array" ref="Z177">MID(";"&amp;'CASE DATA'!$E177&amp;";",SMALL(IF(ISERROR(SEARCH(MID(";"&amp;'CASE DATA'!$E177&amp;";",ROW($1:$99),1),";")),"",ROW($1:$99)+1),COLUMN(F177)),SMALL(IF(ISERROR(SEARCH(MID(";"&amp;'CASE DATA'!$E177&amp;";",ROW($1:$99),1),";")),"",ROW($1:$99)),COLUMN(F176)+1)-SMALL(IF(ISERROR(SEARCH(MID(";"&amp;'CASE DATA'!$E177&amp;";",ROW($1:$99),1),";")),"",ROW($1:$99)),COLUMN(F176))-1)</f>
        <v/>
      </c>
      <c r="AA177" s="121" t="str">
        <f t="array" ref="AA177">MID(";"&amp;'CASE DATA'!$E177&amp;";",SMALL(IF(ISERROR(SEARCH(MID(";"&amp;'CASE DATA'!$E177&amp;";",ROW($1:$99),1),";")),"",ROW($1:$99)+1),COLUMN(G177)),SMALL(IF(ISERROR(SEARCH(MID(";"&amp;'CASE DATA'!$E177&amp;";",ROW($1:$99),1),";")),"",ROW($1:$99)),COLUMN(G176)+1)-SMALL(IF(ISERROR(SEARCH(MID(";"&amp;'CASE DATA'!$E177&amp;";",ROW($1:$99),1),";")),"",ROW($1:$99)),COLUMN(G176))-1)</f>
        <v/>
      </c>
      <c r="AB177" s="121" t="str">
        <f t="array" ref="AB177">MID(";"&amp;'CASE DATA'!$E177&amp;";",SMALL(IF(ISERROR(SEARCH(MID(";"&amp;'CASE DATA'!$E177&amp;";",ROW($1:$99),1),";")),"",ROW($1:$99)+1),COLUMN(H177)),SMALL(IF(ISERROR(SEARCH(MID(";"&amp;'CASE DATA'!$E177&amp;";",ROW($1:$99),1),";")),"",ROW($1:$99)),COLUMN(H176)+1)-SMALL(IF(ISERROR(SEARCH(MID(";"&amp;'CASE DATA'!$E177&amp;";",ROW($1:$99),1),";")),"",ROW($1:$99)),COLUMN(H176))-1)</f>
        <v/>
      </c>
      <c r="AC177" s="121" t="str">
        <f t="array" ref="AC177">MID(";"&amp;'CASE DATA'!$E177&amp;";",SMALL(IF(ISERROR(SEARCH(MID(";"&amp;'CASE DATA'!$E177&amp;";",ROW($1:$99),1),";")),"",ROW($1:$99)+1),COLUMN(I177)),SMALL(IF(ISERROR(SEARCH(MID(";"&amp;'CASE DATA'!$E177&amp;";",ROW($1:$99),1),";")),"",ROW($1:$99)),COLUMN(I176)+1)-SMALL(IF(ISERROR(SEARCH(MID(";"&amp;'CASE DATA'!$E177&amp;";",ROW($1:$99),1),";")),"",ROW($1:$99)),COLUMN(I176))-1)</f>
        <v/>
      </c>
      <c r="AD177" s="121" t="str">
        <f t="array" ref="AD177">MID(";"&amp;'CASE DATA'!$E177&amp;";",SMALL(IF(ISERROR(SEARCH(MID(";"&amp;'CASE DATA'!$E177&amp;";",ROW($1:$99),1),";")),"",ROW($1:$99)+1),COLUMN(J177)),SMALL(IF(ISERROR(SEARCH(MID(";"&amp;'CASE DATA'!$E177&amp;";",ROW($1:$99),1),";")),"",ROW($1:$99)),COLUMN(J176)+1)-SMALL(IF(ISERROR(SEARCH(MID(";"&amp;'CASE DATA'!$E177&amp;";",ROW($1:$99),1),";")),"",ROW($1:$99)),COLUMN(J176))-1)</f>
        <v/>
      </c>
      <c r="AE177" s="121" t="str">
        <f t="array" ref="AE177">MID(";"&amp;'CASE DATA'!$E177&amp;";",SMALL(IF(ISERROR(SEARCH(MID(";"&amp;'CASE DATA'!$E177&amp;";",ROW($1:$99),1),";")),"",ROW($1:$99)+1),COLUMN(K177)),SMALL(IF(ISERROR(SEARCH(MID(";"&amp;'CASE DATA'!$E177&amp;";",ROW($1:$99),1),";")),"",ROW($1:$99)),COLUMN(K176)+1)-SMALL(IF(ISERROR(SEARCH(MID(";"&amp;'CASE DATA'!$E177&amp;";",ROW($1:$99),1),";")),"",ROW($1:$99)),COLUMN(K176))-1)</f>
        <v/>
      </c>
      <c r="AF177" s="121" t="str">
        <f t="array" ref="AF177">MID(";"&amp;'CASE DATA'!$E177&amp;";",SMALL(IF(ISERROR(SEARCH(MID(";"&amp;'CASE DATA'!$E177&amp;";",ROW($1:$99),1),";")),"",ROW($1:$99)+1),COLUMN(L177)),SMALL(IF(ISERROR(SEARCH(MID(";"&amp;'CASE DATA'!$E177&amp;";",ROW($1:$99),1),";")),"",ROW($1:$99)),COLUMN(L176)+1)-SMALL(IF(ISERROR(SEARCH(MID(";"&amp;'CASE DATA'!$E177&amp;";",ROW($1:$99),1),";")),"",ROW($1:$99)),COLUMN(L176))-1)</f>
        <v/>
      </c>
    </row>
    <row r="178" spans="4:32" x14ac:dyDescent="0.3">
      <c r="D178" s="145"/>
      <c r="E178" s="146"/>
      <c r="S178" s="8">
        <f t="shared" si="3"/>
        <v>0</v>
      </c>
      <c r="U178" s="121" t="str">
        <f t="array" ref="U178">MID(";"&amp;'CASE DATA'!$E178&amp;";",SMALL(IF(ISERROR(SEARCH(MID(";"&amp;'CASE DATA'!$E178&amp;";",ROW($1:$99),1),";")),"",ROW($1:$99)+1),COLUMN(A178)),SMALL(IF(ISERROR(SEARCH(MID(";"&amp;'CASE DATA'!$E178&amp;";",ROW($1:$99),1),";")),"",ROW($1:$99)),COLUMN(A177)+1)-SMALL(IF(ISERROR(SEARCH(MID(";"&amp;'CASE DATA'!$E178&amp;";",ROW($1:$99),1),";")),"",ROW($1:$99)),COLUMN(A177))-1)</f>
        <v/>
      </c>
      <c r="V178" s="121" t="str">
        <f t="array" ref="V178">MID(";"&amp;'CASE DATA'!$E178&amp;";",SMALL(IF(ISERROR(SEARCH(MID(";"&amp;'CASE DATA'!$E178&amp;";",ROW($1:$99),1),";")),"",ROW($1:$99)+1),COLUMN(B178)),SMALL(IF(ISERROR(SEARCH(MID(";"&amp;'CASE DATA'!$E178&amp;";",ROW($1:$99),1),";")),"",ROW($1:$99)),COLUMN(B177)+1)-SMALL(IF(ISERROR(SEARCH(MID(";"&amp;'CASE DATA'!$E178&amp;";",ROW($1:$99),1),";")),"",ROW($1:$99)),COLUMN(B177))-1)</f>
        <v/>
      </c>
      <c r="W178" s="121" t="str">
        <f t="array" ref="W178">MID(";"&amp;'CASE DATA'!$E178&amp;";",SMALL(IF(ISERROR(SEARCH(MID(";"&amp;'CASE DATA'!$E178&amp;";",ROW($1:$99),1),";")),"",ROW($1:$99)+1),COLUMN(C178)),SMALL(IF(ISERROR(SEARCH(MID(";"&amp;'CASE DATA'!$E178&amp;";",ROW($1:$99),1),";")),"",ROW($1:$99)),COLUMN(C177)+1)-SMALL(IF(ISERROR(SEARCH(MID(";"&amp;'CASE DATA'!$E178&amp;";",ROW($1:$99),1),";")),"",ROW($1:$99)),COLUMN(C177))-1)</f>
        <v/>
      </c>
      <c r="X178" s="121" t="str">
        <f t="array" ref="X178">MID(";"&amp;'CASE DATA'!$E178&amp;";",SMALL(IF(ISERROR(SEARCH(MID(";"&amp;'CASE DATA'!$E178&amp;";",ROW($1:$99),1),";")),"",ROW($1:$99)+1),COLUMN(D178)),SMALL(IF(ISERROR(SEARCH(MID(";"&amp;'CASE DATA'!$E178&amp;";",ROW($1:$99),1),";")),"",ROW($1:$99)),COLUMN(D177)+1)-SMALL(IF(ISERROR(SEARCH(MID(";"&amp;'CASE DATA'!$E178&amp;";",ROW($1:$99),1),";")),"",ROW($1:$99)),COLUMN(D177))-1)</f>
        <v/>
      </c>
      <c r="Y178" s="121" t="str">
        <f t="array" ref="Y178">MID(";"&amp;'CASE DATA'!$E178&amp;";",SMALL(IF(ISERROR(SEARCH(MID(";"&amp;'CASE DATA'!$E178&amp;";",ROW($1:$99),1),";")),"",ROW($1:$99)+1),COLUMN(E178)),SMALL(IF(ISERROR(SEARCH(MID(";"&amp;'CASE DATA'!$E178&amp;";",ROW($1:$99),1),";")),"",ROW($1:$99)),COLUMN(E177)+1)-SMALL(IF(ISERROR(SEARCH(MID(";"&amp;'CASE DATA'!$E178&amp;";",ROW($1:$99),1),";")),"",ROW($1:$99)),COLUMN(E177))-1)</f>
        <v/>
      </c>
      <c r="Z178" s="121" t="str">
        <f t="array" ref="Z178">MID(";"&amp;'CASE DATA'!$E178&amp;";",SMALL(IF(ISERROR(SEARCH(MID(";"&amp;'CASE DATA'!$E178&amp;";",ROW($1:$99),1),";")),"",ROW($1:$99)+1),COLUMN(F178)),SMALL(IF(ISERROR(SEARCH(MID(";"&amp;'CASE DATA'!$E178&amp;";",ROW($1:$99),1),";")),"",ROW($1:$99)),COLUMN(F177)+1)-SMALL(IF(ISERROR(SEARCH(MID(";"&amp;'CASE DATA'!$E178&amp;";",ROW($1:$99),1),";")),"",ROW($1:$99)),COLUMN(F177))-1)</f>
        <v/>
      </c>
      <c r="AA178" s="121" t="str">
        <f t="array" ref="AA178">MID(";"&amp;'CASE DATA'!$E178&amp;";",SMALL(IF(ISERROR(SEARCH(MID(";"&amp;'CASE DATA'!$E178&amp;";",ROW($1:$99),1),";")),"",ROW($1:$99)+1),COLUMN(G178)),SMALL(IF(ISERROR(SEARCH(MID(";"&amp;'CASE DATA'!$E178&amp;";",ROW($1:$99),1),";")),"",ROW($1:$99)),COLUMN(G177)+1)-SMALL(IF(ISERROR(SEARCH(MID(";"&amp;'CASE DATA'!$E178&amp;";",ROW($1:$99),1),";")),"",ROW($1:$99)),COLUMN(G177))-1)</f>
        <v/>
      </c>
      <c r="AB178" s="121" t="str">
        <f t="array" ref="AB178">MID(";"&amp;'CASE DATA'!$E178&amp;";",SMALL(IF(ISERROR(SEARCH(MID(";"&amp;'CASE DATA'!$E178&amp;";",ROW($1:$99),1),";")),"",ROW($1:$99)+1),COLUMN(H178)),SMALL(IF(ISERROR(SEARCH(MID(";"&amp;'CASE DATA'!$E178&amp;";",ROW($1:$99),1),";")),"",ROW($1:$99)),COLUMN(H177)+1)-SMALL(IF(ISERROR(SEARCH(MID(";"&amp;'CASE DATA'!$E178&amp;";",ROW($1:$99),1),";")),"",ROW($1:$99)),COLUMN(H177))-1)</f>
        <v/>
      </c>
      <c r="AC178" s="121" t="str">
        <f t="array" ref="AC178">MID(";"&amp;'CASE DATA'!$E178&amp;";",SMALL(IF(ISERROR(SEARCH(MID(";"&amp;'CASE DATA'!$E178&amp;";",ROW($1:$99),1),";")),"",ROW($1:$99)+1),COLUMN(I178)),SMALL(IF(ISERROR(SEARCH(MID(";"&amp;'CASE DATA'!$E178&amp;";",ROW($1:$99),1),";")),"",ROW($1:$99)),COLUMN(I177)+1)-SMALL(IF(ISERROR(SEARCH(MID(";"&amp;'CASE DATA'!$E178&amp;";",ROW($1:$99),1),";")),"",ROW($1:$99)),COLUMN(I177))-1)</f>
        <v/>
      </c>
      <c r="AD178" s="121" t="str">
        <f t="array" ref="AD178">MID(";"&amp;'CASE DATA'!$E178&amp;";",SMALL(IF(ISERROR(SEARCH(MID(";"&amp;'CASE DATA'!$E178&amp;";",ROW($1:$99),1),";")),"",ROW($1:$99)+1),COLUMN(J178)),SMALL(IF(ISERROR(SEARCH(MID(";"&amp;'CASE DATA'!$E178&amp;";",ROW($1:$99),1),";")),"",ROW($1:$99)),COLUMN(J177)+1)-SMALL(IF(ISERROR(SEARCH(MID(";"&amp;'CASE DATA'!$E178&amp;";",ROW($1:$99),1),";")),"",ROW($1:$99)),COLUMN(J177))-1)</f>
        <v/>
      </c>
      <c r="AE178" s="121" t="str">
        <f t="array" ref="AE178">MID(";"&amp;'CASE DATA'!$E178&amp;";",SMALL(IF(ISERROR(SEARCH(MID(";"&amp;'CASE DATA'!$E178&amp;";",ROW($1:$99),1),";")),"",ROW($1:$99)+1),COLUMN(K178)),SMALL(IF(ISERROR(SEARCH(MID(";"&amp;'CASE DATA'!$E178&amp;";",ROW($1:$99),1),";")),"",ROW($1:$99)),COLUMN(K177)+1)-SMALL(IF(ISERROR(SEARCH(MID(";"&amp;'CASE DATA'!$E178&amp;";",ROW($1:$99),1),";")),"",ROW($1:$99)),COLUMN(K177))-1)</f>
        <v/>
      </c>
      <c r="AF178" s="121" t="str">
        <f t="array" ref="AF178">MID(";"&amp;'CASE DATA'!$E178&amp;";",SMALL(IF(ISERROR(SEARCH(MID(";"&amp;'CASE DATA'!$E178&amp;";",ROW($1:$99),1),";")),"",ROW($1:$99)+1),COLUMN(L178)),SMALL(IF(ISERROR(SEARCH(MID(";"&amp;'CASE DATA'!$E178&amp;";",ROW($1:$99),1),";")),"",ROW($1:$99)),COLUMN(L177)+1)-SMALL(IF(ISERROR(SEARCH(MID(";"&amp;'CASE DATA'!$E178&amp;";",ROW($1:$99),1),";")),"",ROW($1:$99)),COLUMN(L177))-1)</f>
        <v/>
      </c>
    </row>
    <row r="179" spans="4:32" x14ac:dyDescent="0.3">
      <c r="D179" s="145"/>
      <c r="E179" s="146"/>
      <c r="S179" s="8">
        <f t="shared" si="3"/>
        <v>0</v>
      </c>
      <c r="U179" s="121" t="str">
        <f t="array" ref="U179">MID(";"&amp;'CASE DATA'!$E179&amp;";",SMALL(IF(ISERROR(SEARCH(MID(";"&amp;'CASE DATA'!$E179&amp;";",ROW($1:$99),1),";")),"",ROW($1:$99)+1),COLUMN(A179)),SMALL(IF(ISERROR(SEARCH(MID(";"&amp;'CASE DATA'!$E179&amp;";",ROW($1:$99),1),";")),"",ROW($1:$99)),COLUMN(A178)+1)-SMALL(IF(ISERROR(SEARCH(MID(";"&amp;'CASE DATA'!$E179&amp;";",ROW($1:$99),1),";")),"",ROW($1:$99)),COLUMN(A178))-1)</f>
        <v/>
      </c>
      <c r="V179" s="121" t="str">
        <f t="array" ref="V179">MID(";"&amp;'CASE DATA'!$E179&amp;";",SMALL(IF(ISERROR(SEARCH(MID(";"&amp;'CASE DATA'!$E179&amp;";",ROW($1:$99),1),";")),"",ROW($1:$99)+1),COLUMN(B179)),SMALL(IF(ISERROR(SEARCH(MID(";"&amp;'CASE DATA'!$E179&amp;";",ROW($1:$99),1),";")),"",ROW($1:$99)),COLUMN(B178)+1)-SMALL(IF(ISERROR(SEARCH(MID(";"&amp;'CASE DATA'!$E179&amp;";",ROW($1:$99),1),";")),"",ROW($1:$99)),COLUMN(B178))-1)</f>
        <v/>
      </c>
      <c r="W179" s="121" t="str">
        <f t="array" ref="W179">MID(";"&amp;'CASE DATA'!$E179&amp;";",SMALL(IF(ISERROR(SEARCH(MID(";"&amp;'CASE DATA'!$E179&amp;";",ROW($1:$99),1),";")),"",ROW($1:$99)+1),COLUMN(C179)),SMALL(IF(ISERROR(SEARCH(MID(";"&amp;'CASE DATA'!$E179&amp;";",ROW($1:$99),1),";")),"",ROW($1:$99)),COLUMN(C178)+1)-SMALL(IF(ISERROR(SEARCH(MID(";"&amp;'CASE DATA'!$E179&amp;";",ROW($1:$99),1),";")),"",ROW($1:$99)),COLUMN(C178))-1)</f>
        <v/>
      </c>
      <c r="X179" s="121" t="str">
        <f t="array" ref="X179">MID(";"&amp;'CASE DATA'!$E179&amp;";",SMALL(IF(ISERROR(SEARCH(MID(";"&amp;'CASE DATA'!$E179&amp;";",ROW($1:$99),1),";")),"",ROW($1:$99)+1),COLUMN(D179)),SMALL(IF(ISERROR(SEARCH(MID(";"&amp;'CASE DATA'!$E179&amp;";",ROW($1:$99),1),";")),"",ROW($1:$99)),COLUMN(D178)+1)-SMALL(IF(ISERROR(SEARCH(MID(";"&amp;'CASE DATA'!$E179&amp;";",ROW($1:$99),1),";")),"",ROW($1:$99)),COLUMN(D178))-1)</f>
        <v/>
      </c>
      <c r="Y179" s="121" t="str">
        <f t="array" ref="Y179">MID(";"&amp;'CASE DATA'!$E179&amp;";",SMALL(IF(ISERROR(SEARCH(MID(";"&amp;'CASE DATA'!$E179&amp;";",ROW($1:$99),1),";")),"",ROW($1:$99)+1),COLUMN(E179)),SMALL(IF(ISERROR(SEARCH(MID(";"&amp;'CASE DATA'!$E179&amp;";",ROW($1:$99),1),";")),"",ROW($1:$99)),COLUMN(E178)+1)-SMALL(IF(ISERROR(SEARCH(MID(";"&amp;'CASE DATA'!$E179&amp;";",ROW($1:$99),1),";")),"",ROW($1:$99)),COLUMN(E178))-1)</f>
        <v/>
      </c>
      <c r="Z179" s="121" t="str">
        <f t="array" ref="Z179">MID(";"&amp;'CASE DATA'!$E179&amp;";",SMALL(IF(ISERROR(SEARCH(MID(";"&amp;'CASE DATA'!$E179&amp;";",ROW($1:$99),1),";")),"",ROW($1:$99)+1),COLUMN(F179)),SMALL(IF(ISERROR(SEARCH(MID(";"&amp;'CASE DATA'!$E179&amp;";",ROW($1:$99),1),";")),"",ROW($1:$99)),COLUMN(F178)+1)-SMALL(IF(ISERROR(SEARCH(MID(";"&amp;'CASE DATA'!$E179&amp;";",ROW($1:$99),1),";")),"",ROW($1:$99)),COLUMN(F178))-1)</f>
        <v/>
      </c>
      <c r="AA179" s="121" t="str">
        <f t="array" ref="AA179">MID(";"&amp;'CASE DATA'!$E179&amp;";",SMALL(IF(ISERROR(SEARCH(MID(";"&amp;'CASE DATA'!$E179&amp;";",ROW($1:$99),1),";")),"",ROW($1:$99)+1),COLUMN(G179)),SMALL(IF(ISERROR(SEARCH(MID(";"&amp;'CASE DATA'!$E179&amp;";",ROW($1:$99),1),";")),"",ROW($1:$99)),COLUMN(G178)+1)-SMALL(IF(ISERROR(SEARCH(MID(";"&amp;'CASE DATA'!$E179&amp;";",ROW($1:$99),1),";")),"",ROW($1:$99)),COLUMN(G178))-1)</f>
        <v/>
      </c>
      <c r="AB179" s="121" t="str">
        <f t="array" ref="AB179">MID(";"&amp;'CASE DATA'!$E179&amp;";",SMALL(IF(ISERROR(SEARCH(MID(";"&amp;'CASE DATA'!$E179&amp;";",ROW($1:$99),1),";")),"",ROW($1:$99)+1),COLUMN(H179)),SMALL(IF(ISERROR(SEARCH(MID(";"&amp;'CASE DATA'!$E179&amp;";",ROW($1:$99),1),";")),"",ROW($1:$99)),COLUMN(H178)+1)-SMALL(IF(ISERROR(SEARCH(MID(";"&amp;'CASE DATA'!$E179&amp;";",ROW($1:$99),1),";")),"",ROW($1:$99)),COLUMN(H178))-1)</f>
        <v/>
      </c>
      <c r="AC179" s="121" t="str">
        <f t="array" ref="AC179">MID(";"&amp;'CASE DATA'!$E179&amp;";",SMALL(IF(ISERROR(SEARCH(MID(";"&amp;'CASE DATA'!$E179&amp;";",ROW($1:$99),1),";")),"",ROW($1:$99)+1),COLUMN(I179)),SMALL(IF(ISERROR(SEARCH(MID(";"&amp;'CASE DATA'!$E179&amp;";",ROW($1:$99),1),";")),"",ROW($1:$99)),COLUMN(I178)+1)-SMALL(IF(ISERROR(SEARCH(MID(";"&amp;'CASE DATA'!$E179&amp;";",ROW($1:$99),1),";")),"",ROW($1:$99)),COLUMN(I178))-1)</f>
        <v/>
      </c>
      <c r="AD179" s="121" t="str">
        <f t="array" ref="AD179">MID(";"&amp;'CASE DATA'!$E179&amp;";",SMALL(IF(ISERROR(SEARCH(MID(";"&amp;'CASE DATA'!$E179&amp;";",ROW($1:$99),1),";")),"",ROW($1:$99)+1),COLUMN(J179)),SMALL(IF(ISERROR(SEARCH(MID(";"&amp;'CASE DATA'!$E179&amp;";",ROW($1:$99),1),";")),"",ROW($1:$99)),COLUMN(J178)+1)-SMALL(IF(ISERROR(SEARCH(MID(";"&amp;'CASE DATA'!$E179&amp;";",ROW($1:$99),1),";")),"",ROW($1:$99)),COLUMN(J178))-1)</f>
        <v/>
      </c>
      <c r="AE179" s="121" t="str">
        <f t="array" ref="AE179">MID(";"&amp;'CASE DATA'!$E179&amp;";",SMALL(IF(ISERROR(SEARCH(MID(";"&amp;'CASE DATA'!$E179&amp;";",ROW($1:$99),1),";")),"",ROW($1:$99)+1),COLUMN(K179)),SMALL(IF(ISERROR(SEARCH(MID(";"&amp;'CASE DATA'!$E179&amp;";",ROW($1:$99),1),";")),"",ROW($1:$99)),COLUMN(K178)+1)-SMALL(IF(ISERROR(SEARCH(MID(";"&amp;'CASE DATA'!$E179&amp;";",ROW($1:$99),1),";")),"",ROW($1:$99)),COLUMN(K178))-1)</f>
        <v/>
      </c>
      <c r="AF179" s="121" t="str">
        <f t="array" ref="AF179">MID(";"&amp;'CASE DATA'!$E179&amp;";",SMALL(IF(ISERROR(SEARCH(MID(";"&amp;'CASE DATA'!$E179&amp;";",ROW($1:$99),1),";")),"",ROW($1:$99)+1),COLUMN(L179)),SMALL(IF(ISERROR(SEARCH(MID(";"&amp;'CASE DATA'!$E179&amp;";",ROW($1:$99),1),";")),"",ROW($1:$99)),COLUMN(L178)+1)-SMALL(IF(ISERROR(SEARCH(MID(";"&amp;'CASE DATA'!$E179&amp;";",ROW($1:$99),1),";")),"",ROW($1:$99)),COLUMN(L178))-1)</f>
        <v/>
      </c>
    </row>
    <row r="180" spans="4:32" x14ac:dyDescent="0.3">
      <c r="D180" s="145"/>
      <c r="E180" s="146"/>
      <c r="S180" s="8">
        <f t="shared" si="3"/>
        <v>0</v>
      </c>
      <c r="U180" s="121" t="str">
        <f t="array" ref="U180">MID(";"&amp;'CASE DATA'!$E180&amp;";",SMALL(IF(ISERROR(SEARCH(MID(";"&amp;'CASE DATA'!$E180&amp;";",ROW($1:$99),1),";")),"",ROW($1:$99)+1),COLUMN(A180)),SMALL(IF(ISERROR(SEARCH(MID(";"&amp;'CASE DATA'!$E180&amp;";",ROW($1:$99),1),";")),"",ROW($1:$99)),COLUMN(A179)+1)-SMALL(IF(ISERROR(SEARCH(MID(";"&amp;'CASE DATA'!$E180&amp;";",ROW($1:$99),1),";")),"",ROW($1:$99)),COLUMN(A179))-1)</f>
        <v/>
      </c>
      <c r="V180" s="121" t="str">
        <f t="array" ref="V180">MID(";"&amp;'CASE DATA'!$E180&amp;";",SMALL(IF(ISERROR(SEARCH(MID(";"&amp;'CASE DATA'!$E180&amp;";",ROW($1:$99),1),";")),"",ROW($1:$99)+1),COLUMN(B180)),SMALL(IF(ISERROR(SEARCH(MID(";"&amp;'CASE DATA'!$E180&amp;";",ROW($1:$99),1),";")),"",ROW($1:$99)),COLUMN(B179)+1)-SMALL(IF(ISERROR(SEARCH(MID(";"&amp;'CASE DATA'!$E180&amp;";",ROW($1:$99),1),";")),"",ROW($1:$99)),COLUMN(B179))-1)</f>
        <v/>
      </c>
      <c r="W180" s="121" t="str">
        <f t="array" ref="W180">MID(";"&amp;'CASE DATA'!$E180&amp;";",SMALL(IF(ISERROR(SEARCH(MID(";"&amp;'CASE DATA'!$E180&amp;";",ROW($1:$99),1),";")),"",ROW($1:$99)+1),COLUMN(C180)),SMALL(IF(ISERROR(SEARCH(MID(";"&amp;'CASE DATA'!$E180&amp;";",ROW($1:$99),1),";")),"",ROW($1:$99)),COLUMN(C179)+1)-SMALL(IF(ISERROR(SEARCH(MID(";"&amp;'CASE DATA'!$E180&amp;";",ROW($1:$99),1),";")),"",ROW($1:$99)),COLUMN(C179))-1)</f>
        <v/>
      </c>
      <c r="X180" s="121" t="str">
        <f t="array" ref="X180">MID(";"&amp;'CASE DATA'!$E180&amp;";",SMALL(IF(ISERROR(SEARCH(MID(";"&amp;'CASE DATA'!$E180&amp;";",ROW($1:$99),1),";")),"",ROW($1:$99)+1),COLUMN(D180)),SMALL(IF(ISERROR(SEARCH(MID(";"&amp;'CASE DATA'!$E180&amp;";",ROW($1:$99),1),";")),"",ROW($1:$99)),COLUMN(D179)+1)-SMALL(IF(ISERROR(SEARCH(MID(";"&amp;'CASE DATA'!$E180&amp;";",ROW($1:$99),1),";")),"",ROW($1:$99)),COLUMN(D179))-1)</f>
        <v/>
      </c>
      <c r="Y180" s="121" t="str">
        <f t="array" ref="Y180">MID(";"&amp;'CASE DATA'!$E180&amp;";",SMALL(IF(ISERROR(SEARCH(MID(";"&amp;'CASE DATA'!$E180&amp;";",ROW($1:$99),1),";")),"",ROW($1:$99)+1),COLUMN(E180)),SMALL(IF(ISERROR(SEARCH(MID(";"&amp;'CASE DATA'!$E180&amp;";",ROW($1:$99),1),";")),"",ROW($1:$99)),COLUMN(E179)+1)-SMALL(IF(ISERROR(SEARCH(MID(";"&amp;'CASE DATA'!$E180&amp;";",ROW($1:$99),1),";")),"",ROW($1:$99)),COLUMN(E179))-1)</f>
        <v/>
      </c>
      <c r="Z180" s="121" t="str">
        <f t="array" ref="Z180">MID(";"&amp;'CASE DATA'!$E180&amp;";",SMALL(IF(ISERROR(SEARCH(MID(";"&amp;'CASE DATA'!$E180&amp;";",ROW($1:$99),1),";")),"",ROW($1:$99)+1),COLUMN(F180)),SMALL(IF(ISERROR(SEARCH(MID(";"&amp;'CASE DATA'!$E180&amp;";",ROW($1:$99),1),";")),"",ROW($1:$99)),COLUMN(F179)+1)-SMALL(IF(ISERROR(SEARCH(MID(";"&amp;'CASE DATA'!$E180&amp;";",ROW($1:$99),1),";")),"",ROW($1:$99)),COLUMN(F179))-1)</f>
        <v/>
      </c>
      <c r="AA180" s="121" t="str">
        <f t="array" ref="AA180">MID(";"&amp;'CASE DATA'!$E180&amp;";",SMALL(IF(ISERROR(SEARCH(MID(";"&amp;'CASE DATA'!$E180&amp;";",ROW($1:$99),1),";")),"",ROW($1:$99)+1),COLUMN(G180)),SMALL(IF(ISERROR(SEARCH(MID(";"&amp;'CASE DATA'!$E180&amp;";",ROW($1:$99),1),";")),"",ROW($1:$99)),COLUMN(G179)+1)-SMALL(IF(ISERROR(SEARCH(MID(";"&amp;'CASE DATA'!$E180&amp;";",ROW($1:$99),1),";")),"",ROW($1:$99)),COLUMN(G179))-1)</f>
        <v/>
      </c>
      <c r="AB180" s="121" t="str">
        <f t="array" ref="AB180">MID(";"&amp;'CASE DATA'!$E180&amp;";",SMALL(IF(ISERROR(SEARCH(MID(";"&amp;'CASE DATA'!$E180&amp;";",ROW($1:$99),1),";")),"",ROW($1:$99)+1),COLUMN(H180)),SMALL(IF(ISERROR(SEARCH(MID(";"&amp;'CASE DATA'!$E180&amp;";",ROW($1:$99),1),";")),"",ROW($1:$99)),COLUMN(H179)+1)-SMALL(IF(ISERROR(SEARCH(MID(";"&amp;'CASE DATA'!$E180&amp;";",ROW($1:$99),1),";")),"",ROW($1:$99)),COLUMN(H179))-1)</f>
        <v/>
      </c>
      <c r="AC180" s="121" t="str">
        <f t="array" ref="AC180">MID(";"&amp;'CASE DATA'!$E180&amp;";",SMALL(IF(ISERROR(SEARCH(MID(";"&amp;'CASE DATA'!$E180&amp;";",ROW($1:$99),1),";")),"",ROW($1:$99)+1),COLUMN(I180)),SMALL(IF(ISERROR(SEARCH(MID(";"&amp;'CASE DATA'!$E180&amp;";",ROW($1:$99),1),";")),"",ROW($1:$99)),COLUMN(I179)+1)-SMALL(IF(ISERROR(SEARCH(MID(";"&amp;'CASE DATA'!$E180&amp;";",ROW($1:$99),1),";")),"",ROW($1:$99)),COLUMN(I179))-1)</f>
        <v/>
      </c>
      <c r="AD180" s="121" t="str">
        <f t="array" ref="AD180">MID(";"&amp;'CASE DATA'!$E180&amp;";",SMALL(IF(ISERROR(SEARCH(MID(";"&amp;'CASE DATA'!$E180&amp;";",ROW($1:$99),1),";")),"",ROW($1:$99)+1),COLUMN(J180)),SMALL(IF(ISERROR(SEARCH(MID(";"&amp;'CASE DATA'!$E180&amp;";",ROW($1:$99),1),";")),"",ROW($1:$99)),COLUMN(J179)+1)-SMALL(IF(ISERROR(SEARCH(MID(";"&amp;'CASE DATA'!$E180&amp;";",ROW($1:$99),1),";")),"",ROW($1:$99)),COLUMN(J179))-1)</f>
        <v/>
      </c>
      <c r="AE180" s="121" t="str">
        <f t="array" ref="AE180">MID(";"&amp;'CASE DATA'!$E180&amp;";",SMALL(IF(ISERROR(SEARCH(MID(";"&amp;'CASE DATA'!$E180&amp;";",ROW($1:$99),1),";")),"",ROW($1:$99)+1),COLUMN(K180)),SMALL(IF(ISERROR(SEARCH(MID(";"&amp;'CASE DATA'!$E180&amp;";",ROW($1:$99),1),";")),"",ROW($1:$99)),COLUMN(K179)+1)-SMALL(IF(ISERROR(SEARCH(MID(";"&amp;'CASE DATA'!$E180&amp;";",ROW($1:$99),1),";")),"",ROW($1:$99)),COLUMN(K179))-1)</f>
        <v/>
      </c>
      <c r="AF180" s="121" t="str">
        <f t="array" ref="AF180">MID(";"&amp;'CASE DATA'!$E180&amp;";",SMALL(IF(ISERROR(SEARCH(MID(";"&amp;'CASE DATA'!$E180&amp;";",ROW($1:$99),1),";")),"",ROW($1:$99)+1),COLUMN(L180)),SMALL(IF(ISERROR(SEARCH(MID(";"&amp;'CASE DATA'!$E180&amp;";",ROW($1:$99),1),";")),"",ROW($1:$99)),COLUMN(L179)+1)-SMALL(IF(ISERROR(SEARCH(MID(";"&amp;'CASE DATA'!$E180&amp;";",ROW($1:$99),1),";")),"",ROW($1:$99)),COLUMN(L179))-1)</f>
        <v/>
      </c>
    </row>
    <row r="181" spans="4:32" x14ac:dyDescent="0.3">
      <c r="D181" s="145"/>
      <c r="E181" s="146"/>
      <c r="S181" s="8">
        <f t="shared" si="3"/>
        <v>0</v>
      </c>
      <c r="U181" s="121" t="str">
        <f t="array" ref="U181">MID(";"&amp;'CASE DATA'!$E181&amp;";",SMALL(IF(ISERROR(SEARCH(MID(";"&amp;'CASE DATA'!$E181&amp;";",ROW($1:$99),1),";")),"",ROW($1:$99)+1),COLUMN(A181)),SMALL(IF(ISERROR(SEARCH(MID(";"&amp;'CASE DATA'!$E181&amp;";",ROW($1:$99),1),";")),"",ROW($1:$99)),COLUMN(A180)+1)-SMALL(IF(ISERROR(SEARCH(MID(";"&amp;'CASE DATA'!$E181&amp;";",ROW($1:$99),1),";")),"",ROW($1:$99)),COLUMN(A180))-1)</f>
        <v/>
      </c>
      <c r="V181" s="121" t="str">
        <f t="array" ref="V181">MID(";"&amp;'CASE DATA'!$E181&amp;";",SMALL(IF(ISERROR(SEARCH(MID(";"&amp;'CASE DATA'!$E181&amp;";",ROW($1:$99),1),";")),"",ROW($1:$99)+1),COLUMN(B181)),SMALL(IF(ISERROR(SEARCH(MID(";"&amp;'CASE DATA'!$E181&amp;";",ROW($1:$99),1),";")),"",ROW($1:$99)),COLUMN(B180)+1)-SMALL(IF(ISERROR(SEARCH(MID(";"&amp;'CASE DATA'!$E181&amp;";",ROW($1:$99),1),";")),"",ROW($1:$99)),COLUMN(B180))-1)</f>
        <v/>
      </c>
      <c r="W181" s="121" t="str">
        <f t="array" ref="W181">MID(";"&amp;'CASE DATA'!$E181&amp;";",SMALL(IF(ISERROR(SEARCH(MID(";"&amp;'CASE DATA'!$E181&amp;";",ROW($1:$99),1),";")),"",ROW($1:$99)+1),COLUMN(C181)),SMALL(IF(ISERROR(SEARCH(MID(";"&amp;'CASE DATA'!$E181&amp;";",ROW($1:$99),1),";")),"",ROW($1:$99)),COLUMN(C180)+1)-SMALL(IF(ISERROR(SEARCH(MID(";"&amp;'CASE DATA'!$E181&amp;";",ROW($1:$99),1),";")),"",ROW($1:$99)),COLUMN(C180))-1)</f>
        <v/>
      </c>
      <c r="X181" s="121" t="str">
        <f t="array" ref="X181">MID(";"&amp;'CASE DATA'!$E181&amp;";",SMALL(IF(ISERROR(SEARCH(MID(";"&amp;'CASE DATA'!$E181&amp;";",ROW($1:$99),1),";")),"",ROW($1:$99)+1),COLUMN(D181)),SMALL(IF(ISERROR(SEARCH(MID(";"&amp;'CASE DATA'!$E181&amp;";",ROW($1:$99),1),";")),"",ROW($1:$99)),COLUMN(D180)+1)-SMALL(IF(ISERROR(SEARCH(MID(";"&amp;'CASE DATA'!$E181&amp;";",ROW($1:$99),1),";")),"",ROW($1:$99)),COLUMN(D180))-1)</f>
        <v/>
      </c>
      <c r="Y181" s="121" t="str">
        <f t="array" ref="Y181">MID(";"&amp;'CASE DATA'!$E181&amp;";",SMALL(IF(ISERROR(SEARCH(MID(";"&amp;'CASE DATA'!$E181&amp;";",ROW($1:$99),1),";")),"",ROW($1:$99)+1),COLUMN(E181)),SMALL(IF(ISERROR(SEARCH(MID(";"&amp;'CASE DATA'!$E181&amp;";",ROW($1:$99),1),";")),"",ROW($1:$99)),COLUMN(E180)+1)-SMALL(IF(ISERROR(SEARCH(MID(";"&amp;'CASE DATA'!$E181&amp;";",ROW($1:$99),1),";")),"",ROW($1:$99)),COLUMN(E180))-1)</f>
        <v/>
      </c>
      <c r="Z181" s="121" t="str">
        <f t="array" ref="Z181">MID(";"&amp;'CASE DATA'!$E181&amp;";",SMALL(IF(ISERROR(SEARCH(MID(";"&amp;'CASE DATA'!$E181&amp;";",ROW($1:$99),1),";")),"",ROW($1:$99)+1),COLUMN(F181)),SMALL(IF(ISERROR(SEARCH(MID(";"&amp;'CASE DATA'!$E181&amp;";",ROW($1:$99),1),";")),"",ROW($1:$99)),COLUMN(F180)+1)-SMALL(IF(ISERROR(SEARCH(MID(";"&amp;'CASE DATA'!$E181&amp;";",ROW($1:$99),1),";")),"",ROW($1:$99)),COLUMN(F180))-1)</f>
        <v/>
      </c>
      <c r="AA181" s="121" t="str">
        <f t="array" ref="AA181">MID(";"&amp;'CASE DATA'!$E181&amp;";",SMALL(IF(ISERROR(SEARCH(MID(";"&amp;'CASE DATA'!$E181&amp;";",ROW($1:$99),1),";")),"",ROW($1:$99)+1),COLUMN(G181)),SMALL(IF(ISERROR(SEARCH(MID(";"&amp;'CASE DATA'!$E181&amp;";",ROW($1:$99),1),";")),"",ROW($1:$99)),COLUMN(G180)+1)-SMALL(IF(ISERROR(SEARCH(MID(";"&amp;'CASE DATA'!$E181&amp;";",ROW($1:$99),1),";")),"",ROW($1:$99)),COLUMN(G180))-1)</f>
        <v/>
      </c>
      <c r="AB181" s="121" t="str">
        <f t="array" ref="AB181">MID(";"&amp;'CASE DATA'!$E181&amp;";",SMALL(IF(ISERROR(SEARCH(MID(";"&amp;'CASE DATA'!$E181&amp;";",ROW($1:$99),1),";")),"",ROW($1:$99)+1),COLUMN(H181)),SMALL(IF(ISERROR(SEARCH(MID(";"&amp;'CASE DATA'!$E181&amp;";",ROW($1:$99),1),";")),"",ROW($1:$99)),COLUMN(H180)+1)-SMALL(IF(ISERROR(SEARCH(MID(";"&amp;'CASE DATA'!$E181&amp;";",ROW($1:$99),1),";")),"",ROW($1:$99)),COLUMN(H180))-1)</f>
        <v/>
      </c>
      <c r="AC181" s="121" t="str">
        <f t="array" ref="AC181">MID(";"&amp;'CASE DATA'!$E181&amp;";",SMALL(IF(ISERROR(SEARCH(MID(";"&amp;'CASE DATA'!$E181&amp;";",ROW($1:$99),1),";")),"",ROW($1:$99)+1),COLUMN(I181)),SMALL(IF(ISERROR(SEARCH(MID(";"&amp;'CASE DATA'!$E181&amp;";",ROW($1:$99),1),";")),"",ROW($1:$99)),COLUMN(I180)+1)-SMALL(IF(ISERROR(SEARCH(MID(";"&amp;'CASE DATA'!$E181&amp;";",ROW($1:$99),1),";")),"",ROW($1:$99)),COLUMN(I180))-1)</f>
        <v/>
      </c>
      <c r="AD181" s="121" t="str">
        <f t="array" ref="AD181">MID(";"&amp;'CASE DATA'!$E181&amp;";",SMALL(IF(ISERROR(SEARCH(MID(";"&amp;'CASE DATA'!$E181&amp;";",ROW($1:$99),1),";")),"",ROW($1:$99)+1),COLUMN(J181)),SMALL(IF(ISERROR(SEARCH(MID(";"&amp;'CASE DATA'!$E181&amp;";",ROW($1:$99),1),";")),"",ROW($1:$99)),COLUMN(J180)+1)-SMALL(IF(ISERROR(SEARCH(MID(";"&amp;'CASE DATA'!$E181&amp;";",ROW($1:$99),1),";")),"",ROW($1:$99)),COLUMN(J180))-1)</f>
        <v/>
      </c>
      <c r="AE181" s="121" t="str">
        <f t="array" ref="AE181">MID(";"&amp;'CASE DATA'!$E181&amp;";",SMALL(IF(ISERROR(SEARCH(MID(";"&amp;'CASE DATA'!$E181&amp;";",ROW($1:$99),1),";")),"",ROW($1:$99)+1),COLUMN(K181)),SMALL(IF(ISERROR(SEARCH(MID(";"&amp;'CASE DATA'!$E181&amp;";",ROW($1:$99),1),";")),"",ROW($1:$99)),COLUMN(K180)+1)-SMALL(IF(ISERROR(SEARCH(MID(";"&amp;'CASE DATA'!$E181&amp;";",ROW($1:$99),1),";")),"",ROW($1:$99)),COLUMN(K180))-1)</f>
        <v/>
      </c>
      <c r="AF181" s="121" t="str">
        <f t="array" ref="AF181">MID(";"&amp;'CASE DATA'!$E181&amp;";",SMALL(IF(ISERROR(SEARCH(MID(";"&amp;'CASE DATA'!$E181&amp;";",ROW($1:$99),1),";")),"",ROW($1:$99)+1),COLUMN(L181)),SMALL(IF(ISERROR(SEARCH(MID(";"&amp;'CASE DATA'!$E181&amp;";",ROW($1:$99),1),";")),"",ROW($1:$99)),COLUMN(L180)+1)-SMALL(IF(ISERROR(SEARCH(MID(";"&amp;'CASE DATA'!$E181&amp;";",ROW($1:$99),1),";")),"",ROW($1:$99)),COLUMN(L180))-1)</f>
        <v/>
      </c>
    </row>
    <row r="182" spans="4:32" x14ac:dyDescent="0.3">
      <c r="D182" s="145"/>
      <c r="E182" s="146"/>
      <c r="S182" s="8">
        <f t="shared" si="3"/>
        <v>0</v>
      </c>
      <c r="U182" s="121" t="str">
        <f t="array" ref="U182">MID(";"&amp;'CASE DATA'!$E182&amp;";",SMALL(IF(ISERROR(SEARCH(MID(";"&amp;'CASE DATA'!$E182&amp;";",ROW($1:$99),1),";")),"",ROW($1:$99)+1),COLUMN(A182)),SMALL(IF(ISERROR(SEARCH(MID(";"&amp;'CASE DATA'!$E182&amp;";",ROW($1:$99),1),";")),"",ROW($1:$99)),COLUMN(A181)+1)-SMALL(IF(ISERROR(SEARCH(MID(";"&amp;'CASE DATA'!$E182&amp;";",ROW($1:$99),1),";")),"",ROW($1:$99)),COLUMN(A181))-1)</f>
        <v/>
      </c>
      <c r="V182" s="121" t="str">
        <f t="array" ref="V182">MID(";"&amp;'CASE DATA'!$E182&amp;";",SMALL(IF(ISERROR(SEARCH(MID(";"&amp;'CASE DATA'!$E182&amp;";",ROW($1:$99),1),";")),"",ROW($1:$99)+1),COLUMN(B182)),SMALL(IF(ISERROR(SEARCH(MID(";"&amp;'CASE DATA'!$E182&amp;";",ROW($1:$99),1),";")),"",ROW($1:$99)),COLUMN(B181)+1)-SMALL(IF(ISERROR(SEARCH(MID(";"&amp;'CASE DATA'!$E182&amp;";",ROW($1:$99),1),";")),"",ROW($1:$99)),COLUMN(B181))-1)</f>
        <v/>
      </c>
      <c r="W182" s="121" t="str">
        <f t="array" ref="W182">MID(";"&amp;'CASE DATA'!$E182&amp;";",SMALL(IF(ISERROR(SEARCH(MID(";"&amp;'CASE DATA'!$E182&amp;";",ROW($1:$99),1),";")),"",ROW($1:$99)+1),COLUMN(C182)),SMALL(IF(ISERROR(SEARCH(MID(";"&amp;'CASE DATA'!$E182&amp;";",ROW($1:$99),1),";")),"",ROW($1:$99)),COLUMN(C181)+1)-SMALL(IF(ISERROR(SEARCH(MID(";"&amp;'CASE DATA'!$E182&amp;";",ROW($1:$99),1),";")),"",ROW($1:$99)),COLUMN(C181))-1)</f>
        <v/>
      </c>
      <c r="X182" s="121" t="str">
        <f t="array" ref="X182">MID(";"&amp;'CASE DATA'!$E182&amp;";",SMALL(IF(ISERROR(SEARCH(MID(";"&amp;'CASE DATA'!$E182&amp;";",ROW($1:$99),1),";")),"",ROW($1:$99)+1),COLUMN(D182)),SMALL(IF(ISERROR(SEARCH(MID(";"&amp;'CASE DATA'!$E182&amp;";",ROW($1:$99),1),";")),"",ROW($1:$99)),COLUMN(D181)+1)-SMALL(IF(ISERROR(SEARCH(MID(";"&amp;'CASE DATA'!$E182&amp;";",ROW($1:$99),1),";")),"",ROW($1:$99)),COLUMN(D181))-1)</f>
        <v/>
      </c>
      <c r="Y182" s="121" t="str">
        <f t="array" ref="Y182">MID(";"&amp;'CASE DATA'!$E182&amp;";",SMALL(IF(ISERROR(SEARCH(MID(";"&amp;'CASE DATA'!$E182&amp;";",ROW($1:$99),1),";")),"",ROW($1:$99)+1),COLUMN(E182)),SMALL(IF(ISERROR(SEARCH(MID(";"&amp;'CASE DATA'!$E182&amp;";",ROW($1:$99),1),";")),"",ROW($1:$99)),COLUMN(E181)+1)-SMALL(IF(ISERROR(SEARCH(MID(";"&amp;'CASE DATA'!$E182&amp;";",ROW($1:$99),1),";")),"",ROW($1:$99)),COLUMN(E181))-1)</f>
        <v/>
      </c>
      <c r="Z182" s="121" t="str">
        <f t="array" ref="Z182">MID(";"&amp;'CASE DATA'!$E182&amp;";",SMALL(IF(ISERROR(SEARCH(MID(";"&amp;'CASE DATA'!$E182&amp;";",ROW($1:$99),1),";")),"",ROW($1:$99)+1),COLUMN(F182)),SMALL(IF(ISERROR(SEARCH(MID(";"&amp;'CASE DATA'!$E182&amp;";",ROW($1:$99),1),";")),"",ROW($1:$99)),COLUMN(F181)+1)-SMALL(IF(ISERROR(SEARCH(MID(";"&amp;'CASE DATA'!$E182&amp;";",ROW($1:$99),1),";")),"",ROW($1:$99)),COLUMN(F181))-1)</f>
        <v/>
      </c>
      <c r="AA182" s="121" t="str">
        <f t="array" ref="AA182">MID(";"&amp;'CASE DATA'!$E182&amp;";",SMALL(IF(ISERROR(SEARCH(MID(";"&amp;'CASE DATA'!$E182&amp;";",ROW($1:$99),1),";")),"",ROW($1:$99)+1),COLUMN(G182)),SMALL(IF(ISERROR(SEARCH(MID(";"&amp;'CASE DATA'!$E182&amp;";",ROW($1:$99),1),";")),"",ROW($1:$99)),COLUMN(G181)+1)-SMALL(IF(ISERROR(SEARCH(MID(";"&amp;'CASE DATA'!$E182&amp;";",ROW($1:$99),1),";")),"",ROW($1:$99)),COLUMN(G181))-1)</f>
        <v/>
      </c>
      <c r="AB182" s="121" t="str">
        <f t="array" ref="AB182">MID(";"&amp;'CASE DATA'!$E182&amp;";",SMALL(IF(ISERROR(SEARCH(MID(";"&amp;'CASE DATA'!$E182&amp;";",ROW($1:$99),1),";")),"",ROW($1:$99)+1),COLUMN(H182)),SMALL(IF(ISERROR(SEARCH(MID(";"&amp;'CASE DATA'!$E182&amp;";",ROW($1:$99),1),";")),"",ROW($1:$99)),COLUMN(H181)+1)-SMALL(IF(ISERROR(SEARCH(MID(";"&amp;'CASE DATA'!$E182&amp;";",ROW($1:$99),1),";")),"",ROW($1:$99)),COLUMN(H181))-1)</f>
        <v/>
      </c>
      <c r="AC182" s="121" t="str">
        <f t="array" ref="AC182">MID(";"&amp;'CASE DATA'!$E182&amp;";",SMALL(IF(ISERROR(SEARCH(MID(";"&amp;'CASE DATA'!$E182&amp;";",ROW($1:$99),1),";")),"",ROW($1:$99)+1),COLUMN(I182)),SMALL(IF(ISERROR(SEARCH(MID(";"&amp;'CASE DATA'!$E182&amp;";",ROW($1:$99),1),";")),"",ROW($1:$99)),COLUMN(I181)+1)-SMALL(IF(ISERROR(SEARCH(MID(";"&amp;'CASE DATA'!$E182&amp;";",ROW($1:$99),1),";")),"",ROW($1:$99)),COLUMN(I181))-1)</f>
        <v/>
      </c>
      <c r="AD182" s="121" t="str">
        <f t="array" ref="AD182">MID(";"&amp;'CASE DATA'!$E182&amp;";",SMALL(IF(ISERROR(SEARCH(MID(";"&amp;'CASE DATA'!$E182&amp;";",ROW($1:$99),1),";")),"",ROW($1:$99)+1),COLUMN(J182)),SMALL(IF(ISERROR(SEARCH(MID(";"&amp;'CASE DATA'!$E182&amp;";",ROW($1:$99),1),";")),"",ROW($1:$99)),COLUMN(J181)+1)-SMALL(IF(ISERROR(SEARCH(MID(";"&amp;'CASE DATA'!$E182&amp;";",ROW($1:$99),1),";")),"",ROW($1:$99)),COLUMN(J181))-1)</f>
        <v/>
      </c>
      <c r="AE182" s="121" t="str">
        <f t="array" ref="AE182">MID(";"&amp;'CASE DATA'!$E182&amp;";",SMALL(IF(ISERROR(SEARCH(MID(";"&amp;'CASE DATA'!$E182&amp;";",ROW($1:$99),1),";")),"",ROW($1:$99)+1),COLUMN(K182)),SMALL(IF(ISERROR(SEARCH(MID(";"&amp;'CASE DATA'!$E182&amp;";",ROW($1:$99),1),";")),"",ROW($1:$99)),COLUMN(K181)+1)-SMALL(IF(ISERROR(SEARCH(MID(";"&amp;'CASE DATA'!$E182&amp;";",ROW($1:$99),1),";")),"",ROW($1:$99)),COLUMN(K181))-1)</f>
        <v/>
      </c>
      <c r="AF182" s="121" t="str">
        <f t="array" ref="AF182">MID(";"&amp;'CASE DATA'!$E182&amp;";",SMALL(IF(ISERROR(SEARCH(MID(";"&amp;'CASE DATA'!$E182&amp;";",ROW($1:$99),1),";")),"",ROW($1:$99)+1),COLUMN(L182)),SMALL(IF(ISERROR(SEARCH(MID(";"&amp;'CASE DATA'!$E182&amp;";",ROW($1:$99),1),";")),"",ROW($1:$99)),COLUMN(L181)+1)-SMALL(IF(ISERROR(SEARCH(MID(";"&amp;'CASE DATA'!$E182&amp;";",ROW($1:$99),1),";")),"",ROW($1:$99)),COLUMN(L181))-1)</f>
        <v/>
      </c>
    </row>
    <row r="183" spans="4:32" x14ac:dyDescent="0.3">
      <c r="D183" s="145"/>
      <c r="E183" s="146"/>
      <c r="S183" s="8">
        <f t="shared" si="3"/>
        <v>0</v>
      </c>
      <c r="U183" s="121" t="str">
        <f t="array" ref="U183">MID(";"&amp;'CASE DATA'!$E183&amp;";",SMALL(IF(ISERROR(SEARCH(MID(";"&amp;'CASE DATA'!$E183&amp;";",ROW($1:$99),1),";")),"",ROW($1:$99)+1),COLUMN(A183)),SMALL(IF(ISERROR(SEARCH(MID(";"&amp;'CASE DATA'!$E183&amp;";",ROW($1:$99),1),";")),"",ROW($1:$99)),COLUMN(A182)+1)-SMALL(IF(ISERROR(SEARCH(MID(";"&amp;'CASE DATA'!$E183&amp;";",ROW($1:$99),1),";")),"",ROW($1:$99)),COLUMN(A182))-1)</f>
        <v/>
      </c>
      <c r="V183" s="121" t="str">
        <f t="array" ref="V183">MID(";"&amp;'CASE DATA'!$E183&amp;";",SMALL(IF(ISERROR(SEARCH(MID(";"&amp;'CASE DATA'!$E183&amp;";",ROW($1:$99),1),";")),"",ROW($1:$99)+1),COLUMN(B183)),SMALL(IF(ISERROR(SEARCH(MID(";"&amp;'CASE DATA'!$E183&amp;";",ROW($1:$99),1),";")),"",ROW($1:$99)),COLUMN(B182)+1)-SMALL(IF(ISERROR(SEARCH(MID(";"&amp;'CASE DATA'!$E183&amp;";",ROW($1:$99),1),";")),"",ROW($1:$99)),COLUMN(B182))-1)</f>
        <v/>
      </c>
      <c r="W183" s="121" t="str">
        <f t="array" ref="W183">MID(";"&amp;'CASE DATA'!$E183&amp;";",SMALL(IF(ISERROR(SEARCH(MID(";"&amp;'CASE DATA'!$E183&amp;";",ROW($1:$99),1),";")),"",ROW($1:$99)+1),COLUMN(C183)),SMALL(IF(ISERROR(SEARCH(MID(";"&amp;'CASE DATA'!$E183&amp;";",ROW($1:$99),1),";")),"",ROW($1:$99)),COLUMN(C182)+1)-SMALL(IF(ISERROR(SEARCH(MID(";"&amp;'CASE DATA'!$E183&amp;";",ROW($1:$99),1),";")),"",ROW($1:$99)),COLUMN(C182))-1)</f>
        <v/>
      </c>
      <c r="X183" s="121" t="str">
        <f t="array" ref="X183">MID(";"&amp;'CASE DATA'!$E183&amp;";",SMALL(IF(ISERROR(SEARCH(MID(";"&amp;'CASE DATA'!$E183&amp;";",ROW($1:$99),1),";")),"",ROW($1:$99)+1),COLUMN(D183)),SMALL(IF(ISERROR(SEARCH(MID(";"&amp;'CASE DATA'!$E183&amp;";",ROW($1:$99),1),";")),"",ROW($1:$99)),COLUMN(D182)+1)-SMALL(IF(ISERROR(SEARCH(MID(";"&amp;'CASE DATA'!$E183&amp;";",ROW($1:$99),1),";")),"",ROW($1:$99)),COLUMN(D182))-1)</f>
        <v/>
      </c>
      <c r="Y183" s="121" t="str">
        <f t="array" ref="Y183">MID(";"&amp;'CASE DATA'!$E183&amp;";",SMALL(IF(ISERROR(SEARCH(MID(";"&amp;'CASE DATA'!$E183&amp;";",ROW($1:$99),1),";")),"",ROW($1:$99)+1),COLUMN(E183)),SMALL(IF(ISERROR(SEARCH(MID(";"&amp;'CASE DATA'!$E183&amp;";",ROW($1:$99),1),";")),"",ROW($1:$99)),COLUMN(E182)+1)-SMALL(IF(ISERROR(SEARCH(MID(";"&amp;'CASE DATA'!$E183&amp;";",ROW($1:$99),1),";")),"",ROW($1:$99)),COLUMN(E182))-1)</f>
        <v/>
      </c>
      <c r="Z183" s="121" t="str">
        <f t="array" ref="Z183">MID(";"&amp;'CASE DATA'!$E183&amp;";",SMALL(IF(ISERROR(SEARCH(MID(";"&amp;'CASE DATA'!$E183&amp;";",ROW($1:$99),1),";")),"",ROW($1:$99)+1),COLUMN(F183)),SMALL(IF(ISERROR(SEARCH(MID(";"&amp;'CASE DATA'!$E183&amp;";",ROW($1:$99),1),";")),"",ROW($1:$99)),COLUMN(F182)+1)-SMALL(IF(ISERROR(SEARCH(MID(";"&amp;'CASE DATA'!$E183&amp;";",ROW($1:$99),1),";")),"",ROW($1:$99)),COLUMN(F182))-1)</f>
        <v/>
      </c>
      <c r="AA183" s="121" t="str">
        <f t="array" ref="AA183">MID(";"&amp;'CASE DATA'!$E183&amp;";",SMALL(IF(ISERROR(SEARCH(MID(";"&amp;'CASE DATA'!$E183&amp;";",ROW($1:$99),1),";")),"",ROW($1:$99)+1),COLUMN(G183)),SMALL(IF(ISERROR(SEARCH(MID(";"&amp;'CASE DATA'!$E183&amp;";",ROW($1:$99),1),";")),"",ROW($1:$99)),COLUMN(G182)+1)-SMALL(IF(ISERROR(SEARCH(MID(";"&amp;'CASE DATA'!$E183&amp;";",ROW($1:$99),1),";")),"",ROW($1:$99)),COLUMN(G182))-1)</f>
        <v/>
      </c>
      <c r="AB183" s="121" t="str">
        <f t="array" ref="AB183">MID(";"&amp;'CASE DATA'!$E183&amp;";",SMALL(IF(ISERROR(SEARCH(MID(";"&amp;'CASE DATA'!$E183&amp;";",ROW($1:$99),1),";")),"",ROW($1:$99)+1),COLUMN(H183)),SMALL(IF(ISERROR(SEARCH(MID(";"&amp;'CASE DATA'!$E183&amp;";",ROW($1:$99),1),";")),"",ROW($1:$99)),COLUMN(H182)+1)-SMALL(IF(ISERROR(SEARCH(MID(";"&amp;'CASE DATA'!$E183&amp;";",ROW($1:$99),1),";")),"",ROW($1:$99)),COLUMN(H182))-1)</f>
        <v/>
      </c>
      <c r="AC183" s="121" t="str">
        <f t="array" ref="AC183">MID(";"&amp;'CASE DATA'!$E183&amp;";",SMALL(IF(ISERROR(SEARCH(MID(";"&amp;'CASE DATA'!$E183&amp;";",ROW($1:$99),1),";")),"",ROW($1:$99)+1),COLUMN(I183)),SMALL(IF(ISERROR(SEARCH(MID(";"&amp;'CASE DATA'!$E183&amp;";",ROW($1:$99),1),";")),"",ROW($1:$99)),COLUMN(I182)+1)-SMALL(IF(ISERROR(SEARCH(MID(";"&amp;'CASE DATA'!$E183&amp;";",ROW($1:$99),1),";")),"",ROW($1:$99)),COLUMN(I182))-1)</f>
        <v/>
      </c>
      <c r="AD183" s="121" t="str">
        <f t="array" ref="AD183">MID(";"&amp;'CASE DATA'!$E183&amp;";",SMALL(IF(ISERROR(SEARCH(MID(";"&amp;'CASE DATA'!$E183&amp;";",ROW($1:$99),1),";")),"",ROW($1:$99)+1),COLUMN(J183)),SMALL(IF(ISERROR(SEARCH(MID(";"&amp;'CASE DATA'!$E183&amp;";",ROW($1:$99),1),";")),"",ROW($1:$99)),COLUMN(J182)+1)-SMALL(IF(ISERROR(SEARCH(MID(";"&amp;'CASE DATA'!$E183&amp;";",ROW($1:$99),1),";")),"",ROW($1:$99)),COLUMN(J182))-1)</f>
        <v/>
      </c>
      <c r="AE183" s="121" t="str">
        <f t="array" ref="AE183">MID(";"&amp;'CASE DATA'!$E183&amp;";",SMALL(IF(ISERROR(SEARCH(MID(";"&amp;'CASE DATA'!$E183&amp;";",ROW($1:$99),1),";")),"",ROW($1:$99)+1),COLUMN(K183)),SMALL(IF(ISERROR(SEARCH(MID(";"&amp;'CASE DATA'!$E183&amp;";",ROW($1:$99),1),";")),"",ROW($1:$99)),COLUMN(K182)+1)-SMALL(IF(ISERROR(SEARCH(MID(";"&amp;'CASE DATA'!$E183&amp;";",ROW($1:$99),1),";")),"",ROW($1:$99)),COLUMN(K182))-1)</f>
        <v/>
      </c>
      <c r="AF183" s="121" t="str">
        <f t="array" ref="AF183">MID(";"&amp;'CASE DATA'!$E183&amp;";",SMALL(IF(ISERROR(SEARCH(MID(";"&amp;'CASE DATA'!$E183&amp;";",ROW($1:$99),1),";")),"",ROW($1:$99)+1),COLUMN(L183)),SMALL(IF(ISERROR(SEARCH(MID(";"&amp;'CASE DATA'!$E183&amp;";",ROW($1:$99),1),";")),"",ROW($1:$99)),COLUMN(L182)+1)-SMALL(IF(ISERROR(SEARCH(MID(";"&amp;'CASE DATA'!$E183&amp;";",ROW($1:$99),1),";")),"",ROW($1:$99)),COLUMN(L182))-1)</f>
        <v/>
      </c>
    </row>
    <row r="184" spans="4:32" x14ac:dyDescent="0.3">
      <c r="D184" s="145"/>
      <c r="E184" s="146"/>
      <c r="S184" s="8">
        <f t="shared" si="3"/>
        <v>0</v>
      </c>
      <c r="U184" s="121" t="str">
        <f t="array" ref="U184">MID(";"&amp;'CASE DATA'!$E184&amp;";",SMALL(IF(ISERROR(SEARCH(MID(";"&amp;'CASE DATA'!$E184&amp;";",ROW($1:$99),1),";")),"",ROW($1:$99)+1),COLUMN(A184)),SMALL(IF(ISERROR(SEARCH(MID(";"&amp;'CASE DATA'!$E184&amp;";",ROW($1:$99),1),";")),"",ROW($1:$99)),COLUMN(A183)+1)-SMALL(IF(ISERROR(SEARCH(MID(";"&amp;'CASE DATA'!$E184&amp;";",ROW($1:$99),1),";")),"",ROW($1:$99)),COLUMN(A183))-1)</f>
        <v/>
      </c>
      <c r="V184" s="121" t="str">
        <f t="array" ref="V184">MID(";"&amp;'CASE DATA'!$E184&amp;";",SMALL(IF(ISERROR(SEARCH(MID(";"&amp;'CASE DATA'!$E184&amp;";",ROW($1:$99),1),";")),"",ROW($1:$99)+1),COLUMN(B184)),SMALL(IF(ISERROR(SEARCH(MID(";"&amp;'CASE DATA'!$E184&amp;";",ROW($1:$99),1),";")),"",ROW($1:$99)),COLUMN(B183)+1)-SMALL(IF(ISERROR(SEARCH(MID(";"&amp;'CASE DATA'!$E184&amp;";",ROW($1:$99),1),";")),"",ROW($1:$99)),COLUMN(B183))-1)</f>
        <v/>
      </c>
      <c r="W184" s="121" t="str">
        <f t="array" ref="W184">MID(";"&amp;'CASE DATA'!$E184&amp;";",SMALL(IF(ISERROR(SEARCH(MID(";"&amp;'CASE DATA'!$E184&amp;";",ROW($1:$99),1),";")),"",ROW($1:$99)+1),COLUMN(C184)),SMALL(IF(ISERROR(SEARCH(MID(";"&amp;'CASE DATA'!$E184&amp;";",ROW($1:$99),1),";")),"",ROW($1:$99)),COLUMN(C183)+1)-SMALL(IF(ISERROR(SEARCH(MID(";"&amp;'CASE DATA'!$E184&amp;";",ROW($1:$99),1),";")),"",ROW($1:$99)),COLUMN(C183))-1)</f>
        <v/>
      </c>
      <c r="X184" s="121" t="str">
        <f t="array" ref="X184">MID(";"&amp;'CASE DATA'!$E184&amp;";",SMALL(IF(ISERROR(SEARCH(MID(";"&amp;'CASE DATA'!$E184&amp;";",ROW($1:$99),1),";")),"",ROW($1:$99)+1),COLUMN(D184)),SMALL(IF(ISERROR(SEARCH(MID(";"&amp;'CASE DATA'!$E184&amp;";",ROW($1:$99),1),";")),"",ROW($1:$99)),COLUMN(D183)+1)-SMALL(IF(ISERROR(SEARCH(MID(";"&amp;'CASE DATA'!$E184&amp;";",ROW($1:$99),1),";")),"",ROW($1:$99)),COLUMN(D183))-1)</f>
        <v/>
      </c>
      <c r="Y184" s="121" t="str">
        <f t="array" ref="Y184">MID(";"&amp;'CASE DATA'!$E184&amp;";",SMALL(IF(ISERROR(SEARCH(MID(";"&amp;'CASE DATA'!$E184&amp;";",ROW($1:$99),1),";")),"",ROW($1:$99)+1),COLUMN(E184)),SMALL(IF(ISERROR(SEARCH(MID(";"&amp;'CASE DATA'!$E184&amp;";",ROW($1:$99),1),";")),"",ROW($1:$99)),COLUMN(E183)+1)-SMALL(IF(ISERROR(SEARCH(MID(";"&amp;'CASE DATA'!$E184&amp;";",ROW($1:$99),1),";")),"",ROW($1:$99)),COLUMN(E183))-1)</f>
        <v/>
      </c>
      <c r="Z184" s="121" t="str">
        <f t="array" ref="Z184">MID(";"&amp;'CASE DATA'!$E184&amp;";",SMALL(IF(ISERROR(SEARCH(MID(";"&amp;'CASE DATA'!$E184&amp;";",ROW($1:$99),1),";")),"",ROW($1:$99)+1),COLUMN(F184)),SMALL(IF(ISERROR(SEARCH(MID(";"&amp;'CASE DATA'!$E184&amp;";",ROW($1:$99),1),";")),"",ROW($1:$99)),COLUMN(F183)+1)-SMALL(IF(ISERROR(SEARCH(MID(";"&amp;'CASE DATA'!$E184&amp;";",ROW($1:$99),1),";")),"",ROW($1:$99)),COLUMN(F183))-1)</f>
        <v/>
      </c>
      <c r="AA184" s="121" t="str">
        <f t="array" ref="AA184">MID(";"&amp;'CASE DATA'!$E184&amp;";",SMALL(IF(ISERROR(SEARCH(MID(";"&amp;'CASE DATA'!$E184&amp;";",ROW($1:$99),1),";")),"",ROW($1:$99)+1),COLUMN(G184)),SMALL(IF(ISERROR(SEARCH(MID(";"&amp;'CASE DATA'!$E184&amp;";",ROW($1:$99),1),";")),"",ROW($1:$99)),COLUMN(G183)+1)-SMALL(IF(ISERROR(SEARCH(MID(";"&amp;'CASE DATA'!$E184&amp;";",ROW($1:$99),1),";")),"",ROW($1:$99)),COLUMN(G183))-1)</f>
        <v/>
      </c>
      <c r="AB184" s="121" t="str">
        <f t="array" ref="AB184">MID(";"&amp;'CASE DATA'!$E184&amp;";",SMALL(IF(ISERROR(SEARCH(MID(";"&amp;'CASE DATA'!$E184&amp;";",ROW($1:$99),1),";")),"",ROW($1:$99)+1),COLUMN(H184)),SMALL(IF(ISERROR(SEARCH(MID(";"&amp;'CASE DATA'!$E184&amp;";",ROW($1:$99),1),";")),"",ROW($1:$99)),COLUMN(H183)+1)-SMALL(IF(ISERROR(SEARCH(MID(";"&amp;'CASE DATA'!$E184&amp;";",ROW($1:$99),1),";")),"",ROW($1:$99)),COLUMN(H183))-1)</f>
        <v/>
      </c>
      <c r="AC184" s="121" t="str">
        <f t="array" ref="AC184">MID(";"&amp;'CASE DATA'!$E184&amp;";",SMALL(IF(ISERROR(SEARCH(MID(";"&amp;'CASE DATA'!$E184&amp;";",ROW($1:$99),1),";")),"",ROW($1:$99)+1),COLUMN(I184)),SMALL(IF(ISERROR(SEARCH(MID(";"&amp;'CASE DATA'!$E184&amp;";",ROW($1:$99),1),";")),"",ROW($1:$99)),COLUMN(I183)+1)-SMALL(IF(ISERROR(SEARCH(MID(";"&amp;'CASE DATA'!$E184&amp;";",ROW($1:$99),1),";")),"",ROW($1:$99)),COLUMN(I183))-1)</f>
        <v/>
      </c>
      <c r="AD184" s="121" t="str">
        <f t="array" ref="AD184">MID(";"&amp;'CASE DATA'!$E184&amp;";",SMALL(IF(ISERROR(SEARCH(MID(";"&amp;'CASE DATA'!$E184&amp;";",ROW($1:$99),1),";")),"",ROW($1:$99)+1),COLUMN(J184)),SMALL(IF(ISERROR(SEARCH(MID(";"&amp;'CASE DATA'!$E184&amp;";",ROW($1:$99),1),";")),"",ROW($1:$99)),COLUMN(J183)+1)-SMALL(IF(ISERROR(SEARCH(MID(";"&amp;'CASE DATA'!$E184&amp;";",ROW($1:$99),1),";")),"",ROW($1:$99)),COLUMN(J183))-1)</f>
        <v/>
      </c>
      <c r="AE184" s="121" t="str">
        <f t="array" ref="AE184">MID(";"&amp;'CASE DATA'!$E184&amp;";",SMALL(IF(ISERROR(SEARCH(MID(";"&amp;'CASE DATA'!$E184&amp;";",ROW($1:$99),1),";")),"",ROW($1:$99)+1),COLUMN(K184)),SMALL(IF(ISERROR(SEARCH(MID(";"&amp;'CASE DATA'!$E184&amp;";",ROW($1:$99),1),";")),"",ROW($1:$99)),COLUMN(K183)+1)-SMALL(IF(ISERROR(SEARCH(MID(";"&amp;'CASE DATA'!$E184&amp;";",ROW($1:$99),1),";")),"",ROW($1:$99)),COLUMN(K183))-1)</f>
        <v/>
      </c>
      <c r="AF184" s="121" t="str">
        <f t="array" ref="AF184">MID(";"&amp;'CASE DATA'!$E184&amp;";",SMALL(IF(ISERROR(SEARCH(MID(";"&amp;'CASE DATA'!$E184&amp;";",ROW($1:$99),1),";")),"",ROW($1:$99)+1),COLUMN(L184)),SMALL(IF(ISERROR(SEARCH(MID(";"&amp;'CASE DATA'!$E184&amp;";",ROW($1:$99),1),";")),"",ROW($1:$99)),COLUMN(L183)+1)-SMALL(IF(ISERROR(SEARCH(MID(";"&amp;'CASE DATA'!$E184&amp;";",ROW($1:$99),1),";")),"",ROW($1:$99)),COLUMN(L183))-1)</f>
        <v/>
      </c>
    </row>
    <row r="185" spans="4:32" x14ac:dyDescent="0.3">
      <c r="D185" s="145"/>
      <c r="E185" s="146"/>
      <c r="S185" s="8">
        <f t="shared" si="3"/>
        <v>0</v>
      </c>
      <c r="U185" s="121" t="str">
        <f t="array" ref="U185">MID(";"&amp;'CASE DATA'!$E185&amp;";",SMALL(IF(ISERROR(SEARCH(MID(";"&amp;'CASE DATA'!$E185&amp;";",ROW($1:$99),1),";")),"",ROW($1:$99)+1),COLUMN(A185)),SMALL(IF(ISERROR(SEARCH(MID(";"&amp;'CASE DATA'!$E185&amp;";",ROW($1:$99),1),";")),"",ROW($1:$99)),COLUMN(A184)+1)-SMALL(IF(ISERROR(SEARCH(MID(";"&amp;'CASE DATA'!$E185&amp;";",ROW($1:$99),1),";")),"",ROW($1:$99)),COLUMN(A184))-1)</f>
        <v/>
      </c>
      <c r="V185" s="121" t="str">
        <f t="array" ref="V185">MID(";"&amp;'CASE DATA'!$E185&amp;";",SMALL(IF(ISERROR(SEARCH(MID(";"&amp;'CASE DATA'!$E185&amp;";",ROW($1:$99),1),";")),"",ROW($1:$99)+1),COLUMN(B185)),SMALL(IF(ISERROR(SEARCH(MID(";"&amp;'CASE DATA'!$E185&amp;";",ROW($1:$99),1),";")),"",ROW($1:$99)),COLUMN(B184)+1)-SMALL(IF(ISERROR(SEARCH(MID(";"&amp;'CASE DATA'!$E185&amp;";",ROW($1:$99),1),";")),"",ROW($1:$99)),COLUMN(B184))-1)</f>
        <v/>
      </c>
      <c r="W185" s="121" t="str">
        <f t="array" ref="W185">MID(";"&amp;'CASE DATA'!$E185&amp;";",SMALL(IF(ISERROR(SEARCH(MID(";"&amp;'CASE DATA'!$E185&amp;";",ROW($1:$99),1),";")),"",ROW($1:$99)+1),COLUMN(C185)),SMALL(IF(ISERROR(SEARCH(MID(";"&amp;'CASE DATA'!$E185&amp;";",ROW($1:$99),1),";")),"",ROW($1:$99)),COLUMN(C184)+1)-SMALL(IF(ISERROR(SEARCH(MID(";"&amp;'CASE DATA'!$E185&amp;";",ROW($1:$99),1),";")),"",ROW($1:$99)),COLUMN(C184))-1)</f>
        <v/>
      </c>
      <c r="X185" s="121" t="str">
        <f t="array" ref="X185">MID(";"&amp;'CASE DATA'!$E185&amp;";",SMALL(IF(ISERROR(SEARCH(MID(";"&amp;'CASE DATA'!$E185&amp;";",ROW($1:$99),1),";")),"",ROW($1:$99)+1),COLUMN(D185)),SMALL(IF(ISERROR(SEARCH(MID(";"&amp;'CASE DATA'!$E185&amp;";",ROW($1:$99),1),";")),"",ROW($1:$99)),COLUMN(D184)+1)-SMALL(IF(ISERROR(SEARCH(MID(";"&amp;'CASE DATA'!$E185&amp;";",ROW($1:$99),1),";")),"",ROW($1:$99)),COLUMN(D184))-1)</f>
        <v/>
      </c>
      <c r="Y185" s="121" t="str">
        <f t="array" ref="Y185">MID(";"&amp;'CASE DATA'!$E185&amp;";",SMALL(IF(ISERROR(SEARCH(MID(";"&amp;'CASE DATA'!$E185&amp;";",ROW($1:$99),1),";")),"",ROW($1:$99)+1),COLUMN(E185)),SMALL(IF(ISERROR(SEARCH(MID(";"&amp;'CASE DATA'!$E185&amp;";",ROW($1:$99),1),";")),"",ROW($1:$99)),COLUMN(E184)+1)-SMALL(IF(ISERROR(SEARCH(MID(";"&amp;'CASE DATA'!$E185&amp;";",ROW($1:$99),1),";")),"",ROW($1:$99)),COLUMN(E184))-1)</f>
        <v/>
      </c>
      <c r="Z185" s="121" t="str">
        <f t="array" ref="Z185">MID(";"&amp;'CASE DATA'!$E185&amp;";",SMALL(IF(ISERROR(SEARCH(MID(";"&amp;'CASE DATA'!$E185&amp;";",ROW($1:$99),1),";")),"",ROW($1:$99)+1),COLUMN(F185)),SMALL(IF(ISERROR(SEARCH(MID(";"&amp;'CASE DATA'!$E185&amp;";",ROW($1:$99),1),";")),"",ROW($1:$99)),COLUMN(F184)+1)-SMALL(IF(ISERROR(SEARCH(MID(";"&amp;'CASE DATA'!$E185&amp;";",ROW($1:$99),1),";")),"",ROW($1:$99)),COLUMN(F184))-1)</f>
        <v/>
      </c>
      <c r="AA185" s="121" t="str">
        <f t="array" ref="AA185">MID(";"&amp;'CASE DATA'!$E185&amp;";",SMALL(IF(ISERROR(SEARCH(MID(";"&amp;'CASE DATA'!$E185&amp;";",ROW($1:$99),1),";")),"",ROW($1:$99)+1),COLUMN(G185)),SMALL(IF(ISERROR(SEARCH(MID(";"&amp;'CASE DATA'!$E185&amp;";",ROW($1:$99),1),";")),"",ROW($1:$99)),COLUMN(G184)+1)-SMALL(IF(ISERROR(SEARCH(MID(";"&amp;'CASE DATA'!$E185&amp;";",ROW($1:$99),1),";")),"",ROW($1:$99)),COLUMN(G184))-1)</f>
        <v/>
      </c>
      <c r="AB185" s="121" t="str">
        <f t="array" ref="AB185">MID(";"&amp;'CASE DATA'!$E185&amp;";",SMALL(IF(ISERROR(SEARCH(MID(";"&amp;'CASE DATA'!$E185&amp;";",ROW($1:$99),1),";")),"",ROW($1:$99)+1),COLUMN(H185)),SMALL(IF(ISERROR(SEARCH(MID(";"&amp;'CASE DATA'!$E185&amp;";",ROW($1:$99),1),";")),"",ROW($1:$99)),COLUMN(H184)+1)-SMALL(IF(ISERROR(SEARCH(MID(";"&amp;'CASE DATA'!$E185&amp;";",ROW($1:$99),1),";")),"",ROW($1:$99)),COLUMN(H184))-1)</f>
        <v/>
      </c>
      <c r="AC185" s="121" t="str">
        <f t="array" ref="AC185">MID(";"&amp;'CASE DATA'!$E185&amp;";",SMALL(IF(ISERROR(SEARCH(MID(";"&amp;'CASE DATA'!$E185&amp;";",ROW($1:$99),1),";")),"",ROW($1:$99)+1),COLUMN(I185)),SMALL(IF(ISERROR(SEARCH(MID(";"&amp;'CASE DATA'!$E185&amp;";",ROW($1:$99),1),";")),"",ROW($1:$99)),COLUMN(I184)+1)-SMALL(IF(ISERROR(SEARCH(MID(";"&amp;'CASE DATA'!$E185&amp;";",ROW($1:$99),1),";")),"",ROW($1:$99)),COLUMN(I184))-1)</f>
        <v/>
      </c>
      <c r="AD185" s="121" t="str">
        <f t="array" ref="AD185">MID(";"&amp;'CASE DATA'!$E185&amp;";",SMALL(IF(ISERROR(SEARCH(MID(";"&amp;'CASE DATA'!$E185&amp;";",ROW($1:$99),1),";")),"",ROW($1:$99)+1),COLUMN(J185)),SMALL(IF(ISERROR(SEARCH(MID(";"&amp;'CASE DATA'!$E185&amp;";",ROW($1:$99),1),";")),"",ROW($1:$99)),COLUMN(J184)+1)-SMALL(IF(ISERROR(SEARCH(MID(";"&amp;'CASE DATA'!$E185&amp;";",ROW($1:$99),1),";")),"",ROW($1:$99)),COLUMN(J184))-1)</f>
        <v/>
      </c>
      <c r="AE185" s="121" t="str">
        <f t="array" ref="AE185">MID(";"&amp;'CASE DATA'!$E185&amp;";",SMALL(IF(ISERROR(SEARCH(MID(";"&amp;'CASE DATA'!$E185&amp;";",ROW($1:$99),1),";")),"",ROW($1:$99)+1),COLUMN(K185)),SMALL(IF(ISERROR(SEARCH(MID(";"&amp;'CASE DATA'!$E185&amp;";",ROW($1:$99),1),";")),"",ROW($1:$99)),COLUMN(K184)+1)-SMALL(IF(ISERROR(SEARCH(MID(";"&amp;'CASE DATA'!$E185&amp;";",ROW($1:$99),1),";")),"",ROW($1:$99)),COLUMN(K184))-1)</f>
        <v/>
      </c>
      <c r="AF185" s="121" t="str">
        <f t="array" ref="AF185">MID(";"&amp;'CASE DATA'!$E185&amp;";",SMALL(IF(ISERROR(SEARCH(MID(";"&amp;'CASE DATA'!$E185&amp;";",ROW($1:$99),1),";")),"",ROW($1:$99)+1),COLUMN(L185)),SMALL(IF(ISERROR(SEARCH(MID(";"&amp;'CASE DATA'!$E185&amp;";",ROW($1:$99),1),";")),"",ROW($1:$99)),COLUMN(L184)+1)-SMALL(IF(ISERROR(SEARCH(MID(";"&amp;'CASE DATA'!$E185&amp;";",ROW($1:$99),1),";")),"",ROW($1:$99)),COLUMN(L184))-1)</f>
        <v/>
      </c>
    </row>
    <row r="186" spans="4:32" x14ac:dyDescent="0.3">
      <c r="D186" s="145"/>
      <c r="E186" s="146"/>
      <c r="S186" s="8">
        <f t="shared" si="3"/>
        <v>0</v>
      </c>
      <c r="U186" s="121" t="str">
        <f t="array" ref="U186">MID(";"&amp;'CASE DATA'!$E186&amp;";",SMALL(IF(ISERROR(SEARCH(MID(";"&amp;'CASE DATA'!$E186&amp;";",ROW($1:$99),1),";")),"",ROW($1:$99)+1),COLUMN(A186)),SMALL(IF(ISERROR(SEARCH(MID(";"&amp;'CASE DATA'!$E186&amp;";",ROW($1:$99),1),";")),"",ROW($1:$99)),COLUMN(A185)+1)-SMALL(IF(ISERROR(SEARCH(MID(";"&amp;'CASE DATA'!$E186&amp;";",ROW($1:$99),1),";")),"",ROW($1:$99)),COLUMN(A185))-1)</f>
        <v/>
      </c>
      <c r="V186" s="121" t="str">
        <f t="array" ref="V186">MID(";"&amp;'CASE DATA'!$E186&amp;";",SMALL(IF(ISERROR(SEARCH(MID(";"&amp;'CASE DATA'!$E186&amp;";",ROW($1:$99),1),";")),"",ROW($1:$99)+1),COLUMN(B186)),SMALL(IF(ISERROR(SEARCH(MID(";"&amp;'CASE DATA'!$E186&amp;";",ROW($1:$99),1),";")),"",ROW($1:$99)),COLUMN(B185)+1)-SMALL(IF(ISERROR(SEARCH(MID(";"&amp;'CASE DATA'!$E186&amp;";",ROW($1:$99),1),";")),"",ROW($1:$99)),COLUMN(B185))-1)</f>
        <v/>
      </c>
      <c r="W186" s="121" t="str">
        <f t="array" ref="W186">MID(";"&amp;'CASE DATA'!$E186&amp;";",SMALL(IF(ISERROR(SEARCH(MID(";"&amp;'CASE DATA'!$E186&amp;";",ROW($1:$99),1),";")),"",ROW($1:$99)+1),COLUMN(C186)),SMALL(IF(ISERROR(SEARCH(MID(";"&amp;'CASE DATA'!$E186&amp;";",ROW($1:$99),1),";")),"",ROW($1:$99)),COLUMN(C185)+1)-SMALL(IF(ISERROR(SEARCH(MID(";"&amp;'CASE DATA'!$E186&amp;";",ROW($1:$99),1),";")),"",ROW($1:$99)),COLUMN(C185))-1)</f>
        <v/>
      </c>
      <c r="X186" s="121" t="str">
        <f t="array" ref="X186">MID(";"&amp;'CASE DATA'!$E186&amp;";",SMALL(IF(ISERROR(SEARCH(MID(";"&amp;'CASE DATA'!$E186&amp;";",ROW($1:$99),1),";")),"",ROW($1:$99)+1),COLUMN(D186)),SMALL(IF(ISERROR(SEARCH(MID(";"&amp;'CASE DATA'!$E186&amp;";",ROW($1:$99),1),";")),"",ROW($1:$99)),COLUMN(D185)+1)-SMALL(IF(ISERROR(SEARCH(MID(";"&amp;'CASE DATA'!$E186&amp;";",ROW($1:$99),1),";")),"",ROW($1:$99)),COLUMN(D185))-1)</f>
        <v/>
      </c>
      <c r="Y186" s="121" t="str">
        <f t="array" ref="Y186">MID(";"&amp;'CASE DATA'!$E186&amp;";",SMALL(IF(ISERROR(SEARCH(MID(";"&amp;'CASE DATA'!$E186&amp;";",ROW($1:$99),1),";")),"",ROW($1:$99)+1),COLUMN(E186)),SMALL(IF(ISERROR(SEARCH(MID(";"&amp;'CASE DATA'!$E186&amp;";",ROW($1:$99),1),";")),"",ROW($1:$99)),COLUMN(E185)+1)-SMALL(IF(ISERROR(SEARCH(MID(";"&amp;'CASE DATA'!$E186&amp;";",ROW($1:$99),1),";")),"",ROW($1:$99)),COLUMN(E185))-1)</f>
        <v/>
      </c>
      <c r="Z186" s="121" t="str">
        <f t="array" ref="Z186">MID(";"&amp;'CASE DATA'!$E186&amp;";",SMALL(IF(ISERROR(SEARCH(MID(";"&amp;'CASE DATA'!$E186&amp;";",ROW($1:$99),1),";")),"",ROW($1:$99)+1),COLUMN(F186)),SMALL(IF(ISERROR(SEARCH(MID(";"&amp;'CASE DATA'!$E186&amp;";",ROW($1:$99),1),";")),"",ROW($1:$99)),COLUMN(F185)+1)-SMALL(IF(ISERROR(SEARCH(MID(";"&amp;'CASE DATA'!$E186&amp;";",ROW($1:$99),1),";")),"",ROW($1:$99)),COLUMN(F185))-1)</f>
        <v/>
      </c>
      <c r="AA186" s="121" t="str">
        <f t="array" ref="AA186">MID(";"&amp;'CASE DATA'!$E186&amp;";",SMALL(IF(ISERROR(SEARCH(MID(";"&amp;'CASE DATA'!$E186&amp;";",ROW($1:$99),1),";")),"",ROW($1:$99)+1),COLUMN(G186)),SMALL(IF(ISERROR(SEARCH(MID(";"&amp;'CASE DATA'!$E186&amp;";",ROW($1:$99),1),";")),"",ROW($1:$99)),COLUMN(G185)+1)-SMALL(IF(ISERROR(SEARCH(MID(";"&amp;'CASE DATA'!$E186&amp;";",ROW($1:$99),1),";")),"",ROW($1:$99)),COLUMN(G185))-1)</f>
        <v/>
      </c>
      <c r="AB186" s="121" t="str">
        <f t="array" ref="AB186">MID(";"&amp;'CASE DATA'!$E186&amp;";",SMALL(IF(ISERROR(SEARCH(MID(";"&amp;'CASE DATA'!$E186&amp;";",ROW($1:$99),1),";")),"",ROW($1:$99)+1),COLUMN(H186)),SMALL(IF(ISERROR(SEARCH(MID(";"&amp;'CASE DATA'!$E186&amp;";",ROW($1:$99),1),";")),"",ROW($1:$99)),COLUMN(H185)+1)-SMALL(IF(ISERROR(SEARCH(MID(";"&amp;'CASE DATA'!$E186&amp;";",ROW($1:$99),1),";")),"",ROW($1:$99)),COLUMN(H185))-1)</f>
        <v/>
      </c>
      <c r="AC186" s="121" t="str">
        <f t="array" ref="AC186">MID(";"&amp;'CASE DATA'!$E186&amp;";",SMALL(IF(ISERROR(SEARCH(MID(";"&amp;'CASE DATA'!$E186&amp;";",ROW($1:$99),1),";")),"",ROW($1:$99)+1),COLUMN(I186)),SMALL(IF(ISERROR(SEARCH(MID(";"&amp;'CASE DATA'!$E186&amp;";",ROW($1:$99),1),";")),"",ROW($1:$99)),COLUMN(I185)+1)-SMALL(IF(ISERROR(SEARCH(MID(";"&amp;'CASE DATA'!$E186&amp;";",ROW($1:$99),1),";")),"",ROW($1:$99)),COLUMN(I185))-1)</f>
        <v/>
      </c>
      <c r="AD186" s="121" t="str">
        <f t="array" ref="AD186">MID(";"&amp;'CASE DATA'!$E186&amp;";",SMALL(IF(ISERROR(SEARCH(MID(";"&amp;'CASE DATA'!$E186&amp;";",ROW($1:$99),1),";")),"",ROW($1:$99)+1),COLUMN(J186)),SMALL(IF(ISERROR(SEARCH(MID(";"&amp;'CASE DATA'!$E186&amp;";",ROW($1:$99),1),";")),"",ROW($1:$99)),COLUMN(J185)+1)-SMALL(IF(ISERROR(SEARCH(MID(";"&amp;'CASE DATA'!$E186&amp;";",ROW($1:$99),1),";")),"",ROW($1:$99)),COLUMN(J185))-1)</f>
        <v/>
      </c>
      <c r="AE186" s="121" t="str">
        <f t="array" ref="AE186">MID(";"&amp;'CASE DATA'!$E186&amp;";",SMALL(IF(ISERROR(SEARCH(MID(";"&amp;'CASE DATA'!$E186&amp;";",ROW($1:$99),1),";")),"",ROW($1:$99)+1),COLUMN(K186)),SMALL(IF(ISERROR(SEARCH(MID(";"&amp;'CASE DATA'!$E186&amp;";",ROW($1:$99),1),";")),"",ROW($1:$99)),COLUMN(K185)+1)-SMALL(IF(ISERROR(SEARCH(MID(";"&amp;'CASE DATA'!$E186&amp;";",ROW($1:$99),1),";")),"",ROW($1:$99)),COLUMN(K185))-1)</f>
        <v/>
      </c>
      <c r="AF186" s="121" t="str">
        <f t="array" ref="AF186">MID(";"&amp;'CASE DATA'!$E186&amp;";",SMALL(IF(ISERROR(SEARCH(MID(";"&amp;'CASE DATA'!$E186&amp;";",ROW($1:$99),1),";")),"",ROW($1:$99)+1),COLUMN(L186)),SMALL(IF(ISERROR(SEARCH(MID(";"&amp;'CASE DATA'!$E186&amp;";",ROW($1:$99),1),";")),"",ROW($1:$99)),COLUMN(L185)+1)-SMALL(IF(ISERROR(SEARCH(MID(";"&amp;'CASE DATA'!$E186&amp;";",ROW($1:$99),1),";")),"",ROW($1:$99)),COLUMN(L185))-1)</f>
        <v/>
      </c>
    </row>
    <row r="187" spans="4:32" x14ac:dyDescent="0.3">
      <c r="D187" s="145"/>
      <c r="E187" s="146"/>
      <c r="S187" s="8">
        <f t="shared" si="3"/>
        <v>0</v>
      </c>
      <c r="U187" s="121" t="str">
        <f t="array" ref="U187">MID(";"&amp;'CASE DATA'!$E187&amp;";",SMALL(IF(ISERROR(SEARCH(MID(";"&amp;'CASE DATA'!$E187&amp;";",ROW($1:$99),1),";")),"",ROW($1:$99)+1),COLUMN(A187)),SMALL(IF(ISERROR(SEARCH(MID(";"&amp;'CASE DATA'!$E187&amp;";",ROW($1:$99),1),";")),"",ROW($1:$99)),COLUMN(A186)+1)-SMALL(IF(ISERROR(SEARCH(MID(";"&amp;'CASE DATA'!$E187&amp;";",ROW($1:$99),1),";")),"",ROW($1:$99)),COLUMN(A186))-1)</f>
        <v/>
      </c>
      <c r="V187" s="121" t="str">
        <f t="array" ref="V187">MID(";"&amp;'CASE DATA'!$E187&amp;";",SMALL(IF(ISERROR(SEARCH(MID(";"&amp;'CASE DATA'!$E187&amp;";",ROW($1:$99),1),";")),"",ROW($1:$99)+1),COLUMN(B187)),SMALL(IF(ISERROR(SEARCH(MID(";"&amp;'CASE DATA'!$E187&amp;";",ROW($1:$99),1),";")),"",ROW($1:$99)),COLUMN(B186)+1)-SMALL(IF(ISERROR(SEARCH(MID(";"&amp;'CASE DATA'!$E187&amp;";",ROW($1:$99),1),";")),"",ROW($1:$99)),COLUMN(B186))-1)</f>
        <v/>
      </c>
      <c r="W187" s="121" t="str">
        <f t="array" ref="W187">MID(";"&amp;'CASE DATA'!$E187&amp;";",SMALL(IF(ISERROR(SEARCH(MID(";"&amp;'CASE DATA'!$E187&amp;";",ROW($1:$99),1),";")),"",ROW($1:$99)+1),COLUMN(C187)),SMALL(IF(ISERROR(SEARCH(MID(";"&amp;'CASE DATA'!$E187&amp;";",ROW($1:$99),1),";")),"",ROW($1:$99)),COLUMN(C186)+1)-SMALL(IF(ISERROR(SEARCH(MID(";"&amp;'CASE DATA'!$E187&amp;";",ROW($1:$99),1),";")),"",ROW($1:$99)),COLUMN(C186))-1)</f>
        <v/>
      </c>
      <c r="X187" s="121" t="str">
        <f t="array" ref="X187">MID(";"&amp;'CASE DATA'!$E187&amp;";",SMALL(IF(ISERROR(SEARCH(MID(";"&amp;'CASE DATA'!$E187&amp;";",ROW($1:$99),1),";")),"",ROW($1:$99)+1),COLUMN(D187)),SMALL(IF(ISERROR(SEARCH(MID(";"&amp;'CASE DATA'!$E187&amp;";",ROW($1:$99),1),";")),"",ROW($1:$99)),COLUMN(D186)+1)-SMALL(IF(ISERROR(SEARCH(MID(";"&amp;'CASE DATA'!$E187&amp;";",ROW($1:$99),1),";")),"",ROW($1:$99)),COLUMN(D186))-1)</f>
        <v/>
      </c>
      <c r="Y187" s="121" t="str">
        <f t="array" ref="Y187">MID(";"&amp;'CASE DATA'!$E187&amp;";",SMALL(IF(ISERROR(SEARCH(MID(";"&amp;'CASE DATA'!$E187&amp;";",ROW($1:$99),1),";")),"",ROW($1:$99)+1),COLUMN(E187)),SMALL(IF(ISERROR(SEARCH(MID(";"&amp;'CASE DATA'!$E187&amp;";",ROW($1:$99),1),";")),"",ROW($1:$99)),COLUMN(E186)+1)-SMALL(IF(ISERROR(SEARCH(MID(";"&amp;'CASE DATA'!$E187&amp;";",ROW($1:$99),1),";")),"",ROW($1:$99)),COLUMN(E186))-1)</f>
        <v/>
      </c>
      <c r="Z187" s="121" t="str">
        <f t="array" ref="Z187">MID(";"&amp;'CASE DATA'!$E187&amp;";",SMALL(IF(ISERROR(SEARCH(MID(";"&amp;'CASE DATA'!$E187&amp;";",ROW($1:$99),1),";")),"",ROW($1:$99)+1),COLUMN(F187)),SMALL(IF(ISERROR(SEARCH(MID(";"&amp;'CASE DATA'!$E187&amp;";",ROW($1:$99),1),";")),"",ROW($1:$99)),COLUMN(F186)+1)-SMALL(IF(ISERROR(SEARCH(MID(";"&amp;'CASE DATA'!$E187&amp;";",ROW($1:$99),1),";")),"",ROW($1:$99)),COLUMN(F186))-1)</f>
        <v/>
      </c>
      <c r="AA187" s="121" t="str">
        <f t="array" ref="AA187">MID(";"&amp;'CASE DATA'!$E187&amp;";",SMALL(IF(ISERROR(SEARCH(MID(";"&amp;'CASE DATA'!$E187&amp;";",ROW($1:$99),1),";")),"",ROW($1:$99)+1),COLUMN(G187)),SMALL(IF(ISERROR(SEARCH(MID(";"&amp;'CASE DATA'!$E187&amp;";",ROW($1:$99),1),";")),"",ROW($1:$99)),COLUMN(G186)+1)-SMALL(IF(ISERROR(SEARCH(MID(";"&amp;'CASE DATA'!$E187&amp;";",ROW($1:$99),1),";")),"",ROW($1:$99)),COLUMN(G186))-1)</f>
        <v/>
      </c>
      <c r="AB187" s="121" t="str">
        <f t="array" ref="AB187">MID(";"&amp;'CASE DATA'!$E187&amp;";",SMALL(IF(ISERROR(SEARCH(MID(";"&amp;'CASE DATA'!$E187&amp;";",ROW($1:$99),1),";")),"",ROW($1:$99)+1),COLUMN(H187)),SMALL(IF(ISERROR(SEARCH(MID(";"&amp;'CASE DATA'!$E187&amp;";",ROW($1:$99),1),";")),"",ROW($1:$99)),COLUMN(H186)+1)-SMALL(IF(ISERROR(SEARCH(MID(";"&amp;'CASE DATA'!$E187&amp;";",ROW($1:$99),1),";")),"",ROW($1:$99)),COLUMN(H186))-1)</f>
        <v/>
      </c>
      <c r="AC187" s="121" t="str">
        <f t="array" ref="AC187">MID(";"&amp;'CASE DATA'!$E187&amp;";",SMALL(IF(ISERROR(SEARCH(MID(";"&amp;'CASE DATA'!$E187&amp;";",ROW($1:$99),1),";")),"",ROW($1:$99)+1),COLUMN(I187)),SMALL(IF(ISERROR(SEARCH(MID(";"&amp;'CASE DATA'!$E187&amp;";",ROW($1:$99),1),";")),"",ROW($1:$99)),COLUMN(I186)+1)-SMALL(IF(ISERROR(SEARCH(MID(";"&amp;'CASE DATA'!$E187&amp;";",ROW($1:$99),1),";")),"",ROW($1:$99)),COLUMN(I186))-1)</f>
        <v/>
      </c>
      <c r="AD187" s="121" t="str">
        <f t="array" ref="AD187">MID(";"&amp;'CASE DATA'!$E187&amp;";",SMALL(IF(ISERROR(SEARCH(MID(";"&amp;'CASE DATA'!$E187&amp;";",ROW($1:$99),1),";")),"",ROW($1:$99)+1),COLUMN(J187)),SMALL(IF(ISERROR(SEARCH(MID(";"&amp;'CASE DATA'!$E187&amp;";",ROW($1:$99),1),";")),"",ROW($1:$99)),COLUMN(J186)+1)-SMALL(IF(ISERROR(SEARCH(MID(";"&amp;'CASE DATA'!$E187&amp;";",ROW($1:$99),1),";")),"",ROW($1:$99)),COLUMN(J186))-1)</f>
        <v/>
      </c>
      <c r="AE187" s="121" t="str">
        <f t="array" ref="AE187">MID(";"&amp;'CASE DATA'!$E187&amp;";",SMALL(IF(ISERROR(SEARCH(MID(";"&amp;'CASE DATA'!$E187&amp;";",ROW($1:$99),1),";")),"",ROW($1:$99)+1),COLUMN(K187)),SMALL(IF(ISERROR(SEARCH(MID(";"&amp;'CASE DATA'!$E187&amp;";",ROW($1:$99),1),";")),"",ROW($1:$99)),COLUMN(K186)+1)-SMALL(IF(ISERROR(SEARCH(MID(";"&amp;'CASE DATA'!$E187&amp;";",ROW($1:$99),1),";")),"",ROW($1:$99)),COLUMN(K186))-1)</f>
        <v/>
      </c>
      <c r="AF187" s="121" t="str">
        <f t="array" ref="AF187">MID(";"&amp;'CASE DATA'!$E187&amp;";",SMALL(IF(ISERROR(SEARCH(MID(";"&amp;'CASE DATA'!$E187&amp;";",ROW($1:$99),1),";")),"",ROW($1:$99)+1),COLUMN(L187)),SMALL(IF(ISERROR(SEARCH(MID(";"&amp;'CASE DATA'!$E187&amp;";",ROW($1:$99),1),";")),"",ROW($1:$99)),COLUMN(L186)+1)-SMALL(IF(ISERROR(SEARCH(MID(";"&amp;'CASE DATA'!$E187&amp;";",ROW($1:$99),1),";")),"",ROW($1:$99)),COLUMN(L186))-1)</f>
        <v/>
      </c>
    </row>
    <row r="188" spans="4:32" x14ac:dyDescent="0.3">
      <c r="D188" s="145"/>
      <c r="E188" s="146"/>
      <c r="S188" s="8">
        <f t="shared" si="3"/>
        <v>0</v>
      </c>
      <c r="U188" s="121" t="str">
        <f t="array" ref="U188">MID(";"&amp;'CASE DATA'!$E188&amp;";",SMALL(IF(ISERROR(SEARCH(MID(";"&amp;'CASE DATA'!$E188&amp;";",ROW($1:$99),1),";")),"",ROW($1:$99)+1),COLUMN(A188)),SMALL(IF(ISERROR(SEARCH(MID(";"&amp;'CASE DATA'!$E188&amp;";",ROW($1:$99),1),";")),"",ROW($1:$99)),COLUMN(A187)+1)-SMALL(IF(ISERROR(SEARCH(MID(";"&amp;'CASE DATA'!$E188&amp;";",ROW($1:$99),1),";")),"",ROW($1:$99)),COLUMN(A187))-1)</f>
        <v/>
      </c>
      <c r="V188" s="121" t="str">
        <f t="array" ref="V188">MID(";"&amp;'CASE DATA'!$E188&amp;";",SMALL(IF(ISERROR(SEARCH(MID(";"&amp;'CASE DATA'!$E188&amp;";",ROW($1:$99),1),";")),"",ROW($1:$99)+1),COLUMN(B188)),SMALL(IF(ISERROR(SEARCH(MID(";"&amp;'CASE DATA'!$E188&amp;";",ROW($1:$99),1),";")),"",ROW($1:$99)),COLUMN(B187)+1)-SMALL(IF(ISERROR(SEARCH(MID(";"&amp;'CASE DATA'!$E188&amp;";",ROW($1:$99),1),";")),"",ROW($1:$99)),COLUMN(B187))-1)</f>
        <v/>
      </c>
      <c r="W188" s="121" t="str">
        <f t="array" ref="W188">MID(";"&amp;'CASE DATA'!$E188&amp;";",SMALL(IF(ISERROR(SEARCH(MID(";"&amp;'CASE DATA'!$E188&amp;";",ROW($1:$99),1),";")),"",ROW($1:$99)+1),COLUMN(C188)),SMALL(IF(ISERROR(SEARCH(MID(";"&amp;'CASE DATA'!$E188&amp;";",ROW($1:$99),1),";")),"",ROW($1:$99)),COLUMN(C187)+1)-SMALL(IF(ISERROR(SEARCH(MID(";"&amp;'CASE DATA'!$E188&amp;";",ROW($1:$99),1),";")),"",ROW($1:$99)),COLUMN(C187))-1)</f>
        <v/>
      </c>
      <c r="X188" s="121" t="str">
        <f t="array" ref="X188">MID(";"&amp;'CASE DATA'!$E188&amp;";",SMALL(IF(ISERROR(SEARCH(MID(";"&amp;'CASE DATA'!$E188&amp;";",ROW($1:$99),1),";")),"",ROW($1:$99)+1),COLUMN(D188)),SMALL(IF(ISERROR(SEARCH(MID(";"&amp;'CASE DATA'!$E188&amp;";",ROW($1:$99),1),";")),"",ROW($1:$99)),COLUMN(D187)+1)-SMALL(IF(ISERROR(SEARCH(MID(";"&amp;'CASE DATA'!$E188&amp;";",ROW($1:$99),1),";")),"",ROW($1:$99)),COLUMN(D187))-1)</f>
        <v/>
      </c>
      <c r="Y188" s="121" t="str">
        <f t="array" ref="Y188">MID(";"&amp;'CASE DATA'!$E188&amp;";",SMALL(IF(ISERROR(SEARCH(MID(";"&amp;'CASE DATA'!$E188&amp;";",ROW($1:$99),1),";")),"",ROW($1:$99)+1),COLUMN(E188)),SMALL(IF(ISERROR(SEARCH(MID(";"&amp;'CASE DATA'!$E188&amp;";",ROW($1:$99),1),";")),"",ROW($1:$99)),COLUMN(E187)+1)-SMALL(IF(ISERROR(SEARCH(MID(";"&amp;'CASE DATA'!$E188&amp;";",ROW($1:$99),1),";")),"",ROW($1:$99)),COLUMN(E187))-1)</f>
        <v/>
      </c>
      <c r="Z188" s="121" t="str">
        <f t="array" ref="Z188">MID(";"&amp;'CASE DATA'!$E188&amp;";",SMALL(IF(ISERROR(SEARCH(MID(";"&amp;'CASE DATA'!$E188&amp;";",ROW($1:$99),1),";")),"",ROW($1:$99)+1),COLUMN(F188)),SMALL(IF(ISERROR(SEARCH(MID(";"&amp;'CASE DATA'!$E188&amp;";",ROW($1:$99),1),";")),"",ROW($1:$99)),COLUMN(F187)+1)-SMALL(IF(ISERROR(SEARCH(MID(";"&amp;'CASE DATA'!$E188&amp;";",ROW($1:$99),1),";")),"",ROW($1:$99)),COLUMN(F187))-1)</f>
        <v/>
      </c>
      <c r="AA188" s="121" t="str">
        <f t="array" ref="AA188">MID(";"&amp;'CASE DATA'!$E188&amp;";",SMALL(IF(ISERROR(SEARCH(MID(";"&amp;'CASE DATA'!$E188&amp;";",ROW($1:$99),1),";")),"",ROW($1:$99)+1),COLUMN(G188)),SMALL(IF(ISERROR(SEARCH(MID(";"&amp;'CASE DATA'!$E188&amp;";",ROW($1:$99),1),";")),"",ROW($1:$99)),COLUMN(G187)+1)-SMALL(IF(ISERROR(SEARCH(MID(";"&amp;'CASE DATA'!$E188&amp;";",ROW($1:$99),1),";")),"",ROW($1:$99)),COLUMN(G187))-1)</f>
        <v/>
      </c>
      <c r="AB188" s="121" t="str">
        <f t="array" ref="AB188">MID(";"&amp;'CASE DATA'!$E188&amp;";",SMALL(IF(ISERROR(SEARCH(MID(";"&amp;'CASE DATA'!$E188&amp;";",ROW($1:$99),1),";")),"",ROW($1:$99)+1),COLUMN(H188)),SMALL(IF(ISERROR(SEARCH(MID(";"&amp;'CASE DATA'!$E188&amp;";",ROW($1:$99),1),";")),"",ROW($1:$99)),COLUMN(H187)+1)-SMALL(IF(ISERROR(SEARCH(MID(";"&amp;'CASE DATA'!$E188&amp;";",ROW($1:$99),1),";")),"",ROW($1:$99)),COLUMN(H187))-1)</f>
        <v/>
      </c>
      <c r="AC188" s="121" t="str">
        <f t="array" ref="AC188">MID(";"&amp;'CASE DATA'!$E188&amp;";",SMALL(IF(ISERROR(SEARCH(MID(";"&amp;'CASE DATA'!$E188&amp;";",ROW($1:$99),1),";")),"",ROW($1:$99)+1),COLUMN(I188)),SMALL(IF(ISERROR(SEARCH(MID(";"&amp;'CASE DATA'!$E188&amp;";",ROW($1:$99),1),";")),"",ROW($1:$99)),COLUMN(I187)+1)-SMALL(IF(ISERROR(SEARCH(MID(";"&amp;'CASE DATA'!$E188&amp;";",ROW($1:$99),1),";")),"",ROW($1:$99)),COLUMN(I187))-1)</f>
        <v/>
      </c>
      <c r="AD188" s="121" t="str">
        <f t="array" ref="AD188">MID(";"&amp;'CASE DATA'!$E188&amp;";",SMALL(IF(ISERROR(SEARCH(MID(";"&amp;'CASE DATA'!$E188&amp;";",ROW($1:$99),1),";")),"",ROW($1:$99)+1),COLUMN(J188)),SMALL(IF(ISERROR(SEARCH(MID(";"&amp;'CASE DATA'!$E188&amp;";",ROW($1:$99),1),";")),"",ROW($1:$99)),COLUMN(J187)+1)-SMALL(IF(ISERROR(SEARCH(MID(";"&amp;'CASE DATA'!$E188&amp;";",ROW($1:$99),1),";")),"",ROW($1:$99)),COLUMN(J187))-1)</f>
        <v/>
      </c>
      <c r="AE188" s="121" t="str">
        <f t="array" ref="AE188">MID(";"&amp;'CASE DATA'!$E188&amp;";",SMALL(IF(ISERROR(SEARCH(MID(";"&amp;'CASE DATA'!$E188&amp;";",ROW($1:$99),1),";")),"",ROW($1:$99)+1),COLUMN(K188)),SMALL(IF(ISERROR(SEARCH(MID(";"&amp;'CASE DATA'!$E188&amp;";",ROW($1:$99),1),";")),"",ROW($1:$99)),COLUMN(K187)+1)-SMALL(IF(ISERROR(SEARCH(MID(";"&amp;'CASE DATA'!$E188&amp;";",ROW($1:$99),1),";")),"",ROW($1:$99)),COLUMN(K187))-1)</f>
        <v/>
      </c>
      <c r="AF188" s="121" t="str">
        <f t="array" ref="AF188">MID(";"&amp;'CASE DATA'!$E188&amp;";",SMALL(IF(ISERROR(SEARCH(MID(";"&amp;'CASE DATA'!$E188&amp;";",ROW($1:$99),1),";")),"",ROW($1:$99)+1),COLUMN(L188)),SMALL(IF(ISERROR(SEARCH(MID(";"&amp;'CASE DATA'!$E188&amp;";",ROW($1:$99),1),";")),"",ROW($1:$99)),COLUMN(L187)+1)-SMALL(IF(ISERROR(SEARCH(MID(";"&amp;'CASE DATA'!$E188&amp;";",ROW($1:$99),1),";")),"",ROW($1:$99)),COLUMN(L187))-1)</f>
        <v/>
      </c>
    </row>
    <row r="189" spans="4:32" x14ac:dyDescent="0.3">
      <c r="D189" s="145"/>
      <c r="E189" s="146"/>
      <c r="S189" s="8">
        <f t="shared" si="3"/>
        <v>0</v>
      </c>
      <c r="U189" s="121" t="str">
        <f t="array" ref="U189">MID(";"&amp;'CASE DATA'!$E189&amp;";",SMALL(IF(ISERROR(SEARCH(MID(";"&amp;'CASE DATA'!$E189&amp;";",ROW($1:$99),1),";")),"",ROW($1:$99)+1),COLUMN(A189)),SMALL(IF(ISERROR(SEARCH(MID(";"&amp;'CASE DATA'!$E189&amp;";",ROW($1:$99),1),";")),"",ROW($1:$99)),COLUMN(A188)+1)-SMALL(IF(ISERROR(SEARCH(MID(";"&amp;'CASE DATA'!$E189&amp;";",ROW($1:$99),1),";")),"",ROW($1:$99)),COLUMN(A188))-1)</f>
        <v/>
      </c>
      <c r="V189" s="121" t="str">
        <f t="array" ref="V189">MID(";"&amp;'CASE DATA'!$E189&amp;";",SMALL(IF(ISERROR(SEARCH(MID(";"&amp;'CASE DATA'!$E189&amp;";",ROW($1:$99),1),";")),"",ROW($1:$99)+1),COLUMN(B189)),SMALL(IF(ISERROR(SEARCH(MID(";"&amp;'CASE DATA'!$E189&amp;";",ROW($1:$99),1),";")),"",ROW($1:$99)),COLUMN(B188)+1)-SMALL(IF(ISERROR(SEARCH(MID(";"&amp;'CASE DATA'!$E189&amp;";",ROW($1:$99),1),";")),"",ROW($1:$99)),COLUMN(B188))-1)</f>
        <v/>
      </c>
      <c r="W189" s="121" t="str">
        <f t="array" ref="W189">MID(";"&amp;'CASE DATA'!$E189&amp;";",SMALL(IF(ISERROR(SEARCH(MID(";"&amp;'CASE DATA'!$E189&amp;";",ROW($1:$99),1),";")),"",ROW($1:$99)+1),COLUMN(C189)),SMALL(IF(ISERROR(SEARCH(MID(";"&amp;'CASE DATA'!$E189&amp;";",ROW($1:$99),1),";")),"",ROW($1:$99)),COLUMN(C188)+1)-SMALL(IF(ISERROR(SEARCH(MID(";"&amp;'CASE DATA'!$E189&amp;";",ROW($1:$99),1),";")),"",ROW($1:$99)),COLUMN(C188))-1)</f>
        <v/>
      </c>
      <c r="X189" s="121" t="str">
        <f t="array" ref="X189">MID(";"&amp;'CASE DATA'!$E189&amp;";",SMALL(IF(ISERROR(SEARCH(MID(";"&amp;'CASE DATA'!$E189&amp;";",ROW($1:$99),1),";")),"",ROW($1:$99)+1),COLUMN(D189)),SMALL(IF(ISERROR(SEARCH(MID(";"&amp;'CASE DATA'!$E189&amp;";",ROW($1:$99),1),";")),"",ROW($1:$99)),COLUMN(D188)+1)-SMALL(IF(ISERROR(SEARCH(MID(";"&amp;'CASE DATA'!$E189&amp;";",ROW($1:$99),1),";")),"",ROW($1:$99)),COLUMN(D188))-1)</f>
        <v/>
      </c>
      <c r="Y189" s="121" t="str">
        <f t="array" ref="Y189">MID(";"&amp;'CASE DATA'!$E189&amp;";",SMALL(IF(ISERROR(SEARCH(MID(";"&amp;'CASE DATA'!$E189&amp;";",ROW($1:$99),1),";")),"",ROW($1:$99)+1),COLUMN(E189)),SMALL(IF(ISERROR(SEARCH(MID(";"&amp;'CASE DATA'!$E189&amp;";",ROW($1:$99),1),";")),"",ROW($1:$99)),COLUMN(E188)+1)-SMALL(IF(ISERROR(SEARCH(MID(";"&amp;'CASE DATA'!$E189&amp;";",ROW($1:$99),1),";")),"",ROW($1:$99)),COLUMN(E188))-1)</f>
        <v/>
      </c>
      <c r="Z189" s="121" t="str">
        <f t="array" ref="Z189">MID(";"&amp;'CASE DATA'!$E189&amp;";",SMALL(IF(ISERROR(SEARCH(MID(";"&amp;'CASE DATA'!$E189&amp;";",ROW($1:$99),1),";")),"",ROW($1:$99)+1),COLUMN(F189)),SMALL(IF(ISERROR(SEARCH(MID(";"&amp;'CASE DATA'!$E189&amp;";",ROW($1:$99),1),";")),"",ROW($1:$99)),COLUMN(F188)+1)-SMALL(IF(ISERROR(SEARCH(MID(";"&amp;'CASE DATA'!$E189&amp;";",ROW($1:$99),1),";")),"",ROW($1:$99)),COLUMN(F188))-1)</f>
        <v/>
      </c>
      <c r="AA189" s="121" t="str">
        <f t="array" ref="AA189">MID(";"&amp;'CASE DATA'!$E189&amp;";",SMALL(IF(ISERROR(SEARCH(MID(";"&amp;'CASE DATA'!$E189&amp;";",ROW($1:$99),1),";")),"",ROW($1:$99)+1),COLUMN(G189)),SMALL(IF(ISERROR(SEARCH(MID(";"&amp;'CASE DATA'!$E189&amp;";",ROW($1:$99),1),";")),"",ROW($1:$99)),COLUMN(G188)+1)-SMALL(IF(ISERROR(SEARCH(MID(";"&amp;'CASE DATA'!$E189&amp;";",ROW($1:$99),1),";")),"",ROW($1:$99)),COLUMN(G188))-1)</f>
        <v/>
      </c>
      <c r="AB189" s="121" t="str">
        <f t="array" ref="AB189">MID(";"&amp;'CASE DATA'!$E189&amp;";",SMALL(IF(ISERROR(SEARCH(MID(";"&amp;'CASE DATA'!$E189&amp;";",ROW($1:$99),1),";")),"",ROW($1:$99)+1),COLUMN(H189)),SMALL(IF(ISERROR(SEARCH(MID(";"&amp;'CASE DATA'!$E189&amp;";",ROW($1:$99),1),";")),"",ROW($1:$99)),COLUMN(H188)+1)-SMALL(IF(ISERROR(SEARCH(MID(";"&amp;'CASE DATA'!$E189&amp;";",ROW($1:$99),1),";")),"",ROW($1:$99)),COLUMN(H188))-1)</f>
        <v/>
      </c>
      <c r="AC189" s="121" t="str">
        <f t="array" ref="AC189">MID(";"&amp;'CASE DATA'!$E189&amp;";",SMALL(IF(ISERROR(SEARCH(MID(";"&amp;'CASE DATA'!$E189&amp;";",ROW($1:$99),1),";")),"",ROW($1:$99)+1),COLUMN(I189)),SMALL(IF(ISERROR(SEARCH(MID(";"&amp;'CASE DATA'!$E189&amp;";",ROW($1:$99),1),";")),"",ROW($1:$99)),COLUMN(I188)+1)-SMALL(IF(ISERROR(SEARCH(MID(";"&amp;'CASE DATA'!$E189&amp;";",ROW($1:$99),1),";")),"",ROW($1:$99)),COLUMN(I188))-1)</f>
        <v/>
      </c>
      <c r="AD189" s="121" t="str">
        <f t="array" ref="AD189">MID(";"&amp;'CASE DATA'!$E189&amp;";",SMALL(IF(ISERROR(SEARCH(MID(";"&amp;'CASE DATA'!$E189&amp;";",ROW($1:$99),1),";")),"",ROW($1:$99)+1),COLUMN(J189)),SMALL(IF(ISERROR(SEARCH(MID(";"&amp;'CASE DATA'!$E189&amp;";",ROW($1:$99),1),";")),"",ROW($1:$99)),COLUMN(J188)+1)-SMALL(IF(ISERROR(SEARCH(MID(";"&amp;'CASE DATA'!$E189&amp;";",ROW($1:$99),1),";")),"",ROW($1:$99)),COLUMN(J188))-1)</f>
        <v/>
      </c>
      <c r="AE189" s="121" t="str">
        <f t="array" ref="AE189">MID(";"&amp;'CASE DATA'!$E189&amp;";",SMALL(IF(ISERROR(SEARCH(MID(";"&amp;'CASE DATA'!$E189&amp;";",ROW($1:$99),1),";")),"",ROW($1:$99)+1),COLUMN(K189)),SMALL(IF(ISERROR(SEARCH(MID(";"&amp;'CASE DATA'!$E189&amp;";",ROW($1:$99),1),";")),"",ROW($1:$99)),COLUMN(K188)+1)-SMALL(IF(ISERROR(SEARCH(MID(";"&amp;'CASE DATA'!$E189&amp;";",ROW($1:$99),1),";")),"",ROW($1:$99)),COLUMN(K188))-1)</f>
        <v/>
      </c>
      <c r="AF189" s="121" t="str">
        <f t="array" ref="AF189">MID(";"&amp;'CASE DATA'!$E189&amp;";",SMALL(IF(ISERROR(SEARCH(MID(";"&amp;'CASE DATA'!$E189&amp;";",ROW($1:$99),1),";")),"",ROW($1:$99)+1),COLUMN(L189)),SMALL(IF(ISERROR(SEARCH(MID(";"&amp;'CASE DATA'!$E189&amp;";",ROW($1:$99),1),";")),"",ROW($1:$99)),COLUMN(L188)+1)-SMALL(IF(ISERROR(SEARCH(MID(";"&amp;'CASE DATA'!$E189&amp;";",ROW($1:$99),1),";")),"",ROW($1:$99)),COLUMN(L188))-1)</f>
        <v/>
      </c>
    </row>
    <row r="190" spans="4:32" x14ac:dyDescent="0.3">
      <c r="D190" s="145"/>
      <c r="E190" s="146"/>
      <c r="S190" s="8">
        <f t="shared" si="3"/>
        <v>0</v>
      </c>
      <c r="U190" s="121" t="str">
        <f t="array" ref="U190">MID(";"&amp;'CASE DATA'!$E190&amp;";",SMALL(IF(ISERROR(SEARCH(MID(";"&amp;'CASE DATA'!$E190&amp;";",ROW($1:$99),1),";")),"",ROW($1:$99)+1),COLUMN(A190)),SMALL(IF(ISERROR(SEARCH(MID(";"&amp;'CASE DATA'!$E190&amp;";",ROW($1:$99),1),";")),"",ROW($1:$99)),COLUMN(A189)+1)-SMALL(IF(ISERROR(SEARCH(MID(";"&amp;'CASE DATA'!$E190&amp;";",ROW($1:$99),1),";")),"",ROW($1:$99)),COLUMN(A189))-1)</f>
        <v/>
      </c>
      <c r="V190" s="121" t="str">
        <f t="array" ref="V190">MID(";"&amp;'CASE DATA'!$E190&amp;";",SMALL(IF(ISERROR(SEARCH(MID(";"&amp;'CASE DATA'!$E190&amp;";",ROW($1:$99),1),";")),"",ROW($1:$99)+1),COLUMN(B190)),SMALL(IF(ISERROR(SEARCH(MID(";"&amp;'CASE DATA'!$E190&amp;";",ROW($1:$99),1),";")),"",ROW($1:$99)),COLUMN(B189)+1)-SMALL(IF(ISERROR(SEARCH(MID(";"&amp;'CASE DATA'!$E190&amp;";",ROW($1:$99),1),";")),"",ROW($1:$99)),COLUMN(B189))-1)</f>
        <v/>
      </c>
      <c r="W190" s="121" t="str">
        <f t="array" ref="W190">MID(";"&amp;'CASE DATA'!$E190&amp;";",SMALL(IF(ISERROR(SEARCH(MID(";"&amp;'CASE DATA'!$E190&amp;";",ROW($1:$99),1),";")),"",ROW($1:$99)+1),COLUMN(C190)),SMALL(IF(ISERROR(SEARCH(MID(";"&amp;'CASE DATA'!$E190&amp;";",ROW($1:$99),1),";")),"",ROW($1:$99)),COLUMN(C189)+1)-SMALL(IF(ISERROR(SEARCH(MID(";"&amp;'CASE DATA'!$E190&amp;";",ROW($1:$99),1),";")),"",ROW($1:$99)),COLUMN(C189))-1)</f>
        <v/>
      </c>
      <c r="X190" s="121" t="str">
        <f t="array" ref="X190">MID(";"&amp;'CASE DATA'!$E190&amp;";",SMALL(IF(ISERROR(SEARCH(MID(";"&amp;'CASE DATA'!$E190&amp;";",ROW($1:$99),1),";")),"",ROW($1:$99)+1),COLUMN(D190)),SMALL(IF(ISERROR(SEARCH(MID(";"&amp;'CASE DATA'!$E190&amp;";",ROW($1:$99),1),";")),"",ROW($1:$99)),COLUMN(D189)+1)-SMALL(IF(ISERROR(SEARCH(MID(";"&amp;'CASE DATA'!$E190&amp;";",ROW($1:$99),1),";")),"",ROW($1:$99)),COLUMN(D189))-1)</f>
        <v/>
      </c>
      <c r="Y190" s="121" t="str">
        <f t="array" ref="Y190">MID(";"&amp;'CASE DATA'!$E190&amp;";",SMALL(IF(ISERROR(SEARCH(MID(";"&amp;'CASE DATA'!$E190&amp;";",ROW($1:$99),1),";")),"",ROW($1:$99)+1),COLUMN(E190)),SMALL(IF(ISERROR(SEARCH(MID(";"&amp;'CASE DATA'!$E190&amp;";",ROW($1:$99),1),";")),"",ROW($1:$99)),COLUMN(E189)+1)-SMALL(IF(ISERROR(SEARCH(MID(";"&amp;'CASE DATA'!$E190&amp;";",ROW($1:$99),1),";")),"",ROW($1:$99)),COLUMN(E189))-1)</f>
        <v/>
      </c>
      <c r="Z190" s="121" t="str">
        <f t="array" ref="Z190">MID(";"&amp;'CASE DATA'!$E190&amp;";",SMALL(IF(ISERROR(SEARCH(MID(";"&amp;'CASE DATA'!$E190&amp;";",ROW($1:$99),1),";")),"",ROW($1:$99)+1),COLUMN(F190)),SMALL(IF(ISERROR(SEARCH(MID(";"&amp;'CASE DATA'!$E190&amp;";",ROW($1:$99),1),";")),"",ROW($1:$99)),COLUMN(F189)+1)-SMALL(IF(ISERROR(SEARCH(MID(";"&amp;'CASE DATA'!$E190&amp;";",ROW($1:$99),1),";")),"",ROW($1:$99)),COLUMN(F189))-1)</f>
        <v/>
      </c>
      <c r="AA190" s="121" t="str">
        <f t="array" ref="AA190">MID(";"&amp;'CASE DATA'!$E190&amp;";",SMALL(IF(ISERROR(SEARCH(MID(";"&amp;'CASE DATA'!$E190&amp;";",ROW($1:$99),1),";")),"",ROW($1:$99)+1),COLUMN(G190)),SMALL(IF(ISERROR(SEARCH(MID(";"&amp;'CASE DATA'!$E190&amp;";",ROW($1:$99),1),";")),"",ROW($1:$99)),COLUMN(G189)+1)-SMALL(IF(ISERROR(SEARCH(MID(";"&amp;'CASE DATA'!$E190&amp;";",ROW($1:$99),1),";")),"",ROW($1:$99)),COLUMN(G189))-1)</f>
        <v/>
      </c>
      <c r="AB190" s="121" t="str">
        <f t="array" ref="AB190">MID(";"&amp;'CASE DATA'!$E190&amp;";",SMALL(IF(ISERROR(SEARCH(MID(";"&amp;'CASE DATA'!$E190&amp;";",ROW($1:$99),1),";")),"",ROW($1:$99)+1),COLUMN(H190)),SMALL(IF(ISERROR(SEARCH(MID(";"&amp;'CASE DATA'!$E190&amp;";",ROW($1:$99),1),";")),"",ROW($1:$99)),COLUMN(H189)+1)-SMALL(IF(ISERROR(SEARCH(MID(";"&amp;'CASE DATA'!$E190&amp;";",ROW($1:$99),1),";")),"",ROW($1:$99)),COLUMN(H189))-1)</f>
        <v/>
      </c>
      <c r="AC190" s="121" t="str">
        <f t="array" ref="AC190">MID(";"&amp;'CASE DATA'!$E190&amp;";",SMALL(IF(ISERROR(SEARCH(MID(";"&amp;'CASE DATA'!$E190&amp;";",ROW($1:$99),1),";")),"",ROW($1:$99)+1),COLUMN(I190)),SMALL(IF(ISERROR(SEARCH(MID(";"&amp;'CASE DATA'!$E190&amp;";",ROW($1:$99),1),";")),"",ROW($1:$99)),COLUMN(I189)+1)-SMALL(IF(ISERROR(SEARCH(MID(";"&amp;'CASE DATA'!$E190&amp;";",ROW($1:$99),1),";")),"",ROW($1:$99)),COLUMN(I189))-1)</f>
        <v/>
      </c>
      <c r="AD190" s="121" t="str">
        <f t="array" ref="AD190">MID(";"&amp;'CASE DATA'!$E190&amp;";",SMALL(IF(ISERROR(SEARCH(MID(";"&amp;'CASE DATA'!$E190&amp;";",ROW($1:$99),1),";")),"",ROW($1:$99)+1),COLUMN(J190)),SMALL(IF(ISERROR(SEARCH(MID(";"&amp;'CASE DATA'!$E190&amp;";",ROW($1:$99),1),";")),"",ROW($1:$99)),COLUMN(J189)+1)-SMALL(IF(ISERROR(SEARCH(MID(";"&amp;'CASE DATA'!$E190&amp;";",ROW($1:$99),1),";")),"",ROW($1:$99)),COLUMN(J189))-1)</f>
        <v/>
      </c>
      <c r="AE190" s="121" t="str">
        <f t="array" ref="AE190">MID(";"&amp;'CASE DATA'!$E190&amp;";",SMALL(IF(ISERROR(SEARCH(MID(";"&amp;'CASE DATA'!$E190&amp;";",ROW($1:$99),1),";")),"",ROW($1:$99)+1),COLUMN(K190)),SMALL(IF(ISERROR(SEARCH(MID(";"&amp;'CASE DATA'!$E190&amp;";",ROW($1:$99),1),";")),"",ROW($1:$99)),COLUMN(K189)+1)-SMALL(IF(ISERROR(SEARCH(MID(";"&amp;'CASE DATA'!$E190&amp;";",ROW($1:$99),1),";")),"",ROW($1:$99)),COLUMN(K189))-1)</f>
        <v/>
      </c>
      <c r="AF190" s="121" t="str">
        <f t="array" ref="AF190">MID(";"&amp;'CASE DATA'!$E190&amp;";",SMALL(IF(ISERROR(SEARCH(MID(";"&amp;'CASE DATA'!$E190&amp;";",ROW($1:$99),1),";")),"",ROW($1:$99)+1),COLUMN(L190)),SMALL(IF(ISERROR(SEARCH(MID(";"&amp;'CASE DATA'!$E190&amp;";",ROW($1:$99),1),";")),"",ROW($1:$99)),COLUMN(L189)+1)-SMALL(IF(ISERROR(SEARCH(MID(";"&amp;'CASE DATA'!$E190&amp;";",ROW($1:$99),1),";")),"",ROW($1:$99)),COLUMN(L189))-1)</f>
        <v/>
      </c>
    </row>
    <row r="191" spans="4:32" x14ac:dyDescent="0.3">
      <c r="D191" s="145"/>
      <c r="E191" s="146"/>
      <c r="S191" s="8">
        <f t="shared" si="3"/>
        <v>0</v>
      </c>
      <c r="U191" s="121" t="str">
        <f t="array" ref="U191">MID(";"&amp;'CASE DATA'!$E191&amp;";",SMALL(IF(ISERROR(SEARCH(MID(";"&amp;'CASE DATA'!$E191&amp;";",ROW($1:$99),1),";")),"",ROW($1:$99)+1),COLUMN(A191)),SMALL(IF(ISERROR(SEARCH(MID(";"&amp;'CASE DATA'!$E191&amp;";",ROW($1:$99),1),";")),"",ROW($1:$99)),COLUMN(A190)+1)-SMALL(IF(ISERROR(SEARCH(MID(";"&amp;'CASE DATA'!$E191&amp;";",ROW($1:$99),1),";")),"",ROW($1:$99)),COLUMN(A190))-1)</f>
        <v/>
      </c>
      <c r="V191" s="121" t="str">
        <f t="array" ref="V191">MID(";"&amp;'CASE DATA'!$E191&amp;";",SMALL(IF(ISERROR(SEARCH(MID(";"&amp;'CASE DATA'!$E191&amp;";",ROW($1:$99),1),";")),"",ROW($1:$99)+1),COLUMN(B191)),SMALL(IF(ISERROR(SEARCH(MID(";"&amp;'CASE DATA'!$E191&amp;";",ROW($1:$99),1),";")),"",ROW($1:$99)),COLUMN(B190)+1)-SMALL(IF(ISERROR(SEARCH(MID(";"&amp;'CASE DATA'!$E191&amp;";",ROW($1:$99),1),";")),"",ROW($1:$99)),COLUMN(B190))-1)</f>
        <v/>
      </c>
      <c r="W191" s="121" t="str">
        <f t="array" ref="W191">MID(";"&amp;'CASE DATA'!$E191&amp;";",SMALL(IF(ISERROR(SEARCH(MID(";"&amp;'CASE DATA'!$E191&amp;";",ROW($1:$99),1),";")),"",ROW($1:$99)+1),COLUMN(C191)),SMALL(IF(ISERROR(SEARCH(MID(";"&amp;'CASE DATA'!$E191&amp;";",ROW($1:$99),1),";")),"",ROW($1:$99)),COLUMN(C190)+1)-SMALL(IF(ISERROR(SEARCH(MID(";"&amp;'CASE DATA'!$E191&amp;";",ROW($1:$99),1),";")),"",ROW($1:$99)),COLUMN(C190))-1)</f>
        <v/>
      </c>
      <c r="X191" s="121" t="str">
        <f t="array" ref="X191">MID(";"&amp;'CASE DATA'!$E191&amp;";",SMALL(IF(ISERROR(SEARCH(MID(";"&amp;'CASE DATA'!$E191&amp;";",ROW($1:$99),1),";")),"",ROW($1:$99)+1),COLUMN(D191)),SMALL(IF(ISERROR(SEARCH(MID(";"&amp;'CASE DATA'!$E191&amp;";",ROW($1:$99),1),";")),"",ROW($1:$99)),COLUMN(D190)+1)-SMALL(IF(ISERROR(SEARCH(MID(";"&amp;'CASE DATA'!$E191&amp;";",ROW($1:$99),1),";")),"",ROW($1:$99)),COLUMN(D190))-1)</f>
        <v/>
      </c>
      <c r="Y191" s="121" t="str">
        <f t="array" ref="Y191">MID(";"&amp;'CASE DATA'!$E191&amp;";",SMALL(IF(ISERROR(SEARCH(MID(";"&amp;'CASE DATA'!$E191&amp;";",ROW($1:$99),1),";")),"",ROW($1:$99)+1),COLUMN(E191)),SMALL(IF(ISERROR(SEARCH(MID(";"&amp;'CASE DATA'!$E191&amp;";",ROW($1:$99),1),";")),"",ROW($1:$99)),COLUMN(E190)+1)-SMALL(IF(ISERROR(SEARCH(MID(";"&amp;'CASE DATA'!$E191&amp;";",ROW($1:$99),1),";")),"",ROW($1:$99)),COLUMN(E190))-1)</f>
        <v/>
      </c>
      <c r="Z191" s="121" t="str">
        <f t="array" ref="Z191">MID(";"&amp;'CASE DATA'!$E191&amp;";",SMALL(IF(ISERROR(SEARCH(MID(";"&amp;'CASE DATA'!$E191&amp;";",ROW($1:$99),1),";")),"",ROW($1:$99)+1),COLUMN(F191)),SMALL(IF(ISERROR(SEARCH(MID(";"&amp;'CASE DATA'!$E191&amp;";",ROW($1:$99),1),";")),"",ROW($1:$99)),COLUMN(F190)+1)-SMALL(IF(ISERROR(SEARCH(MID(";"&amp;'CASE DATA'!$E191&amp;";",ROW($1:$99),1),";")),"",ROW($1:$99)),COLUMN(F190))-1)</f>
        <v/>
      </c>
      <c r="AA191" s="121" t="str">
        <f t="array" ref="AA191">MID(";"&amp;'CASE DATA'!$E191&amp;";",SMALL(IF(ISERROR(SEARCH(MID(";"&amp;'CASE DATA'!$E191&amp;";",ROW($1:$99),1),";")),"",ROW($1:$99)+1),COLUMN(G191)),SMALL(IF(ISERROR(SEARCH(MID(";"&amp;'CASE DATA'!$E191&amp;";",ROW($1:$99),1),";")),"",ROW($1:$99)),COLUMN(G190)+1)-SMALL(IF(ISERROR(SEARCH(MID(";"&amp;'CASE DATA'!$E191&amp;";",ROW($1:$99),1),";")),"",ROW($1:$99)),COLUMN(G190))-1)</f>
        <v/>
      </c>
      <c r="AB191" s="121" t="str">
        <f t="array" ref="AB191">MID(";"&amp;'CASE DATA'!$E191&amp;";",SMALL(IF(ISERROR(SEARCH(MID(";"&amp;'CASE DATA'!$E191&amp;";",ROW($1:$99),1),";")),"",ROW($1:$99)+1),COLUMN(H191)),SMALL(IF(ISERROR(SEARCH(MID(";"&amp;'CASE DATA'!$E191&amp;";",ROW($1:$99),1),";")),"",ROW($1:$99)),COLUMN(H190)+1)-SMALL(IF(ISERROR(SEARCH(MID(";"&amp;'CASE DATA'!$E191&amp;";",ROW($1:$99),1),";")),"",ROW($1:$99)),COLUMN(H190))-1)</f>
        <v/>
      </c>
      <c r="AC191" s="121" t="str">
        <f t="array" ref="AC191">MID(";"&amp;'CASE DATA'!$E191&amp;";",SMALL(IF(ISERROR(SEARCH(MID(";"&amp;'CASE DATA'!$E191&amp;";",ROW($1:$99),1),";")),"",ROW($1:$99)+1),COLUMN(I191)),SMALL(IF(ISERROR(SEARCH(MID(";"&amp;'CASE DATA'!$E191&amp;";",ROW($1:$99),1),";")),"",ROW($1:$99)),COLUMN(I190)+1)-SMALL(IF(ISERROR(SEARCH(MID(";"&amp;'CASE DATA'!$E191&amp;";",ROW($1:$99),1),";")),"",ROW($1:$99)),COLUMN(I190))-1)</f>
        <v/>
      </c>
      <c r="AD191" s="121" t="str">
        <f t="array" ref="AD191">MID(";"&amp;'CASE DATA'!$E191&amp;";",SMALL(IF(ISERROR(SEARCH(MID(";"&amp;'CASE DATA'!$E191&amp;";",ROW($1:$99),1),";")),"",ROW($1:$99)+1),COLUMN(J191)),SMALL(IF(ISERROR(SEARCH(MID(";"&amp;'CASE DATA'!$E191&amp;";",ROW($1:$99),1),";")),"",ROW($1:$99)),COLUMN(J190)+1)-SMALL(IF(ISERROR(SEARCH(MID(";"&amp;'CASE DATA'!$E191&amp;";",ROW($1:$99),1),";")),"",ROW($1:$99)),COLUMN(J190))-1)</f>
        <v/>
      </c>
      <c r="AE191" s="121" t="str">
        <f t="array" ref="AE191">MID(";"&amp;'CASE DATA'!$E191&amp;";",SMALL(IF(ISERROR(SEARCH(MID(";"&amp;'CASE DATA'!$E191&amp;";",ROW($1:$99),1),";")),"",ROW($1:$99)+1),COLUMN(K191)),SMALL(IF(ISERROR(SEARCH(MID(";"&amp;'CASE DATA'!$E191&amp;";",ROW($1:$99),1),";")),"",ROW($1:$99)),COLUMN(K190)+1)-SMALL(IF(ISERROR(SEARCH(MID(";"&amp;'CASE DATA'!$E191&amp;";",ROW($1:$99),1),";")),"",ROW($1:$99)),COLUMN(K190))-1)</f>
        <v/>
      </c>
      <c r="AF191" s="121" t="str">
        <f t="array" ref="AF191">MID(";"&amp;'CASE DATA'!$E191&amp;";",SMALL(IF(ISERROR(SEARCH(MID(";"&amp;'CASE DATA'!$E191&amp;";",ROW($1:$99),1),";")),"",ROW($1:$99)+1),COLUMN(L191)),SMALL(IF(ISERROR(SEARCH(MID(";"&amp;'CASE DATA'!$E191&amp;";",ROW($1:$99),1),";")),"",ROW($1:$99)),COLUMN(L190)+1)-SMALL(IF(ISERROR(SEARCH(MID(";"&amp;'CASE DATA'!$E191&amp;";",ROW($1:$99),1),";")),"",ROW($1:$99)),COLUMN(L190))-1)</f>
        <v/>
      </c>
    </row>
    <row r="192" spans="4:32" x14ac:dyDescent="0.3">
      <c r="D192" s="145"/>
      <c r="E192" s="146"/>
      <c r="S192" s="8">
        <f t="shared" si="3"/>
        <v>0</v>
      </c>
      <c r="U192" s="121" t="str">
        <f t="array" ref="U192">MID(";"&amp;'CASE DATA'!$E192&amp;";",SMALL(IF(ISERROR(SEARCH(MID(";"&amp;'CASE DATA'!$E192&amp;";",ROW($1:$99),1),";")),"",ROW($1:$99)+1),COLUMN(A192)),SMALL(IF(ISERROR(SEARCH(MID(";"&amp;'CASE DATA'!$E192&amp;";",ROW($1:$99),1),";")),"",ROW($1:$99)),COLUMN(A191)+1)-SMALL(IF(ISERROR(SEARCH(MID(";"&amp;'CASE DATA'!$E192&amp;";",ROW($1:$99),1),";")),"",ROW($1:$99)),COLUMN(A191))-1)</f>
        <v/>
      </c>
      <c r="V192" s="121" t="str">
        <f t="array" ref="V192">MID(";"&amp;'CASE DATA'!$E192&amp;";",SMALL(IF(ISERROR(SEARCH(MID(";"&amp;'CASE DATA'!$E192&amp;";",ROW($1:$99),1),";")),"",ROW($1:$99)+1),COLUMN(B192)),SMALL(IF(ISERROR(SEARCH(MID(";"&amp;'CASE DATA'!$E192&amp;";",ROW($1:$99),1),";")),"",ROW($1:$99)),COLUMN(B191)+1)-SMALL(IF(ISERROR(SEARCH(MID(";"&amp;'CASE DATA'!$E192&amp;";",ROW($1:$99),1),";")),"",ROW($1:$99)),COLUMN(B191))-1)</f>
        <v/>
      </c>
      <c r="W192" s="121" t="str">
        <f t="array" ref="W192">MID(";"&amp;'CASE DATA'!$E192&amp;";",SMALL(IF(ISERROR(SEARCH(MID(";"&amp;'CASE DATA'!$E192&amp;";",ROW($1:$99),1),";")),"",ROW($1:$99)+1),COLUMN(C192)),SMALL(IF(ISERROR(SEARCH(MID(";"&amp;'CASE DATA'!$E192&amp;";",ROW($1:$99),1),";")),"",ROW($1:$99)),COLUMN(C191)+1)-SMALL(IF(ISERROR(SEARCH(MID(";"&amp;'CASE DATA'!$E192&amp;";",ROW($1:$99),1),";")),"",ROW($1:$99)),COLUMN(C191))-1)</f>
        <v/>
      </c>
      <c r="X192" s="121" t="str">
        <f t="array" ref="X192">MID(";"&amp;'CASE DATA'!$E192&amp;";",SMALL(IF(ISERROR(SEARCH(MID(";"&amp;'CASE DATA'!$E192&amp;";",ROW($1:$99),1),";")),"",ROW($1:$99)+1),COLUMN(D192)),SMALL(IF(ISERROR(SEARCH(MID(";"&amp;'CASE DATA'!$E192&amp;";",ROW($1:$99),1),";")),"",ROW($1:$99)),COLUMN(D191)+1)-SMALL(IF(ISERROR(SEARCH(MID(";"&amp;'CASE DATA'!$E192&amp;";",ROW($1:$99),1),";")),"",ROW($1:$99)),COLUMN(D191))-1)</f>
        <v/>
      </c>
      <c r="Y192" s="121" t="str">
        <f t="array" ref="Y192">MID(";"&amp;'CASE DATA'!$E192&amp;";",SMALL(IF(ISERROR(SEARCH(MID(";"&amp;'CASE DATA'!$E192&amp;";",ROW($1:$99),1),";")),"",ROW($1:$99)+1),COLUMN(E192)),SMALL(IF(ISERROR(SEARCH(MID(";"&amp;'CASE DATA'!$E192&amp;";",ROW($1:$99),1),";")),"",ROW($1:$99)),COLUMN(E191)+1)-SMALL(IF(ISERROR(SEARCH(MID(";"&amp;'CASE DATA'!$E192&amp;";",ROW($1:$99),1),";")),"",ROW($1:$99)),COLUMN(E191))-1)</f>
        <v/>
      </c>
      <c r="Z192" s="121" t="str">
        <f t="array" ref="Z192">MID(";"&amp;'CASE DATA'!$E192&amp;";",SMALL(IF(ISERROR(SEARCH(MID(";"&amp;'CASE DATA'!$E192&amp;";",ROW($1:$99),1),";")),"",ROW($1:$99)+1),COLUMN(F192)),SMALL(IF(ISERROR(SEARCH(MID(";"&amp;'CASE DATA'!$E192&amp;";",ROW($1:$99),1),";")),"",ROW($1:$99)),COLUMN(F191)+1)-SMALL(IF(ISERROR(SEARCH(MID(";"&amp;'CASE DATA'!$E192&amp;";",ROW($1:$99),1),";")),"",ROW($1:$99)),COLUMN(F191))-1)</f>
        <v/>
      </c>
      <c r="AA192" s="121" t="str">
        <f t="array" ref="AA192">MID(";"&amp;'CASE DATA'!$E192&amp;";",SMALL(IF(ISERROR(SEARCH(MID(";"&amp;'CASE DATA'!$E192&amp;";",ROW($1:$99),1),";")),"",ROW($1:$99)+1),COLUMN(G192)),SMALL(IF(ISERROR(SEARCH(MID(";"&amp;'CASE DATA'!$E192&amp;";",ROW($1:$99),1),";")),"",ROW($1:$99)),COLUMN(G191)+1)-SMALL(IF(ISERROR(SEARCH(MID(";"&amp;'CASE DATA'!$E192&amp;";",ROW($1:$99),1),";")),"",ROW($1:$99)),COLUMN(G191))-1)</f>
        <v/>
      </c>
      <c r="AB192" s="121" t="str">
        <f t="array" ref="AB192">MID(";"&amp;'CASE DATA'!$E192&amp;";",SMALL(IF(ISERROR(SEARCH(MID(";"&amp;'CASE DATA'!$E192&amp;";",ROW($1:$99),1),";")),"",ROW($1:$99)+1),COLUMN(H192)),SMALL(IF(ISERROR(SEARCH(MID(";"&amp;'CASE DATA'!$E192&amp;";",ROW($1:$99),1),";")),"",ROW($1:$99)),COLUMN(H191)+1)-SMALL(IF(ISERROR(SEARCH(MID(";"&amp;'CASE DATA'!$E192&amp;";",ROW($1:$99),1),";")),"",ROW($1:$99)),COLUMN(H191))-1)</f>
        <v/>
      </c>
      <c r="AC192" s="121" t="str">
        <f t="array" ref="AC192">MID(";"&amp;'CASE DATA'!$E192&amp;";",SMALL(IF(ISERROR(SEARCH(MID(";"&amp;'CASE DATA'!$E192&amp;";",ROW($1:$99),1),";")),"",ROW($1:$99)+1),COLUMN(I192)),SMALL(IF(ISERROR(SEARCH(MID(";"&amp;'CASE DATA'!$E192&amp;";",ROW($1:$99),1),";")),"",ROW($1:$99)),COLUMN(I191)+1)-SMALL(IF(ISERROR(SEARCH(MID(";"&amp;'CASE DATA'!$E192&amp;";",ROW($1:$99),1),";")),"",ROW($1:$99)),COLUMN(I191))-1)</f>
        <v/>
      </c>
      <c r="AD192" s="121" t="str">
        <f t="array" ref="AD192">MID(";"&amp;'CASE DATA'!$E192&amp;";",SMALL(IF(ISERROR(SEARCH(MID(";"&amp;'CASE DATA'!$E192&amp;";",ROW($1:$99),1),";")),"",ROW($1:$99)+1),COLUMN(J192)),SMALL(IF(ISERROR(SEARCH(MID(";"&amp;'CASE DATA'!$E192&amp;";",ROW($1:$99),1),";")),"",ROW($1:$99)),COLUMN(J191)+1)-SMALL(IF(ISERROR(SEARCH(MID(";"&amp;'CASE DATA'!$E192&amp;";",ROW($1:$99),1),";")),"",ROW($1:$99)),COLUMN(J191))-1)</f>
        <v/>
      </c>
      <c r="AE192" s="121" t="str">
        <f t="array" ref="AE192">MID(";"&amp;'CASE DATA'!$E192&amp;";",SMALL(IF(ISERROR(SEARCH(MID(";"&amp;'CASE DATA'!$E192&amp;";",ROW($1:$99),1),";")),"",ROW($1:$99)+1),COLUMN(K192)),SMALL(IF(ISERROR(SEARCH(MID(";"&amp;'CASE DATA'!$E192&amp;";",ROW($1:$99),1),";")),"",ROW($1:$99)),COLUMN(K191)+1)-SMALL(IF(ISERROR(SEARCH(MID(";"&amp;'CASE DATA'!$E192&amp;";",ROW($1:$99),1),";")),"",ROW($1:$99)),COLUMN(K191))-1)</f>
        <v/>
      </c>
      <c r="AF192" s="121" t="str">
        <f t="array" ref="AF192">MID(";"&amp;'CASE DATA'!$E192&amp;";",SMALL(IF(ISERROR(SEARCH(MID(";"&amp;'CASE DATA'!$E192&amp;";",ROW($1:$99),1),";")),"",ROW($1:$99)+1),COLUMN(L192)),SMALL(IF(ISERROR(SEARCH(MID(";"&amp;'CASE DATA'!$E192&amp;";",ROW($1:$99),1),";")),"",ROW($1:$99)),COLUMN(L191)+1)-SMALL(IF(ISERROR(SEARCH(MID(";"&amp;'CASE DATA'!$E192&amp;";",ROW($1:$99),1),";")),"",ROW($1:$99)),COLUMN(L191))-1)</f>
        <v/>
      </c>
    </row>
    <row r="193" spans="4:32" x14ac:dyDescent="0.3">
      <c r="D193" s="145"/>
      <c r="E193" s="146"/>
      <c r="S193" s="8">
        <f t="shared" si="3"/>
        <v>0</v>
      </c>
      <c r="U193" s="121" t="str">
        <f t="array" ref="U193">MID(";"&amp;'CASE DATA'!$E193&amp;";",SMALL(IF(ISERROR(SEARCH(MID(";"&amp;'CASE DATA'!$E193&amp;";",ROW($1:$99),1),";")),"",ROW($1:$99)+1),COLUMN(A193)),SMALL(IF(ISERROR(SEARCH(MID(";"&amp;'CASE DATA'!$E193&amp;";",ROW($1:$99),1),";")),"",ROW($1:$99)),COLUMN(A192)+1)-SMALL(IF(ISERROR(SEARCH(MID(";"&amp;'CASE DATA'!$E193&amp;";",ROW($1:$99),1),";")),"",ROW($1:$99)),COLUMN(A192))-1)</f>
        <v/>
      </c>
      <c r="V193" s="121" t="str">
        <f t="array" ref="V193">MID(";"&amp;'CASE DATA'!$E193&amp;";",SMALL(IF(ISERROR(SEARCH(MID(";"&amp;'CASE DATA'!$E193&amp;";",ROW($1:$99),1),";")),"",ROW($1:$99)+1),COLUMN(B193)),SMALL(IF(ISERROR(SEARCH(MID(";"&amp;'CASE DATA'!$E193&amp;";",ROW($1:$99),1),";")),"",ROW($1:$99)),COLUMN(B192)+1)-SMALL(IF(ISERROR(SEARCH(MID(";"&amp;'CASE DATA'!$E193&amp;";",ROW($1:$99),1),";")),"",ROW($1:$99)),COLUMN(B192))-1)</f>
        <v/>
      </c>
      <c r="W193" s="121" t="str">
        <f t="array" ref="W193">MID(";"&amp;'CASE DATA'!$E193&amp;";",SMALL(IF(ISERROR(SEARCH(MID(";"&amp;'CASE DATA'!$E193&amp;";",ROW($1:$99),1),";")),"",ROW($1:$99)+1),COLUMN(C193)),SMALL(IF(ISERROR(SEARCH(MID(";"&amp;'CASE DATA'!$E193&amp;";",ROW($1:$99),1),";")),"",ROW($1:$99)),COLUMN(C192)+1)-SMALL(IF(ISERROR(SEARCH(MID(";"&amp;'CASE DATA'!$E193&amp;";",ROW($1:$99),1),";")),"",ROW($1:$99)),COLUMN(C192))-1)</f>
        <v/>
      </c>
      <c r="X193" s="121" t="str">
        <f t="array" ref="X193">MID(";"&amp;'CASE DATA'!$E193&amp;";",SMALL(IF(ISERROR(SEARCH(MID(";"&amp;'CASE DATA'!$E193&amp;";",ROW($1:$99),1),";")),"",ROW($1:$99)+1),COLUMN(D193)),SMALL(IF(ISERROR(SEARCH(MID(";"&amp;'CASE DATA'!$E193&amp;";",ROW($1:$99),1),";")),"",ROW($1:$99)),COLUMN(D192)+1)-SMALL(IF(ISERROR(SEARCH(MID(";"&amp;'CASE DATA'!$E193&amp;";",ROW($1:$99),1),";")),"",ROW($1:$99)),COLUMN(D192))-1)</f>
        <v/>
      </c>
      <c r="Y193" s="121" t="str">
        <f t="array" ref="Y193">MID(";"&amp;'CASE DATA'!$E193&amp;";",SMALL(IF(ISERROR(SEARCH(MID(";"&amp;'CASE DATA'!$E193&amp;";",ROW($1:$99),1),";")),"",ROW($1:$99)+1),COLUMN(E193)),SMALL(IF(ISERROR(SEARCH(MID(";"&amp;'CASE DATA'!$E193&amp;";",ROW($1:$99),1),";")),"",ROW($1:$99)),COLUMN(E192)+1)-SMALL(IF(ISERROR(SEARCH(MID(";"&amp;'CASE DATA'!$E193&amp;";",ROW($1:$99),1),";")),"",ROW($1:$99)),COLUMN(E192))-1)</f>
        <v/>
      </c>
      <c r="Z193" s="121" t="str">
        <f t="array" ref="Z193">MID(";"&amp;'CASE DATA'!$E193&amp;";",SMALL(IF(ISERROR(SEARCH(MID(";"&amp;'CASE DATA'!$E193&amp;";",ROW($1:$99),1),";")),"",ROW($1:$99)+1),COLUMN(F193)),SMALL(IF(ISERROR(SEARCH(MID(";"&amp;'CASE DATA'!$E193&amp;";",ROW($1:$99),1),";")),"",ROW($1:$99)),COLUMN(F192)+1)-SMALL(IF(ISERROR(SEARCH(MID(";"&amp;'CASE DATA'!$E193&amp;";",ROW($1:$99),1),";")),"",ROW($1:$99)),COLUMN(F192))-1)</f>
        <v/>
      </c>
      <c r="AA193" s="121" t="str">
        <f t="array" ref="AA193">MID(";"&amp;'CASE DATA'!$E193&amp;";",SMALL(IF(ISERROR(SEARCH(MID(";"&amp;'CASE DATA'!$E193&amp;";",ROW($1:$99),1),";")),"",ROW($1:$99)+1),COLUMN(G193)),SMALL(IF(ISERROR(SEARCH(MID(";"&amp;'CASE DATA'!$E193&amp;";",ROW($1:$99),1),";")),"",ROW($1:$99)),COLUMN(G192)+1)-SMALL(IF(ISERROR(SEARCH(MID(";"&amp;'CASE DATA'!$E193&amp;";",ROW($1:$99),1),";")),"",ROW($1:$99)),COLUMN(G192))-1)</f>
        <v/>
      </c>
      <c r="AB193" s="121" t="str">
        <f t="array" ref="AB193">MID(";"&amp;'CASE DATA'!$E193&amp;";",SMALL(IF(ISERROR(SEARCH(MID(";"&amp;'CASE DATA'!$E193&amp;";",ROW($1:$99),1),";")),"",ROW($1:$99)+1),COLUMN(H193)),SMALL(IF(ISERROR(SEARCH(MID(";"&amp;'CASE DATA'!$E193&amp;";",ROW($1:$99),1),";")),"",ROW($1:$99)),COLUMN(H192)+1)-SMALL(IF(ISERROR(SEARCH(MID(";"&amp;'CASE DATA'!$E193&amp;";",ROW($1:$99),1),";")),"",ROW($1:$99)),COLUMN(H192))-1)</f>
        <v/>
      </c>
      <c r="AC193" s="121" t="str">
        <f t="array" ref="AC193">MID(";"&amp;'CASE DATA'!$E193&amp;";",SMALL(IF(ISERROR(SEARCH(MID(";"&amp;'CASE DATA'!$E193&amp;";",ROW($1:$99),1),";")),"",ROW($1:$99)+1),COLUMN(I193)),SMALL(IF(ISERROR(SEARCH(MID(";"&amp;'CASE DATA'!$E193&amp;";",ROW($1:$99),1),";")),"",ROW($1:$99)),COLUMN(I192)+1)-SMALL(IF(ISERROR(SEARCH(MID(";"&amp;'CASE DATA'!$E193&amp;";",ROW($1:$99),1),";")),"",ROW($1:$99)),COLUMN(I192))-1)</f>
        <v/>
      </c>
      <c r="AD193" s="121" t="str">
        <f t="array" ref="AD193">MID(";"&amp;'CASE DATA'!$E193&amp;";",SMALL(IF(ISERROR(SEARCH(MID(";"&amp;'CASE DATA'!$E193&amp;";",ROW($1:$99),1),";")),"",ROW($1:$99)+1),COLUMN(J193)),SMALL(IF(ISERROR(SEARCH(MID(";"&amp;'CASE DATA'!$E193&amp;";",ROW($1:$99),1),";")),"",ROW($1:$99)),COLUMN(J192)+1)-SMALL(IF(ISERROR(SEARCH(MID(";"&amp;'CASE DATA'!$E193&amp;";",ROW($1:$99),1),";")),"",ROW($1:$99)),COLUMN(J192))-1)</f>
        <v/>
      </c>
      <c r="AE193" s="121" t="str">
        <f t="array" ref="AE193">MID(";"&amp;'CASE DATA'!$E193&amp;";",SMALL(IF(ISERROR(SEARCH(MID(";"&amp;'CASE DATA'!$E193&amp;";",ROW($1:$99),1),";")),"",ROW($1:$99)+1),COLUMN(K193)),SMALL(IF(ISERROR(SEARCH(MID(";"&amp;'CASE DATA'!$E193&amp;";",ROW($1:$99),1),";")),"",ROW($1:$99)),COLUMN(K192)+1)-SMALL(IF(ISERROR(SEARCH(MID(";"&amp;'CASE DATA'!$E193&amp;";",ROW($1:$99),1),";")),"",ROW($1:$99)),COLUMN(K192))-1)</f>
        <v/>
      </c>
      <c r="AF193" s="121" t="str">
        <f t="array" ref="AF193">MID(";"&amp;'CASE DATA'!$E193&amp;";",SMALL(IF(ISERROR(SEARCH(MID(";"&amp;'CASE DATA'!$E193&amp;";",ROW($1:$99),1),";")),"",ROW($1:$99)+1),COLUMN(L193)),SMALL(IF(ISERROR(SEARCH(MID(";"&amp;'CASE DATA'!$E193&amp;";",ROW($1:$99),1),";")),"",ROW($1:$99)),COLUMN(L192)+1)-SMALL(IF(ISERROR(SEARCH(MID(";"&amp;'CASE DATA'!$E193&amp;";",ROW($1:$99),1),";")),"",ROW($1:$99)),COLUMN(L192))-1)</f>
        <v/>
      </c>
    </row>
    <row r="194" spans="4:32" x14ac:dyDescent="0.3">
      <c r="D194" s="145"/>
      <c r="E194" s="146"/>
      <c r="S194" s="8">
        <f t="shared" si="3"/>
        <v>0</v>
      </c>
      <c r="U194" s="121" t="str">
        <f t="array" ref="U194">MID(";"&amp;'CASE DATA'!$E194&amp;";",SMALL(IF(ISERROR(SEARCH(MID(";"&amp;'CASE DATA'!$E194&amp;";",ROW($1:$99),1),";")),"",ROW($1:$99)+1),COLUMN(A194)),SMALL(IF(ISERROR(SEARCH(MID(";"&amp;'CASE DATA'!$E194&amp;";",ROW($1:$99),1),";")),"",ROW($1:$99)),COLUMN(A193)+1)-SMALL(IF(ISERROR(SEARCH(MID(";"&amp;'CASE DATA'!$E194&amp;";",ROW($1:$99),1),";")),"",ROW($1:$99)),COLUMN(A193))-1)</f>
        <v/>
      </c>
      <c r="V194" s="121" t="str">
        <f t="array" ref="V194">MID(";"&amp;'CASE DATA'!$E194&amp;";",SMALL(IF(ISERROR(SEARCH(MID(";"&amp;'CASE DATA'!$E194&amp;";",ROW($1:$99),1),";")),"",ROW($1:$99)+1),COLUMN(B194)),SMALL(IF(ISERROR(SEARCH(MID(";"&amp;'CASE DATA'!$E194&amp;";",ROW($1:$99),1),";")),"",ROW($1:$99)),COLUMN(B193)+1)-SMALL(IF(ISERROR(SEARCH(MID(";"&amp;'CASE DATA'!$E194&amp;";",ROW($1:$99),1),";")),"",ROW($1:$99)),COLUMN(B193))-1)</f>
        <v/>
      </c>
      <c r="W194" s="121" t="str">
        <f t="array" ref="W194">MID(";"&amp;'CASE DATA'!$E194&amp;";",SMALL(IF(ISERROR(SEARCH(MID(";"&amp;'CASE DATA'!$E194&amp;";",ROW($1:$99),1),";")),"",ROW($1:$99)+1),COLUMN(C194)),SMALL(IF(ISERROR(SEARCH(MID(";"&amp;'CASE DATA'!$E194&amp;";",ROW($1:$99),1),";")),"",ROW($1:$99)),COLUMN(C193)+1)-SMALL(IF(ISERROR(SEARCH(MID(";"&amp;'CASE DATA'!$E194&amp;";",ROW($1:$99),1),";")),"",ROW($1:$99)),COLUMN(C193))-1)</f>
        <v/>
      </c>
      <c r="X194" s="121" t="str">
        <f t="array" ref="X194">MID(";"&amp;'CASE DATA'!$E194&amp;";",SMALL(IF(ISERROR(SEARCH(MID(";"&amp;'CASE DATA'!$E194&amp;";",ROW($1:$99),1),";")),"",ROW($1:$99)+1),COLUMN(D194)),SMALL(IF(ISERROR(SEARCH(MID(";"&amp;'CASE DATA'!$E194&amp;";",ROW($1:$99),1),";")),"",ROW($1:$99)),COLUMN(D193)+1)-SMALL(IF(ISERROR(SEARCH(MID(";"&amp;'CASE DATA'!$E194&amp;";",ROW($1:$99),1),";")),"",ROW($1:$99)),COLUMN(D193))-1)</f>
        <v/>
      </c>
      <c r="Y194" s="121" t="str">
        <f t="array" ref="Y194">MID(";"&amp;'CASE DATA'!$E194&amp;";",SMALL(IF(ISERROR(SEARCH(MID(";"&amp;'CASE DATA'!$E194&amp;";",ROW($1:$99),1),";")),"",ROW($1:$99)+1),COLUMN(E194)),SMALL(IF(ISERROR(SEARCH(MID(";"&amp;'CASE DATA'!$E194&amp;";",ROW($1:$99),1),";")),"",ROW($1:$99)),COLUMN(E193)+1)-SMALL(IF(ISERROR(SEARCH(MID(";"&amp;'CASE DATA'!$E194&amp;";",ROW($1:$99),1),";")),"",ROW($1:$99)),COLUMN(E193))-1)</f>
        <v/>
      </c>
      <c r="Z194" s="121" t="str">
        <f t="array" ref="Z194">MID(";"&amp;'CASE DATA'!$E194&amp;";",SMALL(IF(ISERROR(SEARCH(MID(";"&amp;'CASE DATA'!$E194&amp;";",ROW($1:$99),1),";")),"",ROW($1:$99)+1),COLUMN(F194)),SMALL(IF(ISERROR(SEARCH(MID(";"&amp;'CASE DATA'!$E194&amp;";",ROW($1:$99),1),";")),"",ROW($1:$99)),COLUMN(F193)+1)-SMALL(IF(ISERROR(SEARCH(MID(";"&amp;'CASE DATA'!$E194&amp;";",ROW($1:$99),1),";")),"",ROW($1:$99)),COLUMN(F193))-1)</f>
        <v/>
      </c>
      <c r="AA194" s="121" t="str">
        <f t="array" ref="AA194">MID(";"&amp;'CASE DATA'!$E194&amp;";",SMALL(IF(ISERROR(SEARCH(MID(";"&amp;'CASE DATA'!$E194&amp;";",ROW($1:$99),1),";")),"",ROW($1:$99)+1),COLUMN(G194)),SMALL(IF(ISERROR(SEARCH(MID(";"&amp;'CASE DATA'!$E194&amp;";",ROW($1:$99),1),";")),"",ROW($1:$99)),COLUMN(G193)+1)-SMALL(IF(ISERROR(SEARCH(MID(";"&amp;'CASE DATA'!$E194&amp;";",ROW($1:$99),1),";")),"",ROW($1:$99)),COLUMN(G193))-1)</f>
        <v/>
      </c>
      <c r="AB194" s="121" t="str">
        <f t="array" ref="AB194">MID(";"&amp;'CASE DATA'!$E194&amp;";",SMALL(IF(ISERROR(SEARCH(MID(";"&amp;'CASE DATA'!$E194&amp;";",ROW($1:$99),1),";")),"",ROW($1:$99)+1),COLUMN(H194)),SMALL(IF(ISERROR(SEARCH(MID(";"&amp;'CASE DATA'!$E194&amp;";",ROW($1:$99),1),";")),"",ROW($1:$99)),COLUMN(H193)+1)-SMALL(IF(ISERROR(SEARCH(MID(";"&amp;'CASE DATA'!$E194&amp;";",ROW($1:$99),1),";")),"",ROW($1:$99)),COLUMN(H193))-1)</f>
        <v/>
      </c>
      <c r="AC194" s="121" t="str">
        <f t="array" ref="AC194">MID(";"&amp;'CASE DATA'!$E194&amp;";",SMALL(IF(ISERROR(SEARCH(MID(";"&amp;'CASE DATA'!$E194&amp;";",ROW($1:$99),1),";")),"",ROW($1:$99)+1),COLUMN(I194)),SMALL(IF(ISERROR(SEARCH(MID(";"&amp;'CASE DATA'!$E194&amp;";",ROW($1:$99),1),";")),"",ROW($1:$99)),COLUMN(I193)+1)-SMALL(IF(ISERROR(SEARCH(MID(";"&amp;'CASE DATA'!$E194&amp;";",ROW($1:$99),1),";")),"",ROW($1:$99)),COLUMN(I193))-1)</f>
        <v/>
      </c>
      <c r="AD194" s="121" t="str">
        <f t="array" ref="AD194">MID(";"&amp;'CASE DATA'!$E194&amp;";",SMALL(IF(ISERROR(SEARCH(MID(";"&amp;'CASE DATA'!$E194&amp;";",ROW($1:$99),1),";")),"",ROW($1:$99)+1),COLUMN(J194)),SMALL(IF(ISERROR(SEARCH(MID(";"&amp;'CASE DATA'!$E194&amp;";",ROW($1:$99),1),";")),"",ROW($1:$99)),COLUMN(J193)+1)-SMALL(IF(ISERROR(SEARCH(MID(";"&amp;'CASE DATA'!$E194&amp;";",ROW($1:$99),1),";")),"",ROW($1:$99)),COLUMN(J193))-1)</f>
        <v/>
      </c>
      <c r="AE194" s="121" t="str">
        <f t="array" ref="AE194">MID(";"&amp;'CASE DATA'!$E194&amp;";",SMALL(IF(ISERROR(SEARCH(MID(";"&amp;'CASE DATA'!$E194&amp;";",ROW($1:$99),1),";")),"",ROW($1:$99)+1),COLUMN(K194)),SMALL(IF(ISERROR(SEARCH(MID(";"&amp;'CASE DATA'!$E194&amp;";",ROW($1:$99),1),";")),"",ROW($1:$99)),COLUMN(K193)+1)-SMALL(IF(ISERROR(SEARCH(MID(";"&amp;'CASE DATA'!$E194&amp;";",ROW($1:$99),1),";")),"",ROW($1:$99)),COLUMN(K193))-1)</f>
        <v/>
      </c>
      <c r="AF194" s="121" t="str">
        <f t="array" ref="AF194">MID(";"&amp;'CASE DATA'!$E194&amp;";",SMALL(IF(ISERROR(SEARCH(MID(";"&amp;'CASE DATA'!$E194&amp;";",ROW($1:$99),1),";")),"",ROW($1:$99)+1),COLUMN(L194)),SMALL(IF(ISERROR(SEARCH(MID(";"&amp;'CASE DATA'!$E194&amp;";",ROW($1:$99),1),";")),"",ROW($1:$99)),COLUMN(L193)+1)-SMALL(IF(ISERROR(SEARCH(MID(";"&amp;'CASE DATA'!$E194&amp;";",ROW($1:$99),1),";")),"",ROW($1:$99)),COLUMN(L193))-1)</f>
        <v/>
      </c>
    </row>
    <row r="195" spans="4:32" x14ac:dyDescent="0.3">
      <c r="D195" s="145"/>
      <c r="E195" s="146"/>
      <c r="S195" s="8">
        <f t="shared" si="3"/>
        <v>0</v>
      </c>
      <c r="U195" s="121" t="str">
        <f t="array" ref="U195">MID(";"&amp;'CASE DATA'!$E195&amp;";",SMALL(IF(ISERROR(SEARCH(MID(";"&amp;'CASE DATA'!$E195&amp;";",ROW($1:$99),1),";")),"",ROW($1:$99)+1),COLUMN(A195)),SMALL(IF(ISERROR(SEARCH(MID(";"&amp;'CASE DATA'!$E195&amp;";",ROW($1:$99),1),";")),"",ROW($1:$99)),COLUMN(A194)+1)-SMALL(IF(ISERROR(SEARCH(MID(";"&amp;'CASE DATA'!$E195&amp;";",ROW($1:$99),1),";")),"",ROW($1:$99)),COLUMN(A194))-1)</f>
        <v/>
      </c>
      <c r="V195" s="121" t="str">
        <f t="array" ref="V195">MID(";"&amp;'CASE DATA'!$E195&amp;";",SMALL(IF(ISERROR(SEARCH(MID(";"&amp;'CASE DATA'!$E195&amp;";",ROW($1:$99),1),";")),"",ROW($1:$99)+1),COLUMN(B195)),SMALL(IF(ISERROR(SEARCH(MID(";"&amp;'CASE DATA'!$E195&amp;";",ROW($1:$99),1),";")),"",ROW($1:$99)),COLUMN(B194)+1)-SMALL(IF(ISERROR(SEARCH(MID(";"&amp;'CASE DATA'!$E195&amp;";",ROW($1:$99),1),";")),"",ROW($1:$99)),COLUMN(B194))-1)</f>
        <v/>
      </c>
      <c r="W195" s="121" t="str">
        <f t="array" ref="W195">MID(";"&amp;'CASE DATA'!$E195&amp;";",SMALL(IF(ISERROR(SEARCH(MID(";"&amp;'CASE DATA'!$E195&amp;";",ROW($1:$99),1),";")),"",ROW($1:$99)+1),COLUMN(C195)),SMALL(IF(ISERROR(SEARCH(MID(";"&amp;'CASE DATA'!$E195&amp;";",ROW($1:$99),1),";")),"",ROW($1:$99)),COLUMN(C194)+1)-SMALL(IF(ISERROR(SEARCH(MID(";"&amp;'CASE DATA'!$E195&amp;";",ROW($1:$99),1),";")),"",ROW($1:$99)),COLUMN(C194))-1)</f>
        <v/>
      </c>
      <c r="X195" s="121" t="str">
        <f t="array" ref="X195">MID(";"&amp;'CASE DATA'!$E195&amp;";",SMALL(IF(ISERROR(SEARCH(MID(";"&amp;'CASE DATA'!$E195&amp;";",ROW($1:$99),1),";")),"",ROW($1:$99)+1),COLUMN(D195)),SMALL(IF(ISERROR(SEARCH(MID(";"&amp;'CASE DATA'!$E195&amp;";",ROW($1:$99),1),";")),"",ROW($1:$99)),COLUMN(D194)+1)-SMALL(IF(ISERROR(SEARCH(MID(";"&amp;'CASE DATA'!$E195&amp;";",ROW($1:$99),1),";")),"",ROW($1:$99)),COLUMN(D194))-1)</f>
        <v/>
      </c>
      <c r="Y195" s="121" t="str">
        <f t="array" ref="Y195">MID(";"&amp;'CASE DATA'!$E195&amp;";",SMALL(IF(ISERROR(SEARCH(MID(";"&amp;'CASE DATA'!$E195&amp;";",ROW($1:$99),1),";")),"",ROW($1:$99)+1),COLUMN(E195)),SMALL(IF(ISERROR(SEARCH(MID(";"&amp;'CASE DATA'!$E195&amp;";",ROW($1:$99),1),";")),"",ROW($1:$99)),COLUMN(E194)+1)-SMALL(IF(ISERROR(SEARCH(MID(";"&amp;'CASE DATA'!$E195&amp;";",ROW($1:$99),1),";")),"",ROW($1:$99)),COLUMN(E194))-1)</f>
        <v/>
      </c>
      <c r="Z195" s="121" t="str">
        <f t="array" ref="Z195">MID(";"&amp;'CASE DATA'!$E195&amp;";",SMALL(IF(ISERROR(SEARCH(MID(";"&amp;'CASE DATA'!$E195&amp;";",ROW($1:$99),1),";")),"",ROW($1:$99)+1),COLUMN(F195)),SMALL(IF(ISERROR(SEARCH(MID(";"&amp;'CASE DATA'!$E195&amp;";",ROW($1:$99),1),";")),"",ROW($1:$99)),COLUMN(F194)+1)-SMALL(IF(ISERROR(SEARCH(MID(";"&amp;'CASE DATA'!$E195&amp;";",ROW($1:$99),1),";")),"",ROW($1:$99)),COLUMN(F194))-1)</f>
        <v/>
      </c>
      <c r="AA195" s="121" t="str">
        <f t="array" ref="AA195">MID(";"&amp;'CASE DATA'!$E195&amp;";",SMALL(IF(ISERROR(SEARCH(MID(";"&amp;'CASE DATA'!$E195&amp;";",ROW($1:$99),1),";")),"",ROW($1:$99)+1),COLUMN(G195)),SMALL(IF(ISERROR(SEARCH(MID(";"&amp;'CASE DATA'!$E195&amp;";",ROW($1:$99),1),";")),"",ROW($1:$99)),COLUMN(G194)+1)-SMALL(IF(ISERROR(SEARCH(MID(";"&amp;'CASE DATA'!$E195&amp;";",ROW($1:$99),1),";")),"",ROW($1:$99)),COLUMN(G194))-1)</f>
        <v/>
      </c>
      <c r="AB195" s="121" t="str">
        <f t="array" ref="AB195">MID(";"&amp;'CASE DATA'!$E195&amp;";",SMALL(IF(ISERROR(SEARCH(MID(";"&amp;'CASE DATA'!$E195&amp;";",ROW($1:$99),1),";")),"",ROW($1:$99)+1),COLUMN(H195)),SMALL(IF(ISERROR(SEARCH(MID(";"&amp;'CASE DATA'!$E195&amp;";",ROW($1:$99),1),";")),"",ROW($1:$99)),COLUMN(H194)+1)-SMALL(IF(ISERROR(SEARCH(MID(";"&amp;'CASE DATA'!$E195&amp;";",ROW($1:$99),1),";")),"",ROW($1:$99)),COLUMN(H194))-1)</f>
        <v/>
      </c>
      <c r="AC195" s="121" t="str">
        <f t="array" ref="AC195">MID(";"&amp;'CASE DATA'!$E195&amp;";",SMALL(IF(ISERROR(SEARCH(MID(";"&amp;'CASE DATA'!$E195&amp;";",ROW($1:$99),1),";")),"",ROW($1:$99)+1),COLUMN(I195)),SMALL(IF(ISERROR(SEARCH(MID(";"&amp;'CASE DATA'!$E195&amp;";",ROW($1:$99),1),";")),"",ROW($1:$99)),COLUMN(I194)+1)-SMALL(IF(ISERROR(SEARCH(MID(";"&amp;'CASE DATA'!$E195&amp;";",ROW($1:$99),1),";")),"",ROW($1:$99)),COLUMN(I194))-1)</f>
        <v/>
      </c>
      <c r="AD195" s="121" t="str">
        <f t="array" ref="AD195">MID(";"&amp;'CASE DATA'!$E195&amp;";",SMALL(IF(ISERROR(SEARCH(MID(";"&amp;'CASE DATA'!$E195&amp;";",ROW($1:$99),1),";")),"",ROW($1:$99)+1),COLUMN(J195)),SMALL(IF(ISERROR(SEARCH(MID(";"&amp;'CASE DATA'!$E195&amp;";",ROW($1:$99),1),";")),"",ROW($1:$99)),COLUMN(J194)+1)-SMALL(IF(ISERROR(SEARCH(MID(";"&amp;'CASE DATA'!$E195&amp;";",ROW($1:$99),1),";")),"",ROW($1:$99)),COLUMN(J194))-1)</f>
        <v/>
      </c>
      <c r="AE195" s="121" t="str">
        <f t="array" ref="AE195">MID(";"&amp;'CASE DATA'!$E195&amp;";",SMALL(IF(ISERROR(SEARCH(MID(";"&amp;'CASE DATA'!$E195&amp;";",ROW($1:$99),1),";")),"",ROW($1:$99)+1),COLUMN(K195)),SMALL(IF(ISERROR(SEARCH(MID(";"&amp;'CASE DATA'!$E195&amp;";",ROW($1:$99),1),";")),"",ROW($1:$99)),COLUMN(K194)+1)-SMALL(IF(ISERROR(SEARCH(MID(";"&amp;'CASE DATA'!$E195&amp;";",ROW($1:$99),1),";")),"",ROW($1:$99)),COLUMN(K194))-1)</f>
        <v/>
      </c>
      <c r="AF195" s="121" t="str">
        <f t="array" ref="AF195">MID(";"&amp;'CASE DATA'!$E195&amp;";",SMALL(IF(ISERROR(SEARCH(MID(";"&amp;'CASE DATA'!$E195&amp;";",ROW($1:$99),1),";")),"",ROW($1:$99)+1),COLUMN(L195)),SMALL(IF(ISERROR(SEARCH(MID(";"&amp;'CASE DATA'!$E195&amp;";",ROW($1:$99),1),";")),"",ROW($1:$99)),COLUMN(L194)+1)-SMALL(IF(ISERROR(SEARCH(MID(";"&amp;'CASE DATA'!$E195&amp;";",ROW($1:$99),1),";")),"",ROW($1:$99)),COLUMN(L194))-1)</f>
        <v/>
      </c>
    </row>
    <row r="196" spans="4:32" x14ac:dyDescent="0.3">
      <c r="D196" s="145"/>
      <c r="E196" s="146"/>
      <c r="S196" s="8">
        <f t="shared" ref="S196:S259" si="4">SUM(I196:R196)</f>
        <v>0</v>
      </c>
      <c r="U196" s="121" t="str">
        <f t="array" ref="U196">MID(";"&amp;'CASE DATA'!$E196&amp;";",SMALL(IF(ISERROR(SEARCH(MID(";"&amp;'CASE DATA'!$E196&amp;";",ROW($1:$99),1),";")),"",ROW($1:$99)+1),COLUMN(A196)),SMALL(IF(ISERROR(SEARCH(MID(";"&amp;'CASE DATA'!$E196&amp;";",ROW($1:$99),1),";")),"",ROW($1:$99)),COLUMN(A195)+1)-SMALL(IF(ISERROR(SEARCH(MID(";"&amp;'CASE DATA'!$E196&amp;";",ROW($1:$99),1),";")),"",ROW($1:$99)),COLUMN(A195))-1)</f>
        <v/>
      </c>
      <c r="V196" s="121" t="str">
        <f t="array" ref="V196">MID(";"&amp;'CASE DATA'!$E196&amp;";",SMALL(IF(ISERROR(SEARCH(MID(";"&amp;'CASE DATA'!$E196&amp;";",ROW($1:$99),1),";")),"",ROW($1:$99)+1),COLUMN(B196)),SMALL(IF(ISERROR(SEARCH(MID(";"&amp;'CASE DATA'!$E196&amp;";",ROW($1:$99),1),";")),"",ROW($1:$99)),COLUMN(B195)+1)-SMALL(IF(ISERROR(SEARCH(MID(";"&amp;'CASE DATA'!$E196&amp;";",ROW($1:$99),1),";")),"",ROW($1:$99)),COLUMN(B195))-1)</f>
        <v/>
      </c>
      <c r="W196" s="121" t="str">
        <f t="array" ref="W196">MID(";"&amp;'CASE DATA'!$E196&amp;";",SMALL(IF(ISERROR(SEARCH(MID(";"&amp;'CASE DATA'!$E196&amp;";",ROW($1:$99),1),";")),"",ROW($1:$99)+1),COLUMN(C196)),SMALL(IF(ISERROR(SEARCH(MID(";"&amp;'CASE DATA'!$E196&amp;";",ROW($1:$99),1),";")),"",ROW($1:$99)),COLUMN(C195)+1)-SMALL(IF(ISERROR(SEARCH(MID(";"&amp;'CASE DATA'!$E196&amp;";",ROW($1:$99),1),";")),"",ROW($1:$99)),COLUMN(C195))-1)</f>
        <v/>
      </c>
      <c r="X196" s="121" t="str">
        <f t="array" ref="X196">MID(";"&amp;'CASE DATA'!$E196&amp;";",SMALL(IF(ISERROR(SEARCH(MID(";"&amp;'CASE DATA'!$E196&amp;";",ROW($1:$99),1),";")),"",ROW($1:$99)+1),COLUMN(D196)),SMALL(IF(ISERROR(SEARCH(MID(";"&amp;'CASE DATA'!$E196&amp;";",ROW($1:$99),1),";")),"",ROW($1:$99)),COLUMN(D195)+1)-SMALL(IF(ISERROR(SEARCH(MID(";"&amp;'CASE DATA'!$E196&amp;";",ROW($1:$99),1),";")),"",ROW($1:$99)),COLUMN(D195))-1)</f>
        <v/>
      </c>
      <c r="Y196" s="121" t="str">
        <f t="array" ref="Y196">MID(";"&amp;'CASE DATA'!$E196&amp;";",SMALL(IF(ISERROR(SEARCH(MID(";"&amp;'CASE DATA'!$E196&amp;";",ROW($1:$99),1),";")),"",ROW($1:$99)+1),COLUMN(E196)),SMALL(IF(ISERROR(SEARCH(MID(";"&amp;'CASE DATA'!$E196&amp;";",ROW($1:$99),1),";")),"",ROW($1:$99)),COLUMN(E195)+1)-SMALL(IF(ISERROR(SEARCH(MID(";"&amp;'CASE DATA'!$E196&amp;";",ROW($1:$99),1),";")),"",ROW($1:$99)),COLUMN(E195))-1)</f>
        <v/>
      </c>
      <c r="Z196" s="121" t="str">
        <f t="array" ref="Z196">MID(";"&amp;'CASE DATA'!$E196&amp;";",SMALL(IF(ISERROR(SEARCH(MID(";"&amp;'CASE DATA'!$E196&amp;";",ROW($1:$99),1),";")),"",ROW($1:$99)+1),COLUMN(F196)),SMALL(IF(ISERROR(SEARCH(MID(";"&amp;'CASE DATA'!$E196&amp;";",ROW($1:$99),1),";")),"",ROW($1:$99)),COLUMN(F195)+1)-SMALL(IF(ISERROR(SEARCH(MID(";"&amp;'CASE DATA'!$E196&amp;";",ROW($1:$99),1),";")),"",ROW($1:$99)),COLUMN(F195))-1)</f>
        <v/>
      </c>
      <c r="AA196" s="121" t="str">
        <f t="array" ref="AA196">MID(";"&amp;'CASE DATA'!$E196&amp;";",SMALL(IF(ISERROR(SEARCH(MID(";"&amp;'CASE DATA'!$E196&amp;";",ROW($1:$99),1),";")),"",ROW($1:$99)+1),COLUMN(G196)),SMALL(IF(ISERROR(SEARCH(MID(";"&amp;'CASE DATA'!$E196&amp;";",ROW($1:$99),1),";")),"",ROW($1:$99)),COLUMN(G195)+1)-SMALL(IF(ISERROR(SEARCH(MID(";"&amp;'CASE DATA'!$E196&amp;";",ROW($1:$99),1),";")),"",ROW($1:$99)),COLUMN(G195))-1)</f>
        <v/>
      </c>
      <c r="AB196" s="121" t="str">
        <f t="array" ref="AB196">MID(";"&amp;'CASE DATA'!$E196&amp;";",SMALL(IF(ISERROR(SEARCH(MID(";"&amp;'CASE DATA'!$E196&amp;";",ROW($1:$99),1),";")),"",ROW($1:$99)+1),COLUMN(H196)),SMALL(IF(ISERROR(SEARCH(MID(";"&amp;'CASE DATA'!$E196&amp;";",ROW($1:$99),1),";")),"",ROW($1:$99)),COLUMN(H195)+1)-SMALL(IF(ISERROR(SEARCH(MID(";"&amp;'CASE DATA'!$E196&amp;";",ROW($1:$99),1),";")),"",ROW($1:$99)),COLUMN(H195))-1)</f>
        <v/>
      </c>
      <c r="AC196" s="121" t="str">
        <f t="array" ref="AC196">MID(";"&amp;'CASE DATA'!$E196&amp;";",SMALL(IF(ISERROR(SEARCH(MID(";"&amp;'CASE DATA'!$E196&amp;";",ROW($1:$99),1),";")),"",ROW($1:$99)+1),COLUMN(I196)),SMALL(IF(ISERROR(SEARCH(MID(";"&amp;'CASE DATA'!$E196&amp;";",ROW($1:$99),1),";")),"",ROW($1:$99)),COLUMN(I195)+1)-SMALL(IF(ISERROR(SEARCH(MID(";"&amp;'CASE DATA'!$E196&amp;";",ROW($1:$99),1),";")),"",ROW($1:$99)),COLUMN(I195))-1)</f>
        <v/>
      </c>
      <c r="AD196" s="121" t="str">
        <f t="array" ref="AD196">MID(";"&amp;'CASE DATA'!$E196&amp;";",SMALL(IF(ISERROR(SEARCH(MID(";"&amp;'CASE DATA'!$E196&amp;";",ROW($1:$99),1),";")),"",ROW($1:$99)+1),COLUMN(J196)),SMALL(IF(ISERROR(SEARCH(MID(";"&amp;'CASE DATA'!$E196&amp;";",ROW($1:$99),1),";")),"",ROW($1:$99)),COLUMN(J195)+1)-SMALL(IF(ISERROR(SEARCH(MID(";"&amp;'CASE DATA'!$E196&amp;";",ROW($1:$99),1),";")),"",ROW($1:$99)),COLUMN(J195))-1)</f>
        <v/>
      </c>
      <c r="AE196" s="121" t="str">
        <f t="array" ref="AE196">MID(";"&amp;'CASE DATA'!$E196&amp;";",SMALL(IF(ISERROR(SEARCH(MID(";"&amp;'CASE DATA'!$E196&amp;";",ROW($1:$99),1),";")),"",ROW($1:$99)+1),COLUMN(K196)),SMALL(IF(ISERROR(SEARCH(MID(";"&amp;'CASE DATA'!$E196&amp;";",ROW($1:$99),1),";")),"",ROW($1:$99)),COLUMN(K195)+1)-SMALL(IF(ISERROR(SEARCH(MID(";"&amp;'CASE DATA'!$E196&amp;";",ROW($1:$99),1),";")),"",ROW($1:$99)),COLUMN(K195))-1)</f>
        <v/>
      </c>
      <c r="AF196" s="121" t="str">
        <f t="array" ref="AF196">MID(";"&amp;'CASE DATA'!$E196&amp;";",SMALL(IF(ISERROR(SEARCH(MID(";"&amp;'CASE DATA'!$E196&amp;";",ROW($1:$99),1),";")),"",ROW($1:$99)+1),COLUMN(L196)),SMALL(IF(ISERROR(SEARCH(MID(";"&amp;'CASE DATA'!$E196&amp;";",ROW($1:$99),1),";")),"",ROW($1:$99)),COLUMN(L195)+1)-SMALL(IF(ISERROR(SEARCH(MID(";"&amp;'CASE DATA'!$E196&amp;";",ROW($1:$99),1),";")),"",ROW($1:$99)),COLUMN(L195))-1)</f>
        <v/>
      </c>
    </row>
    <row r="197" spans="4:32" x14ac:dyDescent="0.3">
      <c r="D197" s="145"/>
      <c r="E197" s="146"/>
      <c r="S197" s="8">
        <f t="shared" si="4"/>
        <v>0</v>
      </c>
      <c r="U197" s="121" t="str">
        <f t="array" ref="U197">MID(";"&amp;'CASE DATA'!$E197&amp;";",SMALL(IF(ISERROR(SEARCH(MID(";"&amp;'CASE DATA'!$E197&amp;";",ROW($1:$99),1),";")),"",ROW($1:$99)+1),COLUMN(A197)),SMALL(IF(ISERROR(SEARCH(MID(";"&amp;'CASE DATA'!$E197&amp;";",ROW($1:$99),1),";")),"",ROW($1:$99)),COLUMN(A196)+1)-SMALL(IF(ISERROR(SEARCH(MID(";"&amp;'CASE DATA'!$E197&amp;";",ROW($1:$99),1),";")),"",ROW($1:$99)),COLUMN(A196))-1)</f>
        <v/>
      </c>
      <c r="V197" s="121" t="str">
        <f t="array" ref="V197">MID(";"&amp;'CASE DATA'!$E197&amp;";",SMALL(IF(ISERROR(SEARCH(MID(";"&amp;'CASE DATA'!$E197&amp;";",ROW($1:$99),1),";")),"",ROW($1:$99)+1),COLUMN(B197)),SMALL(IF(ISERROR(SEARCH(MID(";"&amp;'CASE DATA'!$E197&amp;";",ROW($1:$99),1),";")),"",ROW($1:$99)),COLUMN(B196)+1)-SMALL(IF(ISERROR(SEARCH(MID(";"&amp;'CASE DATA'!$E197&amp;";",ROW($1:$99),1),";")),"",ROW($1:$99)),COLUMN(B196))-1)</f>
        <v/>
      </c>
      <c r="W197" s="121" t="str">
        <f t="array" ref="W197">MID(";"&amp;'CASE DATA'!$E197&amp;";",SMALL(IF(ISERROR(SEARCH(MID(";"&amp;'CASE DATA'!$E197&amp;";",ROW($1:$99),1),";")),"",ROW($1:$99)+1),COLUMN(C197)),SMALL(IF(ISERROR(SEARCH(MID(";"&amp;'CASE DATA'!$E197&amp;";",ROW($1:$99),1),";")),"",ROW($1:$99)),COLUMN(C196)+1)-SMALL(IF(ISERROR(SEARCH(MID(";"&amp;'CASE DATA'!$E197&amp;";",ROW($1:$99),1),";")),"",ROW($1:$99)),COLUMN(C196))-1)</f>
        <v/>
      </c>
      <c r="X197" s="121" t="str">
        <f t="array" ref="X197">MID(";"&amp;'CASE DATA'!$E197&amp;";",SMALL(IF(ISERROR(SEARCH(MID(";"&amp;'CASE DATA'!$E197&amp;";",ROW($1:$99),1),";")),"",ROW($1:$99)+1),COLUMN(D197)),SMALL(IF(ISERROR(SEARCH(MID(";"&amp;'CASE DATA'!$E197&amp;";",ROW($1:$99),1),";")),"",ROW($1:$99)),COLUMN(D196)+1)-SMALL(IF(ISERROR(SEARCH(MID(";"&amp;'CASE DATA'!$E197&amp;";",ROW($1:$99),1),";")),"",ROW($1:$99)),COLUMN(D196))-1)</f>
        <v/>
      </c>
      <c r="Y197" s="121" t="str">
        <f t="array" ref="Y197">MID(";"&amp;'CASE DATA'!$E197&amp;";",SMALL(IF(ISERROR(SEARCH(MID(";"&amp;'CASE DATA'!$E197&amp;";",ROW($1:$99),1),";")),"",ROW($1:$99)+1),COLUMN(E197)),SMALL(IF(ISERROR(SEARCH(MID(";"&amp;'CASE DATA'!$E197&amp;";",ROW($1:$99),1),";")),"",ROW($1:$99)),COLUMN(E196)+1)-SMALL(IF(ISERROR(SEARCH(MID(";"&amp;'CASE DATA'!$E197&amp;";",ROW($1:$99),1),";")),"",ROW($1:$99)),COLUMN(E196))-1)</f>
        <v/>
      </c>
      <c r="Z197" s="121" t="str">
        <f t="array" ref="Z197">MID(";"&amp;'CASE DATA'!$E197&amp;";",SMALL(IF(ISERROR(SEARCH(MID(";"&amp;'CASE DATA'!$E197&amp;";",ROW($1:$99),1),";")),"",ROW($1:$99)+1),COLUMN(F197)),SMALL(IF(ISERROR(SEARCH(MID(";"&amp;'CASE DATA'!$E197&amp;";",ROW($1:$99),1),";")),"",ROW($1:$99)),COLUMN(F196)+1)-SMALL(IF(ISERROR(SEARCH(MID(";"&amp;'CASE DATA'!$E197&amp;";",ROW($1:$99),1),";")),"",ROW($1:$99)),COLUMN(F196))-1)</f>
        <v/>
      </c>
      <c r="AA197" s="121" t="str">
        <f t="array" ref="AA197">MID(";"&amp;'CASE DATA'!$E197&amp;";",SMALL(IF(ISERROR(SEARCH(MID(";"&amp;'CASE DATA'!$E197&amp;";",ROW($1:$99),1),";")),"",ROW($1:$99)+1),COLUMN(G197)),SMALL(IF(ISERROR(SEARCH(MID(";"&amp;'CASE DATA'!$E197&amp;";",ROW($1:$99),1),";")),"",ROW($1:$99)),COLUMN(G196)+1)-SMALL(IF(ISERROR(SEARCH(MID(";"&amp;'CASE DATA'!$E197&amp;";",ROW($1:$99),1),";")),"",ROW($1:$99)),COLUMN(G196))-1)</f>
        <v/>
      </c>
      <c r="AB197" s="121" t="str">
        <f t="array" ref="AB197">MID(";"&amp;'CASE DATA'!$E197&amp;";",SMALL(IF(ISERROR(SEARCH(MID(";"&amp;'CASE DATA'!$E197&amp;";",ROW($1:$99),1),";")),"",ROW($1:$99)+1),COLUMN(H197)),SMALL(IF(ISERROR(SEARCH(MID(";"&amp;'CASE DATA'!$E197&amp;";",ROW($1:$99),1),";")),"",ROW($1:$99)),COLUMN(H196)+1)-SMALL(IF(ISERROR(SEARCH(MID(";"&amp;'CASE DATA'!$E197&amp;";",ROW($1:$99),1),";")),"",ROW($1:$99)),COLUMN(H196))-1)</f>
        <v/>
      </c>
      <c r="AC197" s="121" t="str">
        <f t="array" ref="AC197">MID(";"&amp;'CASE DATA'!$E197&amp;";",SMALL(IF(ISERROR(SEARCH(MID(";"&amp;'CASE DATA'!$E197&amp;";",ROW($1:$99),1),";")),"",ROW($1:$99)+1),COLUMN(I197)),SMALL(IF(ISERROR(SEARCH(MID(";"&amp;'CASE DATA'!$E197&amp;";",ROW($1:$99),1),";")),"",ROW($1:$99)),COLUMN(I196)+1)-SMALL(IF(ISERROR(SEARCH(MID(";"&amp;'CASE DATA'!$E197&amp;";",ROW($1:$99),1),";")),"",ROW($1:$99)),COLUMN(I196))-1)</f>
        <v/>
      </c>
      <c r="AD197" s="121" t="str">
        <f t="array" ref="AD197">MID(";"&amp;'CASE DATA'!$E197&amp;";",SMALL(IF(ISERROR(SEARCH(MID(";"&amp;'CASE DATA'!$E197&amp;";",ROW($1:$99),1),";")),"",ROW($1:$99)+1),COLUMN(J197)),SMALL(IF(ISERROR(SEARCH(MID(";"&amp;'CASE DATA'!$E197&amp;";",ROW($1:$99),1),";")),"",ROW($1:$99)),COLUMN(J196)+1)-SMALL(IF(ISERROR(SEARCH(MID(";"&amp;'CASE DATA'!$E197&amp;";",ROW($1:$99),1),";")),"",ROW($1:$99)),COLUMN(J196))-1)</f>
        <v/>
      </c>
      <c r="AE197" s="121" t="str">
        <f t="array" ref="AE197">MID(";"&amp;'CASE DATA'!$E197&amp;";",SMALL(IF(ISERROR(SEARCH(MID(";"&amp;'CASE DATA'!$E197&amp;";",ROW($1:$99),1),";")),"",ROW($1:$99)+1),COLUMN(K197)),SMALL(IF(ISERROR(SEARCH(MID(";"&amp;'CASE DATA'!$E197&amp;";",ROW($1:$99),1),";")),"",ROW($1:$99)),COLUMN(K196)+1)-SMALL(IF(ISERROR(SEARCH(MID(";"&amp;'CASE DATA'!$E197&amp;";",ROW($1:$99),1),";")),"",ROW($1:$99)),COLUMN(K196))-1)</f>
        <v/>
      </c>
      <c r="AF197" s="121" t="str">
        <f t="array" ref="AF197">MID(";"&amp;'CASE DATA'!$E197&amp;";",SMALL(IF(ISERROR(SEARCH(MID(";"&amp;'CASE DATA'!$E197&amp;";",ROW($1:$99),1),";")),"",ROW($1:$99)+1),COLUMN(L197)),SMALL(IF(ISERROR(SEARCH(MID(";"&amp;'CASE DATA'!$E197&amp;";",ROW($1:$99),1),";")),"",ROW($1:$99)),COLUMN(L196)+1)-SMALL(IF(ISERROR(SEARCH(MID(";"&amp;'CASE DATA'!$E197&amp;";",ROW($1:$99),1),";")),"",ROW($1:$99)),COLUMN(L196))-1)</f>
        <v/>
      </c>
    </row>
    <row r="198" spans="4:32" x14ac:dyDescent="0.3">
      <c r="D198" s="145"/>
      <c r="E198" s="146"/>
      <c r="S198" s="8">
        <f t="shared" si="4"/>
        <v>0</v>
      </c>
      <c r="U198" s="121" t="str">
        <f t="array" ref="U198">MID(";"&amp;'CASE DATA'!$E198&amp;";",SMALL(IF(ISERROR(SEARCH(MID(";"&amp;'CASE DATA'!$E198&amp;";",ROW($1:$99),1),";")),"",ROW($1:$99)+1),COLUMN(A198)),SMALL(IF(ISERROR(SEARCH(MID(";"&amp;'CASE DATA'!$E198&amp;";",ROW($1:$99),1),";")),"",ROW($1:$99)),COLUMN(A197)+1)-SMALL(IF(ISERROR(SEARCH(MID(";"&amp;'CASE DATA'!$E198&amp;";",ROW($1:$99),1),";")),"",ROW($1:$99)),COLUMN(A197))-1)</f>
        <v/>
      </c>
      <c r="V198" s="121" t="str">
        <f t="array" ref="V198">MID(";"&amp;'CASE DATA'!$E198&amp;";",SMALL(IF(ISERROR(SEARCH(MID(";"&amp;'CASE DATA'!$E198&amp;";",ROW($1:$99),1),";")),"",ROW($1:$99)+1),COLUMN(B198)),SMALL(IF(ISERROR(SEARCH(MID(";"&amp;'CASE DATA'!$E198&amp;";",ROW($1:$99),1),";")),"",ROW($1:$99)),COLUMN(B197)+1)-SMALL(IF(ISERROR(SEARCH(MID(";"&amp;'CASE DATA'!$E198&amp;";",ROW($1:$99),1),";")),"",ROW($1:$99)),COLUMN(B197))-1)</f>
        <v/>
      </c>
      <c r="W198" s="121" t="str">
        <f t="array" ref="W198">MID(";"&amp;'CASE DATA'!$E198&amp;";",SMALL(IF(ISERROR(SEARCH(MID(";"&amp;'CASE DATA'!$E198&amp;";",ROW($1:$99),1),";")),"",ROW($1:$99)+1),COLUMN(C198)),SMALL(IF(ISERROR(SEARCH(MID(";"&amp;'CASE DATA'!$E198&amp;";",ROW($1:$99),1),";")),"",ROW($1:$99)),COLUMN(C197)+1)-SMALL(IF(ISERROR(SEARCH(MID(";"&amp;'CASE DATA'!$E198&amp;";",ROW($1:$99),1),";")),"",ROW($1:$99)),COLUMN(C197))-1)</f>
        <v/>
      </c>
      <c r="X198" s="121" t="str">
        <f t="array" ref="X198">MID(";"&amp;'CASE DATA'!$E198&amp;";",SMALL(IF(ISERROR(SEARCH(MID(";"&amp;'CASE DATA'!$E198&amp;";",ROW($1:$99),1),";")),"",ROW($1:$99)+1),COLUMN(D198)),SMALL(IF(ISERROR(SEARCH(MID(";"&amp;'CASE DATA'!$E198&amp;";",ROW($1:$99),1),";")),"",ROW($1:$99)),COLUMN(D197)+1)-SMALL(IF(ISERROR(SEARCH(MID(";"&amp;'CASE DATA'!$E198&amp;";",ROW($1:$99),1),";")),"",ROW($1:$99)),COLUMN(D197))-1)</f>
        <v/>
      </c>
      <c r="Y198" s="121" t="str">
        <f t="array" ref="Y198">MID(";"&amp;'CASE DATA'!$E198&amp;";",SMALL(IF(ISERROR(SEARCH(MID(";"&amp;'CASE DATA'!$E198&amp;";",ROW($1:$99),1),";")),"",ROW($1:$99)+1),COLUMN(E198)),SMALL(IF(ISERROR(SEARCH(MID(";"&amp;'CASE DATA'!$E198&amp;";",ROW($1:$99),1),";")),"",ROW($1:$99)),COLUMN(E197)+1)-SMALL(IF(ISERROR(SEARCH(MID(";"&amp;'CASE DATA'!$E198&amp;";",ROW($1:$99),1),";")),"",ROW($1:$99)),COLUMN(E197))-1)</f>
        <v/>
      </c>
      <c r="Z198" s="121" t="str">
        <f t="array" ref="Z198">MID(";"&amp;'CASE DATA'!$E198&amp;";",SMALL(IF(ISERROR(SEARCH(MID(";"&amp;'CASE DATA'!$E198&amp;";",ROW($1:$99),1),";")),"",ROW($1:$99)+1),COLUMN(F198)),SMALL(IF(ISERROR(SEARCH(MID(";"&amp;'CASE DATA'!$E198&amp;";",ROW($1:$99),1),";")),"",ROW($1:$99)),COLUMN(F197)+1)-SMALL(IF(ISERROR(SEARCH(MID(";"&amp;'CASE DATA'!$E198&amp;";",ROW($1:$99),1),";")),"",ROW($1:$99)),COLUMN(F197))-1)</f>
        <v/>
      </c>
      <c r="AA198" s="121" t="str">
        <f t="array" ref="AA198">MID(";"&amp;'CASE DATA'!$E198&amp;";",SMALL(IF(ISERROR(SEARCH(MID(";"&amp;'CASE DATA'!$E198&amp;";",ROW($1:$99),1),";")),"",ROW($1:$99)+1),COLUMN(G198)),SMALL(IF(ISERROR(SEARCH(MID(";"&amp;'CASE DATA'!$E198&amp;";",ROW($1:$99),1),";")),"",ROW($1:$99)),COLUMN(G197)+1)-SMALL(IF(ISERROR(SEARCH(MID(";"&amp;'CASE DATA'!$E198&amp;";",ROW($1:$99),1),";")),"",ROW($1:$99)),COLUMN(G197))-1)</f>
        <v/>
      </c>
      <c r="AB198" s="121" t="str">
        <f t="array" ref="AB198">MID(";"&amp;'CASE DATA'!$E198&amp;";",SMALL(IF(ISERROR(SEARCH(MID(";"&amp;'CASE DATA'!$E198&amp;";",ROW($1:$99),1),";")),"",ROW($1:$99)+1),COLUMN(H198)),SMALL(IF(ISERROR(SEARCH(MID(";"&amp;'CASE DATA'!$E198&amp;";",ROW($1:$99),1),";")),"",ROW($1:$99)),COLUMN(H197)+1)-SMALL(IF(ISERROR(SEARCH(MID(";"&amp;'CASE DATA'!$E198&amp;";",ROW($1:$99),1),";")),"",ROW($1:$99)),COLUMN(H197))-1)</f>
        <v/>
      </c>
      <c r="AC198" s="121" t="str">
        <f t="array" ref="AC198">MID(";"&amp;'CASE DATA'!$E198&amp;";",SMALL(IF(ISERROR(SEARCH(MID(";"&amp;'CASE DATA'!$E198&amp;";",ROW($1:$99),1),";")),"",ROW($1:$99)+1),COLUMN(I198)),SMALL(IF(ISERROR(SEARCH(MID(";"&amp;'CASE DATA'!$E198&amp;";",ROW($1:$99),1),";")),"",ROW($1:$99)),COLUMN(I197)+1)-SMALL(IF(ISERROR(SEARCH(MID(";"&amp;'CASE DATA'!$E198&amp;";",ROW($1:$99),1),";")),"",ROW($1:$99)),COLUMN(I197))-1)</f>
        <v/>
      </c>
      <c r="AD198" s="121" t="str">
        <f t="array" ref="AD198">MID(";"&amp;'CASE DATA'!$E198&amp;";",SMALL(IF(ISERROR(SEARCH(MID(";"&amp;'CASE DATA'!$E198&amp;";",ROW($1:$99),1),";")),"",ROW($1:$99)+1),COLUMN(J198)),SMALL(IF(ISERROR(SEARCH(MID(";"&amp;'CASE DATA'!$E198&amp;";",ROW($1:$99),1),";")),"",ROW($1:$99)),COLUMN(J197)+1)-SMALL(IF(ISERROR(SEARCH(MID(";"&amp;'CASE DATA'!$E198&amp;";",ROW($1:$99),1),";")),"",ROW($1:$99)),COLUMN(J197))-1)</f>
        <v/>
      </c>
      <c r="AE198" s="121" t="str">
        <f t="array" ref="AE198">MID(";"&amp;'CASE DATA'!$E198&amp;";",SMALL(IF(ISERROR(SEARCH(MID(";"&amp;'CASE DATA'!$E198&amp;";",ROW($1:$99),1),";")),"",ROW($1:$99)+1),COLUMN(K198)),SMALL(IF(ISERROR(SEARCH(MID(";"&amp;'CASE DATA'!$E198&amp;";",ROW($1:$99),1),";")),"",ROW($1:$99)),COLUMN(K197)+1)-SMALL(IF(ISERROR(SEARCH(MID(";"&amp;'CASE DATA'!$E198&amp;";",ROW($1:$99),1),";")),"",ROW($1:$99)),COLUMN(K197))-1)</f>
        <v/>
      </c>
      <c r="AF198" s="121" t="str">
        <f t="array" ref="AF198">MID(";"&amp;'CASE DATA'!$E198&amp;";",SMALL(IF(ISERROR(SEARCH(MID(";"&amp;'CASE DATA'!$E198&amp;";",ROW($1:$99),1),";")),"",ROW($1:$99)+1),COLUMN(L198)),SMALL(IF(ISERROR(SEARCH(MID(";"&amp;'CASE DATA'!$E198&amp;";",ROW($1:$99),1),";")),"",ROW($1:$99)),COLUMN(L197)+1)-SMALL(IF(ISERROR(SEARCH(MID(";"&amp;'CASE DATA'!$E198&amp;";",ROW($1:$99),1),";")),"",ROW($1:$99)),COLUMN(L197))-1)</f>
        <v/>
      </c>
    </row>
    <row r="199" spans="4:32" x14ac:dyDescent="0.3">
      <c r="D199" s="145"/>
      <c r="E199" s="146"/>
      <c r="S199" s="8">
        <f t="shared" si="4"/>
        <v>0</v>
      </c>
      <c r="U199" s="121" t="str">
        <f t="array" ref="U199">MID(";"&amp;'CASE DATA'!$E199&amp;";",SMALL(IF(ISERROR(SEARCH(MID(";"&amp;'CASE DATA'!$E199&amp;";",ROW($1:$99),1),";")),"",ROW($1:$99)+1),COLUMN(A199)),SMALL(IF(ISERROR(SEARCH(MID(";"&amp;'CASE DATA'!$E199&amp;";",ROW($1:$99),1),";")),"",ROW($1:$99)),COLUMN(A198)+1)-SMALL(IF(ISERROR(SEARCH(MID(";"&amp;'CASE DATA'!$E199&amp;";",ROW($1:$99),1),";")),"",ROW($1:$99)),COLUMN(A198))-1)</f>
        <v/>
      </c>
      <c r="V199" s="121" t="str">
        <f t="array" ref="V199">MID(";"&amp;'CASE DATA'!$E199&amp;";",SMALL(IF(ISERROR(SEARCH(MID(";"&amp;'CASE DATA'!$E199&amp;";",ROW($1:$99),1),";")),"",ROW($1:$99)+1),COLUMN(B199)),SMALL(IF(ISERROR(SEARCH(MID(";"&amp;'CASE DATA'!$E199&amp;";",ROW($1:$99),1),";")),"",ROW($1:$99)),COLUMN(B198)+1)-SMALL(IF(ISERROR(SEARCH(MID(";"&amp;'CASE DATA'!$E199&amp;";",ROW($1:$99),1),";")),"",ROW($1:$99)),COLUMN(B198))-1)</f>
        <v/>
      </c>
      <c r="W199" s="121" t="str">
        <f t="array" ref="W199">MID(";"&amp;'CASE DATA'!$E199&amp;";",SMALL(IF(ISERROR(SEARCH(MID(";"&amp;'CASE DATA'!$E199&amp;";",ROW($1:$99),1),";")),"",ROW($1:$99)+1),COLUMN(C199)),SMALL(IF(ISERROR(SEARCH(MID(";"&amp;'CASE DATA'!$E199&amp;";",ROW($1:$99),1),";")),"",ROW($1:$99)),COLUMN(C198)+1)-SMALL(IF(ISERROR(SEARCH(MID(";"&amp;'CASE DATA'!$E199&amp;";",ROW($1:$99),1),";")),"",ROW($1:$99)),COLUMN(C198))-1)</f>
        <v/>
      </c>
      <c r="X199" s="121" t="str">
        <f t="array" ref="X199">MID(";"&amp;'CASE DATA'!$E199&amp;";",SMALL(IF(ISERROR(SEARCH(MID(";"&amp;'CASE DATA'!$E199&amp;";",ROW($1:$99),1),";")),"",ROW($1:$99)+1),COLUMN(D199)),SMALL(IF(ISERROR(SEARCH(MID(";"&amp;'CASE DATA'!$E199&amp;";",ROW($1:$99),1),";")),"",ROW($1:$99)),COLUMN(D198)+1)-SMALL(IF(ISERROR(SEARCH(MID(";"&amp;'CASE DATA'!$E199&amp;";",ROW($1:$99),1),";")),"",ROW($1:$99)),COLUMN(D198))-1)</f>
        <v/>
      </c>
      <c r="Y199" s="121" t="str">
        <f t="array" ref="Y199">MID(";"&amp;'CASE DATA'!$E199&amp;";",SMALL(IF(ISERROR(SEARCH(MID(";"&amp;'CASE DATA'!$E199&amp;";",ROW($1:$99),1),";")),"",ROW($1:$99)+1),COLUMN(E199)),SMALL(IF(ISERROR(SEARCH(MID(";"&amp;'CASE DATA'!$E199&amp;";",ROW($1:$99),1),";")),"",ROW($1:$99)),COLUMN(E198)+1)-SMALL(IF(ISERROR(SEARCH(MID(";"&amp;'CASE DATA'!$E199&amp;";",ROW($1:$99),1),";")),"",ROW($1:$99)),COLUMN(E198))-1)</f>
        <v/>
      </c>
      <c r="Z199" s="121" t="str">
        <f t="array" ref="Z199">MID(";"&amp;'CASE DATA'!$E199&amp;";",SMALL(IF(ISERROR(SEARCH(MID(";"&amp;'CASE DATA'!$E199&amp;";",ROW($1:$99),1),";")),"",ROW($1:$99)+1),COLUMN(F199)),SMALL(IF(ISERROR(SEARCH(MID(";"&amp;'CASE DATA'!$E199&amp;";",ROW($1:$99),1),";")),"",ROW($1:$99)),COLUMN(F198)+1)-SMALL(IF(ISERROR(SEARCH(MID(";"&amp;'CASE DATA'!$E199&amp;";",ROW($1:$99),1),";")),"",ROW($1:$99)),COLUMN(F198))-1)</f>
        <v/>
      </c>
      <c r="AA199" s="121" t="str">
        <f t="array" ref="AA199">MID(";"&amp;'CASE DATA'!$E199&amp;";",SMALL(IF(ISERROR(SEARCH(MID(";"&amp;'CASE DATA'!$E199&amp;";",ROW($1:$99),1),";")),"",ROW($1:$99)+1),COLUMN(G199)),SMALL(IF(ISERROR(SEARCH(MID(";"&amp;'CASE DATA'!$E199&amp;";",ROW($1:$99),1),";")),"",ROW($1:$99)),COLUMN(G198)+1)-SMALL(IF(ISERROR(SEARCH(MID(";"&amp;'CASE DATA'!$E199&amp;";",ROW($1:$99),1),";")),"",ROW($1:$99)),COLUMN(G198))-1)</f>
        <v/>
      </c>
      <c r="AB199" s="121" t="str">
        <f t="array" ref="AB199">MID(";"&amp;'CASE DATA'!$E199&amp;";",SMALL(IF(ISERROR(SEARCH(MID(";"&amp;'CASE DATA'!$E199&amp;";",ROW($1:$99),1),";")),"",ROW($1:$99)+1),COLUMN(H199)),SMALL(IF(ISERROR(SEARCH(MID(";"&amp;'CASE DATA'!$E199&amp;";",ROW($1:$99),1),";")),"",ROW($1:$99)),COLUMN(H198)+1)-SMALL(IF(ISERROR(SEARCH(MID(";"&amp;'CASE DATA'!$E199&amp;";",ROW($1:$99),1),";")),"",ROW($1:$99)),COLUMN(H198))-1)</f>
        <v/>
      </c>
      <c r="AC199" s="121" t="str">
        <f t="array" ref="AC199">MID(";"&amp;'CASE DATA'!$E199&amp;";",SMALL(IF(ISERROR(SEARCH(MID(";"&amp;'CASE DATA'!$E199&amp;";",ROW($1:$99),1),";")),"",ROW($1:$99)+1),COLUMN(I199)),SMALL(IF(ISERROR(SEARCH(MID(";"&amp;'CASE DATA'!$E199&amp;";",ROW($1:$99),1),";")),"",ROW($1:$99)),COLUMN(I198)+1)-SMALL(IF(ISERROR(SEARCH(MID(";"&amp;'CASE DATA'!$E199&amp;";",ROW($1:$99),1),";")),"",ROW($1:$99)),COLUMN(I198))-1)</f>
        <v/>
      </c>
      <c r="AD199" s="121" t="str">
        <f t="array" ref="AD199">MID(";"&amp;'CASE DATA'!$E199&amp;";",SMALL(IF(ISERROR(SEARCH(MID(";"&amp;'CASE DATA'!$E199&amp;";",ROW($1:$99),1),";")),"",ROW($1:$99)+1),COLUMN(J199)),SMALL(IF(ISERROR(SEARCH(MID(";"&amp;'CASE DATA'!$E199&amp;";",ROW($1:$99),1),";")),"",ROW($1:$99)),COLUMN(J198)+1)-SMALL(IF(ISERROR(SEARCH(MID(";"&amp;'CASE DATA'!$E199&amp;";",ROW($1:$99),1),";")),"",ROW($1:$99)),COLUMN(J198))-1)</f>
        <v/>
      </c>
      <c r="AE199" s="121" t="str">
        <f t="array" ref="AE199">MID(";"&amp;'CASE DATA'!$E199&amp;";",SMALL(IF(ISERROR(SEARCH(MID(";"&amp;'CASE DATA'!$E199&amp;";",ROW($1:$99),1),";")),"",ROW($1:$99)+1),COLUMN(K199)),SMALL(IF(ISERROR(SEARCH(MID(";"&amp;'CASE DATA'!$E199&amp;";",ROW($1:$99),1),";")),"",ROW($1:$99)),COLUMN(K198)+1)-SMALL(IF(ISERROR(SEARCH(MID(";"&amp;'CASE DATA'!$E199&amp;";",ROW($1:$99),1),";")),"",ROW($1:$99)),COLUMN(K198))-1)</f>
        <v/>
      </c>
      <c r="AF199" s="121" t="str">
        <f t="array" ref="AF199">MID(";"&amp;'CASE DATA'!$E199&amp;";",SMALL(IF(ISERROR(SEARCH(MID(";"&amp;'CASE DATA'!$E199&amp;";",ROW($1:$99),1),";")),"",ROW($1:$99)+1),COLUMN(L199)),SMALL(IF(ISERROR(SEARCH(MID(";"&amp;'CASE DATA'!$E199&amp;";",ROW($1:$99),1),";")),"",ROW($1:$99)),COLUMN(L198)+1)-SMALL(IF(ISERROR(SEARCH(MID(";"&amp;'CASE DATA'!$E199&amp;";",ROW($1:$99),1),";")),"",ROW($1:$99)),COLUMN(L198))-1)</f>
        <v/>
      </c>
    </row>
    <row r="200" spans="4:32" x14ac:dyDescent="0.3">
      <c r="D200" s="145"/>
      <c r="E200" s="118"/>
      <c r="S200" s="8">
        <f t="shared" si="4"/>
        <v>0</v>
      </c>
      <c r="U200" s="121" t="str">
        <f t="array" ref="U200">MID(";"&amp;'CASE DATA'!$E200&amp;";",SMALL(IF(ISERROR(SEARCH(MID(";"&amp;'CASE DATA'!$E200&amp;";",ROW($1:$99),1),";")),"",ROW($1:$99)+1),COLUMN(A200)),SMALL(IF(ISERROR(SEARCH(MID(";"&amp;'CASE DATA'!$E200&amp;";",ROW($1:$99),1),";")),"",ROW($1:$99)),COLUMN(A199)+1)-SMALL(IF(ISERROR(SEARCH(MID(";"&amp;'CASE DATA'!$E200&amp;";",ROW($1:$99),1),";")),"",ROW($1:$99)),COLUMN(A199))-1)</f>
        <v/>
      </c>
      <c r="V200" s="121" t="str">
        <f t="array" ref="V200">MID(";"&amp;'CASE DATA'!$E200&amp;";",SMALL(IF(ISERROR(SEARCH(MID(";"&amp;'CASE DATA'!$E200&amp;";",ROW($1:$99),1),";")),"",ROW($1:$99)+1),COLUMN(B200)),SMALL(IF(ISERROR(SEARCH(MID(";"&amp;'CASE DATA'!$E200&amp;";",ROW($1:$99),1),";")),"",ROW($1:$99)),COLUMN(B199)+1)-SMALL(IF(ISERROR(SEARCH(MID(";"&amp;'CASE DATA'!$E200&amp;";",ROW($1:$99),1),";")),"",ROW($1:$99)),COLUMN(B199))-1)</f>
        <v/>
      </c>
      <c r="W200" s="121" t="str">
        <f t="array" ref="W200">MID(";"&amp;'CASE DATA'!$E200&amp;";",SMALL(IF(ISERROR(SEARCH(MID(";"&amp;'CASE DATA'!$E200&amp;";",ROW($1:$99),1),";")),"",ROW($1:$99)+1),COLUMN(C200)),SMALL(IF(ISERROR(SEARCH(MID(";"&amp;'CASE DATA'!$E200&amp;";",ROW($1:$99),1),";")),"",ROW($1:$99)),COLUMN(C199)+1)-SMALL(IF(ISERROR(SEARCH(MID(";"&amp;'CASE DATA'!$E200&amp;";",ROW($1:$99),1),";")),"",ROW($1:$99)),COLUMN(C199))-1)</f>
        <v/>
      </c>
      <c r="X200" s="121" t="str">
        <f t="array" ref="X200">MID(";"&amp;'CASE DATA'!$E200&amp;";",SMALL(IF(ISERROR(SEARCH(MID(";"&amp;'CASE DATA'!$E200&amp;";",ROW($1:$99),1),";")),"",ROW($1:$99)+1),COLUMN(D200)),SMALL(IF(ISERROR(SEARCH(MID(";"&amp;'CASE DATA'!$E200&amp;";",ROW($1:$99),1),";")),"",ROW($1:$99)),COLUMN(D199)+1)-SMALL(IF(ISERROR(SEARCH(MID(";"&amp;'CASE DATA'!$E200&amp;";",ROW($1:$99),1),";")),"",ROW($1:$99)),COLUMN(D199))-1)</f>
        <v/>
      </c>
      <c r="Y200" s="121" t="str">
        <f t="array" ref="Y200">MID(";"&amp;'CASE DATA'!$E200&amp;";",SMALL(IF(ISERROR(SEARCH(MID(";"&amp;'CASE DATA'!$E200&amp;";",ROW($1:$99),1),";")),"",ROW($1:$99)+1),COLUMN(E200)),SMALL(IF(ISERROR(SEARCH(MID(";"&amp;'CASE DATA'!$E200&amp;";",ROW($1:$99),1),";")),"",ROW($1:$99)),COLUMN(E199)+1)-SMALL(IF(ISERROR(SEARCH(MID(";"&amp;'CASE DATA'!$E200&amp;";",ROW($1:$99),1),";")),"",ROW($1:$99)),COLUMN(E199))-1)</f>
        <v/>
      </c>
      <c r="Z200" s="121" t="str">
        <f t="array" ref="Z200">MID(";"&amp;'CASE DATA'!$E200&amp;";",SMALL(IF(ISERROR(SEARCH(MID(";"&amp;'CASE DATA'!$E200&amp;";",ROW($1:$99),1),";")),"",ROW($1:$99)+1),COLUMN(F200)),SMALL(IF(ISERROR(SEARCH(MID(";"&amp;'CASE DATA'!$E200&amp;";",ROW($1:$99),1),";")),"",ROW($1:$99)),COLUMN(F199)+1)-SMALL(IF(ISERROR(SEARCH(MID(";"&amp;'CASE DATA'!$E200&amp;";",ROW($1:$99),1),";")),"",ROW($1:$99)),COLUMN(F199))-1)</f>
        <v/>
      </c>
      <c r="AA200" s="121" t="str">
        <f t="array" ref="AA200">MID(";"&amp;'CASE DATA'!$E200&amp;";",SMALL(IF(ISERROR(SEARCH(MID(";"&amp;'CASE DATA'!$E200&amp;";",ROW($1:$99),1),";")),"",ROW($1:$99)+1),COLUMN(G200)),SMALL(IF(ISERROR(SEARCH(MID(";"&amp;'CASE DATA'!$E200&amp;";",ROW($1:$99),1),";")),"",ROW($1:$99)),COLUMN(G199)+1)-SMALL(IF(ISERROR(SEARCH(MID(";"&amp;'CASE DATA'!$E200&amp;";",ROW($1:$99),1),";")),"",ROW($1:$99)),COLUMN(G199))-1)</f>
        <v/>
      </c>
      <c r="AB200" s="121" t="str">
        <f t="array" ref="AB200">MID(";"&amp;'CASE DATA'!$E200&amp;";",SMALL(IF(ISERROR(SEARCH(MID(";"&amp;'CASE DATA'!$E200&amp;";",ROW($1:$99),1),";")),"",ROW($1:$99)+1),COLUMN(H200)),SMALL(IF(ISERROR(SEARCH(MID(";"&amp;'CASE DATA'!$E200&amp;";",ROW($1:$99),1),";")),"",ROW($1:$99)),COLUMN(H199)+1)-SMALL(IF(ISERROR(SEARCH(MID(";"&amp;'CASE DATA'!$E200&amp;";",ROW($1:$99),1),";")),"",ROW($1:$99)),COLUMN(H199))-1)</f>
        <v/>
      </c>
      <c r="AC200" s="121" t="str">
        <f t="array" ref="AC200">MID(";"&amp;'CASE DATA'!$E200&amp;";",SMALL(IF(ISERROR(SEARCH(MID(";"&amp;'CASE DATA'!$E200&amp;";",ROW($1:$99),1),";")),"",ROW($1:$99)+1),COLUMN(I200)),SMALL(IF(ISERROR(SEARCH(MID(";"&amp;'CASE DATA'!$E200&amp;";",ROW($1:$99),1),";")),"",ROW($1:$99)),COLUMN(I199)+1)-SMALL(IF(ISERROR(SEARCH(MID(";"&amp;'CASE DATA'!$E200&amp;";",ROW($1:$99),1),";")),"",ROW($1:$99)),COLUMN(I199))-1)</f>
        <v/>
      </c>
      <c r="AD200" s="121" t="str">
        <f t="array" ref="AD200">MID(";"&amp;'CASE DATA'!$E200&amp;";",SMALL(IF(ISERROR(SEARCH(MID(";"&amp;'CASE DATA'!$E200&amp;";",ROW($1:$99),1),";")),"",ROW($1:$99)+1),COLUMN(J200)),SMALL(IF(ISERROR(SEARCH(MID(";"&amp;'CASE DATA'!$E200&amp;";",ROW($1:$99),1),";")),"",ROW($1:$99)),COLUMN(J199)+1)-SMALL(IF(ISERROR(SEARCH(MID(";"&amp;'CASE DATA'!$E200&amp;";",ROW($1:$99),1),";")),"",ROW($1:$99)),COLUMN(J199))-1)</f>
        <v/>
      </c>
      <c r="AE200" s="121" t="str">
        <f t="array" ref="AE200">MID(";"&amp;'CASE DATA'!$E200&amp;";",SMALL(IF(ISERROR(SEARCH(MID(";"&amp;'CASE DATA'!$E200&amp;";",ROW($1:$99),1),";")),"",ROW($1:$99)+1),COLUMN(K200)),SMALL(IF(ISERROR(SEARCH(MID(";"&amp;'CASE DATA'!$E200&amp;";",ROW($1:$99),1),";")),"",ROW($1:$99)),COLUMN(K199)+1)-SMALL(IF(ISERROR(SEARCH(MID(";"&amp;'CASE DATA'!$E200&amp;";",ROW($1:$99),1),";")),"",ROW($1:$99)),COLUMN(K199))-1)</f>
        <v/>
      </c>
      <c r="AF200" s="121" t="str">
        <f t="array" ref="AF200">MID(";"&amp;'CASE DATA'!$E200&amp;";",SMALL(IF(ISERROR(SEARCH(MID(";"&amp;'CASE DATA'!$E200&amp;";",ROW($1:$99),1),";")),"",ROW($1:$99)+1),COLUMN(L200)),SMALL(IF(ISERROR(SEARCH(MID(";"&amp;'CASE DATA'!$E200&amp;";",ROW($1:$99),1),";")),"",ROW($1:$99)),COLUMN(L199)+1)-SMALL(IF(ISERROR(SEARCH(MID(";"&amp;'CASE DATA'!$E200&amp;";",ROW($1:$99),1),";")),"",ROW($1:$99)),COLUMN(L199))-1)</f>
        <v/>
      </c>
    </row>
    <row r="201" spans="4:32" x14ac:dyDescent="0.3">
      <c r="S201" s="8">
        <f t="shared" si="4"/>
        <v>0</v>
      </c>
      <c r="U201" s="121" t="str">
        <f t="array" ref="U201">MID(";"&amp;'CASE DATA'!$E201&amp;";",SMALL(IF(ISERROR(SEARCH(MID(";"&amp;'CASE DATA'!$E201&amp;";",ROW($1:$99),1),";")),"",ROW($1:$99)+1),COLUMN(A201)),SMALL(IF(ISERROR(SEARCH(MID(";"&amp;'CASE DATA'!$E201&amp;";",ROW($1:$99),1),";")),"",ROW($1:$99)),COLUMN(A200)+1)-SMALL(IF(ISERROR(SEARCH(MID(";"&amp;'CASE DATA'!$E201&amp;";",ROW($1:$99),1),";")),"",ROW($1:$99)),COLUMN(A200))-1)</f>
        <v/>
      </c>
      <c r="V201" s="121" t="str">
        <f t="array" ref="V201">MID(";"&amp;'CASE DATA'!$E201&amp;";",SMALL(IF(ISERROR(SEARCH(MID(";"&amp;'CASE DATA'!$E201&amp;";",ROW($1:$99),1),";")),"",ROW($1:$99)+1),COLUMN(B201)),SMALL(IF(ISERROR(SEARCH(MID(";"&amp;'CASE DATA'!$E201&amp;";",ROW($1:$99),1),";")),"",ROW($1:$99)),COLUMN(B200)+1)-SMALL(IF(ISERROR(SEARCH(MID(";"&amp;'CASE DATA'!$E201&amp;";",ROW($1:$99),1),";")),"",ROW($1:$99)),COLUMN(B200))-1)</f>
        <v/>
      </c>
      <c r="W201" s="121" t="str">
        <f t="array" ref="W201">MID(";"&amp;'CASE DATA'!$E201&amp;";",SMALL(IF(ISERROR(SEARCH(MID(";"&amp;'CASE DATA'!$E201&amp;";",ROW($1:$99),1),";")),"",ROW($1:$99)+1),COLUMN(C201)),SMALL(IF(ISERROR(SEARCH(MID(";"&amp;'CASE DATA'!$E201&amp;";",ROW($1:$99),1),";")),"",ROW($1:$99)),COLUMN(C200)+1)-SMALL(IF(ISERROR(SEARCH(MID(";"&amp;'CASE DATA'!$E201&amp;";",ROW($1:$99),1),";")),"",ROW($1:$99)),COLUMN(C200))-1)</f>
        <v/>
      </c>
      <c r="X201" s="121" t="str">
        <f t="array" ref="X201">MID(";"&amp;'CASE DATA'!$E201&amp;";",SMALL(IF(ISERROR(SEARCH(MID(";"&amp;'CASE DATA'!$E201&amp;";",ROW($1:$99),1),";")),"",ROW($1:$99)+1),COLUMN(D201)),SMALL(IF(ISERROR(SEARCH(MID(";"&amp;'CASE DATA'!$E201&amp;";",ROW($1:$99),1),";")),"",ROW($1:$99)),COLUMN(D200)+1)-SMALL(IF(ISERROR(SEARCH(MID(";"&amp;'CASE DATA'!$E201&amp;";",ROW($1:$99),1),";")),"",ROW($1:$99)),COLUMN(D200))-1)</f>
        <v/>
      </c>
      <c r="Y201" s="121" t="str">
        <f t="array" ref="Y201">MID(";"&amp;'CASE DATA'!$E201&amp;";",SMALL(IF(ISERROR(SEARCH(MID(";"&amp;'CASE DATA'!$E201&amp;";",ROW($1:$99),1),";")),"",ROW($1:$99)+1),COLUMN(E201)),SMALL(IF(ISERROR(SEARCH(MID(";"&amp;'CASE DATA'!$E201&amp;";",ROW($1:$99),1),";")),"",ROW($1:$99)),COLUMN(E200)+1)-SMALL(IF(ISERROR(SEARCH(MID(";"&amp;'CASE DATA'!$E201&amp;";",ROW($1:$99),1),";")),"",ROW($1:$99)),COLUMN(E200))-1)</f>
        <v/>
      </c>
      <c r="Z201" s="121" t="str">
        <f t="array" ref="Z201">MID(";"&amp;'CASE DATA'!$E201&amp;";",SMALL(IF(ISERROR(SEARCH(MID(";"&amp;'CASE DATA'!$E201&amp;";",ROW($1:$99),1),";")),"",ROW($1:$99)+1),COLUMN(F201)),SMALL(IF(ISERROR(SEARCH(MID(";"&amp;'CASE DATA'!$E201&amp;";",ROW($1:$99),1),";")),"",ROW($1:$99)),COLUMN(F200)+1)-SMALL(IF(ISERROR(SEARCH(MID(";"&amp;'CASE DATA'!$E201&amp;";",ROW($1:$99),1),";")),"",ROW($1:$99)),COLUMN(F200))-1)</f>
        <v/>
      </c>
      <c r="AA201" s="121" t="str">
        <f t="array" ref="AA201">MID(";"&amp;'CASE DATA'!$E201&amp;";",SMALL(IF(ISERROR(SEARCH(MID(";"&amp;'CASE DATA'!$E201&amp;";",ROW($1:$99),1),";")),"",ROW($1:$99)+1),COLUMN(G201)),SMALL(IF(ISERROR(SEARCH(MID(";"&amp;'CASE DATA'!$E201&amp;";",ROW($1:$99),1),";")),"",ROW($1:$99)),COLUMN(G200)+1)-SMALL(IF(ISERROR(SEARCH(MID(";"&amp;'CASE DATA'!$E201&amp;";",ROW($1:$99),1),";")),"",ROW($1:$99)),COLUMN(G200))-1)</f>
        <v/>
      </c>
      <c r="AB201" s="121" t="str">
        <f t="array" ref="AB201">MID(";"&amp;'CASE DATA'!$E201&amp;";",SMALL(IF(ISERROR(SEARCH(MID(";"&amp;'CASE DATA'!$E201&amp;";",ROW($1:$99),1),";")),"",ROW($1:$99)+1),COLUMN(H201)),SMALL(IF(ISERROR(SEARCH(MID(";"&amp;'CASE DATA'!$E201&amp;";",ROW($1:$99),1),";")),"",ROW($1:$99)),COLUMN(H200)+1)-SMALL(IF(ISERROR(SEARCH(MID(";"&amp;'CASE DATA'!$E201&amp;";",ROW($1:$99),1),";")),"",ROW($1:$99)),COLUMN(H200))-1)</f>
        <v/>
      </c>
      <c r="AC201" s="121" t="str">
        <f t="array" ref="AC201">MID(";"&amp;'CASE DATA'!$E201&amp;";",SMALL(IF(ISERROR(SEARCH(MID(";"&amp;'CASE DATA'!$E201&amp;";",ROW($1:$99),1),";")),"",ROW($1:$99)+1),COLUMN(I201)),SMALL(IF(ISERROR(SEARCH(MID(";"&amp;'CASE DATA'!$E201&amp;";",ROW($1:$99),1),";")),"",ROW($1:$99)),COLUMN(I200)+1)-SMALL(IF(ISERROR(SEARCH(MID(";"&amp;'CASE DATA'!$E201&amp;";",ROW($1:$99),1),";")),"",ROW($1:$99)),COLUMN(I200))-1)</f>
        <v/>
      </c>
      <c r="AD201" s="121" t="str">
        <f t="array" ref="AD201">MID(";"&amp;'CASE DATA'!$E201&amp;";",SMALL(IF(ISERROR(SEARCH(MID(";"&amp;'CASE DATA'!$E201&amp;";",ROW($1:$99),1),";")),"",ROW($1:$99)+1),COLUMN(J201)),SMALL(IF(ISERROR(SEARCH(MID(";"&amp;'CASE DATA'!$E201&amp;";",ROW($1:$99),1),";")),"",ROW($1:$99)),COLUMN(J200)+1)-SMALL(IF(ISERROR(SEARCH(MID(";"&amp;'CASE DATA'!$E201&amp;";",ROW($1:$99),1),";")),"",ROW($1:$99)),COLUMN(J200))-1)</f>
        <v/>
      </c>
      <c r="AE201" s="121" t="str">
        <f t="array" ref="AE201">MID(";"&amp;'CASE DATA'!$E201&amp;";",SMALL(IF(ISERROR(SEARCH(MID(";"&amp;'CASE DATA'!$E201&amp;";",ROW($1:$99),1),";")),"",ROW($1:$99)+1),COLUMN(K201)),SMALL(IF(ISERROR(SEARCH(MID(";"&amp;'CASE DATA'!$E201&amp;";",ROW($1:$99),1),";")),"",ROW($1:$99)),COLUMN(K200)+1)-SMALL(IF(ISERROR(SEARCH(MID(";"&amp;'CASE DATA'!$E201&amp;";",ROW($1:$99),1),";")),"",ROW($1:$99)),COLUMN(K200))-1)</f>
        <v/>
      </c>
      <c r="AF201" s="121" t="str">
        <f t="array" ref="AF201">MID(";"&amp;'CASE DATA'!$E201&amp;";",SMALL(IF(ISERROR(SEARCH(MID(";"&amp;'CASE DATA'!$E201&amp;";",ROW($1:$99),1),";")),"",ROW($1:$99)+1),COLUMN(L201)),SMALL(IF(ISERROR(SEARCH(MID(";"&amp;'CASE DATA'!$E201&amp;";",ROW($1:$99),1),";")),"",ROW($1:$99)),COLUMN(L200)+1)-SMALL(IF(ISERROR(SEARCH(MID(";"&amp;'CASE DATA'!$E201&amp;";",ROW($1:$99),1),";")),"",ROW($1:$99)),COLUMN(L200))-1)</f>
        <v/>
      </c>
    </row>
    <row r="202" spans="4:32" x14ac:dyDescent="0.3">
      <c r="S202" s="8">
        <f t="shared" si="4"/>
        <v>0</v>
      </c>
      <c r="U202" s="121" t="str">
        <f t="array" ref="U202">MID(";"&amp;'CASE DATA'!$E202&amp;";",SMALL(IF(ISERROR(SEARCH(MID(";"&amp;'CASE DATA'!$E202&amp;";",ROW($1:$99),1),";")),"",ROW($1:$99)+1),COLUMN(A202)),SMALL(IF(ISERROR(SEARCH(MID(";"&amp;'CASE DATA'!$E202&amp;";",ROW($1:$99),1),";")),"",ROW($1:$99)),COLUMN(A201)+1)-SMALL(IF(ISERROR(SEARCH(MID(";"&amp;'CASE DATA'!$E202&amp;";",ROW($1:$99),1),";")),"",ROW($1:$99)),COLUMN(A201))-1)</f>
        <v/>
      </c>
      <c r="V202" s="121" t="str">
        <f t="array" ref="V202">MID(";"&amp;'CASE DATA'!$E202&amp;";",SMALL(IF(ISERROR(SEARCH(MID(";"&amp;'CASE DATA'!$E202&amp;";",ROW($1:$99),1),";")),"",ROW($1:$99)+1),COLUMN(B202)),SMALL(IF(ISERROR(SEARCH(MID(";"&amp;'CASE DATA'!$E202&amp;";",ROW($1:$99),1),";")),"",ROW($1:$99)),COLUMN(B201)+1)-SMALL(IF(ISERROR(SEARCH(MID(";"&amp;'CASE DATA'!$E202&amp;";",ROW($1:$99),1),";")),"",ROW($1:$99)),COLUMN(B201))-1)</f>
        <v/>
      </c>
      <c r="W202" s="121" t="str">
        <f t="array" ref="W202">MID(";"&amp;'CASE DATA'!$E202&amp;";",SMALL(IF(ISERROR(SEARCH(MID(";"&amp;'CASE DATA'!$E202&amp;";",ROW($1:$99),1),";")),"",ROW($1:$99)+1),COLUMN(C202)),SMALL(IF(ISERROR(SEARCH(MID(";"&amp;'CASE DATA'!$E202&amp;";",ROW($1:$99),1),";")),"",ROW($1:$99)),COLUMN(C201)+1)-SMALL(IF(ISERROR(SEARCH(MID(";"&amp;'CASE DATA'!$E202&amp;";",ROW($1:$99),1),";")),"",ROW($1:$99)),COLUMN(C201))-1)</f>
        <v/>
      </c>
      <c r="X202" s="121" t="str">
        <f t="array" ref="X202">MID(";"&amp;'CASE DATA'!$E202&amp;";",SMALL(IF(ISERROR(SEARCH(MID(";"&amp;'CASE DATA'!$E202&amp;";",ROW($1:$99),1),";")),"",ROW($1:$99)+1),COLUMN(D202)),SMALL(IF(ISERROR(SEARCH(MID(";"&amp;'CASE DATA'!$E202&amp;";",ROW($1:$99),1),";")),"",ROW($1:$99)),COLUMN(D201)+1)-SMALL(IF(ISERROR(SEARCH(MID(";"&amp;'CASE DATA'!$E202&amp;";",ROW($1:$99),1),";")),"",ROW($1:$99)),COLUMN(D201))-1)</f>
        <v/>
      </c>
      <c r="Y202" s="121" t="str">
        <f t="array" ref="Y202">MID(";"&amp;'CASE DATA'!$E202&amp;";",SMALL(IF(ISERROR(SEARCH(MID(";"&amp;'CASE DATA'!$E202&amp;";",ROW($1:$99),1),";")),"",ROW($1:$99)+1),COLUMN(E202)),SMALL(IF(ISERROR(SEARCH(MID(";"&amp;'CASE DATA'!$E202&amp;";",ROW($1:$99),1),";")),"",ROW($1:$99)),COLUMN(E201)+1)-SMALL(IF(ISERROR(SEARCH(MID(";"&amp;'CASE DATA'!$E202&amp;";",ROW($1:$99),1),";")),"",ROW($1:$99)),COLUMN(E201))-1)</f>
        <v/>
      </c>
      <c r="Z202" s="121" t="str">
        <f t="array" ref="Z202">MID(";"&amp;'CASE DATA'!$E202&amp;";",SMALL(IF(ISERROR(SEARCH(MID(";"&amp;'CASE DATA'!$E202&amp;";",ROW($1:$99),1),";")),"",ROW($1:$99)+1),COLUMN(F202)),SMALL(IF(ISERROR(SEARCH(MID(";"&amp;'CASE DATA'!$E202&amp;";",ROW($1:$99),1),";")),"",ROW($1:$99)),COLUMN(F201)+1)-SMALL(IF(ISERROR(SEARCH(MID(";"&amp;'CASE DATA'!$E202&amp;";",ROW($1:$99),1),";")),"",ROW($1:$99)),COLUMN(F201))-1)</f>
        <v/>
      </c>
      <c r="AA202" s="121" t="str">
        <f t="array" ref="AA202">MID(";"&amp;'CASE DATA'!$E202&amp;";",SMALL(IF(ISERROR(SEARCH(MID(";"&amp;'CASE DATA'!$E202&amp;";",ROW($1:$99),1),";")),"",ROW($1:$99)+1),COLUMN(G202)),SMALL(IF(ISERROR(SEARCH(MID(";"&amp;'CASE DATA'!$E202&amp;";",ROW($1:$99),1),";")),"",ROW($1:$99)),COLUMN(G201)+1)-SMALL(IF(ISERROR(SEARCH(MID(";"&amp;'CASE DATA'!$E202&amp;";",ROW($1:$99),1),";")),"",ROW($1:$99)),COLUMN(G201))-1)</f>
        <v/>
      </c>
      <c r="AB202" s="121" t="str">
        <f t="array" ref="AB202">MID(";"&amp;'CASE DATA'!$E202&amp;";",SMALL(IF(ISERROR(SEARCH(MID(";"&amp;'CASE DATA'!$E202&amp;";",ROW($1:$99),1),";")),"",ROW($1:$99)+1),COLUMN(H202)),SMALL(IF(ISERROR(SEARCH(MID(";"&amp;'CASE DATA'!$E202&amp;";",ROW($1:$99),1),";")),"",ROW($1:$99)),COLUMN(H201)+1)-SMALL(IF(ISERROR(SEARCH(MID(";"&amp;'CASE DATA'!$E202&amp;";",ROW($1:$99),1),";")),"",ROW($1:$99)),COLUMN(H201))-1)</f>
        <v/>
      </c>
      <c r="AC202" s="121" t="str">
        <f t="array" ref="AC202">MID(";"&amp;'CASE DATA'!$E202&amp;";",SMALL(IF(ISERROR(SEARCH(MID(";"&amp;'CASE DATA'!$E202&amp;";",ROW($1:$99),1),";")),"",ROW($1:$99)+1),COLUMN(I202)),SMALL(IF(ISERROR(SEARCH(MID(";"&amp;'CASE DATA'!$E202&amp;";",ROW($1:$99),1),";")),"",ROW($1:$99)),COLUMN(I201)+1)-SMALL(IF(ISERROR(SEARCH(MID(";"&amp;'CASE DATA'!$E202&amp;";",ROW($1:$99),1),";")),"",ROW($1:$99)),COLUMN(I201))-1)</f>
        <v/>
      </c>
      <c r="AD202" s="121" t="str">
        <f t="array" ref="AD202">MID(";"&amp;'CASE DATA'!$E202&amp;";",SMALL(IF(ISERROR(SEARCH(MID(";"&amp;'CASE DATA'!$E202&amp;";",ROW($1:$99),1),";")),"",ROW($1:$99)+1),COLUMN(J202)),SMALL(IF(ISERROR(SEARCH(MID(";"&amp;'CASE DATA'!$E202&amp;";",ROW($1:$99),1),";")),"",ROW($1:$99)),COLUMN(J201)+1)-SMALL(IF(ISERROR(SEARCH(MID(";"&amp;'CASE DATA'!$E202&amp;";",ROW($1:$99),1),";")),"",ROW($1:$99)),COLUMN(J201))-1)</f>
        <v/>
      </c>
      <c r="AE202" s="121" t="str">
        <f t="array" ref="AE202">MID(";"&amp;'CASE DATA'!$E202&amp;";",SMALL(IF(ISERROR(SEARCH(MID(";"&amp;'CASE DATA'!$E202&amp;";",ROW($1:$99),1),";")),"",ROW($1:$99)+1),COLUMN(K202)),SMALL(IF(ISERROR(SEARCH(MID(";"&amp;'CASE DATA'!$E202&amp;";",ROW($1:$99),1),";")),"",ROW($1:$99)),COLUMN(K201)+1)-SMALL(IF(ISERROR(SEARCH(MID(";"&amp;'CASE DATA'!$E202&amp;";",ROW($1:$99),1),";")),"",ROW($1:$99)),COLUMN(K201))-1)</f>
        <v/>
      </c>
      <c r="AF202" s="121" t="str">
        <f t="array" ref="AF202">MID(";"&amp;'CASE DATA'!$E202&amp;";",SMALL(IF(ISERROR(SEARCH(MID(";"&amp;'CASE DATA'!$E202&amp;";",ROW($1:$99),1),";")),"",ROW($1:$99)+1),COLUMN(L202)),SMALL(IF(ISERROR(SEARCH(MID(";"&amp;'CASE DATA'!$E202&amp;";",ROW($1:$99),1),";")),"",ROW($1:$99)),COLUMN(L201)+1)-SMALL(IF(ISERROR(SEARCH(MID(";"&amp;'CASE DATA'!$E202&amp;";",ROW($1:$99),1),";")),"",ROW($1:$99)),COLUMN(L201))-1)</f>
        <v/>
      </c>
    </row>
    <row r="203" spans="4:32" x14ac:dyDescent="0.3">
      <c r="S203" s="8">
        <f t="shared" si="4"/>
        <v>0</v>
      </c>
      <c r="U203" s="121" t="str">
        <f t="array" ref="U203">MID(";"&amp;'CASE DATA'!$E203&amp;";",SMALL(IF(ISERROR(SEARCH(MID(";"&amp;'CASE DATA'!$E203&amp;";",ROW($1:$99),1),";")),"",ROW($1:$99)+1),COLUMN(A203)),SMALL(IF(ISERROR(SEARCH(MID(";"&amp;'CASE DATA'!$E203&amp;";",ROW($1:$99),1),";")),"",ROW($1:$99)),COLUMN(A202)+1)-SMALL(IF(ISERROR(SEARCH(MID(";"&amp;'CASE DATA'!$E203&amp;";",ROW($1:$99),1),";")),"",ROW($1:$99)),COLUMN(A202))-1)</f>
        <v/>
      </c>
      <c r="V203" s="121" t="str">
        <f t="array" ref="V203">MID(";"&amp;'CASE DATA'!$E203&amp;";",SMALL(IF(ISERROR(SEARCH(MID(";"&amp;'CASE DATA'!$E203&amp;";",ROW($1:$99),1),";")),"",ROW($1:$99)+1),COLUMN(B203)),SMALL(IF(ISERROR(SEARCH(MID(";"&amp;'CASE DATA'!$E203&amp;";",ROW($1:$99),1),";")),"",ROW($1:$99)),COLUMN(B202)+1)-SMALL(IF(ISERROR(SEARCH(MID(";"&amp;'CASE DATA'!$E203&amp;";",ROW($1:$99),1),";")),"",ROW($1:$99)),COLUMN(B202))-1)</f>
        <v/>
      </c>
      <c r="W203" s="121" t="str">
        <f t="array" ref="W203">MID(";"&amp;'CASE DATA'!$E203&amp;";",SMALL(IF(ISERROR(SEARCH(MID(";"&amp;'CASE DATA'!$E203&amp;";",ROW($1:$99),1),";")),"",ROW($1:$99)+1),COLUMN(C203)),SMALL(IF(ISERROR(SEARCH(MID(";"&amp;'CASE DATA'!$E203&amp;";",ROW($1:$99),1),";")),"",ROW($1:$99)),COLUMN(C202)+1)-SMALL(IF(ISERROR(SEARCH(MID(";"&amp;'CASE DATA'!$E203&amp;";",ROW($1:$99),1),";")),"",ROW($1:$99)),COLUMN(C202))-1)</f>
        <v/>
      </c>
      <c r="X203" s="121" t="str">
        <f t="array" ref="X203">MID(";"&amp;'CASE DATA'!$E203&amp;";",SMALL(IF(ISERROR(SEARCH(MID(";"&amp;'CASE DATA'!$E203&amp;";",ROW($1:$99),1),";")),"",ROW($1:$99)+1),COLUMN(D203)),SMALL(IF(ISERROR(SEARCH(MID(";"&amp;'CASE DATA'!$E203&amp;";",ROW($1:$99),1),";")),"",ROW($1:$99)),COLUMN(D202)+1)-SMALL(IF(ISERROR(SEARCH(MID(";"&amp;'CASE DATA'!$E203&amp;";",ROW($1:$99),1),";")),"",ROW($1:$99)),COLUMN(D202))-1)</f>
        <v/>
      </c>
      <c r="Y203" s="121" t="str">
        <f t="array" ref="Y203">MID(";"&amp;'CASE DATA'!$E203&amp;";",SMALL(IF(ISERROR(SEARCH(MID(";"&amp;'CASE DATA'!$E203&amp;";",ROW($1:$99),1),";")),"",ROW($1:$99)+1),COLUMN(E203)),SMALL(IF(ISERROR(SEARCH(MID(";"&amp;'CASE DATA'!$E203&amp;";",ROW($1:$99),1),";")),"",ROW($1:$99)),COLUMN(E202)+1)-SMALL(IF(ISERROR(SEARCH(MID(";"&amp;'CASE DATA'!$E203&amp;";",ROW($1:$99),1),";")),"",ROW($1:$99)),COLUMN(E202))-1)</f>
        <v/>
      </c>
      <c r="Z203" s="121" t="str">
        <f t="array" ref="Z203">MID(";"&amp;'CASE DATA'!$E203&amp;";",SMALL(IF(ISERROR(SEARCH(MID(";"&amp;'CASE DATA'!$E203&amp;";",ROW($1:$99),1),";")),"",ROW($1:$99)+1),COLUMN(F203)),SMALL(IF(ISERROR(SEARCH(MID(";"&amp;'CASE DATA'!$E203&amp;";",ROW($1:$99),1),";")),"",ROW($1:$99)),COLUMN(F202)+1)-SMALL(IF(ISERROR(SEARCH(MID(";"&amp;'CASE DATA'!$E203&amp;";",ROW($1:$99),1),";")),"",ROW($1:$99)),COLUMN(F202))-1)</f>
        <v/>
      </c>
      <c r="AA203" s="121" t="str">
        <f t="array" ref="AA203">MID(";"&amp;'CASE DATA'!$E203&amp;";",SMALL(IF(ISERROR(SEARCH(MID(";"&amp;'CASE DATA'!$E203&amp;";",ROW($1:$99),1),";")),"",ROW($1:$99)+1),COLUMN(G203)),SMALL(IF(ISERROR(SEARCH(MID(";"&amp;'CASE DATA'!$E203&amp;";",ROW($1:$99),1),";")),"",ROW($1:$99)),COLUMN(G202)+1)-SMALL(IF(ISERROR(SEARCH(MID(";"&amp;'CASE DATA'!$E203&amp;";",ROW($1:$99),1),";")),"",ROW($1:$99)),COLUMN(G202))-1)</f>
        <v/>
      </c>
      <c r="AB203" s="121" t="str">
        <f t="array" ref="AB203">MID(";"&amp;'CASE DATA'!$E203&amp;";",SMALL(IF(ISERROR(SEARCH(MID(";"&amp;'CASE DATA'!$E203&amp;";",ROW($1:$99),1),";")),"",ROW($1:$99)+1),COLUMN(H203)),SMALL(IF(ISERROR(SEARCH(MID(";"&amp;'CASE DATA'!$E203&amp;";",ROW($1:$99),1),";")),"",ROW($1:$99)),COLUMN(H202)+1)-SMALL(IF(ISERROR(SEARCH(MID(";"&amp;'CASE DATA'!$E203&amp;";",ROW($1:$99),1),";")),"",ROW($1:$99)),COLUMN(H202))-1)</f>
        <v/>
      </c>
      <c r="AC203" s="121" t="str">
        <f t="array" ref="AC203">MID(";"&amp;'CASE DATA'!$E203&amp;";",SMALL(IF(ISERROR(SEARCH(MID(";"&amp;'CASE DATA'!$E203&amp;";",ROW($1:$99),1),";")),"",ROW($1:$99)+1),COLUMN(I203)),SMALL(IF(ISERROR(SEARCH(MID(";"&amp;'CASE DATA'!$E203&amp;";",ROW($1:$99),1),";")),"",ROW($1:$99)),COLUMN(I202)+1)-SMALL(IF(ISERROR(SEARCH(MID(";"&amp;'CASE DATA'!$E203&amp;";",ROW($1:$99),1),";")),"",ROW($1:$99)),COLUMN(I202))-1)</f>
        <v/>
      </c>
      <c r="AD203" s="121" t="str">
        <f t="array" ref="AD203">MID(";"&amp;'CASE DATA'!$E203&amp;";",SMALL(IF(ISERROR(SEARCH(MID(";"&amp;'CASE DATA'!$E203&amp;";",ROW($1:$99),1),";")),"",ROW($1:$99)+1),COLUMN(J203)),SMALL(IF(ISERROR(SEARCH(MID(";"&amp;'CASE DATA'!$E203&amp;";",ROW($1:$99),1),";")),"",ROW($1:$99)),COLUMN(J202)+1)-SMALL(IF(ISERROR(SEARCH(MID(";"&amp;'CASE DATA'!$E203&amp;";",ROW($1:$99),1),";")),"",ROW($1:$99)),COLUMN(J202))-1)</f>
        <v/>
      </c>
      <c r="AE203" s="121" t="str">
        <f t="array" ref="AE203">MID(";"&amp;'CASE DATA'!$E203&amp;";",SMALL(IF(ISERROR(SEARCH(MID(";"&amp;'CASE DATA'!$E203&amp;";",ROW($1:$99),1),";")),"",ROW($1:$99)+1),COLUMN(K203)),SMALL(IF(ISERROR(SEARCH(MID(";"&amp;'CASE DATA'!$E203&amp;";",ROW($1:$99),1),";")),"",ROW($1:$99)),COLUMN(K202)+1)-SMALL(IF(ISERROR(SEARCH(MID(";"&amp;'CASE DATA'!$E203&amp;";",ROW($1:$99),1),";")),"",ROW($1:$99)),COLUMN(K202))-1)</f>
        <v/>
      </c>
      <c r="AF203" s="121" t="str">
        <f t="array" ref="AF203">MID(";"&amp;'CASE DATA'!$E203&amp;";",SMALL(IF(ISERROR(SEARCH(MID(";"&amp;'CASE DATA'!$E203&amp;";",ROW($1:$99),1),";")),"",ROW($1:$99)+1),COLUMN(L203)),SMALL(IF(ISERROR(SEARCH(MID(";"&amp;'CASE DATA'!$E203&amp;";",ROW($1:$99),1),";")),"",ROW($1:$99)),COLUMN(L202)+1)-SMALL(IF(ISERROR(SEARCH(MID(";"&amp;'CASE DATA'!$E203&amp;";",ROW($1:$99),1),";")),"",ROW($1:$99)),COLUMN(L202))-1)</f>
        <v/>
      </c>
    </row>
    <row r="204" spans="4:32" x14ac:dyDescent="0.3">
      <c r="S204" s="8">
        <f t="shared" si="4"/>
        <v>0</v>
      </c>
      <c r="U204" s="121" t="str">
        <f t="array" ref="U204">MID(";"&amp;'CASE DATA'!$E204&amp;";",SMALL(IF(ISERROR(SEARCH(MID(";"&amp;'CASE DATA'!$E204&amp;";",ROW($1:$99),1),";")),"",ROW($1:$99)+1),COLUMN(A204)),SMALL(IF(ISERROR(SEARCH(MID(";"&amp;'CASE DATA'!$E204&amp;";",ROW($1:$99),1),";")),"",ROW($1:$99)),COLUMN(A203)+1)-SMALL(IF(ISERROR(SEARCH(MID(";"&amp;'CASE DATA'!$E204&amp;";",ROW($1:$99),1),";")),"",ROW($1:$99)),COLUMN(A203))-1)</f>
        <v/>
      </c>
      <c r="V204" s="121" t="str">
        <f t="array" ref="V204">MID(";"&amp;'CASE DATA'!$E204&amp;";",SMALL(IF(ISERROR(SEARCH(MID(";"&amp;'CASE DATA'!$E204&amp;";",ROW($1:$99),1),";")),"",ROW($1:$99)+1),COLUMN(B204)),SMALL(IF(ISERROR(SEARCH(MID(";"&amp;'CASE DATA'!$E204&amp;";",ROW($1:$99),1),";")),"",ROW($1:$99)),COLUMN(B203)+1)-SMALL(IF(ISERROR(SEARCH(MID(";"&amp;'CASE DATA'!$E204&amp;";",ROW($1:$99),1),";")),"",ROW($1:$99)),COLUMN(B203))-1)</f>
        <v/>
      </c>
      <c r="W204" s="121" t="str">
        <f t="array" ref="W204">MID(";"&amp;'CASE DATA'!$E204&amp;";",SMALL(IF(ISERROR(SEARCH(MID(";"&amp;'CASE DATA'!$E204&amp;";",ROW($1:$99),1),";")),"",ROW($1:$99)+1),COLUMN(C204)),SMALL(IF(ISERROR(SEARCH(MID(";"&amp;'CASE DATA'!$E204&amp;";",ROW($1:$99),1),";")),"",ROW($1:$99)),COLUMN(C203)+1)-SMALL(IF(ISERROR(SEARCH(MID(";"&amp;'CASE DATA'!$E204&amp;";",ROW($1:$99),1),";")),"",ROW($1:$99)),COLUMN(C203))-1)</f>
        <v/>
      </c>
      <c r="X204" s="121" t="str">
        <f t="array" ref="X204">MID(";"&amp;'CASE DATA'!$E204&amp;";",SMALL(IF(ISERROR(SEARCH(MID(";"&amp;'CASE DATA'!$E204&amp;";",ROW($1:$99),1),";")),"",ROW($1:$99)+1),COLUMN(D204)),SMALL(IF(ISERROR(SEARCH(MID(";"&amp;'CASE DATA'!$E204&amp;";",ROW($1:$99),1),";")),"",ROW($1:$99)),COLUMN(D203)+1)-SMALL(IF(ISERROR(SEARCH(MID(";"&amp;'CASE DATA'!$E204&amp;";",ROW($1:$99),1),";")),"",ROW($1:$99)),COLUMN(D203))-1)</f>
        <v/>
      </c>
      <c r="Y204" s="121" t="str">
        <f t="array" ref="Y204">MID(";"&amp;'CASE DATA'!$E204&amp;";",SMALL(IF(ISERROR(SEARCH(MID(";"&amp;'CASE DATA'!$E204&amp;";",ROW($1:$99),1),";")),"",ROW($1:$99)+1),COLUMN(E204)),SMALL(IF(ISERROR(SEARCH(MID(";"&amp;'CASE DATA'!$E204&amp;";",ROW($1:$99),1),";")),"",ROW($1:$99)),COLUMN(E203)+1)-SMALL(IF(ISERROR(SEARCH(MID(";"&amp;'CASE DATA'!$E204&amp;";",ROW($1:$99),1),";")),"",ROW($1:$99)),COLUMN(E203))-1)</f>
        <v/>
      </c>
      <c r="Z204" s="121" t="str">
        <f t="array" ref="Z204">MID(";"&amp;'CASE DATA'!$E204&amp;";",SMALL(IF(ISERROR(SEARCH(MID(";"&amp;'CASE DATA'!$E204&amp;";",ROW($1:$99),1),";")),"",ROW($1:$99)+1),COLUMN(F204)),SMALL(IF(ISERROR(SEARCH(MID(";"&amp;'CASE DATA'!$E204&amp;";",ROW($1:$99),1),";")),"",ROW($1:$99)),COLUMN(F203)+1)-SMALL(IF(ISERROR(SEARCH(MID(";"&amp;'CASE DATA'!$E204&amp;";",ROW($1:$99),1),";")),"",ROW($1:$99)),COLUMN(F203))-1)</f>
        <v/>
      </c>
      <c r="AA204" s="121" t="str">
        <f t="array" ref="AA204">MID(";"&amp;'CASE DATA'!$E204&amp;";",SMALL(IF(ISERROR(SEARCH(MID(";"&amp;'CASE DATA'!$E204&amp;";",ROW($1:$99),1),";")),"",ROW($1:$99)+1),COLUMN(G204)),SMALL(IF(ISERROR(SEARCH(MID(";"&amp;'CASE DATA'!$E204&amp;";",ROW($1:$99),1),";")),"",ROW($1:$99)),COLUMN(G203)+1)-SMALL(IF(ISERROR(SEARCH(MID(";"&amp;'CASE DATA'!$E204&amp;";",ROW($1:$99),1),";")),"",ROW($1:$99)),COLUMN(G203))-1)</f>
        <v/>
      </c>
      <c r="AB204" s="121" t="str">
        <f t="array" ref="AB204">MID(";"&amp;'CASE DATA'!$E204&amp;";",SMALL(IF(ISERROR(SEARCH(MID(";"&amp;'CASE DATA'!$E204&amp;";",ROW($1:$99),1),";")),"",ROW($1:$99)+1),COLUMN(H204)),SMALL(IF(ISERROR(SEARCH(MID(";"&amp;'CASE DATA'!$E204&amp;";",ROW($1:$99),1),";")),"",ROW($1:$99)),COLUMN(H203)+1)-SMALL(IF(ISERROR(SEARCH(MID(";"&amp;'CASE DATA'!$E204&amp;";",ROW($1:$99),1),";")),"",ROW($1:$99)),COLUMN(H203))-1)</f>
        <v/>
      </c>
      <c r="AC204" s="121" t="str">
        <f t="array" ref="AC204">MID(";"&amp;'CASE DATA'!$E204&amp;";",SMALL(IF(ISERROR(SEARCH(MID(";"&amp;'CASE DATA'!$E204&amp;";",ROW($1:$99),1),";")),"",ROW($1:$99)+1),COLUMN(I204)),SMALL(IF(ISERROR(SEARCH(MID(";"&amp;'CASE DATA'!$E204&amp;";",ROW($1:$99),1),";")),"",ROW($1:$99)),COLUMN(I203)+1)-SMALL(IF(ISERROR(SEARCH(MID(";"&amp;'CASE DATA'!$E204&amp;";",ROW($1:$99),1),";")),"",ROW($1:$99)),COLUMN(I203))-1)</f>
        <v/>
      </c>
      <c r="AD204" s="121" t="str">
        <f t="array" ref="AD204">MID(";"&amp;'CASE DATA'!$E204&amp;";",SMALL(IF(ISERROR(SEARCH(MID(";"&amp;'CASE DATA'!$E204&amp;";",ROW($1:$99),1),";")),"",ROW($1:$99)+1),COLUMN(J204)),SMALL(IF(ISERROR(SEARCH(MID(";"&amp;'CASE DATA'!$E204&amp;";",ROW($1:$99),1),";")),"",ROW($1:$99)),COLUMN(J203)+1)-SMALL(IF(ISERROR(SEARCH(MID(";"&amp;'CASE DATA'!$E204&amp;";",ROW($1:$99),1),";")),"",ROW($1:$99)),COLUMN(J203))-1)</f>
        <v/>
      </c>
      <c r="AE204" s="121" t="str">
        <f t="array" ref="AE204">MID(";"&amp;'CASE DATA'!$E204&amp;";",SMALL(IF(ISERROR(SEARCH(MID(";"&amp;'CASE DATA'!$E204&amp;";",ROW($1:$99),1),";")),"",ROW($1:$99)+1),COLUMN(K204)),SMALL(IF(ISERROR(SEARCH(MID(";"&amp;'CASE DATA'!$E204&amp;";",ROW($1:$99),1),";")),"",ROW($1:$99)),COLUMN(K203)+1)-SMALL(IF(ISERROR(SEARCH(MID(";"&amp;'CASE DATA'!$E204&amp;";",ROW($1:$99),1),";")),"",ROW($1:$99)),COLUMN(K203))-1)</f>
        <v/>
      </c>
      <c r="AF204" s="121" t="str">
        <f t="array" ref="AF204">MID(";"&amp;'CASE DATA'!$E204&amp;";",SMALL(IF(ISERROR(SEARCH(MID(";"&amp;'CASE DATA'!$E204&amp;";",ROW($1:$99),1),";")),"",ROW($1:$99)+1),COLUMN(L204)),SMALL(IF(ISERROR(SEARCH(MID(";"&amp;'CASE DATA'!$E204&amp;";",ROW($1:$99),1),";")),"",ROW($1:$99)),COLUMN(L203)+1)-SMALL(IF(ISERROR(SEARCH(MID(";"&amp;'CASE DATA'!$E204&amp;";",ROW($1:$99),1),";")),"",ROW($1:$99)),COLUMN(L203))-1)</f>
        <v/>
      </c>
    </row>
    <row r="205" spans="4:32" x14ac:dyDescent="0.3">
      <c r="S205" s="8">
        <f t="shared" si="4"/>
        <v>0</v>
      </c>
      <c r="U205" s="121" t="str">
        <f t="array" ref="U205">MID(";"&amp;'CASE DATA'!$E205&amp;";",SMALL(IF(ISERROR(SEARCH(MID(";"&amp;'CASE DATA'!$E205&amp;";",ROW($1:$99),1),";")),"",ROW($1:$99)+1),COLUMN(A205)),SMALL(IF(ISERROR(SEARCH(MID(";"&amp;'CASE DATA'!$E205&amp;";",ROW($1:$99),1),";")),"",ROW($1:$99)),COLUMN(A204)+1)-SMALL(IF(ISERROR(SEARCH(MID(";"&amp;'CASE DATA'!$E205&amp;";",ROW($1:$99),1),";")),"",ROW($1:$99)),COLUMN(A204))-1)</f>
        <v/>
      </c>
      <c r="V205" s="121" t="str">
        <f t="array" ref="V205">MID(";"&amp;'CASE DATA'!$E205&amp;";",SMALL(IF(ISERROR(SEARCH(MID(";"&amp;'CASE DATA'!$E205&amp;";",ROW($1:$99),1),";")),"",ROW($1:$99)+1),COLUMN(B205)),SMALL(IF(ISERROR(SEARCH(MID(";"&amp;'CASE DATA'!$E205&amp;";",ROW($1:$99),1),";")),"",ROW($1:$99)),COLUMN(B204)+1)-SMALL(IF(ISERROR(SEARCH(MID(";"&amp;'CASE DATA'!$E205&amp;";",ROW($1:$99),1),";")),"",ROW($1:$99)),COLUMN(B204))-1)</f>
        <v/>
      </c>
      <c r="W205" s="121" t="str">
        <f t="array" ref="W205">MID(";"&amp;'CASE DATA'!$E205&amp;";",SMALL(IF(ISERROR(SEARCH(MID(";"&amp;'CASE DATA'!$E205&amp;";",ROW($1:$99),1),";")),"",ROW($1:$99)+1),COLUMN(C205)),SMALL(IF(ISERROR(SEARCH(MID(";"&amp;'CASE DATA'!$E205&amp;";",ROW($1:$99),1),";")),"",ROW($1:$99)),COLUMN(C204)+1)-SMALL(IF(ISERROR(SEARCH(MID(";"&amp;'CASE DATA'!$E205&amp;";",ROW($1:$99),1),";")),"",ROW($1:$99)),COLUMN(C204))-1)</f>
        <v/>
      </c>
      <c r="X205" s="121" t="str">
        <f t="array" ref="X205">MID(";"&amp;'CASE DATA'!$E205&amp;";",SMALL(IF(ISERROR(SEARCH(MID(";"&amp;'CASE DATA'!$E205&amp;";",ROW($1:$99),1),";")),"",ROW($1:$99)+1),COLUMN(D205)),SMALL(IF(ISERROR(SEARCH(MID(";"&amp;'CASE DATA'!$E205&amp;";",ROW($1:$99),1),";")),"",ROW($1:$99)),COLUMN(D204)+1)-SMALL(IF(ISERROR(SEARCH(MID(";"&amp;'CASE DATA'!$E205&amp;";",ROW($1:$99),1),";")),"",ROW($1:$99)),COLUMN(D204))-1)</f>
        <v/>
      </c>
      <c r="Y205" s="121" t="str">
        <f t="array" ref="Y205">MID(";"&amp;'CASE DATA'!$E205&amp;";",SMALL(IF(ISERROR(SEARCH(MID(";"&amp;'CASE DATA'!$E205&amp;";",ROW($1:$99),1),";")),"",ROW($1:$99)+1),COLUMN(E205)),SMALL(IF(ISERROR(SEARCH(MID(";"&amp;'CASE DATA'!$E205&amp;";",ROW($1:$99),1),";")),"",ROW($1:$99)),COLUMN(E204)+1)-SMALL(IF(ISERROR(SEARCH(MID(";"&amp;'CASE DATA'!$E205&amp;";",ROW($1:$99),1),";")),"",ROW($1:$99)),COLUMN(E204))-1)</f>
        <v/>
      </c>
      <c r="Z205" s="121" t="str">
        <f t="array" ref="Z205">MID(";"&amp;'CASE DATA'!$E205&amp;";",SMALL(IF(ISERROR(SEARCH(MID(";"&amp;'CASE DATA'!$E205&amp;";",ROW($1:$99),1),";")),"",ROW($1:$99)+1),COLUMN(F205)),SMALL(IF(ISERROR(SEARCH(MID(";"&amp;'CASE DATA'!$E205&amp;";",ROW($1:$99),1),";")),"",ROW($1:$99)),COLUMN(F204)+1)-SMALL(IF(ISERROR(SEARCH(MID(";"&amp;'CASE DATA'!$E205&amp;";",ROW($1:$99),1),";")),"",ROW($1:$99)),COLUMN(F204))-1)</f>
        <v/>
      </c>
      <c r="AA205" s="121" t="str">
        <f t="array" ref="AA205">MID(";"&amp;'CASE DATA'!$E205&amp;";",SMALL(IF(ISERROR(SEARCH(MID(";"&amp;'CASE DATA'!$E205&amp;";",ROW($1:$99),1),";")),"",ROW($1:$99)+1),COLUMN(G205)),SMALL(IF(ISERROR(SEARCH(MID(";"&amp;'CASE DATA'!$E205&amp;";",ROW($1:$99),1),";")),"",ROW($1:$99)),COLUMN(G204)+1)-SMALL(IF(ISERROR(SEARCH(MID(";"&amp;'CASE DATA'!$E205&amp;";",ROW($1:$99),1),";")),"",ROW($1:$99)),COLUMN(G204))-1)</f>
        <v/>
      </c>
      <c r="AB205" s="121" t="str">
        <f t="array" ref="AB205">MID(";"&amp;'CASE DATA'!$E205&amp;";",SMALL(IF(ISERROR(SEARCH(MID(";"&amp;'CASE DATA'!$E205&amp;";",ROW($1:$99),1),";")),"",ROW($1:$99)+1),COLUMN(H205)),SMALL(IF(ISERROR(SEARCH(MID(";"&amp;'CASE DATA'!$E205&amp;";",ROW($1:$99),1),";")),"",ROW($1:$99)),COLUMN(H204)+1)-SMALL(IF(ISERROR(SEARCH(MID(";"&amp;'CASE DATA'!$E205&amp;";",ROW($1:$99),1),";")),"",ROW($1:$99)),COLUMN(H204))-1)</f>
        <v/>
      </c>
      <c r="AC205" s="121" t="str">
        <f t="array" ref="AC205">MID(";"&amp;'CASE DATA'!$E205&amp;";",SMALL(IF(ISERROR(SEARCH(MID(";"&amp;'CASE DATA'!$E205&amp;";",ROW($1:$99),1),";")),"",ROW($1:$99)+1),COLUMN(I205)),SMALL(IF(ISERROR(SEARCH(MID(";"&amp;'CASE DATA'!$E205&amp;";",ROW($1:$99),1),";")),"",ROW($1:$99)),COLUMN(I204)+1)-SMALL(IF(ISERROR(SEARCH(MID(";"&amp;'CASE DATA'!$E205&amp;";",ROW($1:$99),1),";")),"",ROW($1:$99)),COLUMN(I204))-1)</f>
        <v/>
      </c>
      <c r="AD205" s="121" t="str">
        <f t="array" ref="AD205">MID(";"&amp;'CASE DATA'!$E205&amp;";",SMALL(IF(ISERROR(SEARCH(MID(";"&amp;'CASE DATA'!$E205&amp;";",ROW($1:$99),1),";")),"",ROW($1:$99)+1),COLUMN(J205)),SMALL(IF(ISERROR(SEARCH(MID(";"&amp;'CASE DATA'!$E205&amp;";",ROW($1:$99),1),";")),"",ROW($1:$99)),COLUMN(J204)+1)-SMALL(IF(ISERROR(SEARCH(MID(";"&amp;'CASE DATA'!$E205&amp;";",ROW($1:$99),1),";")),"",ROW($1:$99)),COLUMN(J204))-1)</f>
        <v/>
      </c>
      <c r="AE205" s="121" t="str">
        <f t="array" ref="AE205">MID(";"&amp;'CASE DATA'!$E205&amp;";",SMALL(IF(ISERROR(SEARCH(MID(";"&amp;'CASE DATA'!$E205&amp;";",ROW($1:$99),1),";")),"",ROW($1:$99)+1),COLUMN(K205)),SMALL(IF(ISERROR(SEARCH(MID(";"&amp;'CASE DATA'!$E205&amp;";",ROW($1:$99),1),";")),"",ROW($1:$99)),COLUMN(K204)+1)-SMALL(IF(ISERROR(SEARCH(MID(";"&amp;'CASE DATA'!$E205&amp;";",ROW($1:$99),1),";")),"",ROW($1:$99)),COLUMN(K204))-1)</f>
        <v/>
      </c>
      <c r="AF205" s="121" t="str">
        <f t="array" ref="AF205">MID(";"&amp;'CASE DATA'!$E205&amp;";",SMALL(IF(ISERROR(SEARCH(MID(";"&amp;'CASE DATA'!$E205&amp;";",ROW($1:$99),1),";")),"",ROW($1:$99)+1),COLUMN(L205)),SMALL(IF(ISERROR(SEARCH(MID(";"&amp;'CASE DATA'!$E205&amp;";",ROW($1:$99),1),";")),"",ROW($1:$99)),COLUMN(L204)+1)-SMALL(IF(ISERROR(SEARCH(MID(";"&amp;'CASE DATA'!$E205&amp;";",ROW($1:$99),1),";")),"",ROW($1:$99)),COLUMN(L204))-1)</f>
        <v/>
      </c>
    </row>
    <row r="206" spans="4:32" x14ac:dyDescent="0.3">
      <c r="S206" s="8">
        <f t="shared" si="4"/>
        <v>0</v>
      </c>
      <c r="U206" s="121" t="str">
        <f t="array" ref="U206">MID(";"&amp;'CASE DATA'!$E206&amp;";",SMALL(IF(ISERROR(SEARCH(MID(";"&amp;'CASE DATA'!$E206&amp;";",ROW($1:$99),1),";")),"",ROW($1:$99)+1),COLUMN(A206)),SMALL(IF(ISERROR(SEARCH(MID(";"&amp;'CASE DATA'!$E206&amp;";",ROW($1:$99),1),";")),"",ROW($1:$99)),COLUMN(A205)+1)-SMALL(IF(ISERROR(SEARCH(MID(";"&amp;'CASE DATA'!$E206&amp;";",ROW($1:$99),1),";")),"",ROW($1:$99)),COLUMN(A205))-1)</f>
        <v/>
      </c>
      <c r="V206" s="121" t="str">
        <f t="array" ref="V206">MID(";"&amp;'CASE DATA'!$E206&amp;";",SMALL(IF(ISERROR(SEARCH(MID(";"&amp;'CASE DATA'!$E206&amp;";",ROW($1:$99),1),";")),"",ROW($1:$99)+1),COLUMN(B206)),SMALL(IF(ISERROR(SEARCH(MID(";"&amp;'CASE DATA'!$E206&amp;";",ROW($1:$99),1),";")),"",ROW($1:$99)),COLUMN(B205)+1)-SMALL(IF(ISERROR(SEARCH(MID(";"&amp;'CASE DATA'!$E206&amp;";",ROW($1:$99),1),";")),"",ROW($1:$99)),COLUMN(B205))-1)</f>
        <v/>
      </c>
      <c r="W206" s="121" t="str">
        <f t="array" ref="W206">MID(";"&amp;'CASE DATA'!$E206&amp;";",SMALL(IF(ISERROR(SEARCH(MID(";"&amp;'CASE DATA'!$E206&amp;";",ROW($1:$99),1),";")),"",ROW($1:$99)+1),COLUMN(C206)),SMALL(IF(ISERROR(SEARCH(MID(";"&amp;'CASE DATA'!$E206&amp;";",ROW($1:$99),1),";")),"",ROW($1:$99)),COLUMN(C205)+1)-SMALL(IF(ISERROR(SEARCH(MID(";"&amp;'CASE DATA'!$E206&amp;";",ROW($1:$99),1),";")),"",ROW($1:$99)),COLUMN(C205))-1)</f>
        <v/>
      </c>
      <c r="X206" s="121" t="str">
        <f t="array" ref="X206">MID(";"&amp;'CASE DATA'!$E206&amp;";",SMALL(IF(ISERROR(SEARCH(MID(";"&amp;'CASE DATA'!$E206&amp;";",ROW($1:$99),1),";")),"",ROW($1:$99)+1),COLUMN(D206)),SMALL(IF(ISERROR(SEARCH(MID(";"&amp;'CASE DATA'!$E206&amp;";",ROW($1:$99),1),";")),"",ROW($1:$99)),COLUMN(D205)+1)-SMALL(IF(ISERROR(SEARCH(MID(";"&amp;'CASE DATA'!$E206&amp;";",ROW($1:$99),1),";")),"",ROW($1:$99)),COLUMN(D205))-1)</f>
        <v/>
      </c>
      <c r="Y206" s="121" t="str">
        <f t="array" ref="Y206">MID(";"&amp;'CASE DATA'!$E206&amp;";",SMALL(IF(ISERROR(SEARCH(MID(";"&amp;'CASE DATA'!$E206&amp;";",ROW($1:$99),1),";")),"",ROW($1:$99)+1),COLUMN(E206)),SMALL(IF(ISERROR(SEARCH(MID(";"&amp;'CASE DATA'!$E206&amp;";",ROW($1:$99),1),";")),"",ROW($1:$99)),COLUMN(E205)+1)-SMALL(IF(ISERROR(SEARCH(MID(";"&amp;'CASE DATA'!$E206&amp;";",ROW($1:$99),1),";")),"",ROW($1:$99)),COLUMN(E205))-1)</f>
        <v/>
      </c>
      <c r="Z206" s="121" t="str">
        <f t="array" ref="Z206">MID(";"&amp;'CASE DATA'!$E206&amp;";",SMALL(IF(ISERROR(SEARCH(MID(";"&amp;'CASE DATA'!$E206&amp;";",ROW($1:$99),1),";")),"",ROW($1:$99)+1),COLUMN(F206)),SMALL(IF(ISERROR(SEARCH(MID(";"&amp;'CASE DATA'!$E206&amp;";",ROW($1:$99),1),";")),"",ROW($1:$99)),COLUMN(F205)+1)-SMALL(IF(ISERROR(SEARCH(MID(";"&amp;'CASE DATA'!$E206&amp;";",ROW($1:$99),1),";")),"",ROW($1:$99)),COLUMN(F205))-1)</f>
        <v/>
      </c>
      <c r="AA206" s="121" t="str">
        <f t="array" ref="AA206">MID(";"&amp;'CASE DATA'!$E206&amp;";",SMALL(IF(ISERROR(SEARCH(MID(";"&amp;'CASE DATA'!$E206&amp;";",ROW($1:$99),1),";")),"",ROW($1:$99)+1),COLUMN(G206)),SMALL(IF(ISERROR(SEARCH(MID(";"&amp;'CASE DATA'!$E206&amp;";",ROW($1:$99),1),";")),"",ROW($1:$99)),COLUMN(G205)+1)-SMALL(IF(ISERROR(SEARCH(MID(";"&amp;'CASE DATA'!$E206&amp;";",ROW($1:$99),1),";")),"",ROW($1:$99)),COLUMN(G205))-1)</f>
        <v/>
      </c>
      <c r="AB206" s="121" t="str">
        <f t="array" ref="AB206">MID(";"&amp;'CASE DATA'!$E206&amp;";",SMALL(IF(ISERROR(SEARCH(MID(";"&amp;'CASE DATA'!$E206&amp;";",ROW($1:$99),1),";")),"",ROW($1:$99)+1),COLUMN(H206)),SMALL(IF(ISERROR(SEARCH(MID(";"&amp;'CASE DATA'!$E206&amp;";",ROW($1:$99),1),";")),"",ROW($1:$99)),COLUMN(H205)+1)-SMALL(IF(ISERROR(SEARCH(MID(";"&amp;'CASE DATA'!$E206&amp;";",ROW($1:$99),1),";")),"",ROW($1:$99)),COLUMN(H205))-1)</f>
        <v/>
      </c>
      <c r="AC206" s="121" t="str">
        <f t="array" ref="AC206">MID(";"&amp;'CASE DATA'!$E206&amp;";",SMALL(IF(ISERROR(SEARCH(MID(";"&amp;'CASE DATA'!$E206&amp;";",ROW($1:$99),1),";")),"",ROW($1:$99)+1),COLUMN(I206)),SMALL(IF(ISERROR(SEARCH(MID(";"&amp;'CASE DATA'!$E206&amp;";",ROW($1:$99),1),";")),"",ROW($1:$99)),COLUMN(I205)+1)-SMALL(IF(ISERROR(SEARCH(MID(";"&amp;'CASE DATA'!$E206&amp;";",ROW($1:$99),1),";")),"",ROW($1:$99)),COLUMN(I205))-1)</f>
        <v/>
      </c>
      <c r="AD206" s="121" t="str">
        <f t="array" ref="AD206">MID(";"&amp;'CASE DATA'!$E206&amp;";",SMALL(IF(ISERROR(SEARCH(MID(";"&amp;'CASE DATA'!$E206&amp;";",ROW($1:$99),1),";")),"",ROW($1:$99)+1),COLUMN(J206)),SMALL(IF(ISERROR(SEARCH(MID(";"&amp;'CASE DATA'!$E206&amp;";",ROW($1:$99),1),";")),"",ROW($1:$99)),COLUMN(J205)+1)-SMALL(IF(ISERROR(SEARCH(MID(";"&amp;'CASE DATA'!$E206&amp;";",ROW($1:$99),1),";")),"",ROW($1:$99)),COLUMN(J205))-1)</f>
        <v/>
      </c>
      <c r="AE206" s="121" t="str">
        <f t="array" ref="AE206">MID(";"&amp;'CASE DATA'!$E206&amp;";",SMALL(IF(ISERROR(SEARCH(MID(";"&amp;'CASE DATA'!$E206&amp;";",ROW($1:$99),1),";")),"",ROW($1:$99)+1),COLUMN(K206)),SMALL(IF(ISERROR(SEARCH(MID(";"&amp;'CASE DATA'!$E206&amp;";",ROW($1:$99),1),";")),"",ROW($1:$99)),COLUMN(K205)+1)-SMALL(IF(ISERROR(SEARCH(MID(";"&amp;'CASE DATA'!$E206&amp;";",ROW($1:$99),1),";")),"",ROW($1:$99)),COLUMN(K205))-1)</f>
        <v/>
      </c>
      <c r="AF206" s="121" t="str">
        <f t="array" ref="AF206">MID(";"&amp;'CASE DATA'!$E206&amp;";",SMALL(IF(ISERROR(SEARCH(MID(";"&amp;'CASE DATA'!$E206&amp;";",ROW($1:$99),1),";")),"",ROW($1:$99)+1),COLUMN(L206)),SMALL(IF(ISERROR(SEARCH(MID(";"&amp;'CASE DATA'!$E206&amp;";",ROW($1:$99),1),";")),"",ROW($1:$99)),COLUMN(L205)+1)-SMALL(IF(ISERROR(SEARCH(MID(";"&amp;'CASE DATA'!$E206&amp;";",ROW($1:$99),1),";")),"",ROW($1:$99)),COLUMN(L205))-1)</f>
        <v/>
      </c>
    </row>
    <row r="207" spans="4:32" x14ac:dyDescent="0.3">
      <c r="S207" s="8">
        <f t="shared" si="4"/>
        <v>0</v>
      </c>
      <c r="U207" s="121" t="str">
        <f t="array" ref="U207">MID(";"&amp;'CASE DATA'!$E207&amp;";",SMALL(IF(ISERROR(SEARCH(MID(";"&amp;'CASE DATA'!$E207&amp;";",ROW($1:$99),1),";")),"",ROW($1:$99)+1),COLUMN(A207)),SMALL(IF(ISERROR(SEARCH(MID(";"&amp;'CASE DATA'!$E207&amp;";",ROW($1:$99),1),";")),"",ROW($1:$99)),COLUMN(A206)+1)-SMALL(IF(ISERROR(SEARCH(MID(";"&amp;'CASE DATA'!$E207&amp;";",ROW($1:$99),1),";")),"",ROW($1:$99)),COLUMN(A206))-1)</f>
        <v/>
      </c>
      <c r="V207" s="121" t="str">
        <f t="array" ref="V207">MID(";"&amp;'CASE DATA'!$E207&amp;";",SMALL(IF(ISERROR(SEARCH(MID(";"&amp;'CASE DATA'!$E207&amp;";",ROW($1:$99),1),";")),"",ROW($1:$99)+1),COLUMN(B207)),SMALL(IF(ISERROR(SEARCH(MID(";"&amp;'CASE DATA'!$E207&amp;";",ROW($1:$99),1),";")),"",ROW($1:$99)),COLUMN(B206)+1)-SMALL(IF(ISERROR(SEARCH(MID(";"&amp;'CASE DATA'!$E207&amp;";",ROW($1:$99),1),";")),"",ROW($1:$99)),COLUMN(B206))-1)</f>
        <v/>
      </c>
      <c r="W207" s="121" t="str">
        <f t="array" ref="W207">MID(";"&amp;'CASE DATA'!$E207&amp;";",SMALL(IF(ISERROR(SEARCH(MID(";"&amp;'CASE DATA'!$E207&amp;";",ROW($1:$99),1),";")),"",ROW($1:$99)+1),COLUMN(C207)),SMALL(IF(ISERROR(SEARCH(MID(";"&amp;'CASE DATA'!$E207&amp;";",ROW($1:$99),1),";")),"",ROW($1:$99)),COLUMN(C206)+1)-SMALL(IF(ISERROR(SEARCH(MID(";"&amp;'CASE DATA'!$E207&amp;";",ROW($1:$99),1),";")),"",ROW($1:$99)),COLUMN(C206))-1)</f>
        <v/>
      </c>
      <c r="X207" s="121" t="str">
        <f t="array" ref="X207">MID(";"&amp;'CASE DATA'!$E207&amp;";",SMALL(IF(ISERROR(SEARCH(MID(";"&amp;'CASE DATA'!$E207&amp;";",ROW($1:$99),1),";")),"",ROW($1:$99)+1),COLUMN(D207)),SMALL(IF(ISERROR(SEARCH(MID(";"&amp;'CASE DATA'!$E207&amp;";",ROW($1:$99),1),";")),"",ROW($1:$99)),COLUMN(D206)+1)-SMALL(IF(ISERROR(SEARCH(MID(";"&amp;'CASE DATA'!$E207&amp;";",ROW($1:$99),1),";")),"",ROW($1:$99)),COLUMN(D206))-1)</f>
        <v/>
      </c>
      <c r="Y207" s="121" t="str">
        <f t="array" ref="Y207">MID(";"&amp;'CASE DATA'!$E207&amp;";",SMALL(IF(ISERROR(SEARCH(MID(";"&amp;'CASE DATA'!$E207&amp;";",ROW($1:$99),1),";")),"",ROW($1:$99)+1),COLUMN(E207)),SMALL(IF(ISERROR(SEARCH(MID(";"&amp;'CASE DATA'!$E207&amp;";",ROW($1:$99),1),";")),"",ROW($1:$99)),COLUMN(E206)+1)-SMALL(IF(ISERROR(SEARCH(MID(";"&amp;'CASE DATA'!$E207&amp;";",ROW($1:$99),1),";")),"",ROW($1:$99)),COLUMN(E206))-1)</f>
        <v/>
      </c>
      <c r="Z207" s="121" t="str">
        <f t="array" ref="Z207">MID(";"&amp;'CASE DATA'!$E207&amp;";",SMALL(IF(ISERROR(SEARCH(MID(";"&amp;'CASE DATA'!$E207&amp;";",ROW($1:$99),1),";")),"",ROW($1:$99)+1),COLUMN(F207)),SMALL(IF(ISERROR(SEARCH(MID(";"&amp;'CASE DATA'!$E207&amp;";",ROW($1:$99),1),";")),"",ROW($1:$99)),COLUMN(F206)+1)-SMALL(IF(ISERROR(SEARCH(MID(";"&amp;'CASE DATA'!$E207&amp;";",ROW($1:$99),1),";")),"",ROW($1:$99)),COLUMN(F206))-1)</f>
        <v/>
      </c>
      <c r="AA207" s="121" t="str">
        <f t="array" ref="AA207">MID(";"&amp;'CASE DATA'!$E207&amp;";",SMALL(IF(ISERROR(SEARCH(MID(";"&amp;'CASE DATA'!$E207&amp;";",ROW($1:$99),1),";")),"",ROW($1:$99)+1),COLUMN(G207)),SMALL(IF(ISERROR(SEARCH(MID(";"&amp;'CASE DATA'!$E207&amp;";",ROW($1:$99),1),";")),"",ROW($1:$99)),COLUMN(G206)+1)-SMALL(IF(ISERROR(SEARCH(MID(";"&amp;'CASE DATA'!$E207&amp;";",ROW($1:$99),1),";")),"",ROW($1:$99)),COLUMN(G206))-1)</f>
        <v/>
      </c>
      <c r="AB207" s="121" t="str">
        <f t="array" ref="AB207">MID(";"&amp;'CASE DATA'!$E207&amp;";",SMALL(IF(ISERROR(SEARCH(MID(";"&amp;'CASE DATA'!$E207&amp;";",ROW($1:$99),1),";")),"",ROW($1:$99)+1),COLUMN(H207)),SMALL(IF(ISERROR(SEARCH(MID(";"&amp;'CASE DATA'!$E207&amp;";",ROW($1:$99),1),";")),"",ROW($1:$99)),COLUMN(H206)+1)-SMALL(IF(ISERROR(SEARCH(MID(";"&amp;'CASE DATA'!$E207&amp;";",ROW($1:$99),1),";")),"",ROW($1:$99)),COLUMN(H206))-1)</f>
        <v/>
      </c>
      <c r="AC207" s="121" t="str">
        <f t="array" ref="AC207">MID(";"&amp;'CASE DATA'!$E207&amp;";",SMALL(IF(ISERROR(SEARCH(MID(";"&amp;'CASE DATA'!$E207&amp;";",ROW($1:$99),1),";")),"",ROW($1:$99)+1),COLUMN(I207)),SMALL(IF(ISERROR(SEARCH(MID(";"&amp;'CASE DATA'!$E207&amp;";",ROW($1:$99),1),";")),"",ROW($1:$99)),COLUMN(I206)+1)-SMALL(IF(ISERROR(SEARCH(MID(";"&amp;'CASE DATA'!$E207&amp;";",ROW($1:$99),1),";")),"",ROW($1:$99)),COLUMN(I206))-1)</f>
        <v/>
      </c>
      <c r="AD207" s="121" t="str">
        <f t="array" ref="AD207">MID(";"&amp;'CASE DATA'!$E207&amp;";",SMALL(IF(ISERROR(SEARCH(MID(";"&amp;'CASE DATA'!$E207&amp;";",ROW($1:$99),1),";")),"",ROW($1:$99)+1),COLUMN(J207)),SMALL(IF(ISERROR(SEARCH(MID(";"&amp;'CASE DATA'!$E207&amp;";",ROW($1:$99),1),";")),"",ROW($1:$99)),COLUMN(J206)+1)-SMALL(IF(ISERROR(SEARCH(MID(";"&amp;'CASE DATA'!$E207&amp;";",ROW($1:$99),1),";")),"",ROW($1:$99)),COLUMN(J206))-1)</f>
        <v/>
      </c>
      <c r="AE207" s="121" t="str">
        <f t="array" ref="AE207">MID(";"&amp;'CASE DATA'!$E207&amp;";",SMALL(IF(ISERROR(SEARCH(MID(";"&amp;'CASE DATA'!$E207&amp;";",ROW($1:$99),1),";")),"",ROW($1:$99)+1),COLUMN(K207)),SMALL(IF(ISERROR(SEARCH(MID(";"&amp;'CASE DATA'!$E207&amp;";",ROW($1:$99),1),";")),"",ROW($1:$99)),COLUMN(K206)+1)-SMALL(IF(ISERROR(SEARCH(MID(";"&amp;'CASE DATA'!$E207&amp;";",ROW($1:$99),1),";")),"",ROW($1:$99)),COLUMN(K206))-1)</f>
        <v/>
      </c>
      <c r="AF207" s="121" t="str">
        <f t="array" ref="AF207">MID(";"&amp;'CASE DATA'!$E207&amp;";",SMALL(IF(ISERROR(SEARCH(MID(";"&amp;'CASE DATA'!$E207&amp;";",ROW($1:$99),1),";")),"",ROW($1:$99)+1),COLUMN(L207)),SMALL(IF(ISERROR(SEARCH(MID(";"&amp;'CASE DATA'!$E207&amp;";",ROW($1:$99),1),";")),"",ROW($1:$99)),COLUMN(L206)+1)-SMALL(IF(ISERROR(SEARCH(MID(";"&amp;'CASE DATA'!$E207&amp;";",ROW($1:$99),1),";")),"",ROW($1:$99)),COLUMN(L206))-1)</f>
        <v/>
      </c>
    </row>
    <row r="208" spans="4:32" x14ac:dyDescent="0.3">
      <c r="S208" s="8">
        <f t="shared" si="4"/>
        <v>0</v>
      </c>
      <c r="U208" s="121" t="str">
        <f t="array" ref="U208">MID(";"&amp;'CASE DATA'!$E208&amp;";",SMALL(IF(ISERROR(SEARCH(MID(";"&amp;'CASE DATA'!$E208&amp;";",ROW($1:$99),1),";")),"",ROW($1:$99)+1),COLUMN(A208)),SMALL(IF(ISERROR(SEARCH(MID(";"&amp;'CASE DATA'!$E208&amp;";",ROW($1:$99),1),";")),"",ROW($1:$99)),COLUMN(A207)+1)-SMALL(IF(ISERROR(SEARCH(MID(";"&amp;'CASE DATA'!$E208&amp;";",ROW($1:$99),1),";")),"",ROW($1:$99)),COLUMN(A207))-1)</f>
        <v/>
      </c>
      <c r="V208" s="121" t="str">
        <f t="array" ref="V208">MID(";"&amp;'CASE DATA'!$E208&amp;";",SMALL(IF(ISERROR(SEARCH(MID(";"&amp;'CASE DATA'!$E208&amp;";",ROW($1:$99),1),";")),"",ROW($1:$99)+1),COLUMN(B208)),SMALL(IF(ISERROR(SEARCH(MID(";"&amp;'CASE DATA'!$E208&amp;";",ROW($1:$99),1),";")),"",ROW($1:$99)),COLUMN(B207)+1)-SMALL(IF(ISERROR(SEARCH(MID(";"&amp;'CASE DATA'!$E208&amp;";",ROW($1:$99),1),";")),"",ROW($1:$99)),COLUMN(B207))-1)</f>
        <v/>
      </c>
      <c r="W208" s="121" t="str">
        <f t="array" ref="W208">MID(";"&amp;'CASE DATA'!$E208&amp;";",SMALL(IF(ISERROR(SEARCH(MID(";"&amp;'CASE DATA'!$E208&amp;";",ROW($1:$99),1),";")),"",ROW($1:$99)+1),COLUMN(C208)),SMALL(IF(ISERROR(SEARCH(MID(";"&amp;'CASE DATA'!$E208&amp;";",ROW($1:$99),1),";")),"",ROW($1:$99)),COLUMN(C207)+1)-SMALL(IF(ISERROR(SEARCH(MID(";"&amp;'CASE DATA'!$E208&amp;";",ROW($1:$99),1),";")),"",ROW($1:$99)),COLUMN(C207))-1)</f>
        <v/>
      </c>
      <c r="X208" s="121" t="str">
        <f t="array" ref="X208">MID(";"&amp;'CASE DATA'!$E208&amp;";",SMALL(IF(ISERROR(SEARCH(MID(";"&amp;'CASE DATA'!$E208&amp;";",ROW($1:$99),1),";")),"",ROW($1:$99)+1),COLUMN(D208)),SMALL(IF(ISERROR(SEARCH(MID(";"&amp;'CASE DATA'!$E208&amp;";",ROW($1:$99),1),";")),"",ROW($1:$99)),COLUMN(D207)+1)-SMALL(IF(ISERROR(SEARCH(MID(";"&amp;'CASE DATA'!$E208&amp;";",ROW($1:$99),1),";")),"",ROW($1:$99)),COLUMN(D207))-1)</f>
        <v/>
      </c>
      <c r="Y208" s="121" t="str">
        <f t="array" ref="Y208">MID(";"&amp;'CASE DATA'!$E208&amp;";",SMALL(IF(ISERROR(SEARCH(MID(";"&amp;'CASE DATA'!$E208&amp;";",ROW($1:$99),1),";")),"",ROW($1:$99)+1),COLUMN(E208)),SMALL(IF(ISERROR(SEARCH(MID(";"&amp;'CASE DATA'!$E208&amp;";",ROW($1:$99),1),";")),"",ROW($1:$99)),COLUMN(E207)+1)-SMALL(IF(ISERROR(SEARCH(MID(";"&amp;'CASE DATA'!$E208&amp;";",ROW($1:$99),1),";")),"",ROW($1:$99)),COLUMN(E207))-1)</f>
        <v/>
      </c>
      <c r="Z208" s="121" t="str">
        <f t="array" ref="Z208">MID(";"&amp;'CASE DATA'!$E208&amp;";",SMALL(IF(ISERROR(SEARCH(MID(";"&amp;'CASE DATA'!$E208&amp;";",ROW($1:$99),1),";")),"",ROW($1:$99)+1),COLUMN(F208)),SMALL(IF(ISERROR(SEARCH(MID(";"&amp;'CASE DATA'!$E208&amp;";",ROW($1:$99),1),";")),"",ROW($1:$99)),COLUMN(F207)+1)-SMALL(IF(ISERROR(SEARCH(MID(";"&amp;'CASE DATA'!$E208&amp;";",ROW($1:$99),1),";")),"",ROW($1:$99)),COLUMN(F207))-1)</f>
        <v/>
      </c>
      <c r="AA208" s="121" t="str">
        <f t="array" ref="AA208">MID(";"&amp;'CASE DATA'!$E208&amp;";",SMALL(IF(ISERROR(SEARCH(MID(";"&amp;'CASE DATA'!$E208&amp;";",ROW($1:$99),1),";")),"",ROW($1:$99)+1),COLUMN(G208)),SMALL(IF(ISERROR(SEARCH(MID(";"&amp;'CASE DATA'!$E208&amp;";",ROW($1:$99),1),";")),"",ROW($1:$99)),COLUMN(G207)+1)-SMALL(IF(ISERROR(SEARCH(MID(";"&amp;'CASE DATA'!$E208&amp;";",ROW($1:$99),1),";")),"",ROW($1:$99)),COLUMN(G207))-1)</f>
        <v/>
      </c>
      <c r="AB208" s="121" t="str">
        <f t="array" ref="AB208">MID(";"&amp;'CASE DATA'!$E208&amp;";",SMALL(IF(ISERROR(SEARCH(MID(";"&amp;'CASE DATA'!$E208&amp;";",ROW($1:$99),1),";")),"",ROW($1:$99)+1),COLUMN(H208)),SMALL(IF(ISERROR(SEARCH(MID(";"&amp;'CASE DATA'!$E208&amp;";",ROW($1:$99),1),";")),"",ROW($1:$99)),COLUMN(H207)+1)-SMALL(IF(ISERROR(SEARCH(MID(";"&amp;'CASE DATA'!$E208&amp;";",ROW($1:$99),1),";")),"",ROW($1:$99)),COLUMN(H207))-1)</f>
        <v/>
      </c>
      <c r="AC208" s="121" t="str">
        <f t="array" ref="AC208">MID(";"&amp;'CASE DATA'!$E208&amp;";",SMALL(IF(ISERROR(SEARCH(MID(";"&amp;'CASE DATA'!$E208&amp;";",ROW($1:$99),1),";")),"",ROW($1:$99)+1),COLUMN(I208)),SMALL(IF(ISERROR(SEARCH(MID(";"&amp;'CASE DATA'!$E208&amp;";",ROW($1:$99),1),";")),"",ROW($1:$99)),COLUMN(I207)+1)-SMALL(IF(ISERROR(SEARCH(MID(";"&amp;'CASE DATA'!$E208&amp;";",ROW($1:$99),1),";")),"",ROW($1:$99)),COLUMN(I207))-1)</f>
        <v/>
      </c>
      <c r="AD208" s="121" t="str">
        <f t="array" ref="AD208">MID(";"&amp;'CASE DATA'!$E208&amp;";",SMALL(IF(ISERROR(SEARCH(MID(";"&amp;'CASE DATA'!$E208&amp;";",ROW($1:$99),1),";")),"",ROW($1:$99)+1),COLUMN(J208)),SMALL(IF(ISERROR(SEARCH(MID(";"&amp;'CASE DATA'!$E208&amp;";",ROW($1:$99),1),";")),"",ROW($1:$99)),COLUMN(J207)+1)-SMALL(IF(ISERROR(SEARCH(MID(";"&amp;'CASE DATA'!$E208&amp;";",ROW($1:$99),1),";")),"",ROW($1:$99)),COLUMN(J207))-1)</f>
        <v/>
      </c>
      <c r="AE208" s="121" t="str">
        <f t="array" ref="AE208">MID(";"&amp;'CASE DATA'!$E208&amp;";",SMALL(IF(ISERROR(SEARCH(MID(";"&amp;'CASE DATA'!$E208&amp;";",ROW($1:$99),1),";")),"",ROW($1:$99)+1),COLUMN(K208)),SMALL(IF(ISERROR(SEARCH(MID(";"&amp;'CASE DATA'!$E208&amp;";",ROW($1:$99),1),";")),"",ROW($1:$99)),COLUMN(K207)+1)-SMALL(IF(ISERROR(SEARCH(MID(";"&amp;'CASE DATA'!$E208&amp;";",ROW($1:$99),1),";")),"",ROW($1:$99)),COLUMN(K207))-1)</f>
        <v/>
      </c>
      <c r="AF208" s="121" t="str">
        <f t="array" ref="AF208">MID(";"&amp;'CASE DATA'!$E208&amp;";",SMALL(IF(ISERROR(SEARCH(MID(";"&amp;'CASE DATA'!$E208&amp;";",ROW($1:$99),1),";")),"",ROW($1:$99)+1),COLUMN(L208)),SMALL(IF(ISERROR(SEARCH(MID(";"&amp;'CASE DATA'!$E208&amp;";",ROW($1:$99),1),";")),"",ROW($1:$99)),COLUMN(L207)+1)-SMALL(IF(ISERROR(SEARCH(MID(";"&amp;'CASE DATA'!$E208&amp;";",ROW($1:$99),1),";")),"",ROW($1:$99)),COLUMN(L207))-1)</f>
        <v/>
      </c>
    </row>
    <row r="209" spans="19:32" x14ac:dyDescent="0.3">
      <c r="S209" s="8">
        <f t="shared" si="4"/>
        <v>0</v>
      </c>
      <c r="U209" s="121" t="str">
        <f t="array" ref="U209">MID(";"&amp;'CASE DATA'!$E209&amp;";",SMALL(IF(ISERROR(SEARCH(MID(";"&amp;'CASE DATA'!$E209&amp;";",ROW($1:$99),1),";")),"",ROW($1:$99)+1),COLUMN(A209)),SMALL(IF(ISERROR(SEARCH(MID(";"&amp;'CASE DATA'!$E209&amp;";",ROW($1:$99),1),";")),"",ROW($1:$99)),COLUMN(A208)+1)-SMALL(IF(ISERROR(SEARCH(MID(";"&amp;'CASE DATA'!$E209&amp;";",ROW($1:$99),1),";")),"",ROW($1:$99)),COLUMN(A208))-1)</f>
        <v/>
      </c>
      <c r="V209" s="121" t="str">
        <f t="array" ref="V209">MID(";"&amp;'CASE DATA'!$E209&amp;";",SMALL(IF(ISERROR(SEARCH(MID(";"&amp;'CASE DATA'!$E209&amp;";",ROW($1:$99),1),";")),"",ROW($1:$99)+1),COLUMN(B209)),SMALL(IF(ISERROR(SEARCH(MID(";"&amp;'CASE DATA'!$E209&amp;";",ROW($1:$99),1),";")),"",ROW($1:$99)),COLUMN(B208)+1)-SMALL(IF(ISERROR(SEARCH(MID(";"&amp;'CASE DATA'!$E209&amp;";",ROW($1:$99),1),";")),"",ROW($1:$99)),COLUMN(B208))-1)</f>
        <v/>
      </c>
      <c r="W209" s="121" t="str">
        <f t="array" ref="W209">MID(";"&amp;'CASE DATA'!$E209&amp;";",SMALL(IF(ISERROR(SEARCH(MID(";"&amp;'CASE DATA'!$E209&amp;";",ROW($1:$99),1),";")),"",ROW($1:$99)+1),COLUMN(C209)),SMALL(IF(ISERROR(SEARCH(MID(";"&amp;'CASE DATA'!$E209&amp;";",ROW($1:$99),1),";")),"",ROW($1:$99)),COLUMN(C208)+1)-SMALL(IF(ISERROR(SEARCH(MID(";"&amp;'CASE DATA'!$E209&amp;";",ROW($1:$99),1),";")),"",ROW($1:$99)),COLUMN(C208))-1)</f>
        <v/>
      </c>
      <c r="X209" s="121" t="str">
        <f t="array" ref="X209">MID(";"&amp;'CASE DATA'!$E209&amp;";",SMALL(IF(ISERROR(SEARCH(MID(";"&amp;'CASE DATA'!$E209&amp;";",ROW($1:$99),1),";")),"",ROW($1:$99)+1),COLUMN(D209)),SMALL(IF(ISERROR(SEARCH(MID(";"&amp;'CASE DATA'!$E209&amp;";",ROW($1:$99),1),";")),"",ROW($1:$99)),COLUMN(D208)+1)-SMALL(IF(ISERROR(SEARCH(MID(";"&amp;'CASE DATA'!$E209&amp;";",ROW($1:$99),1),";")),"",ROW($1:$99)),COLUMN(D208))-1)</f>
        <v/>
      </c>
      <c r="Y209" s="121" t="str">
        <f t="array" ref="Y209">MID(";"&amp;'CASE DATA'!$E209&amp;";",SMALL(IF(ISERROR(SEARCH(MID(";"&amp;'CASE DATA'!$E209&amp;";",ROW($1:$99),1),";")),"",ROW($1:$99)+1),COLUMN(E209)),SMALL(IF(ISERROR(SEARCH(MID(";"&amp;'CASE DATA'!$E209&amp;";",ROW($1:$99),1),";")),"",ROW($1:$99)),COLUMN(E208)+1)-SMALL(IF(ISERROR(SEARCH(MID(";"&amp;'CASE DATA'!$E209&amp;";",ROW($1:$99),1),";")),"",ROW($1:$99)),COLUMN(E208))-1)</f>
        <v/>
      </c>
      <c r="Z209" s="121" t="str">
        <f t="array" ref="Z209">MID(";"&amp;'CASE DATA'!$E209&amp;";",SMALL(IF(ISERROR(SEARCH(MID(";"&amp;'CASE DATA'!$E209&amp;";",ROW($1:$99),1),";")),"",ROW($1:$99)+1),COLUMN(F209)),SMALL(IF(ISERROR(SEARCH(MID(";"&amp;'CASE DATA'!$E209&amp;";",ROW($1:$99),1),";")),"",ROW($1:$99)),COLUMN(F208)+1)-SMALL(IF(ISERROR(SEARCH(MID(";"&amp;'CASE DATA'!$E209&amp;";",ROW($1:$99),1),";")),"",ROW($1:$99)),COLUMN(F208))-1)</f>
        <v/>
      </c>
      <c r="AA209" s="121" t="str">
        <f t="array" ref="AA209">MID(";"&amp;'CASE DATA'!$E209&amp;";",SMALL(IF(ISERROR(SEARCH(MID(";"&amp;'CASE DATA'!$E209&amp;";",ROW($1:$99),1),";")),"",ROW($1:$99)+1),COLUMN(G209)),SMALL(IF(ISERROR(SEARCH(MID(";"&amp;'CASE DATA'!$E209&amp;";",ROW($1:$99),1),";")),"",ROW($1:$99)),COLUMN(G208)+1)-SMALL(IF(ISERROR(SEARCH(MID(";"&amp;'CASE DATA'!$E209&amp;";",ROW($1:$99),1),";")),"",ROW($1:$99)),COLUMN(G208))-1)</f>
        <v/>
      </c>
      <c r="AB209" s="121" t="str">
        <f t="array" ref="AB209">MID(";"&amp;'CASE DATA'!$E209&amp;";",SMALL(IF(ISERROR(SEARCH(MID(";"&amp;'CASE DATA'!$E209&amp;";",ROW($1:$99),1),";")),"",ROW($1:$99)+1),COLUMN(H209)),SMALL(IF(ISERROR(SEARCH(MID(";"&amp;'CASE DATA'!$E209&amp;";",ROW($1:$99),1),";")),"",ROW($1:$99)),COLUMN(H208)+1)-SMALL(IF(ISERROR(SEARCH(MID(";"&amp;'CASE DATA'!$E209&amp;";",ROW($1:$99),1),";")),"",ROW($1:$99)),COLUMN(H208))-1)</f>
        <v/>
      </c>
      <c r="AC209" s="121" t="str">
        <f t="array" ref="AC209">MID(";"&amp;'CASE DATA'!$E209&amp;";",SMALL(IF(ISERROR(SEARCH(MID(";"&amp;'CASE DATA'!$E209&amp;";",ROW($1:$99),1),";")),"",ROW($1:$99)+1),COLUMN(I209)),SMALL(IF(ISERROR(SEARCH(MID(";"&amp;'CASE DATA'!$E209&amp;";",ROW($1:$99),1),";")),"",ROW($1:$99)),COLUMN(I208)+1)-SMALL(IF(ISERROR(SEARCH(MID(";"&amp;'CASE DATA'!$E209&amp;";",ROW($1:$99),1),";")),"",ROW($1:$99)),COLUMN(I208))-1)</f>
        <v/>
      </c>
      <c r="AD209" s="121" t="str">
        <f t="array" ref="AD209">MID(";"&amp;'CASE DATA'!$E209&amp;";",SMALL(IF(ISERROR(SEARCH(MID(";"&amp;'CASE DATA'!$E209&amp;";",ROW($1:$99),1),";")),"",ROW($1:$99)+1),COLUMN(J209)),SMALL(IF(ISERROR(SEARCH(MID(";"&amp;'CASE DATA'!$E209&amp;";",ROW($1:$99),1),";")),"",ROW($1:$99)),COLUMN(J208)+1)-SMALL(IF(ISERROR(SEARCH(MID(";"&amp;'CASE DATA'!$E209&amp;";",ROW($1:$99),1),";")),"",ROW($1:$99)),COLUMN(J208))-1)</f>
        <v/>
      </c>
      <c r="AE209" s="121" t="str">
        <f t="array" ref="AE209">MID(";"&amp;'CASE DATA'!$E209&amp;";",SMALL(IF(ISERROR(SEARCH(MID(";"&amp;'CASE DATA'!$E209&amp;";",ROW($1:$99),1),";")),"",ROW($1:$99)+1),COLUMN(K209)),SMALL(IF(ISERROR(SEARCH(MID(";"&amp;'CASE DATA'!$E209&amp;";",ROW($1:$99),1),";")),"",ROW($1:$99)),COLUMN(K208)+1)-SMALL(IF(ISERROR(SEARCH(MID(";"&amp;'CASE DATA'!$E209&amp;";",ROW($1:$99),1),";")),"",ROW($1:$99)),COLUMN(K208))-1)</f>
        <v/>
      </c>
      <c r="AF209" s="121" t="str">
        <f t="array" ref="AF209">MID(";"&amp;'CASE DATA'!$E209&amp;";",SMALL(IF(ISERROR(SEARCH(MID(";"&amp;'CASE DATA'!$E209&amp;";",ROW($1:$99),1),";")),"",ROW($1:$99)+1),COLUMN(L209)),SMALL(IF(ISERROR(SEARCH(MID(";"&amp;'CASE DATA'!$E209&amp;";",ROW($1:$99),1),";")),"",ROW($1:$99)),COLUMN(L208)+1)-SMALL(IF(ISERROR(SEARCH(MID(";"&amp;'CASE DATA'!$E209&amp;";",ROW($1:$99),1),";")),"",ROW($1:$99)),COLUMN(L208))-1)</f>
        <v/>
      </c>
    </row>
    <row r="210" spans="19:32" x14ac:dyDescent="0.3">
      <c r="S210" s="8">
        <f t="shared" si="4"/>
        <v>0</v>
      </c>
      <c r="U210" s="121" t="str">
        <f t="array" ref="U210">MID(";"&amp;'CASE DATA'!$E210&amp;";",SMALL(IF(ISERROR(SEARCH(MID(";"&amp;'CASE DATA'!$E210&amp;";",ROW($1:$99),1),";")),"",ROW($1:$99)+1),COLUMN(A210)),SMALL(IF(ISERROR(SEARCH(MID(";"&amp;'CASE DATA'!$E210&amp;";",ROW($1:$99),1),";")),"",ROW($1:$99)),COLUMN(A209)+1)-SMALL(IF(ISERROR(SEARCH(MID(";"&amp;'CASE DATA'!$E210&amp;";",ROW($1:$99),1),";")),"",ROW($1:$99)),COLUMN(A209))-1)</f>
        <v/>
      </c>
      <c r="V210" s="121" t="str">
        <f t="array" ref="V210">MID(";"&amp;'CASE DATA'!$E210&amp;";",SMALL(IF(ISERROR(SEARCH(MID(";"&amp;'CASE DATA'!$E210&amp;";",ROW($1:$99),1),";")),"",ROW($1:$99)+1),COLUMN(B210)),SMALL(IF(ISERROR(SEARCH(MID(";"&amp;'CASE DATA'!$E210&amp;";",ROW($1:$99),1),";")),"",ROW($1:$99)),COLUMN(B209)+1)-SMALL(IF(ISERROR(SEARCH(MID(";"&amp;'CASE DATA'!$E210&amp;";",ROW($1:$99),1),";")),"",ROW($1:$99)),COLUMN(B209))-1)</f>
        <v/>
      </c>
      <c r="W210" s="121" t="str">
        <f t="array" ref="W210">MID(";"&amp;'CASE DATA'!$E210&amp;";",SMALL(IF(ISERROR(SEARCH(MID(";"&amp;'CASE DATA'!$E210&amp;";",ROW($1:$99),1),";")),"",ROW($1:$99)+1),COLUMN(C210)),SMALL(IF(ISERROR(SEARCH(MID(";"&amp;'CASE DATA'!$E210&amp;";",ROW($1:$99),1),";")),"",ROW($1:$99)),COLUMN(C209)+1)-SMALL(IF(ISERROR(SEARCH(MID(";"&amp;'CASE DATA'!$E210&amp;";",ROW($1:$99),1),";")),"",ROW($1:$99)),COLUMN(C209))-1)</f>
        <v/>
      </c>
      <c r="X210" s="121" t="str">
        <f t="array" ref="X210">MID(";"&amp;'CASE DATA'!$E210&amp;";",SMALL(IF(ISERROR(SEARCH(MID(";"&amp;'CASE DATA'!$E210&amp;";",ROW($1:$99),1),";")),"",ROW($1:$99)+1),COLUMN(D210)),SMALL(IF(ISERROR(SEARCH(MID(";"&amp;'CASE DATA'!$E210&amp;";",ROW($1:$99),1),";")),"",ROW($1:$99)),COLUMN(D209)+1)-SMALL(IF(ISERROR(SEARCH(MID(";"&amp;'CASE DATA'!$E210&amp;";",ROW($1:$99),1),";")),"",ROW($1:$99)),COLUMN(D209))-1)</f>
        <v/>
      </c>
      <c r="Y210" s="121" t="str">
        <f t="array" ref="Y210">MID(";"&amp;'CASE DATA'!$E210&amp;";",SMALL(IF(ISERROR(SEARCH(MID(";"&amp;'CASE DATA'!$E210&amp;";",ROW($1:$99),1),";")),"",ROW($1:$99)+1),COLUMN(E210)),SMALL(IF(ISERROR(SEARCH(MID(";"&amp;'CASE DATA'!$E210&amp;";",ROW($1:$99),1),";")),"",ROW($1:$99)),COLUMN(E209)+1)-SMALL(IF(ISERROR(SEARCH(MID(";"&amp;'CASE DATA'!$E210&amp;";",ROW($1:$99),1),";")),"",ROW($1:$99)),COLUMN(E209))-1)</f>
        <v/>
      </c>
      <c r="Z210" s="121" t="str">
        <f t="array" ref="Z210">MID(";"&amp;'CASE DATA'!$E210&amp;";",SMALL(IF(ISERROR(SEARCH(MID(";"&amp;'CASE DATA'!$E210&amp;";",ROW($1:$99),1),";")),"",ROW($1:$99)+1),COLUMN(F210)),SMALL(IF(ISERROR(SEARCH(MID(";"&amp;'CASE DATA'!$E210&amp;";",ROW($1:$99),1),";")),"",ROW($1:$99)),COLUMN(F209)+1)-SMALL(IF(ISERROR(SEARCH(MID(";"&amp;'CASE DATA'!$E210&amp;";",ROW($1:$99),1),";")),"",ROW($1:$99)),COLUMN(F209))-1)</f>
        <v/>
      </c>
      <c r="AA210" s="121" t="str">
        <f t="array" ref="AA210">MID(";"&amp;'CASE DATA'!$E210&amp;";",SMALL(IF(ISERROR(SEARCH(MID(";"&amp;'CASE DATA'!$E210&amp;";",ROW($1:$99),1),";")),"",ROW($1:$99)+1),COLUMN(G210)),SMALL(IF(ISERROR(SEARCH(MID(";"&amp;'CASE DATA'!$E210&amp;";",ROW($1:$99),1),";")),"",ROW($1:$99)),COLUMN(G209)+1)-SMALL(IF(ISERROR(SEARCH(MID(";"&amp;'CASE DATA'!$E210&amp;";",ROW($1:$99),1),";")),"",ROW($1:$99)),COLUMN(G209))-1)</f>
        <v/>
      </c>
      <c r="AB210" s="121" t="str">
        <f t="array" ref="AB210">MID(";"&amp;'CASE DATA'!$E210&amp;";",SMALL(IF(ISERROR(SEARCH(MID(";"&amp;'CASE DATA'!$E210&amp;";",ROW($1:$99),1),";")),"",ROW($1:$99)+1),COLUMN(H210)),SMALL(IF(ISERROR(SEARCH(MID(";"&amp;'CASE DATA'!$E210&amp;";",ROW($1:$99),1),";")),"",ROW($1:$99)),COLUMN(H209)+1)-SMALL(IF(ISERROR(SEARCH(MID(";"&amp;'CASE DATA'!$E210&amp;";",ROW($1:$99),1),";")),"",ROW($1:$99)),COLUMN(H209))-1)</f>
        <v/>
      </c>
      <c r="AC210" s="121" t="str">
        <f t="array" ref="AC210">MID(";"&amp;'CASE DATA'!$E210&amp;";",SMALL(IF(ISERROR(SEARCH(MID(";"&amp;'CASE DATA'!$E210&amp;";",ROW($1:$99),1),";")),"",ROW($1:$99)+1),COLUMN(I210)),SMALL(IF(ISERROR(SEARCH(MID(";"&amp;'CASE DATA'!$E210&amp;";",ROW($1:$99),1),";")),"",ROW($1:$99)),COLUMN(I209)+1)-SMALL(IF(ISERROR(SEARCH(MID(";"&amp;'CASE DATA'!$E210&amp;";",ROW($1:$99),1),";")),"",ROW($1:$99)),COLUMN(I209))-1)</f>
        <v/>
      </c>
      <c r="AD210" s="121" t="str">
        <f t="array" ref="AD210">MID(";"&amp;'CASE DATA'!$E210&amp;";",SMALL(IF(ISERROR(SEARCH(MID(";"&amp;'CASE DATA'!$E210&amp;";",ROW($1:$99),1),";")),"",ROW($1:$99)+1),COLUMN(J210)),SMALL(IF(ISERROR(SEARCH(MID(";"&amp;'CASE DATA'!$E210&amp;";",ROW($1:$99),1),";")),"",ROW($1:$99)),COLUMN(J209)+1)-SMALL(IF(ISERROR(SEARCH(MID(";"&amp;'CASE DATA'!$E210&amp;";",ROW($1:$99),1),";")),"",ROW($1:$99)),COLUMN(J209))-1)</f>
        <v/>
      </c>
      <c r="AE210" s="121" t="str">
        <f t="array" ref="AE210">MID(";"&amp;'CASE DATA'!$E210&amp;";",SMALL(IF(ISERROR(SEARCH(MID(";"&amp;'CASE DATA'!$E210&amp;";",ROW($1:$99),1),";")),"",ROW($1:$99)+1),COLUMN(K210)),SMALL(IF(ISERROR(SEARCH(MID(";"&amp;'CASE DATA'!$E210&amp;";",ROW($1:$99),1),";")),"",ROW($1:$99)),COLUMN(K209)+1)-SMALL(IF(ISERROR(SEARCH(MID(";"&amp;'CASE DATA'!$E210&amp;";",ROW($1:$99),1),";")),"",ROW($1:$99)),COLUMN(K209))-1)</f>
        <v/>
      </c>
      <c r="AF210" s="121" t="str">
        <f t="array" ref="AF210">MID(";"&amp;'CASE DATA'!$E210&amp;";",SMALL(IF(ISERROR(SEARCH(MID(";"&amp;'CASE DATA'!$E210&amp;";",ROW($1:$99),1),";")),"",ROW($1:$99)+1),COLUMN(L210)),SMALL(IF(ISERROR(SEARCH(MID(";"&amp;'CASE DATA'!$E210&amp;";",ROW($1:$99),1),";")),"",ROW($1:$99)),COLUMN(L209)+1)-SMALL(IF(ISERROR(SEARCH(MID(";"&amp;'CASE DATA'!$E210&amp;";",ROW($1:$99),1),";")),"",ROW($1:$99)),COLUMN(L209))-1)</f>
        <v/>
      </c>
    </row>
    <row r="211" spans="19:32" x14ac:dyDescent="0.3">
      <c r="S211" s="8">
        <f t="shared" si="4"/>
        <v>0</v>
      </c>
      <c r="U211" s="121" t="str">
        <f t="array" ref="U211">MID(";"&amp;'CASE DATA'!$E211&amp;";",SMALL(IF(ISERROR(SEARCH(MID(";"&amp;'CASE DATA'!$E211&amp;";",ROW($1:$99),1),";")),"",ROW($1:$99)+1),COLUMN(A211)),SMALL(IF(ISERROR(SEARCH(MID(";"&amp;'CASE DATA'!$E211&amp;";",ROW($1:$99),1),";")),"",ROW($1:$99)),COLUMN(A210)+1)-SMALL(IF(ISERROR(SEARCH(MID(";"&amp;'CASE DATA'!$E211&amp;";",ROW($1:$99),1),";")),"",ROW($1:$99)),COLUMN(A210))-1)</f>
        <v/>
      </c>
      <c r="V211" s="121" t="str">
        <f t="array" ref="V211">MID(";"&amp;'CASE DATA'!$E211&amp;";",SMALL(IF(ISERROR(SEARCH(MID(";"&amp;'CASE DATA'!$E211&amp;";",ROW($1:$99),1),";")),"",ROW($1:$99)+1),COLUMN(B211)),SMALL(IF(ISERROR(SEARCH(MID(";"&amp;'CASE DATA'!$E211&amp;";",ROW($1:$99),1),";")),"",ROW($1:$99)),COLUMN(B210)+1)-SMALL(IF(ISERROR(SEARCH(MID(";"&amp;'CASE DATA'!$E211&amp;";",ROW($1:$99),1),";")),"",ROW($1:$99)),COLUMN(B210))-1)</f>
        <v/>
      </c>
      <c r="W211" s="121" t="str">
        <f t="array" ref="W211">MID(";"&amp;'CASE DATA'!$E211&amp;";",SMALL(IF(ISERROR(SEARCH(MID(";"&amp;'CASE DATA'!$E211&amp;";",ROW($1:$99),1),";")),"",ROW($1:$99)+1),COLUMN(C211)),SMALL(IF(ISERROR(SEARCH(MID(";"&amp;'CASE DATA'!$E211&amp;";",ROW($1:$99),1),";")),"",ROW($1:$99)),COLUMN(C210)+1)-SMALL(IF(ISERROR(SEARCH(MID(";"&amp;'CASE DATA'!$E211&amp;";",ROW($1:$99),1),";")),"",ROW($1:$99)),COLUMN(C210))-1)</f>
        <v/>
      </c>
      <c r="X211" s="121" t="str">
        <f t="array" ref="X211">MID(";"&amp;'CASE DATA'!$E211&amp;";",SMALL(IF(ISERROR(SEARCH(MID(";"&amp;'CASE DATA'!$E211&amp;";",ROW($1:$99),1),";")),"",ROW($1:$99)+1),COLUMN(D211)),SMALL(IF(ISERROR(SEARCH(MID(";"&amp;'CASE DATA'!$E211&amp;";",ROW($1:$99),1),";")),"",ROW($1:$99)),COLUMN(D210)+1)-SMALL(IF(ISERROR(SEARCH(MID(";"&amp;'CASE DATA'!$E211&amp;";",ROW($1:$99),1),";")),"",ROW($1:$99)),COLUMN(D210))-1)</f>
        <v/>
      </c>
      <c r="Y211" s="121" t="str">
        <f t="array" ref="Y211">MID(";"&amp;'CASE DATA'!$E211&amp;";",SMALL(IF(ISERROR(SEARCH(MID(";"&amp;'CASE DATA'!$E211&amp;";",ROW($1:$99),1),";")),"",ROW($1:$99)+1),COLUMN(E211)),SMALL(IF(ISERROR(SEARCH(MID(";"&amp;'CASE DATA'!$E211&amp;";",ROW($1:$99),1),";")),"",ROW($1:$99)),COLUMN(E210)+1)-SMALL(IF(ISERROR(SEARCH(MID(";"&amp;'CASE DATA'!$E211&amp;";",ROW($1:$99),1),";")),"",ROW($1:$99)),COLUMN(E210))-1)</f>
        <v/>
      </c>
      <c r="Z211" s="121" t="str">
        <f t="array" ref="Z211">MID(";"&amp;'CASE DATA'!$E211&amp;";",SMALL(IF(ISERROR(SEARCH(MID(";"&amp;'CASE DATA'!$E211&amp;";",ROW($1:$99),1),";")),"",ROW($1:$99)+1),COLUMN(F211)),SMALL(IF(ISERROR(SEARCH(MID(";"&amp;'CASE DATA'!$E211&amp;";",ROW($1:$99),1),";")),"",ROW($1:$99)),COLUMN(F210)+1)-SMALL(IF(ISERROR(SEARCH(MID(";"&amp;'CASE DATA'!$E211&amp;";",ROW($1:$99),1),";")),"",ROW($1:$99)),COLUMN(F210))-1)</f>
        <v/>
      </c>
      <c r="AA211" s="121" t="str">
        <f t="array" ref="AA211">MID(";"&amp;'CASE DATA'!$E211&amp;";",SMALL(IF(ISERROR(SEARCH(MID(";"&amp;'CASE DATA'!$E211&amp;";",ROW($1:$99),1),";")),"",ROW($1:$99)+1),COLUMN(G211)),SMALL(IF(ISERROR(SEARCH(MID(";"&amp;'CASE DATA'!$E211&amp;";",ROW($1:$99),1),";")),"",ROW($1:$99)),COLUMN(G210)+1)-SMALL(IF(ISERROR(SEARCH(MID(";"&amp;'CASE DATA'!$E211&amp;";",ROW($1:$99),1),";")),"",ROW($1:$99)),COLUMN(G210))-1)</f>
        <v/>
      </c>
      <c r="AB211" s="121" t="str">
        <f t="array" ref="AB211">MID(";"&amp;'CASE DATA'!$E211&amp;";",SMALL(IF(ISERROR(SEARCH(MID(";"&amp;'CASE DATA'!$E211&amp;";",ROW($1:$99),1),";")),"",ROW($1:$99)+1),COLUMN(H211)),SMALL(IF(ISERROR(SEARCH(MID(";"&amp;'CASE DATA'!$E211&amp;";",ROW($1:$99),1),";")),"",ROW($1:$99)),COLUMN(H210)+1)-SMALL(IF(ISERROR(SEARCH(MID(";"&amp;'CASE DATA'!$E211&amp;";",ROW($1:$99),1),";")),"",ROW($1:$99)),COLUMN(H210))-1)</f>
        <v/>
      </c>
      <c r="AC211" s="121" t="str">
        <f t="array" ref="AC211">MID(";"&amp;'CASE DATA'!$E211&amp;";",SMALL(IF(ISERROR(SEARCH(MID(";"&amp;'CASE DATA'!$E211&amp;";",ROW($1:$99),1),";")),"",ROW($1:$99)+1),COLUMN(I211)),SMALL(IF(ISERROR(SEARCH(MID(";"&amp;'CASE DATA'!$E211&amp;";",ROW($1:$99),1),";")),"",ROW($1:$99)),COLUMN(I210)+1)-SMALL(IF(ISERROR(SEARCH(MID(";"&amp;'CASE DATA'!$E211&amp;";",ROW($1:$99),1),";")),"",ROW($1:$99)),COLUMN(I210))-1)</f>
        <v/>
      </c>
      <c r="AD211" s="121" t="str">
        <f t="array" ref="AD211">MID(";"&amp;'CASE DATA'!$E211&amp;";",SMALL(IF(ISERROR(SEARCH(MID(";"&amp;'CASE DATA'!$E211&amp;";",ROW($1:$99),1),";")),"",ROW($1:$99)+1),COLUMN(J211)),SMALL(IF(ISERROR(SEARCH(MID(";"&amp;'CASE DATA'!$E211&amp;";",ROW($1:$99),1),";")),"",ROW($1:$99)),COLUMN(J210)+1)-SMALL(IF(ISERROR(SEARCH(MID(";"&amp;'CASE DATA'!$E211&amp;";",ROW($1:$99),1),";")),"",ROW($1:$99)),COLUMN(J210))-1)</f>
        <v/>
      </c>
      <c r="AE211" s="121" t="str">
        <f t="array" ref="AE211">MID(";"&amp;'CASE DATA'!$E211&amp;";",SMALL(IF(ISERROR(SEARCH(MID(";"&amp;'CASE DATA'!$E211&amp;";",ROW($1:$99),1),";")),"",ROW($1:$99)+1),COLUMN(K211)),SMALL(IF(ISERROR(SEARCH(MID(";"&amp;'CASE DATA'!$E211&amp;";",ROW($1:$99),1),";")),"",ROW($1:$99)),COLUMN(K210)+1)-SMALL(IF(ISERROR(SEARCH(MID(";"&amp;'CASE DATA'!$E211&amp;";",ROW($1:$99),1),";")),"",ROW($1:$99)),COLUMN(K210))-1)</f>
        <v/>
      </c>
      <c r="AF211" s="121" t="str">
        <f t="array" ref="AF211">MID(";"&amp;'CASE DATA'!$E211&amp;";",SMALL(IF(ISERROR(SEARCH(MID(";"&amp;'CASE DATA'!$E211&amp;";",ROW($1:$99),1),";")),"",ROW($1:$99)+1),COLUMN(L211)),SMALL(IF(ISERROR(SEARCH(MID(";"&amp;'CASE DATA'!$E211&amp;";",ROW($1:$99),1),";")),"",ROW($1:$99)),COLUMN(L210)+1)-SMALL(IF(ISERROR(SEARCH(MID(";"&amp;'CASE DATA'!$E211&amp;";",ROW($1:$99),1),";")),"",ROW($1:$99)),COLUMN(L210))-1)</f>
        <v/>
      </c>
    </row>
    <row r="212" spans="19:32" x14ac:dyDescent="0.3">
      <c r="S212" s="8">
        <f t="shared" si="4"/>
        <v>0</v>
      </c>
      <c r="U212" s="121" t="str">
        <f t="array" ref="U212">MID(";"&amp;'CASE DATA'!$E212&amp;";",SMALL(IF(ISERROR(SEARCH(MID(";"&amp;'CASE DATA'!$E212&amp;";",ROW($1:$99),1),";")),"",ROW($1:$99)+1),COLUMN(A212)),SMALL(IF(ISERROR(SEARCH(MID(";"&amp;'CASE DATA'!$E212&amp;";",ROW($1:$99),1),";")),"",ROW($1:$99)),COLUMN(A211)+1)-SMALL(IF(ISERROR(SEARCH(MID(";"&amp;'CASE DATA'!$E212&amp;";",ROW($1:$99),1),";")),"",ROW($1:$99)),COLUMN(A211))-1)</f>
        <v/>
      </c>
      <c r="V212" s="121" t="str">
        <f t="array" ref="V212">MID(";"&amp;'CASE DATA'!$E212&amp;";",SMALL(IF(ISERROR(SEARCH(MID(";"&amp;'CASE DATA'!$E212&amp;";",ROW($1:$99),1),";")),"",ROW($1:$99)+1),COLUMN(B212)),SMALL(IF(ISERROR(SEARCH(MID(";"&amp;'CASE DATA'!$E212&amp;";",ROW($1:$99),1),";")),"",ROW($1:$99)),COLUMN(B211)+1)-SMALL(IF(ISERROR(SEARCH(MID(";"&amp;'CASE DATA'!$E212&amp;";",ROW($1:$99),1),";")),"",ROW($1:$99)),COLUMN(B211))-1)</f>
        <v/>
      </c>
      <c r="W212" s="121" t="str">
        <f t="array" ref="W212">MID(";"&amp;'CASE DATA'!$E212&amp;";",SMALL(IF(ISERROR(SEARCH(MID(";"&amp;'CASE DATA'!$E212&amp;";",ROW($1:$99),1),";")),"",ROW($1:$99)+1),COLUMN(C212)),SMALL(IF(ISERROR(SEARCH(MID(";"&amp;'CASE DATA'!$E212&amp;";",ROW($1:$99),1),";")),"",ROW($1:$99)),COLUMN(C211)+1)-SMALL(IF(ISERROR(SEARCH(MID(";"&amp;'CASE DATA'!$E212&amp;";",ROW($1:$99),1),";")),"",ROW($1:$99)),COLUMN(C211))-1)</f>
        <v/>
      </c>
      <c r="X212" s="121" t="str">
        <f t="array" ref="X212">MID(";"&amp;'CASE DATA'!$E212&amp;";",SMALL(IF(ISERROR(SEARCH(MID(";"&amp;'CASE DATA'!$E212&amp;";",ROW($1:$99),1),";")),"",ROW($1:$99)+1),COLUMN(D212)),SMALL(IF(ISERROR(SEARCH(MID(";"&amp;'CASE DATA'!$E212&amp;";",ROW($1:$99),1),";")),"",ROW($1:$99)),COLUMN(D211)+1)-SMALL(IF(ISERROR(SEARCH(MID(";"&amp;'CASE DATA'!$E212&amp;";",ROW($1:$99),1),";")),"",ROW($1:$99)),COLUMN(D211))-1)</f>
        <v/>
      </c>
      <c r="Y212" s="121" t="str">
        <f t="array" ref="Y212">MID(";"&amp;'CASE DATA'!$E212&amp;";",SMALL(IF(ISERROR(SEARCH(MID(";"&amp;'CASE DATA'!$E212&amp;";",ROW($1:$99),1),";")),"",ROW($1:$99)+1),COLUMN(E212)),SMALL(IF(ISERROR(SEARCH(MID(";"&amp;'CASE DATA'!$E212&amp;";",ROW($1:$99),1),";")),"",ROW($1:$99)),COLUMN(E211)+1)-SMALL(IF(ISERROR(SEARCH(MID(";"&amp;'CASE DATA'!$E212&amp;";",ROW($1:$99),1),";")),"",ROW($1:$99)),COLUMN(E211))-1)</f>
        <v/>
      </c>
      <c r="Z212" s="121" t="str">
        <f t="array" ref="Z212">MID(";"&amp;'CASE DATA'!$E212&amp;";",SMALL(IF(ISERROR(SEARCH(MID(";"&amp;'CASE DATA'!$E212&amp;";",ROW($1:$99),1),";")),"",ROW($1:$99)+1),COLUMN(F212)),SMALL(IF(ISERROR(SEARCH(MID(";"&amp;'CASE DATA'!$E212&amp;";",ROW($1:$99),1),";")),"",ROW($1:$99)),COLUMN(F211)+1)-SMALL(IF(ISERROR(SEARCH(MID(";"&amp;'CASE DATA'!$E212&amp;";",ROW($1:$99),1),";")),"",ROW($1:$99)),COLUMN(F211))-1)</f>
        <v/>
      </c>
      <c r="AA212" s="121" t="str">
        <f t="array" ref="AA212">MID(";"&amp;'CASE DATA'!$E212&amp;";",SMALL(IF(ISERROR(SEARCH(MID(";"&amp;'CASE DATA'!$E212&amp;";",ROW($1:$99),1),";")),"",ROW($1:$99)+1),COLUMN(G212)),SMALL(IF(ISERROR(SEARCH(MID(";"&amp;'CASE DATA'!$E212&amp;";",ROW($1:$99),1),";")),"",ROW($1:$99)),COLUMN(G211)+1)-SMALL(IF(ISERROR(SEARCH(MID(";"&amp;'CASE DATA'!$E212&amp;";",ROW($1:$99),1),";")),"",ROW($1:$99)),COLUMN(G211))-1)</f>
        <v/>
      </c>
      <c r="AB212" s="121" t="str">
        <f t="array" ref="AB212">MID(";"&amp;'CASE DATA'!$E212&amp;";",SMALL(IF(ISERROR(SEARCH(MID(";"&amp;'CASE DATA'!$E212&amp;";",ROW($1:$99),1),";")),"",ROW($1:$99)+1),COLUMN(H212)),SMALL(IF(ISERROR(SEARCH(MID(";"&amp;'CASE DATA'!$E212&amp;";",ROW($1:$99),1),";")),"",ROW($1:$99)),COLUMN(H211)+1)-SMALL(IF(ISERROR(SEARCH(MID(";"&amp;'CASE DATA'!$E212&amp;";",ROW($1:$99),1),";")),"",ROW($1:$99)),COLUMN(H211))-1)</f>
        <v/>
      </c>
      <c r="AC212" s="121" t="str">
        <f t="array" ref="AC212">MID(";"&amp;'CASE DATA'!$E212&amp;";",SMALL(IF(ISERROR(SEARCH(MID(";"&amp;'CASE DATA'!$E212&amp;";",ROW($1:$99),1),";")),"",ROW($1:$99)+1),COLUMN(I212)),SMALL(IF(ISERROR(SEARCH(MID(";"&amp;'CASE DATA'!$E212&amp;";",ROW($1:$99),1),";")),"",ROW($1:$99)),COLUMN(I211)+1)-SMALL(IF(ISERROR(SEARCH(MID(";"&amp;'CASE DATA'!$E212&amp;";",ROW($1:$99),1),";")),"",ROW($1:$99)),COLUMN(I211))-1)</f>
        <v/>
      </c>
      <c r="AD212" s="121" t="str">
        <f t="array" ref="AD212">MID(";"&amp;'CASE DATA'!$E212&amp;";",SMALL(IF(ISERROR(SEARCH(MID(";"&amp;'CASE DATA'!$E212&amp;";",ROW($1:$99),1),";")),"",ROW($1:$99)+1),COLUMN(J212)),SMALL(IF(ISERROR(SEARCH(MID(";"&amp;'CASE DATA'!$E212&amp;";",ROW($1:$99),1),";")),"",ROW($1:$99)),COLUMN(J211)+1)-SMALL(IF(ISERROR(SEARCH(MID(";"&amp;'CASE DATA'!$E212&amp;";",ROW($1:$99),1),";")),"",ROW($1:$99)),COLUMN(J211))-1)</f>
        <v/>
      </c>
      <c r="AE212" s="121" t="str">
        <f t="array" ref="AE212">MID(";"&amp;'CASE DATA'!$E212&amp;";",SMALL(IF(ISERROR(SEARCH(MID(";"&amp;'CASE DATA'!$E212&amp;";",ROW($1:$99),1),";")),"",ROW($1:$99)+1),COLUMN(K212)),SMALL(IF(ISERROR(SEARCH(MID(";"&amp;'CASE DATA'!$E212&amp;";",ROW($1:$99),1),";")),"",ROW($1:$99)),COLUMN(K211)+1)-SMALL(IF(ISERROR(SEARCH(MID(";"&amp;'CASE DATA'!$E212&amp;";",ROW($1:$99),1),";")),"",ROW($1:$99)),COLUMN(K211))-1)</f>
        <v/>
      </c>
      <c r="AF212" s="121" t="str">
        <f t="array" ref="AF212">MID(";"&amp;'CASE DATA'!$E212&amp;";",SMALL(IF(ISERROR(SEARCH(MID(";"&amp;'CASE DATA'!$E212&amp;";",ROW($1:$99),1),";")),"",ROW($1:$99)+1),COLUMN(L212)),SMALL(IF(ISERROR(SEARCH(MID(";"&amp;'CASE DATA'!$E212&amp;";",ROW($1:$99),1),";")),"",ROW($1:$99)),COLUMN(L211)+1)-SMALL(IF(ISERROR(SEARCH(MID(";"&amp;'CASE DATA'!$E212&amp;";",ROW($1:$99),1),";")),"",ROW($1:$99)),COLUMN(L211))-1)</f>
        <v/>
      </c>
    </row>
    <row r="213" spans="19:32" x14ac:dyDescent="0.3">
      <c r="S213" s="8">
        <f t="shared" si="4"/>
        <v>0</v>
      </c>
      <c r="U213" s="121" t="str">
        <f t="array" ref="U213">MID(";"&amp;'CASE DATA'!$E213&amp;";",SMALL(IF(ISERROR(SEARCH(MID(";"&amp;'CASE DATA'!$E213&amp;";",ROW($1:$99),1),";")),"",ROW($1:$99)+1),COLUMN(A213)),SMALL(IF(ISERROR(SEARCH(MID(";"&amp;'CASE DATA'!$E213&amp;";",ROW($1:$99),1),";")),"",ROW($1:$99)),COLUMN(A212)+1)-SMALL(IF(ISERROR(SEARCH(MID(";"&amp;'CASE DATA'!$E213&amp;";",ROW($1:$99),1),";")),"",ROW($1:$99)),COLUMN(A212))-1)</f>
        <v/>
      </c>
      <c r="V213" s="121" t="str">
        <f t="array" ref="V213">MID(";"&amp;'CASE DATA'!$E213&amp;";",SMALL(IF(ISERROR(SEARCH(MID(";"&amp;'CASE DATA'!$E213&amp;";",ROW($1:$99),1),";")),"",ROW($1:$99)+1),COLUMN(B213)),SMALL(IF(ISERROR(SEARCH(MID(";"&amp;'CASE DATA'!$E213&amp;";",ROW($1:$99),1),";")),"",ROW($1:$99)),COLUMN(B212)+1)-SMALL(IF(ISERROR(SEARCH(MID(";"&amp;'CASE DATA'!$E213&amp;";",ROW($1:$99),1),";")),"",ROW($1:$99)),COLUMN(B212))-1)</f>
        <v/>
      </c>
      <c r="W213" s="121" t="str">
        <f t="array" ref="W213">MID(";"&amp;'CASE DATA'!$E213&amp;";",SMALL(IF(ISERROR(SEARCH(MID(";"&amp;'CASE DATA'!$E213&amp;";",ROW($1:$99),1),";")),"",ROW($1:$99)+1),COLUMN(C213)),SMALL(IF(ISERROR(SEARCH(MID(";"&amp;'CASE DATA'!$E213&amp;";",ROW($1:$99),1),";")),"",ROW($1:$99)),COLUMN(C212)+1)-SMALL(IF(ISERROR(SEARCH(MID(";"&amp;'CASE DATA'!$E213&amp;";",ROW($1:$99),1),";")),"",ROW($1:$99)),COLUMN(C212))-1)</f>
        <v/>
      </c>
      <c r="X213" s="121" t="str">
        <f t="array" ref="X213">MID(";"&amp;'CASE DATA'!$E213&amp;";",SMALL(IF(ISERROR(SEARCH(MID(";"&amp;'CASE DATA'!$E213&amp;";",ROW($1:$99),1),";")),"",ROW($1:$99)+1),COLUMN(D213)),SMALL(IF(ISERROR(SEARCH(MID(";"&amp;'CASE DATA'!$E213&amp;";",ROW($1:$99),1),";")),"",ROW($1:$99)),COLUMN(D212)+1)-SMALL(IF(ISERROR(SEARCH(MID(";"&amp;'CASE DATA'!$E213&amp;";",ROW($1:$99),1),";")),"",ROW($1:$99)),COLUMN(D212))-1)</f>
        <v/>
      </c>
      <c r="Y213" s="121" t="str">
        <f t="array" ref="Y213">MID(";"&amp;'CASE DATA'!$E213&amp;";",SMALL(IF(ISERROR(SEARCH(MID(";"&amp;'CASE DATA'!$E213&amp;";",ROW($1:$99),1),";")),"",ROW($1:$99)+1),COLUMN(E213)),SMALL(IF(ISERROR(SEARCH(MID(";"&amp;'CASE DATA'!$E213&amp;";",ROW($1:$99),1),";")),"",ROW($1:$99)),COLUMN(E212)+1)-SMALL(IF(ISERROR(SEARCH(MID(";"&amp;'CASE DATA'!$E213&amp;";",ROW($1:$99),1),";")),"",ROW($1:$99)),COLUMN(E212))-1)</f>
        <v/>
      </c>
      <c r="Z213" s="121" t="str">
        <f t="array" ref="Z213">MID(";"&amp;'CASE DATA'!$E213&amp;";",SMALL(IF(ISERROR(SEARCH(MID(";"&amp;'CASE DATA'!$E213&amp;";",ROW($1:$99),1),";")),"",ROW($1:$99)+1),COLUMN(F213)),SMALL(IF(ISERROR(SEARCH(MID(";"&amp;'CASE DATA'!$E213&amp;";",ROW($1:$99),1),";")),"",ROW($1:$99)),COLUMN(F212)+1)-SMALL(IF(ISERROR(SEARCH(MID(";"&amp;'CASE DATA'!$E213&amp;";",ROW($1:$99),1),";")),"",ROW($1:$99)),COLUMN(F212))-1)</f>
        <v/>
      </c>
      <c r="AA213" s="121" t="str">
        <f t="array" ref="AA213">MID(";"&amp;'CASE DATA'!$E213&amp;";",SMALL(IF(ISERROR(SEARCH(MID(";"&amp;'CASE DATA'!$E213&amp;";",ROW($1:$99),1),";")),"",ROW($1:$99)+1),COLUMN(G213)),SMALL(IF(ISERROR(SEARCH(MID(";"&amp;'CASE DATA'!$E213&amp;";",ROW($1:$99),1),";")),"",ROW($1:$99)),COLUMN(G212)+1)-SMALL(IF(ISERROR(SEARCH(MID(";"&amp;'CASE DATA'!$E213&amp;";",ROW($1:$99),1),";")),"",ROW($1:$99)),COLUMN(G212))-1)</f>
        <v/>
      </c>
      <c r="AB213" s="121" t="str">
        <f t="array" ref="AB213">MID(";"&amp;'CASE DATA'!$E213&amp;";",SMALL(IF(ISERROR(SEARCH(MID(";"&amp;'CASE DATA'!$E213&amp;";",ROW($1:$99),1),";")),"",ROW($1:$99)+1),COLUMN(H213)),SMALL(IF(ISERROR(SEARCH(MID(";"&amp;'CASE DATA'!$E213&amp;";",ROW($1:$99),1),";")),"",ROW($1:$99)),COLUMN(H212)+1)-SMALL(IF(ISERROR(SEARCH(MID(";"&amp;'CASE DATA'!$E213&amp;";",ROW($1:$99),1),";")),"",ROW($1:$99)),COLUMN(H212))-1)</f>
        <v/>
      </c>
      <c r="AC213" s="121" t="str">
        <f t="array" ref="AC213">MID(";"&amp;'CASE DATA'!$E213&amp;";",SMALL(IF(ISERROR(SEARCH(MID(";"&amp;'CASE DATA'!$E213&amp;";",ROW($1:$99),1),";")),"",ROW($1:$99)+1),COLUMN(I213)),SMALL(IF(ISERROR(SEARCH(MID(";"&amp;'CASE DATA'!$E213&amp;";",ROW($1:$99),1),";")),"",ROW($1:$99)),COLUMN(I212)+1)-SMALL(IF(ISERROR(SEARCH(MID(";"&amp;'CASE DATA'!$E213&amp;";",ROW($1:$99),1),";")),"",ROW($1:$99)),COLUMN(I212))-1)</f>
        <v/>
      </c>
      <c r="AD213" s="121" t="str">
        <f t="array" ref="AD213">MID(";"&amp;'CASE DATA'!$E213&amp;";",SMALL(IF(ISERROR(SEARCH(MID(";"&amp;'CASE DATA'!$E213&amp;";",ROW($1:$99),1),";")),"",ROW($1:$99)+1),COLUMN(J213)),SMALL(IF(ISERROR(SEARCH(MID(";"&amp;'CASE DATA'!$E213&amp;";",ROW($1:$99),1),";")),"",ROW($1:$99)),COLUMN(J212)+1)-SMALL(IF(ISERROR(SEARCH(MID(";"&amp;'CASE DATA'!$E213&amp;";",ROW($1:$99),1),";")),"",ROW($1:$99)),COLUMN(J212))-1)</f>
        <v/>
      </c>
      <c r="AE213" s="121" t="str">
        <f t="array" ref="AE213">MID(";"&amp;'CASE DATA'!$E213&amp;";",SMALL(IF(ISERROR(SEARCH(MID(";"&amp;'CASE DATA'!$E213&amp;";",ROW($1:$99),1),";")),"",ROW($1:$99)+1),COLUMN(K213)),SMALL(IF(ISERROR(SEARCH(MID(";"&amp;'CASE DATA'!$E213&amp;";",ROW($1:$99),1),";")),"",ROW($1:$99)),COLUMN(K212)+1)-SMALL(IF(ISERROR(SEARCH(MID(";"&amp;'CASE DATA'!$E213&amp;";",ROW($1:$99),1),";")),"",ROW($1:$99)),COLUMN(K212))-1)</f>
        <v/>
      </c>
      <c r="AF213" s="121" t="str">
        <f t="array" ref="AF213">MID(";"&amp;'CASE DATA'!$E213&amp;";",SMALL(IF(ISERROR(SEARCH(MID(";"&amp;'CASE DATA'!$E213&amp;";",ROW($1:$99),1),";")),"",ROW($1:$99)+1),COLUMN(L213)),SMALL(IF(ISERROR(SEARCH(MID(";"&amp;'CASE DATA'!$E213&amp;";",ROW($1:$99),1),";")),"",ROW($1:$99)),COLUMN(L212)+1)-SMALL(IF(ISERROR(SEARCH(MID(";"&amp;'CASE DATA'!$E213&amp;";",ROW($1:$99),1),";")),"",ROW($1:$99)),COLUMN(L212))-1)</f>
        <v/>
      </c>
    </row>
    <row r="214" spans="19:32" x14ac:dyDescent="0.3">
      <c r="S214" s="8">
        <f t="shared" si="4"/>
        <v>0</v>
      </c>
      <c r="U214" s="121" t="str">
        <f t="array" ref="U214">MID(";"&amp;'CASE DATA'!$E214&amp;";",SMALL(IF(ISERROR(SEARCH(MID(";"&amp;'CASE DATA'!$E214&amp;";",ROW($1:$99),1),";")),"",ROW($1:$99)+1),COLUMN(A214)),SMALL(IF(ISERROR(SEARCH(MID(";"&amp;'CASE DATA'!$E214&amp;";",ROW($1:$99),1),";")),"",ROW($1:$99)),COLUMN(A213)+1)-SMALL(IF(ISERROR(SEARCH(MID(";"&amp;'CASE DATA'!$E214&amp;";",ROW($1:$99),1),";")),"",ROW($1:$99)),COLUMN(A213))-1)</f>
        <v/>
      </c>
      <c r="V214" s="121" t="str">
        <f t="array" ref="V214">MID(";"&amp;'CASE DATA'!$E214&amp;";",SMALL(IF(ISERROR(SEARCH(MID(";"&amp;'CASE DATA'!$E214&amp;";",ROW($1:$99),1),";")),"",ROW($1:$99)+1),COLUMN(B214)),SMALL(IF(ISERROR(SEARCH(MID(";"&amp;'CASE DATA'!$E214&amp;";",ROW($1:$99),1),";")),"",ROW($1:$99)),COLUMN(B213)+1)-SMALL(IF(ISERROR(SEARCH(MID(";"&amp;'CASE DATA'!$E214&amp;";",ROW($1:$99),1),";")),"",ROW($1:$99)),COLUMN(B213))-1)</f>
        <v/>
      </c>
      <c r="W214" s="121" t="str">
        <f t="array" ref="W214">MID(";"&amp;'CASE DATA'!$E214&amp;";",SMALL(IF(ISERROR(SEARCH(MID(";"&amp;'CASE DATA'!$E214&amp;";",ROW($1:$99),1),";")),"",ROW($1:$99)+1),COLUMN(C214)),SMALL(IF(ISERROR(SEARCH(MID(";"&amp;'CASE DATA'!$E214&amp;";",ROW($1:$99),1),";")),"",ROW($1:$99)),COLUMN(C213)+1)-SMALL(IF(ISERROR(SEARCH(MID(";"&amp;'CASE DATA'!$E214&amp;";",ROW($1:$99),1),";")),"",ROW($1:$99)),COLUMN(C213))-1)</f>
        <v/>
      </c>
      <c r="X214" s="121" t="str">
        <f t="array" ref="X214">MID(";"&amp;'CASE DATA'!$E214&amp;";",SMALL(IF(ISERROR(SEARCH(MID(";"&amp;'CASE DATA'!$E214&amp;";",ROW($1:$99),1),";")),"",ROW($1:$99)+1),COLUMN(D214)),SMALL(IF(ISERROR(SEARCH(MID(";"&amp;'CASE DATA'!$E214&amp;";",ROW($1:$99),1),";")),"",ROW($1:$99)),COLUMN(D213)+1)-SMALL(IF(ISERROR(SEARCH(MID(";"&amp;'CASE DATA'!$E214&amp;";",ROW($1:$99),1),";")),"",ROW($1:$99)),COLUMN(D213))-1)</f>
        <v/>
      </c>
      <c r="Y214" s="121" t="str">
        <f t="array" ref="Y214">MID(";"&amp;'CASE DATA'!$E214&amp;";",SMALL(IF(ISERROR(SEARCH(MID(";"&amp;'CASE DATA'!$E214&amp;";",ROW($1:$99),1),";")),"",ROW($1:$99)+1),COLUMN(E214)),SMALL(IF(ISERROR(SEARCH(MID(";"&amp;'CASE DATA'!$E214&amp;";",ROW($1:$99),1),";")),"",ROW($1:$99)),COLUMN(E213)+1)-SMALL(IF(ISERROR(SEARCH(MID(";"&amp;'CASE DATA'!$E214&amp;";",ROW($1:$99),1),";")),"",ROW($1:$99)),COLUMN(E213))-1)</f>
        <v/>
      </c>
      <c r="Z214" s="121" t="str">
        <f t="array" ref="Z214">MID(";"&amp;'CASE DATA'!$E214&amp;";",SMALL(IF(ISERROR(SEARCH(MID(";"&amp;'CASE DATA'!$E214&amp;";",ROW($1:$99),1),";")),"",ROW($1:$99)+1),COLUMN(F214)),SMALL(IF(ISERROR(SEARCH(MID(";"&amp;'CASE DATA'!$E214&amp;";",ROW($1:$99),1),";")),"",ROW($1:$99)),COLUMN(F213)+1)-SMALL(IF(ISERROR(SEARCH(MID(";"&amp;'CASE DATA'!$E214&amp;";",ROW($1:$99),1),";")),"",ROW($1:$99)),COLUMN(F213))-1)</f>
        <v/>
      </c>
      <c r="AA214" s="121" t="str">
        <f t="array" ref="AA214">MID(";"&amp;'CASE DATA'!$E214&amp;";",SMALL(IF(ISERROR(SEARCH(MID(";"&amp;'CASE DATA'!$E214&amp;";",ROW($1:$99),1),";")),"",ROW($1:$99)+1),COLUMN(G214)),SMALL(IF(ISERROR(SEARCH(MID(";"&amp;'CASE DATA'!$E214&amp;";",ROW($1:$99),1),";")),"",ROW($1:$99)),COLUMN(G213)+1)-SMALL(IF(ISERROR(SEARCH(MID(";"&amp;'CASE DATA'!$E214&amp;";",ROW($1:$99),1),";")),"",ROW($1:$99)),COLUMN(G213))-1)</f>
        <v/>
      </c>
      <c r="AB214" s="121" t="str">
        <f t="array" ref="AB214">MID(";"&amp;'CASE DATA'!$E214&amp;";",SMALL(IF(ISERROR(SEARCH(MID(";"&amp;'CASE DATA'!$E214&amp;";",ROW($1:$99),1),";")),"",ROW($1:$99)+1),COLUMN(H214)),SMALL(IF(ISERROR(SEARCH(MID(";"&amp;'CASE DATA'!$E214&amp;";",ROW($1:$99),1),";")),"",ROW($1:$99)),COLUMN(H213)+1)-SMALL(IF(ISERROR(SEARCH(MID(";"&amp;'CASE DATA'!$E214&amp;";",ROW($1:$99),1),";")),"",ROW($1:$99)),COLUMN(H213))-1)</f>
        <v/>
      </c>
      <c r="AC214" s="121" t="str">
        <f t="array" ref="AC214">MID(";"&amp;'CASE DATA'!$E214&amp;";",SMALL(IF(ISERROR(SEARCH(MID(";"&amp;'CASE DATA'!$E214&amp;";",ROW($1:$99),1),";")),"",ROW($1:$99)+1),COLUMN(I214)),SMALL(IF(ISERROR(SEARCH(MID(";"&amp;'CASE DATA'!$E214&amp;";",ROW($1:$99),1),";")),"",ROW($1:$99)),COLUMN(I213)+1)-SMALL(IF(ISERROR(SEARCH(MID(";"&amp;'CASE DATA'!$E214&amp;";",ROW($1:$99),1),";")),"",ROW($1:$99)),COLUMN(I213))-1)</f>
        <v/>
      </c>
      <c r="AD214" s="121" t="str">
        <f t="array" ref="AD214">MID(";"&amp;'CASE DATA'!$E214&amp;";",SMALL(IF(ISERROR(SEARCH(MID(";"&amp;'CASE DATA'!$E214&amp;";",ROW($1:$99),1),";")),"",ROW($1:$99)+1),COLUMN(J214)),SMALL(IF(ISERROR(SEARCH(MID(";"&amp;'CASE DATA'!$E214&amp;";",ROW($1:$99),1),";")),"",ROW($1:$99)),COLUMN(J213)+1)-SMALL(IF(ISERROR(SEARCH(MID(";"&amp;'CASE DATA'!$E214&amp;";",ROW($1:$99),1),";")),"",ROW($1:$99)),COLUMN(J213))-1)</f>
        <v/>
      </c>
      <c r="AE214" s="121" t="str">
        <f t="array" ref="AE214">MID(";"&amp;'CASE DATA'!$E214&amp;";",SMALL(IF(ISERROR(SEARCH(MID(";"&amp;'CASE DATA'!$E214&amp;";",ROW($1:$99),1),";")),"",ROW($1:$99)+1),COLUMN(K214)),SMALL(IF(ISERROR(SEARCH(MID(";"&amp;'CASE DATA'!$E214&amp;";",ROW($1:$99),1),";")),"",ROW($1:$99)),COLUMN(K213)+1)-SMALL(IF(ISERROR(SEARCH(MID(";"&amp;'CASE DATA'!$E214&amp;";",ROW($1:$99),1),";")),"",ROW($1:$99)),COLUMN(K213))-1)</f>
        <v/>
      </c>
      <c r="AF214" s="121" t="str">
        <f t="array" ref="AF214">MID(";"&amp;'CASE DATA'!$E214&amp;";",SMALL(IF(ISERROR(SEARCH(MID(";"&amp;'CASE DATA'!$E214&amp;";",ROW($1:$99),1),";")),"",ROW($1:$99)+1),COLUMN(L214)),SMALL(IF(ISERROR(SEARCH(MID(";"&amp;'CASE DATA'!$E214&amp;";",ROW($1:$99),1),";")),"",ROW($1:$99)),COLUMN(L213)+1)-SMALL(IF(ISERROR(SEARCH(MID(";"&amp;'CASE DATA'!$E214&amp;";",ROW($1:$99),1),";")),"",ROW($1:$99)),COLUMN(L213))-1)</f>
        <v/>
      </c>
    </row>
    <row r="215" spans="19:32" x14ac:dyDescent="0.3">
      <c r="S215" s="8">
        <f t="shared" si="4"/>
        <v>0</v>
      </c>
      <c r="U215" s="121" t="str">
        <f t="array" ref="U215">MID(";"&amp;'CASE DATA'!$E215&amp;";",SMALL(IF(ISERROR(SEARCH(MID(";"&amp;'CASE DATA'!$E215&amp;";",ROW($1:$99),1),";")),"",ROW($1:$99)+1),COLUMN(A215)),SMALL(IF(ISERROR(SEARCH(MID(";"&amp;'CASE DATA'!$E215&amp;";",ROW($1:$99),1),";")),"",ROW($1:$99)),COLUMN(A214)+1)-SMALL(IF(ISERROR(SEARCH(MID(";"&amp;'CASE DATA'!$E215&amp;";",ROW($1:$99),1),";")),"",ROW($1:$99)),COLUMN(A214))-1)</f>
        <v/>
      </c>
      <c r="V215" s="121" t="str">
        <f t="array" ref="V215">MID(";"&amp;'CASE DATA'!$E215&amp;";",SMALL(IF(ISERROR(SEARCH(MID(";"&amp;'CASE DATA'!$E215&amp;";",ROW($1:$99),1),";")),"",ROW($1:$99)+1),COLUMN(B215)),SMALL(IF(ISERROR(SEARCH(MID(";"&amp;'CASE DATA'!$E215&amp;";",ROW($1:$99),1),";")),"",ROW($1:$99)),COLUMN(B214)+1)-SMALL(IF(ISERROR(SEARCH(MID(";"&amp;'CASE DATA'!$E215&amp;";",ROW($1:$99),1),";")),"",ROW($1:$99)),COLUMN(B214))-1)</f>
        <v/>
      </c>
      <c r="W215" s="121" t="str">
        <f t="array" ref="W215">MID(";"&amp;'CASE DATA'!$E215&amp;";",SMALL(IF(ISERROR(SEARCH(MID(";"&amp;'CASE DATA'!$E215&amp;";",ROW($1:$99),1),";")),"",ROW($1:$99)+1),COLUMN(C215)),SMALL(IF(ISERROR(SEARCH(MID(";"&amp;'CASE DATA'!$E215&amp;";",ROW($1:$99),1),";")),"",ROW($1:$99)),COLUMN(C214)+1)-SMALL(IF(ISERROR(SEARCH(MID(";"&amp;'CASE DATA'!$E215&amp;";",ROW($1:$99),1),";")),"",ROW($1:$99)),COLUMN(C214))-1)</f>
        <v/>
      </c>
      <c r="X215" s="121" t="str">
        <f t="array" ref="X215">MID(";"&amp;'CASE DATA'!$E215&amp;";",SMALL(IF(ISERROR(SEARCH(MID(";"&amp;'CASE DATA'!$E215&amp;";",ROW($1:$99),1),";")),"",ROW($1:$99)+1),COLUMN(D215)),SMALL(IF(ISERROR(SEARCH(MID(";"&amp;'CASE DATA'!$E215&amp;";",ROW($1:$99),1),";")),"",ROW($1:$99)),COLUMN(D214)+1)-SMALL(IF(ISERROR(SEARCH(MID(";"&amp;'CASE DATA'!$E215&amp;";",ROW($1:$99),1),";")),"",ROW($1:$99)),COLUMN(D214))-1)</f>
        <v/>
      </c>
      <c r="Y215" s="121" t="str">
        <f t="array" ref="Y215">MID(";"&amp;'CASE DATA'!$E215&amp;";",SMALL(IF(ISERROR(SEARCH(MID(";"&amp;'CASE DATA'!$E215&amp;";",ROW($1:$99),1),";")),"",ROW($1:$99)+1),COLUMN(E215)),SMALL(IF(ISERROR(SEARCH(MID(";"&amp;'CASE DATA'!$E215&amp;";",ROW($1:$99),1),";")),"",ROW($1:$99)),COLUMN(E214)+1)-SMALL(IF(ISERROR(SEARCH(MID(";"&amp;'CASE DATA'!$E215&amp;";",ROW($1:$99),1),";")),"",ROW($1:$99)),COLUMN(E214))-1)</f>
        <v/>
      </c>
      <c r="Z215" s="121" t="str">
        <f t="array" ref="Z215">MID(";"&amp;'CASE DATA'!$E215&amp;";",SMALL(IF(ISERROR(SEARCH(MID(";"&amp;'CASE DATA'!$E215&amp;";",ROW($1:$99),1),";")),"",ROW($1:$99)+1),COLUMN(F215)),SMALL(IF(ISERROR(SEARCH(MID(";"&amp;'CASE DATA'!$E215&amp;";",ROW($1:$99),1),";")),"",ROW($1:$99)),COLUMN(F214)+1)-SMALL(IF(ISERROR(SEARCH(MID(";"&amp;'CASE DATA'!$E215&amp;";",ROW($1:$99),1),";")),"",ROW($1:$99)),COLUMN(F214))-1)</f>
        <v/>
      </c>
      <c r="AA215" s="121" t="str">
        <f t="array" ref="AA215">MID(";"&amp;'CASE DATA'!$E215&amp;";",SMALL(IF(ISERROR(SEARCH(MID(";"&amp;'CASE DATA'!$E215&amp;";",ROW($1:$99),1),";")),"",ROW($1:$99)+1),COLUMN(G215)),SMALL(IF(ISERROR(SEARCH(MID(";"&amp;'CASE DATA'!$E215&amp;";",ROW($1:$99),1),";")),"",ROW($1:$99)),COLUMN(G214)+1)-SMALL(IF(ISERROR(SEARCH(MID(";"&amp;'CASE DATA'!$E215&amp;";",ROW($1:$99),1),";")),"",ROW($1:$99)),COLUMN(G214))-1)</f>
        <v/>
      </c>
      <c r="AB215" s="121" t="str">
        <f t="array" ref="AB215">MID(";"&amp;'CASE DATA'!$E215&amp;";",SMALL(IF(ISERROR(SEARCH(MID(";"&amp;'CASE DATA'!$E215&amp;";",ROW($1:$99),1),";")),"",ROW($1:$99)+1),COLUMN(H215)),SMALL(IF(ISERROR(SEARCH(MID(";"&amp;'CASE DATA'!$E215&amp;";",ROW($1:$99),1),";")),"",ROW($1:$99)),COLUMN(H214)+1)-SMALL(IF(ISERROR(SEARCH(MID(";"&amp;'CASE DATA'!$E215&amp;";",ROW($1:$99),1),";")),"",ROW($1:$99)),COLUMN(H214))-1)</f>
        <v/>
      </c>
      <c r="AC215" s="121" t="str">
        <f t="array" ref="AC215">MID(";"&amp;'CASE DATA'!$E215&amp;";",SMALL(IF(ISERROR(SEARCH(MID(";"&amp;'CASE DATA'!$E215&amp;";",ROW($1:$99),1),";")),"",ROW($1:$99)+1),COLUMN(I215)),SMALL(IF(ISERROR(SEARCH(MID(";"&amp;'CASE DATA'!$E215&amp;";",ROW($1:$99),1),";")),"",ROW($1:$99)),COLUMN(I214)+1)-SMALL(IF(ISERROR(SEARCH(MID(";"&amp;'CASE DATA'!$E215&amp;";",ROW($1:$99),1),";")),"",ROW($1:$99)),COLUMN(I214))-1)</f>
        <v/>
      </c>
      <c r="AD215" s="121" t="str">
        <f t="array" ref="AD215">MID(";"&amp;'CASE DATA'!$E215&amp;";",SMALL(IF(ISERROR(SEARCH(MID(";"&amp;'CASE DATA'!$E215&amp;";",ROW($1:$99),1),";")),"",ROW($1:$99)+1),COLUMN(J215)),SMALL(IF(ISERROR(SEARCH(MID(";"&amp;'CASE DATA'!$E215&amp;";",ROW($1:$99),1),";")),"",ROW($1:$99)),COLUMN(J214)+1)-SMALL(IF(ISERROR(SEARCH(MID(";"&amp;'CASE DATA'!$E215&amp;";",ROW($1:$99),1),";")),"",ROW($1:$99)),COLUMN(J214))-1)</f>
        <v/>
      </c>
      <c r="AE215" s="121" t="str">
        <f t="array" ref="AE215">MID(";"&amp;'CASE DATA'!$E215&amp;";",SMALL(IF(ISERROR(SEARCH(MID(";"&amp;'CASE DATA'!$E215&amp;";",ROW($1:$99),1),";")),"",ROW($1:$99)+1),COLUMN(K215)),SMALL(IF(ISERROR(SEARCH(MID(";"&amp;'CASE DATA'!$E215&amp;";",ROW($1:$99),1),";")),"",ROW($1:$99)),COLUMN(K214)+1)-SMALL(IF(ISERROR(SEARCH(MID(";"&amp;'CASE DATA'!$E215&amp;";",ROW($1:$99),1),";")),"",ROW($1:$99)),COLUMN(K214))-1)</f>
        <v/>
      </c>
      <c r="AF215" s="121" t="str">
        <f t="array" ref="AF215">MID(";"&amp;'CASE DATA'!$E215&amp;";",SMALL(IF(ISERROR(SEARCH(MID(";"&amp;'CASE DATA'!$E215&amp;";",ROW($1:$99),1),";")),"",ROW($1:$99)+1),COLUMN(L215)),SMALL(IF(ISERROR(SEARCH(MID(";"&amp;'CASE DATA'!$E215&amp;";",ROW($1:$99),1),";")),"",ROW($1:$99)),COLUMN(L214)+1)-SMALL(IF(ISERROR(SEARCH(MID(";"&amp;'CASE DATA'!$E215&amp;";",ROW($1:$99),1),";")),"",ROW($1:$99)),COLUMN(L214))-1)</f>
        <v/>
      </c>
    </row>
    <row r="216" spans="19:32" x14ac:dyDescent="0.3">
      <c r="S216" s="8">
        <f t="shared" si="4"/>
        <v>0</v>
      </c>
      <c r="U216" s="121" t="str">
        <f t="array" ref="U216">MID(";"&amp;'CASE DATA'!$E216&amp;";",SMALL(IF(ISERROR(SEARCH(MID(";"&amp;'CASE DATA'!$E216&amp;";",ROW($1:$99),1),";")),"",ROW($1:$99)+1),COLUMN(A216)),SMALL(IF(ISERROR(SEARCH(MID(";"&amp;'CASE DATA'!$E216&amp;";",ROW($1:$99),1),";")),"",ROW($1:$99)),COLUMN(A215)+1)-SMALL(IF(ISERROR(SEARCH(MID(";"&amp;'CASE DATA'!$E216&amp;";",ROW($1:$99),1),";")),"",ROW($1:$99)),COLUMN(A215))-1)</f>
        <v/>
      </c>
      <c r="V216" s="121" t="str">
        <f t="array" ref="V216">MID(";"&amp;'CASE DATA'!$E216&amp;";",SMALL(IF(ISERROR(SEARCH(MID(";"&amp;'CASE DATA'!$E216&amp;";",ROW($1:$99),1),";")),"",ROW($1:$99)+1),COLUMN(B216)),SMALL(IF(ISERROR(SEARCH(MID(";"&amp;'CASE DATA'!$E216&amp;";",ROW($1:$99),1),";")),"",ROW($1:$99)),COLUMN(B215)+1)-SMALL(IF(ISERROR(SEARCH(MID(";"&amp;'CASE DATA'!$E216&amp;";",ROW($1:$99),1),";")),"",ROW($1:$99)),COLUMN(B215))-1)</f>
        <v/>
      </c>
      <c r="W216" s="121" t="str">
        <f t="array" ref="W216">MID(";"&amp;'CASE DATA'!$E216&amp;";",SMALL(IF(ISERROR(SEARCH(MID(";"&amp;'CASE DATA'!$E216&amp;";",ROW($1:$99),1),";")),"",ROW($1:$99)+1),COLUMN(C216)),SMALL(IF(ISERROR(SEARCH(MID(";"&amp;'CASE DATA'!$E216&amp;";",ROW($1:$99),1),";")),"",ROW($1:$99)),COLUMN(C215)+1)-SMALL(IF(ISERROR(SEARCH(MID(";"&amp;'CASE DATA'!$E216&amp;";",ROW($1:$99),1),";")),"",ROW($1:$99)),COLUMN(C215))-1)</f>
        <v/>
      </c>
      <c r="X216" s="121" t="str">
        <f t="array" ref="X216">MID(";"&amp;'CASE DATA'!$E216&amp;";",SMALL(IF(ISERROR(SEARCH(MID(";"&amp;'CASE DATA'!$E216&amp;";",ROW($1:$99),1),";")),"",ROW($1:$99)+1),COLUMN(D216)),SMALL(IF(ISERROR(SEARCH(MID(";"&amp;'CASE DATA'!$E216&amp;";",ROW($1:$99),1),";")),"",ROW($1:$99)),COLUMN(D215)+1)-SMALL(IF(ISERROR(SEARCH(MID(";"&amp;'CASE DATA'!$E216&amp;";",ROW($1:$99),1),";")),"",ROW($1:$99)),COLUMN(D215))-1)</f>
        <v/>
      </c>
      <c r="Y216" s="121" t="str">
        <f t="array" ref="Y216">MID(";"&amp;'CASE DATA'!$E216&amp;";",SMALL(IF(ISERROR(SEARCH(MID(";"&amp;'CASE DATA'!$E216&amp;";",ROW($1:$99),1),";")),"",ROW($1:$99)+1),COLUMN(E216)),SMALL(IF(ISERROR(SEARCH(MID(";"&amp;'CASE DATA'!$E216&amp;";",ROW($1:$99),1),";")),"",ROW($1:$99)),COLUMN(E215)+1)-SMALL(IF(ISERROR(SEARCH(MID(";"&amp;'CASE DATA'!$E216&amp;";",ROW($1:$99),1),";")),"",ROW($1:$99)),COLUMN(E215))-1)</f>
        <v/>
      </c>
      <c r="Z216" s="121" t="str">
        <f t="array" ref="Z216">MID(";"&amp;'CASE DATA'!$E216&amp;";",SMALL(IF(ISERROR(SEARCH(MID(";"&amp;'CASE DATA'!$E216&amp;";",ROW($1:$99),1),";")),"",ROW($1:$99)+1),COLUMN(F216)),SMALL(IF(ISERROR(SEARCH(MID(";"&amp;'CASE DATA'!$E216&amp;";",ROW($1:$99),1),";")),"",ROW($1:$99)),COLUMN(F215)+1)-SMALL(IF(ISERROR(SEARCH(MID(";"&amp;'CASE DATA'!$E216&amp;";",ROW($1:$99),1),";")),"",ROW($1:$99)),COLUMN(F215))-1)</f>
        <v/>
      </c>
      <c r="AA216" s="121" t="str">
        <f t="array" ref="AA216">MID(";"&amp;'CASE DATA'!$E216&amp;";",SMALL(IF(ISERROR(SEARCH(MID(";"&amp;'CASE DATA'!$E216&amp;";",ROW($1:$99),1),";")),"",ROW($1:$99)+1),COLUMN(G216)),SMALL(IF(ISERROR(SEARCH(MID(";"&amp;'CASE DATA'!$E216&amp;";",ROW($1:$99),1),";")),"",ROW($1:$99)),COLUMN(G215)+1)-SMALL(IF(ISERROR(SEARCH(MID(";"&amp;'CASE DATA'!$E216&amp;";",ROW($1:$99),1),";")),"",ROW($1:$99)),COLUMN(G215))-1)</f>
        <v/>
      </c>
      <c r="AB216" s="121" t="str">
        <f t="array" ref="AB216">MID(";"&amp;'CASE DATA'!$E216&amp;";",SMALL(IF(ISERROR(SEARCH(MID(";"&amp;'CASE DATA'!$E216&amp;";",ROW($1:$99),1),";")),"",ROW($1:$99)+1),COLUMN(H216)),SMALL(IF(ISERROR(SEARCH(MID(";"&amp;'CASE DATA'!$E216&amp;";",ROW($1:$99),1),";")),"",ROW($1:$99)),COLUMN(H215)+1)-SMALL(IF(ISERROR(SEARCH(MID(";"&amp;'CASE DATA'!$E216&amp;";",ROW($1:$99),1),";")),"",ROW($1:$99)),COLUMN(H215))-1)</f>
        <v/>
      </c>
      <c r="AC216" s="121" t="str">
        <f t="array" ref="AC216">MID(";"&amp;'CASE DATA'!$E216&amp;";",SMALL(IF(ISERROR(SEARCH(MID(";"&amp;'CASE DATA'!$E216&amp;";",ROW($1:$99),1),";")),"",ROW($1:$99)+1),COLUMN(I216)),SMALL(IF(ISERROR(SEARCH(MID(";"&amp;'CASE DATA'!$E216&amp;";",ROW($1:$99),1),";")),"",ROW($1:$99)),COLUMN(I215)+1)-SMALL(IF(ISERROR(SEARCH(MID(";"&amp;'CASE DATA'!$E216&amp;";",ROW($1:$99),1),";")),"",ROW($1:$99)),COLUMN(I215))-1)</f>
        <v/>
      </c>
      <c r="AD216" s="121" t="str">
        <f t="array" ref="AD216">MID(";"&amp;'CASE DATA'!$E216&amp;";",SMALL(IF(ISERROR(SEARCH(MID(";"&amp;'CASE DATA'!$E216&amp;";",ROW($1:$99),1),";")),"",ROW($1:$99)+1),COLUMN(J216)),SMALL(IF(ISERROR(SEARCH(MID(";"&amp;'CASE DATA'!$E216&amp;";",ROW($1:$99),1),";")),"",ROW($1:$99)),COLUMN(J215)+1)-SMALL(IF(ISERROR(SEARCH(MID(";"&amp;'CASE DATA'!$E216&amp;";",ROW($1:$99),1),";")),"",ROW($1:$99)),COLUMN(J215))-1)</f>
        <v/>
      </c>
      <c r="AE216" s="121" t="str">
        <f t="array" ref="AE216">MID(";"&amp;'CASE DATA'!$E216&amp;";",SMALL(IF(ISERROR(SEARCH(MID(";"&amp;'CASE DATA'!$E216&amp;";",ROW($1:$99),1),";")),"",ROW($1:$99)+1),COLUMN(K216)),SMALL(IF(ISERROR(SEARCH(MID(";"&amp;'CASE DATA'!$E216&amp;";",ROW($1:$99),1),";")),"",ROW($1:$99)),COLUMN(K215)+1)-SMALL(IF(ISERROR(SEARCH(MID(";"&amp;'CASE DATA'!$E216&amp;";",ROW($1:$99),1),";")),"",ROW($1:$99)),COLUMN(K215))-1)</f>
        <v/>
      </c>
      <c r="AF216" s="121" t="str">
        <f t="array" ref="AF216">MID(";"&amp;'CASE DATA'!$E216&amp;";",SMALL(IF(ISERROR(SEARCH(MID(";"&amp;'CASE DATA'!$E216&amp;";",ROW($1:$99),1),";")),"",ROW($1:$99)+1),COLUMN(L216)),SMALL(IF(ISERROR(SEARCH(MID(";"&amp;'CASE DATA'!$E216&amp;";",ROW($1:$99),1),";")),"",ROW($1:$99)),COLUMN(L215)+1)-SMALL(IF(ISERROR(SEARCH(MID(";"&amp;'CASE DATA'!$E216&amp;";",ROW($1:$99),1),";")),"",ROW($1:$99)),COLUMN(L215))-1)</f>
        <v/>
      </c>
    </row>
    <row r="217" spans="19:32" x14ac:dyDescent="0.3">
      <c r="S217" s="8">
        <f t="shared" si="4"/>
        <v>0</v>
      </c>
      <c r="U217" s="121" t="str">
        <f t="array" ref="U217">MID(";"&amp;'CASE DATA'!$E217&amp;";",SMALL(IF(ISERROR(SEARCH(MID(";"&amp;'CASE DATA'!$E217&amp;";",ROW($1:$99),1),";")),"",ROW($1:$99)+1),COLUMN(A217)),SMALL(IF(ISERROR(SEARCH(MID(";"&amp;'CASE DATA'!$E217&amp;";",ROW($1:$99),1),";")),"",ROW($1:$99)),COLUMN(A216)+1)-SMALL(IF(ISERROR(SEARCH(MID(";"&amp;'CASE DATA'!$E217&amp;";",ROW($1:$99),1),";")),"",ROW($1:$99)),COLUMN(A216))-1)</f>
        <v/>
      </c>
      <c r="V217" s="121" t="str">
        <f t="array" ref="V217">MID(";"&amp;'CASE DATA'!$E217&amp;";",SMALL(IF(ISERROR(SEARCH(MID(";"&amp;'CASE DATA'!$E217&amp;";",ROW($1:$99),1),";")),"",ROW($1:$99)+1),COLUMN(B217)),SMALL(IF(ISERROR(SEARCH(MID(";"&amp;'CASE DATA'!$E217&amp;";",ROW($1:$99),1),";")),"",ROW($1:$99)),COLUMN(B216)+1)-SMALL(IF(ISERROR(SEARCH(MID(";"&amp;'CASE DATA'!$E217&amp;";",ROW($1:$99),1),";")),"",ROW($1:$99)),COLUMN(B216))-1)</f>
        <v/>
      </c>
      <c r="W217" s="121" t="str">
        <f t="array" ref="W217">MID(";"&amp;'CASE DATA'!$E217&amp;";",SMALL(IF(ISERROR(SEARCH(MID(";"&amp;'CASE DATA'!$E217&amp;";",ROW($1:$99),1),";")),"",ROW($1:$99)+1),COLUMN(C217)),SMALL(IF(ISERROR(SEARCH(MID(";"&amp;'CASE DATA'!$E217&amp;";",ROW($1:$99),1),";")),"",ROW($1:$99)),COLUMN(C216)+1)-SMALL(IF(ISERROR(SEARCH(MID(";"&amp;'CASE DATA'!$E217&amp;";",ROW($1:$99),1),";")),"",ROW($1:$99)),COLUMN(C216))-1)</f>
        <v/>
      </c>
      <c r="X217" s="121" t="str">
        <f t="array" ref="X217">MID(";"&amp;'CASE DATA'!$E217&amp;";",SMALL(IF(ISERROR(SEARCH(MID(";"&amp;'CASE DATA'!$E217&amp;";",ROW($1:$99),1),";")),"",ROW($1:$99)+1),COLUMN(D217)),SMALL(IF(ISERROR(SEARCH(MID(";"&amp;'CASE DATA'!$E217&amp;";",ROW($1:$99),1),";")),"",ROW($1:$99)),COLUMN(D216)+1)-SMALL(IF(ISERROR(SEARCH(MID(";"&amp;'CASE DATA'!$E217&amp;";",ROW($1:$99),1),";")),"",ROW($1:$99)),COLUMN(D216))-1)</f>
        <v/>
      </c>
      <c r="Y217" s="121" t="str">
        <f t="array" ref="Y217">MID(";"&amp;'CASE DATA'!$E217&amp;";",SMALL(IF(ISERROR(SEARCH(MID(";"&amp;'CASE DATA'!$E217&amp;";",ROW($1:$99),1),";")),"",ROW($1:$99)+1),COLUMN(E217)),SMALL(IF(ISERROR(SEARCH(MID(";"&amp;'CASE DATA'!$E217&amp;";",ROW($1:$99),1),";")),"",ROW($1:$99)),COLUMN(E216)+1)-SMALL(IF(ISERROR(SEARCH(MID(";"&amp;'CASE DATA'!$E217&amp;";",ROW($1:$99),1),";")),"",ROW($1:$99)),COLUMN(E216))-1)</f>
        <v/>
      </c>
      <c r="Z217" s="121" t="str">
        <f t="array" ref="Z217">MID(";"&amp;'CASE DATA'!$E217&amp;";",SMALL(IF(ISERROR(SEARCH(MID(";"&amp;'CASE DATA'!$E217&amp;";",ROW($1:$99),1),";")),"",ROW($1:$99)+1),COLUMN(F217)),SMALL(IF(ISERROR(SEARCH(MID(";"&amp;'CASE DATA'!$E217&amp;";",ROW($1:$99),1),";")),"",ROW($1:$99)),COLUMN(F216)+1)-SMALL(IF(ISERROR(SEARCH(MID(";"&amp;'CASE DATA'!$E217&amp;";",ROW($1:$99),1),";")),"",ROW($1:$99)),COLUMN(F216))-1)</f>
        <v/>
      </c>
      <c r="AA217" s="121" t="str">
        <f t="array" ref="AA217">MID(";"&amp;'CASE DATA'!$E217&amp;";",SMALL(IF(ISERROR(SEARCH(MID(";"&amp;'CASE DATA'!$E217&amp;";",ROW($1:$99),1),";")),"",ROW($1:$99)+1),COLUMN(G217)),SMALL(IF(ISERROR(SEARCH(MID(";"&amp;'CASE DATA'!$E217&amp;";",ROW($1:$99),1),";")),"",ROW($1:$99)),COLUMN(G216)+1)-SMALL(IF(ISERROR(SEARCH(MID(";"&amp;'CASE DATA'!$E217&amp;";",ROW($1:$99),1),";")),"",ROW($1:$99)),COLUMN(G216))-1)</f>
        <v/>
      </c>
      <c r="AB217" s="121" t="str">
        <f t="array" ref="AB217">MID(";"&amp;'CASE DATA'!$E217&amp;";",SMALL(IF(ISERROR(SEARCH(MID(";"&amp;'CASE DATA'!$E217&amp;";",ROW($1:$99),1),";")),"",ROW($1:$99)+1),COLUMN(H217)),SMALL(IF(ISERROR(SEARCH(MID(";"&amp;'CASE DATA'!$E217&amp;";",ROW($1:$99),1),";")),"",ROW($1:$99)),COLUMN(H216)+1)-SMALL(IF(ISERROR(SEARCH(MID(";"&amp;'CASE DATA'!$E217&amp;";",ROW($1:$99),1),";")),"",ROW($1:$99)),COLUMN(H216))-1)</f>
        <v/>
      </c>
      <c r="AC217" s="121" t="str">
        <f t="array" ref="AC217">MID(";"&amp;'CASE DATA'!$E217&amp;";",SMALL(IF(ISERROR(SEARCH(MID(";"&amp;'CASE DATA'!$E217&amp;";",ROW($1:$99),1),";")),"",ROW($1:$99)+1),COLUMN(I217)),SMALL(IF(ISERROR(SEARCH(MID(";"&amp;'CASE DATA'!$E217&amp;";",ROW($1:$99),1),";")),"",ROW($1:$99)),COLUMN(I216)+1)-SMALL(IF(ISERROR(SEARCH(MID(";"&amp;'CASE DATA'!$E217&amp;";",ROW($1:$99),1),";")),"",ROW($1:$99)),COLUMN(I216))-1)</f>
        <v/>
      </c>
      <c r="AD217" s="121" t="str">
        <f t="array" ref="AD217">MID(";"&amp;'CASE DATA'!$E217&amp;";",SMALL(IF(ISERROR(SEARCH(MID(";"&amp;'CASE DATA'!$E217&amp;";",ROW($1:$99),1),";")),"",ROW($1:$99)+1),COLUMN(J217)),SMALL(IF(ISERROR(SEARCH(MID(";"&amp;'CASE DATA'!$E217&amp;";",ROW($1:$99),1),";")),"",ROW($1:$99)),COLUMN(J216)+1)-SMALL(IF(ISERROR(SEARCH(MID(";"&amp;'CASE DATA'!$E217&amp;";",ROW($1:$99),1),";")),"",ROW($1:$99)),COLUMN(J216))-1)</f>
        <v/>
      </c>
      <c r="AE217" s="121" t="str">
        <f t="array" ref="AE217">MID(";"&amp;'CASE DATA'!$E217&amp;";",SMALL(IF(ISERROR(SEARCH(MID(";"&amp;'CASE DATA'!$E217&amp;";",ROW($1:$99),1),";")),"",ROW($1:$99)+1),COLUMN(K217)),SMALL(IF(ISERROR(SEARCH(MID(";"&amp;'CASE DATA'!$E217&amp;";",ROW($1:$99),1),";")),"",ROW($1:$99)),COLUMN(K216)+1)-SMALL(IF(ISERROR(SEARCH(MID(";"&amp;'CASE DATA'!$E217&amp;";",ROW($1:$99),1),";")),"",ROW($1:$99)),COLUMN(K216))-1)</f>
        <v/>
      </c>
      <c r="AF217" s="121" t="str">
        <f t="array" ref="AF217">MID(";"&amp;'CASE DATA'!$E217&amp;";",SMALL(IF(ISERROR(SEARCH(MID(";"&amp;'CASE DATA'!$E217&amp;";",ROW($1:$99),1),";")),"",ROW($1:$99)+1),COLUMN(L217)),SMALL(IF(ISERROR(SEARCH(MID(";"&amp;'CASE DATA'!$E217&amp;";",ROW($1:$99),1),";")),"",ROW($1:$99)),COLUMN(L216)+1)-SMALL(IF(ISERROR(SEARCH(MID(";"&amp;'CASE DATA'!$E217&amp;";",ROW($1:$99),1),";")),"",ROW($1:$99)),COLUMN(L216))-1)</f>
        <v/>
      </c>
    </row>
    <row r="218" spans="19:32" x14ac:dyDescent="0.3">
      <c r="S218" s="8">
        <f t="shared" si="4"/>
        <v>0</v>
      </c>
      <c r="U218" s="121" t="str">
        <f t="array" ref="U218">MID(";"&amp;'CASE DATA'!$E218&amp;";",SMALL(IF(ISERROR(SEARCH(MID(";"&amp;'CASE DATA'!$E218&amp;";",ROW($1:$99),1),";")),"",ROW($1:$99)+1),COLUMN(A218)),SMALL(IF(ISERROR(SEARCH(MID(";"&amp;'CASE DATA'!$E218&amp;";",ROW($1:$99),1),";")),"",ROW($1:$99)),COLUMN(A217)+1)-SMALL(IF(ISERROR(SEARCH(MID(";"&amp;'CASE DATA'!$E218&amp;";",ROW($1:$99),1),";")),"",ROW($1:$99)),COLUMN(A217))-1)</f>
        <v/>
      </c>
      <c r="V218" s="121" t="str">
        <f t="array" ref="V218">MID(";"&amp;'CASE DATA'!$E218&amp;";",SMALL(IF(ISERROR(SEARCH(MID(";"&amp;'CASE DATA'!$E218&amp;";",ROW($1:$99),1),";")),"",ROW($1:$99)+1),COLUMN(B218)),SMALL(IF(ISERROR(SEARCH(MID(";"&amp;'CASE DATA'!$E218&amp;";",ROW($1:$99),1),";")),"",ROW($1:$99)),COLUMN(B217)+1)-SMALL(IF(ISERROR(SEARCH(MID(";"&amp;'CASE DATA'!$E218&amp;";",ROW($1:$99),1),";")),"",ROW($1:$99)),COLUMN(B217))-1)</f>
        <v/>
      </c>
      <c r="W218" s="121" t="str">
        <f t="array" ref="W218">MID(";"&amp;'CASE DATA'!$E218&amp;";",SMALL(IF(ISERROR(SEARCH(MID(";"&amp;'CASE DATA'!$E218&amp;";",ROW($1:$99),1),";")),"",ROW($1:$99)+1),COLUMN(C218)),SMALL(IF(ISERROR(SEARCH(MID(";"&amp;'CASE DATA'!$E218&amp;";",ROW($1:$99),1),";")),"",ROW($1:$99)),COLUMN(C217)+1)-SMALL(IF(ISERROR(SEARCH(MID(";"&amp;'CASE DATA'!$E218&amp;";",ROW($1:$99),1),";")),"",ROW($1:$99)),COLUMN(C217))-1)</f>
        <v/>
      </c>
      <c r="X218" s="121" t="str">
        <f t="array" ref="X218">MID(";"&amp;'CASE DATA'!$E218&amp;";",SMALL(IF(ISERROR(SEARCH(MID(";"&amp;'CASE DATA'!$E218&amp;";",ROW($1:$99),1),";")),"",ROW($1:$99)+1),COLUMN(D218)),SMALL(IF(ISERROR(SEARCH(MID(";"&amp;'CASE DATA'!$E218&amp;";",ROW($1:$99),1),";")),"",ROW($1:$99)),COLUMN(D217)+1)-SMALL(IF(ISERROR(SEARCH(MID(";"&amp;'CASE DATA'!$E218&amp;";",ROW($1:$99),1),";")),"",ROW($1:$99)),COLUMN(D217))-1)</f>
        <v/>
      </c>
      <c r="Y218" s="121" t="str">
        <f t="array" ref="Y218">MID(";"&amp;'CASE DATA'!$E218&amp;";",SMALL(IF(ISERROR(SEARCH(MID(";"&amp;'CASE DATA'!$E218&amp;";",ROW($1:$99),1),";")),"",ROW($1:$99)+1),COLUMN(E218)),SMALL(IF(ISERROR(SEARCH(MID(";"&amp;'CASE DATA'!$E218&amp;";",ROW($1:$99),1),";")),"",ROW($1:$99)),COLUMN(E217)+1)-SMALL(IF(ISERROR(SEARCH(MID(";"&amp;'CASE DATA'!$E218&amp;";",ROW($1:$99),1),";")),"",ROW($1:$99)),COLUMN(E217))-1)</f>
        <v/>
      </c>
      <c r="Z218" s="121" t="str">
        <f t="array" ref="Z218">MID(";"&amp;'CASE DATA'!$E218&amp;";",SMALL(IF(ISERROR(SEARCH(MID(";"&amp;'CASE DATA'!$E218&amp;";",ROW($1:$99),1),";")),"",ROW($1:$99)+1),COLUMN(F218)),SMALL(IF(ISERROR(SEARCH(MID(";"&amp;'CASE DATA'!$E218&amp;";",ROW($1:$99),1),";")),"",ROW($1:$99)),COLUMN(F217)+1)-SMALL(IF(ISERROR(SEARCH(MID(";"&amp;'CASE DATA'!$E218&amp;";",ROW($1:$99),1),";")),"",ROW($1:$99)),COLUMN(F217))-1)</f>
        <v/>
      </c>
      <c r="AA218" s="121" t="str">
        <f t="array" ref="AA218">MID(";"&amp;'CASE DATA'!$E218&amp;";",SMALL(IF(ISERROR(SEARCH(MID(";"&amp;'CASE DATA'!$E218&amp;";",ROW($1:$99),1),";")),"",ROW($1:$99)+1),COLUMN(G218)),SMALL(IF(ISERROR(SEARCH(MID(";"&amp;'CASE DATA'!$E218&amp;";",ROW($1:$99),1),";")),"",ROW($1:$99)),COLUMN(G217)+1)-SMALL(IF(ISERROR(SEARCH(MID(";"&amp;'CASE DATA'!$E218&amp;";",ROW($1:$99),1),";")),"",ROW($1:$99)),COLUMN(G217))-1)</f>
        <v/>
      </c>
      <c r="AB218" s="121" t="str">
        <f t="array" ref="AB218">MID(";"&amp;'CASE DATA'!$E218&amp;";",SMALL(IF(ISERROR(SEARCH(MID(";"&amp;'CASE DATA'!$E218&amp;";",ROW($1:$99),1),";")),"",ROW($1:$99)+1),COLUMN(H218)),SMALL(IF(ISERROR(SEARCH(MID(";"&amp;'CASE DATA'!$E218&amp;";",ROW($1:$99),1),";")),"",ROW($1:$99)),COLUMN(H217)+1)-SMALL(IF(ISERROR(SEARCH(MID(";"&amp;'CASE DATA'!$E218&amp;";",ROW($1:$99),1),";")),"",ROW($1:$99)),COLUMN(H217))-1)</f>
        <v/>
      </c>
      <c r="AC218" s="121" t="str">
        <f t="array" ref="AC218">MID(";"&amp;'CASE DATA'!$E218&amp;";",SMALL(IF(ISERROR(SEARCH(MID(";"&amp;'CASE DATA'!$E218&amp;";",ROW($1:$99),1),";")),"",ROW($1:$99)+1),COLUMN(I218)),SMALL(IF(ISERROR(SEARCH(MID(";"&amp;'CASE DATA'!$E218&amp;";",ROW($1:$99),1),";")),"",ROW($1:$99)),COLUMN(I217)+1)-SMALL(IF(ISERROR(SEARCH(MID(";"&amp;'CASE DATA'!$E218&amp;";",ROW($1:$99),1),";")),"",ROW($1:$99)),COLUMN(I217))-1)</f>
        <v/>
      </c>
      <c r="AD218" s="121" t="str">
        <f t="array" ref="AD218">MID(";"&amp;'CASE DATA'!$E218&amp;";",SMALL(IF(ISERROR(SEARCH(MID(";"&amp;'CASE DATA'!$E218&amp;";",ROW($1:$99),1),";")),"",ROW($1:$99)+1),COLUMN(J218)),SMALL(IF(ISERROR(SEARCH(MID(";"&amp;'CASE DATA'!$E218&amp;";",ROW($1:$99),1),";")),"",ROW($1:$99)),COLUMN(J217)+1)-SMALL(IF(ISERROR(SEARCH(MID(";"&amp;'CASE DATA'!$E218&amp;";",ROW($1:$99),1),";")),"",ROW($1:$99)),COLUMN(J217))-1)</f>
        <v/>
      </c>
      <c r="AE218" s="121" t="str">
        <f t="array" ref="AE218">MID(";"&amp;'CASE DATA'!$E218&amp;";",SMALL(IF(ISERROR(SEARCH(MID(";"&amp;'CASE DATA'!$E218&amp;";",ROW($1:$99),1),";")),"",ROW($1:$99)+1),COLUMN(K218)),SMALL(IF(ISERROR(SEARCH(MID(";"&amp;'CASE DATA'!$E218&amp;";",ROW($1:$99),1),";")),"",ROW($1:$99)),COLUMN(K217)+1)-SMALL(IF(ISERROR(SEARCH(MID(";"&amp;'CASE DATA'!$E218&amp;";",ROW($1:$99),1),";")),"",ROW($1:$99)),COLUMN(K217))-1)</f>
        <v/>
      </c>
      <c r="AF218" s="121" t="str">
        <f t="array" ref="AF218">MID(";"&amp;'CASE DATA'!$E218&amp;";",SMALL(IF(ISERROR(SEARCH(MID(";"&amp;'CASE DATA'!$E218&amp;";",ROW($1:$99),1),";")),"",ROW($1:$99)+1),COLUMN(L218)),SMALL(IF(ISERROR(SEARCH(MID(";"&amp;'CASE DATA'!$E218&amp;";",ROW($1:$99),1),";")),"",ROW($1:$99)),COLUMN(L217)+1)-SMALL(IF(ISERROR(SEARCH(MID(";"&amp;'CASE DATA'!$E218&amp;";",ROW($1:$99),1),";")),"",ROW($1:$99)),COLUMN(L217))-1)</f>
        <v/>
      </c>
    </row>
    <row r="219" spans="19:32" x14ac:dyDescent="0.3">
      <c r="S219" s="8">
        <f t="shared" si="4"/>
        <v>0</v>
      </c>
      <c r="U219" s="121" t="str">
        <f t="array" ref="U219">MID(";"&amp;'CASE DATA'!$E219&amp;";",SMALL(IF(ISERROR(SEARCH(MID(";"&amp;'CASE DATA'!$E219&amp;";",ROW($1:$99),1),";")),"",ROW($1:$99)+1),COLUMN(A219)),SMALL(IF(ISERROR(SEARCH(MID(";"&amp;'CASE DATA'!$E219&amp;";",ROW($1:$99),1),";")),"",ROW($1:$99)),COLUMN(A218)+1)-SMALL(IF(ISERROR(SEARCH(MID(";"&amp;'CASE DATA'!$E219&amp;";",ROW($1:$99),1),";")),"",ROW($1:$99)),COLUMN(A218))-1)</f>
        <v/>
      </c>
      <c r="V219" s="121" t="str">
        <f t="array" ref="V219">MID(";"&amp;'CASE DATA'!$E219&amp;";",SMALL(IF(ISERROR(SEARCH(MID(";"&amp;'CASE DATA'!$E219&amp;";",ROW($1:$99),1),";")),"",ROW($1:$99)+1),COLUMN(B219)),SMALL(IF(ISERROR(SEARCH(MID(";"&amp;'CASE DATA'!$E219&amp;";",ROW($1:$99),1),";")),"",ROW($1:$99)),COLUMN(B218)+1)-SMALL(IF(ISERROR(SEARCH(MID(";"&amp;'CASE DATA'!$E219&amp;";",ROW($1:$99),1),";")),"",ROW($1:$99)),COLUMN(B218))-1)</f>
        <v/>
      </c>
      <c r="W219" s="121" t="str">
        <f t="array" ref="W219">MID(";"&amp;'CASE DATA'!$E219&amp;";",SMALL(IF(ISERROR(SEARCH(MID(";"&amp;'CASE DATA'!$E219&amp;";",ROW($1:$99),1),";")),"",ROW($1:$99)+1),COLUMN(C219)),SMALL(IF(ISERROR(SEARCH(MID(";"&amp;'CASE DATA'!$E219&amp;";",ROW($1:$99),1),";")),"",ROW($1:$99)),COLUMN(C218)+1)-SMALL(IF(ISERROR(SEARCH(MID(";"&amp;'CASE DATA'!$E219&amp;";",ROW($1:$99),1),";")),"",ROW($1:$99)),COLUMN(C218))-1)</f>
        <v/>
      </c>
      <c r="X219" s="121" t="str">
        <f t="array" ref="X219">MID(";"&amp;'CASE DATA'!$E219&amp;";",SMALL(IF(ISERROR(SEARCH(MID(";"&amp;'CASE DATA'!$E219&amp;";",ROW($1:$99),1),";")),"",ROW($1:$99)+1),COLUMN(D219)),SMALL(IF(ISERROR(SEARCH(MID(";"&amp;'CASE DATA'!$E219&amp;";",ROW($1:$99),1),";")),"",ROW($1:$99)),COLUMN(D218)+1)-SMALL(IF(ISERROR(SEARCH(MID(";"&amp;'CASE DATA'!$E219&amp;";",ROW($1:$99),1),";")),"",ROW($1:$99)),COLUMN(D218))-1)</f>
        <v/>
      </c>
      <c r="Y219" s="121" t="str">
        <f t="array" ref="Y219">MID(";"&amp;'CASE DATA'!$E219&amp;";",SMALL(IF(ISERROR(SEARCH(MID(";"&amp;'CASE DATA'!$E219&amp;";",ROW($1:$99),1),";")),"",ROW($1:$99)+1),COLUMN(E219)),SMALL(IF(ISERROR(SEARCH(MID(";"&amp;'CASE DATA'!$E219&amp;";",ROW($1:$99),1),";")),"",ROW($1:$99)),COLUMN(E218)+1)-SMALL(IF(ISERROR(SEARCH(MID(";"&amp;'CASE DATA'!$E219&amp;";",ROW($1:$99),1),";")),"",ROW($1:$99)),COLUMN(E218))-1)</f>
        <v/>
      </c>
      <c r="Z219" s="121" t="str">
        <f t="array" ref="Z219">MID(";"&amp;'CASE DATA'!$E219&amp;";",SMALL(IF(ISERROR(SEARCH(MID(";"&amp;'CASE DATA'!$E219&amp;";",ROW($1:$99),1),";")),"",ROW($1:$99)+1),COLUMN(F219)),SMALL(IF(ISERROR(SEARCH(MID(";"&amp;'CASE DATA'!$E219&amp;";",ROW($1:$99),1),";")),"",ROW($1:$99)),COLUMN(F218)+1)-SMALL(IF(ISERROR(SEARCH(MID(";"&amp;'CASE DATA'!$E219&amp;";",ROW($1:$99),1),";")),"",ROW($1:$99)),COLUMN(F218))-1)</f>
        <v/>
      </c>
      <c r="AA219" s="121" t="str">
        <f t="array" ref="AA219">MID(";"&amp;'CASE DATA'!$E219&amp;";",SMALL(IF(ISERROR(SEARCH(MID(";"&amp;'CASE DATA'!$E219&amp;";",ROW($1:$99),1),";")),"",ROW($1:$99)+1),COLUMN(G219)),SMALL(IF(ISERROR(SEARCH(MID(";"&amp;'CASE DATA'!$E219&amp;";",ROW($1:$99),1),";")),"",ROW($1:$99)),COLUMN(G218)+1)-SMALL(IF(ISERROR(SEARCH(MID(";"&amp;'CASE DATA'!$E219&amp;";",ROW($1:$99),1),";")),"",ROW($1:$99)),COLUMN(G218))-1)</f>
        <v/>
      </c>
      <c r="AB219" s="121" t="str">
        <f t="array" ref="AB219">MID(";"&amp;'CASE DATA'!$E219&amp;";",SMALL(IF(ISERROR(SEARCH(MID(";"&amp;'CASE DATA'!$E219&amp;";",ROW($1:$99),1),";")),"",ROW($1:$99)+1),COLUMN(H219)),SMALL(IF(ISERROR(SEARCH(MID(";"&amp;'CASE DATA'!$E219&amp;";",ROW($1:$99),1),";")),"",ROW($1:$99)),COLUMN(H218)+1)-SMALL(IF(ISERROR(SEARCH(MID(";"&amp;'CASE DATA'!$E219&amp;";",ROW($1:$99),1),";")),"",ROW($1:$99)),COLUMN(H218))-1)</f>
        <v/>
      </c>
      <c r="AC219" s="121" t="str">
        <f t="array" ref="AC219">MID(";"&amp;'CASE DATA'!$E219&amp;";",SMALL(IF(ISERROR(SEARCH(MID(";"&amp;'CASE DATA'!$E219&amp;";",ROW($1:$99),1),";")),"",ROW($1:$99)+1),COLUMN(I219)),SMALL(IF(ISERROR(SEARCH(MID(";"&amp;'CASE DATA'!$E219&amp;";",ROW($1:$99),1),";")),"",ROW($1:$99)),COLUMN(I218)+1)-SMALL(IF(ISERROR(SEARCH(MID(";"&amp;'CASE DATA'!$E219&amp;";",ROW($1:$99),1),";")),"",ROW($1:$99)),COLUMN(I218))-1)</f>
        <v/>
      </c>
      <c r="AD219" s="121" t="str">
        <f t="array" ref="AD219">MID(";"&amp;'CASE DATA'!$E219&amp;";",SMALL(IF(ISERROR(SEARCH(MID(";"&amp;'CASE DATA'!$E219&amp;";",ROW($1:$99),1),";")),"",ROW($1:$99)+1),COLUMN(J219)),SMALL(IF(ISERROR(SEARCH(MID(";"&amp;'CASE DATA'!$E219&amp;";",ROW($1:$99),1),";")),"",ROW($1:$99)),COLUMN(J218)+1)-SMALL(IF(ISERROR(SEARCH(MID(";"&amp;'CASE DATA'!$E219&amp;";",ROW($1:$99),1),";")),"",ROW($1:$99)),COLUMN(J218))-1)</f>
        <v/>
      </c>
      <c r="AE219" s="121" t="str">
        <f t="array" ref="AE219">MID(";"&amp;'CASE DATA'!$E219&amp;";",SMALL(IF(ISERROR(SEARCH(MID(";"&amp;'CASE DATA'!$E219&amp;";",ROW($1:$99),1),";")),"",ROW($1:$99)+1),COLUMN(K219)),SMALL(IF(ISERROR(SEARCH(MID(";"&amp;'CASE DATA'!$E219&amp;";",ROW($1:$99),1),";")),"",ROW($1:$99)),COLUMN(K218)+1)-SMALL(IF(ISERROR(SEARCH(MID(";"&amp;'CASE DATA'!$E219&amp;";",ROW($1:$99),1),";")),"",ROW($1:$99)),COLUMN(K218))-1)</f>
        <v/>
      </c>
      <c r="AF219" s="121" t="str">
        <f t="array" ref="AF219">MID(";"&amp;'CASE DATA'!$E219&amp;";",SMALL(IF(ISERROR(SEARCH(MID(";"&amp;'CASE DATA'!$E219&amp;";",ROW($1:$99),1),";")),"",ROW($1:$99)+1),COLUMN(L219)),SMALL(IF(ISERROR(SEARCH(MID(";"&amp;'CASE DATA'!$E219&amp;";",ROW($1:$99),1),";")),"",ROW($1:$99)),COLUMN(L218)+1)-SMALL(IF(ISERROR(SEARCH(MID(";"&amp;'CASE DATA'!$E219&amp;";",ROW($1:$99),1),";")),"",ROW($1:$99)),COLUMN(L218))-1)</f>
        <v/>
      </c>
    </row>
    <row r="220" spans="19:32" x14ac:dyDescent="0.3">
      <c r="S220" s="8">
        <f t="shared" si="4"/>
        <v>0</v>
      </c>
      <c r="U220" s="121" t="str">
        <f t="array" ref="U220">MID(";"&amp;'CASE DATA'!$E220&amp;";",SMALL(IF(ISERROR(SEARCH(MID(";"&amp;'CASE DATA'!$E220&amp;";",ROW($1:$99),1),";")),"",ROW($1:$99)+1),COLUMN(A220)),SMALL(IF(ISERROR(SEARCH(MID(";"&amp;'CASE DATA'!$E220&amp;";",ROW($1:$99),1),";")),"",ROW($1:$99)),COLUMN(A219)+1)-SMALL(IF(ISERROR(SEARCH(MID(";"&amp;'CASE DATA'!$E220&amp;";",ROW($1:$99),1),";")),"",ROW($1:$99)),COLUMN(A219))-1)</f>
        <v/>
      </c>
      <c r="V220" s="121" t="str">
        <f t="array" ref="V220">MID(";"&amp;'CASE DATA'!$E220&amp;";",SMALL(IF(ISERROR(SEARCH(MID(";"&amp;'CASE DATA'!$E220&amp;";",ROW($1:$99),1),";")),"",ROW($1:$99)+1),COLUMN(B220)),SMALL(IF(ISERROR(SEARCH(MID(";"&amp;'CASE DATA'!$E220&amp;";",ROW($1:$99),1),";")),"",ROW($1:$99)),COLUMN(B219)+1)-SMALL(IF(ISERROR(SEARCH(MID(";"&amp;'CASE DATA'!$E220&amp;";",ROW($1:$99),1),";")),"",ROW($1:$99)),COLUMN(B219))-1)</f>
        <v/>
      </c>
      <c r="W220" s="121" t="str">
        <f t="array" ref="W220">MID(";"&amp;'CASE DATA'!$E220&amp;";",SMALL(IF(ISERROR(SEARCH(MID(";"&amp;'CASE DATA'!$E220&amp;";",ROW($1:$99),1),";")),"",ROW($1:$99)+1),COLUMN(C220)),SMALL(IF(ISERROR(SEARCH(MID(";"&amp;'CASE DATA'!$E220&amp;";",ROW($1:$99),1),";")),"",ROW($1:$99)),COLUMN(C219)+1)-SMALL(IF(ISERROR(SEARCH(MID(";"&amp;'CASE DATA'!$E220&amp;";",ROW($1:$99),1),";")),"",ROW($1:$99)),COLUMN(C219))-1)</f>
        <v/>
      </c>
      <c r="X220" s="121" t="str">
        <f t="array" ref="X220">MID(";"&amp;'CASE DATA'!$E220&amp;";",SMALL(IF(ISERROR(SEARCH(MID(";"&amp;'CASE DATA'!$E220&amp;";",ROW($1:$99),1),";")),"",ROW($1:$99)+1),COLUMN(D220)),SMALL(IF(ISERROR(SEARCH(MID(";"&amp;'CASE DATA'!$E220&amp;";",ROW($1:$99),1),";")),"",ROW($1:$99)),COLUMN(D219)+1)-SMALL(IF(ISERROR(SEARCH(MID(";"&amp;'CASE DATA'!$E220&amp;";",ROW($1:$99),1),";")),"",ROW($1:$99)),COLUMN(D219))-1)</f>
        <v/>
      </c>
      <c r="Y220" s="121" t="str">
        <f t="array" ref="Y220">MID(";"&amp;'CASE DATA'!$E220&amp;";",SMALL(IF(ISERROR(SEARCH(MID(";"&amp;'CASE DATA'!$E220&amp;";",ROW($1:$99),1),";")),"",ROW($1:$99)+1),COLUMN(E220)),SMALL(IF(ISERROR(SEARCH(MID(";"&amp;'CASE DATA'!$E220&amp;";",ROW($1:$99),1),";")),"",ROW($1:$99)),COLUMN(E219)+1)-SMALL(IF(ISERROR(SEARCH(MID(";"&amp;'CASE DATA'!$E220&amp;";",ROW($1:$99),1),";")),"",ROW($1:$99)),COLUMN(E219))-1)</f>
        <v/>
      </c>
      <c r="Z220" s="121" t="str">
        <f t="array" ref="Z220">MID(";"&amp;'CASE DATA'!$E220&amp;";",SMALL(IF(ISERROR(SEARCH(MID(";"&amp;'CASE DATA'!$E220&amp;";",ROW($1:$99),1),";")),"",ROW($1:$99)+1),COLUMN(F220)),SMALL(IF(ISERROR(SEARCH(MID(";"&amp;'CASE DATA'!$E220&amp;";",ROW($1:$99),1),";")),"",ROW($1:$99)),COLUMN(F219)+1)-SMALL(IF(ISERROR(SEARCH(MID(";"&amp;'CASE DATA'!$E220&amp;";",ROW($1:$99),1),";")),"",ROW($1:$99)),COLUMN(F219))-1)</f>
        <v/>
      </c>
      <c r="AA220" s="121" t="str">
        <f t="array" ref="AA220">MID(";"&amp;'CASE DATA'!$E220&amp;";",SMALL(IF(ISERROR(SEARCH(MID(";"&amp;'CASE DATA'!$E220&amp;";",ROW($1:$99),1),";")),"",ROW($1:$99)+1),COLUMN(G220)),SMALL(IF(ISERROR(SEARCH(MID(";"&amp;'CASE DATA'!$E220&amp;";",ROW($1:$99),1),";")),"",ROW($1:$99)),COLUMN(G219)+1)-SMALL(IF(ISERROR(SEARCH(MID(";"&amp;'CASE DATA'!$E220&amp;";",ROW($1:$99),1),";")),"",ROW($1:$99)),COLUMN(G219))-1)</f>
        <v/>
      </c>
      <c r="AB220" s="121" t="str">
        <f t="array" ref="AB220">MID(";"&amp;'CASE DATA'!$E220&amp;";",SMALL(IF(ISERROR(SEARCH(MID(";"&amp;'CASE DATA'!$E220&amp;";",ROW($1:$99),1),";")),"",ROW($1:$99)+1),COLUMN(H220)),SMALL(IF(ISERROR(SEARCH(MID(";"&amp;'CASE DATA'!$E220&amp;";",ROW($1:$99),1),";")),"",ROW($1:$99)),COLUMN(H219)+1)-SMALL(IF(ISERROR(SEARCH(MID(";"&amp;'CASE DATA'!$E220&amp;";",ROW($1:$99),1),";")),"",ROW($1:$99)),COLUMN(H219))-1)</f>
        <v/>
      </c>
      <c r="AC220" s="121" t="str">
        <f t="array" ref="AC220">MID(";"&amp;'CASE DATA'!$E220&amp;";",SMALL(IF(ISERROR(SEARCH(MID(";"&amp;'CASE DATA'!$E220&amp;";",ROW($1:$99),1),";")),"",ROW($1:$99)+1),COLUMN(I220)),SMALL(IF(ISERROR(SEARCH(MID(";"&amp;'CASE DATA'!$E220&amp;";",ROW($1:$99),1),";")),"",ROW($1:$99)),COLUMN(I219)+1)-SMALL(IF(ISERROR(SEARCH(MID(";"&amp;'CASE DATA'!$E220&amp;";",ROW($1:$99),1),";")),"",ROW($1:$99)),COLUMN(I219))-1)</f>
        <v/>
      </c>
      <c r="AD220" s="121" t="str">
        <f t="array" ref="AD220">MID(";"&amp;'CASE DATA'!$E220&amp;";",SMALL(IF(ISERROR(SEARCH(MID(";"&amp;'CASE DATA'!$E220&amp;";",ROW($1:$99),1),";")),"",ROW($1:$99)+1),COLUMN(J220)),SMALL(IF(ISERROR(SEARCH(MID(";"&amp;'CASE DATA'!$E220&amp;";",ROW($1:$99),1),";")),"",ROW($1:$99)),COLUMN(J219)+1)-SMALL(IF(ISERROR(SEARCH(MID(";"&amp;'CASE DATA'!$E220&amp;";",ROW($1:$99),1),";")),"",ROW($1:$99)),COLUMN(J219))-1)</f>
        <v/>
      </c>
      <c r="AE220" s="121" t="str">
        <f t="array" ref="AE220">MID(";"&amp;'CASE DATA'!$E220&amp;";",SMALL(IF(ISERROR(SEARCH(MID(";"&amp;'CASE DATA'!$E220&amp;";",ROW($1:$99),1),";")),"",ROW($1:$99)+1),COLUMN(K220)),SMALL(IF(ISERROR(SEARCH(MID(";"&amp;'CASE DATA'!$E220&amp;";",ROW($1:$99),1),";")),"",ROW($1:$99)),COLUMN(K219)+1)-SMALL(IF(ISERROR(SEARCH(MID(";"&amp;'CASE DATA'!$E220&amp;";",ROW($1:$99),1),";")),"",ROW($1:$99)),COLUMN(K219))-1)</f>
        <v/>
      </c>
      <c r="AF220" s="121" t="str">
        <f t="array" ref="AF220">MID(";"&amp;'CASE DATA'!$E220&amp;";",SMALL(IF(ISERROR(SEARCH(MID(";"&amp;'CASE DATA'!$E220&amp;";",ROW($1:$99),1),";")),"",ROW($1:$99)+1),COLUMN(L220)),SMALL(IF(ISERROR(SEARCH(MID(";"&amp;'CASE DATA'!$E220&amp;";",ROW($1:$99),1),";")),"",ROW($1:$99)),COLUMN(L219)+1)-SMALL(IF(ISERROR(SEARCH(MID(";"&amp;'CASE DATA'!$E220&amp;";",ROW($1:$99),1),";")),"",ROW($1:$99)),COLUMN(L219))-1)</f>
        <v/>
      </c>
    </row>
    <row r="221" spans="19:32" x14ac:dyDescent="0.3">
      <c r="S221" s="8">
        <f t="shared" si="4"/>
        <v>0</v>
      </c>
      <c r="U221" s="121" t="str">
        <f t="array" ref="U221">MID(";"&amp;'CASE DATA'!$E221&amp;";",SMALL(IF(ISERROR(SEARCH(MID(";"&amp;'CASE DATA'!$E221&amp;";",ROW($1:$99),1),";")),"",ROW($1:$99)+1),COLUMN(A221)),SMALL(IF(ISERROR(SEARCH(MID(";"&amp;'CASE DATA'!$E221&amp;";",ROW($1:$99),1),";")),"",ROW($1:$99)),COLUMN(A220)+1)-SMALL(IF(ISERROR(SEARCH(MID(";"&amp;'CASE DATA'!$E221&amp;";",ROW($1:$99),1),";")),"",ROW($1:$99)),COLUMN(A220))-1)</f>
        <v/>
      </c>
      <c r="V221" s="121" t="str">
        <f t="array" ref="V221">MID(";"&amp;'CASE DATA'!$E221&amp;";",SMALL(IF(ISERROR(SEARCH(MID(";"&amp;'CASE DATA'!$E221&amp;";",ROW($1:$99),1),";")),"",ROW($1:$99)+1),COLUMN(B221)),SMALL(IF(ISERROR(SEARCH(MID(";"&amp;'CASE DATA'!$E221&amp;";",ROW($1:$99),1),";")),"",ROW($1:$99)),COLUMN(B220)+1)-SMALL(IF(ISERROR(SEARCH(MID(";"&amp;'CASE DATA'!$E221&amp;";",ROW($1:$99),1),";")),"",ROW($1:$99)),COLUMN(B220))-1)</f>
        <v/>
      </c>
      <c r="W221" s="121" t="str">
        <f t="array" ref="W221">MID(";"&amp;'CASE DATA'!$E221&amp;";",SMALL(IF(ISERROR(SEARCH(MID(";"&amp;'CASE DATA'!$E221&amp;";",ROW($1:$99),1),";")),"",ROW($1:$99)+1),COLUMN(C221)),SMALL(IF(ISERROR(SEARCH(MID(";"&amp;'CASE DATA'!$E221&amp;";",ROW($1:$99),1),";")),"",ROW($1:$99)),COLUMN(C220)+1)-SMALL(IF(ISERROR(SEARCH(MID(";"&amp;'CASE DATA'!$E221&amp;";",ROW($1:$99),1),";")),"",ROW($1:$99)),COLUMN(C220))-1)</f>
        <v/>
      </c>
      <c r="X221" s="121" t="str">
        <f t="array" ref="X221">MID(";"&amp;'CASE DATA'!$E221&amp;";",SMALL(IF(ISERROR(SEARCH(MID(";"&amp;'CASE DATA'!$E221&amp;";",ROW($1:$99),1),";")),"",ROW($1:$99)+1),COLUMN(D221)),SMALL(IF(ISERROR(SEARCH(MID(";"&amp;'CASE DATA'!$E221&amp;";",ROW($1:$99),1),";")),"",ROW($1:$99)),COLUMN(D220)+1)-SMALL(IF(ISERROR(SEARCH(MID(";"&amp;'CASE DATA'!$E221&amp;";",ROW($1:$99),1),";")),"",ROW($1:$99)),COLUMN(D220))-1)</f>
        <v/>
      </c>
      <c r="Y221" s="121" t="str">
        <f t="array" ref="Y221">MID(";"&amp;'CASE DATA'!$E221&amp;";",SMALL(IF(ISERROR(SEARCH(MID(";"&amp;'CASE DATA'!$E221&amp;";",ROW($1:$99),1),";")),"",ROW($1:$99)+1),COLUMN(E221)),SMALL(IF(ISERROR(SEARCH(MID(";"&amp;'CASE DATA'!$E221&amp;";",ROW($1:$99),1),";")),"",ROW($1:$99)),COLUMN(E220)+1)-SMALL(IF(ISERROR(SEARCH(MID(";"&amp;'CASE DATA'!$E221&amp;";",ROW($1:$99),1),";")),"",ROW($1:$99)),COLUMN(E220))-1)</f>
        <v/>
      </c>
      <c r="Z221" s="121" t="str">
        <f t="array" ref="Z221">MID(";"&amp;'CASE DATA'!$E221&amp;";",SMALL(IF(ISERROR(SEARCH(MID(";"&amp;'CASE DATA'!$E221&amp;";",ROW($1:$99),1),";")),"",ROW($1:$99)+1),COLUMN(F221)),SMALL(IF(ISERROR(SEARCH(MID(";"&amp;'CASE DATA'!$E221&amp;";",ROW($1:$99),1),";")),"",ROW($1:$99)),COLUMN(F220)+1)-SMALL(IF(ISERROR(SEARCH(MID(";"&amp;'CASE DATA'!$E221&amp;";",ROW($1:$99),1),";")),"",ROW($1:$99)),COLUMN(F220))-1)</f>
        <v/>
      </c>
      <c r="AA221" s="121" t="str">
        <f t="array" ref="AA221">MID(";"&amp;'CASE DATA'!$E221&amp;";",SMALL(IF(ISERROR(SEARCH(MID(";"&amp;'CASE DATA'!$E221&amp;";",ROW($1:$99),1),";")),"",ROW($1:$99)+1),COLUMN(G221)),SMALL(IF(ISERROR(SEARCH(MID(";"&amp;'CASE DATA'!$E221&amp;";",ROW($1:$99),1),";")),"",ROW($1:$99)),COLUMN(G220)+1)-SMALL(IF(ISERROR(SEARCH(MID(";"&amp;'CASE DATA'!$E221&amp;";",ROW($1:$99),1),";")),"",ROW($1:$99)),COLUMN(G220))-1)</f>
        <v/>
      </c>
      <c r="AB221" s="121" t="str">
        <f t="array" ref="AB221">MID(";"&amp;'CASE DATA'!$E221&amp;";",SMALL(IF(ISERROR(SEARCH(MID(";"&amp;'CASE DATA'!$E221&amp;";",ROW($1:$99),1),";")),"",ROW($1:$99)+1),COLUMN(H221)),SMALL(IF(ISERROR(SEARCH(MID(";"&amp;'CASE DATA'!$E221&amp;";",ROW($1:$99),1),";")),"",ROW($1:$99)),COLUMN(H220)+1)-SMALL(IF(ISERROR(SEARCH(MID(";"&amp;'CASE DATA'!$E221&amp;";",ROW($1:$99),1),";")),"",ROW($1:$99)),COLUMN(H220))-1)</f>
        <v/>
      </c>
      <c r="AC221" s="121" t="str">
        <f t="array" ref="AC221">MID(";"&amp;'CASE DATA'!$E221&amp;";",SMALL(IF(ISERROR(SEARCH(MID(";"&amp;'CASE DATA'!$E221&amp;";",ROW($1:$99),1),";")),"",ROW($1:$99)+1),COLUMN(I221)),SMALL(IF(ISERROR(SEARCH(MID(";"&amp;'CASE DATA'!$E221&amp;";",ROW($1:$99),1),";")),"",ROW($1:$99)),COLUMN(I220)+1)-SMALL(IF(ISERROR(SEARCH(MID(";"&amp;'CASE DATA'!$E221&amp;";",ROW($1:$99),1),";")),"",ROW($1:$99)),COLUMN(I220))-1)</f>
        <v/>
      </c>
      <c r="AD221" s="121" t="str">
        <f t="array" ref="AD221">MID(";"&amp;'CASE DATA'!$E221&amp;";",SMALL(IF(ISERROR(SEARCH(MID(";"&amp;'CASE DATA'!$E221&amp;";",ROW($1:$99),1),";")),"",ROW($1:$99)+1),COLUMN(J221)),SMALL(IF(ISERROR(SEARCH(MID(";"&amp;'CASE DATA'!$E221&amp;";",ROW($1:$99),1),";")),"",ROW($1:$99)),COLUMN(J220)+1)-SMALL(IF(ISERROR(SEARCH(MID(";"&amp;'CASE DATA'!$E221&amp;";",ROW($1:$99),1),";")),"",ROW($1:$99)),COLUMN(J220))-1)</f>
        <v/>
      </c>
      <c r="AE221" s="121" t="str">
        <f t="array" ref="AE221">MID(";"&amp;'CASE DATA'!$E221&amp;";",SMALL(IF(ISERROR(SEARCH(MID(";"&amp;'CASE DATA'!$E221&amp;";",ROW($1:$99),1),";")),"",ROW($1:$99)+1),COLUMN(K221)),SMALL(IF(ISERROR(SEARCH(MID(";"&amp;'CASE DATA'!$E221&amp;";",ROW($1:$99),1),";")),"",ROW($1:$99)),COLUMN(K220)+1)-SMALL(IF(ISERROR(SEARCH(MID(";"&amp;'CASE DATA'!$E221&amp;";",ROW($1:$99),1),";")),"",ROW($1:$99)),COLUMN(K220))-1)</f>
        <v/>
      </c>
      <c r="AF221" s="121" t="str">
        <f t="array" ref="AF221">MID(";"&amp;'CASE DATA'!$E221&amp;";",SMALL(IF(ISERROR(SEARCH(MID(";"&amp;'CASE DATA'!$E221&amp;";",ROW($1:$99),1),";")),"",ROW($1:$99)+1),COLUMN(L221)),SMALL(IF(ISERROR(SEARCH(MID(";"&amp;'CASE DATA'!$E221&amp;";",ROW($1:$99),1),";")),"",ROW($1:$99)),COLUMN(L220)+1)-SMALL(IF(ISERROR(SEARCH(MID(";"&amp;'CASE DATA'!$E221&amp;";",ROW($1:$99),1),";")),"",ROW($1:$99)),COLUMN(L220))-1)</f>
        <v/>
      </c>
    </row>
    <row r="222" spans="19:32" x14ac:dyDescent="0.3">
      <c r="S222" s="8">
        <f t="shared" si="4"/>
        <v>0</v>
      </c>
      <c r="U222" s="121" t="str">
        <f t="array" ref="U222">MID(";"&amp;'CASE DATA'!$E222&amp;";",SMALL(IF(ISERROR(SEARCH(MID(";"&amp;'CASE DATA'!$E222&amp;";",ROW($1:$99),1),";")),"",ROW($1:$99)+1),COLUMN(A222)),SMALL(IF(ISERROR(SEARCH(MID(";"&amp;'CASE DATA'!$E222&amp;";",ROW($1:$99),1),";")),"",ROW($1:$99)),COLUMN(A221)+1)-SMALL(IF(ISERROR(SEARCH(MID(";"&amp;'CASE DATA'!$E222&amp;";",ROW($1:$99),1),";")),"",ROW($1:$99)),COLUMN(A221))-1)</f>
        <v/>
      </c>
      <c r="V222" s="121" t="str">
        <f t="array" ref="V222">MID(";"&amp;'CASE DATA'!$E222&amp;";",SMALL(IF(ISERROR(SEARCH(MID(";"&amp;'CASE DATA'!$E222&amp;";",ROW($1:$99),1),";")),"",ROW($1:$99)+1),COLUMN(B222)),SMALL(IF(ISERROR(SEARCH(MID(";"&amp;'CASE DATA'!$E222&amp;";",ROW($1:$99),1),";")),"",ROW($1:$99)),COLUMN(B221)+1)-SMALL(IF(ISERROR(SEARCH(MID(";"&amp;'CASE DATA'!$E222&amp;";",ROW($1:$99),1),";")),"",ROW($1:$99)),COLUMN(B221))-1)</f>
        <v/>
      </c>
      <c r="W222" s="121" t="str">
        <f t="array" ref="W222">MID(";"&amp;'CASE DATA'!$E222&amp;";",SMALL(IF(ISERROR(SEARCH(MID(";"&amp;'CASE DATA'!$E222&amp;";",ROW($1:$99),1),";")),"",ROW($1:$99)+1),COLUMN(C222)),SMALL(IF(ISERROR(SEARCH(MID(";"&amp;'CASE DATA'!$E222&amp;";",ROW($1:$99),1),";")),"",ROW($1:$99)),COLUMN(C221)+1)-SMALL(IF(ISERROR(SEARCH(MID(";"&amp;'CASE DATA'!$E222&amp;";",ROW($1:$99),1),";")),"",ROW($1:$99)),COLUMN(C221))-1)</f>
        <v/>
      </c>
      <c r="X222" s="121" t="str">
        <f t="array" ref="X222">MID(";"&amp;'CASE DATA'!$E222&amp;";",SMALL(IF(ISERROR(SEARCH(MID(";"&amp;'CASE DATA'!$E222&amp;";",ROW($1:$99),1),";")),"",ROW($1:$99)+1),COLUMN(D222)),SMALL(IF(ISERROR(SEARCH(MID(";"&amp;'CASE DATA'!$E222&amp;";",ROW($1:$99),1),";")),"",ROW($1:$99)),COLUMN(D221)+1)-SMALL(IF(ISERROR(SEARCH(MID(";"&amp;'CASE DATA'!$E222&amp;";",ROW($1:$99),1),";")),"",ROW($1:$99)),COLUMN(D221))-1)</f>
        <v/>
      </c>
      <c r="Y222" s="121" t="str">
        <f t="array" ref="Y222">MID(";"&amp;'CASE DATA'!$E222&amp;";",SMALL(IF(ISERROR(SEARCH(MID(";"&amp;'CASE DATA'!$E222&amp;";",ROW($1:$99),1),";")),"",ROW($1:$99)+1),COLUMN(E222)),SMALL(IF(ISERROR(SEARCH(MID(";"&amp;'CASE DATA'!$E222&amp;";",ROW($1:$99),1),";")),"",ROW($1:$99)),COLUMN(E221)+1)-SMALL(IF(ISERROR(SEARCH(MID(";"&amp;'CASE DATA'!$E222&amp;";",ROW($1:$99),1),";")),"",ROW($1:$99)),COLUMN(E221))-1)</f>
        <v/>
      </c>
      <c r="Z222" s="121" t="str">
        <f t="array" ref="Z222">MID(";"&amp;'CASE DATA'!$E222&amp;";",SMALL(IF(ISERROR(SEARCH(MID(";"&amp;'CASE DATA'!$E222&amp;";",ROW($1:$99),1),";")),"",ROW($1:$99)+1),COLUMN(F222)),SMALL(IF(ISERROR(SEARCH(MID(";"&amp;'CASE DATA'!$E222&amp;";",ROW($1:$99),1),";")),"",ROW($1:$99)),COLUMN(F221)+1)-SMALL(IF(ISERROR(SEARCH(MID(";"&amp;'CASE DATA'!$E222&amp;";",ROW($1:$99),1),";")),"",ROW($1:$99)),COLUMN(F221))-1)</f>
        <v/>
      </c>
      <c r="AA222" s="121" t="str">
        <f t="array" ref="AA222">MID(";"&amp;'CASE DATA'!$E222&amp;";",SMALL(IF(ISERROR(SEARCH(MID(";"&amp;'CASE DATA'!$E222&amp;";",ROW($1:$99),1),";")),"",ROW($1:$99)+1),COLUMN(G222)),SMALL(IF(ISERROR(SEARCH(MID(";"&amp;'CASE DATA'!$E222&amp;";",ROW($1:$99),1),";")),"",ROW($1:$99)),COLUMN(G221)+1)-SMALL(IF(ISERROR(SEARCH(MID(";"&amp;'CASE DATA'!$E222&amp;";",ROW($1:$99),1),";")),"",ROW($1:$99)),COLUMN(G221))-1)</f>
        <v/>
      </c>
      <c r="AB222" s="121" t="str">
        <f t="array" ref="AB222">MID(";"&amp;'CASE DATA'!$E222&amp;";",SMALL(IF(ISERROR(SEARCH(MID(";"&amp;'CASE DATA'!$E222&amp;";",ROW($1:$99),1),";")),"",ROW($1:$99)+1),COLUMN(H222)),SMALL(IF(ISERROR(SEARCH(MID(";"&amp;'CASE DATA'!$E222&amp;";",ROW($1:$99),1),";")),"",ROW($1:$99)),COLUMN(H221)+1)-SMALL(IF(ISERROR(SEARCH(MID(";"&amp;'CASE DATA'!$E222&amp;";",ROW($1:$99),1),";")),"",ROW($1:$99)),COLUMN(H221))-1)</f>
        <v/>
      </c>
      <c r="AC222" s="121" t="str">
        <f t="array" ref="AC222">MID(";"&amp;'CASE DATA'!$E222&amp;";",SMALL(IF(ISERROR(SEARCH(MID(";"&amp;'CASE DATA'!$E222&amp;";",ROW($1:$99),1),";")),"",ROW($1:$99)+1),COLUMN(I222)),SMALL(IF(ISERROR(SEARCH(MID(";"&amp;'CASE DATA'!$E222&amp;";",ROW($1:$99),1),";")),"",ROW($1:$99)),COLUMN(I221)+1)-SMALL(IF(ISERROR(SEARCH(MID(";"&amp;'CASE DATA'!$E222&amp;";",ROW($1:$99),1),";")),"",ROW($1:$99)),COLUMN(I221))-1)</f>
        <v/>
      </c>
      <c r="AD222" s="121" t="str">
        <f t="array" ref="AD222">MID(";"&amp;'CASE DATA'!$E222&amp;";",SMALL(IF(ISERROR(SEARCH(MID(";"&amp;'CASE DATA'!$E222&amp;";",ROW($1:$99),1),";")),"",ROW($1:$99)+1),COLUMN(J222)),SMALL(IF(ISERROR(SEARCH(MID(";"&amp;'CASE DATA'!$E222&amp;";",ROW($1:$99),1),";")),"",ROW($1:$99)),COLUMN(J221)+1)-SMALL(IF(ISERROR(SEARCH(MID(";"&amp;'CASE DATA'!$E222&amp;";",ROW($1:$99),1),";")),"",ROW($1:$99)),COLUMN(J221))-1)</f>
        <v/>
      </c>
      <c r="AE222" s="121" t="str">
        <f t="array" ref="AE222">MID(";"&amp;'CASE DATA'!$E222&amp;";",SMALL(IF(ISERROR(SEARCH(MID(";"&amp;'CASE DATA'!$E222&amp;";",ROW($1:$99),1),";")),"",ROW($1:$99)+1),COLUMN(K222)),SMALL(IF(ISERROR(SEARCH(MID(";"&amp;'CASE DATA'!$E222&amp;";",ROW($1:$99),1),";")),"",ROW($1:$99)),COLUMN(K221)+1)-SMALL(IF(ISERROR(SEARCH(MID(";"&amp;'CASE DATA'!$E222&amp;";",ROW($1:$99),1),";")),"",ROW($1:$99)),COLUMN(K221))-1)</f>
        <v/>
      </c>
      <c r="AF222" s="121" t="str">
        <f t="array" ref="AF222">MID(";"&amp;'CASE DATA'!$E222&amp;";",SMALL(IF(ISERROR(SEARCH(MID(";"&amp;'CASE DATA'!$E222&amp;";",ROW($1:$99),1),";")),"",ROW($1:$99)+1),COLUMN(L222)),SMALL(IF(ISERROR(SEARCH(MID(";"&amp;'CASE DATA'!$E222&amp;";",ROW($1:$99),1),";")),"",ROW($1:$99)),COLUMN(L221)+1)-SMALL(IF(ISERROR(SEARCH(MID(";"&amp;'CASE DATA'!$E222&amp;";",ROW($1:$99),1),";")),"",ROW($1:$99)),COLUMN(L221))-1)</f>
        <v/>
      </c>
    </row>
    <row r="223" spans="19:32" x14ac:dyDescent="0.3">
      <c r="S223" s="8">
        <f t="shared" si="4"/>
        <v>0</v>
      </c>
      <c r="U223" s="121" t="str">
        <f t="array" ref="U223">MID(";"&amp;'CASE DATA'!$E223&amp;";",SMALL(IF(ISERROR(SEARCH(MID(";"&amp;'CASE DATA'!$E223&amp;";",ROW($1:$99),1),";")),"",ROW($1:$99)+1),COLUMN(A223)),SMALL(IF(ISERROR(SEARCH(MID(";"&amp;'CASE DATA'!$E223&amp;";",ROW($1:$99),1),";")),"",ROW($1:$99)),COLUMN(A222)+1)-SMALL(IF(ISERROR(SEARCH(MID(";"&amp;'CASE DATA'!$E223&amp;";",ROW($1:$99),1),";")),"",ROW($1:$99)),COLUMN(A222))-1)</f>
        <v/>
      </c>
      <c r="V223" s="121" t="str">
        <f t="array" ref="V223">MID(";"&amp;'CASE DATA'!$E223&amp;";",SMALL(IF(ISERROR(SEARCH(MID(";"&amp;'CASE DATA'!$E223&amp;";",ROW($1:$99),1),";")),"",ROW($1:$99)+1),COLUMN(B223)),SMALL(IF(ISERROR(SEARCH(MID(";"&amp;'CASE DATA'!$E223&amp;";",ROW($1:$99),1),";")),"",ROW($1:$99)),COLUMN(B222)+1)-SMALL(IF(ISERROR(SEARCH(MID(";"&amp;'CASE DATA'!$E223&amp;";",ROW($1:$99),1),";")),"",ROW($1:$99)),COLUMN(B222))-1)</f>
        <v/>
      </c>
      <c r="W223" s="121" t="str">
        <f t="array" ref="W223">MID(";"&amp;'CASE DATA'!$E223&amp;";",SMALL(IF(ISERROR(SEARCH(MID(";"&amp;'CASE DATA'!$E223&amp;";",ROW($1:$99),1),";")),"",ROW($1:$99)+1),COLUMN(C223)),SMALL(IF(ISERROR(SEARCH(MID(";"&amp;'CASE DATA'!$E223&amp;";",ROW($1:$99),1),";")),"",ROW($1:$99)),COLUMN(C222)+1)-SMALL(IF(ISERROR(SEARCH(MID(";"&amp;'CASE DATA'!$E223&amp;";",ROW($1:$99),1),";")),"",ROW($1:$99)),COLUMN(C222))-1)</f>
        <v/>
      </c>
      <c r="X223" s="121" t="str">
        <f t="array" ref="X223">MID(";"&amp;'CASE DATA'!$E223&amp;";",SMALL(IF(ISERROR(SEARCH(MID(";"&amp;'CASE DATA'!$E223&amp;";",ROW($1:$99),1),";")),"",ROW($1:$99)+1),COLUMN(D223)),SMALL(IF(ISERROR(SEARCH(MID(";"&amp;'CASE DATA'!$E223&amp;";",ROW($1:$99),1),";")),"",ROW($1:$99)),COLUMN(D222)+1)-SMALL(IF(ISERROR(SEARCH(MID(";"&amp;'CASE DATA'!$E223&amp;";",ROW($1:$99),1),";")),"",ROW($1:$99)),COLUMN(D222))-1)</f>
        <v/>
      </c>
      <c r="Y223" s="121" t="str">
        <f t="array" ref="Y223">MID(";"&amp;'CASE DATA'!$E223&amp;";",SMALL(IF(ISERROR(SEARCH(MID(";"&amp;'CASE DATA'!$E223&amp;";",ROW($1:$99),1),";")),"",ROW($1:$99)+1),COLUMN(E223)),SMALL(IF(ISERROR(SEARCH(MID(";"&amp;'CASE DATA'!$E223&amp;";",ROW($1:$99),1),";")),"",ROW($1:$99)),COLUMN(E222)+1)-SMALL(IF(ISERROR(SEARCH(MID(";"&amp;'CASE DATA'!$E223&amp;";",ROW($1:$99),1),";")),"",ROW($1:$99)),COLUMN(E222))-1)</f>
        <v/>
      </c>
      <c r="Z223" s="121" t="str">
        <f t="array" ref="Z223">MID(";"&amp;'CASE DATA'!$E223&amp;";",SMALL(IF(ISERROR(SEARCH(MID(";"&amp;'CASE DATA'!$E223&amp;";",ROW($1:$99),1),";")),"",ROW($1:$99)+1),COLUMN(F223)),SMALL(IF(ISERROR(SEARCH(MID(";"&amp;'CASE DATA'!$E223&amp;";",ROW($1:$99),1),";")),"",ROW($1:$99)),COLUMN(F222)+1)-SMALL(IF(ISERROR(SEARCH(MID(";"&amp;'CASE DATA'!$E223&amp;";",ROW($1:$99),1),";")),"",ROW($1:$99)),COLUMN(F222))-1)</f>
        <v/>
      </c>
      <c r="AA223" s="121" t="str">
        <f t="array" ref="AA223">MID(";"&amp;'CASE DATA'!$E223&amp;";",SMALL(IF(ISERROR(SEARCH(MID(";"&amp;'CASE DATA'!$E223&amp;";",ROW($1:$99),1),";")),"",ROW($1:$99)+1),COLUMN(G223)),SMALL(IF(ISERROR(SEARCH(MID(";"&amp;'CASE DATA'!$E223&amp;";",ROW($1:$99),1),";")),"",ROW($1:$99)),COLUMN(G222)+1)-SMALL(IF(ISERROR(SEARCH(MID(";"&amp;'CASE DATA'!$E223&amp;";",ROW($1:$99),1),";")),"",ROW($1:$99)),COLUMN(G222))-1)</f>
        <v/>
      </c>
      <c r="AB223" s="121" t="str">
        <f t="array" ref="AB223">MID(";"&amp;'CASE DATA'!$E223&amp;";",SMALL(IF(ISERROR(SEARCH(MID(";"&amp;'CASE DATA'!$E223&amp;";",ROW($1:$99),1),";")),"",ROW($1:$99)+1),COLUMN(H223)),SMALL(IF(ISERROR(SEARCH(MID(";"&amp;'CASE DATA'!$E223&amp;";",ROW($1:$99),1),";")),"",ROW($1:$99)),COLUMN(H222)+1)-SMALL(IF(ISERROR(SEARCH(MID(";"&amp;'CASE DATA'!$E223&amp;";",ROW($1:$99),1),";")),"",ROW($1:$99)),COLUMN(H222))-1)</f>
        <v/>
      </c>
      <c r="AC223" s="121" t="str">
        <f t="array" ref="AC223">MID(";"&amp;'CASE DATA'!$E223&amp;";",SMALL(IF(ISERROR(SEARCH(MID(";"&amp;'CASE DATA'!$E223&amp;";",ROW($1:$99),1),";")),"",ROW($1:$99)+1),COLUMN(I223)),SMALL(IF(ISERROR(SEARCH(MID(";"&amp;'CASE DATA'!$E223&amp;";",ROW($1:$99),1),";")),"",ROW($1:$99)),COLUMN(I222)+1)-SMALL(IF(ISERROR(SEARCH(MID(";"&amp;'CASE DATA'!$E223&amp;";",ROW($1:$99),1),";")),"",ROW($1:$99)),COLUMN(I222))-1)</f>
        <v/>
      </c>
      <c r="AD223" s="121" t="str">
        <f t="array" ref="AD223">MID(";"&amp;'CASE DATA'!$E223&amp;";",SMALL(IF(ISERROR(SEARCH(MID(";"&amp;'CASE DATA'!$E223&amp;";",ROW($1:$99),1),";")),"",ROW($1:$99)+1),COLUMN(J223)),SMALL(IF(ISERROR(SEARCH(MID(";"&amp;'CASE DATA'!$E223&amp;";",ROW($1:$99),1),";")),"",ROW($1:$99)),COLUMN(J222)+1)-SMALL(IF(ISERROR(SEARCH(MID(";"&amp;'CASE DATA'!$E223&amp;";",ROW($1:$99),1),";")),"",ROW($1:$99)),COLUMN(J222))-1)</f>
        <v/>
      </c>
      <c r="AE223" s="121" t="str">
        <f t="array" ref="AE223">MID(";"&amp;'CASE DATA'!$E223&amp;";",SMALL(IF(ISERROR(SEARCH(MID(";"&amp;'CASE DATA'!$E223&amp;";",ROW($1:$99),1),";")),"",ROW($1:$99)+1),COLUMN(K223)),SMALL(IF(ISERROR(SEARCH(MID(";"&amp;'CASE DATA'!$E223&amp;";",ROW($1:$99),1),";")),"",ROW($1:$99)),COLUMN(K222)+1)-SMALL(IF(ISERROR(SEARCH(MID(";"&amp;'CASE DATA'!$E223&amp;";",ROW($1:$99),1),";")),"",ROW($1:$99)),COLUMN(K222))-1)</f>
        <v/>
      </c>
      <c r="AF223" s="121" t="str">
        <f t="array" ref="AF223">MID(";"&amp;'CASE DATA'!$E223&amp;";",SMALL(IF(ISERROR(SEARCH(MID(";"&amp;'CASE DATA'!$E223&amp;";",ROW($1:$99),1),";")),"",ROW($1:$99)+1),COLUMN(L223)),SMALL(IF(ISERROR(SEARCH(MID(";"&amp;'CASE DATA'!$E223&amp;";",ROW($1:$99),1),";")),"",ROW($1:$99)),COLUMN(L222)+1)-SMALL(IF(ISERROR(SEARCH(MID(";"&amp;'CASE DATA'!$E223&amp;";",ROW($1:$99),1),";")),"",ROW($1:$99)),COLUMN(L222))-1)</f>
        <v/>
      </c>
    </row>
    <row r="224" spans="19:32" x14ac:dyDescent="0.3">
      <c r="S224" s="8">
        <f t="shared" si="4"/>
        <v>0</v>
      </c>
      <c r="U224" s="121" t="str">
        <f t="array" ref="U224">MID(";"&amp;'CASE DATA'!$E224&amp;";",SMALL(IF(ISERROR(SEARCH(MID(";"&amp;'CASE DATA'!$E224&amp;";",ROW($1:$99),1),";")),"",ROW($1:$99)+1),COLUMN(A224)),SMALL(IF(ISERROR(SEARCH(MID(";"&amp;'CASE DATA'!$E224&amp;";",ROW($1:$99),1),";")),"",ROW($1:$99)),COLUMN(A223)+1)-SMALL(IF(ISERROR(SEARCH(MID(";"&amp;'CASE DATA'!$E224&amp;";",ROW($1:$99),1),";")),"",ROW($1:$99)),COLUMN(A223))-1)</f>
        <v/>
      </c>
      <c r="V224" s="121" t="str">
        <f t="array" ref="V224">MID(";"&amp;'CASE DATA'!$E224&amp;";",SMALL(IF(ISERROR(SEARCH(MID(";"&amp;'CASE DATA'!$E224&amp;";",ROW($1:$99),1),";")),"",ROW($1:$99)+1),COLUMN(B224)),SMALL(IF(ISERROR(SEARCH(MID(";"&amp;'CASE DATA'!$E224&amp;";",ROW($1:$99),1),";")),"",ROW($1:$99)),COLUMN(B223)+1)-SMALL(IF(ISERROR(SEARCH(MID(";"&amp;'CASE DATA'!$E224&amp;";",ROW($1:$99),1),";")),"",ROW($1:$99)),COLUMN(B223))-1)</f>
        <v/>
      </c>
      <c r="W224" s="121" t="str">
        <f t="array" ref="W224">MID(";"&amp;'CASE DATA'!$E224&amp;";",SMALL(IF(ISERROR(SEARCH(MID(";"&amp;'CASE DATA'!$E224&amp;";",ROW($1:$99),1),";")),"",ROW($1:$99)+1),COLUMN(C224)),SMALL(IF(ISERROR(SEARCH(MID(";"&amp;'CASE DATA'!$E224&amp;";",ROW($1:$99),1),";")),"",ROW($1:$99)),COLUMN(C223)+1)-SMALL(IF(ISERROR(SEARCH(MID(";"&amp;'CASE DATA'!$E224&amp;";",ROW($1:$99),1),";")),"",ROW($1:$99)),COLUMN(C223))-1)</f>
        <v/>
      </c>
      <c r="X224" s="121" t="str">
        <f t="array" ref="X224">MID(";"&amp;'CASE DATA'!$E224&amp;";",SMALL(IF(ISERROR(SEARCH(MID(";"&amp;'CASE DATA'!$E224&amp;";",ROW($1:$99),1),";")),"",ROW($1:$99)+1),COLUMN(D224)),SMALL(IF(ISERROR(SEARCH(MID(";"&amp;'CASE DATA'!$E224&amp;";",ROW($1:$99),1),";")),"",ROW($1:$99)),COLUMN(D223)+1)-SMALL(IF(ISERROR(SEARCH(MID(";"&amp;'CASE DATA'!$E224&amp;";",ROW($1:$99),1),";")),"",ROW($1:$99)),COLUMN(D223))-1)</f>
        <v/>
      </c>
      <c r="Y224" s="121" t="str">
        <f t="array" ref="Y224">MID(";"&amp;'CASE DATA'!$E224&amp;";",SMALL(IF(ISERROR(SEARCH(MID(";"&amp;'CASE DATA'!$E224&amp;";",ROW($1:$99),1),";")),"",ROW($1:$99)+1),COLUMN(E224)),SMALL(IF(ISERROR(SEARCH(MID(";"&amp;'CASE DATA'!$E224&amp;";",ROW($1:$99),1),";")),"",ROW($1:$99)),COLUMN(E223)+1)-SMALL(IF(ISERROR(SEARCH(MID(";"&amp;'CASE DATA'!$E224&amp;";",ROW($1:$99),1),";")),"",ROW($1:$99)),COLUMN(E223))-1)</f>
        <v/>
      </c>
      <c r="Z224" s="121" t="str">
        <f t="array" ref="Z224">MID(";"&amp;'CASE DATA'!$E224&amp;";",SMALL(IF(ISERROR(SEARCH(MID(";"&amp;'CASE DATA'!$E224&amp;";",ROW($1:$99),1),";")),"",ROW($1:$99)+1),COLUMN(F224)),SMALL(IF(ISERROR(SEARCH(MID(";"&amp;'CASE DATA'!$E224&amp;";",ROW($1:$99),1),";")),"",ROW($1:$99)),COLUMN(F223)+1)-SMALL(IF(ISERROR(SEARCH(MID(";"&amp;'CASE DATA'!$E224&amp;";",ROW($1:$99),1),";")),"",ROW($1:$99)),COLUMN(F223))-1)</f>
        <v/>
      </c>
      <c r="AA224" s="121" t="str">
        <f t="array" ref="AA224">MID(";"&amp;'CASE DATA'!$E224&amp;";",SMALL(IF(ISERROR(SEARCH(MID(";"&amp;'CASE DATA'!$E224&amp;";",ROW($1:$99),1),";")),"",ROW($1:$99)+1),COLUMN(G224)),SMALL(IF(ISERROR(SEARCH(MID(";"&amp;'CASE DATA'!$E224&amp;";",ROW($1:$99),1),";")),"",ROW($1:$99)),COLUMN(G223)+1)-SMALL(IF(ISERROR(SEARCH(MID(";"&amp;'CASE DATA'!$E224&amp;";",ROW($1:$99),1),";")),"",ROW($1:$99)),COLUMN(G223))-1)</f>
        <v/>
      </c>
      <c r="AB224" s="121" t="str">
        <f t="array" ref="AB224">MID(";"&amp;'CASE DATA'!$E224&amp;";",SMALL(IF(ISERROR(SEARCH(MID(";"&amp;'CASE DATA'!$E224&amp;";",ROW($1:$99),1),";")),"",ROW($1:$99)+1),COLUMN(H224)),SMALL(IF(ISERROR(SEARCH(MID(";"&amp;'CASE DATA'!$E224&amp;";",ROW($1:$99),1),";")),"",ROW($1:$99)),COLUMN(H223)+1)-SMALL(IF(ISERROR(SEARCH(MID(";"&amp;'CASE DATA'!$E224&amp;";",ROW($1:$99),1),";")),"",ROW($1:$99)),COLUMN(H223))-1)</f>
        <v/>
      </c>
      <c r="AC224" s="121" t="str">
        <f t="array" ref="AC224">MID(";"&amp;'CASE DATA'!$E224&amp;";",SMALL(IF(ISERROR(SEARCH(MID(";"&amp;'CASE DATA'!$E224&amp;";",ROW($1:$99),1),";")),"",ROW($1:$99)+1),COLUMN(I224)),SMALL(IF(ISERROR(SEARCH(MID(";"&amp;'CASE DATA'!$E224&amp;";",ROW($1:$99),1),";")),"",ROW($1:$99)),COLUMN(I223)+1)-SMALL(IF(ISERROR(SEARCH(MID(";"&amp;'CASE DATA'!$E224&amp;";",ROW($1:$99),1),";")),"",ROW($1:$99)),COLUMN(I223))-1)</f>
        <v/>
      </c>
      <c r="AD224" s="121" t="str">
        <f t="array" ref="AD224">MID(";"&amp;'CASE DATA'!$E224&amp;";",SMALL(IF(ISERROR(SEARCH(MID(";"&amp;'CASE DATA'!$E224&amp;";",ROW($1:$99),1),";")),"",ROW($1:$99)+1),COLUMN(J224)),SMALL(IF(ISERROR(SEARCH(MID(";"&amp;'CASE DATA'!$E224&amp;";",ROW($1:$99),1),";")),"",ROW($1:$99)),COLUMN(J223)+1)-SMALL(IF(ISERROR(SEARCH(MID(";"&amp;'CASE DATA'!$E224&amp;";",ROW($1:$99),1),";")),"",ROW($1:$99)),COLUMN(J223))-1)</f>
        <v/>
      </c>
      <c r="AE224" s="121" t="str">
        <f t="array" ref="AE224">MID(";"&amp;'CASE DATA'!$E224&amp;";",SMALL(IF(ISERROR(SEARCH(MID(";"&amp;'CASE DATA'!$E224&amp;";",ROW($1:$99),1),";")),"",ROW($1:$99)+1),COLUMN(K224)),SMALL(IF(ISERROR(SEARCH(MID(";"&amp;'CASE DATA'!$E224&amp;";",ROW($1:$99),1),";")),"",ROW($1:$99)),COLUMN(K223)+1)-SMALL(IF(ISERROR(SEARCH(MID(";"&amp;'CASE DATA'!$E224&amp;";",ROW($1:$99),1),";")),"",ROW($1:$99)),COLUMN(K223))-1)</f>
        <v/>
      </c>
      <c r="AF224" s="121" t="str">
        <f t="array" ref="AF224">MID(";"&amp;'CASE DATA'!$E224&amp;";",SMALL(IF(ISERROR(SEARCH(MID(";"&amp;'CASE DATA'!$E224&amp;";",ROW($1:$99),1),";")),"",ROW($1:$99)+1),COLUMN(L224)),SMALL(IF(ISERROR(SEARCH(MID(";"&amp;'CASE DATA'!$E224&amp;";",ROW($1:$99),1),";")),"",ROW($1:$99)),COLUMN(L223)+1)-SMALL(IF(ISERROR(SEARCH(MID(";"&amp;'CASE DATA'!$E224&amp;";",ROW($1:$99),1),";")),"",ROW($1:$99)),COLUMN(L223))-1)</f>
        <v/>
      </c>
    </row>
    <row r="225" spans="19:32" x14ac:dyDescent="0.3">
      <c r="S225" s="8">
        <f t="shared" si="4"/>
        <v>0</v>
      </c>
      <c r="U225" s="121" t="str">
        <f t="array" ref="U225">MID(";"&amp;'CASE DATA'!$E225&amp;";",SMALL(IF(ISERROR(SEARCH(MID(";"&amp;'CASE DATA'!$E225&amp;";",ROW($1:$99),1),";")),"",ROW($1:$99)+1),COLUMN(A225)),SMALL(IF(ISERROR(SEARCH(MID(";"&amp;'CASE DATA'!$E225&amp;";",ROW($1:$99),1),";")),"",ROW($1:$99)),COLUMN(A224)+1)-SMALL(IF(ISERROR(SEARCH(MID(";"&amp;'CASE DATA'!$E225&amp;";",ROW($1:$99),1),";")),"",ROW($1:$99)),COLUMN(A224))-1)</f>
        <v/>
      </c>
      <c r="V225" s="121" t="str">
        <f t="array" ref="V225">MID(";"&amp;'CASE DATA'!$E225&amp;";",SMALL(IF(ISERROR(SEARCH(MID(";"&amp;'CASE DATA'!$E225&amp;";",ROW($1:$99),1),";")),"",ROW($1:$99)+1),COLUMN(B225)),SMALL(IF(ISERROR(SEARCH(MID(";"&amp;'CASE DATA'!$E225&amp;";",ROW($1:$99),1),";")),"",ROW($1:$99)),COLUMN(B224)+1)-SMALL(IF(ISERROR(SEARCH(MID(";"&amp;'CASE DATA'!$E225&amp;";",ROW($1:$99),1),";")),"",ROW($1:$99)),COLUMN(B224))-1)</f>
        <v/>
      </c>
      <c r="W225" s="121" t="str">
        <f t="array" ref="W225">MID(";"&amp;'CASE DATA'!$E225&amp;";",SMALL(IF(ISERROR(SEARCH(MID(";"&amp;'CASE DATA'!$E225&amp;";",ROW($1:$99),1),";")),"",ROW($1:$99)+1),COLUMN(C225)),SMALL(IF(ISERROR(SEARCH(MID(";"&amp;'CASE DATA'!$E225&amp;";",ROW($1:$99),1),";")),"",ROW($1:$99)),COLUMN(C224)+1)-SMALL(IF(ISERROR(SEARCH(MID(";"&amp;'CASE DATA'!$E225&amp;";",ROW($1:$99),1),";")),"",ROW($1:$99)),COLUMN(C224))-1)</f>
        <v/>
      </c>
      <c r="X225" s="121" t="str">
        <f t="array" ref="X225">MID(";"&amp;'CASE DATA'!$E225&amp;";",SMALL(IF(ISERROR(SEARCH(MID(";"&amp;'CASE DATA'!$E225&amp;";",ROW($1:$99),1),";")),"",ROW($1:$99)+1),COLUMN(D225)),SMALL(IF(ISERROR(SEARCH(MID(";"&amp;'CASE DATA'!$E225&amp;";",ROW($1:$99),1),";")),"",ROW($1:$99)),COLUMN(D224)+1)-SMALL(IF(ISERROR(SEARCH(MID(";"&amp;'CASE DATA'!$E225&amp;";",ROW($1:$99),1),";")),"",ROW($1:$99)),COLUMN(D224))-1)</f>
        <v/>
      </c>
      <c r="Y225" s="121" t="str">
        <f t="array" ref="Y225">MID(";"&amp;'CASE DATA'!$E225&amp;";",SMALL(IF(ISERROR(SEARCH(MID(";"&amp;'CASE DATA'!$E225&amp;";",ROW($1:$99),1),";")),"",ROW($1:$99)+1),COLUMN(E225)),SMALL(IF(ISERROR(SEARCH(MID(";"&amp;'CASE DATA'!$E225&amp;";",ROW($1:$99),1),";")),"",ROW($1:$99)),COLUMN(E224)+1)-SMALL(IF(ISERROR(SEARCH(MID(";"&amp;'CASE DATA'!$E225&amp;";",ROW($1:$99),1),";")),"",ROW($1:$99)),COLUMN(E224))-1)</f>
        <v/>
      </c>
      <c r="Z225" s="121" t="str">
        <f t="array" ref="Z225">MID(";"&amp;'CASE DATA'!$E225&amp;";",SMALL(IF(ISERROR(SEARCH(MID(";"&amp;'CASE DATA'!$E225&amp;";",ROW($1:$99),1),";")),"",ROW($1:$99)+1),COLUMN(F225)),SMALL(IF(ISERROR(SEARCH(MID(";"&amp;'CASE DATA'!$E225&amp;";",ROW($1:$99),1),";")),"",ROW($1:$99)),COLUMN(F224)+1)-SMALL(IF(ISERROR(SEARCH(MID(";"&amp;'CASE DATA'!$E225&amp;";",ROW($1:$99),1),";")),"",ROW($1:$99)),COLUMN(F224))-1)</f>
        <v/>
      </c>
      <c r="AA225" s="121" t="str">
        <f t="array" ref="AA225">MID(";"&amp;'CASE DATA'!$E225&amp;";",SMALL(IF(ISERROR(SEARCH(MID(";"&amp;'CASE DATA'!$E225&amp;";",ROW($1:$99),1),";")),"",ROW($1:$99)+1),COLUMN(G225)),SMALL(IF(ISERROR(SEARCH(MID(";"&amp;'CASE DATA'!$E225&amp;";",ROW($1:$99),1),";")),"",ROW($1:$99)),COLUMN(G224)+1)-SMALL(IF(ISERROR(SEARCH(MID(";"&amp;'CASE DATA'!$E225&amp;";",ROW($1:$99),1),";")),"",ROW($1:$99)),COLUMN(G224))-1)</f>
        <v/>
      </c>
      <c r="AB225" s="121" t="str">
        <f t="array" ref="AB225">MID(";"&amp;'CASE DATA'!$E225&amp;";",SMALL(IF(ISERROR(SEARCH(MID(";"&amp;'CASE DATA'!$E225&amp;";",ROW($1:$99),1),";")),"",ROW($1:$99)+1),COLUMN(H225)),SMALL(IF(ISERROR(SEARCH(MID(";"&amp;'CASE DATA'!$E225&amp;";",ROW($1:$99),1),";")),"",ROW($1:$99)),COLUMN(H224)+1)-SMALL(IF(ISERROR(SEARCH(MID(";"&amp;'CASE DATA'!$E225&amp;";",ROW($1:$99),1),";")),"",ROW($1:$99)),COLUMN(H224))-1)</f>
        <v/>
      </c>
      <c r="AC225" s="121" t="str">
        <f t="array" ref="AC225">MID(";"&amp;'CASE DATA'!$E225&amp;";",SMALL(IF(ISERROR(SEARCH(MID(";"&amp;'CASE DATA'!$E225&amp;";",ROW($1:$99),1),";")),"",ROW($1:$99)+1),COLUMN(I225)),SMALL(IF(ISERROR(SEARCH(MID(";"&amp;'CASE DATA'!$E225&amp;";",ROW($1:$99),1),";")),"",ROW($1:$99)),COLUMN(I224)+1)-SMALL(IF(ISERROR(SEARCH(MID(";"&amp;'CASE DATA'!$E225&amp;";",ROW($1:$99),1),";")),"",ROW($1:$99)),COLUMN(I224))-1)</f>
        <v/>
      </c>
      <c r="AD225" s="121" t="str">
        <f t="array" ref="AD225">MID(";"&amp;'CASE DATA'!$E225&amp;";",SMALL(IF(ISERROR(SEARCH(MID(";"&amp;'CASE DATA'!$E225&amp;";",ROW($1:$99),1),";")),"",ROW($1:$99)+1),COLUMN(J225)),SMALL(IF(ISERROR(SEARCH(MID(";"&amp;'CASE DATA'!$E225&amp;";",ROW($1:$99),1),";")),"",ROW($1:$99)),COLUMN(J224)+1)-SMALL(IF(ISERROR(SEARCH(MID(";"&amp;'CASE DATA'!$E225&amp;";",ROW($1:$99),1),";")),"",ROW($1:$99)),COLUMN(J224))-1)</f>
        <v/>
      </c>
      <c r="AE225" s="121" t="str">
        <f t="array" ref="AE225">MID(";"&amp;'CASE DATA'!$E225&amp;";",SMALL(IF(ISERROR(SEARCH(MID(";"&amp;'CASE DATA'!$E225&amp;";",ROW($1:$99),1),";")),"",ROW($1:$99)+1),COLUMN(K225)),SMALL(IF(ISERROR(SEARCH(MID(";"&amp;'CASE DATA'!$E225&amp;";",ROW($1:$99),1),";")),"",ROW($1:$99)),COLUMN(K224)+1)-SMALL(IF(ISERROR(SEARCH(MID(";"&amp;'CASE DATA'!$E225&amp;";",ROW($1:$99),1),";")),"",ROW($1:$99)),COLUMN(K224))-1)</f>
        <v/>
      </c>
      <c r="AF225" s="121" t="str">
        <f t="array" ref="AF225">MID(";"&amp;'CASE DATA'!$E225&amp;";",SMALL(IF(ISERROR(SEARCH(MID(";"&amp;'CASE DATA'!$E225&amp;";",ROW($1:$99),1),";")),"",ROW($1:$99)+1),COLUMN(L225)),SMALL(IF(ISERROR(SEARCH(MID(";"&amp;'CASE DATA'!$E225&amp;";",ROW($1:$99),1),";")),"",ROW($1:$99)),COLUMN(L224)+1)-SMALL(IF(ISERROR(SEARCH(MID(";"&amp;'CASE DATA'!$E225&amp;";",ROW($1:$99),1),";")),"",ROW($1:$99)),COLUMN(L224))-1)</f>
        <v/>
      </c>
    </row>
    <row r="226" spans="19:32" x14ac:dyDescent="0.3">
      <c r="S226" s="8">
        <f t="shared" si="4"/>
        <v>0</v>
      </c>
      <c r="U226" s="121" t="str">
        <f t="array" ref="U226">MID(";"&amp;'CASE DATA'!$E226&amp;";",SMALL(IF(ISERROR(SEARCH(MID(";"&amp;'CASE DATA'!$E226&amp;";",ROW($1:$99),1),";")),"",ROW($1:$99)+1),COLUMN(A226)),SMALL(IF(ISERROR(SEARCH(MID(";"&amp;'CASE DATA'!$E226&amp;";",ROW($1:$99),1),";")),"",ROW($1:$99)),COLUMN(A225)+1)-SMALL(IF(ISERROR(SEARCH(MID(";"&amp;'CASE DATA'!$E226&amp;";",ROW($1:$99),1),";")),"",ROW($1:$99)),COLUMN(A225))-1)</f>
        <v/>
      </c>
      <c r="V226" s="121" t="str">
        <f t="array" ref="V226">MID(";"&amp;'CASE DATA'!$E226&amp;";",SMALL(IF(ISERROR(SEARCH(MID(";"&amp;'CASE DATA'!$E226&amp;";",ROW($1:$99),1),";")),"",ROW($1:$99)+1),COLUMN(B226)),SMALL(IF(ISERROR(SEARCH(MID(";"&amp;'CASE DATA'!$E226&amp;";",ROW($1:$99),1),";")),"",ROW($1:$99)),COLUMN(B225)+1)-SMALL(IF(ISERROR(SEARCH(MID(";"&amp;'CASE DATA'!$E226&amp;";",ROW($1:$99),1),";")),"",ROW($1:$99)),COLUMN(B225))-1)</f>
        <v/>
      </c>
      <c r="W226" s="121" t="str">
        <f t="array" ref="W226">MID(";"&amp;'CASE DATA'!$E226&amp;";",SMALL(IF(ISERROR(SEARCH(MID(";"&amp;'CASE DATA'!$E226&amp;";",ROW($1:$99),1),";")),"",ROW($1:$99)+1),COLUMN(C226)),SMALL(IF(ISERROR(SEARCH(MID(";"&amp;'CASE DATA'!$E226&amp;";",ROW($1:$99),1),";")),"",ROW($1:$99)),COLUMN(C225)+1)-SMALL(IF(ISERROR(SEARCH(MID(";"&amp;'CASE DATA'!$E226&amp;";",ROW($1:$99),1),";")),"",ROW($1:$99)),COLUMN(C225))-1)</f>
        <v/>
      </c>
      <c r="X226" s="121" t="str">
        <f t="array" ref="X226">MID(";"&amp;'CASE DATA'!$E226&amp;";",SMALL(IF(ISERROR(SEARCH(MID(";"&amp;'CASE DATA'!$E226&amp;";",ROW($1:$99),1),";")),"",ROW($1:$99)+1),COLUMN(D226)),SMALL(IF(ISERROR(SEARCH(MID(";"&amp;'CASE DATA'!$E226&amp;";",ROW($1:$99),1),";")),"",ROW($1:$99)),COLUMN(D225)+1)-SMALL(IF(ISERROR(SEARCH(MID(";"&amp;'CASE DATA'!$E226&amp;";",ROW($1:$99),1),";")),"",ROW($1:$99)),COLUMN(D225))-1)</f>
        <v/>
      </c>
      <c r="Y226" s="121" t="str">
        <f t="array" ref="Y226">MID(";"&amp;'CASE DATA'!$E226&amp;";",SMALL(IF(ISERROR(SEARCH(MID(";"&amp;'CASE DATA'!$E226&amp;";",ROW($1:$99),1),";")),"",ROW($1:$99)+1),COLUMN(E226)),SMALL(IF(ISERROR(SEARCH(MID(";"&amp;'CASE DATA'!$E226&amp;";",ROW($1:$99),1),";")),"",ROW($1:$99)),COLUMN(E225)+1)-SMALL(IF(ISERROR(SEARCH(MID(";"&amp;'CASE DATA'!$E226&amp;";",ROW($1:$99),1),";")),"",ROW($1:$99)),COLUMN(E225))-1)</f>
        <v/>
      </c>
      <c r="Z226" s="121" t="str">
        <f t="array" ref="Z226">MID(";"&amp;'CASE DATA'!$E226&amp;";",SMALL(IF(ISERROR(SEARCH(MID(";"&amp;'CASE DATA'!$E226&amp;";",ROW($1:$99),1),";")),"",ROW($1:$99)+1),COLUMN(F226)),SMALL(IF(ISERROR(SEARCH(MID(";"&amp;'CASE DATA'!$E226&amp;";",ROW($1:$99),1),";")),"",ROW($1:$99)),COLUMN(F225)+1)-SMALL(IF(ISERROR(SEARCH(MID(";"&amp;'CASE DATA'!$E226&amp;";",ROW($1:$99),1),";")),"",ROW($1:$99)),COLUMN(F225))-1)</f>
        <v/>
      </c>
      <c r="AA226" s="121" t="str">
        <f t="array" ref="AA226">MID(";"&amp;'CASE DATA'!$E226&amp;";",SMALL(IF(ISERROR(SEARCH(MID(";"&amp;'CASE DATA'!$E226&amp;";",ROW($1:$99),1),";")),"",ROW($1:$99)+1),COLUMN(G226)),SMALL(IF(ISERROR(SEARCH(MID(";"&amp;'CASE DATA'!$E226&amp;";",ROW($1:$99),1),";")),"",ROW($1:$99)),COLUMN(G225)+1)-SMALL(IF(ISERROR(SEARCH(MID(";"&amp;'CASE DATA'!$E226&amp;";",ROW($1:$99),1),";")),"",ROW($1:$99)),COLUMN(G225))-1)</f>
        <v/>
      </c>
      <c r="AB226" s="121" t="str">
        <f t="array" ref="AB226">MID(";"&amp;'CASE DATA'!$E226&amp;";",SMALL(IF(ISERROR(SEARCH(MID(";"&amp;'CASE DATA'!$E226&amp;";",ROW($1:$99),1),";")),"",ROW($1:$99)+1),COLUMN(H226)),SMALL(IF(ISERROR(SEARCH(MID(";"&amp;'CASE DATA'!$E226&amp;";",ROW($1:$99),1),";")),"",ROW($1:$99)),COLUMN(H225)+1)-SMALL(IF(ISERROR(SEARCH(MID(";"&amp;'CASE DATA'!$E226&amp;";",ROW($1:$99),1),";")),"",ROW($1:$99)),COLUMN(H225))-1)</f>
        <v/>
      </c>
      <c r="AC226" s="121" t="str">
        <f t="array" ref="AC226">MID(";"&amp;'CASE DATA'!$E226&amp;";",SMALL(IF(ISERROR(SEARCH(MID(";"&amp;'CASE DATA'!$E226&amp;";",ROW($1:$99),1),";")),"",ROW($1:$99)+1),COLUMN(I226)),SMALL(IF(ISERROR(SEARCH(MID(";"&amp;'CASE DATA'!$E226&amp;";",ROW($1:$99),1),";")),"",ROW($1:$99)),COLUMN(I225)+1)-SMALL(IF(ISERROR(SEARCH(MID(";"&amp;'CASE DATA'!$E226&amp;";",ROW($1:$99),1),";")),"",ROW($1:$99)),COLUMN(I225))-1)</f>
        <v/>
      </c>
      <c r="AD226" s="121" t="str">
        <f t="array" ref="AD226">MID(";"&amp;'CASE DATA'!$E226&amp;";",SMALL(IF(ISERROR(SEARCH(MID(";"&amp;'CASE DATA'!$E226&amp;";",ROW($1:$99),1),";")),"",ROW($1:$99)+1),COLUMN(J226)),SMALL(IF(ISERROR(SEARCH(MID(";"&amp;'CASE DATA'!$E226&amp;";",ROW($1:$99),1),";")),"",ROW($1:$99)),COLUMN(J225)+1)-SMALL(IF(ISERROR(SEARCH(MID(";"&amp;'CASE DATA'!$E226&amp;";",ROW($1:$99),1),";")),"",ROW($1:$99)),COLUMN(J225))-1)</f>
        <v/>
      </c>
      <c r="AE226" s="121" t="str">
        <f t="array" ref="AE226">MID(";"&amp;'CASE DATA'!$E226&amp;";",SMALL(IF(ISERROR(SEARCH(MID(";"&amp;'CASE DATA'!$E226&amp;";",ROW($1:$99),1),";")),"",ROW($1:$99)+1),COLUMN(K226)),SMALL(IF(ISERROR(SEARCH(MID(";"&amp;'CASE DATA'!$E226&amp;";",ROW($1:$99),1),";")),"",ROW($1:$99)),COLUMN(K225)+1)-SMALL(IF(ISERROR(SEARCH(MID(";"&amp;'CASE DATA'!$E226&amp;";",ROW($1:$99),1),";")),"",ROW($1:$99)),COLUMN(K225))-1)</f>
        <v/>
      </c>
      <c r="AF226" s="121" t="str">
        <f t="array" ref="AF226">MID(";"&amp;'CASE DATA'!$E226&amp;";",SMALL(IF(ISERROR(SEARCH(MID(";"&amp;'CASE DATA'!$E226&amp;";",ROW($1:$99),1),";")),"",ROW($1:$99)+1),COLUMN(L226)),SMALL(IF(ISERROR(SEARCH(MID(";"&amp;'CASE DATA'!$E226&amp;";",ROW($1:$99),1),";")),"",ROW($1:$99)),COLUMN(L225)+1)-SMALL(IF(ISERROR(SEARCH(MID(";"&amp;'CASE DATA'!$E226&amp;";",ROW($1:$99),1),";")),"",ROW($1:$99)),COLUMN(L225))-1)</f>
        <v/>
      </c>
    </row>
    <row r="227" spans="19:32" x14ac:dyDescent="0.3">
      <c r="S227" s="8">
        <f t="shared" si="4"/>
        <v>0</v>
      </c>
      <c r="U227" s="121" t="str">
        <f t="array" ref="U227">MID(";"&amp;'CASE DATA'!$E227&amp;";",SMALL(IF(ISERROR(SEARCH(MID(";"&amp;'CASE DATA'!$E227&amp;";",ROW($1:$99),1),";")),"",ROW($1:$99)+1),COLUMN(A227)),SMALL(IF(ISERROR(SEARCH(MID(";"&amp;'CASE DATA'!$E227&amp;";",ROW($1:$99),1),";")),"",ROW($1:$99)),COLUMN(A226)+1)-SMALL(IF(ISERROR(SEARCH(MID(";"&amp;'CASE DATA'!$E227&amp;";",ROW($1:$99),1),";")),"",ROW($1:$99)),COLUMN(A226))-1)</f>
        <v/>
      </c>
      <c r="V227" s="121" t="str">
        <f t="array" ref="V227">MID(";"&amp;'CASE DATA'!$E227&amp;";",SMALL(IF(ISERROR(SEARCH(MID(";"&amp;'CASE DATA'!$E227&amp;";",ROW($1:$99),1),";")),"",ROW($1:$99)+1),COLUMN(B227)),SMALL(IF(ISERROR(SEARCH(MID(";"&amp;'CASE DATA'!$E227&amp;";",ROW($1:$99),1),";")),"",ROW($1:$99)),COLUMN(B226)+1)-SMALL(IF(ISERROR(SEARCH(MID(";"&amp;'CASE DATA'!$E227&amp;";",ROW($1:$99),1),";")),"",ROW($1:$99)),COLUMN(B226))-1)</f>
        <v/>
      </c>
      <c r="W227" s="121" t="str">
        <f t="array" ref="W227">MID(";"&amp;'CASE DATA'!$E227&amp;";",SMALL(IF(ISERROR(SEARCH(MID(";"&amp;'CASE DATA'!$E227&amp;";",ROW($1:$99),1),";")),"",ROW($1:$99)+1),COLUMN(C227)),SMALL(IF(ISERROR(SEARCH(MID(";"&amp;'CASE DATA'!$E227&amp;";",ROW($1:$99),1),";")),"",ROW($1:$99)),COLUMN(C226)+1)-SMALL(IF(ISERROR(SEARCH(MID(";"&amp;'CASE DATA'!$E227&amp;";",ROW($1:$99),1),";")),"",ROW($1:$99)),COLUMN(C226))-1)</f>
        <v/>
      </c>
      <c r="X227" s="121" t="str">
        <f t="array" ref="X227">MID(";"&amp;'CASE DATA'!$E227&amp;";",SMALL(IF(ISERROR(SEARCH(MID(";"&amp;'CASE DATA'!$E227&amp;";",ROW($1:$99),1),";")),"",ROW($1:$99)+1),COLUMN(D227)),SMALL(IF(ISERROR(SEARCH(MID(";"&amp;'CASE DATA'!$E227&amp;";",ROW($1:$99),1),";")),"",ROW($1:$99)),COLUMN(D226)+1)-SMALL(IF(ISERROR(SEARCH(MID(";"&amp;'CASE DATA'!$E227&amp;";",ROW($1:$99),1),";")),"",ROW($1:$99)),COLUMN(D226))-1)</f>
        <v/>
      </c>
      <c r="Y227" s="121" t="str">
        <f t="array" ref="Y227">MID(";"&amp;'CASE DATA'!$E227&amp;";",SMALL(IF(ISERROR(SEARCH(MID(";"&amp;'CASE DATA'!$E227&amp;";",ROW($1:$99),1),";")),"",ROW($1:$99)+1),COLUMN(E227)),SMALL(IF(ISERROR(SEARCH(MID(";"&amp;'CASE DATA'!$E227&amp;";",ROW($1:$99),1),";")),"",ROW($1:$99)),COLUMN(E226)+1)-SMALL(IF(ISERROR(SEARCH(MID(";"&amp;'CASE DATA'!$E227&amp;";",ROW($1:$99),1),";")),"",ROW($1:$99)),COLUMN(E226))-1)</f>
        <v/>
      </c>
      <c r="Z227" s="121" t="str">
        <f t="array" ref="Z227">MID(";"&amp;'CASE DATA'!$E227&amp;";",SMALL(IF(ISERROR(SEARCH(MID(";"&amp;'CASE DATA'!$E227&amp;";",ROW($1:$99),1),";")),"",ROW($1:$99)+1),COLUMN(F227)),SMALL(IF(ISERROR(SEARCH(MID(";"&amp;'CASE DATA'!$E227&amp;";",ROW($1:$99),1),";")),"",ROW($1:$99)),COLUMN(F226)+1)-SMALL(IF(ISERROR(SEARCH(MID(";"&amp;'CASE DATA'!$E227&amp;";",ROW($1:$99),1),";")),"",ROW($1:$99)),COLUMN(F226))-1)</f>
        <v/>
      </c>
      <c r="AA227" s="121" t="str">
        <f t="array" ref="AA227">MID(";"&amp;'CASE DATA'!$E227&amp;";",SMALL(IF(ISERROR(SEARCH(MID(";"&amp;'CASE DATA'!$E227&amp;";",ROW($1:$99),1),";")),"",ROW($1:$99)+1),COLUMN(G227)),SMALL(IF(ISERROR(SEARCH(MID(";"&amp;'CASE DATA'!$E227&amp;";",ROW($1:$99),1),";")),"",ROW($1:$99)),COLUMN(G226)+1)-SMALL(IF(ISERROR(SEARCH(MID(";"&amp;'CASE DATA'!$E227&amp;";",ROW($1:$99),1),";")),"",ROW($1:$99)),COLUMN(G226))-1)</f>
        <v/>
      </c>
      <c r="AB227" s="121" t="str">
        <f t="array" ref="AB227">MID(";"&amp;'CASE DATA'!$E227&amp;";",SMALL(IF(ISERROR(SEARCH(MID(";"&amp;'CASE DATA'!$E227&amp;";",ROW($1:$99),1),";")),"",ROW($1:$99)+1),COLUMN(H227)),SMALL(IF(ISERROR(SEARCH(MID(";"&amp;'CASE DATA'!$E227&amp;";",ROW($1:$99),1),";")),"",ROW($1:$99)),COLUMN(H226)+1)-SMALL(IF(ISERROR(SEARCH(MID(";"&amp;'CASE DATA'!$E227&amp;";",ROW($1:$99),1),";")),"",ROW($1:$99)),COLUMN(H226))-1)</f>
        <v/>
      </c>
      <c r="AC227" s="121" t="str">
        <f t="array" ref="AC227">MID(";"&amp;'CASE DATA'!$E227&amp;";",SMALL(IF(ISERROR(SEARCH(MID(";"&amp;'CASE DATA'!$E227&amp;";",ROW($1:$99),1),";")),"",ROW($1:$99)+1),COLUMN(I227)),SMALL(IF(ISERROR(SEARCH(MID(";"&amp;'CASE DATA'!$E227&amp;";",ROW($1:$99),1),";")),"",ROW($1:$99)),COLUMN(I226)+1)-SMALL(IF(ISERROR(SEARCH(MID(";"&amp;'CASE DATA'!$E227&amp;";",ROW($1:$99),1),";")),"",ROW($1:$99)),COLUMN(I226))-1)</f>
        <v/>
      </c>
      <c r="AD227" s="121" t="str">
        <f t="array" ref="AD227">MID(";"&amp;'CASE DATA'!$E227&amp;";",SMALL(IF(ISERROR(SEARCH(MID(";"&amp;'CASE DATA'!$E227&amp;";",ROW($1:$99),1),";")),"",ROW($1:$99)+1),COLUMN(J227)),SMALL(IF(ISERROR(SEARCH(MID(";"&amp;'CASE DATA'!$E227&amp;";",ROW($1:$99),1),";")),"",ROW($1:$99)),COLUMN(J226)+1)-SMALL(IF(ISERROR(SEARCH(MID(";"&amp;'CASE DATA'!$E227&amp;";",ROW($1:$99),1),";")),"",ROW($1:$99)),COLUMN(J226))-1)</f>
        <v/>
      </c>
      <c r="AE227" s="121" t="str">
        <f t="array" ref="AE227">MID(";"&amp;'CASE DATA'!$E227&amp;";",SMALL(IF(ISERROR(SEARCH(MID(";"&amp;'CASE DATA'!$E227&amp;";",ROW($1:$99),1),";")),"",ROW($1:$99)+1),COLUMN(K227)),SMALL(IF(ISERROR(SEARCH(MID(";"&amp;'CASE DATA'!$E227&amp;";",ROW($1:$99),1),";")),"",ROW($1:$99)),COLUMN(K226)+1)-SMALL(IF(ISERROR(SEARCH(MID(";"&amp;'CASE DATA'!$E227&amp;";",ROW($1:$99),1),";")),"",ROW($1:$99)),COLUMN(K226))-1)</f>
        <v/>
      </c>
      <c r="AF227" s="121" t="str">
        <f t="array" ref="AF227">MID(";"&amp;'CASE DATA'!$E227&amp;";",SMALL(IF(ISERROR(SEARCH(MID(";"&amp;'CASE DATA'!$E227&amp;";",ROW($1:$99),1),";")),"",ROW($1:$99)+1),COLUMN(L227)),SMALL(IF(ISERROR(SEARCH(MID(";"&amp;'CASE DATA'!$E227&amp;";",ROW($1:$99),1),";")),"",ROW($1:$99)),COLUMN(L226)+1)-SMALL(IF(ISERROR(SEARCH(MID(";"&amp;'CASE DATA'!$E227&amp;";",ROW($1:$99),1),";")),"",ROW($1:$99)),COLUMN(L226))-1)</f>
        <v/>
      </c>
    </row>
    <row r="228" spans="19:32" x14ac:dyDescent="0.3">
      <c r="S228" s="8">
        <f t="shared" si="4"/>
        <v>0</v>
      </c>
      <c r="U228" s="121" t="str">
        <f t="array" ref="U228">MID(";"&amp;'CASE DATA'!$E228&amp;";",SMALL(IF(ISERROR(SEARCH(MID(";"&amp;'CASE DATA'!$E228&amp;";",ROW($1:$99),1),";")),"",ROW($1:$99)+1),COLUMN(A228)),SMALL(IF(ISERROR(SEARCH(MID(";"&amp;'CASE DATA'!$E228&amp;";",ROW($1:$99),1),";")),"",ROW($1:$99)),COLUMN(A227)+1)-SMALL(IF(ISERROR(SEARCH(MID(";"&amp;'CASE DATA'!$E228&amp;";",ROW($1:$99),1),";")),"",ROW($1:$99)),COLUMN(A227))-1)</f>
        <v/>
      </c>
      <c r="V228" s="121" t="str">
        <f t="array" ref="V228">MID(";"&amp;'CASE DATA'!$E228&amp;";",SMALL(IF(ISERROR(SEARCH(MID(";"&amp;'CASE DATA'!$E228&amp;";",ROW($1:$99),1),";")),"",ROW($1:$99)+1),COLUMN(B228)),SMALL(IF(ISERROR(SEARCH(MID(";"&amp;'CASE DATA'!$E228&amp;";",ROW($1:$99),1),";")),"",ROW($1:$99)),COLUMN(B227)+1)-SMALL(IF(ISERROR(SEARCH(MID(";"&amp;'CASE DATA'!$E228&amp;";",ROW($1:$99),1),";")),"",ROW($1:$99)),COLUMN(B227))-1)</f>
        <v/>
      </c>
      <c r="W228" s="121" t="str">
        <f t="array" ref="W228">MID(";"&amp;'CASE DATA'!$E228&amp;";",SMALL(IF(ISERROR(SEARCH(MID(";"&amp;'CASE DATA'!$E228&amp;";",ROW($1:$99),1),";")),"",ROW($1:$99)+1),COLUMN(C228)),SMALL(IF(ISERROR(SEARCH(MID(";"&amp;'CASE DATA'!$E228&amp;";",ROW($1:$99),1),";")),"",ROW($1:$99)),COLUMN(C227)+1)-SMALL(IF(ISERROR(SEARCH(MID(";"&amp;'CASE DATA'!$E228&amp;";",ROW($1:$99),1),";")),"",ROW($1:$99)),COLUMN(C227))-1)</f>
        <v/>
      </c>
      <c r="X228" s="121" t="str">
        <f t="array" ref="X228">MID(";"&amp;'CASE DATA'!$E228&amp;";",SMALL(IF(ISERROR(SEARCH(MID(";"&amp;'CASE DATA'!$E228&amp;";",ROW($1:$99),1),";")),"",ROW($1:$99)+1),COLUMN(D228)),SMALL(IF(ISERROR(SEARCH(MID(";"&amp;'CASE DATA'!$E228&amp;";",ROW($1:$99),1),";")),"",ROW($1:$99)),COLUMN(D227)+1)-SMALL(IF(ISERROR(SEARCH(MID(";"&amp;'CASE DATA'!$E228&amp;";",ROW($1:$99),1),";")),"",ROW($1:$99)),COLUMN(D227))-1)</f>
        <v/>
      </c>
      <c r="Y228" s="121" t="str">
        <f t="array" ref="Y228">MID(";"&amp;'CASE DATA'!$E228&amp;";",SMALL(IF(ISERROR(SEARCH(MID(";"&amp;'CASE DATA'!$E228&amp;";",ROW($1:$99),1),";")),"",ROW($1:$99)+1),COLUMN(E228)),SMALL(IF(ISERROR(SEARCH(MID(";"&amp;'CASE DATA'!$E228&amp;";",ROW($1:$99),1),";")),"",ROW($1:$99)),COLUMN(E227)+1)-SMALL(IF(ISERROR(SEARCH(MID(";"&amp;'CASE DATA'!$E228&amp;";",ROW($1:$99),1),";")),"",ROW($1:$99)),COLUMN(E227))-1)</f>
        <v/>
      </c>
      <c r="Z228" s="121" t="str">
        <f t="array" ref="Z228">MID(";"&amp;'CASE DATA'!$E228&amp;";",SMALL(IF(ISERROR(SEARCH(MID(";"&amp;'CASE DATA'!$E228&amp;";",ROW($1:$99),1),";")),"",ROW($1:$99)+1),COLUMN(F228)),SMALL(IF(ISERROR(SEARCH(MID(";"&amp;'CASE DATA'!$E228&amp;";",ROW($1:$99),1),";")),"",ROW($1:$99)),COLUMN(F227)+1)-SMALL(IF(ISERROR(SEARCH(MID(";"&amp;'CASE DATA'!$E228&amp;";",ROW($1:$99),1),";")),"",ROW($1:$99)),COLUMN(F227))-1)</f>
        <v/>
      </c>
      <c r="AA228" s="121" t="str">
        <f t="array" ref="AA228">MID(";"&amp;'CASE DATA'!$E228&amp;";",SMALL(IF(ISERROR(SEARCH(MID(";"&amp;'CASE DATA'!$E228&amp;";",ROW($1:$99),1),";")),"",ROW($1:$99)+1),COLUMN(G228)),SMALL(IF(ISERROR(SEARCH(MID(";"&amp;'CASE DATA'!$E228&amp;";",ROW($1:$99),1),";")),"",ROW($1:$99)),COLUMN(G227)+1)-SMALL(IF(ISERROR(SEARCH(MID(";"&amp;'CASE DATA'!$E228&amp;";",ROW($1:$99),1),";")),"",ROW($1:$99)),COLUMN(G227))-1)</f>
        <v/>
      </c>
      <c r="AB228" s="121" t="str">
        <f t="array" ref="AB228">MID(";"&amp;'CASE DATA'!$E228&amp;";",SMALL(IF(ISERROR(SEARCH(MID(";"&amp;'CASE DATA'!$E228&amp;";",ROW($1:$99),1),";")),"",ROW($1:$99)+1),COLUMN(H228)),SMALL(IF(ISERROR(SEARCH(MID(";"&amp;'CASE DATA'!$E228&amp;";",ROW($1:$99),1),";")),"",ROW($1:$99)),COLUMN(H227)+1)-SMALL(IF(ISERROR(SEARCH(MID(";"&amp;'CASE DATA'!$E228&amp;";",ROW($1:$99),1),";")),"",ROW($1:$99)),COLUMN(H227))-1)</f>
        <v/>
      </c>
      <c r="AC228" s="121" t="str">
        <f t="array" ref="AC228">MID(";"&amp;'CASE DATA'!$E228&amp;";",SMALL(IF(ISERROR(SEARCH(MID(";"&amp;'CASE DATA'!$E228&amp;";",ROW($1:$99),1),";")),"",ROW($1:$99)+1),COLUMN(I228)),SMALL(IF(ISERROR(SEARCH(MID(";"&amp;'CASE DATA'!$E228&amp;";",ROW($1:$99),1),";")),"",ROW($1:$99)),COLUMN(I227)+1)-SMALL(IF(ISERROR(SEARCH(MID(";"&amp;'CASE DATA'!$E228&amp;";",ROW($1:$99),1),";")),"",ROW($1:$99)),COLUMN(I227))-1)</f>
        <v/>
      </c>
      <c r="AD228" s="121" t="str">
        <f t="array" ref="AD228">MID(";"&amp;'CASE DATA'!$E228&amp;";",SMALL(IF(ISERROR(SEARCH(MID(";"&amp;'CASE DATA'!$E228&amp;";",ROW($1:$99),1),";")),"",ROW($1:$99)+1),COLUMN(J228)),SMALL(IF(ISERROR(SEARCH(MID(";"&amp;'CASE DATA'!$E228&amp;";",ROW($1:$99),1),";")),"",ROW($1:$99)),COLUMN(J227)+1)-SMALL(IF(ISERROR(SEARCH(MID(";"&amp;'CASE DATA'!$E228&amp;";",ROW($1:$99),1),";")),"",ROW($1:$99)),COLUMN(J227))-1)</f>
        <v/>
      </c>
      <c r="AE228" s="121" t="str">
        <f t="array" ref="AE228">MID(";"&amp;'CASE DATA'!$E228&amp;";",SMALL(IF(ISERROR(SEARCH(MID(";"&amp;'CASE DATA'!$E228&amp;";",ROW($1:$99),1),";")),"",ROW($1:$99)+1),COLUMN(K228)),SMALL(IF(ISERROR(SEARCH(MID(";"&amp;'CASE DATA'!$E228&amp;";",ROW($1:$99),1),";")),"",ROW($1:$99)),COLUMN(K227)+1)-SMALL(IF(ISERROR(SEARCH(MID(";"&amp;'CASE DATA'!$E228&amp;";",ROW($1:$99),1),";")),"",ROW($1:$99)),COLUMN(K227))-1)</f>
        <v/>
      </c>
      <c r="AF228" s="121" t="str">
        <f t="array" ref="AF228">MID(";"&amp;'CASE DATA'!$E228&amp;";",SMALL(IF(ISERROR(SEARCH(MID(";"&amp;'CASE DATA'!$E228&amp;";",ROW($1:$99),1),";")),"",ROW($1:$99)+1),COLUMN(L228)),SMALL(IF(ISERROR(SEARCH(MID(";"&amp;'CASE DATA'!$E228&amp;";",ROW($1:$99),1),";")),"",ROW($1:$99)),COLUMN(L227)+1)-SMALL(IF(ISERROR(SEARCH(MID(";"&amp;'CASE DATA'!$E228&amp;";",ROW($1:$99),1),";")),"",ROW($1:$99)),COLUMN(L227))-1)</f>
        <v/>
      </c>
    </row>
    <row r="229" spans="19:32" x14ac:dyDescent="0.3">
      <c r="S229" s="8">
        <f t="shared" si="4"/>
        <v>0</v>
      </c>
      <c r="U229" s="121" t="str">
        <f t="array" ref="U229">MID(";"&amp;'CASE DATA'!$E229&amp;";",SMALL(IF(ISERROR(SEARCH(MID(";"&amp;'CASE DATA'!$E229&amp;";",ROW($1:$99),1),";")),"",ROW($1:$99)+1),COLUMN(A229)),SMALL(IF(ISERROR(SEARCH(MID(";"&amp;'CASE DATA'!$E229&amp;";",ROW($1:$99),1),";")),"",ROW($1:$99)),COLUMN(A228)+1)-SMALL(IF(ISERROR(SEARCH(MID(";"&amp;'CASE DATA'!$E229&amp;";",ROW($1:$99),1),";")),"",ROW($1:$99)),COLUMN(A228))-1)</f>
        <v/>
      </c>
      <c r="V229" s="121" t="str">
        <f t="array" ref="V229">MID(";"&amp;'CASE DATA'!$E229&amp;";",SMALL(IF(ISERROR(SEARCH(MID(";"&amp;'CASE DATA'!$E229&amp;";",ROW($1:$99),1),";")),"",ROW($1:$99)+1),COLUMN(B229)),SMALL(IF(ISERROR(SEARCH(MID(";"&amp;'CASE DATA'!$E229&amp;";",ROW($1:$99),1),";")),"",ROW($1:$99)),COLUMN(B228)+1)-SMALL(IF(ISERROR(SEARCH(MID(";"&amp;'CASE DATA'!$E229&amp;";",ROW($1:$99),1),";")),"",ROW($1:$99)),COLUMN(B228))-1)</f>
        <v/>
      </c>
      <c r="W229" s="121" t="str">
        <f t="array" ref="W229">MID(";"&amp;'CASE DATA'!$E229&amp;";",SMALL(IF(ISERROR(SEARCH(MID(";"&amp;'CASE DATA'!$E229&amp;";",ROW($1:$99),1),";")),"",ROW($1:$99)+1),COLUMN(C229)),SMALL(IF(ISERROR(SEARCH(MID(";"&amp;'CASE DATA'!$E229&amp;";",ROW($1:$99),1),";")),"",ROW($1:$99)),COLUMN(C228)+1)-SMALL(IF(ISERROR(SEARCH(MID(";"&amp;'CASE DATA'!$E229&amp;";",ROW($1:$99),1),";")),"",ROW($1:$99)),COLUMN(C228))-1)</f>
        <v/>
      </c>
      <c r="X229" s="121" t="str">
        <f t="array" ref="X229">MID(";"&amp;'CASE DATA'!$E229&amp;";",SMALL(IF(ISERROR(SEARCH(MID(";"&amp;'CASE DATA'!$E229&amp;";",ROW($1:$99),1),";")),"",ROW($1:$99)+1),COLUMN(D229)),SMALL(IF(ISERROR(SEARCH(MID(";"&amp;'CASE DATA'!$E229&amp;";",ROW($1:$99),1),";")),"",ROW($1:$99)),COLUMN(D228)+1)-SMALL(IF(ISERROR(SEARCH(MID(";"&amp;'CASE DATA'!$E229&amp;";",ROW($1:$99),1),";")),"",ROW($1:$99)),COLUMN(D228))-1)</f>
        <v/>
      </c>
      <c r="Y229" s="121" t="str">
        <f t="array" ref="Y229">MID(";"&amp;'CASE DATA'!$E229&amp;";",SMALL(IF(ISERROR(SEARCH(MID(";"&amp;'CASE DATA'!$E229&amp;";",ROW($1:$99),1),";")),"",ROW($1:$99)+1),COLUMN(E229)),SMALL(IF(ISERROR(SEARCH(MID(";"&amp;'CASE DATA'!$E229&amp;";",ROW($1:$99),1),";")),"",ROW($1:$99)),COLUMN(E228)+1)-SMALL(IF(ISERROR(SEARCH(MID(";"&amp;'CASE DATA'!$E229&amp;";",ROW($1:$99),1),";")),"",ROW($1:$99)),COLUMN(E228))-1)</f>
        <v/>
      </c>
      <c r="Z229" s="121" t="str">
        <f t="array" ref="Z229">MID(";"&amp;'CASE DATA'!$E229&amp;";",SMALL(IF(ISERROR(SEARCH(MID(";"&amp;'CASE DATA'!$E229&amp;";",ROW($1:$99),1),";")),"",ROW($1:$99)+1),COLUMN(F229)),SMALL(IF(ISERROR(SEARCH(MID(";"&amp;'CASE DATA'!$E229&amp;";",ROW($1:$99),1),";")),"",ROW($1:$99)),COLUMN(F228)+1)-SMALL(IF(ISERROR(SEARCH(MID(";"&amp;'CASE DATA'!$E229&amp;";",ROW($1:$99),1),";")),"",ROW($1:$99)),COLUMN(F228))-1)</f>
        <v/>
      </c>
      <c r="AA229" s="121" t="str">
        <f t="array" ref="AA229">MID(";"&amp;'CASE DATA'!$E229&amp;";",SMALL(IF(ISERROR(SEARCH(MID(";"&amp;'CASE DATA'!$E229&amp;";",ROW($1:$99),1),";")),"",ROW($1:$99)+1),COLUMN(G229)),SMALL(IF(ISERROR(SEARCH(MID(";"&amp;'CASE DATA'!$E229&amp;";",ROW($1:$99),1),";")),"",ROW($1:$99)),COLUMN(G228)+1)-SMALL(IF(ISERROR(SEARCH(MID(";"&amp;'CASE DATA'!$E229&amp;";",ROW($1:$99),1),";")),"",ROW($1:$99)),COLUMN(G228))-1)</f>
        <v/>
      </c>
      <c r="AB229" s="121" t="str">
        <f t="array" ref="AB229">MID(";"&amp;'CASE DATA'!$E229&amp;";",SMALL(IF(ISERROR(SEARCH(MID(";"&amp;'CASE DATA'!$E229&amp;";",ROW($1:$99),1),";")),"",ROW($1:$99)+1),COLUMN(H229)),SMALL(IF(ISERROR(SEARCH(MID(";"&amp;'CASE DATA'!$E229&amp;";",ROW($1:$99),1),";")),"",ROW($1:$99)),COLUMN(H228)+1)-SMALL(IF(ISERROR(SEARCH(MID(";"&amp;'CASE DATA'!$E229&amp;";",ROW($1:$99),1),";")),"",ROW($1:$99)),COLUMN(H228))-1)</f>
        <v/>
      </c>
      <c r="AC229" s="121" t="str">
        <f t="array" ref="AC229">MID(";"&amp;'CASE DATA'!$E229&amp;";",SMALL(IF(ISERROR(SEARCH(MID(";"&amp;'CASE DATA'!$E229&amp;";",ROW($1:$99),1),";")),"",ROW($1:$99)+1),COLUMN(I229)),SMALL(IF(ISERROR(SEARCH(MID(";"&amp;'CASE DATA'!$E229&amp;";",ROW($1:$99),1),";")),"",ROW($1:$99)),COLUMN(I228)+1)-SMALL(IF(ISERROR(SEARCH(MID(";"&amp;'CASE DATA'!$E229&amp;";",ROW($1:$99),1),";")),"",ROW($1:$99)),COLUMN(I228))-1)</f>
        <v/>
      </c>
      <c r="AD229" s="121" t="str">
        <f t="array" ref="AD229">MID(";"&amp;'CASE DATA'!$E229&amp;";",SMALL(IF(ISERROR(SEARCH(MID(";"&amp;'CASE DATA'!$E229&amp;";",ROW($1:$99),1),";")),"",ROW($1:$99)+1),COLUMN(J229)),SMALL(IF(ISERROR(SEARCH(MID(";"&amp;'CASE DATA'!$E229&amp;";",ROW($1:$99),1),";")),"",ROW($1:$99)),COLUMN(J228)+1)-SMALL(IF(ISERROR(SEARCH(MID(";"&amp;'CASE DATA'!$E229&amp;";",ROW($1:$99),1),";")),"",ROW($1:$99)),COLUMN(J228))-1)</f>
        <v/>
      </c>
      <c r="AE229" s="121" t="str">
        <f t="array" ref="AE229">MID(";"&amp;'CASE DATA'!$E229&amp;";",SMALL(IF(ISERROR(SEARCH(MID(";"&amp;'CASE DATA'!$E229&amp;";",ROW($1:$99),1),";")),"",ROW($1:$99)+1),COLUMN(K229)),SMALL(IF(ISERROR(SEARCH(MID(";"&amp;'CASE DATA'!$E229&amp;";",ROW($1:$99),1),";")),"",ROW($1:$99)),COLUMN(K228)+1)-SMALL(IF(ISERROR(SEARCH(MID(";"&amp;'CASE DATA'!$E229&amp;";",ROW($1:$99),1),";")),"",ROW($1:$99)),COLUMN(K228))-1)</f>
        <v/>
      </c>
      <c r="AF229" s="121" t="str">
        <f t="array" ref="AF229">MID(";"&amp;'CASE DATA'!$E229&amp;";",SMALL(IF(ISERROR(SEARCH(MID(";"&amp;'CASE DATA'!$E229&amp;";",ROW($1:$99),1),";")),"",ROW($1:$99)+1),COLUMN(L229)),SMALL(IF(ISERROR(SEARCH(MID(";"&amp;'CASE DATA'!$E229&amp;";",ROW($1:$99),1),";")),"",ROW($1:$99)),COLUMN(L228)+1)-SMALL(IF(ISERROR(SEARCH(MID(";"&amp;'CASE DATA'!$E229&amp;";",ROW($1:$99),1),";")),"",ROW($1:$99)),COLUMN(L228))-1)</f>
        <v/>
      </c>
    </row>
    <row r="230" spans="19:32" x14ac:dyDescent="0.3">
      <c r="S230" s="8">
        <f t="shared" si="4"/>
        <v>0</v>
      </c>
      <c r="U230" s="121" t="str">
        <f t="array" ref="U230">MID(";"&amp;'CASE DATA'!$E230&amp;";",SMALL(IF(ISERROR(SEARCH(MID(";"&amp;'CASE DATA'!$E230&amp;";",ROW($1:$99),1),";")),"",ROW($1:$99)+1),COLUMN(A230)),SMALL(IF(ISERROR(SEARCH(MID(";"&amp;'CASE DATA'!$E230&amp;";",ROW($1:$99),1),";")),"",ROW($1:$99)),COLUMN(A229)+1)-SMALL(IF(ISERROR(SEARCH(MID(";"&amp;'CASE DATA'!$E230&amp;";",ROW($1:$99),1),";")),"",ROW($1:$99)),COLUMN(A229))-1)</f>
        <v/>
      </c>
      <c r="V230" s="121" t="str">
        <f t="array" ref="V230">MID(";"&amp;'CASE DATA'!$E230&amp;";",SMALL(IF(ISERROR(SEARCH(MID(";"&amp;'CASE DATA'!$E230&amp;";",ROW($1:$99),1),";")),"",ROW($1:$99)+1),COLUMN(B230)),SMALL(IF(ISERROR(SEARCH(MID(";"&amp;'CASE DATA'!$E230&amp;";",ROW($1:$99),1),";")),"",ROW($1:$99)),COLUMN(B229)+1)-SMALL(IF(ISERROR(SEARCH(MID(";"&amp;'CASE DATA'!$E230&amp;";",ROW($1:$99),1),";")),"",ROW($1:$99)),COLUMN(B229))-1)</f>
        <v/>
      </c>
      <c r="W230" s="121" t="str">
        <f t="array" ref="W230">MID(";"&amp;'CASE DATA'!$E230&amp;";",SMALL(IF(ISERROR(SEARCH(MID(";"&amp;'CASE DATA'!$E230&amp;";",ROW($1:$99),1),";")),"",ROW($1:$99)+1),COLUMN(C230)),SMALL(IF(ISERROR(SEARCH(MID(";"&amp;'CASE DATA'!$E230&amp;";",ROW($1:$99),1),";")),"",ROW($1:$99)),COLUMN(C229)+1)-SMALL(IF(ISERROR(SEARCH(MID(";"&amp;'CASE DATA'!$E230&amp;";",ROW($1:$99),1),";")),"",ROW($1:$99)),COLUMN(C229))-1)</f>
        <v/>
      </c>
      <c r="X230" s="121" t="str">
        <f t="array" ref="X230">MID(";"&amp;'CASE DATA'!$E230&amp;";",SMALL(IF(ISERROR(SEARCH(MID(";"&amp;'CASE DATA'!$E230&amp;";",ROW($1:$99),1),";")),"",ROW($1:$99)+1),COLUMN(D230)),SMALL(IF(ISERROR(SEARCH(MID(";"&amp;'CASE DATA'!$E230&amp;";",ROW($1:$99),1),";")),"",ROW($1:$99)),COLUMN(D229)+1)-SMALL(IF(ISERROR(SEARCH(MID(";"&amp;'CASE DATA'!$E230&amp;";",ROW($1:$99),1),";")),"",ROW($1:$99)),COLUMN(D229))-1)</f>
        <v/>
      </c>
      <c r="Y230" s="121" t="str">
        <f t="array" ref="Y230">MID(";"&amp;'CASE DATA'!$E230&amp;";",SMALL(IF(ISERROR(SEARCH(MID(";"&amp;'CASE DATA'!$E230&amp;";",ROW($1:$99),1),";")),"",ROW($1:$99)+1),COLUMN(E230)),SMALL(IF(ISERROR(SEARCH(MID(";"&amp;'CASE DATA'!$E230&amp;";",ROW($1:$99),1),";")),"",ROW($1:$99)),COLUMN(E229)+1)-SMALL(IF(ISERROR(SEARCH(MID(";"&amp;'CASE DATA'!$E230&amp;";",ROW($1:$99),1),";")),"",ROW($1:$99)),COLUMN(E229))-1)</f>
        <v/>
      </c>
      <c r="Z230" s="121" t="str">
        <f t="array" ref="Z230">MID(";"&amp;'CASE DATA'!$E230&amp;";",SMALL(IF(ISERROR(SEARCH(MID(";"&amp;'CASE DATA'!$E230&amp;";",ROW($1:$99),1),";")),"",ROW($1:$99)+1),COLUMN(F230)),SMALL(IF(ISERROR(SEARCH(MID(";"&amp;'CASE DATA'!$E230&amp;";",ROW($1:$99),1),";")),"",ROW($1:$99)),COLUMN(F229)+1)-SMALL(IF(ISERROR(SEARCH(MID(";"&amp;'CASE DATA'!$E230&amp;";",ROW($1:$99),1),";")),"",ROW($1:$99)),COLUMN(F229))-1)</f>
        <v/>
      </c>
      <c r="AA230" s="121" t="str">
        <f t="array" ref="AA230">MID(";"&amp;'CASE DATA'!$E230&amp;";",SMALL(IF(ISERROR(SEARCH(MID(";"&amp;'CASE DATA'!$E230&amp;";",ROW($1:$99),1),";")),"",ROW($1:$99)+1),COLUMN(G230)),SMALL(IF(ISERROR(SEARCH(MID(";"&amp;'CASE DATA'!$E230&amp;";",ROW($1:$99),1),";")),"",ROW($1:$99)),COLUMN(G229)+1)-SMALL(IF(ISERROR(SEARCH(MID(";"&amp;'CASE DATA'!$E230&amp;";",ROW($1:$99),1),";")),"",ROW($1:$99)),COLUMN(G229))-1)</f>
        <v/>
      </c>
      <c r="AB230" s="121" t="str">
        <f t="array" ref="AB230">MID(";"&amp;'CASE DATA'!$E230&amp;";",SMALL(IF(ISERROR(SEARCH(MID(";"&amp;'CASE DATA'!$E230&amp;";",ROW($1:$99),1),";")),"",ROW($1:$99)+1),COLUMN(H230)),SMALL(IF(ISERROR(SEARCH(MID(";"&amp;'CASE DATA'!$E230&amp;";",ROW($1:$99),1),";")),"",ROW($1:$99)),COLUMN(H229)+1)-SMALL(IF(ISERROR(SEARCH(MID(";"&amp;'CASE DATA'!$E230&amp;";",ROW($1:$99),1),";")),"",ROW($1:$99)),COLUMN(H229))-1)</f>
        <v/>
      </c>
      <c r="AC230" s="121" t="str">
        <f t="array" ref="AC230">MID(";"&amp;'CASE DATA'!$E230&amp;";",SMALL(IF(ISERROR(SEARCH(MID(";"&amp;'CASE DATA'!$E230&amp;";",ROW($1:$99),1),";")),"",ROW($1:$99)+1),COLUMN(I230)),SMALL(IF(ISERROR(SEARCH(MID(";"&amp;'CASE DATA'!$E230&amp;";",ROW($1:$99),1),";")),"",ROW($1:$99)),COLUMN(I229)+1)-SMALL(IF(ISERROR(SEARCH(MID(";"&amp;'CASE DATA'!$E230&amp;";",ROW($1:$99),1),";")),"",ROW($1:$99)),COLUMN(I229))-1)</f>
        <v/>
      </c>
      <c r="AD230" s="121" t="str">
        <f t="array" ref="AD230">MID(";"&amp;'CASE DATA'!$E230&amp;";",SMALL(IF(ISERROR(SEARCH(MID(";"&amp;'CASE DATA'!$E230&amp;";",ROW($1:$99),1),";")),"",ROW($1:$99)+1),COLUMN(J230)),SMALL(IF(ISERROR(SEARCH(MID(";"&amp;'CASE DATA'!$E230&amp;";",ROW($1:$99),1),";")),"",ROW($1:$99)),COLUMN(J229)+1)-SMALL(IF(ISERROR(SEARCH(MID(";"&amp;'CASE DATA'!$E230&amp;";",ROW($1:$99),1),";")),"",ROW($1:$99)),COLUMN(J229))-1)</f>
        <v/>
      </c>
      <c r="AE230" s="121" t="str">
        <f t="array" ref="AE230">MID(";"&amp;'CASE DATA'!$E230&amp;";",SMALL(IF(ISERROR(SEARCH(MID(";"&amp;'CASE DATA'!$E230&amp;";",ROW($1:$99),1),";")),"",ROW($1:$99)+1),COLUMN(K230)),SMALL(IF(ISERROR(SEARCH(MID(";"&amp;'CASE DATA'!$E230&amp;";",ROW($1:$99),1),";")),"",ROW($1:$99)),COLUMN(K229)+1)-SMALL(IF(ISERROR(SEARCH(MID(";"&amp;'CASE DATA'!$E230&amp;";",ROW($1:$99),1),";")),"",ROW($1:$99)),COLUMN(K229))-1)</f>
        <v/>
      </c>
      <c r="AF230" s="121" t="str">
        <f t="array" ref="AF230">MID(";"&amp;'CASE DATA'!$E230&amp;";",SMALL(IF(ISERROR(SEARCH(MID(";"&amp;'CASE DATA'!$E230&amp;";",ROW($1:$99),1),";")),"",ROW($1:$99)+1),COLUMN(L230)),SMALL(IF(ISERROR(SEARCH(MID(";"&amp;'CASE DATA'!$E230&amp;";",ROW($1:$99),1),";")),"",ROW($1:$99)),COLUMN(L229)+1)-SMALL(IF(ISERROR(SEARCH(MID(";"&amp;'CASE DATA'!$E230&amp;";",ROW($1:$99),1),";")),"",ROW($1:$99)),COLUMN(L229))-1)</f>
        <v/>
      </c>
    </row>
    <row r="231" spans="19:32" x14ac:dyDescent="0.3">
      <c r="S231" s="8">
        <f t="shared" si="4"/>
        <v>0</v>
      </c>
      <c r="U231" s="121" t="str">
        <f t="array" ref="U231">MID(";"&amp;'CASE DATA'!$E231&amp;";",SMALL(IF(ISERROR(SEARCH(MID(";"&amp;'CASE DATA'!$E231&amp;";",ROW($1:$99),1),";")),"",ROW($1:$99)+1),COLUMN(A231)),SMALL(IF(ISERROR(SEARCH(MID(";"&amp;'CASE DATA'!$E231&amp;";",ROW($1:$99),1),";")),"",ROW($1:$99)),COLUMN(A230)+1)-SMALL(IF(ISERROR(SEARCH(MID(";"&amp;'CASE DATA'!$E231&amp;";",ROW($1:$99),1),";")),"",ROW($1:$99)),COLUMN(A230))-1)</f>
        <v/>
      </c>
      <c r="V231" s="121" t="str">
        <f t="array" ref="V231">MID(";"&amp;'CASE DATA'!$E231&amp;";",SMALL(IF(ISERROR(SEARCH(MID(";"&amp;'CASE DATA'!$E231&amp;";",ROW($1:$99),1),";")),"",ROW($1:$99)+1),COLUMN(B231)),SMALL(IF(ISERROR(SEARCH(MID(";"&amp;'CASE DATA'!$E231&amp;";",ROW($1:$99),1),";")),"",ROW($1:$99)),COLUMN(B230)+1)-SMALL(IF(ISERROR(SEARCH(MID(";"&amp;'CASE DATA'!$E231&amp;";",ROW($1:$99),1),";")),"",ROW($1:$99)),COLUMN(B230))-1)</f>
        <v/>
      </c>
      <c r="W231" s="121" t="str">
        <f t="array" ref="W231">MID(";"&amp;'CASE DATA'!$E231&amp;";",SMALL(IF(ISERROR(SEARCH(MID(";"&amp;'CASE DATA'!$E231&amp;";",ROW($1:$99),1),";")),"",ROW($1:$99)+1),COLUMN(C231)),SMALL(IF(ISERROR(SEARCH(MID(";"&amp;'CASE DATA'!$E231&amp;";",ROW($1:$99),1),";")),"",ROW($1:$99)),COLUMN(C230)+1)-SMALL(IF(ISERROR(SEARCH(MID(";"&amp;'CASE DATA'!$E231&amp;";",ROW($1:$99),1),";")),"",ROW($1:$99)),COLUMN(C230))-1)</f>
        <v/>
      </c>
      <c r="X231" s="121" t="str">
        <f t="array" ref="X231">MID(";"&amp;'CASE DATA'!$E231&amp;";",SMALL(IF(ISERROR(SEARCH(MID(";"&amp;'CASE DATA'!$E231&amp;";",ROW($1:$99),1),";")),"",ROW($1:$99)+1),COLUMN(D231)),SMALL(IF(ISERROR(SEARCH(MID(";"&amp;'CASE DATA'!$E231&amp;";",ROW($1:$99),1),";")),"",ROW($1:$99)),COLUMN(D230)+1)-SMALL(IF(ISERROR(SEARCH(MID(";"&amp;'CASE DATA'!$E231&amp;";",ROW($1:$99),1),";")),"",ROW($1:$99)),COLUMN(D230))-1)</f>
        <v/>
      </c>
      <c r="Y231" s="121" t="str">
        <f t="array" ref="Y231">MID(";"&amp;'CASE DATA'!$E231&amp;";",SMALL(IF(ISERROR(SEARCH(MID(";"&amp;'CASE DATA'!$E231&amp;";",ROW($1:$99),1),";")),"",ROW($1:$99)+1),COLUMN(E231)),SMALL(IF(ISERROR(SEARCH(MID(";"&amp;'CASE DATA'!$E231&amp;";",ROW($1:$99),1),";")),"",ROW($1:$99)),COLUMN(E230)+1)-SMALL(IF(ISERROR(SEARCH(MID(";"&amp;'CASE DATA'!$E231&amp;";",ROW($1:$99),1),";")),"",ROW($1:$99)),COLUMN(E230))-1)</f>
        <v/>
      </c>
      <c r="Z231" s="121" t="str">
        <f t="array" ref="Z231">MID(";"&amp;'CASE DATA'!$E231&amp;";",SMALL(IF(ISERROR(SEARCH(MID(";"&amp;'CASE DATA'!$E231&amp;";",ROW($1:$99),1),";")),"",ROW($1:$99)+1),COLUMN(F231)),SMALL(IF(ISERROR(SEARCH(MID(";"&amp;'CASE DATA'!$E231&amp;";",ROW($1:$99),1),";")),"",ROW($1:$99)),COLUMN(F230)+1)-SMALL(IF(ISERROR(SEARCH(MID(";"&amp;'CASE DATA'!$E231&amp;";",ROW($1:$99),1),";")),"",ROW($1:$99)),COLUMN(F230))-1)</f>
        <v/>
      </c>
      <c r="AA231" s="121" t="str">
        <f t="array" ref="AA231">MID(";"&amp;'CASE DATA'!$E231&amp;";",SMALL(IF(ISERROR(SEARCH(MID(";"&amp;'CASE DATA'!$E231&amp;";",ROW($1:$99),1),";")),"",ROW($1:$99)+1),COLUMN(G231)),SMALL(IF(ISERROR(SEARCH(MID(";"&amp;'CASE DATA'!$E231&amp;";",ROW($1:$99),1),";")),"",ROW($1:$99)),COLUMN(G230)+1)-SMALL(IF(ISERROR(SEARCH(MID(";"&amp;'CASE DATA'!$E231&amp;";",ROW($1:$99),1),";")),"",ROW($1:$99)),COLUMN(G230))-1)</f>
        <v/>
      </c>
      <c r="AB231" s="121" t="str">
        <f t="array" ref="AB231">MID(";"&amp;'CASE DATA'!$E231&amp;";",SMALL(IF(ISERROR(SEARCH(MID(";"&amp;'CASE DATA'!$E231&amp;";",ROW($1:$99),1),";")),"",ROW($1:$99)+1),COLUMN(H231)),SMALL(IF(ISERROR(SEARCH(MID(";"&amp;'CASE DATA'!$E231&amp;";",ROW($1:$99),1),";")),"",ROW($1:$99)),COLUMN(H230)+1)-SMALL(IF(ISERROR(SEARCH(MID(";"&amp;'CASE DATA'!$E231&amp;";",ROW($1:$99),1),";")),"",ROW($1:$99)),COLUMN(H230))-1)</f>
        <v/>
      </c>
      <c r="AC231" s="121" t="str">
        <f t="array" ref="AC231">MID(";"&amp;'CASE DATA'!$E231&amp;";",SMALL(IF(ISERROR(SEARCH(MID(";"&amp;'CASE DATA'!$E231&amp;";",ROW($1:$99),1),";")),"",ROW($1:$99)+1),COLUMN(I231)),SMALL(IF(ISERROR(SEARCH(MID(";"&amp;'CASE DATA'!$E231&amp;";",ROW($1:$99),1),";")),"",ROW($1:$99)),COLUMN(I230)+1)-SMALL(IF(ISERROR(SEARCH(MID(";"&amp;'CASE DATA'!$E231&amp;";",ROW($1:$99),1),";")),"",ROW($1:$99)),COLUMN(I230))-1)</f>
        <v/>
      </c>
      <c r="AD231" s="121" t="str">
        <f t="array" ref="AD231">MID(";"&amp;'CASE DATA'!$E231&amp;";",SMALL(IF(ISERROR(SEARCH(MID(";"&amp;'CASE DATA'!$E231&amp;";",ROW($1:$99),1),";")),"",ROW($1:$99)+1),COLUMN(J231)),SMALL(IF(ISERROR(SEARCH(MID(";"&amp;'CASE DATA'!$E231&amp;";",ROW($1:$99),1),";")),"",ROW($1:$99)),COLUMN(J230)+1)-SMALL(IF(ISERROR(SEARCH(MID(";"&amp;'CASE DATA'!$E231&amp;";",ROW($1:$99),1),";")),"",ROW($1:$99)),COLUMN(J230))-1)</f>
        <v/>
      </c>
      <c r="AE231" s="121" t="str">
        <f t="array" ref="AE231">MID(";"&amp;'CASE DATA'!$E231&amp;";",SMALL(IF(ISERROR(SEARCH(MID(";"&amp;'CASE DATA'!$E231&amp;";",ROW($1:$99),1),";")),"",ROW($1:$99)+1),COLUMN(K231)),SMALL(IF(ISERROR(SEARCH(MID(";"&amp;'CASE DATA'!$E231&amp;";",ROW($1:$99),1),";")),"",ROW($1:$99)),COLUMN(K230)+1)-SMALL(IF(ISERROR(SEARCH(MID(";"&amp;'CASE DATA'!$E231&amp;";",ROW($1:$99),1),";")),"",ROW($1:$99)),COLUMN(K230))-1)</f>
        <v/>
      </c>
      <c r="AF231" s="121" t="str">
        <f t="array" ref="AF231">MID(";"&amp;'CASE DATA'!$E231&amp;";",SMALL(IF(ISERROR(SEARCH(MID(";"&amp;'CASE DATA'!$E231&amp;";",ROW($1:$99),1),";")),"",ROW($1:$99)+1),COLUMN(L231)),SMALL(IF(ISERROR(SEARCH(MID(";"&amp;'CASE DATA'!$E231&amp;";",ROW($1:$99),1),";")),"",ROW($1:$99)),COLUMN(L230)+1)-SMALL(IF(ISERROR(SEARCH(MID(";"&amp;'CASE DATA'!$E231&amp;";",ROW($1:$99),1),";")),"",ROW($1:$99)),COLUMN(L230))-1)</f>
        <v/>
      </c>
    </row>
    <row r="232" spans="19:32" x14ac:dyDescent="0.3">
      <c r="S232" s="8">
        <f t="shared" si="4"/>
        <v>0</v>
      </c>
      <c r="U232" s="121" t="str">
        <f t="array" ref="U232">MID(";"&amp;'CASE DATA'!$E232&amp;";",SMALL(IF(ISERROR(SEARCH(MID(";"&amp;'CASE DATA'!$E232&amp;";",ROW($1:$99),1),";")),"",ROW($1:$99)+1),COLUMN(A232)),SMALL(IF(ISERROR(SEARCH(MID(";"&amp;'CASE DATA'!$E232&amp;";",ROW($1:$99),1),";")),"",ROW($1:$99)),COLUMN(A231)+1)-SMALL(IF(ISERROR(SEARCH(MID(";"&amp;'CASE DATA'!$E232&amp;";",ROW($1:$99),1),";")),"",ROW($1:$99)),COLUMN(A231))-1)</f>
        <v/>
      </c>
      <c r="V232" s="121" t="str">
        <f t="array" ref="V232">MID(";"&amp;'CASE DATA'!$E232&amp;";",SMALL(IF(ISERROR(SEARCH(MID(";"&amp;'CASE DATA'!$E232&amp;";",ROW($1:$99),1),";")),"",ROW($1:$99)+1),COLUMN(B232)),SMALL(IF(ISERROR(SEARCH(MID(";"&amp;'CASE DATA'!$E232&amp;";",ROW($1:$99),1),";")),"",ROW($1:$99)),COLUMN(B231)+1)-SMALL(IF(ISERROR(SEARCH(MID(";"&amp;'CASE DATA'!$E232&amp;";",ROW($1:$99),1),";")),"",ROW($1:$99)),COLUMN(B231))-1)</f>
        <v/>
      </c>
      <c r="W232" s="121" t="str">
        <f t="array" ref="W232">MID(";"&amp;'CASE DATA'!$E232&amp;";",SMALL(IF(ISERROR(SEARCH(MID(";"&amp;'CASE DATA'!$E232&amp;";",ROW($1:$99),1),";")),"",ROW($1:$99)+1),COLUMN(C232)),SMALL(IF(ISERROR(SEARCH(MID(";"&amp;'CASE DATA'!$E232&amp;";",ROW($1:$99),1),";")),"",ROW($1:$99)),COLUMN(C231)+1)-SMALL(IF(ISERROR(SEARCH(MID(";"&amp;'CASE DATA'!$E232&amp;";",ROW($1:$99),1),";")),"",ROW($1:$99)),COLUMN(C231))-1)</f>
        <v/>
      </c>
      <c r="X232" s="121" t="str">
        <f t="array" ref="X232">MID(";"&amp;'CASE DATA'!$E232&amp;";",SMALL(IF(ISERROR(SEARCH(MID(";"&amp;'CASE DATA'!$E232&amp;";",ROW($1:$99),1),";")),"",ROW($1:$99)+1),COLUMN(D232)),SMALL(IF(ISERROR(SEARCH(MID(";"&amp;'CASE DATA'!$E232&amp;";",ROW($1:$99),1),";")),"",ROW($1:$99)),COLUMN(D231)+1)-SMALL(IF(ISERROR(SEARCH(MID(";"&amp;'CASE DATA'!$E232&amp;";",ROW($1:$99),1),";")),"",ROW($1:$99)),COLUMN(D231))-1)</f>
        <v/>
      </c>
      <c r="Y232" s="121" t="str">
        <f t="array" ref="Y232">MID(";"&amp;'CASE DATA'!$E232&amp;";",SMALL(IF(ISERROR(SEARCH(MID(";"&amp;'CASE DATA'!$E232&amp;";",ROW($1:$99),1),";")),"",ROW($1:$99)+1),COLUMN(E232)),SMALL(IF(ISERROR(SEARCH(MID(";"&amp;'CASE DATA'!$E232&amp;";",ROW($1:$99),1),";")),"",ROW($1:$99)),COLUMN(E231)+1)-SMALL(IF(ISERROR(SEARCH(MID(";"&amp;'CASE DATA'!$E232&amp;";",ROW($1:$99),1),";")),"",ROW($1:$99)),COLUMN(E231))-1)</f>
        <v/>
      </c>
      <c r="Z232" s="121" t="str">
        <f t="array" ref="Z232">MID(";"&amp;'CASE DATA'!$E232&amp;";",SMALL(IF(ISERROR(SEARCH(MID(";"&amp;'CASE DATA'!$E232&amp;";",ROW($1:$99),1),";")),"",ROW($1:$99)+1),COLUMN(F232)),SMALL(IF(ISERROR(SEARCH(MID(";"&amp;'CASE DATA'!$E232&amp;";",ROW($1:$99),1),";")),"",ROW($1:$99)),COLUMN(F231)+1)-SMALL(IF(ISERROR(SEARCH(MID(";"&amp;'CASE DATA'!$E232&amp;";",ROW($1:$99),1),";")),"",ROW($1:$99)),COLUMN(F231))-1)</f>
        <v/>
      </c>
      <c r="AA232" s="121" t="str">
        <f t="array" ref="AA232">MID(";"&amp;'CASE DATA'!$E232&amp;";",SMALL(IF(ISERROR(SEARCH(MID(";"&amp;'CASE DATA'!$E232&amp;";",ROW($1:$99),1),";")),"",ROW($1:$99)+1),COLUMN(G232)),SMALL(IF(ISERROR(SEARCH(MID(";"&amp;'CASE DATA'!$E232&amp;";",ROW($1:$99),1),";")),"",ROW($1:$99)),COLUMN(G231)+1)-SMALL(IF(ISERROR(SEARCH(MID(";"&amp;'CASE DATA'!$E232&amp;";",ROW($1:$99),1),";")),"",ROW($1:$99)),COLUMN(G231))-1)</f>
        <v/>
      </c>
      <c r="AB232" s="121" t="str">
        <f t="array" ref="AB232">MID(";"&amp;'CASE DATA'!$E232&amp;";",SMALL(IF(ISERROR(SEARCH(MID(";"&amp;'CASE DATA'!$E232&amp;";",ROW($1:$99),1),";")),"",ROW($1:$99)+1),COLUMN(H232)),SMALL(IF(ISERROR(SEARCH(MID(";"&amp;'CASE DATA'!$E232&amp;";",ROW($1:$99),1),";")),"",ROW($1:$99)),COLUMN(H231)+1)-SMALL(IF(ISERROR(SEARCH(MID(";"&amp;'CASE DATA'!$E232&amp;";",ROW($1:$99),1),";")),"",ROW($1:$99)),COLUMN(H231))-1)</f>
        <v/>
      </c>
      <c r="AC232" s="121" t="str">
        <f t="array" ref="AC232">MID(";"&amp;'CASE DATA'!$E232&amp;";",SMALL(IF(ISERROR(SEARCH(MID(";"&amp;'CASE DATA'!$E232&amp;";",ROW($1:$99),1),";")),"",ROW($1:$99)+1),COLUMN(I232)),SMALL(IF(ISERROR(SEARCH(MID(";"&amp;'CASE DATA'!$E232&amp;";",ROW($1:$99),1),";")),"",ROW($1:$99)),COLUMN(I231)+1)-SMALL(IF(ISERROR(SEARCH(MID(";"&amp;'CASE DATA'!$E232&amp;";",ROW($1:$99),1),";")),"",ROW($1:$99)),COLUMN(I231))-1)</f>
        <v/>
      </c>
      <c r="AD232" s="121" t="str">
        <f t="array" ref="AD232">MID(";"&amp;'CASE DATA'!$E232&amp;";",SMALL(IF(ISERROR(SEARCH(MID(";"&amp;'CASE DATA'!$E232&amp;";",ROW($1:$99),1),";")),"",ROW($1:$99)+1),COLUMN(J232)),SMALL(IF(ISERROR(SEARCH(MID(";"&amp;'CASE DATA'!$E232&amp;";",ROW($1:$99),1),";")),"",ROW($1:$99)),COLUMN(J231)+1)-SMALL(IF(ISERROR(SEARCH(MID(";"&amp;'CASE DATA'!$E232&amp;";",ROW($1:$99),1),";")),"",ROW($1:$99)),COLUMN(J231))-1)</f>
        <v/>
      </c>
      <c r="AE232" s="121" t="str">
        <f t="array" ref="AE232">MID(";"&amp;'CASE DATA'!$E232&amp;";",SMALL(IF(ISERROR(SEARCH(MID(";"&amp;'CASE DATA'!$E232&amp;";",ROW($1:$99),1),";")),"",ROW($1:$99)+1),COLUMN(K232)),SMALL(IF(ISERROR(SEARCH(MID(";"&amp;'CASE DATA'!$E232&amp;";",ROW($1:$99),1),";")),"",ROW($1:$99)),COLUMN(K231)+1)-SMALL(IF(ISERROR(SEARCH(MID(";"&amp;'CASE DATA'!$E232&amp;";",ROW($1:$99),1),";")),"",ROW($1:$99)),COLUMN(K231))-1)</f>
        <v/>
      </c>
      <c r="AF232" s="121" t="str">
        <f t="array" ref="AF232">MID(";"&amp;'CASE DATA'!$E232&amp;";",SMALL(IF(ISERROR(SEARCH(MID(";"&amp;'CASE DATA'!$E232&amp;";",ROW($1:$99),1),";")),"",ROW($1:$99)+1),COLUMN(L232)),SMALL(IF(ISERROR(SEARCH(MID(";"&amp;'CASE DATA'!$E232&amp;";",ROW($1:$99),1),";")),"",ROW($1:$99)),COLUMN(L231)+1)-SMALL(IF(ISERROR(SEARCH(MID(";"&amp;'CASE DATA'!$E232&amp;";",ROW($1:$99),1),";")),"",ROW($1:$99)),COLUMN(L231))-1)</f>
        <v/>
      </c>
    </row>
    <row r="233" spans="19:32" x14ac:dyDescent="0.3">
      <c r="S233" s="8">
        <f t="shared" si="4"/>
        <v>0</v>
      </c>
      <c r="U233" s="121" t="str">
        <f t="array" ref="U233">MID(";"&amp;'CASE DATA'!$E233&amp;";",SMALL(IF(ISERROR(SEARCH(MID(";"&amp;'CASE DATA'!$E233&amp;";",ROW($1:$99),1),";")),"",ROW($1:$99)+1),COLUMN(A233)),SMALL(IF(ISERROR(SEARCH(MID(";"&amp;'CASE DATA'!$E233&amp;";",ROW($1:$99),1),";")),"",ROW($1:$99)),COLUMN(A232)+1)-SMALL(IF(ISERROR(SEARCH(MID(";"&amp;'CASE DATA'!$E233&amp;";",ROW($1:$99),1),";")),"",ROW($1:$99)),COLUMN(A232))-1)</f>
        <v/>
      </c>
      <c r="V233" s="121" t="str">
        <f t="array" ref="V233">MID(";"&amp;'CASE DATA'!$E233&amp;";",SMALL(IF(ISERROR(SEARCH(MID(";"&amp;'CASE DATA'!$E233&amp;";",ROW($1:$99),1),";")),"",ROW($1:$99)+1),COLUMN(B233)),SMALL(IF(ISERROR(SEARCH(MID(";"&amp;'CASE DATA'!$E233&amp;";",ROW($1:$99),1),";")),"",ROW($1:$99)),COLUMN(B232)+1)-SMALL(IF(ISERROR(SEARCH(MID(";"&amp;'CASE DATA'!$E233&amp;";",ROW($1:$99),1),";")),"",ROW($1:$99)),COLUMN(B232))-1)</f>
        <v/>
      </c>
      <c r="W233" s="121" t="str">
        <f t="array" ref="W233">MID(";"&amp;'CASE DATA'!$E233&amp;";",SMALL(IF(ISERROR(SEARCH(MID(";"&amp;'CASE DATA'!$E233&amp;";",ROW($1:$99),1),";")),"",ROW($1:$99)+1),COLUMN(C233)),SMALL(IF(ISERROR(SEARCH(MID(";"&amp;'CASE DATA'!$E233&amp;";",ROW($1:$99),1),";")),"",ROW($1:$99)),COLUMN(C232)+1)-SMALL(IF(ISERROR(SEARCH(MID(";"&amp;'CASE DATA'!$E233&amp;";",ROW($1:$99),1),";")),"",ROW($1:$99)),COLUMN(C232))-1)</f>
        <v/>
      </c>
      <c r="X233" s="121" t="str">
        <f t="array" ref="X233">MID(";"&amp;'CASE DATA'!$E233&amp;";",SMALL(IF(ISERROR(SEARCH(MID(";"&amp;'CASE DATA'!$E233&amp;";",ROW($1:$99),1),";")),"",ROW($1:$99)+1),COLUMN(D233)),SMALL(IF(ISERROR(SEARCH(MID(";"&amp;'CASE DATA'!$E233&amp;";",ROW($1:$99),1),";")),"",ROW($1:$99)),COLUMN(D232)+1)-SMALL(IF(ISERROR(SEARCH(MID(";"&amp;'CASE DATA'!$E233&amp;";",ROW($1:$99),1),";")),"",ROW($1:$99)),COLUMN(D232))-1)</f>
        <v/>
      </c>
      <c r="Y233" s="121" t="str">
        <f t="array" ref="Y233">MID(";"&amp;'CASE DATA'!$E233&amp;";",SMALL(IF(ISERROR(SEARCH(MID(";"&amp;'CASE DATA'!$E233&amp;";",ROW($1:$99),1),";")),"",ROW($1:$99)+1),COLUMN(E233)),SMALL(IF(ISERROR(SEARCH(MID(";"&amp;'CASE DATA'!$E233&amp;";",ROW($1:$99),1),";")),"",ROW($1:$99)),COLUMN(E232)+1)-SMALL(IF(ISERROR(SEARCH(MID(";"&amp;'CASE DATA'!$E233&amp;";",ROW($1:$99),1),";")),"",ROW($1:$99)),COLUMN(E232))-1)</f>
        <v/>
      </c>
      <c r="Z233" s="121" t="str">
        <f t="array" ref="Z233">MID(";"&amp;'CASE DATA'!$E233&amp;";",SMALL(IF(ISERROR(SEARCH(MID(";"&amp;'CASE DATA'!$E233&amp;";",ROW($1:$99),1),";")),"",ROW($1:$99)+1),COLUMN(F233)),SMALL(IF(ISERROR(SEARCH(MID(";"&amp;'CASE DATA'!$E233&amp;";",ROW($1:$99),1),";")),"",ROW($1:$99)),COLUMN(F232)+1)-SMALL(IF(ISERROR(SEARCH(MID(";"&amp;'CASE DATA'!$E233&amp;";",ROW($1:$99),1),";")),"",ROW($1:$99)),COLUMN(F232))-1)</f>
        <v/>
      </c>
      <c r="AA233" s="121" t="str">
        <f t="array" ref="AA233">MID(";"&amp;'CASE DATA'!$E233&amp;";",SMALL(IF(ISERROR(SEARCH(MID(";"&amp;'CASE DATA'!$E233&amp;";",ROW($1:$99),1),";")),"",ROW($1:$99)+1),COLUMN(G233)),SMALL(IF(ISERROR(SEARCH(MID(";"&amp;'CASE DATA'!$E233&amp;";",ROW($1:$99),1),";")),"",ROW($1:$99)),COLUMN(G232)+1)-SMALL(IF(ISERROR(SEARCH(MID(";"&amp;'CASE DATA'!$E233&amp;";",ROW($1:$99),1),";")),"",ROW($1:$99)),COLUMN(G232))-1)</f>
        <v/>
      </c>
      <c r="AB233" s="121" t="str">
        <f t="array" ref="AB233">MID(";"&amp;'CASE DATA'!$E233&amp;";",SMALL(IF(ISERROR(SEARCH(MID(";"&amp;'CASE DATA'!$E233&amp;";",ROW($1:$99),1),";")),"",ROW($1:$99)+1),COLUMN(H233)),SMALL(IF(ISERROR(SEARCH(MID(";"&amp;'CASE DATA'!$E233&amp;";",ROW($1:$99),1),";")),"",ROW($1:$99)),COLUMN(H232)+1)-SMALL(IF(ISERROR(SEARCH(MID(";"&amp;'CASE DATA'!$E233&amp;";",ROW($1:$99),1),";")),"",ROW($1:$99)),COLUMN(H232))-1)</f>
        <v/>
      </c>
      <c r="AC233" s="121" t="str">
        <f t="array" ref="AC233">MID(";"&amp;'CASE DATA'!$E233&amp;";",SMALL(IF(ISERROR(SEARCH(MID(";"&amp;'CASE DATA'!$E233&amp;";",ROW($1:$99),1),";")),"",ROW($1:$99)+1),COLUMN(I233)),SMALL(IF(ISERROR(SEARCH(MID(";"&amp;'CASE DATA'!$E233&amp;";",ROW($1:$99),1),";")),"",ROW($1:$99)),COLUMN(I232)+1)-SMALL(IF(ISERROR(SEARCH(MID(";"&amp;'CASE DATA'!$E233&amp;";",ROW($1:$99),1),";")),"",ROW($1:$99)),COLUMN(I232))-1)</f>
        <v/>
      </c>
      <c r="AD233" s="121" t="str">
        <f t="array" ref="AD233">MID(";"&amp;'CASE DATA'!$E233&amp;";",SMALL(IF(ISERROR(SEARCH(MID(";"&amp;'CASE DATA'!$E233&amp;";",ROW($1:$99),1),";")),"",ROW($1:$99)+1),COLUMN(J233)),SMALL(IF(ISERROR(SEARCH(MID(";"&amp;'CASE DATA'!$E233&amp;";",ROW($1:$99),1),";")),"",ROW($1:$99)),COLUMN(J232)+1)-SMALL(IF(ISERROR(SEARCH(MID(";"&amp;'CASE DATA'!$E233&amp;";",ROW($1:$99),1),";")),"",ROW($1:$99)),COLUMN(J232))-1)</f>
        <v/>
      </c>
      <c r="AE233" s="121" t="str">
        <f t="array" ref="AE233">MID(";"&amp;'CASE DATA'!$E233&amp;";",SMALL(IF(ISERROR(SEARCH(MID(";"&amp;'CASE DATA'!$E233&amp;";",ROW($1:$99),1),";")),"",ROW($1:$99)+1),COLUMN(K233)),SMALL(IF(ISERROR(SEARCH(MID(";"&amp;'CASE DATA'!$E233&amp;";",ROW($1:$99),1),";")),"",ROW($1:$99)),COLUMN(K232)+1)-SMALL(IF(ISERROR(SEARCH(MID(";"&amp;'CASE DATA'!$E233&amp;";",ROW($1:$99),1),";")),"",ROW($1:$99)),COLUMN(K232))-1)</f>
        <v/>
      </c>
      <c r="AF233" s="121" t="str">
        <f t="array" ref="AF233">MID(";"&amp;'CASE DATA'!$E233&amp;";",SMALL(IF(ISERROR(SEARCH(MID(";"&amp;'CASE DATA'!$E233&amp;";",ROW($1:$99),1),";")),"",ROW($1:$99)+1),COLUMN(L233)),SMALL(IF(ISERROR(SEARCH(MID(";"&amp;'CASE DATA'!$E233&amp;";",ROW($1:$99),1),";")),"",ROW($1:$99)),COLUMN(L232)+1)-SMALL(IF(ISERROR(SEARCH(MID(";"&amp;'CASE DATA'!$E233&amp;";",ROW($1:$99),1),";")),"",ROW($1:$99)),COLUMN(L232))-1)</f>
        <v/>
      </c>
    </row>
    <row r="234" spans="19:32" x14ac:dyDescent="0.3">
      <c r="S234" s="8">
        <f t="shared" si="4"/>
        <v>0</v>
      </c>
      <c r="U234" s="121" t="str">
        <f t="array" ref="U234">MID(";"&amp;'CASE DATA'!$E234&amp;";",SMALL(IF(ISERROR(SEARCH(MID(";"&amp;'CASE DATA'!$E234&amp;";",ROW($1:$99),1),";")),"",ROW($1:$99)+1),COLUMN(A234)),SMALL(IF(ISERROR(SEARCH(MID(";"&amp;'CASE DATA'!$E234&amp;";",ROW($1:$99),1),";")),"",ROW($1:$99)),COLUMN(A233)+1)-SMALL(IF(ISERROR(SEARCH(MID(";"&amp;'CASE DATA'!$E234&amp;";",ROW($1:$99),1),";")),"",ROW($1:$99)),COLUMN(A233))-1)</f>
        <v/>
      </c>
      <c r="V234" s="121" t="str">
        <f t="array" ref="V234">MID(";"&amp;'CASE DATA'!$E234&amp;";",SMALL(IF(ISERROR(SEARCH(MID(";"&amp;'CASE DATA'!$E234&amp;";",ROW($1:$99),1),";")),"",ROW($1:$99)+1),COLUMN(B234)),SMALL(IF(ISERROR(SEARCH(MID(";"&amp;'CASE DATA'!$E234&amp;";",ROW($1:$99),1),";")),"",ROW($1:$99)),COLUMN(B233)+1)-SMALL(IF(ISERROR(SEARCH(MID(";"&amp;'CASE DATA'!$E234&amp;";",ROW($1:$99),1),";")),"",ROW($1:$99)),COLUMN(B233))-1)</f>
        <v/>
      </c>
      <c r="W234" s="121" t="str">
        <f t="array" ref="W234">MID(";"&amp;'CASE DATA'!$E234&amp;";",SMALL(IF(ISERROR(SEARCH(MID(";"&amp;'CASE DATA'!$E234&amp;";",ROW($1:$99),1),";")),"",ROW($1:$99)+1),COLUMN(C234)),SMALL(IF(ISERROR(SEARCH(MID(";"&amp;'CASE DATA'!$E234&amp;";",ROW($1:$99),1),";")),"",ROW($1:$99)),COLUMN(C233)+1)-SMALL(IF(ISERROR(SEARCH(MID(";"&amp;'CASE DATA'!$E234&amp;";",ROW($1:$99),1),";")),"",ROW($1:$99)),COLUMN(C233))-1)</f>
        <v/>
      </c>
      <c r="X234" s="121" t="str">
        <f t="array" ref="X234">MID(";"&amp;'CASE DATA'!$E234&amp;";",SMALL(IF(ISERROR(SEARCH(MID(";"&amp;'CASE DATA'!$E234&amp;";",ROW($1:$99),1),";")),"",ROW($1:$99)+1),COLUMN(D234)),SMALL(IF(ISERROR(SEARCH(MID(";"&amp;'CASE DATA'!$E234&amp;";",ROW($1:$99),1),";")),"",ROW($1:$99)),COLUMN(D233)+1)-SMALL(IF(ISERROR(SEARCH(MID(";"&amp;'CASE DATA'!$E234&amp;";",ROW($1:$99),1),";")),"",ROW($1:$99)),COLUMN(D233))-1)</f>
        <v/>
      </c>
      <c r="Y234" s="121" t="str">
        <f t="array" ref="Y234">MID(";"&amp;'CASE DATA'!$E234&amp;";",SMALL(IF(ISERROR(SEARCH(MID(";"&amp;'CASE DATA'!$E234&amp;";",ROW($1:$99),1),";")),"",ROW($1:$99)+1),COLUMN(E234)),SMALL(IF(ISERROR(SEARCH(MID(";"&amp;'CASE DATA'!$E234&amp;";",ROW($1:$99),1),";")),"",ROW($1:$99)),COLUMN(E233)+1)-SMALL(IF(ISERROR(SEARCH(MID(";"&amp;'CASE DATA'!$E234&amp;";",ROW($1:$99),1),";")),"",ROW($1:$99)),COLUMN(E233))-1)</f>
        <v/>
      </c>
      <c r="Z234" s="121" t="str">
        <f t="array" ref="Z234">MID(";"&amp;'CASE DATA'!$E234&amp;";",SMALL(IF(ISERROR(SEARCH(MID(";"&amp;'CASE DATA'!$E234&amp;";",ROW($1:$99),1),";")),"",ROW($1:$99)+1),COLUMN(F234)),SMALL(IF(ISERROR(SEARCH(MID(";"&amp;'CASE DATA'!$E234&amp;";",ROW($1:$99),1),";")),"",ROW($1:$99)),COLUMN(F233)+1)-SMALL(IF(ISERROR(SEARCH(MID(";"&amp;'CASE DATA'!$E234&amp;";",ROW($1:$99),1),";")),"",ROW($1:$99)),COLUMN(F233))-1)</f>
        <v/>
      </c>
      <c r="AA234" s="121" t="str">
        <f t="array" ref="AA234">MID(";"&amp;'CASE DATA'!$E234&amp;";",SMALL(IF(ISERROR(SEARCH(MID(";"&amp;'CASE DATA'!$E234&amp;";",ROW($1:$99),1),";")),"",ROW($1:$99)+1),COLUMN(G234)),SMALL(IF(ISERROR(SEARCH(MID(";"&amp;'CASE DATA'!$E234&amp;";",ROW($1:$99),1),";")),"",ROW($1:$99)),COLUMN(G233)+1)-SMALL(IF(ISERROR(SEARCH(MID(";"&amp;'CASE DATA'!$E234&amp;";",ROW($1:$99),1),";")),"",ROW($1:$99)),COLUMN(G233))-1)</f>
        <v/>
      </c>
      <c r="AB234" s="121" t="str">
        <f t="array" ref="AB234">MID(";"&amp;'CASE DATA'!$E234&amp;";",SMALL(IF(ISERROR(SEARCH(MID(";"&amp;'CASE DATA'!$E234&amp;";",ROW($1:$99),1),";")),"",ROW($1:$99)+1),COLUMN(H234)),SMALL(IF(ISERROR(SEARCH(MID(";"&amp;'CASE DATA'!$E234&amp;";",ROW($1:$99),1),";")),"",ROW($1:$99)),COLUMN(H233)+1)-SMALL(IF(ISERROR(SEARCH(MID(";"&amp;'CASE DATA'!$E234&amp;";",ROW($1:$99),1),";")),"",ROW($1:$99)),COLUMN(H233))-1)</f>
        <v/>
      </c>
      <c r="AC234" s="121" t="str">
        <f t="array" ref="AC234">MID(";"&amp;'CASE DATA'!$E234&amp;";",SMALL(IF(ISERROR(SEARCH(MID(";"&amp;'CASE DATA'!$E234&amp;";",ROW($1:$99),1),";")),"",ROW($1:$99)+1),COLUMN(I234)),SMALL(IF(ISERROR(SEARCH(MID(";"&amp;'CASE DATA'!$E234&amp;";",ROW($1:$99),1),";")),"",ROW($1:$99)),COLUMN(I233)+1)-SMALL(IF(ISERROR(SEARCH(MID(";"&amp;'CASE DATA'!$E234&amp;";",ROW($1:$99),1),";")),"",ROW($1:$99)),COLUMN(I233))-1)</f>
        <v/>
      </c>
      <c r="AD234" s="121" t="str">
        <f t="array" ref="AD234">MID(";"&amp;'CASE DATA'!$E234&amp;";",SMALL(IF(ISERROR(SEARCH(MID(";"&amp;'CASE DATA'!$E234&amp;";",ROW($1:$99),1),";")),"",ROW($1:$99)+1),COLUMN(J234)),SMALL(IF(ISERROR(SEARCH(MID(";"&amp;'CASE DATA'!$E234&amp;";",ROW($1:$99),1),";")),"",ROW($1:$99)),COLUMN(J233)+1)-SMALL(IF(ISERROR(SEARCH(MID(";"&amp;'CASE DATA'!$E234&amp;";",ROW($1:$99),1),";")),"",ROW($1:$99)),COLUMN(J233))-1)</f>
        <v/>
      </c>
      <c r="AE234" s="121" t="str">
        <f t="array" ref="AE234">MID(";"&amp;'CASE DATA'!$E234&amp;";",SMALL(IF(ISERROR(SEARCH(MID(";"&amp;'CASE DATA'!$E234&amp;";",ROW($1:$99),1),";")),"",ROW($1:$99)+1),COLUMN(K234)),SMALL(IF(ISERROR(SEARCH(MID(";"&amp;'CASE DATA'!$E234&amp;";",ROW($1:$99),1),";")),"",ROW($1:$99)),COLUMN(K233)+1)-SMALL(IF(ISERROR(SEARCH(MID(";"&amp;'CASE DATA'!$E234&amp;";",ROW($1:$99),1),";")),"",ROW($1:$99)),COLUMN(K233))-1)</f>
        <v/>
      </c>
      <c r="AF234" s="121" t="str">
        <f t="array" ref="AF234">MID(";"&amp;'CASE DATA'!$E234&amp;";",SMALL(IF(ISERROR(SEARCH(MID(";"&amp;'CASE DATA'!$E234&amp;";",ROW($1:$99),1),";")),"",ROW($1:$99)+1),COLUMN(L234)),SMALL(IF(ISERROR(SEARCH(MID(";"&amp;'CASE DATA'!$E234&amp;";",ROW($1:$99),1),";")),"",ROW($1:$99)),COLUMN(L233)+1)-SMALL(IF(ISERROR(SEARCH(MID(";"&amp;'CASE DATA'!$E234&amp;";",ROW($1:$99),1),";")),"",ROW($1:$99)),COLUMN(L233))-1)</f>
        <v/>
      </c>
    </row>
    <row r="235" spans="19:32" x14ac:dyDescent="0.3">
      <c r="S235" s="8">
        <f t="shared" si="4"/>
        <v>0</v>
      </c>
      <c r="U235" s="121" t="str">
        <f t="array" ref="U235">MID(";"&amp;'CASE DATA'!$E235&amp;";",SMALL(IF(ISERROR(SEARCH(MID(";"&amp;'CASE DATA'!$E235&amp;";",ROW($1:$99),1),";")),"",ROW($1:$99)+1),COLUMN(A235)),SMALL(IF(ISERROR(SEARCH(MID(";"&amp;'CASE DATA'!$E235&amp;";",ROW($1:$99),1),";")),"",ROW($1:$99)),COLUMN(A234)+1)-SMALL(IF(ISERROR(SEARCH(MID(";"&amp;'CASE DATA'!$E235&amp;";",ROW($1:$99),1),";")),"",ROW($1:$99)),COLUMN(A234))-1)</f>
        <v/>
      </c>
      <c r="V235" s="121" t="str">
        <f t="array" ref="V235">MID(";"&amp;'CASE DATA'!$E235&amp;";",SMALL(IF(ISERROR(SEARCH(MID(";"&amp;'CASE DATA'!$E235&amp;";",ROW($1:$99),1),";")),"",ROW($1:$99)+1),COLUMN(B235)),SMALL(IF(ISERROR(SEARCH(MID(";"&amp;'CASE DATA'!$E235&amp;";",ROW($1:$99),1),";")),"",ROW($1:$99)),COLUMN(B234)+1)-SMALL(IF(ISERROR(SEARCH(MID(";"&amp;'CASE DATA'!$E235&amp;";",ROW($1:$99),1),";")),"",ROW($1:$99)),COLUMN(B234))-1)</f>
        <v/>
      </c>
      <c r="W235" s="121" t="str">
        <f t="array" ref="W235">MID(";"&amp;'CASE DATA'!$E235&amp;";",SMALL(IF(ISERROR(SEARCH(MID(";"&amp;'CASE DATA'!$E235&amp;";",ROW($1:$99),1),";")),"",ROW($1:$99)+1),COLUMN(C235)),SMALL(IF(ISERROR(SEARCH(MID(";"&amp;'CASE DATA'!$E235&amp;";",ROW($1:$99),1),";")),"",ROW($1:$99)),COLUMN(C234)+1)-SMALL(IF(ISERROR(SEARCH(MID(";"&amp;'CASE DATA'!$E235&amp;";",ROW($1:$99),1),";")),"",ROW($1:$99)),COLUMN(C234))-1)</f>
        <v/>
      </c>
      <c r="X235" s="121" t="str">
        <f t="array" ref="X235">MID(";"&amp;'CASE DATA'!$E235&amp;";",SMALL(IF(ISERROR(SEARCH(MID(";"&amp;'CASE DATA'!$E235&amp;";",ROW($1:$99),1),";")),"",ROW($1:$99)+1),COLUMN(D235)),SMALL(IF(ISERROR(SEARCH(MID(";"&amp;'CASE DATA'!$E235&amp;";",ROW($1:$99),1),";")),"",ROW($1:$99)),COLUMN(D234)+1)-SMALL(IF(ISERROR(SEARCH(MID(";"&amp;'CASE DATA'!$E235&amp;";",ROW($1:$99),1),";")),"",ROW($1:$99)),COLUMN(D234))-1)</f>
        <v/>
      </c>
      <c r="Y235" s="121" t="str">
        <f t="array" ref="Y235">MID(";"&amp;'CASE DATA'!$E235&amp;";",SMALL(IF(ISERROR(SEARCH(MID(";"&amp;'CASE DATA'!$E235&amp;";",ROW($1:$99),1),";")),"",ROW($1:$99)+1),COLUMN(E235)),SMALL(IF(ISERROR(SEARCH(MID(";"&amp;'CASE DATA'!$E235&amp;";",ROW($1:$99),1),";")),"",ROW($1:$99)),COLUMN(E234)+1)-SMALL(IF(ISERROR(SEARCH(MID(";"&amp;'CASE DATA'!$E235&amp;";",ROW($1:$99),1),";")),"",ROW($1:$99)),COLUMN(E234))-1)</f>
        <v/>
      </c>
      <c r="Z235" s="121" t="str">
        <f t="array" ref="Z235">MID(";"&amp;'CASE DATA'!$E235&amp;";",SMALL(IF(ISERROR(SEARCH(MID(";"&amp;'CASE DATA'!$E235&amp;";",ROW($1:$99),1),";")),"",ROW($1:$99)+1),COLUMN(F235)),SMALL(IF(ISERROR(SEARCH(MID(";"&amp;'CASE DATA'!$E235&amp;";",ROW($1:$99),1),";")),"",ROW($1:$99)),COLUMN(F234)+1)-SMALL(IF(ISERROR(SEARCH(MID(";"&amp;'CASE DATA'!$E235&amp;";",ROW($1:$99),1),";")),"",ROW($1:$99)),COLUMN(F234))-1)</f>
        <v/>
      </c>
      <c r="AA235" s="121" t="str">
        <f t="array" ref="AA235">MID(";"&amp;'CASE DATA'!$E235&amp;";",SMALL(IF(ISERROR(SEARCH(MID(";"&amp;'CASE DATA'!$E235&amp;";",ROW($1:$99),1),";")),"",ROW($1:$99)+1),COLUMN(G235)),SMALL(IF(ISERROR(SEARCH(MID(";"&amp;'CASE DATA'!$E235&amp;";",ROW($1:$99),1),";")),"",ROW($1:$99)),COLUMN(G234)+1)-SMALL(IF(ISERROR(SEARCH(MID(";"&amp;'CASE DATA'!$E235&amp;";",ROW($1:$99),1),";")),"",ROW($1:$99)),COLUMN(G234))-1)</f>
        <v/>
      </c>
      <c r="AB235" s="121" t="str">
        <f t="array" ref="AB235">MID(";"&amp;'CASE DATA'!$E235&amp;";",SMALL(IF(ISERROR(SEARCH(MID(";"&amp;'CASE DATA'!$E235&amp;";",ROW($1:$99),1),";")),"",ROW($1:$99)+1),COLUMN(H235)),SMALL(IF(ISERROR(SEARCH(MID(";"&amp;'CASE DATA'!$E235&amp;";",ROW($1:$99),1),";")),"",ROW($1:$99)),COLUMN(H234)+1)-SMALL(IF(ISERROR(SEARCH(MID(";"&amp;'CASE DATA'!$E235&amp;";",ROW($1:$99),1),";")),"",ROW($1:$99)),COLUMN(H234))-1)</f>
        <v/>
      </c>
      <c r="AC235" s="121" t="str">
        <f t="array" ref="AC235">MID(";"&amp;'CASE DATA'!$E235&amp;";",SMALL(IF(ISERROR(SEARCH(MID(";"&amp;'CASE DATA'!$E235&amp;";",ROW($1:$99),1),";")),"",ROW($1:$99)+1),COLUMN(I235)),SMALL(IF(ISERROR(SEARCH(MID(";"&amp;'CASE DATA'!$E235&amp;";",ROW($1:$99),1),";")),"",ROW($1:$99)),COLUMN(I234)+1)-SMALL(IF(ISERROR(SEARCH(MID(";"&amp;'CASE DATA'!$E235&amp;";",ROW($1:$99),1),";")),"",ROW($1:$99)),COLUMN(I234))-1)</f>
        <v/>
      </c>
      <c r="AD235" s="121" t="str">
        <f t="array" ref="AD235">MID(";"&amp;'CASE DATA'!$E235&amp;";",SMALL(IF(ISERROR(SEARCH(MID(";"&amp;'CASE DATA'!$E235&amp;";",ROW($1:$99),1),";")),"",ROW($1:$99)+1),COLUMN(J235)),SMALL(IF(ISERROR(SEARCH(MID(";"&amp;'CASE DATA'!$E235&amp;";",ROW($1:$99),1),";")),"",ROW($1:$99)),COLUMN(J234)+1)-SMALL(IF(ISERROR(SEARCH(MID(";"&amp;'CASE DATA'!$E235&amp;";",ROW($1:$99),1),";")),"",ROW($1:$99)),COLUMN(J234))-1)</f>
        <v/>
      </c>
      <c r="AE235" s="121" t="str">
        <f t="array" ref="AE235">MID(";"&amp;'CASE DATA'!$E235&amp;";",SMALL(IF(ISERROR(SEARCH(MID(";"&amp;'CASE DATA'!$E235&amp;";",ROW($1:$99),1),";")),"",ROW($1:$99)+1),COLUMN(K235)),SMALL(IF(ISERROR(SEARCH(MID(";"&amp;'CASE DATA'!$E235&amp;";",ROW($1:$99),1),";")),"",ROW($1:$99)),COLUMN(K234)+1)-SMALL(IF(ISERROR(SEARCH(MID(";"&amp;'CASE DATA'!$E235&amp;";",ROW($1:$99),1),";")),"",ROW($1:$99)),COLUMN(K234))-1)</f>
        <v/>
      </c>
      <c r="AF235" s="121" t="str">
        <f t="array" ref="AF235">MID(";"&amp;'CASE DATA'!$E235&amp;";",SMALL(IF(ISERROR(SEARCH(MID(";"&amp;'CASE DATA'!$E235&amp;";",ROW($1:$99),1),";")),"",ROW($1:$99)+1),COLUMN(L235)),SMALL(IF(ISERROR(SEARCH(MID(";"&amp;'CASE DATA'!$E235&amp;";",ROW($1:$99),1),";")),"",ROW($1:$99)),COLUMN(L234)+1)-SMALL(IF(ISERROR(SEARCH(MID(";"&amp;'CASE DATA'!$E235&amp;";",ROW($1:$99),1),";")),"",ROW($1:$99)),COLUMN(L234))-1)</f>
        <v/>
      </c>
    </row>
    <row r="236" spans="19:32" x14ac:dyDescent="0.3">
      <c r="S236" s="8">
        <f t="shared" si="4"/>
        <v>0</v>
      </c>
      <c r="U236" s="121" t="str">
        <f t="array" ref="U236">MID(";"&amp;'CASE DATA'!$E236&amp;";",SMALL(IF(ISERROR(SEARCH(MID(";"&amp;'CASE DATA'!$E236&amp;";",ROW($1:$99),1),";")),"",ROW($1:$99)+1),COLUMN(A236)),SMALL(IF(ISERROR(SEARCH(MID(";"&amp;'CASE DATA'!$E236&amp;";",ROW($1:$99),1),";")),"",ROW($1:$99)),COLUMN(A235)+1)-SMALL(IF(ISERROR(SEARCH(MID(";"&amp;'CASE DATA'!$E236&amp;";",ROW($1:$99),1),";")),"",ROW($1:$99)),COLUMN(A235))-1)</f>
        <v/>
      </c>
      <c r="V236" s="121" t="str">
        <f t="array" ref="V236">MID(";"&amp;'CASE DATA'!$E236&amp;";",SMALL(IF(ISERROR(SEARCH(MID(";"&amp;'CASE DATA'!$E236&amp;";",ROW($1:$99),1),";")),"",ROW($1:$99)+1),COLUMN(B236)),SMALL(IF(ISERROR(SEARCH(MID(";"&amp;'CASE DATA'!$E236&amp;";",ROW($1:$99),1),";")),"",ROW($1:$99)),COLUMN(B235)+1)-SMALL(IF(ISERROR(SEARCH(MID(";"&amp;'CASE DATA'!$E236&amp;";",ROW($1:$99),1),";")),"",ROW($1:$99)),COLUMN(B235))-1)</f>
        <v/>
      </c>
      <c r="W236" s="121" t="str">
        <f t="array" ref="W236">MID(";"&amp;'CASE DATA'!$E236&amp;";",SMALL(IF(ISERROR(SEARCH(MID(";"&amp;'CASE DATA'!$E236&amp;";",ROW($1:$99),1),";")),"",ROW($1:$99)+1),COLUMN(C236)),SMALL(IF(ISERROR(SEARCH(MID(";"&amp;'CASE DATA'!$E236&amp;";",ROW($1:$99),1),";")),"",ROW($1:$99)),COLUMN(C235)+1)-SMALL(IF(ISERROR(SEARCH(MID(";"&amp;'CASE DATA'!$E236&amp;";",ROW($1:$99),1),";")),"",ROW($1:$99)),COLUMN(C235))-1)</f>
        <v/>
      </c>
      <c r="X236" s="121" t="str">
        <f t="array" ref="X236">MID(";"&amp;'CASE DATA'!$E236&amp;";",SMALL(IF(ISERROR(SEARCH(MID(";"&amp;'CASE DATA'!$E236&amp;";",ROW($1:$99),1),";")),"",ROW($1:$99)+1),COLUMN(D236)),SMALL(IF(ISERROR(SEARCH(MID(";"&amp;'CASE DATA'!$E236&amp;";",ROW($1:$99),1),";")),"",ROW($1:$99)),COLUMN(D235)+1)-SMALL(IF(ISERROR(SEARCH(MID(";"&amp;'CASE DATA'!$E236&amp;";",ROW($1:$99),1),";")),"",ROW($1:$99)),COLUMN(D235))-1)</f>
        <v/>
      </c>
      <c r="Y236" s="121" t="str">
        <f t="array" ref="Y236">MID(";"&amp;'CASE DATA'!$E236&amp;";",SMALL(IF(ISERROR(SEARCH(MID(";"&amp;'CASE DATA'!$E236&amp;";",ROW($1:$99),1),";")),"",ROW($1:$99)+1),COLUMN(E236)),SMALL(IF(ISERROR(SEARCH(MID(";"&amp;'CASE DATA'!$E236&amp;";",ROW($1:$99),1),";")),"",ROW($1:$99)),COLUMN(E235)+1)-SMALL(IF(ISERROR(SEARCH(MID(";"&amp;'CASE DATA'!$E236&amp;";",ROW($1:$99),1),";")),"",ROW($1:$99)),COLUMN(E235))-1)</f>
        <v/>
      </c>
      <c r="Z236" s="121" t="str">
        <f t="array" ref="Z236">MID(";"&amp;'CASE DATA'!$E236&amp;";",SMALL(IF(ISERROR(SEARCH(MID(";"&amp;'CASE DATA'!$E236&amp;";",ROW($1:$99),1),";")),"",ROW($1:$99)+1),COLUMN(F236)),SMALL(IF(ISERROR(SEARCH(MID(";"&amp;'CASE DATA'!$E236&amp;";",ROW($1:$99),1),";")),"",ROW($1:$99)),COLUMN(F235)+1)-SMALL(IF(ISERROR(SEARCH(MID(";"&amp;'CASE DATA'!$E236&amp;";",ROW($1:$99),1),";")),"",ROW($1:$99)),COLUMN(F235))-1)</f>
        <v/>
      </c>
      <c r="AA236" s="121" t="str">
        <f t="array" ref="AA236">MID(";"&amp;'CASE DATA'!$E236&amp;";",SMALL(IF(ISERROR(SEARCH(MID(";"&amp;'CASE DATA'!$E236&amp;";",ROW($1:$99),1),";")),"",ROW($1:$99)+1),COLUMN(G236)),SMALL(IF(ISERROR(SEARCH(MID(";"&amp;'CASE DATA'!$E236&amp;";",ROW($1:$99),1),";")),"",ROW($1:$99)),COLUMN(G235)+1)-SMALL(IF(ISERROR(SEARCH(MID(";"&amp;'CASE DATA'!$E236&amp;";",ROW($1:$99),1),";")),"",ROW($1:$99)),COLUMN(G235))-1)</f>
        <v/>
      </c>
      <c r="AB236" s="121" t="str">
        <f t="array" ref="AB236">MID(";"&amp;'CASE DATA'!$E236&amp;";",SMALL(IF(ISERROR(SEARCH(MID(";"&amp;'CASE DATA'!$E236&amp;";",ROW($1:$99),1),";")),"",ROW($1:$99)+1),COLUMN(H236)),SMALL(IF(ISERROR(SEARCH(MID(";"&amp;'CASE DATA'!$E236&amp;";",ROW($1:$99),1),";")),"",ROW($1:$99)),COLUMN(H235)+1)-SMALL(IF(ISERROR(SEARCH(MID(";"&amp;'CASE DATA'!$E236&amp;";",ROW($1:$99),1),";")),"",ROW($1:$99)),COLUMN(H235))-1)</f>
        <v/>
      </c>
      <c r="AC236" s="121" t="str">
        <f t="array" ref="AC236">MID(";"&amp;'CASE DATA'!$E236&amp;";",SMALL(IF(ISERROR(SEARCH(MID(";"&amp;'CASE DATA'!$E236&amp;";",ROW($1:$99),1),";")),"",ROW($1:$99)+1),COLUMN(I236)),SMALL(IF(ISERROR(SEARCH(MID(";"&amp;'CASE DATA'!$E236&amp;";",ROW($1:$99),1),";")),"",ROW($1:$99)),COLUMN(I235)+1)-SMALL(IF(ISERROR(SEARCH(MID(";"&amp;'CASE DATA'!$E236&amp;";",ROW($1:$99),1),";")),"",ROW($1:$99)),COLUMN(I235))-1)</f>
        <v/>
      </c>
      <c r="AD236" s="121" t="str">
        <f t="array" ref="AD236">MID(";"&amp;'CASE DATA'!$E236&amp;";",SMALL(IF(ISERROR(SEARCH(MID(";"&amp;'CASE DATA'!$E236&amp;";",ROW($1:$99),1),";")),"",ROW($1:$99)+1),COLUMN(J236)),SMALL(IF(ISERROR(SEARCH(MID(";"&amp;'CASE DATA'!$E236&amp;";",ROW($1:$99),1),";")),"",ROW($1:$99)),COLUMN(J235)+1)-SMALL(IF(ISERROR(SEARCH(MID(";"&amp;'CASE DATA'!$E236&amp;";",ROW($1:$99),1),";")),"",ROW($1:$99)),COLUMN(J235))-1)</f>
        <v/>
      </c>
      <c r="AE236" s="121" t="str">
        <f t="array" ref="AE236">MID(";"&amp;'CASE DATA'!$E236&amp;";",SMALL(IF(ISERROR(SEARCH(MID(";"&amp;'CASE DATA'!$E236&amp;";",ROW($1:$99),1),";")),"",ROW($1:$99)+1),COLUMN(K236)),SMALL(IF(ISERROR(SEARCH(MID(";"&amp;'CASE DATA'!$E236&amp;";",ROW($1:$99),1),";")),"",ROW($1:$99)),COLUMN(K235)+1)-SMALL(IF(ISERROR(SEARCH(MID(";"&amp;'CASE DATA'!$E236&amp;";",ROW($1:$99),1),";")),"",ROW($1:$99)),COLUMN(K235))-1)</f>
        <v/>
      </c>
      <c r="AF236" s="121" t="str">
        <f t="array" ref="AF236">MID(";"&amp;'CASE DATA'!$E236&amp;";",SMALL(IF(ISERROR(SEARCH(MID(";"&amp;'CASE DATA'!$E236&amp;";",ROW($1:$99),1),";")),"",ROW($1:$99)+1),COLUMN(L236)),SMALL(IF(ISERROR(SEARCH(MID(";"&amp;'CASE DATA'!$E236&amp;";",ROW($1:$99),1),";")),"",ROW($1:$99)),COLUMN(L235)+1)-SMALL(IF(ISERROR(SEARCH(MID(";"&amp;'CASE DATA'!$E236&amp;";",ROW($1:$99),1),";")),"",ROW($1:$99)),COLUMN(L235))-1)</f>
        <v/>
      </c>
    </row>
    <row r="237" spans="19:32" x14ac:dyDescent="0.3">
      <c r="S237" s="8">
        <f t="shared" si="4"/>
        <v>0</v>
      </c>
      <c r="U237" s="121" t="str">
        <f t="array" ref="U237">MID(";"&amp;'CASE DATA'!$E237&amp;";",SMALL(IF(ISERROR(SEARCH(MID(";"&amp;'CASE DATA'!$E237&amp;";",ROW($1:$99),1),";")),"",ROW($1:$99)+1),COLUMN(A237)),SMALL(IF(ISERROR(SEARCH(MID(";"&amp;'CASE DATA'!$E237&amp;";",ROW($1:$99),1),";")),"",ROW($1:$99)),COLUMN(A236)+1)-SMALL(IF(ISERROR(SEARCH(MID(";"&amp;'CASE DATA'!$E237&amp;";",ROW($1:$99),1),";")),"",ROW($1:$99)),COLUMN(A236))-1)</f>
        <v/>
      </c>
      <c r="V237" s="121" t="str">
        <f t="array" ref="V237">MID(";"&amp;'CASE DATA'!$E237&amp;";",SMALL(IF(ISERROR(SEARCH(MID(";"&amp;'CASE DATA'!$E237&amp;";",ROW($1:$99),1),";")),"",ROW($1:$99)+1),COLUMN(B237)),SMALL(IF(ISERROR(SEARCH(MID(";"&amp;'CASE DATA'!$E237&amp;";",ROW($1:$99),1),";")),"",ROW($1:$99)),COLUMN(B236)+1)-SMALL(IF(ISERROR(SEARCH(MID(";"&amp;'CASE DATA'!$E237&amp;";",ROW($1:$99),1),";")),"",ROW($1:$99)),COLUMN(B236))-1)</f>
        <v/>
      </c>
      <c r="W237" s="121" t="str">
        <f t="array" ref="W237">MID(";"&amp;'CASE DATA'!$E237&amp;";",SMALL(IF(ISERROR(SEARCH(MID(";"&amp;'CASE DATA'!$E237&amp;";",ROW($1:$99),1),";")),"",ROW($1:$99)+1),COLUMN(C237)),SMALL(IF(ISERROR(SEARCH(MID(";"&amp;'CASE DATA'!$E237&amp;";",ROW($1:$99),1),";")),"",ROW($1:$99)),COLUMN(C236)+1)-SMALL(IF(ISERROR(SEARCH(MID(";"&amp;'CASE DATA'!$E237&amp;";",ROW($1:$99),1),";")),"",ROW($1:$99)),COLUMN(C236))-1)</f>
        <v/>
      </c>
      <c r="X237" s="121" t="str">
        <f t="array" ref="X237">MID(";"&amp;'CASE DATA'!$E237&amp;";",SMALL(IF(ISERROR(SEARCH(MID(";"&amp;'CASE DATA'!$E237&amp;";",ROW($1:$99),1),";")),"",ROW($1:$99)+1),COLUMN(D237)),SMALL(IF(ISERROR(SEARCH(MID(";"&amp;'CASE DATA'!$E237&amp;";",ROW($1:$99),1),";")),"",ROW($1:$99)),COLUMN(D236)+1)-SMALL(IF(ISERROR(SEARCH(MID(";"&amp;'CASE DATA'!$E237&amp;";",ROW($1:$99),1),";")),"",ROW($1:$99)),COLUMN(D236))-1)</f>
        <v/>
      </c>
      <c r="Y237" s="121" t="str">
        <f t="array" ref="Y237">MID(";"&amp;'CASE DATA'!$E237&amp;";",SMALL(IF(ISERROR(SEARCH(MID(";"&amp;'CASE DATA'!$E237&amp;";",ROW($1:$99),1),";")),"",ROW($1:$99)+1),COLUMN(E237)),SMALL(IF(ISERROR(SEARCH(MID(";"&amp;'CASE DATA'!$E237&amp;";",ROW($1:$99),1),";")),"",ROW($1:$99)),COLUMN(E236)+1)-SMALL(IF(ISERROR(SEARCH(MID(";"&amp;'CASE DATA'!$E237&amp;";",ROW($1:$99),1),";")),"",ROW($1:$99)),COLUMN(E236))-1)</f>
        <v/>
      </c>
      <c r="Z237" s="121" t="str">
        <f t="array" ref="Z237">MID(";"&amp;'CASE DATA'!$E237&amp;";",SMALL(IF(ISERROR(SEARCH(MID(";"&amp;'CASE DATA'!$E237&amp;";",ROW($1:$99),1),";")),"",ROW($1:$99)+1),COLUMN(F237)),SMALL(IF(ISERROR(SEARCH(MID(";"&amp;'CASE DATA'!$E237&amp;";",ROW($1:$99),1),";")),"",ROW($1:$99)),COLUMN(F236)+1)-SMALL(IF(ISERROR(SEARCH(MID(";"&amp;'CASE DATA'!$E237&amp;";",ROW($1:$99),1),";")),"",ROW($1:$99)),COLUMN(F236))-1)</f>
        <v/>
      </c>
      <c r="AA237" s="121" t="str">
        <f t="array" ref="AA237">MID(";"&amp;'CASE DATA'!$E237&amp;";",SMALL(IF(ISERROR(SEARCH(MID(";"&amp;'CASE DATA'!$E237&amp;";",ROW($1:$99),1),";")),"",ROW($1:$99)+1),COLUMN(G237)),SMALL(IF(ISERROR(SEARCH(MID(";"&amp;'CASE DATA'!$E237&amp;";",ROW($1:$99),1),";")),"",ROW($1:$99)),COLUMN(G236)+1)-SMALL(IF(ISERROR(SEARCH(MID(";"&amp;'CASE DATA'!$E237&amp;";",ROW($1:$99),1),";")),"",ROW($1:$99)),COLUMN(G236))-1)</f>
        <v/>
      </c>
      <c r="AB237" s="121" t="str">
        <f t="array" ref="AB237">MID(";"&amp;'CASE DATA'!$E237&amp;";",SMALL(IF(ISERROR(SEARCH(MID(";"&amp;'CASE DATA'!$E237&amp;";",ROW($1:$99),1),";")),"",ROW($1:$99)+1),COLUMN(H237)),SMALL(IF(ISERROR(SEARCH(MID(";"&amp;'CASE DATA'!$E237&amp;";",ROW($1:$99),1),";")),"",ROW($1:$99)),COLUMN(H236)+1)-SMALL(IF(ISERROR(SEARCH(MID(";"&amp;'CASE DATA'!$E237&amp;";",ROW($1:$99),1),";")),"",ROW($1:$99)),COLUMN(H236))-1)</f>
        <v/>
      </c>
      <c r="AC237" s="121" t="str">
        <f t="array" ref="AC237">MID(";"&amp;'CASE DATA'!$E237&amp;";",SMALL(IF(ISERROR(SEARCH(MID(";"&amp;'CASE DATA'!$E237&amp;";",ROW($1:$99),1),";")),"",ROW($1:$99)+1),COLUMN(I237)),SMALL(IF(ISERROR(SEARCH(MID(";"&amp;'CASE DATA'!$E237&amp;";",ROW($1:$99),1),";")),"",ROW($1:$99)),COLUMN(I236)+1)-SMALL(IF(ISERROR(SEARCH(MID(";"&amp;'CASE DATA'!$E237&amp;";",ROW($1:$99),1),";")),"",ROW($1:$99)),COLUMN(I236))-1)</f>
        <v/>
      </c>
      <c r="AD237" s="121" t="str">
        <f t="array" ref="AD237">MID(";"&amp;'CASE DATA'!$E237&amp;";",SMALL(IF(ISERROR(SEARCH(MID(";"&amp;'CASE DATA'!$E237&amp;";",ROW($1:$99),1),";")),"",ROW($1:$99)+1),COLUMN(J237)),SMALL(IF(ISERROR(SEARCH(MID(";"&amp;'CASE DATA'!$E237&amp;";",ROW($1:$99),1),";")),"",ROW($1:$99)),COLUMN(J236)+1)-SMALL(IF(ISERROR(SEARCH(MID(";"&amp;'CASE DATA'!$E237&amp;";",ROW($1:$99),1),";")),"",ROW($1:$99)),COLUMN(J236))-1)</f>
        <v/>
      </c>
      <c r="AE237" s="121" t="str">
        <f t="array" ref="AE237">MID(";"&amp;'CASE DATA'!$E237&amp;";",SMALL(IF(ISERROR(SEARCH(MID(";"&amp;'CASE DATA'!$E237&amp;";",ROW($1:$99),1),";")),"",ROW($1:$99)+1),COLUMN(K237)),SMALL(IF(ISERROR(SEARCH(MID(";"&amp;'CASE DATA'!$E237&amp;";",ROW($1:$99),1),";")),"",ROW($1:$99)),COLUMN(K236)+1)-SMALL(IF(ISERROR(SEARCH(MID(";"&amp;'CASE DATA'!$E237&amp;";",ROW($1:$99),1),";")),"",ROW($1:$99)),COLUMN(K236))-1)</f>
        <v/>
      </c>
      <c r="AF237" s="121" t="str">
        <f t="array" ref="AF237">MID(";"&amp;'CASE DATA'!$E237&amp;";",SMALL(IF(ISERROR(SEARCH(MID(";"&amp;'CASE DATA'!$E237&amp;";",ROW($1:$99),1),";")),"",ROW($1:$99)+1),COLUMN(L237)),SMALL(IF(ISERROR(SEARCH(MID(";"&amp;'CASE DATA'!$E237&amp;";",ROW($1:$99),1),";")),"",ROW($1:$99)),COLUMN(L236)+1)-SMALL(IF(ISERROR(SEARCH(MID(";"&amp;'CASE DATA'!$E237&amp;";",ROW($1:$99),1),";")),"",ROW($1:$99)),COLUMN(L236))-1)</f>
        <v/>
      </c>
    </row>
    <row r="238" spans="19:32" x14ac:dyDescent="0.3">
      <c r="S238" s="8">
        <f t="shared" si="4"/>
        <v>0</v>
      </c>
      <c r="U238" s="121" t="str">
        <f t="array" ref="U238">MID(";"&amp;'CASE DATA'!$E238&amp;";",SMALL(IF(ISERROR(SEARCH(MID(";"&amp;'CASE DATA'!$E238&amp;";",ROW($1:$99),1),";")),"",ROW($1:$99)+1),COLUMN(A238)),SMALL(IF(ISERROR(SEARCH(MID(";"&amp;'CASE DATA'!$E238&amp;";",ROW($1:$99),1),";")),"",ROW($1:$99)),COLUMN(A237)+1)-SMALL(IF(ISERROR(SEARCH(MID(";"&amp;'CASE DATA'!$E238&amp;";",ROW($1:$99),1),";")),"",ROW($1:$99)),COLUMN(A237))-1)</f>
        <v/>
      </c>
      <c r="V238" s="121" t="str">
        <f t="array" ref="V238">MID(";"&amp;'CASE DATA'!$E238&amp;";",SMALL(IF(ISERROR(SEARCH(MID(";"&amp;'CASE DATA'!$E238&amp;";",ROW($1:$99),1),";")),"",ROW($1:$99)+1),COLUMN(B238)),SMALL(IF(ISERROR(SEARCH(MID(";"&amp;'CASE DATA'!$E238&amp;";",ROW($1:$99),1),";")),"",ROW($1:$99)),COLUMN(B237)+1)-SMALL(IF(ISERROR(SEARCH(MID(";"&amp;'CASE DATA'!$E238&amp;";",ROW($1:$99),1),";")),"",ROW($1:$99)),COLUMN(B237))-1)</f>
        <v/>
      </c>
      <c r="W238" s="121" t="str">
        <f t="array" ref="W238">MID(";"&amp;'CASE DATA'!$E238&amp;";",SMALL(IF(ISERROR(SEARCH(MID(";"&amp;'CASE DATA'!$E238&amp;";",ROW($1:$99),1),";")),"",ROW($1:$99)+1),COLUMN(C238)),SMALL(IF(ISERROR(SEARCH(MID(";"&amp;'CASE DATA'!$E238&amp;";",ROW($1:$99),1),";")),"",ROW($1:$99)),COLUMN(C237)+1)-SMALL(IF(ISERROR(SEARCH(MID(";"&amp;'CASE DATA'!$E238&amp;";",ROW($1:$99),1),";")),"",ROW($1:$99)),COLUMN(C237))-1)</f>
        <v/>
      </c>
      <c r="X238" s="121" t="str">
        <f t="array" ref="X238">MID(";"&amp;'CASE DATA'!$E238&amp;";",SMALL(IF(ISERROR(SEARCH(MID(";"&amp;'CASE DATA'!$E238&amp;";",ROW($1:$99),1),";")),"",ROW($1:$99)+1),COLUMN(D238)),SMALL(IF(ISERROR(SEARCH(MID(";"&amp;'CASE DATA'!$E238&amp;";",ROW($1:$99),1),";")),"",ROW($1:$99)),COLUMN(D237)+1)-SMALL(IF(ISERROR(SEARCH(MID(";"&amp;'CASE DATA'!$E238&amp;";",ROW($1:$99),1),";")),"",ROW($1:$99)),COLUMN(D237))-1)</f>
        <v/>
      </c>
      <c r="Y238" s="121" t="str">
        <f t="array" ref="Y238">MID(";"&amp;'CASE DATA'!$E238&amp;";",SMALL(IF(ISERROR(SEARCH(MID(";"&amp;'CASE DATA'!$E238&amp;";",ROW($1:$99),1),";")),"",ROW($1:$99)+1),COLUMN(E238)),SMALL(IF(ISERROR(SEARCH(MID(";"&amp;'CASE DATA'!$E238&amp;";",ROW($1:$99),1),";")),"",ROW($1:$99)),COLUMN(E237)+1)-SMALL(IF(ISERROR(SEARCH(MID(";"&amp;'CASE DATA'!$E238&amp;";",ROW($1:$99),1),";")),"",ROW($1:$99)),COLUMN(E237))-1)</f>
        <v/>
      </c>
      <c r="Z238" s="121" t="str">
        <f t="array" ref="Z238">MID(";"&amp;'CASE DATA'!$E238&amp;";",SMALL(IF(ISERROR(SEARCH(MID(";"&amp;'CASE DATA'!$E238&amp;";",ROW($1:$99),1),";")),"",ROW($1:$99)+1),COLUMN(F238)),SMALL(IF(ISERROR(SEARCH(MID(";"&amp;'CASE DATA'!$E238&amp;";",ROW($1:$99),1),";")),"",ROW($1:$99)),COLUMN(F237)+1)-SMALL(IF(ISERROR(SEARCH(MID(";"&amp;'CASE DATA'!$E238&amp;";",ROW($1:$99),1),";")),"",ROW($1:$99)),COLUMN(F237))-1)</f>
        <v/>
      </c>
      <c r="AA238" s="121" t="str">
        <f t="array" ref="AA238">MID(";"&amp;'CASE DATA'!$E238&amp;";",SMALL(IF(ISERROR(SEARCH(MID(";"&amp;'CASE DATA'!$E238&amp;";",ROW($1:$99),1),";")),"",ROW($1:$99)+1),COLUMN(G238)),SMALL(IF(ISERROR(SEARCH(MID(";"&amp;'CASE DATA'!$E238&amp;";",ROW($1:$99),1),";")),"",ROW($1:$99)),COLUMN(G237)+1)-SMALL(IF(ISERROR(SEARCH(MID(";"&amp;'CASE DATA'!$E238&amp;";",ROW($1:$99),1),";")),"",ROW($1:$99)),COLUMN(G237))-1)</f>
        <v/>
      </c>
      <c r="AB238" s="121" t="str">
        <f t="array" ref="AB238">MID(";"&amp;'CASE DATA'!$E238&amp;";",SMALL(IF(ISERROR(SEARCH(MID(";"&amp;'CASE DATA'!$E238&amp;";",ROW($1:$99),1),";")),"",ROW($1:$99)+1),COLUMN(H238)),SMALL(IF(ISERROR(SEARCH(MID(";"&amp;'CASE DATA'!$E238&amp;";",ROW($1:$99),1),";")),"",ROW($1:$99)),COLUMN(H237)+1)-SMALL(IF(ISERROR(SEARCH(MID(";"&amp;'CASE DATA'!$E238&amp;";",ROW($1:$99),1),";")),"",ROW($1:$99)),COLUMN(H237))-1)</f>
        <v/>
      </c>
      <c r="AC238" s="121" t="str">
        <f t="array" ref="AC238">MID(";"&amp;'CASE DATA'!$E238&amp;";",SMALL(IF(ISERROR(SEARCH(MID(";"&amp;'CASE DATA'!$E238&amp;";",ROW($1:$99),1),";")),"",ROW($1:$99)+1),COLUMN(I238)),SMALL(IF(ISERROR(SEARCH(MID(";"&amp;'CASE DATA'!$E238&amp;";",ROW($1:$99),1),";")),"",ROW($1:$99)),COLUMN(I237)+1)-SMALL(IF(ISERROR(SEARCH(MID(";"&amp;'CASE DATA'!$E238&amp;";",ROW($1:$99),1),";")),"",ROW($1:$99)),COLUMN(I237))-1)</f>
        <v/>
      </c>
      <c r="AD238" s="121" t="str">
        <f t="array" ref="AD238">MID(";"&amp;'CASE DATA'!$E238&amp;";",SMALL(IF(ISERROR(SEARCH(MID(";"&amp;'CASE DATA'!$E238&amp;";",ROW($1:$99),1),";")),"",ROW($1:$99)+1),COLUMN(J238)),SMALL(IF(ISERROR(SEARCH(MID(";"&amp;'CASE DATA'!$E238&amp;";",ROW($1:$99),1),";")),"",ROW($1:$99)),COLUMN(J237)+1)-SMALL(IF(ISERROR(SEARCH(MID(";"&amp;'CASE DATA'!$E238&amp;";",ROW($1:$99),1),";")),"",ROW($1:$99)),COLUMN(J237))-1)</f>
        <v/>
      </c>
      <c r="AE238" s="121" t="str">
        <f t="array" ref="AE238">MID(";"&amp;'CASE DATA'!$E238&amp;";",SMALL(IF(ISERROR(SEARCH(MID(";"&amp;'CASE DATA'!$E238&amp;";",ROW($1:$99),1),";")),"",ROW($1:$99)+1),COLUMN(K238)),SMALL(IF(ISERROR(SEARCH(MID(";"&amp;'CASE DATA'!$E238&amp;";",ROW($1:$99),1),";")),"",ROW($1:$99)),COLUMN(K237)+1)-SMALL(IF(ISERROR(SEARCH(MID(";"&amp;'CASE DATA'!$E238&amp;";",ROW($1:$99),1),";")),"",ROW($1:$99)),COLUMN(K237))-1)</f>
        <v/>
      </c>
      <c r="AF238" s="121" t="str">
        <f t="array" ref="AF238">MID(";"&amp;'CASE DATA'!$E238&amp;";",SMALL(IF(ISERROR(SEARCH(MID(";"&amp;'CASE DATA'!$E238&amp;";",ROW($1:$99),1),";")),"",ROW($1:$99)+1),COLUMN(L238)),SMALL(IF(ISERROR(SEARCH(MID(";"&amp;'CASE DATA'!$E238&amp;";",ROW($1:$99),1),";")),"",ROW($1:$99)),COLUMN(L237)+1)-SMALL(IF(ISERROR(SEARCH(MID(";"&amp;'CASE DATA'!$E238&amp;";",ROW($1:$99),1),";")),"",ROW($1:$99)),COLUMN(L237))-1)</f>
        <v/>
      </c>
    </row>
    <row r="239" spans="19:32" x14ac:dyDescent="0.3">
      <c r="S239" s="8">
        <f t="shared" si="4"/>
        <v>0</v>
      </c>
      <c r="U239" s="121" t="str">
        <f t="array" ref="U239">MID(";"&amp;'CASE DATA'!$E239&amp;";",SMALL(IF(ISERROR(SEARCH(MID(";"&amp;'CASE DATA'!$E239&amp;";",ROW($1:$99),1),";")),"",ROW($1:$99)+1),COLUMN(A239)),SMALL(IF(ISERROR(SEARCH(MID(";"&amp;'CASE DATA'!$E239&amp;";",ROW($1:$99),1),";")),"",ROW($1:$99)),COLUMN(A238)+1)-SMALL(IF(ISERROR(SEARCH(MID(";"&amp;'CASE DATA'!$E239&amp;";",ROW($1:$99),1),";")),"",ROW($1:$99)),COLUMN(A238))-1)</f>
        <v/>
      </c>
      <c r="V239" s="121" t="str">
        <f t="array" ref="V239">MID(";"&amp;'CASE DATA'!$E239&amp;";",SMALL(IF(ISERROR(SEARCH(MID(";"&amp;'CASE DATA'!$E239&amp;";",ROW($1:$99),1),";")),"",ROW($1:$99)+1),COLUMN(B239)),SMALL(IF(ISERROR(SEARCH(MID(";"&amp;'CASE DATA'!$E239&amp;";",ROW($1:$99),1),";")),"",ROW($1:$99)),COLUMN(B238)+1)-SMALL(IF(ISERROR(SEARCH(MID(";"&amp;'CASE DATA'!$E239&amp;";",ROW($1:$99),1),";")),"",ROW($1:$99)),COLUMN(B238))-1)</f>
        <v/>
      </c>
      <c r="W239" s="121" t="str">
        <f t="array" ref="W239">MID(";"&amp;'CASE DATA'!$E239&amp;";",SMALL(IF(ISERROR(SEARCH(MID(";"&amp;'CASE DATA'!$E239&amp;";",ROW($1:$99),1),";")),"",ROW($1:$99)+1),COLUMN(C239)),SMALL(IF(ISERROR(SEARCH(MID(";"&amp;'CASE DATA'!$E239&amp;";",ROW($1:$99),1),";")),"",ROW($1:$99)),COLUMN(C238)+1)-SMALL(IF(ISERROR(SEARCH(MID(";"&amp;'CASE DATA'!$E239&amp;";",ROW($1:$99),1),";")),"",ROW($1:$99)),COLUMN(C238))-1)</f>
        <v/>
      </c>
      <c r="X239" s="121" t="str">
        <f t="array" ref="X239">MID(";"&amp;'CASE DATA'!$E239&amp;";",SMALL(IF(ISERROR(SEARCH(MID(";"&amp;'CASE DATA'!$E239&amp;";",ROW($1:$99),1),";")),"",ROW($1:$99)+1),COLUMN(D239)),SMALL(IF(ISERROR(SEARCH(MID(";"&amp;'CASE DATA'!$E239&amp;";",ROW($1:$99),1),";")),"",ROW($1:$99)),COLUMN(D238)+1)-SMALL(IF(ISERROR(SEARCH(MID(";"&amp;'CASE DATA'!$E239&amp;";",ROW($1:$99),1),";")),"",ROW($1:$99)),COLUMN(D238))-1)</f>
        <v/>
      </c>
      <c r="Y239" s="121" t="str">
        <f t="array" ref="Y239">MID(";"&amp;'CASE DATA'!$E239&amp;";",SMALL(IF(ISERROR(SEARCH(MID(";"&amp;'CASE DATA'!$E239&amp;";",ROW($1:$99),1),";")),"",ROW($1:$99)+1),COLUMN(E239)),SMALL(IF(ISERROR(SEARCH(MID(";"&amp;'CASE DATA'!$E239&amp;";",ROW($1:$99),1),";")),"",ROW($1:$99)),COLUMN(E238)+1)-SMALL(IF(ISERROR(SEARCH(MID(";"&amp;'CASE DATA'!$E239&amp;";",ROW($1:$99),1),";")),"",ROW($1:$99)),COLUMN(E238))-1)</f>
        <v/>
      </c>
      <c r="Z239" s="121" t="str">
        <f t="array" ref="Z239">MID(";"&amp;'CASE DATA'!$E239&amp;";",SMALL(IF(ISERROR(SEARCH(MID(";"&amp;'CASE DATA'!$E239&amp;";",ROW($1:$99),1),";")),"",ROW($1:$99)+1),COLUMN(F239)),SMALL(IF(ISERROR(SEARCH(MID(";"&amp;'CASE DATA'!$E239&amp;";",ROW($1:$99),1),";")),"",ROW($1:$99)),COLUMN(F238)+1)-SMALL(IF(ISERROR(SEARCH(MID(";"&amp;'CASE DATA'!$E239&amp;";",ROW($1:$99),1),";")),"",ROW($1:$99)),COLUMN(F238))-1)</f>
        <v/>
      </c>
      <c r="AA239" s="121" t="str">
        <f t="array" ref="AA239">MID(";"&amp;'CASE DATA'!$E239&amp;";",SMALL(IF(ISERROR(SEARCH(MID(";"&amp;'CASE DATA'!$E239&amp;";",ROW($1:$99),1),";")),"",ROW($1:$99)+1),COLUMN(G239)),SMALL(IF(ISERROR(SEARCH(MID(";"&amp;'CASE DATA'!$E239&amp;";",ROW($1:$99),1),";")),"",ROW($1:$99)),COLUMN(G238)+1)-SMALL(IF(ISERROR(SEARCH(MID(";"&amp;'CASE DATA'!$E239&amp;";",ROW($1:$99),1),";")),"",ROW($1:$99)),COLUMN(G238))-1)</f>
        <v/>
      </c>
      <c r="AB239" s="121" t="str">
        <f t="array" ref="AB239">MID(";"&amp;'CASE DATA'!$E239&amp;";",SMALL(IF(ISERROR(SEARCH(MID(";"&amp;'CASE DATA'!$E239&amp;";",ROW($1:$99),1),";")),"",ROW($1:$99)+1),COLUMN(H239)),SMALL(IF(ISERROR(SEARCH(MID(";"&amp;'CASE DATA'!$E239&amp;";",ROW($1:$99),1),";")),"",ROW($1:$99)),COLUMN(H238)+1)-SMALL(IF(ISERROR(SEARCH(MID(";"&amp;'CASE DATA'!$E239&amp;";",ROW($1:$99),1),";")),"",ROW($1:$99)),COLUMN(H238))-1)</f>
        <v/>
      </c>
      <c r="AC239" s="121" t="str">
        <f t="array" ref="AC239">MID(";"&amp;'CASE DATA'!$E239&amp;";",SMALL(IF(ISERROR(SEARCH(MID(";"&amp;'CASE DATA'!$E239&amp;";",ROW($1:$99),1),";")),"",ROW($1:$99)+1),COLUMN(I239)),SMALL(IF(ISERROR(SEARCH(MID(";"&amp;'CASE DATA'!$E239&amp;";",ROW($1:$99),1),";")),"",ROW($1:$99)),COLUMN(I238)+1)-SMALL(IF(ISERROR(SEARCH(MID(";"&amp;'CASE DATA'!$E239&amp;";",ROW($1:$99),1),";")),"",ROW($1:$99)),COLUMN(I238))-1)</f>
        <v/>
      </c>
      <c r="AD239" s="121" t="str">
        <f t="array" ref="AD239">MID(";"&amp;'CASE DATA'!$E239&amp;";",SMALL(IF(ISERROR(SEARCH(MID(";"&amp;'CASE DATA'!$E239&amp;";",ROW($1:$99),1),";")),"",ROW($1:$99)+1),COLUMN(J239)),SMALL(IF(ISERROR(SEARCH(MID(";"&amp;'CASE DATA'!$E239&amp;";",ROW($1:$99),1),";")),"",ROW($1:$99)),COLUMN(J238)+1)-SMALL(IF(ISERROR(SEARCH(MID(";"&amp;'CASE DATA'!$E239&amp;";",ROW($1:$99),1),";")),"",ROW($1:$99)),COLUMN(J238))-1)</f>
        <v/>
      </c>
      <c r="AE239" s="121" t="str">
        <f t="array" ref="AE239">MID(";"&amp;'CASE DATA'!$E239&amp;";",SMALL(IF(ISERROR(SEARCH(MID(";"&amp;'CASE DATA'!$E239&amp;";",ROW($1:$99),1),";")),"",ROW($1:$99)+1),COLUMN(K239)),SMALL(IF(ISERROR(SEARCH(MID(";"&amp;'CASE DATA'!$E239&amp;";",ROW($1:$99),1),";")),"",ROW($1:$99)),COLUMN(K238)+1)-SMALL(IF(ISERROR(SEARCH(MID(";"&amp;'CASE DATA'!$E239&amp;";",ROW($1:$99),1),";")),"",ROW($1:$99)),COLUMN(K238))-1)</f>
        <v/>
      </c>
      <c r="AF239" s="121" t="str">
        <f t="array" ref="AF239">MID(";"&amp;'CASE DATA'!$E239&amp;";",SMALL(IF(ISERROR(SEARCH(MID(";"&amp;'CASE DATA'!$E239&amp;";",ROW($1:$99),1),";")),"",ROW($1:$99)+1),COLUMN(L239)),SMALL(IF(ISERROR(SEARCH(MID(";"&amp;'CASE DATA'!$E239&amp;";",ROW($1:$99),1),";")),"",ROW($1:$99)),COLUMN(L238)+1)-SMALL(IF(ISERROR(SEARCH(MID(";"&amp;'CASE DATA'!$E239&amp;";",ROW($1:$99),1),";")),"",ROW($1:$99)),COLUMN(L238))-1)</f>
        <v/>
      </c>
    </row>
    <row r="240" spans="19:32" x14ac:dyDescent="0.3">
      <c r="S240" s="8">
        <f t="shared" si="4"/>
        <v>0</v>
      </c>
      <c r="U240" s="121" t="str">
        <f t="array" ref="U240">MID(";"&amp;'CASE DATA'!$E240&amp;";",SMALL(IF(ISERROR(SEARCH(MID(";"&amp;'CASE DATA'!$E240&amp;";",ROW($1:$99),1),";")),"",ROW($1:$99)+1),COLUMN(A240)),SMALL(IF(ISERROR(SEARCH(MID(";"&amp;'CASE DATA'!$E240&amp;";",ROW($1:$99),1),";")),"",ROW($1:$99)),COLUMN(A239)+1)-SMALL(IF(ISERROR(SEARCH(MID(";"&amp;'CASE DATA'!$E240&amp;";",ROW($1:$99),1),";")),"",ROW($1:$99)),COLUMN(A239))-1)</f>
        <v/>
      </c>
      <c r="V240" s="121" t="str">
        <f t="array" ref="V240">MID(";"&amp;'CASE DATA'!$E240&amp;";",SMALL(IF(ISERROR(SEARCH(MID(";"&amp;'CASE DATA'!$E240&amp;";",ROW($1:$99),1),";")),"",ROW($1:$99)+1),COLUMN(B240)),SMALL(IF(ISERROR(SEARCH(MID(";"&amp;'CASE DATA'!$E240&amp;";",ROW($1:$99),1),";")),"",ROW($1:$99)),COLUMN(B239)+1)-SMALL(IF(ISERROR(SEARCH(MID(";"&amp;'CASE DATA'!$E240&amp;";",ROW($1:$99),1),";")),"",ROW($1:$99)),COLUMN(B239))-1)</f>
        <v/>
      </c>
      <c r="W240" s="121" t="str">
        <f t="array" ref="W240">MID(";"&amp;'CASE DATA'!$E240&amp;";",SMALL(IF(ISERROR(SEARCH(MID(";"&amp;'CASE DATA'!$E240&amp;";",ROW($1:$99),1),";")),"",ROW($1:$99)+1),COLUMN(C240)),SMALL(IF(ISERROR(SEARCH(MID(";"&amp;'CASE DATA'!$E240&amp;";",ROW($1:$99),1),";")),"",ROW($1:$99)),COLUMN(C239)+1)-SMALL(IF(ISERROR(SEARCH(MID(";"&amp;'CASE DATA'!$E240&amp;";",ROW($1:$99),1),";")),"",ROW($1:$99)),COLUMN(C239))-1)</f>
        <v/>
      </c>
      <c r="X240" s="121" t="str">
        <f t="array" ref="X240">MID(";"&amp;'CASE DATA'!$E240&amp;";",SMALL(IF(ISERROR(SEARCH(MID(";"&amp;'CASE DATA'!$E240&amp;";",ROW($1:$99),1),";")),"",ROW($1:$99)+1),COLUMN(D240)),SMALL(IF(ISERROR(SEARCH(MID(";"&amp;'CASE DATA'!$E240&amp;";",ROW($1:$99),1),";")),"",ROW($1:$99)),COLUMN(D239)+1)-SMALL(IF(ISERROR(SEARCH(MID(";"&amp;'CASE DATA'!$E240&amp;";",ROW($1:$99),1),";")),"",ROW($1:$99)),COLUMN(D239))-1)</f>
        <v/>
      </c>
      <c r="Y240" s="121" t="str">
        <f t="array" ref="Y240">MID(";"&amp;'CASE DATA'!$E240&amp;";",SMALL(IF(ISERROR(SEARCH(MID(";"&amp;'CASE DATA'!$E240&amp;";",ROW($1:$99),1),";")),"",ROW($1:$99)+1),COLUMN(E240)),SMALL(IF(ISERROR(SEARCH(MID(";"&amp;'CASE DATA'!$E240&amp;";",ROW($1:$99),1),";")),"",ROW($1:$99)),COLUMN(E239)+1)-SMALL(IF(ISERROR(SEARCH(MID(";"&amp;'CASE DATA'!$E240&amp;";",ROW($1:$99),1),";")),"",ROW($1:$99)),COLUMN(E239))-1)</f>
        <v/>
      </c>
      <c r="Z240" s="121" t="str">
        <f t="array" ref="Z240">MID(";"&amp;'CASE DATA'!$E240&amp;";",SMALL(IF(ISERROR(SEARCH(MID(";"&amp;'CASE DATA'!$E240&amp;";",ROW($1:$99),1),";")),"",ROW($1:$99)+1),COLUMN(F240)),SMALL(IF(ISERROR(SEARCH(MID(";"&amp;'CASE DATA'!$E240&amp;";",ROW($1:$99),1),";")),"",ROW($1:$99)),COLUMN(F239)+1)-SMALL(IF(ISERROR(SEARCH(MID(";"&amp;'CASE DATA'!$E240&amp;";",ROW($1:$99),1),";")),"",ROW($1:$99)),COLUMN(F239))-1)</f>
        <v/>
      </c>
      <c r="AA240" s="121" t="str">
        <f t="array" ref="AA240">MID(";"&amp;'CASE DATA'!$E240&amp;";",SMALL(IF(ISERROR(SEARCH(MID(";"&amp;'CASE DATA'!$E240&amp;";",ROW($1:$99),1),";")),"",ROW($1:$99)+1),COLUMN(G240)),SMALL(IF(ISERROR(SEARCH(MID(";"&amp;'CASE DATA'!$E240&amp;";",ROW($1:$99),1),";")),"",ROW($1:$99)),COLUMN(G239)+1)-SMALL(IF(ISERROR(SEARCH(MID(";"&amp;'CASE DATA'!$E240&amp;";",ROW($1:$99),1),";")),"",ROW($1:$99)),COLUMN(G239))-1)</f>
        <v/>
      </c>
      <c r="AB240" s="121" t="str">
        <f t="array" ref="AB240">MID(";"&amp;'CASE DATA'!$E240&amp;";",SMALL(IF(ISERROR(SEARCH(MID(";"&amp;'CASE DATA'!$E240&amp;";",ROW($1:$99),1),";")),"",ROW($1:$99)+1),COLUMN(H240)),SMALL(IF(ISERROR(SEARCH(MID(";"&amp;'CASE DATA'!$E240&amp;";",ROW($1:$99),1),";")),"",ROW($1:$99)),COLUMN(H239)+1)-SMALL(IF(ISERROR(SEARCH(MID(";"&amp;'CASE DATA'!$E240&amp;";",ROW($1:$99),1),";")),"",ROW($1:$99)),COLUMN(H239))-1)</f>
        <v/>
      </c>
      <c r="AC240" s="121" t="str">
        <f t="array" ref="AC240">MID(";"&amp;'CASE DATA'!$E240&amp;";",SMALL(IF(ISERROR(SEARCH(MID(";"&amp;'CASE DATA'!$E240&amp;";",ROW($1:$99),1),";")),"",ROW($1:$99)+1),COLUMN(I240)),SMALL(IF(ISERROR(SEARCH(MID(";"&amp;'CASE DATA'!$E240&amp;";",ROW($1:$99),1),";")),"",ROW($1:$99)),COLUMN(I239)+1)-SMALL(IF(ISERROR(SEARCH(MID(";"&amp;'CASE DATA'!$E240&amp;";",ROW($1:$99),1),";")),"",ROW($1:$99)),COLUMN(I239))-1)</f>
        <v/>
      </c>
      <c r="AD240" s="121" t="str">
        <f t="array" ref="AD240">MID(";"&amp;'CASE DATA'!$E240&amp;";",SMALL(IF(ISERROR(SEARCH(MID(";"&amp;'CASE DATA'!$E240&amp;";",ROW($1:$99),1),";")),"",ROW($1:$99)+1),COLUMN(J240)),SMALL(IF(ISERROR(SEARCH(MID(";"&amp;'CASE DATA'!$E240&amp;";",ROW($1:$99),1),";")),"",ROW($1:$99)),COLUMN(J239)+1)-SMALL(IF(ISERROR(SEARCH(MID(";"&amp;'CASE DATA'!$E240&amp;";",ROW($1:$99),1),";")),"",ROW($1:$99)),COLUMN(J239))-1)</f>
        <v/>
      </c>
      <c r="AE240" s="121" t="str">
        <f t="array" ref="AE240">MID(";"&amp;'CASE DATA'!$E240&amp;";",SMALL(IF(ISERROR(SEARCH(MID(";"&amp;'CASE DATA'!$E240&amp;";",ROW($1:$99),1),";")),"",ROW($1:$99)+1),COLUMN(K240)),SMALL(IF(ISERROR(SEARCH(MID(";"&amp;'CASE DATA'!$E240&amp;";",ROW($1:$99),1),";")),"",ROW($1:$99)),COLUMN(K239)+1)-SMALL(IF(ISERROR(SEARCH(MID(";"&amp;'CASE DATA'!$E240&amp;";",ROW($1:$99),1),";")),"",ROW($1:$99)),COLUMN(K239))-1)</f>
        <v/>
      </c>
      <c r="AF240" s="121" t="str">
        <f t="array" ref="AF240">MID(";"&amp;'CASE DATA'!$E240&amp;";",SMALL(IF(ISERROR(SEARCH(MID(";"&amp;'CASE DATA'!$E240&amp;";",ROW($1:$99),1),";")),"",ROW($1:$99)+1),COLUMN(L240)),SMALL(IF(ISERROR(SEARCH(MID(";"&amp;'CASE DATA'!$E240&amp;";",ROW($1:$99),1),";")),"",ROW($1:$99)),COLUMN(L239)+1)-SMALL(IF(ISERROR(SEARCH(MID(";"&amp;'CASE DATA'!$E240&amp;";",ROW($1:$99),1),";")),"",ROW($1:$99)),COLUMN(L239))-1)</f>
        <v/>
      </c>
    </row>
    <row r="241" spans="19:32" x14ac:dyDescent="0.3">
      <c r="S241" s="8">
        <f t="shared" si="4"/>
        <v>0</v>
      </c>
      <c r="U241" s="121" t="str">
        <f t="array" ref="U241">MID(";"&amp;'CASE DATA'!$E241&amp;";",SMALL(IF(ISERROR(SEARCH(MID(";"&amp;'CASE DATA'!$E241&amp;";",ROW($1:$99),1),";")),"",ROW($1:$99)+1),COLUMN(A241)),SMALL(IF(ISERROR(SEARCH(MID(";"&amp;'CASE DATA'!$E241&amp;";",ROW($1:$99),1),";")),"",ROW($1:$99)),COLUMN(A240)+1)-SMALL(IF(ISERROR(SEARCH(MID(";"&amp;'CASE DATA'!$E241&amp;";",ROW($1:$99),1),";")),"",ROW($1:$99)),COLUMN(A240))-1)</f>
        <v/>
      </c>
      <c r="V241" s="121" t="str">
        <f t="array" ref="V241">MID(";"&amp;'CASE DATA'!$E241&amp;";",SMALL(IF(ISERROR(SEARCH(MID(";"&amp;'CASE DATA'!$E241&amp;";",ROW($1:$99),1),";")),"",ROW($1:$99)+1),COLUMN(B241)),SMALL(IF(ISERROR(SEARCH(MID(";"&amp;'CASE DATA'!$E241&amp;";",ROW($1:$99),1),";")),"",ROW($1:$99)),COLUMN(B240)+1)-SMALL(IF(ISERROR(SEARCH(MID(";"&amp;'CASE DATA'!$E241&amp;";",ROW($1:$99),1),";")),"",ROW($1:$99)),COLUMN(B240))-1)</f>
        <v/>
      </c>
      <c r="W241" s="121" t="str">
        <f t="array" ref="W241">MID(";"&amp;'CASE DATA'!$E241&amp;";",SMALL(IF(ISERROR(SEARCH(MID(";"&amp;'CASE DATA'!$E241&amp;";",ROW($1:$99),1),";")),"",ROW($1:$99)+1),COLUMN(C241)),SMALL(IF(ISERROR(SEARCH(MID(";"&amp;'CASE DATA'!$E241&amp;";",ROW($1:$99),1),";")),"",ROW($1:$99)),COLUMN(C240)+1)-SMALL(IF(ISERROR(SEARCH(MID(";"&amp;'CASE DATA'!$E241&amp;";",ROW($1:$99),1),";")),"",ROW($1:$99)),COLUMN(C240))-1)</f>
        <v/>
      </c>
      <c r="X241" s="121" t="str">
        <f t="array" ref="X241">MID(";"&amp;'CASE DATA'!$E241&amp;";",SMALL(IF(ISERROR(SEARCH(MID(";"&amp;'CASE DATA'!$E241&amp;";",ROW($1:$99),1),";")),"",ROW($1:$99)+1),COLUMN(D241)),SMALL(IF(ISERROR(SEARCH(MID(";"&amp;'CASE DATA'!$E241&amp;";",ROW($1:$99),1),";")),"",ROW($1:$99)),COLUMN(D240)+1)-SMALL(IF(ISERROR(SEARCH(MID(";"&amp;'CASE DATA'!$E241&amp;";",ROW($1:$99),1),";")),"",ROW($1:$99)),COLUMN(D240))-1)</f>
        <v/>
      </c>
      <c r="Y241" s="121" t="str">
        <f t="array" ref="Y241">MID(";"&amp;'CASE DATA'!$E241&amp;";",SMALL(IF(ISERROR(SEARCH(MID(";"&amp;'CASE DATA'!$E241&amp;";",ROW($1:$99),1),";")),"",ROW($1:$99)+1),COLUMN(E241)),SMALL(IF(ISERROR(SEARCH(MID(";"&amp;'CASE DATA'!$E241&amp;";",ROW($1:$99),1),";")),"",ROW($1:$99)),COLUMN(E240)+1)-SMALL(IF(ISERROR(SEARCH(MID(";"&amp;'CASE DATA'!$E241&amp;";",ROW($1:$99),1),";")),"",ROW($1:$99)),COLUMN(E240))-1)</f>
        <v/>
      </c>
      <c r="Z241" s="121" t="str">
        <f t="array" ref="Z241">MID(";"&amp;'CASE DATA'!$E241&amp;";",SMALL(IF(ISERROR(SEARCH(MID(";"&amp;'CASE DATA'!$E241&amp;";",ROW($1:$99),1),";")),"",ROW($1:$99)+1),COLUMN(F241)),SMALL(IF(ISERROR(SEARCH(MID(";"&amp;'CASE DATA'!$E241&amp;";",ROW($1:$99),1),";")),"",ROW($1:$99)),COLUMN(F240)+1)-SMALL(IF(ISERROR(SEARCH(MID(";"&amp;'CASE DATA'!$E241&amp;";",ROW($1:$99),1),";")),"",ROW($1:$99)),COLUMN(F240))-1)</f>
        <v/>
      </c>
      <c r="AA241" s="121" t="str">
        <f t="array" ref="AA241">MID(";"&amp;'CASE DATA'!$E241&amp;";",SMALL(IF(ISERROR(SEARCH(MID(";"&amp;'CASE DATA'!$E241&amp;";",ROW($1:$99),1),";")),"",ROW($1:$99)+1),COLUMN(G241)),SMALL(IF(ISERROR(SEARCH(MID(";"&amp;'CASE DATA'!$E241&amp;";",ROW($1:$99),1),";")),"",ROW($1:$99)),COLUMN(G240)+1)-SMALL(IF(ISERROR(SEARCH(MID(";"&amp;'CASE DATA'!$E241&amp;";",ROW($1:$99),1),";")),"",ROW($1:$99)),COLUMN(G240))-1)</f>
        <v/>
      </c>
      <c r="AB241" s="121" t="str">
        <f t="array" ref="AB241">MID(";"&amp;'CASE DATA'!$E241&amp;";",SMALL(IF(ISERROR(SEARCH(MID(";"&amp;'CASE DATA'!$E241&amp;";",ROW($1:$99),1),";")),"",ROW($1:$99)+1),COLUMN(H241)),SMALL(IF(ISERROR(SEARCH(MID(";"&amp;'CASE DATA'!$E241&amp;";",ROW($1:$99),1),";")),"",ROW($1:$99)),COLUMN(H240)+1)-SMALL(IF(ISERROR(SEARCH(MID(";"&amp;'CASE DATA'!$E241&amp;";",ROW($1:$99),1),";")),"",ROW($1:$99)),COLUMN(H240))-1)</f>
        <v/>
      </c>
      <c r="AC241" s="121" t="str">
        <f t="array" ref="AC241">MID(";"&amp;'CASE DATA'!$E241&amp;";",SMALL(IF(ISERROR(SEARCH(MID(";"&amp;'CASE DATA'!$E241&amp;";",ROW($1:$99),1),";")),"",ROW($1:$99)+1),COLUMN(I241)),SMALL(IF(ISERROR(SEARCH(MID(";"&amp;'CASE DATA'!$E241&amp;";",ROW($1:$99),1),";")),"",ROW($1:$99)),COLUMN(I240)+1)-SMALL(IF(ISERROR(SEARCH(MID(";"&amp;'CASE DATA'!$E241&amp;";",ROW($1:$99),1),";")),"",ROW($1:$99)),COLUMN(I240))-1)</f>
        <v/>
      </c>
      <c r="AD241" s="121" t="str">
        <f t="array" ref="AD241">MID(";"&amp;'CASE DATA'!$E241&amp;";",SMALL(IF(ISERROR(SEARCH(MID(";"&amp;'CASE DATA'!$E241&amp;";",ROW($1:$99),1),";")),"",ROW($1:$99)+1),COLUMN(J241)),SMALL(IF(ISERROR(SEARCH(MID(";"&amp;'CASE DATA'!$E241&amp;";",ROW($1:$99),1),";")),"",ROW($1:$99)),COLUMN(J240)+1)-SMALL(IF(ISERROR(SEARCH(MID(";"&amp;'CASE DATA'!$E241&amp;";",ROW($1:$99),1),";")),"",ROW($1:$99)),COLUMN(J240))-1)</f>
        <v/>
      </c>
      <c r="AE241" s="121" t="str">
        <f t="array" ref="AE241">MID(";"&amp;'CASE DATA'!$E241&amp;";",SMALL(IF(ISERROR(SEARCH(MID(";"&amp;'CASE DATA'!$E241&amp;";",ROW($1:$99),1),";")),"",ROW($1:$99)+1),COLUMN(K241)),SMALL(IF(ISERROR(SEARCH(MID(";"&amp;'CASE DATA'!$E241&amp;";",ROW($1:$99),1),";")),"",ROW($1:$99)),COLUMN(K240)+1)-SMALL(IF(ISERROR(SEARCH(MID(";"&amp;'CASE DATA'!$E241&amp;";",ROW($1:$99),1),";")),"",ROW($1:$99)),COLUMN(K240))-1)</f>
        <v/>
      </c>
      <c r="AF241" s="121" t="str">
        <f t="array" ref="AF241">MID(";"&amp;'CASE DATA'!$E241&amp;";",SMALL(IF(ISERROR(SEARCH(MID(";"&amp;'CASE DATA'!$E241&amp;";",ROW($1:$99),1),";")),"",ROW($1:$99)+1),COLUMN(L241)),SMALL(IF(ISERROR(SEARCH(MID(";"&amp;'CASE DATA'!$E241&amp;";",ROW($1:$99),1),";")),"",ROW($1:$99)),COLUMN(L240)+1)-SMALL(IF(ISERROR(SEARCH(MID(";"&amp;'CASE DATA'!$E241&amp;";",ROW($1:$99),1),";")),"",ROW($1:$99)),COLUMN(L240))-1)</f>
        <v/>
      </c>
    </row>
    <row r="242" spans="19:32" x14ac:dyDescent="0.3">
      <c r="S242" s="8">
        <f t="shared" si="4"/>
        <v>0</v>
      </c>
      <c r="U242" s="121" t="str">
        <f t="array" ref="U242">MID(";"&amp;'CASE DATA'!$E242&amp;";",SMALL(IF(ISERROR(SEARCH(MID(";"&amp;'CASE DATA'!$E242&amp;";",ROW($1:$99),1),";")),"",ROW($1:$99)+1),COLUMN(A242)),SMALL(IF(ISERROR(SEARCH(MID(";"&amp;'CASE DATA'!$E242&amp;";",ROW($1:$99),1),";")),"",ROW($1:$99)),COLUMN(A241)+1)-SMALL(IF(ISERROR(SEARCH(MID(";"&amp;'CASE DATA'!$E242&amp;";",ROW($1:$99),1),";")),"",ROW($1:$99)),COLUMN(A241))-1)</f>
        <v/>
      </c>
      <c r="V242" s="121" t="str">
        <f t="array" ref="V242">MID(";"&amp;'CASE DATA'!$E242&amp;";",SMALL(IF(ISERROR(SEARCH(MID(";"&amp;'CASE DATA'!$E242&amp;";",ROW($1:$99),1),";")),"",ROW($1:$99)+1),COLUMN(B242)),SMALL(IF(ISERROR(SEARCH(MID(";"&amp;'CASE DATA'!$E242&amp;";",ROW($1:$99),1),";")),"",ROW($1:$99)),COLUMN(B241)+1)-SMALL(IF(ISERROR(SEARCH(MID(";"&amp;'CASE DATA'!$E242&amp;";",ROW($1:$99),1),";")),"",ROW($1:$99)),COLUMN(B241))-1)</f>
        <v/>
      </c>
      <c r="W242" s="121" t="str">
        <f t="array" ref="W242">MID(";"&amp;'CASE DATA'!$E242&amp;";",SMALL(IF(ISERROR(SEARCH(MID(";"&amp;'CASE DATA'!$E242&amp;";",ROW($1:$99),1),";")),"",ROW($1:$99)+1),COLUMN(C242)),SMALL(IF(ISERROR(SEARCH(MID(";"&amp;'CASE DATA'!$E242&amp;";",ROW($1:$99),1),";")),"",ROW($1:$99)),COLUMN(C241)+1)-SMALL(IF(ISERROR(SEARCH(MID(";"&amp;'CASE DATA'!$E242&amp;";",ROW($1:$99),1),";")),"",ROW($1:$99)),COLUMN(C241))-1)</f>
        <v/>
      </c>
      <c r="X242" s="121" t="str">
        <f t="array" ref="X242">MID(";"&amp;'CASE DATA'!$E242&amp;";",SMALL(IF(ISERROR(SEARCH(MID(";"&amp;'CASE DATA'!$E242&amp;";",ROW($1:$99),1),";")),"",ROW($1:$99)+1),COLUMN(D242)),SMALL(IF(ISERROR(SEARCH(MID(";"&amp;'CASE DATA'!$E242&amp;";",ROW($1:$99),1),";")),"",ROW($1:$99)),COLUMN(D241)+1)-SMALL(IF(ISERROR(SEARCH(MID(";"&amp;'CASE DATA'!$E242&amp;";",ROW($1:$99),1),";")),"",ROW($1:$99)),COLUMN(D241))-1)</f>
        <v/>
      </c>
      <c r="Y242" s="121" t="str">
        <f t="array" ref="Y242">MID(";"&amp;'CASE DATA'!$E242&amp;";",SMALL(IF(ISERROR(SEARCH(MID(";"&amp;'CASE DATA'!$E242&amp;";",ROW($1:$99),1),";")),"",ROW($1:$99)+1),COLUMN(E242)),SMALL(IF(ISERROR(SEARCH(MID(";"&amp;'CASE DATA'!$E242&amp;";",ROW($1:$99),1),";")),"",ROW($1:$99)),COLUMN(E241)+1)-SMALL(IF(ISERROR(SEARCH(MID(";"&amp;'CASE DATA'!$E242&amp;";",ROW($1:$99),1),";")),"",ROW($1:$99)),COLUMN(E241))-1)</f>
        <v/>
      </c>
      <c r="Z242" s="121" t="str">
        <f t="array" ref="Z242">MID(";"&amp;'CASE DATA'!$E242&amp;";",SMALL(IF(ISERROR(SEARCH(MID(";"&amp;'CASE DATA'!$E242&amp;";",ROW($1:$99),1),";")),"",ROW($1:$99)+1),COLUMN(F242)),SMALL(IF(ISERROR(SEARCH(MID(";"&amp;'CASE DATA'!$E242&amp;";",ROW($1:$99),1),";")),"",ROW($1:$99)),COLUMN(F241)+1)-SMALL(IF(ISERROR(SEARCH(MID(";"&amp;'CASE DATA'!$E242&amp;";",ROW($1:$99),1),";")),"",ROW($1:$99)),COLUMN(F241))-1)</f>
        <v/>
      </c>
      <c r="AA242" s="121" t="str">
        <f t="array" ref="AA242">MID(";"&amp;'CASE DATA'!$E242&amp;";",SMALL(IF(ISERROR(SEARCH(MID(";"&amp;'CASE DATA'!$E242&amp;";",ROW($1:$99),1),";")),"",ROW($1:$99)+1),COLUMN(G242)),SMALL(IF(ISERROR(SEARCH(MID(";"&amp;'CASE DATA'!$E242&amp;";",ROW($1:$99),1),";")),"",ROW($1:$99)),COLUMN(G241)+1)-SMALL(IF(ISERROR(SEARCH(MID(";"&amp;'CASE DATA'!$E242&amp;";",ROW($1:$99),1),";")),"",ROW($1:$99)),COLUMN(G241))-1)</f>
        <v/>
      </c>
      <c r="AB242" s="121" t="str">
        <f t="array" ref="AB242">MID(";"&amp;'CASE DATA'!$E242&amp;";",SMALL(IF(ISERROR(SEARCH(MID(";"&amp;'CASE DATA'!$E242&amp;";",ROW($1:$99),1),";")),"",ROW($1:$99)+1),COLUMN(H242)),SMALL(IF(ISERROR(SEARCH(MID(";"&amp;'CASE DATA'!$E242&amp;";",ROW($1:$99),1),";")),"",ROW($1:$99)),COLUMN(H241)+1)-SMALL(IF(ISERROR(SEARCH(MID(";"&amp;'CASE DATA'!$E242&amp;";",ROW($1:$99),1),";")),"",ROW($1:$99)),COLUMN(H241))-1)</f>
        <v/>
      </c>
      <c r="AC242" s="121" t="str">
        <f t="array" ref="AC242">MID(";"&amp;'CASE DATA'!$E242&amp;";",SMALL(IF(ISERROR(SEARCH(MID(";"&amp;'CASE DATA'!$E242&amp;";",ROW($1:$99),1),";")),"",ROW($1:$99)+1),COLUMN(I242)),SMALL(IF(ISERROR(SEARCH(MID(";"&amp;'CASE DATA'!$E242&amp;";",ROW($1:$99),1),";")),"",ROW($1:$99)),COLUMN(I241)+1)-SMALL(IF(ISERROR(SEARCH(MID(";"&amp;'CASE DATA'!$E242&amp;";",ROW($1:$99),1),";")),"",ROW($1:$99)),COLUMN(I241))-1)</f>
        <v/>
      </c>
      <c r="AD242" s="121" t="str">
        <f t="array" ref="AD242">MID(";"&amp;'CASE DATA'!$E242&amp;";",SMALL(IF(ISERROR(SEARCH(MID(";"&amp;'CASE DATA'!$E242&amp;";",ROW($1:$99),1),";")),"",ROW($1:$99)+1),COLUMN(J242)),SMALL(IF(ISERROR(SEARCH(MID(";"&amp;'CASE DATA'!$E242&amp;";",ROW($1:$99),1),";")),"",ROW($1:$99)),COLUMN(J241)+1)-SMALL(IF(ISERROR(SEARCH(MID(";"&amp;'CASE DATA'!$E242&amp;";",ROW($1:$99),1),";")),"",ROW($1:$99)),COLUMN(J241))-1)</f>
        <v/>
      </c>
      <c r="AE242" s="121" t="str">
        <f t="array" ref="AE242">MID(";"&amp;'CASE DATA'!$E242&amp;";",SMALL(IF(ISERROR(SEARCH(MID(";"&amp;'CASE DATA'!$E242&amp;";",ROW($1:$99),1),";")),"",ROW($1:$99)+1),COLUMN(K242)),SMALL(IF(ISERROR(SEARCH(MID(";"&amp;'CASE DATA'!$E242&amp;";",ROW($1:$99),1),";")),"",ROW($1:$99)),COLUMN(K241)+1)-SMALL(IF(ISERROR(SEARCH(MID(";"&amp;'CASE DATA'!$E242&amp;";",ROW($1:$99),1),";")),"",ROW($1:$99)),COLUMN(K241))-1)</f>
        <v/>
      </c>
      <c r="AF242" s="121" t="str">
        <f t="array" ref="AF242">MID(";"&amp;'CASE DATA'!$E242&amp;";",SMALL(IF(ISERROR(SEARCH(MID(";"&amp;'CASE DATA'!$E242&amp;";",ROW($1:$99),1),";")),"",ROW($1:$99)+1),COLUMN(L242)),SMALL(IF(ISERROR(SEARCH(MID(";"&amp;'CASE DATA'!$E242&amp;";",ROW($1:$99),1),";")),"",ROW($1:$99)),COLUMN(L241)+1)-SMALL(IF(ISERROR(SEARCH(MID(";"&amp;'CASE DATA'!$E242&amp;";",ROW($1:$99),1),";")),"",ROW($1:$99)),COLUMN(L241))-1)</f>
        <v/>
      </c>
    </row>
    <row r="243" spans="19:32" x14ac:dyDescent="0.3">
      <c r="S243" s="8">
        <f t="shared" si="4"/>
        <v>0</v>
      </c>
      <c r="U243" s="121" t="str">
        <f t="array" ref="U243">MID(";"&amp;'CASE DATA'!$E243&amp;";",SMALL(IF(ISERROR(SEARCH(MID(";"&amp;'CASE DATA'!$E243&amp;";",ROW($1:$99),1),";")),"",ROW($1:$99)+1),COLUMN(A243)),SMALL(IF(ISERROR(SEARCH(MID(";"&amp;'CASE DATA'!$E243&amp;";",ROW($1:$99),1),";")),"",ROW($1:$99)),COLUMN(A242)+1)-SMALL(IF(ISERROR(SEARCH(MID(";"&amp;'CASE DATA'!$E243&amp;";",ROW($1:$99),1),";")),"",ROW($1:$99)),COLUMN(A242))-1)</f>
        <v/>
      </c>
      <c r="V243" s="121" t="str">
        <f t="array" ref="V243">MID(";"&amp;'CASE DATA'!$E243&amp;";",SMALL(IF(ISERROR(SEARCH(MID(";"&amp;'CASE DATA'!$E243&amp;";",ROW($1:$99),1),";")),"",ROW($1:$99)+1),COLUMN(B243)),SMALL(IF(ISERROR(SEARCH(MID(";"&amp;'CASE DATA'!$E243&amp;";",ROW($1:$99),1),";")),"",ROW($1:$99)),COLUMN(B242)+1)-SMALL(IF(ISERROR(SEARCH(MID(";"&amp;'CASE DATA'!$E243&amp;";",ROW($1:$99),1),";")),"",ROW($1:$99)),COLUMN(B242))-1)</f>
        <v/>
      </c>
      <c r="W243" s="121" t="str">
        <f t="array" ref="W243">MID(";"&amp;'CASE DATA'!$E243&amp;";",SMALL(IF(ISERROR(SEARCH(MID(";"&amp;'CASE DATA'!$E243&amp;";",ROW($1:$99),1),";")),"",ROW($1:$99)+1),COLUMN(C243)),SMALL(IF(ISERROR(SEARCH(MID(";"&amp;'CASE DATA'!$E243&amp;";",ROW($1:$99),1),";")),"",ROW($1:$99)),COLUMN(C242)+1)-SMALL(IF(ISERROR(SEARCH(MID(";"&amp;'CASE DATA'!$E243&amp;";",ROW($1:$99),1),";")),"",ROW($1:$99)),COLUMN(C242))-1)</f>
        <v/>
      </c>
      <c r="X243" s="121" t="str">
        <f t="array" ref="X243">MID(";"&amp;'CASE DATA'!$E243&amp;";",SMALL(IF(ISERROR(SEARCH(MID(";"&amp;'CASE DATA'!$E243&amp;";",ROW($1:$99),1),";")),"",ROW($1:$99)+1),COLUMN(D243)),SMALL(IF(ISERROR(SEARCH(MID(";"&amp;'CASE DATA'!$E243&amp;";",ROW($1:$99),1),";")),"",ROW($1:$99)),COLUMN(D242)+1)-SMALL(IF(ISERROR(SEARCH(MID(";"&amp;'CASE DATA'!$E243&amp;";",ROW($1:$99),1),";")),"",ROW($1:$99)),COLUMN(D242))-1)</f>
        <v/>
      </c>
      <c r="Y243" s="121" t="str">
        <f t="array" ref="Y243">MID(";"&amp;'CASE DATA'!$E243&amp;";",SMALL(IF(ISERROR(SEARCH(MID(";"&amp;'CASE DATA'!$E243&amp;";",ROW($1:$99),1),";")),"",ROW($1:$99)+1),COLUMN(E243)),SMALL(IF(ISERROR(SEARCH(MID(";"&amp;'CASE DATA'!$E243&amp;";",ROW($1:$99),1),";")),"",ROW($1:$99)),COLUMN(E242)+1)-SMALL(IF(ISERROR(SEARCH(MID(";"&amp;'CASE DATA'!$E243&amp;";",ROW($1:$99),1),";")),"",ROW($1:$99)),COLUMN(E242))-1)</f>
        <v/>
      </c>
      <c r="Z243" s="121" t="str">
        <f t="array" ref="Z243">MID(";"&amp;'CASE DATA'!$E243&amp;";",SMALL(IF(ISERROR(SEARCH(MID(";"&amp;'CASE DATA'!$E243&amp;";",ROW($1:$99),1),";")),"",ROW($1:$99)+1),COLUMN(F243)),SMALL(IF(ISERROR(SEARCH(MID(";"&amp;'CASE DATA'!$E243&amp;";",ROW($1:$99),1),";")),"",ROW($1:$99)),COLUMN(F242)+1)-SMALL(IF(ISERROR(SEARCH(MID(";"&amp;'CASE DATA'!$E243&amp;";",ROW($1:$99),1),";")),"",ROW($1:$99)),COLUMN(F242))-1)</f>
        <v/>
      </c>
      <c r="AA243" s="121" t="str">
        <f t="array" ref="AA243">MID(";"&amp;'CASE DATA'!$E243&amp;";",SMALL(IF(ISERROR(SEARCH(MID(";"&amp;'CASE DATA'!$E243&amp;";",ROW($1:$99),1),";")),"",ROW($1:$99)+1),COLUMN(G243)),SMALL(IF(ISERROR(SEARCH(MID(";"&amp;'CASE DATA'!$E243&amp;";",ROW($1:$99),1),";")),"",ROW($1:$99)),COLUMN(G242)+1)-SMALL(IF(ISERROR(SEARCH(MID(";"&amp;'CASE DATA'!$E243&amp;";",ROW($1:$99),1),";")),"",ROW($1:$99)),COLUMN(G242))-1)</f>
        <v/>
      </c>
      <c r="AB243" s="121" t="str">
        <f t="array" ref="AB243">MID(";"&amp;'CASE DATA'!$E243&amp;";",SMALL(IF(ISERROR(SEARCH(MID(";"&amp;'CASE DATA'!$E243&amp;";",ROW($1:$99),1),";")),"",ROW($1:$99)+1),COLUMN(H243)),SMALL(IF(ISERROR(SEARCH(MID(";"&amp;'CASE DATA'!$E243&amp;";",ROW($1:$99),1),";")),"",ROW($1:$99)),COLUMN(H242)+1)-SMALL(IF(ISERROR(SEARCH(MID(";"&amp;'CASE DATA'!$E243&amp;";",ROW($1:$99),1),";")),"",ROW($1:$99)),COLUMN(H242))-1)</f>
        <v/>
      </c>
      <c r="AC243" s="121" t="str">
        <f t="array" ref="AC243">MID(";"&amp;'CASE DATA'!$E243&amp;";",SMALL(IF(ISERROR(SEARCH(MID(";"&amp;'CASE DATA'!$E243&amp;";",ROW($1:$99),1),";")),"",ROW($1:$99)+1),COLUMN(I243)),SMALL(IF(ISERROR(SEARCH(MID(";"&amp;'CASE DATA'!$E243&amp;";",ROW($1:$99),1),";")),"",ROW($1:$99)),COLUMN(I242)+1)-SMALL(IF(ISERROR(SEARCH(MID(";"&amp;'CASE DATA'!$E243&amp;";",ROW($1:$99),1),";")),"",ROW($1:$99)),COLUMN(I242))-1)</f>
        <v/>
      </c>
      <c r="AD243" s="121" t="str">
        <f t="array" ref="AD243">MID(";"&amp;'CASE DATA'!$E243&amp;";",SMALL(IF(ISERROR(SEARCH(MID(";"&amp;'CASE DATA'!$E243&amp;";",ROW($1:$99),1),";")),"",ROW($1:$99)+1),COLUMN(J243)),SMALL(IF(ISERROR(SEARCH(MID(";"&amp;'CASE DATA'!$E243&amp;";",ROW($1:$99),1),";")),"",ROW($1:$99)),COLUMN(J242)+1)-SMALL(IF(ISERROR(SEARCH(MID(";"&amp;'CASE DATA'!$E243&amp;";",ROW($1:$99),1),";")),"",ROW($1:$99)),COLUMN(J242))-1)</f>
        <v/>
      </c>
      <c r="AE243" s="121" t="str">
        <f t="array" ref="AE243">MID(";"&amp;'CASE DATA'!$E243&amp;";",SMALL(IF(ISERROR(SEARCH(MID(";"&amp;'CASE DATA'!$E243&amp;";",ROW($1:$99),1),";")),"",ROW($1:$99)+1),COLUMN(K243)),SMALL(IF(ISERROR(SEARCH(MID(";"&amp;'CASE DATA'!$E243&amp;";",ROW($1:$99),1),";")),"",ROW($1:$99)),COLUMN(K242)+1)-SMALL(IF(ISERROR(SEARCH(MID(";"&amp;'CASE DATA'!$E243&amp;";",ROW($1:$99),1),";")),"",ROW($1:$99)),COLUMN(K242))-1)</f>
        <v/>
      </c>
      <c r="AF243" s="121" t="str">
        <f t="array" ref="AF243">MID(";"&amp;'CASE DATA'!$E243&amp;";",SMALL(IF(ISERROR(SEARCH(MID(";"&amp;'CASE DATA'!$E243&amp;";",ROW($1:$99),1),";")),"",ROW($1:$99)+1),COLUMN(L243)),SMALL(IF(ISERROR(SEARCH(MID(";"&amp;'CASE DATA'!$E243&amp;";",ROW($1:$99),1),";")),"",ROW($1:$99)),COLUMN(L242)+1)-SMALL(IF(ISERROR(SEARCH(MID(";"&amp;'CASE DATA'!$E243&amp;";",ROW($1:$99),1),";")),"",ROW($1:$99)),COLUMN(L242))-1)</f>
        <v/>
      </c>
    </row>
    <row r="244" spans="19:32" x14ac:dyDescent="0.3">
      <c r="S244" s="8">
        <f t="shared" si="4"/>
        <v>0</v>
      </c>
      <c r="U244" s="121" t="str">
        <f t="array" ref="U244">MID(";"&amp;'CASE DATA'!$E244&amp;";",SMALL(IF(ISERROR(SEARCH(MID(";"&amp;'CASE DATA'!$E244&amp;";",ROW($1:$99),1),";")),"",ROW($1:$99)+1),COLUMN(A244)),SMALL(IF(ISERROR(SEARCH(MID(";"&amp;'CASE DATA'!$E244&amp;";",ROW($1:$99),1),";")),"",ROW($1:$99)),COLUMN(A243)+1)-SMALL(IF(ISERROR(SEARCH(MID(";"&amp;'CASE DATA'!$E244&amp;";",ROW($1:$99),1),";")),"",ROW($1:$99)),COLUMN(A243))-1)</f>
        <v/>
      </c>
      <c r="V244" s="121" t="str">
        <f t="array" ref="V244">MID(";"&amp;'CASE DATA'!$E244&amp;";",SMALL(IF(ISERROR(SEARCH(MID(";"&amp;'CASE DATA'!$E244&amp;";",ROW($1:$99),1),";")),"",ROW($1:$99)+1),COLUMN(B244)),SMALL(IF(ISERROR(SEARCH(MID(";"&amp;'CASE DATA'!$E244&amp;";",ROW($1:$99),1),";")),"",ROW($1:$99)),COLUMN(B243)+1)-SMALL(IF(ISERROR(SEARCH(MID(";"&amp;'CASE DATA'!$E244&amp;";",ROW($1:$99),1),";")),"",ROW($1:$99)),COLUMN(B243))-1)</f>
        <v/>
      </c>
      <c r="W244" s="121" t="str">
        <f t="array" ref="W244">MID(";"&amp;'CASE DATA'!$E244&amp;";",SMALL(IF(ISERROR(SEARCH(MID(";"&amp;'CASE DATA'!$E244&amp;";",ROW($1:$99),1),";")),"",ROW($1:$99)+1),COLUMN(C244)),SMALL(IF(ISERROR(SEARCH(MID(";"&amp;'CASE DATA'!$E244&amp;";",ROW($1:$99),1),";")),"",ROW($1:$99)),COLUMN(C243)+1)-SMALL(IF(ISERROR(SEARCH(MID(";"&amp;'CASE DATA'!$E244&amp;";",ROW($1:$99),1),";")),"",ROW($1:$99)),COLUMN(C243))-1)</f>
        <v/>
      </c>
      <c r="X244" s="121" t="str">
        <f t="array" ref="X244">MID(";"&amp;'CASE DATA'!$E244&amp;";",SMALL(IF(ISERROR(SEARCH(MID(";"&amp;'CASE DATA'!$E244&amp;";",ROW($1:$99),1),";")),"",ROW($1:$99)+1),COLUMN(D244)),SMALL(IF(ISERROR(SEARCH(MID(";"&amp;'CASE DATA'!$E244&amp;";",ROW($1:$99),1),";")),"",ROW($1:$99)),COLUMN(D243)+1)-SMALL(IF(ISERROR(SEARCH(MID(";"&amp;'CASE DATA'!$E244&amp;";",ROW($1:$99),1),";")),"",ROW($1:$99)),COLUMN(D243))-1)</f>
        <v/>
      </c>
      <c r="Y244" s="121" t="str">
        <f t="array" ref="Y244">MID(";"&amp;'CASE DATA'!$E244&amp;";",SMALL(IF(ISERROR(SEARCH(MID(";"&amp;'CASE DATA'!$E244&amp;";",ROW($1:$99),1),";")),"",ROW($1:$99)+1),COLUMN(E244)),SMALL(IF(ISERROR(SEARCH(MID(";"&amp;'CASE DATA'!$E244&amp;";",ROW($1:$99),1),";")),"",ROW($1:$99)),COLUMN(E243)+1)-SMALL(IF(ISERROR(SEARCH(MID(";"&amp;'CASE DATA'!$E244&amp;";",ROW($1:$99),1),";")),"",ROW($1:$99)),COLUMN(E243))-1)</f>
        <v/>
      </c>
      <c r="Z244" s="121" t="str">
        <f t="array" ref="Z244">MID(";"&amp;'CASE DATA'!$E244&amp;";",SMALL(IF(ISERROR(SEARCH(MID(";"&amp;'CASE DATA'!$E244&amp;";",ROW($1:$99),1),";")),"",ROW($1:$99)+1),COLUMN(F244)),SMALL(IF(ISERROR(SEARCH(MID(";"&amp;'CASE DATA'!$E244&amp;";",ROW($1:$99),1),";")),"",ROW($1:$99)),COLUMN(F243)+1)-SMALL(IF(ISERROR(SEARCH(MID(";"&amp;'CASE DATA'!$E244&amp;";",ROW($1:$99),1),";")),"",ROW($1:$99)),COLUMN(F243))-1)</f>
        <v/>
      </c>
      <c r="AA244" s="121" t="str">
        <f t="array" ref="AA244">MID(";"&amp;'CASE DATA'!$E244&amp;";",SMALL(IF(ISERROR(SEARCH(MID(";"&amp;'CASE DATA'!$E244&amp;";",ROW($1:$99),1),";")),"",ROW($1:$99)+1),COLUMN(G244)),SMALL(IF(ISERROR(SEARCH(MID(";"&amp;'CASE DATA'!$E244&amp;";",ROW($1:$99),1),";")),"",ROW($1:$99)),COLUMN(G243)+1)-SMALL(IF(ISERROR(SEARCH(MID(";"&amp;'CASE DATA'!$E244&amp;";",ROW($1:$99),1),";")),"",ROW($1:$99)),COLUMN(G243))-1)</f>
        <v/>
      </c>
      <c r="AB244" s="121" t="str">
        <f t="array" ref="AB244">MID(";"&amp;'CASE DATA'!$E244&amp;";",SMALL(IF(ISERROR(SEARCH(MID(";"&amp;'CASE DATA'!$E244&amp;";",ROW($1:$99),1),";")),"",ROW($1:$99)+1),COLUMN(H244)),SMALL(IF(ISERROR(SEARCH(MID(";"&amp;'CASE DATA'!$E244&amp;";",ROW($1:$99),1),";")),"",ROW($1:$99)),COLUMN(H243)+1)-SMALL(IF(ISERROR(SEARCH(MID(";"&amp;'CASE DATA'!$E244&amp;";",ROW($1:$99),1),";")),"",ROW($1:$99)),COLUMN(H243))-1)</f>
        <v/>
      </c>
      <c r="AC244" s="121" t="str">
        <f t="array" ref="AC244">MID(";"&amp;'CASE DATA'!$E244&amp;";",SMALL(IF(ISERROR(SEARCH(MID(";"&amp;'CASE DATA'!$E244&amp;";",ROW($1:$99),1),";")),"",ROW($1:$99)+1),COLUMN(I244)),SMALL(IF(ISERROR(SEARCH(MID(";"&amp;'CASE DATA'!$E244&amp;";",ROW($1:$99),1),";")),"",ROW($1:$99)),COLUMN(I243)+1)-SMALL(IF(ISERROR(SEARCH(MID(";"&amp;'CASE DATA'!$E244&amp;";",ROW($1:$99),1),";")),"",ROW($1:$99)),COLUMN(I243))-1)</f>
        <v/>
      </c>
      <c r="AD244" s="121" t="str">
        <f t="array" ref="AD244">MID(";"&amp;'CASE DATA'!$E244&amp;";",SMALL(IF(ISERROR(SEARCH(MID(";"&amp;'CASE DATA'!$E244&amp;";",ROW($1:$99),1),";")),"",ROW($1:$99)+1),COLUMN(J244)),SMALL(IF(ISERROR(SEARCH(MID(";"&amp;'CASE DATA'!$E244&amp;";",ROW($1:$99),1),";")),"",ROW($1:$99)),COLUMN(J243)+1)-SMALL(IF(ISERROR(SEARCH(MID(";"&amp;'CASE DATA'!$E244&amp;";",ROW($1:$99),1),";")),"",ROW($1:$99)),COLUMN(J243))-1)</f>
        <v/>
      </c>
      <c r="AE244" s="121" t="str">
        <f t="array" ref="AE244">MID(";"&amp;'CASE DATA'!$E244&amp;";",SMALL(IF(ISERROR(SEARCH(MID(";"&amp;'CASE DATA'!$E244&amp;";",ROW($1:$99),1),";")),"",ROW($1:$99)+1),COLUMN(K244)),SMALL(IF(ISERROR(SEARCH(MID(";"&amp;'CASE DATA'!$E244&amp;";",ROW($1:$99),1),";")),"",ROW($1:$99)),COLUMN(K243)+1)-SMALL(IF(ISERROR(SEARCH(MID(";"&amp;'CASE DATA'!$E244&amp;";",ROW($1:$99),1),";")),"",ROW($1:$99)),COLUMN(K243))-1)</f>
        <v/>
      </c>
      <c r="AF244" s="121" t="str">
        <f t="array" ref="AF244">MID(";"&amp;'CASE DATA'!$E244&amp;";",SMALL(IF(ISERROR(SEARCH(MID(";"&amp;'CASE DATA'!$E244&amp;";",ROW($1:$99),1),";")),"",ROW($1:$99)+1),COLUMN(L244)),SMALL(IF(ISERROR(SEARCH(MID(";"&amp;'CASE DATA'!$E244&amp;";",ROW($1:$99),1),";")),"",ROW($1:$99)),COLUMN(L243)+1)-SMALL(IF(ISERROR(SEARCH(MID(";"&amp;'CASE DATA'!$E244&amp;";",ROW($1:$99),1),";")),"",ROW($1:$99)),COLUMN(L243))-1)</f>
        <v/>
      </c>
    </row>
    <row r="245" spans="19:32" x14ac:dyDescent="0.3">
      <c r="S245" s="8">
        <f t="shared" si="4"/>
        <v>0</v>
      </c>
      <c r="U245" s="121" t="str">
        <f t="array" ref="U245">MID(";"&amp;'CASE DATA'!$E245&amp;";",SMALL(IF(ISERROR(SEARCH(MID(";"&amp;'CASE DATA'!$E245&amp;";",ROW($1:$99),1),";")),"",ROW($1:$99)+1),COLUMN(A245)),SMALL(IF(ISERROR(SEARCH(MID(";"&amp;'CASE DATA'!$E245&amp;";",ROW($1:$99),1),";")),"",ROW($1:$99)),COLUMN(A244)+1)-SMALL(IF(ISERROR(SEARCH(MID(";"&amp;'CASE DATA'!$E245&amp;";",ROW($1:$99),1),";")),"",ROW($1:$99)),COLUMN(A244))-1)</f>
        <v/>
      </c>
      <c r="V245" s="121" t="str">
        <f t="array" ref="V245">MID(";"&amp;'CASE DATA'!$E245&amp;";",SMALL(IF(ISERROR(SEARCH(MID(";"&amp;'CASE DATA'!$E245&amp;";",ROW($1:$99),1),";")),"",ROW($1:$99)+1),COLUMN(B245)),SMALL(IF(ISERROR(SEARCH(MID(";"&amp;'CASE DATA'!$E245&amp;";",ROW($1:$99),1),";")),"",ROW($1:$99)),COLUMN(B244)+1)-SMALL(IF(ISERROR(SEARCH(MID(";"&amp;'CASE DATA'!$E245&amp;";",ROW($1:$99),1),";")),"",ROW($1:$99)),COLUMN(B244))-1)</f>
        <v/>
      </c>
      <c r="W245" s="121" t="str">
        <f t="array" ref="W245">MID(";"&amp;'CASE DATA'!$E245&amp;";",SMALL(IF(ISERROR(SEARCH(MID(";"&amp;'CASE DATA'!$E245&amp;";",ROW($1:$99),1),";")),"",ROW($1:$99)+1),COLUMN(C245)),SMALL(IF(ISERROR(SEARCH(MID(";"&amp;'CASE DATA'!$E245&amp;";",ROW($1:$99),1),";")),"",ROW($1:$99)),COLUMN(C244)+1)-SMALL(IF(ISERROR(SEARCH(MID(";"&amp;'CASE DATA'!$E245&amp;";",ROW($1:$99),1),";")),"",ROW($1:$99)),COLUMN(C244))-1)</f>
        <v/>
      </c>
      <c r="X245" s="121" t="str">
        <f t="array" ref="X245">MID(";"&amp;'CASE DATA'!$E245&amp;";",SMALL(IF(ISERROR(SEARCH(MID(";"&amp;'CASE DATA'!$E245&amp;";",ROW($1:$99),1),";")),"",ROW($1:$99)+1),COLUMN(D245)),SMALL(IF(ISERROR(SEARCH(MID(";"&amp;'CASE DATA'!$E245&amp;";",ROW($1:$99),1),";")),"",ROW($1:$99)),COLUMN(D244)+1)-SMALL(IF(ISERROR(SEARCH(MID(";"&amp;'CASE DATA'!$E245&amp;";",ROW($1:$99),1),";")),"",ROW($1:$99)),COLUMN(D244))-1)</f>
        <v/>
      </c>
      <c r="Y245" s="121" t="str">
        <f t="array" ref="Y245">MID(";"&amp;'CASE DATA'!$E245&amp;";",SMALL(IF(ISERROR(SEARCH(MID(";"&amp;'CASE DATA'!$E245&amp;";",ROW($1:$99),1),";")),"",ROW($1:$99)+1),COLUMN(E245)),SMALL(IF(ISERROR(SEARCH(MID(";"&amp;'CASE DATA'!$E245&amp;";",ROW($1:$99),1),";")),"",ROW($1:$99)),COLUMN(E244)+1)-SMALL(IF(ISERROR(SEARCH(MID(";"&amp;'CASE DATA'!$E245&amp;";",ROW($1:$99),1),";")),"",ROW($1:$99)),COLUMN(E244))-1)</f>
        <v/>
      </c>
      <c r="Z245" s="121" t="str">
        <f t="array" ref="Z245">MID(";"&amp;'CASE DATA'!$E245&amp;";",SMALL(IF(ISERROR(SEARCH(MID(";"&amp;'CASE DATA'!$E245&amp;";",ROW($1:$99),1),";")),"",ROW($1:$99)+1),COLUMN(F245)),SMALL(IF(ISERROR(SEARCH(MID(";"&amp;'CASE DATA'!$E245&amp;";",ROW($1:$99),1),";")),"",ROW($1:$99)),COLUMN(F244)+1)-SMALL(IF(ISERROR(SEARCH(MID(";"&amp;'CASE DATA'!$E245&amp;";",ROW($1:$99),1),";")),"",ROW($1:$99)),COLUMN(F244))-1)</f>
        <v/>
      </c>
      <c r="AA245" s="121" t="str">
        <f t="array" ref="AA245">MID(";"&amp;'CASE DATA'!$E245&amp;";",SMALL(IF(ISERROR(SEARCH(MID(";"&amp;'CASE DATA'!$E245&amp;";",ROW($1:$99),1),";")),"",ROW($1:$99)+1),COLUMN(G245)),SMALL(IF(ISERROR(SEARCH(MID(";"&amp;'CASE DATA'!$E245&amp;";",ROW($1:$99),1),";")),"",ROW($1:$99)),COLUMN(G244)+1)-SMALL(IF(ISERROR(SEARCH(MID(";"&amp;'CASE DATA'!$E245&amp;";",ROW($1:$99),1),";")),"",ROW($1:$99)),COLUMN(G244))-1)</f>
        <v/>
      </c>
      <c r="AB245" s="121" t="str">
        <f t="array" ref="AB245">MID(";"&amp;'CASE DATA'!$E245&amp;";",SMALL(IF(ISERROR(SEARCH(MID(";"&amp;'CASE DATA'!$E245&amp;";",ROW($1:$99),1),";")),"",ROW($1:$99)+1),COLUMN(H245)),SMALL(IF(ISERROR(SEARCH(MID(";"&amp;'CASE DATA'!$E245&amp;";",ROW($1:$99),1),";")),"",ROW($1:$99)),COLUMN(H244)+1)-SMALL(IF(ISERROR(SEARCH(MID(";"&amp;'CASE DATA'!$E245&amp;";",ROW($1:$99),1),";")),"",ROW($1:$99)),COLUMN(H244))-1)</f>
        <v/>
      </c>
      <c r="AC245" s="121" t="str">
        <f t="array" ref="AC245">MID(";"&amp;'CASE DATA'!$E245&amp;";",SMALL(IF(ISERROR(SEARCH(MID(";"&amp;'CASE DATA'!$E245&amp;";",ROW($1:$99),1),";")),"",ROW($1:$99)+1),COLUMN(I245)),SMALL(IF(ISERROR(SEARCH(MID(";"&amp;'CASE DATA'!$E245&amp;";",ROW($1:$99),1),";")),"",ROW($1:$99)),COLUMN(I244)+1)-SMALL(IF(ISERROR(SEARCH(MID(";"&amp;'CASE DATA'!$E245&amp;";",ROW($1:$99),1),";")),"",ROW($1:$99)),COLUMN(I244))-1)</f>
        <v/>
      </c>
      <c r="AD245" s="121" t="str">
        <f t="array" ref="AD245">MID(";"&amp;'CASE DATA'!$E245&amp;";",SMALL(IF(ISERROR(SEARCH(MID(";"&amp;'CASE DATA'!$E245&amp;";",ROW($1:$99),1),";")),"",ROW($1:$99)+1),COLUMN(J245)),SMALL(IF(ISERROR(SEARCH(MID(";"&amp;'CASE DATA'!$E245&amp;";",ROW($1:$99),1),";")),"",ROW($1:$99)),COLUMN(J244)+1)-SMALL(IF(ISERROR(SEARCH(MID(";"&amp;'CASE DATA'!$E245&amp;";",ROW($1:$99),1),";")),"",ROW($1:$99)),COLUMN(J244))-1)</f>
        <v/>
      </c>
      <c r="AE245" s="121" t="str">
        <f t="array" ref="AE245">MID(";"&amp;'CASE DATA'!$E245&amp;";",SMALL(IF(ISERROR(SEARCH(MID(";"&amp;'CASE DATA'!$E245&amp;";",ROW($1:$99),1),";")),"",ROW($1:$99)+1),COLUMN(K245)),SMALL(IF(ISERROR(SEARCH(MID(";"&amp;'CASE DATA'!$E245&amp;";",ROW($1:$99),1),";")),"",ROW($1:$99)),COLUMN(K244)+1)-SMALL(IF(ISERROR(SEARCH(MID(";"&amp;'CASE DATA'!$E245&amp;";",ROW($1:$99),1),";")),"",ROW($1:$99)),COLUMN(K244))-1)</f>
        <v/>
      </c>
      <c r="AF245" s="121" t="str">
        <f t="array" ref="AF245">MID(";"&amp;'CASE DATA'!$E245&amp;";",SMALL(IF(ISERROR(SEARCH(MID(";"&amp;'CASE DATA'!$E245&amp;";",ROW($1:$99),1),";")),"",ROW($1:$99)+1),COLUMN(L245)),SMALL(IF(ISERROR(SEARCH(MID(";"&amp;'CASE DATA'!$E245&amp;";",ROW($1:$99),1),";")),"",ROW($1:$99)),COLUMN(L244)+1)-SMALL(IF(ISERROR(SEARCH(MID(";"&amp;'CASE DATA'!$E245&amp;";",ROW($1:$99),1),";")),"",ROW($1:$99)),COLUMN(L244))-1)</f>
        <v/>
      </c>
    </row>
    <row r="246" spans="19:32" x14ac:dyDescent="0.3">
      <c r="S246" s="8">
        <f t="shared" si="4"/>
        <v>0</v>
      </c>
      <c r="U246" s="121" t="str">
        <f t="array" ref="U246">MID(";"&amp;'CASE DATA'!$E246&amp;";",SMALL(IF(ISERROR(SEARCH(MID(";"&amp;'CASE DATA'!$E246&amp;";",ROW($1:$99),1),";")),"",ROW($1:$99)+1),COLUMN(A246)),SMALL(IF(ISERROR(SEARCH(MID(";"&amp;'CASE DATA'!$E246&amp;";",ROW($1:$99),1),";")),"",ROW($1:$99)),COLUMN(A245)+1)-SMALL(IF(ISERROR(SEARCH(MID(";"&amp;'CASE DATA'!$E246&amp;";",ROW($1:$99),1),";")),"",ROW($1:$99)),COLUMN(A245))-1)</f>
        <v/>
      </c>
      <c r="V246" s="121" t="str">
        <f t="array" ref="V246">MID(";"&amp;'CASE DATA'!$E246&amp;";",SMALL(IF(ISERROR(SEARCH(MID(";"&amp;'CASE DATA'!$E246&amp;";",ROW($1:$99),1),";")),"",ROW($1:$99)+1),COLUMN(B246)),SMALL(IF(ISERROR(SEARCH(MID(";"&amp;'CASE DATA'!$E246&amp;";",ROW($1:$99),1),";")),"",ROW($1:$99)),COLUMN(B245)+1)-SMALL(IF(ISERROR(SEARCH(MID(";"&amp;'CASE DATA'!$E246&amp;";",ROW($1:$99),1),";")),"",ROW($1:$99)),COLUMN(B245))-1)</f>
        <v/>
      </c>
      <c r="W246" s="121" t="str">
        <f t="array" ref="W246">MID(";"&amp;'CASE DATA'!$E246&amp;";",SMALL(IF(ISERROR(SEARCH(MID(";"&amp;'CASE DATA'!$E246&amp;";",ROW($1:$99),1),";")),"",ROW($1:$99)+1),COLUMN(C246)),SMALL(IF(ISERROR(SEARCH(MID(";"&amp;'CASE DATA'!$E246&amp;";",ROW($1:$99),1),";")),"",ROW($1:$99)),COLUMN(C245)+1)-SMALL(IF(ISERROR(SEARCH(MID(";"&amp;'CASE DATA'!$E246&amp;";",ROW($1:$99),1),";")),"",ROW($1:$99)),COLUMN(C245))-1)</f>
        <v/>
      </c>
      <c r="X246" s="121" t="str">
        <f t="array" ref="X246">MID(";"&amp;'CASE DATA'!$E246&amp;";",SMALL(IF(ISERROR(SEARCH(MID(";"&amp;'CASE DATA'!$E246&amp;";",ROW($1:$99),1),";")),"",ROW($1:$99)+1),COLUMN(D246)),SMALL(IF(ISERROR(SEARCH(MID(";"&amp;'CASE DATA'!$E246&amp;";",ROW($1:$99),1),";")),"",ROW($1:$99)),COLUMN(D245)+1)-SMALL(IF(ISERROR(SEARCH(MID(";"&amp;'CASE DATA'!$E246&amp;";",ROW($1:$99),1),";")),"",ROW($1:$99)),COLUMN(D245))-1)</f>
        <v/>
      </c>
      <c r="Y246" s="121" t="str">
        <f t="array" ref="Y246">MID(";"&amp;'CASE DATA'!$E246&amp;";",SMALL(IF(ISERROR(SEARCH(MID(";"&amp;'CASE DATA'!$E246&amp;";",ROW($1:$99),1),";")),"",ROW($1:$99)+1),COLUMN(E246)),SMALL(IF(ISERROR(SEARCH(MID(";"&amp;'CASE DATA'!$E246&amp;";",ROW($1:$99),1),";")),"",ROW($1:$99)),COLUMN(E245)+1)-SMALL(IF(ISERROR(SEARCH(MID(";"&amp;'CASE DATA'!$E246&amp;";",ROW($1:$99),1),";")),"",ROW($1:$99)),COLUMN(E245))-1)</f>
        <v/>
      </c>
      <c r="Z246" s="121" t="str">
        <f t="array" ref="Z246">MID(";"&amp;'CASE DATA'!$E246&amp;";",SMALL(IF(ISERROR(SEARCH(MID(";"&amp;'CASE DATA'!$E246&amp;";",ROW($1:$99),1),";")),"",ROW($1:$99)+1),COLUMN(F246)),SMALL(IF(ISERROR(SEARCH(MID(";"&amp;'CASE DATA'!$E246&amp;";",ROW($1:$99),1),";")),"",ROW($1:$99)),COLUMN(F245)+1)-SMALL(IF(ISERROR(SEARCH(MID(";"&amp;'CASE DATA'!$E246&amp;";",ROW($1:$99),1),";")),"",ROW($1:$99)),COLUMN(F245))-1)</f>
        <v/>
      </c>
      <c r="AA246" s="121" t="str">
        <f t="array" ref="AA246">MID(";"&amp;'CASE DATA'!$E246&amp;";",SMALL(IF(ISERROR(SEARCH(MID(";"&amp;'CASE DATA'!$E246&amp;";",ROW($1:$99),1),";")),"",ROW($1:$99)+1),COLUMN(G246)),SMALL(IF(ISERROR(SEARCH(MID(";"&amp;'CASE DATA'!$E246&amp;";",ROW($1:$99),1),";")),"",ROW($1:$99)),COLUMN(G245)+1)-SMALL(IF(ISERROR(SEARCH(MID(";"&amp;'CASE DATA'!$E246&amp;";",ROW($1:$99),1),";")),"",ROW($1:$99)),COLUMN(G245))-1)</f>
        <v/>
      </c>
      <c r="AB246" s="121" t="str">
        <f t="array" ref="AB246">MID(";"&amp;'CASE DATA'!$E246&amp;";",SMALL(IF(ISERROR(SEARCH(MID(";"&amp;'CASE DATA'!$E246&amp;";",ROW($1:$99),1),";")),"",ROW($1:$99)+1),COLUMN(H246)),SMALL(IF(ISERROR(SEARCH(MID(";"&amp;'CASE DATA'!$E246&amp;";",ROW($1:$99),1),";")),"",ROW($1:$99)),COLUMN(H245)+1)-SMALL(IF(ISERROR(SEARCH(MID(";"&amp;'CASE DATA'!$E246&amp;";",ROW($1:$99),1),";")),"",ROW($1:$99)),COLUMN(H245))-1)</f>
        <v/>
      </c>
      <c r="AC246" s="121" t="str">
        <f t="array" ref="AC246">MID(";"&amp;'CASE DATA'!$E246&amp;";",SMALL(IF(ISERROR(SEARCH(MID(";"&amp;'CASE DATA'!$E246&amp;";",ROW($1:$99),1),";")),"",ROW($1:$99)+1),COLUMN(I246)),SMALL(IF(ISERROR(SEARCH(MID(";"&amp;'CASE DATA'!$E246&amp;";",ROW($1:$99),1),";")),"",ROW($1:$99)),COLUMN(I245)+1)-SMALL(IF(ISERROR(SEARCH(MID(";"&amp;'CASE DATA'!$E246&amp;";",ROW($1:$99),1),";")),"",ROW($1:$99)),COLUMN(I245))-1)</f>
        <v/>
      </c>
      <c r="AD246" s="121" t="str">
        <f t="array" ref="AD246">MID(";"&amp;'CASE DATA'!$E246&amp;";",SMALL(IF(ISERROR(SEARCH(MID(";"&amp;'CASE DATA'!$E246&amp;";",ROW($1:$99),1),";")),"",ROW($1:$99)+1),COLUMN(J246)),SMALL(IF(ISERROR(SEARCH(MID(";"&amp;'CASE DATA'!$E246&amp;";",ROW($1:$99),1),";")),"",ROW($1:$99)),COLUMN(J245)+1)-SMALL(IF(ISERROR(SEARCH(MID(";"&amp;'CASE DATA'!$E246&amp;";",ROW($1:$99),1),";")),"",ROW($1:$99)),COLUMN(J245))-1)</f>
        <v/>
      </c>
      <c r="AE246" s="121" t="str">
        <f t="array" ref="AE246">MID(";"&amp;'CASE DATA'!$E246&amp;";",SMALL(IF(ISERROR(SEARCH(MID(";"&amp;'CASE DATA'!$E246&amp;";",ROW($1:$99),1),";")),"",ROW($1:$99)+1),COLUMN(K246)),SMALL(IF(ISERROR(SEARCH(MID(";"&amp;'CASE DATA'!$E246&amp;";",ROW($1:$99),1),";")),"",ROW($1:$99)),COLUMN(K245)+1)-SMALL(IF(ISERROR(SEARCH(MID(";"&amp;'CASE DATA'!$E246&amp;";",ROW($1:$99),1),";")),"",ROW($1:$99)),COLUMN(K245))-1)</f>
        <v/>
      </c>
      <c r="AF246" s="121" t="str">
        <f t="array" ref="AF246">MID(";"&amp;'CASE DATA'!$E246&amp;";",SMALL(IF(ISERROR(SEARCH(MID(";"&amp;'CASE DATA'!$E246&amp;";",ROW($1:$99),1),";")),"",ROW($1:$99)+1),COLUMN(L246)),SMALL(IF(ISERROR(SEARCH(MID(";"&amp;'CASE DATA'!$E246&amp;";",ROW($1:$99),1),";")),"",ROW($1:$99)),COLUMN(L245)+1)-SMALL(IF(ISERROR(SEARCH(MID(";"&amp;'CASE DATA'!$E246&amp;";",ROW($1:$99),1),";")),"",ROW($1:$99)),COLUMN(L245))-1)</f>
        <v/>
      </c>
    </row>
    <row r="247" spans="19:32" x14ac:dyDescent="0.3">
      <c r="S247" s="8">
        <f t="shared" si="4"/>
        <v>0</v>
      </c>
      <c r="U247" s="121" t="str">
        <f t="array" ref="U247">MID(";"&amp;'CASE DATA'!$E247&amp;";",SMALL(IF(ISERROR(SEARCH(MID(";"&amp;'CASE DATA'!$E247&amp;";",ROW($1:$99),1),";")),"",ROW($1:$99)+1),COLUMN(A247)),SMALL(IF(ISERROR(SEARCH(MID(";"&amp;'CASE DATA'!$E247&amp;";",ROW($1:$99),1),";")),"",ROW($1:$99)),COLUMN(A246)+1)-SMALL(IF(ISERROR(SEARCH(MID(";"&amp;'CASE DATA'!$E247&amp;";",ROW($1:$99),1),";")),"",ROW($1:$99)),COLUMN(A246))-1)</f>
        <v/>
      </c>
      <c r="V247" s="121" t="str">
        <f t="array" ref="V247">MID(";"&amp;'CASE DATA'!$E247&amp;";",SMALL(IF(ISERROR(SEARCH(MID(";"&amp;'CASE DATA'!$E247&amp;";",ROW($1:$99),1),";")),"",ROW($1:$99)+1),COLUMN(B247)),SMALL(IF(ISERROR(SEARCH(MID(";"&amp;'CASE DATA'!$E247&amp;";",ROW($1:$99),1),";")),"",ROW($1:$99)),COLUMN(B246)+1)-SMALL(IF(ISERROR(SEARCH(MID(";"&amp;'CASE DATA'!$E247&amp;";",ROW($1:$99),1),";")),"",ROW($1:$99)),COLUMN(B246))-1)</f>
        <v/>
      </c>
      <c r="W247" s="121" t="str">
        <f t="array" ref="W247">MID(";"&amp;'CASE DATA'!$E247&amp;";",SMALL(IF(ISERROR(SEARCH(MID(";"&amp;'CASE DATA'!$E247&amp;";",ROW($1:$99),1),";")),"",ROW($1:$99)+1),COLUMN(C247)),SMALL(IF(ISERROR(SEARCH(MID(";"&amp;'CASE DATA'!$E247&amp;";",ROW($1:$99),1),";")),"",ROW($1:$99)),COLUMN(C246)+1)-SMALL(IF(ISERROR(SEARCH(MID(";"&amp;'CASE DATA'!$E247&amp;";",ROW($1:$99),1),";")),"",ROW($1:$99)),COLUMN(C246))-1)</f>
        <v/>
      </c>
      <c r="X247" s="121" t="str">
        <f t="array" ref="X247">MID(";"&amp;'CASE DATA'!$E247&amp;";",SMALL(IF(ISERROR(SEARCH(MID(";"&amp;'CASE DATA'!$E247&amp;";",ROW($1:$99),1),";")),"",ROW($1:$99)+1),COLUMN(D247)),SMALL(IF(ISERROR(SEARCH(MID(";"&amp;'CASE DATA'!$E247&amp;";",ROW($1:$99),1),";")),"",ROW($1:$99)),COLUMN(D246)+1)-SMALL(IF(ISERROR(SEARCH(MID(";"&amp;'CASE DATA'!$E247&amp;";",ROW($1:$99),1),";")),"",ROW($1:$99)),COLUMN(D246))-1)</f>
        <v/>
      </c>
      <c r="Y247" s="121" t="str">
        <f t="array" ref="Y247">MID(";"&amp;'CASE DATA'!$E247&amp;";",SMALL(IF(ISERROR(SEARCH(MID(";"&amp;'CASE DATA'!$E247&amp;";",ROW($1:$99),1),";")),"",ROW($1:$99)+1),COLUMN(E247)),SMALL(IF(ISERROR(SEARCH(MID(";"&amp;'CASE DATA'!$E247&amp;";",ROW($1:$99),1),";")),"",ROW($1:$99)),COLUMN(E246)+1)-SMALL(IF(ISERROR(SEARCH(MID(";"&amp;'CASE DATA'!$E247&amp;";",ROW($1:$99),1),";")),"",ROW($1:$99)),COLUMN(E246))-1)</f>
        <v/>
      </c>
      <c r="Z247" s="121" t="str">
        <f t="array" ref="Z247">MID(";"&amp;'CASE DATA'!$E247&amp;";",SMALL(IF(ISERROR(SEARCH(MID(";"&amp;'CASE DATA'!$E247&amp;";",ROW($1:$99),1),";")),"",ROW($1:$99)+1),COLUMN(F247)),SMALL(IF(ISERROR(SEARCH(MID(";"&amp;'CASE DATA'!$E247&amp;";",ROW($1:$99),1),";")),"",ROW($1:$99)),COLUMN(F246)+1)-SMALL(IF(ISERROR(SEARCH(MID(";"&amp;'CASE DATA'!$E247&amp;";",ROW($1:$99),1),";")),"",ROW($1:$99)),COLUMN(F246))-1)</f>
        <v/>
      </c>
      <c r="AA247" s="121" t="str">
        <f t="array" ref="AA247">MID(";"&amp;'CASE DATA'!$E247&amp;";",SMALL(IF(ISERROR(SEARCH(MID(";"&amp;'CASE DATA'!$E247&amp;";",ROW($1:$99),1),";")),"",ROW($1:$99)+1),COLUMN(G247)),SMALL(IF(ISERROR(SEARCH(MID(";"&amp;'CASE DATA'!$E247&amp;";",ROW($1:$99),1),";")),"",ROW($1:$99)),COLUMN(G246)+1)-SMALL(IF(ISERROR(SEARCH(MID(";"&amp;'CASE DATA'!$E247&amp;";",ROW($1:$99),1),";")),"",ROW($1:$99)),COLUMN(G246))-1)</f>
        <v/>
      </c>
      <c r="AB247" s="121" t="str">
        <f t="array" ref="AB247">MID(";"&amp;'CASE DATA'!$E247&amp;";",SMALL(IF(ISERROR(SEARCH(MID(";"&amp;'CASE DATA'!$E247&amp;";",ROW($1:$99),1),";")),"",ROW($1:$99)+1),COLUMN(H247)),SMALL(IF(ISERROR(SEARCH(MID(";"&amp;'CASE DATA'!$E247&amp;";",ROW($1:$99),1),";")),"",ROW($1:$99)),COLUMN(H246)+1)-SMALL(IF(ISERROR(SEARCH(MID(";"&amp;'CASE DATA'!$E247&amp;";",ROW($1:$99),1),";")),"",ROW($1:$99)),COLUMN(H246))-1)</f>
        <v/>
      </c>
      <c r="AC247" s="121" t="str">
        <f t="array" ref="AC247">MID(";"&amp;'CASE DATA'!$E247&amp;";",SMALL(IF(ISERROR(SEARCH(MID(";"&amp;'CASE DATA'!$E247&amp;";",ROW($1:$99),1),";")),"",ROW($1:$99)+1),COLUMN(I247)),SMALL(IF(ISERROR(SEARCH(MID(";"&amp;'CASE DATA'!$E247&amp;";",ROW($1:$99),1),";")),"",ROW($1:$99)),COLUMN(I246)+1)-SMALL(IF(ISERROR(SEARCH(MID(";"&amp;'CASE DATA'!$E247&amp;";",ROW($1:$99),1),";")),"",ROW($1:$99)),COLUMN(I246))-1)</f>
        <v/>
      </c>
      <c r="AD247" s="121" t="str">
        <f t="array" ref="AD247">MID(";"&amp;'CASE DATA'!$E247&amp;";",SMALL(IF(ISERROR(SEARCH(MID(";"&amp;'CASE DATA'!$E247&amp;";",ROW($1:$99),1),";")),"",ROW($1:$99)+1),COLUMN(J247)),SMALL(IF(ISERROR(SEARCH(MID(";"&amp;'CASE DATA'!$E247&amp;";",ROW($1:$99),1),";")),"",ROW($1:$99)),COLUMN(J246)+1)-SMALL(IF(ISERROR(SEARCH(MID(";"&amp;'CASE DATA'!$E247&amp;";",ROW($1:$99),1),";")),"",ROW($1:$99)),COLUMN(J246))-1)</f>
        <v/>
      </c>
      <c r="AE247" s="121" t="str">
        <f t="array" ref="AE247">MID(";"&amp;'CASE DATA'!$E247&amp;";",SMALL(IF(ISERROR(SEARCH(MID(";"&amp;'CASE DATA'!$E247&amp;";",ROW($1:$99),1),";")),"",ROW($1:$99)+1),COLUMN(K247)),SMALL(IF(ISERROR(SEARCH(MID(";"&amp;'CASE DATA'!$E247&amp;";",ROW($1:$99),1),";")),"",ROW($1:$99)),COLUMN(K246)+1)-SMALL(IF(ISERROR(SEARCH(MID(";"&amp;'CASE DATA'!$E247&amp;";",ROW($1:$99),1),";")),"",ROW($1:$99)),COLUMN(K246))-1)</f>
        <v/>
      </c>
      <c r="AF247" s="121" t="str">
        <f t="array" ref="AF247">MID(";"&amp;'CASE DATA'!$E247&amp;";",SMALL(IF(ISERROR(SEARCH(MID(";"&amp;'CASE DATA'!$E247&amp;";",ROW($1:$99),1),";")),"",ROW($1:$99)+1),COLUMN(L247)),SMALL(IF(ISERROR(SEARCH(MID(";"&amp;'CASE DATA'!$E247&amp;";",ROW($1:$99),1),";")),"",ROW($1:$99)),COLUMN(L246)+1)-SMALL(IF(ISERROR(SEARCH(MID(";"&amp;'CASE DATA'!$E247&amp;";",ROW($1:$99),1),";")),"",ROW($1:$99)),COLUMN(L246))-1)</f>
        <v/>
      </c>
    </row>
    <row r="248" spans="19:32" x14ac:dyDescent="0.3">
      <c r="S248" s="8">
        <f t="shared" si="4"/>
        <v>0</v>
      </c>
      <c r="U248" s="121" t="str">
        <f t="array" ref="U248">MID(";"&amp;'CASE DATA'!$E248&amp;";",SMALL(IF(ISERROR(SEARCH(MID(";"&amp;'CASE DATA'!$E248&amp;";",ROW($1:$99),1),";")),"",ROW($1:$99)+1),COLUMN(A248)),SMALL(IF(ISERROR(SEARCH(MID(";"&amp;'CASE DATA'!$E248&amp;";",ROW($1:$99),1),";")),"",ROW($1:$99)),COLUMN(A247)+1)-SMALL(IF(ISERROR(SEARCH(MID(";"&amp;'CASE DATA'!$E248&amp;";",ROW($1:$99),1),";")),"",ROW($1:$99)),COLUMN(A247))-1)</f>
        <v/>
      </c>
      <c r="V248" s="121" t="str">
        <f t="array" ref="V248">MID(";"&amp;'CASE DATA'!$E248&amp;";",SMALL(IF(ISERROR(SEARCH(MID(";"&amp;'CASE DATA'!$E248&amp;";",ROW($1:$99),1),";")),"",ROW($1:$99)+1),COLUMN(B248)),SMALL(IF(ISERROR(SEARCH(MID(";"&amp;'CASE DATA'!$E248&amp;";",ROW($1:$99),1),";")),"",ROW($1:$99)),COLUMN(B247)+1)-SMALL(IF(ISERROR(SEARCH(MID(";"&amp;'CASE DATA'!$E248&amp;";",ROW($1:$99),1),";")),"",ROW($1:$99)),COLUMN(B247))-1)</f>
        <v/>
      </c>
      <c r="W248" s="121" t="str">
        <f t="array" ref="W248">MID(";"&amp;'CASE DATA'!$E248&amp;";",SMALL(IF(ISERROR(SEARCH(MID(";"&amp;'CASE DATA'!$E248&amp;";",ROW($1:$99),1),";")),"",ROW($1:$99)+1),COLUMN(C248)),SMALL(IF(ISERROR(SEARCH(MID(";"&amp;'CASE DATA'!$E248&amp;";",ROW($1:$99),1),";")),"",ROW($1:$99)),COLUMN(C247)+1)-SMALL(IF(ISERROR(SEARCH(MID(";"&amp;'CASE DATA'!$E248&amp;";",ROW($1:$99),1),";")),"",ROW($1:$99)),COLUMN(C247))-1)</f>
        <v/>
      </c>
      <c r="X248" s="121" t="str">
        <f t="array" ref="X248">MID(";"&amp;'CASE DATA'!$E248&amp;";",SMALL(IF(ISERROR(SEARCH(MID(";"&amp;'CASE DATA'!$E248&amp;";",ROW($1:$99),1),";")),"",ROW($1:$99)+1),COLUMN(D248)),SMALL(IF(ISERROR(SEARCH(MID(";"&amp;'CASE DATA'!$E248&amp;";",ROW($1:$99),1),";")),"",ROW($1:$99)),COLUMN(D247)+1)-SMALL(IF(ISERROR(SEARCH(MID(";"&amp;'CASE DATA'!$E248&amp;";",ROW($1:$99),1),";")),"",ROW($1:$99)),COLUMN(D247))-1)</f>
        <v/>
      </c>
      <c r="Y248" s="121" t="str">
        <f t="array" ref="Y248">MID(";"&amp;'CASE DATA'!$E248&amp;";",SMALL(IF(ISERROR(SEARCH(MID(";"&amp;'CASE DATA'!$E248&amp;";",ROW($1:$99),1),";")),"",ROW($1:$99)+1),COLUMN(E248)),SMALL(IF(ISERROR(SEARCH(MID(";"&amp;'CASE DATA'!$E248&amp;";",ROW($1:$99),1),";")),"",ROW($1:$99)),COLUMN(E247)+1)-SMALL(IF(ISERROR(SEARCH(MID(";"&amp;'CASE DATA'!$E248&amp;";",ROW($1:$99),1),";")),"",ROW($1:$99)),COLUMN(E247))-1)</f>
        <v/>
      </c>
      <c r="Z248" s="121" t="str">
        <f t="array" ref="Z248">MID(";"&amp;'CASE DATA'!$E248&amp;";",SMALL(IF(ISERROR(SEARCH(MID(";"&amp;'CASE DATA'!$E248&amp;";",ROW($1:$99),1),";")),"",ROW($1:$99)+1),COLUMN(F248)),SMALL(IF(ISERROR(SEARCH(MID(";"&amp;'CASE DATA'!$E248&amp;";",ROW($1:$99),1),";")),"",ROW($1:$99)),COLUMN(F247)+1)-SMALL(IF(ISERROR(SEARCH(MID(";"&amp;'CASE DATA'!$E248&amp;";",ROW($1:$99),1),";")),"",ROW($1:$99)),COLUMN(F247))-1)</f>
        <v/>
      </c>
      <c r="AA248" s="121" t="str">
        <f t="array" ref="AA248">MID(";"&amp;'CASE DATA'!$E248&amp;";",SMALL(IF(ISERROR(SEARCH(MID(";"&amp;'CASE DATA'!$E248&amp;";",ROW($1:$99),1),";")),"",ROW($1:$99)+1),COLUMN(G248)),SMALL(IF(ISERROR(SEARCH(MID(";"&amp;'CASE DATA'!$E248&amp;";",ROW($1:$99),1),";")),"",ROW($1:$99)),COLUMN(G247)+1)-SMALL(IF(ISERROR(SEARCH(MID(";"&amp;'CASE DATA'!$E248&amp;";",ROW($1:$99),1),";")),"",ROW($1:$99)),COLUMN(G247))-1)</f>
        <v/>
      </c>
      <c r="AB248" s="121" t="str">
        <f t="array" ref="AB248">MID(";"&amp;'CASE DATA'!$E248&amp;";",SMALL(IF(ISERROR(SEARCH(MID(";"&amp;'CASE DATA'!$E248&amp;";",ROW($1:$99),1),";")),"",ROW($1:$99)+1),COLUMN(H248)),SMALL(IF(ISERROR(SEARCH(MID(";"&amp;'CASE DATA'!$E248&amp;";",ROW($1:$99),1),";")),"",ROW($1:$99)),COLUMN(H247)+1)-SMALL(IF(ISERROR(SEARCH(MID(";"&amp;'CASE DATA'!$E248&amp;";",ROW($1:$99),1),";")),"",ROW($1:$99)),COLUMN(H247))-1)</f>
        <v/>
      </c>
      <c r="AC248" s="121" t="str">
        <f t="array" ref="AC248">MID(";"&amp;'CASE DATA'!$E248&amp;";",SMALL(IF(ISERROR(SEARCH(MID(";"&amp;'CASE DATA'!$E248&amp;";",ROW($1:$99),1),";")),"",ROW($1:$99)+1),COLUMN(I248)),SMALL(IF(ISERROR(SEARCH(MID(";"&amp;'CASE DATA'!$E248&amp;";",ROW($1:$99),1),";")),"",ROW($1:$99)),COLUMN(I247)+1)-SMALL(IF(ISERROR(SEARCH(MID(";"&amp;'CASE DATA'!$E248&amp;";",ROW($1:$99),1),";")),"",ROW($1:$99)),COLUMN(I247))-1)</f>
        <v/>
      </c>
      <c r="AD248" s="121" t="str">
        <f t="array" ref="AD248">MID(";"&amp;'CASE DATA'!$E248&amp;";",SMALL(IF(ISERROR(SEARCH(MID(";"&amp;'CASE DATA'!$E248&amp;";",ROW($1:$99),1),";")),"",ROW($1:$99)+1),COLUMN(J248)),SMALL(IF(ISERROR(SEARCH(MID(";"&amp;'CASE DATA'!$E248&amp;";",ROW($1:$99),1),";")),"",ROW($1:$99)),COLUMN(J247)+1)-SMALL(IF(ISERROR(SEARCH(MID(";"&amp;'CASE DATA'!$E248&amp;";",ROW($1:$99),1),";")),"",ROW($1:$99)),COLUMN(J247))-1)</f>
        <v/>
      </c>
      <c r="AE248" s="121" t="str">
        <f t="array" ref="AE248">MID(";"&amp;'CASE DATA'!$E248&amp;";",SMALL(IF(ISERROR(SEARCH(MID(";"&amp;'CASE DATA'!$E248&amp;";",ROW($1:$99),1),";")),"",ROW($1:$99)+1),COLUMN(K248)),SMALL(IF(ISERROR(SEARCH(MID(";"&amp;'CASE DATA'!$E248&amp;";",ROW($1:$99),1),";")),"",ROW($1:$99)),COLUMN(K247)+1)-SMALL(IF(ISERROR(SEARCH(MID(";"&amp;'CASE DATA'!$E248&amp;";",ROW($1:$99),1),";")),"",ROW($1:$99)),COLUMN(K247))-1)</f>
        <v/>
      </c>
      <c r="AF248" s="121" t="str">
        <f t="array" ref="AF248">MID(";"&amp;'CASE DATA'!$E248&amp;";",SMALL(IF(ISERROR(SEARCH(MID(";"&amp;'CASE DATA'!$E248&amp;";",ROW($1:$99),1),";")),"",ROW($1:$99)+1),COLUMN(L248)),SMALL(IF(ISERROR(SEARCH(MID(";"&amp;'CASE DATA'!$E248&amp;";",ROW($1:$99),1),";")),"",ROW($1:$99)),COLUMN(L247)+1)-SMALL(IF(ISERROR(SEARCH(MID(";"&amp;'CASE DATA'!$E248&amp;";",ROW($1:$99),1),";")),"",ROW($1:$99)),COLUMN(L247))-1)</f>
        <v/>
      </c>
    </row>
    <row r="249" spans="19:32" x14ac:dyDescent="0.3">
      <c r="S249" s="8">
        <f t="shared" si="4"/>
        <v>0</v>
      </c>
      <c r="U249" s="121" t="str">
        <f t="array" ref="U249">MID(";"&amp;'CASE DATA'!$E249&amp;";",SMALL(IF(ISERROR(SEARCH(MID(";"&amp;'CASE DATA'!$E249&amp;";",ROW($1:$99),1),";")),"",ROW($1:$99)+1),COLUMN(A249)),SMALL(IF(ISERROR(SEARCH(MID(";"&amp;'CASE DATA'!$E249&amp;";",ROW($1:$99),1),";")),"",ROW($1:$99)),COLUMN(A248)+1)-SMALL(IF(ISERROR(SEARCH(MID(";"&amp;'CASE DATA'!$E249&amp;";",ROW($1:$99),1),";")),"",ROW($1:$99)),COLUMN(A248))-1)</f>
        <v/>
      </c>
      <c r="V249" s="121" t="str">
        <f t="array" ref="V249">MID(";"&amp;'CASE DATA'!$E249&amp;";",SMALL(IF(ISERROR(SEARCH(MID(";"&amp;'CASE DATA'!$E249&amp;";",ROW($1:$99),1),";")),"",ROW($1:$99)+1),COLUMN(B249)),SMALL(IF(ISERROR(SEARCH(MID(";"&amp;'CASE DATA'!$E249&amp;";",ROW($1:$99),1),";")),"",ROW($1:$99)),COLUMN(B248)+1)-SMALL(IF(ISERROR(SEARCH(MID(";"&amp;'CASE DATA'!$E249&amp;";",ROW($1:$99),1),";")),"",ROW($1:$99)),COLUMN(B248))-1)</f>
        <v/>
      </c>
      <c r="W249" s="121" t="str">
        <f t="array" ref="W249">MID(";"&amp;'CASE DATA'!$E249&amp;";",SMALL(IF(ISERROR(SEARCH(MID(";"&amp;'CASE DATA'!$E249&amp;";",ROW($1:$99),1),";")),"",ROW($1:$99)+1),COLUMN(C249)),SMALL(IF(ISERROR(SEARCH(MID(";"&amp;'CASE DATA'!$E249&amp;";",ROW($1:$99),1),";")),"",ROW($1:$99)),COLUMN(C248)+1)-SMALL(IF(ISERROR(SEARCH(MID(";"&amp;'CASE DATA'!$E249&amp;";",ROW($1:$99),1),";")),"",ROW($1:$99)),COLUMN(C248))-1)</f>
        <v/>
      </c>
      <c r="X249" s="121" t="str">
        <f t="array" ref="X249">MID(";"&amp;'CASE DATA'!$E249&amp;";",SMALL(IF(ISERROR(SEARCH(MID(";"&amp;'CASE DATA'!$E249&amp;";",ROW($1:$99),1),";")),"",ROW($1:$99)+1),COLUMN(D249)),SMALL(IF(ISERROR(SEARCH(MID(";"&amp;'CASE DATA'!$E249&amp;";",ROW($1:$99),1),";")),"",ROW($1:$99)),COLUMN(D248)+1)-SMALL(IF(ISERROR(SEARCH(MID(";"&amp;'CASE DATA'!$E249&amp;";",ROW($1:$99),1),";")),"",ROW($1:$99)),COLUMN(D248))-1)</f>
        <v/>
      </c>
      <c r="Y249" s="121" t="str">
        <f t="array" ref="Y249">MID(";"&amp;'CASE DATA'!$E249&amp;";",SMALL(IF(ISERROR(SEARCH(MID(";"&amp;'CASE DATA'!$E249&amp;";",ROW($1:$99),1),";")),"",ROW($1:$99)+1),COLUMN(E249)),SMALL(IF(ISERROR(SEARCH(MID(";"&amp;'CASE DATA'!$E249&amp;";",ROW($1:$99),1),";")),"",ROW($1:$99)),COLUMN(E248)+1)-SMALL(IF(ISERROR(SEARCH(MID(";"&amp;'CASE DATA'!$E249&amp;";",ROW($1:$99),1),";")),"",ROW($1:$99)),COLUMN(E248))-1)</f>
        <v/>
      </c>
      <c r="Z249" s="121" t="str">
        <f t="array" ref="Z249">MID(";"&amp;'CASE DATA'!$E249&amp;";",SMALL(IF(ISERROR(SEARCH(MID(";"&amp;'CASE DATA'!$E249&amp;";",ROW($1:$99),1),";")),"",ROW($1:$99)+1),COLUMN(F249)),SMALL(IF(ISERROR(SEARCH(MID(";"&amp;'CASE DATA'!$E249&amp;";",ROW($1:$99),1),";")),"",ROW($1:$99)),COLUMN(F248)+1)-SMALL(IF(ISERROR(SEARCH(MID(";"&amp;'CASE DATA'!$E249&amp;";",ROW($1:$99),1),";")),"",ROW($1:$99)),COLUMN(F248))-1)</f>
        <v/>
      </c>
      <c r="AA249" s="121" t="str">
        <f t="array" ref="AA249">MID(";"&amp;'CASE DATA'!$E249&amp;";",SMALL(IF(ISERROR(SEARCH(MID(";"&amp;'CASE DATA'!$E249&amp;";",ROW($1:$99),1),";")),"",ROW($1:$99)+1),COLUMN(G249)),SMALL(IF(ISERROR(SEARCH(MID(";"&amp;'CASE DATA'!$E249&amp;";",ROW($1:$99),1),";")),"",ROW($1:$99)),COLUMN(G248)+1)-SMALL(IF(ISERROR(SEARCH(MID(";"&amp;'CASE DATA'!$E249&amp;";",ROW($1:$99),1),";")),"",ROW($1:$99)),COLUMN(G248))-1)</f>
        <v/>
      </c>
      <c r="AB249" s="121" t="str">
        <f t="array" ref="AB249">MID(";"&amp;'CASE DATA'!$E249&amp;";",SMALL(IF(ISERROR(SEARCH(MID(";"&amp;'CASE DATA'!$E249&amp;";",ROW($1:$99),1),";")),"",ROW($1:$99)+1),COLUMN(H249)),SMALL(IF(ISERROR(SEARCH(MID(";"&amp;'CASE DATA'!$E249&amp;";",ROW($1:$99),1),";")),"",ROW($1:$99)),COLUMN(H248)+1)-SMALL(IF(ISERROR(SEARCH(MID(";"&amp;'CASE DATA'!$E249&amp;";",ROW($1:$99),1),";")),"",ROW($1:$99)),COLUMN(H248))-1)</f>
        <v/>
      </c>
      <c r="AC249" s="121" t="str">
        <f t="array" ref="AC249">MID(";"&amp;'CASE DATA'!$E249&amp;";",SMALL(IF(ISERROR(SEARCH(MID(";"&amp;'CASE DATA'!$E249&amp;";",ROW($1:$99),1),";")),"",ROW($1:$99)+1),COLUMN(I249)),SMALL(IF(ISERROR(SEARCH(MID(";"&amp;'CASE DATA'!$E249&amp;";",ROW($1:$99),1),";")),"",ROW($1:$99)),COLUMN(I248)+1)-SMALL(IF(ISERROR(SEARCH(MID(";"&amp;'CASE DATA'!$E249&amp;";",ROW($1:$99),1),";")),"",ROW($1:$99)),COLUMN(I248))-1)</f>
        <v/>
      </c>
      <c r="AD249" s="121" t="str">
        <f t="array" ref="AD249">MID(";"&amp;'CASE DATA'!$E249&amp;";",SMALL(IF(ISERROR(SEARCH(MID(";"&amp;'CASE DATA'!$E249&amp;";",ROW($1:$99),1),";")),"",ROW($1:$99)+1),COLUMN(J249)),SMALL(IF(ISERROR(SEARCH(MID(";"&amp;'CASE DATA'!$E249&amp;";",ROW($1:$99),1),";")),"",ROW($1:$99)),COLUMN(J248)+1)-SMALL(IF(ISERROR(SEARCH(MID(";"&amp;'CASE DATA'!$E249&amp;";",ROW($1:$99),1),";")),"",ROW($1:$99)),COLUMN(J248))-1)</f>
        <v/>
      </c>
      <c r="AE249" s="121" t="str">
        <f t="array" ref="AE249">MID(";"&amp;'CASE DATA'!$E249&amp;";",SMALL(IF(ISERROR(SEARCH(MID(";"&amp;'CASE DATA'!$E249&amp;";",ROW($1:$99),1),";")),"",ROW($1:$99)+1),COLUMN(K249)),SMALL(IF(ISERROR(SEARCH(MID(";"&amp;'CASE DATA'!$E249&amp;";",ROW($1:$99),1),";")),"",ROW($1:$99)),COLUMN(K248)+1)-SMALL(IF(ISERROR(SEARCH(MID(";"&amp;'CASE DATA'!$E249&amp;";",ROW($1:$99),1),";")),"",ROW($1:$99)),COLUMN(K248))-1)</f>
        <v/>
      </c>
      <c r="AF249" s="121" t="str">
        <f t="array" ref="AF249">MID(";"&amp;'CASE DATA'!$E249&amp;";",SMALL(IF(ISERROR(SEARCH(MID(";"&amp;'CASE DATA'!$E249&amp;";",ROW($1:$99),1),";")),"",ROW($1:$99)+1),COLUMN(L249)),SMALL(IF(ISERROR(SEARCH(MID(";"&amp;'CASE DATA'!$E249&amp;";",ROW($1:$99),1),";")),"",ROW($1:$99)),COLUMN(L248)+1)-SMALL(IF(ISERROR(SEARCH(MID(";"&amp;'CASE DATA'!$E249&amp;";",ROW($1:$99),1),";")),"",ROW($1:$99)),COLUMN(L248))-1)</f>
        <v/>
      </c>
    </row>
    <row r="250" spans="19:32" x14ac:dyDescent="0.3">
      <c r="S250" s="8">
        <f t="shared" si="4"/>
        <v>0</v>
      </c>
      <c r="U250" s="121" t="str">
        <f t="array" ref="U250">MID(";"&amp;'CASE DATA'!$E250&amp;";",SMALL(IF(ISERROR(SEARCH(MID(";"&amp;'CASE DATA'!$E250&amp;";",ROW($1:$99),1),";")),"",ROW($1:$99)+1),COLUMN(A250)),SMALL(IF(ISERROR(SEARCH(MID(";"&amp;'CASE DATA'!$E250&amp;";",ROW($1:$99),1),";")),"",ROW($1:$99)),COLUMN(A249)+1)-SMALL(IF(ISERROR(SEARCH(MID(";"&amp;'CASE DATA'!$E250&amp;";",ROW($1:$99),1),";")),"",ROW($1:$99)),COLUMN(A249))-1)</f>
        <v/>
      </c>
      <c r="V250" s="121" t="str">
        <f t="array" ref="V250">MID(";"&amp;'CASE DATA'!$E250&amp;";",SMALL(IF(ISERROR(SEARCH(MID(";"&amp;'CASE DATA'!$E250&amp;";",ROW($1:$99),1),";")),"",ROW($1:$99)+1),COLUMN(B250)),SMALL(IF(ISERROR(SEARCH(MID(";"&amp;'CASE DATA'!$E250&amp;";",ROW($1:$99),1),";")),"",ROW($1:$99)),COLUMN(B249)+1)-SMALL(IF(ISERROR(SEARCH(MID(";"&amp;'CASE DATA'!$E250&amp;";",ROW($1:$99),1),";")),"",ROW($1:$99)),COLUMN(B249))-1)</f>
        <v/>
      </c>
      <c r="W250" s="121" t="str">
        <f t="array" ref="W250">MID(";"&amp;'CASE DATA'!$E250&amp;";",SMALL(IF(ISERROR(SEARCH(MID(";"&amp;'CASE DATA'!$E250&amp;";",ROW($1:$99),1),";")),"",ROW($1:$99)+1),COLUMN(C250)),SMALL(IF(ISERROR(SEARCH(MID(";"&amp;'CASE DATA'!$E250&amp;";",ROW($1:$99),1),";")),"",ROW($1:$99)),COLUMN(C249)+1)-SMALL(IF(ISERROR(SEARCH(MID(";"&amp;'CASE DATA'!$E250&amp;";",ROW($1:$99),1),";")),"",ROW($1:$99)),COLUMN(C249))-1)</f>
        <v/>
      </c>
      <c r="X250" s="121" t="str">
        <f t="array" ref="X250">MID(";"&amp;'CASE DATA'!$E250&amp;";",SMALL(IF(ISERROR(SEARCH(MID(";"&amp;'CASE DATA'!$E250&amp;";",ROW($1:$99),1),";")),"",ROW($1:$99)+1),COLUMN(D250)),SMALL(IF(ISERROR(SEARCH(MID(";"&amp;'CASE DATA'!$E250&amp;";",ROW($1:$99),1),";")),"",ROW($1:$99)),COLUMN(D249)+1)-SMALL(IF(ISERROR(SEARCH(MID(";"&amp;'CASE DATA'!$E250&amp;";",ROW($1:$99),1),";")),"",ROW($1:$99)),COLUMN(D249))-1)</f>
        <v/>
      </c>
      <c r="Y250" s="121" t="str">
        <f t="array" ref="Y250">MID(";"&amp;'CASE DATA'!$E250&amp;";",SMALL(IF(ISERROR(SEARCH(MID(";"&amp;'CASE DATA'!$E250&amp;";",ROW($1:$99),1),";")),"",ROW($1:$99)+1),COLUMN(E250)),SMALL(IF(ISERROR(SEARCH(MID(";"&amp;'CASE DATA'!$E250&amp;";",ROW($1:$99),1),";")),"",ROW($1:$99)),COLUMN(E249)+1)-SMALL(IF(ISERROR(SEARCH(MID(";"&amp;'CASE DATA'!$E250&amp;";",ROW($1:$99),1),";")),"",ROW($1:$99)),COLUMN(E249))-1)</f>
        <v/>
      </c>
      <c r="Z250" s="121" t="str">
        <f t="array" ref="Z250">MID(";"&amp;'CASE DATA'!$E250&amp;";",SMALL(IF(ISERROR(SEARCH(MID(";"&amp;'CASE DATA'!$E250&amp;";",ROW($1:$99),1),";")),"",ROW($1:$99)+1),COLUMN(F250)),SMALL(IF(ISERROR(SEARCH(MID(";"&amp;'CASE DATA'!$E250&amp;";",ROW($1:$99),1),";")),"",ROW($1:$99)),COLUMN(F249)+1)-SMALL(IF(ISERROR(SEARCH(MID(";"&amp;'CASE DATA'!$E250&amp;";",ROW($1:$99),1),";")),"",ROW($1:$99)),COLUMN(F249))-1)</f>
        <v/>
      </c>
      <c r="AA250" s="121" t="str">
        <f t="array" ref="AA250">MID(";"&amp;'CASE DATA'!$E250&amp;";",SMALL(IF(ISERROR(SEARCH(MID(";"&amp;'CASE DATA'!$E250&amp;";",ROW($1:$99),1),";")),"",ROW($1:$99)+1),COLUMN(G250)),SMALL(IF(ISERROR(SEARCH(MID(";"&amp;'CASE DATA'!$E250&amp;";",ROW($1:$99),1),";")),"",ROW($1:$99)),COLUMN(G249)+1)-SMALL(IF(ISERROR(SEARCH(MID(";"&amp;'CASE DATA'!$E250&amp;";",ROW($1:$99),1),";")),"",ROW($1:$99)),COLUMN(G249))-1)</f>
        <v/>
      </c>
      <c r="AB250" s="121" t="str">
        <f t="array" ref="AB250">MID(";"&amp;'CASE DATA'!$E250&amp;";",SMALL(IF(ISERROR(SEARCH(MID(";"&amp;'CASE DATA'!$E250&amp;";",ROW($1:$99),1),";")),"",ROW($1:$99)+1),COLUMN(H250)),SMALL(IF(ISERROR(SEARCH(MID(";"&amp;'CASE DATA'!$E250&amp;";",ROW($1:$99),1),";")),"",ROW($1:$99)),COLUMN(H249)+1)-SMALL(IF(ISERROR(SEARCH(MID(";"&amp;'CASE DATA'!$E250&amp;";",ROW($1:$99),1),";")),"",ROW($1:$99)),COLUMN(H249))-1)</f>
        <v/>
      </c>
      <c r="AC250" s="121" t="str">
        <f t="array" ref="AC250">MID(";"&amp;'CASE DATA'!$E250&amp;";",SMALL(IF(ISERROR(SEARCH(MID(";"&amp;'CASE DATA'!$E250&amp;";",ROW($1:$99),1),";")),"",ROW($1:$99)+1),COLUMN(I250)),SMALL(IF(ISERROR(SEARCH(MID(";"&amp;'CASE DATA'!$E250&amp;";",ROW($1:$99),1),";")),"",ROW($1:$99)),COLUMN(I249)+1)-SMALL(IF(ISERROR(SEARCH(MID(";"&amp;'CASE DATA'!$E250&amp;";",ROW($1:$99),1),";")),"",ROW($1:$99)),COLUMN(I249))-1)</f>
        <v/>
      </c>
      <c r="AD250" s="121" t="str">
        <f t="array" ref="AD250">MID(";"&amp;'CASE DATA'!$E250&amp;";",SMALL(IF(ISERROR(SEARCH(MID(";"&amp;'CASE DATA'!$E250&amp;";",ROW($1:$99),1),";")),"",ROW($1:$99)+1),COLUMN(J250)),SMALL(IF(ISERROR(SEARCH(MID(";"&amp;'CASE DATA'!$E250&amp;";",ROW($1:$99),1),";")),"",ROW($1:$99)),COLUMN(J249)+1)-SMALL(IF(ISERROR(SEARCH(MID(";"&amp;'CASE DATA'!$E250&amp;";",ROW($1:$99),1),";")),"",ROW($1:$99)),COLUMN(J249))-1)</f>
        <v/>
      </c>
      <c r="AE250" s="121" t="str">
        <f t="array" ref="AE250">MID(";"&amp;'CASE DATA'!$E250&amp;";",SMALL(IF(ISERROR(SEARCH(MID(";"&amp;'CASE DATA'!$E250&amp;";",ROW($1:$99),1),";")),"",ROW($1:$99)+1),COLUMN(K250)),SMALL(IF(ISERROR(SEARCH(MID(";"&amp;'CASE DATA'!$E250&amp;";",ROW($1:$99),1),";")),"",ROW($1:$99)),COLUMN(K249)+1)-SMALL(IF(ISERROR(SEARCH(MID(";"&amp;'CASE DATA'!$E250&amp;";",ROW($1:$99),1),";")),"",ROW($1:$99)),COLUMN(K249))-1)</f>
        <v/>
      </c>
      <c r="AF250" s="121" t="str">
        <f t="array" ref="AF250">MID(";"&amp;'CASE DATA'!$E250&amp;";",SMALL(IF(ISERROR(SEARCH(MID(";"&amp;'CASE DATA'!$E250&amp;";",ROW($1:$99),1),";")),"",ROW($1:$99)+1),COLUMN(L250)),SMALL(IF(ISERROR(SEARCH(MID(";"&amp;'CASE DATA'!$E250&amp;";",ROW($1:$99),1),";")),"",ROW($1:$99)),COLUMN(L249)+1)-SMALL(IF(ISERROR(SEARCH(MID(";"&amp;'CASE DATA'!$E250&amp;";",ROW($1:$99),1),";")),"",ROW($1:$99)),COLUMN(L249))-1)</f>
        <v/>
      </c>
    </row>
    <row r="251" spans="19:32" x14ac:dyDescent="0.3">
      <c r="S251" s="8">
        <f t="shared" si="4"/>
        <v>0</v>
      </c>
      <c r="U251" s="121" t="str">
        <f t="array" ref="U251">MID(";"&amp;'CASE DATA'!$E251&amp;";",SMALL(IF(ISERROR(SEARCH(MID(";"&amp;'CASE DATA'!$E251&amp;";",ROW($1:$99),1),";")),"",ROW($1:$99)+1),COLUMN(A251)),SMALL(IF(ISERROR(SEARCH(MID(";"&amp;'CASE DATA'!$E251&amp;";",ROW($1:$99),1),";")),"",ROW($1:$99)),COLUMN(A250)+1)-SMALL(IF(ISERROR(SEARCH(MID(";"&amp;'CASE DATA'!$E251&amp;";",ROW($1:$99),1),";")),"",ROW($1:$99)),COLUMN(A250))-1)</f>
        <v/>
      </c>
      <c r="V251" s="121" t="str">
        <f t="array" ref="V251">MID(";"&amp;'CASE DATA'!$E251&amp;";",SMALL(IF(ISERROR(SEARCH(MID(";"&amp;'CASE DATA'!$E251&amp;";",ROW($1:$99),1),";")),"",ROW($1:$99)+1),COLUMN(B251)),SMALL(IF(ISERROR(SEARCH(MID(";"&amp;'CASE DATA'!$E251&amp;";",ROW($1:$99),1),";")),"",ROW($1:$99)),COLUMN(B250)+1)-SMALL(IF(ISERROR(SEARCH(MID(";"&amp;'CASE DATA'!$E251&amp;";",ROW($1:$99),1),";")),"",ROW($1:$99)),COLUMN(B250))-1)</f>
        <v/>
      </c>
      <c r="W251" s="121" t="str">
        <f t="array" ref="W251">MID(";"&amp;'CASE DATA'!$E251&amp;";",SMALL(IF(ISERROR(SEARCH(MID(";"&amp;'CASE DATA'!$E251&amp;";",ROW($1:$99),1),";")),"",ROW($1:$99)+1),COLUMN(C251)),SMALL(IF(ISERROR(SEARCH(MID(";"&amp;'CASE DATA'!$E251&amp;";",ROW($1:$99),1),";")),"",ROW($1:$99)),COLUMN(C250)+1)-SMALL(IF(ISERROR(SEARCH(MID(";"&amp;'CASE DATA'!$E251&amp;";",ROW($1:$99),1),";")),"",ROW($1:$99)),COLUMN(C250))-1)</f>
        <v/>
      </c>
      <c r="X251" s="121" t="str">
        <f t="array" ref="X251">MID(";"&amp;'CASE DATA'!$E251&amp;";",SMALL(IF(ISERROR(SEARCH(MID(";"&amp;'CASE DATA'!$E251&amp;";",ROW($1:$99),1),";")),"",ROW($1:$99)+1),COLUMN(D251)),SMALL(IF(ISERROR(SEARCH(MID(";"&amp;'CASE DATA'!$E251&amp;";",ROW($1:$99),1),";")),"",ROW($1:$99)),COLUMN(D250)+1)-SMALL(IF(ISERROR(SEARCH(MID(";"&amp;'CASE DATA'!$E251&amp;";",ROW($1:$99),1),";")),"",ROW($1:$99)),COLUMN(D250))-1)</f>
        <v/>
      </c>
      <c r="Y251" s="121" t="str">
        <f t="array" ref="Y251">MID(";"&amp;'CASE DATA'!$E251&amp;";",SMALL(IF(ISERROR(SEARCH(MID(";"&amp;'CASE DATA'!$E251&amp;";",ROW($1:$99),1),";")),"",ROW($1:$99)+1),COLUMN(E251)),SMALL(IF(ISERROR(SEARCH(MID(";"&amp;'CASE DATA'!$E251&amp;";",ROW($1:$99),1),";")),"",ROW($1:$99)),COLUMN(E250)+1)-SMALL(IF(ISERROR(SEARCH(MID(";"&amp;'CASE DATA'!$E251&amp;";",ROW($1:$99),1),";")),"",ROW($1:$99)),COLUMN(E250))-1)</f>
        <v/>
      </c>
      <c r="Z251" s="121" t="str">
        <f t="array" ref="Z251">MID(";"&amp;'CASE DATA'!$E251&amp;";",SMALL(IF(ISERROR(SEARCH(MID(";"&amp;'CASE DATA'!$E251&amp;";",ROW($1:$99),1),";")),"",ROW($1:$99)+1),COLUMN(F251)),SMALL(IF(ISERROR(SEARCH(MID(";"&amp;'CASE DATA'!$E251&amp;";",ROW($1:$99),1),";")),"",ROW($1:$99)),COLUMN(F250)+1)-SMALL(IF(ISERROR(SEARCH(MID(";"&amp;'CASE DATA'!$E251&amp;";",ROW($1:$99),1),";")),"",ROW($1:$99)),COLUMN(F250))-1)</f>
        <v/>
      </c>
      <c r="AA251" s="121" t="str">
        <f t="array" ref="AA251">MID(";"&amp;'CASE DATA'!$E251&amp;";",SMALL(IF(ISERROR(SEARCH(MID(";"&amp;'CASE DATA'!$E251&amp;";",ROW($1:$99),1),";")),"",ROW($1:$99)+1),COLUMN(G251)),SMALL(IF(ISERROR(SEARCH(MID(";"&amp;'CASE DATA'!$E251&amp;";",ROW($1:$99),1),";")),"",ROW($1:$99)),COLUMN(G250)+1)-SMALL(IF(ISERROR(SEARCH(MID(";"&amp;'CASE DATA'!$E251&amp;";",ROW($1:$99),1),";")),"",ROW($1:$99)),COLUMN(G250))-1)</f>
        <v/>
      </c>
      <c r="AB251" s="121" t="str">
        <f t="array" ref="AB251">MID(";"&amp;'CASE DATA'!$E251&amp;";",SMALL(IF(ISERROR(SEARCH(MID(";"&amp;'CASE DATA'!$E251&amp;";",ROW($1:$99),1),";")),"",ROW($1:$99)+1),COLUMN(H251)),SMALL(IF(ISERROR(SEARCH(MID(";"&amp;'CASE DATA'!$E251&amp;";",ROW($1:$99),1),";")),"",ROW($1:$99)),COLUMN(H250)+1)-SMALL(IF(ISERROR(SEARCH(MID(";"&amp;'CASE DATA'!$E251&amp;";",ROW($1:$99),1),";")),"",ROW($1:$99)),COLUMN(H250))-1)</f>
        <v/>
      </c>
      <c r="AC251" s="121" t="str">
        <f t="array" ref="AC251">MID(";"&amp;'CASE DATA'!$E251&amp;";",SMALL(IF(ISERROR(SEARCH(MID(";"&amp;'CASE DATA'!$E251&amp;";",ROW($1:$99),1),";")),"",ROW($1:$99)+1),COLUMN(I251)),SMALL(IF(ISERROR(SEARCH(MID(";"&amp;'CASE DATA'!$E251&amp;";",ROW($1:$99),1),";")),"",ROW($1:$99)),COLUMN(I250)+1)-SMALL(IF(ISERROR(SEARCH(MID(";"&amp;'CASE DATA'!$E251&amp;";",ROW($1:$99),1),";")),"",ROW($1:$99)),COLUMN(I250))-1)</f>
        <v/>
      </c>
      <c r="AD251" s="121" t="str">
        <f t="array" ref="AD251">MID(";"&amp;'CASE DATA'!$E251&amp;";",SMALL(IF(ISERROR(SEARCH(MID(";"&amp;'CASE DATA'!$E251&amp;";",ROW($1:$99),1),";")),"",ROW($1:$99)+1),COLUMN(J251)),SMALL(IF(ISERROR(SEARCH(MID(";"&amp;'CASE DATA'!$E251&amp;";",ROW($1:$99),1),";")),"",ROW($1:$99)),COLUMN(J250)+1)-SMALL(IF(ISERROR(SEARCH(MID(";"&amp;'CASE DATA'!$E251&amp;";",ROW($1:$99),1),";")),"",ROW($1:$99)),COLUMN(J250))-1)</f>
        <v/>
      </c>
      <c r="AE251" s="121" t="str">
        <f t="array" ref="AE251">MID(";"&amp;'CASE DATA'!$E251&amp;";",SMALL(IF(ISERROR(SEARCH(MID(";"&amp;'CASE DATA'!$E251&amp;";",ROW($1:$99),1),";")),"",ROW($1:$99)+1),COLUMN(K251)),SMALL(IF(ISERROR(SEARCH(MID(";"&amp;'CASE DATA'!$E251&amp;";",ROW($1:$99),1),";")),"",ROW($1:$99)),COLUMN(K250)+1)-SMALL(IF(ISERROR(SEARCH(MID(";"&amp;'CASE DATA'!$E251&amp;";",ROW($1:$99),1),";")),"",ROW($1:$99)),COLUMN(K250))-1)</f>
        <v/>
      </c>
      <c r="AF251" s="121" t="str">
        <f t="array" ref="AF251">MID(";"&amp;'CASE DATA'!$E251&amp;";",SMALL(IF(ISERROR(SEARCH(MID(";"&amp;'CASE DATA'!$E251&amp;";",ROW($1:$99),1),";")),"",ROW($1:$99)+1),COLUMN(L251)),SMALL(IF(ISERROR(SEARCH(MID(";"&amp;'CASE DATA'!$E251&amp;";",ROW($1:$99),1),";")),"",ROW($1:$99)),COLUMN(L250)+1)-SMALL(IF(ISERROR(SEARCH(MID(";"&amp;'CASE DATA'!$E251&amp;";",ROW($1:$99),1),";")),"",ROW($1:$99)),COLUMN(L250))-1)</f>
        <v/>
      </c>
    </row>
    <row r="252" spans="19:32" x14ac:dyDescent="0.3">
      <c r="S252" s="8">
        <f t="shared" si="4"/>
        <v>0</v>
      </c>
      <c r="U252" s="121" t="str">
        <f t="array" ref="U252">MID(";"&amp;'CASE DATA'!$E252&amp;";",SMALL(IF(ISERROR(SEARCH(MID(";"&amp;'CASE DATA'!$E252&amp;";",ROW($1:$99),1),";")),"",ROW($1:$99)+1),COLUMN(A252)),SMALL(IF(ISERROR(SEARCH(MID(";"&amp;'CASE DATA'!$E252&amp;";",ROW($1:$99),1),";")),"",ROW($1:$99)),COLUMN(A251)+1)-SMALL(IF(ISERROR(SEARCH(MID(";"&amp;'CASE DATA'!$E252&amp;";",ROW($1:$99),1),";")),"",ROW($1:$99)),COLUMN(A251))-1)</f>
        <v/>
      </c>
      <c r="V252" s="121" t="str">
        <f t="array" ref="V252">MID(";"&amp;'CASE DATA'!$E252&amp;";",SMALL(IF(ISERROR(SEARCH(MID(";"&amp;'CASE DATA'!$E252&amp;";",ROW($1:$99),1),";")),"",ROW($1:$99)+1),COLUMN(B252)),SMALL(IF(ISERROR(SEARCH(MID(";"&amp;'CASE DATA'!$E252&amp;";",ROW($1:$99),1),";")),"",ROW($1:$99)),COLUMN(B251)+1)-SMALL(IF(ISERROR(SEARCH(MID(";"&amp;'CASE DATA'!$E252&amp;";",ROW($1:$99),1),";")),"",ROW($1:$99)),COLUMN(B251))-1)</f>
        <v/>
      </c>
      <c r="W252" s="121" t="str">
        <f t="array" ref="W252">MID(";"&amp;'CASE DATA'!$E252&amp;";",SMALL(IF(ISERROR(SEARCH(MID(";"&amp;'CASE DATA'!$E252&amp;";",ROW($1:$99),1),";")),"",ROW($1:$99)+1),COLUMN(C252)),SMALL(IF(ISERROR(SEARCH(MID(";"&amp;'CASE DATA'!$E252&amp;";",ROW($1:$99),1),";")),"",ROW($1:$99)),COLUMN(C251)+1)-SMALL(IF(ISERROR(SEARCH(MID(";"&amp;'CASE DATA'!$E252&amp;";",ROW($1:$99),1),";")),"",ROW($1:$99)),COLUMN(C251))-1)</f>
        <v/>
      </c>
      <c r="X252" s="121" t="str">
        <f t="array" ref="X252">MID(";"&amp;'CASE DATA'!$E252&amp;";",SMALL(IF(ISERROR(SEARCH(MID(";"&amp;'CASE DATA'!$E252&amp;";",ROW($1:$99),1),";")),"",ROW($1:$99)+1),COLUMN(D252)),SMALL(IF(ISERROR(SEARCH(MID(";"&amp;'CASE DATA'!$E252&amp;";",ROW($1:$99),1),";")),"",ROW($1:$99)),COLUMN(D251)+1)-SMALL(IF(ISERROR(SEARCH(MID(";"&amp;'CASE DATA'!$E252&amp;";",ROW($1:$99),1),";")),"",ROW($1:$99)),COLUMN(D251))-1)</f>
        <v/>
      </c>
      <c r="Y252" s="121" t="str">
        <f t="array" ref="Y252">MID(";"&amp;'CASE DATA'!$E252&amp;";",SMALL(IF(ISERROR(SEARCH(MID(";"&amp;'CASE DATA'!$E252&amp;";",ROW($1:$99),1),";")),"",ROW($1:$99)+1),COLUMN(E252)),SMALL(IF(ISERROR(SEARCH(MID(";"&amp;'CASE DATA'!$E252&amp;";",ROW($1:$99),1),";")),"",ROW($1:$99)),COLUMN(E251)+1)-SMALL(IF(ISERROR(SEARCH(MID(";"&amp;'CASE DATA'!$E252&amp;";",ROW($1:$99),1),";")),"",ROW($1:$99)),COLUMN(E251))-1)</f>
        <v/>
      </c>
      <c r="Z252" s="121" t="str">
        <f t="array" ref="Z252">MID(";"&amp;'CASE DATA'!$E252&amp;";",SMALL(IF(ISERROR(SEARCH(MID(";"&amp;'CASE DATA'!$E252&amp;";",ROW($1:$99),1),";")),"",ROW($1:$99)+1),COLUMN(F252)),SMALL(IF(ISERROR(SEARCH(MID(";"&amp;'CASE DATA'!$E252&amp;";",ROW($1:$99),1),";")),"",ROW($1:$99)),COLUMN(F251)+1)-SMALL(IF(ISERROR(SEARCH(MID(";"&amp;'CASE DATA'!$E252&amp;";",ROW($1:$99),1),";")),"",ROW($1:$99)),COLUMN(F251))-1)</f>
        <v/>
      </c>
      <c r="AA252" s="121" t="str">
        <f t="array" ref="AA252">MID(";"&amp;'CASE DATA'!$E252&amp;";",SMALL(IF(ISERROR(SEARCH(MID(";"&amp;'CASE DATA'!$E252&amp;";",ROW($1:$99),1),";")),"",ROW($1:$99)+1),COLUMN(G252)),SMALL(IF(ISERROR(SEARCH(MID(";"&amp;'CASE DATA'!$E252&amp;";",ROW($1:$99),1),";")),"",ROW($1:$99)),COLUMN(G251)+1)-SMALL(IF(ISERROR(SEARCH(MID(";"&amp;'CASE DATA'!$E252&amp;";",ROW($1:$99),1),";")),"",ROW($1:$99)),COLUMN(G251))-1)</f>
        <v/>
      </c>
      <c r="AB252" s="121" t="str">
        <f t="array" ref="AB252">MID(";"&amp;'CASE DATA'!$E252&amp;";",SMALL(IF(ISERROR(SEARCH(MID(";"&amp;'CASE DATA'!$E252&amp;";",ROW($1:$99),1),";")),"",ROW($1:$99)+1),COLUMN(H252)),SMALL(IF(ISERROR(SEARCH(MID(";"&amp;'CASE DATA'!$E252&amp;";",ROW($1:$99),1),";")),"",ROW($1:$99)),COLUMN(H251)+1)-SMALL(IF(ISERROR(SEARCH(MID(";"&amp;'CASE DATA'!$E252&amp;";",ROW($1:$99),1),";")),"",ROW($1:$99)),COLUMN(H251))-1)</f>
        <v/>
      </c>
      <c r="AC252" s="121" t="str">
        <f t="array" ref="AC252">MID(";"&amp;'CASE DATA'!$E252&amp;";",SMALL(IF(ISERROR(SEARCH(MID(";"&amp;'CASE DATA'!$E252&amp;";",ROW($1:$99),1),";")),"",ROW($1:$99)+1),COLUMN(I252)),SMALL(IF(ISERROR(SEARCH(MID(";"&amp;'CASE DATA'!$E252&amp;";",ROW($1:$99),1),";")),"",ROW($1:$99)),COLUMN(I251)+1)-SMALL(IF(ISERROR(SEARCH(MID(";"&amp;'CASE DATA'!$E252&amp;";",ROW($1:$99),1),";")),"",ROW($1:$99)),COLUMN(I251))-1)</f>
        <v/>
      </c>
      <c r="AD252" s="121" t="str">
        <f t="array" ref="AD252">MID(";"&amp;'CASE DATA'!$E252&amp;";",SMALL(IF(ISERROR(SEARCH(MID(";"&amp;'CASE DATA'!$E252&amp;";",ROW($1:$99),1),";")),"",ROW($1:$99)+1),COLUMN(J252)),SMALL(IF(ISERROR(SEARCH(MID(";"&amp;'CASE DATA'!$E252&amp;";",ROW($1:$99),1),";")),"",ROW($1:$99)),COLUMN(J251)+1)-SMALL(IF(ISERROR(SEARCH(MID(";"&amp;'CASE DATA'!$E252&amp;";",ROW($1:$99),1),";")),"",ROW($1:$99)),COLUMN(J251))-1)</f>
        <v/>
      </c>
      <c r="AE252" s="121" t="str">
        <f t="array" ref="AE252">MID(";"&amp;'CASE DATA'!$E252&amp;";",SMALL(IF(ISERROR(SEARCH(MID(";"&amp;'CASE DATA'!$E252&amp;";",ROW($1:$99),1),";")),"",ROW($1:$99)+1),COLUMN(K252)),SMALL(IF(ISERROR(SEARCH(MID(";"&amp;'CASE DATA'!$E252&amp;";",ROW($1:$99),1),";")),"",ROW($1:$99)),COLUMN(K251)+1)-SMALL(IF(ISERROR(SEARCH(MID(";"&amp;'CASE DATA'!$E252&amp;";",ROW($1:$99),1),";")),"",ROW($1:$99)),COLUMN(K251))-1)</f>
        <v/>
      </c>
      <c r="AF252" s="121" t="str">
        <f t="array" ref="AF252">MID(";"&amp;'CASE DATA'!$E252&amp;";",SMALL(IF(ISERROR(SEARCH(MID(";"&amp;'CASE DATA'!$E252&amp;";",ROW($1:$99),1),";")),"",ROW($1:$99)+1),COLUMN(L252)),SMALL(IF(ISERROR(SEARCH(MID(";"&amp;'CASE DATA'!$E252&amp;";",ROW($1:$99),1),";")),"",ROW($1:$99)),COLUMN(L251)+1)-SMALL(IF(ISERROR(SEARCH(MID(";"&amp;'CASE DATA'!$E252&amp;";",ROW($1:$99),1),";")),"",ROW($1:$99)),COLUMN(L251))-1)</f>
        <v/>
      </c>
    </row>
    <row r="253" spans="19:32" x14ac:dyDescent="0.3">
      <c r="S253" s="8">
        <f t="shared" si="4"/>
        <v>0</v>
      </c>
      <c r="U253" s="121" t="str">
        <f t="array" ref="U253">MID(";"&amp;'CASE DATA'!$E253&amp;";",SMALL(IF(ISERROR(SEARCH(MID(";"&amp;'CASE DATA'!$E253&amp;";",ROW($1:$99),1),";")),"",ROW($1:$99)+1),COLUMN(A253)),SMALL(IF(ISERROR(SEARCH(MID(";"&amp;'CASE DATA'!$E253&amp;";",ROW($1:$99),1),";")),"",ROW($1:$99)),COLUMN(A252)+1)-SMALL(IF(ISERROR(SEARCH(MID(";"&amp;'CASE DATA'!$E253&amp;";",ROW($1:$99),1),";")),"",ROW($1:$99)),COLUMN(A252))-1)</f>
        <v/>
      </c>
      <c r="V253" s="121" t="str">
        <f t="array" ref="V253">MID(";"&amp;'CASE DATA'!$E253&amp;";",SMALL(IF(ISERROR(SEARCH(MID(";"&amp;'CASE DATA'!$E253&amp;";",ROW($1:$99),1),";")),"",ROW($1:$99)+1),COLUMN(B253)),SMALL(IF(ISERROR(SEARCH(MID(";"&amp;'CASE DATA'!$E253&amp;";",ROW($1:$99),1),";")),"",ROW($1:$99)),COLUMN(B252)+1)-SMALL(IF(ISERROR(SEARCH(MID(";"&amp;'CASE DATA'!$E253&amp;";",ROW($1:$99),1),";")),"",ROW($1:$99)),COLUMN(B252))-1)</f>
        <v/>
      </c>
      <c r="W253" s="121" t="str">
        <f t="array" ref="W253">MID(";"&amp;'CASE DATA'!$E253&amp;";",SMALL(IF(ISERROR(SEARCH(MID(";"&amp;'CASE DATA'!$E253&amp;";",ROW($1:$99),1),";")),"",ROW($1:$99)+1),COLUMN(C253)),SMALL(IF(ISERROR(SEARCH(MID(";"&amp;'CASE DATA'!$E253&amp;";",ROW($1:$99),1),";")),"",ROW($1:$99)),COLUMN(C252)+1)-SMALL(IF(ISERROR(SEARCH(MID(";"&amp;'CASE DATA'!$E253&amp;";",ROW($1:$99),1),";")),"",ROW($1:$99)),COLUMN(C252))-1)</f>
        <v/>
      </c>
      <c r="X253" s="121" t="str">
        <f t="array" ref="X253">MID(";"&amp;'CASE DATA'!$E253&amp;";",SMALL(IF(ISERROR(SEARCH(MID(";"&amp;'CASE DATA'!$E253&amp;";",ROW($1:$99),1),";")),"",ROW($1:$99)+1),COLUMN(D253)),SMALL(IF(ISERROR(SEARCH(MID(";"&amp;'CASE DATA'!$E253&amp;";",ROW($1:$99),1),";")),"",ROW($1:$99)),COLUMN(D252)+1)-SMALL(IF(ISERROR(SEARCH(MID(";"&amp;'CASE DATA'!$E253&amp;";",ROW($1:$99),1),";")),"",ROW($1:$99)),COLUMN(D252))-1)</f>
        <v/>
      </c>
      <c r="Y253" s="121" t="str">
        <f t="array" ref="Y253">MID(";"&amp;'CASE DATA'!$E253&amp;";",SMALL(IF(ISERROR(SEARCH(MID(";"&amp;'CASE DATA'!$E253&amp;";",ROW($1:$99),1),";")),"",ROW($1:$99)+1),COLUMN(E253)),SMALL(IF(ISERROR(SEARCH(MID(";"&amp;'CASE DATA'!$E253&amp;";",ROW($1:$99),1),";")),"",ROW($1:$99)),COLUMN(E252)+1)-SMALL(IF(ISERROR(SEARCH(MID(";"&amp;'CASE DATA'!$E253&amp;";",ROW($1:$99),1),";")),"",ROW($1:$99)),COLUMN(E252))-1)</f>
        <v/>
      </c>
      <c r="Z253" s="121" t="str">
        <f t="array" ref="Z253">MID(";"&amp;'CASE DATA'!$E253&amp;";",SMALL(IF(ISERROR(SEARCH(MID(";"&amp;'CASE DATA'!$E253&amp;";",ROW($1:$99),1),";")),"",ROW($1:$99)+1),COLUMN(F253)),SMALL(IF(ISERROR(SEARCH(MID(";"&amp;'CASE DATA'!$E253&amp;";",ROW($1:$99),1),";")),"",ROW($1:$99)),COLUMN(F252)+1)-SMALL(IF(ISERROR(SEARCH(MID(";"&amp;'CASE DATA'!$E253&amp;";",ROW($1:$99),1),";")),"",ROW($1:$99)),COLUMN(F252))-1)</f>
        <v/>
      </c>
      <c r="AA253" s="121" t="str">
        <f t="array" ref="AA253">MID(";"&amp;'CASE DATA'!$E253&amp;";",SMALL(IF(ISERROR(SEARCH(MID(";"&amp;'CASE DATA'!$E253&amp;";",ROW($1:$99),1),";")),"",ROW($1:$99)+1),COLUMN(G253)),SMALL(IF(ISERROR(SEARCH(MID(";"&amp;'CASE DATA'!$E253&amp;";",ROW($1:$99),1),";")),"",ROW($1:$99)),COLUMN(G252)+1)-SMALL(IF(ISERROR(SEARCH(MID(";"&amp;'CASE DATA'!$E253&amp;";",ROW($1:$99),1),";")),"",ROW($1:$99)),COLUMN(G252))-1)</f>
        <v/>
      </c>
      <c r="AB253" s="121" t="str">
        <f t="array" ref="AB253">MID(";"&amp;'CASE DATA'!$E253&amp;";",SMALL(IF(ISERROR(SEARCH(MID(";"&amp;'CASE DATA'!$E253&amp;";",ROW($1:$99),1),";")),"",ROW($1:$99)+1),COLUMN(H253)),SMALL(IF(ISERROR(SEARCH(MID(";"&amp;'CASE DATA'!$E253&amp;";",ROW($1:$99),1),";")),"",ROW($1:$99)),COLUMN(H252)+1)-SMALL(IF(ISERROR(SEARCH(MID(";"&amp;'CASE DATA'!$E253&amp;";",ROW($1:$99),1),";")),"",ROW($1:$99)),COLUMN(H252))-1)</f>
        <v/>
      </c>
      <c r="AC253" s="121" t="str">
        <f t="array" ref="AC253">MID(";"&amp;'CASE DATA'!$E253&amp;";",SMALL(IF(ISERROR(SEARCH(MID(";"&amp;'CASE DATA'!$E253&amp;";",ROW($1:$99),1),";")),"",ROW($1:$99)+1),COLUMN(I253)),SMALL(IF(ISERROR(SEARCH(MID(";"&amp;'CASE DATA'!$E253&amp;";",ROW($1:$99),1),";")),"",ROW($1:$99)),COLUMN(I252)+1)-SMALL(IF(ISERROR(SEARCH(MID(";"&amp;'CASE DATA'!$E253&amp;";",ROW($1:$99),1),";")),"",ROW($1:$99)),COLUMN(I252))-1)</f>
        <v/>
      </c>
      <c r="AD253" s="121" t="str">
        <f t="array" ref="AD253">MID(";"&amp;'CASE DATA'!$E253&amp;";",SMALL(IF(ISERROR(SEARCH(MID(";"&amp;'CASE DATA'!$E253&amp;";",ROW($1:$99),1),";")),"",ROW($1:$99)+1),COLUMN(J253)),SMALL(IF(ISERROR(SEARCH(MID(";"&amp;'CASE DATA'!$E253&amp;";",ROW($1:$99),1),";")),"",ROW($1:$99)),COLUMN(J252)+1)-SMALL(IF(ISERROR(SEARCH(MID(";"&amp;'CASE DATA'!$E253&amp;";",ROW($1:$99),1),";")),"",ROW($1:$99)),COLUMN(J252))-1)</f>
        <v/>
      </c>
      <c r="AE253" s="121" t="str">
        <f t="array" ref="AE253">MID(";"&amp;'CASE DATA'!$E253&amp;";",SMALL(IF(ISERROR(SEARCH(MID(";"&amp;'CASE DATA'!$E253&amp;";",ROW($1:$99),1),";")),"",ROW($1:$99)+1),COLUMN(K253)),SMALL(IF(ISERROR(SEARCH(MID(";"&amp;'CASE DATA'!$E253&amp;";",ROW($1:$99),1),";")),"",ROW($1:$99)),COLUMN(K252)+1)-SMALL(IF(ISERROR(SEARCH(MID(";"&amp;'CASE DATA'!$E253&amp;";",ROW($1:$99),1),";")),"",ROW($1:$99)),COLUMN(K252))-1)</f>
        <v/>
      </c>
      <c r="AF253" s="121" t="str">
        <f t="array" ref="AF253">MID(";"&amp;'CASE DATA'!$E253&amp;";",SMALL(IF(ISERROR(SEARCH(MID(";"&amp;'CASE DATA'!$E253&amp;";",ROW($1:$99),1),";")),"",ROW($1:$99)+1),COLUMN(L253)),SMALL(IF(ISERROR(SEARCH(MID(";"&amp;'CASE DATA'!$E253&amp;";",ROW($1:$99),1),";")),"",ROW($1:$99)),COLUMN(L252)+1)-SMALL(IF(ISERROR(SEARCH(MID(";"&amp;'CASE DATA'!$E253&amp;";",ROW($1:$99),1),";")),"",ROW($1:$99)),COLUMN(L252))-1)</f>
        <v/>
      </c>
    </row>
    <row r="254" spans="19:32" x14ac:dyDescent="0.3">
      <c r="S254" s="8">
        <f t="shared" si="4"/>
        <v>0</v>
      </c>
      <c r="U254" s="121" t="str">
        <f t="array" ref="U254">MID(";"&amp;'CASE DATA'!$E254&amp;";",SMALL(IF(ISERROR(SEARCH(MID(";"&amp;'CASE DATA'!$E254&amp;";",ROW($1:$99),1),";")),"",ROW($1:$99)+1),COLUMN(A254)),SMALL(IF(ISERROR(SEARCH(MID(";"&amp;'CASE DATA'!$E254&amp;";",ROW($1:$99),1),";")),"",ROW($1:$99)),COLUMN(A253)+1)-SMALL(IF(ISERROR(SEARCH(MID(";"&amp;'CASE DATA'!$E254&amp;";",ROW($1:$99),1),";")),"",ROW($1:$99)),COLUMN(A253))-1)</f>
        <v/>
      </c>
      <c r="V254" s="121" t="str">
        <f t="array" ref="V254">MID(";"&amp;'CASE DATA'!$E254&amp;";",SMALL(IF(ISERROR(SEARCH(MID(";"&amp;'CASE DATA'!$E254&amp;";",ROW($1:$99),1),";")),"",ROW($1:$99)+1),COLUMN(B254)),SMALL(IF(ISERROR(SEARCH(MID(";"&amp;'CASE DATA'!$E254&amp;";",ROW($1:$99),1),";")),"",ROW($1:$99)),COLUMN(B253)+1)-SMALL(IF(ISERROR(SEARCH(MID(";"&amp;'CASE DATA'!$E254&amp;";",ROW($1:$99),1),";")),"",ROW($1:$99)),COLUMN(B253))-1)</f>
        <v/>
      </c>
      <c r="W254" s="121" t="str">
        <f t="array" ref="W254">MID(";"&amp;'CASE DATA'!$E254&amp;";",SMALL(IF(ISERROR(SEARCH(MID(";"&amp;'CASE DATA'!$E254&amp;";",ROW($1:$99),1),";")),"",ROW($1:$99)+1),COLUMN(C254)),SMALL(IF(ISERROR(SEARCH(MID(";"&amp;'CASE DATA'!$E254&amp;";",ROW($1:$99),1),";")),"",ROW($1:$99)),COLUMN(C253)+1)-SMALL(IF(ISERROR(SEARCH(MID(";"&amp;'CASE DATA'!$E254&amp;";",ROW($1:$99),1),";")),"",ROW($1:$99)),COLUMN(C253))-1)</f>
        <v/>
      </c>
      <c r="X254" s="121" t="str">
        <f t="array" ref="X254">MID(";"&amp;'CASE DATA'!$E254&amp;";",SMALL(IF(ISERROR(SEARCH(MID(";"&amp;'CASE DATA'!$E254&amp;";",ROW($1:$99),1),";")),"",ROW($1:$99)+1),COLUMN(D254)),SMALL(IF(ISERROR(SEARCH(MID(";"&amp;'CASE DATA'!$E254&amp;";",ROW($1:$99),1),";")),"",ROW($1:$99)),COLUMN(D253)+1)-SMALL(IF(ISERROR(SEARCH(MID(";"&amp;'CASE DATA'!$E254&amp;";",ROW($1:$99),1),";")),"",ROW($1:$99)),COLUMN(D253))-1)</f>
        <v/>
      </c>
      <c r="Y254" s="121" t="str">
        <f t="array" ref="Y254">MID(";"&amp;'CASE DATA'!$E254&amp;";",SMALL(IF(ISERROR(SEARCH(MID(";"&amp;'CASE DATA'!$E254&amp;";",ROW($1:$99),1),";")),"",ROW($1:$99)+1),COLUMN(E254)),SMALL(IF(ISERROR(SEARCH(MID(";"&amp;'CASE DATA'!$E254&amp;";",ROW($1:$99),1),";")),"",ROW($1:$99)),COLUMN(E253)+1)-SMALL(IF(ISERROR(SEARCH(MID(";"&amp;'CASE DATA'!$E254&amp;";",ROW($1:$99),1),";")),"",ROW($1:$99)),COLUMN(E253))-1)</f>
        <v/>
      </c>
      <c r="Z254" s="121" t="str">
        <f t="array" ref="Z254">MID(";"&amp;'CASE DATA'!$E254&amp;";",SMALL(IF(ISERROR(SEARCH(MID(";"&amp;'CASE DATA'!$E254&amp;";",ROW($1:$99),1),";")),"",ROW($1:$99)+1),COLUMN(F254)),SMALL(IF(ISERROR(SEARCH(MID(";"&amp;'CASE DATA'!$E254&amp;";",ROW($1:$99),1),";")),"",ROW($1:$99)),COLUMN(F253)+1)-SMALL(IF(ISERROR(SEARCH(MID(";"&amp;'CASE DATA'!$E254&amp;";",ROW($1:$99),1),";")),"",ROW($1:$99)),COLUMN(F253))-1)</f>
        <v/>
      </c>
      <c r="AA254" s="121" t="str">
        <f t="array" ref="AA254">MID(";"&amp;'CASE DATA'!$E254&amp;";",SMALL(IF(ISERROR(SEARCH(MID(";"&amp;'CASE DATA'!$E254&amp;";",ROW($1:$99),1),";")),"",ROW($1:$99)+1),COLUMN(G254)),SMALL(IF(ISERROR(SEARCH(MID(";"&amp;'CASE DATA'!$E254&amp;";",ROW($1:$99),1),";")),"",ROW($1:$99)),COLUMN(G253)+1)-SMALL(IF(ISERROR(SEARCH(MID(";"&amp;'CASE DATA'!$E254&amp;";",ROW($1:$99),1),";")),"",ROW($1:$99)),COLUMN(G253))-1)</f>
        <v/>
      </c>
      <c r="AB254" s="121" t="str">
        <f t="array" ref="AB254">MID(";"&amp;'CASE DATA'!$E254&amp;";",SMALL(IF(ISERROR(SEARCH(MID(";"&amp;'CASE DATA'!$E254&amp;";",ROW($1:$99),1),";")),"",ROW($1:$99)+1),COLUMN(H254)),SMALL(IF(ISERROR(SEARCH(MID(";"&amp;'CASE DATA'!$E254&amp;";",ROW($1:$99),1),";")),"",ROW($1:$99)),COLUMN(H253)+1)-SMALL(IF(ISERROR(SEARCH(MID(";"&amp;'CASE DATA'!$E254&amp;";",ROW($1:$99),1),";")),"",ROW($1:$99)),COLUMN(H253))-1)</f>
        <v/>
      </c>
      <c r="AC254" s="121" t="str">
        <f t="array" ref="AC254">MID(";"&amp;'CASE DATA'!$E254&amp;";",SMALL(IF(ISERROR(SEARCH(MID(";"&amp;'CASE DATA'!$E254&amp;";",ROW($1:$99),1),";")),"",ROW($1:$99)+1),COLUMN(I254)),SMALL(IF(ISERROR(SEARCH(MID(";"&amp;'CASE DATA'!$E254&amp;";",ROW($1:$99),1),";")),"",ROW($1:$99)),COLUMN(I253)+1)-SMALL(IF(ISERROR(SEARCH(MID(";"&amp;'CASE DATA'!$E254&amp;";",ROW($1:$99),1),";")),"",ROW($1:$99)),COLUMN(I253))-1)</f>
        <v/>
      </c>
      <c r="AD254" s="121" t="str">
        <f t="array" ref="AD254">MID(";"&amp;'CASE DATA'!$E254&amp;";",SMALL(IF(ISERROR(SEARCH(MID(";"&amp;'CASE DATA'!$E254&amp;";",ROW($1:$99),1),";")),"",ROW($1:$99)+1),COLUMN(J254)),SMALL(IF(ISERROR(SEARCH(MID(";"&amp;'CASE DATA'!$E254&amp;";",ROW($1:$99),1),";")),"",ROW($1:$99)),COLUMN(J253)+1)-SMALL(IF(ISERROR(SEARCH(MID(";"&amp;'CASE DATA'!$E254&amp;";",ROW($1:$99),1),";")),"",ROW($1:$99)),COLUMN(J253))-1)</f>
        <v/>
      </c>
      <c r="AE254" s="121" t="str">
        <f t="array" ref="AE254">MID(";"&amp;'CASE DATA'!$E254&amp;";",SMALL(IF(ISERROR(SEARCH(MID(";"&amp;'CASE DATA'!$E254&amp;";",ROW($1:$99),1),";")),"",ROW($1:$99)+1),COLUMN(K254)),SMALL(IF(ISERROR(SEARCH(MID(";"&amp;'CASE DATA'!$E254&amp;";",ROW($1:$99),1),";")),"",ROW($1:$99)),COLUMN(K253)+1)-SMALL(IF(ISERROR(SEARCH(MID(";"&amp;'CASE DATA'!$E254&amp;";",ROW($1:$99),1),";")),"",ROW($1:$99)),COLUMN(K253))-1)</f>
        <v/>
      </c>
      <c r="AF254" s="121" t="str">
        <f t="array" ref="AF254">MID(";"&amp;'CASE DATA'!$E254&amp;";",SMALL(IF(ISERROR(SEARCH(MID(";"&amp;'CASE DATA'!$E254&amp;";",ROW($1:$99),1),";")),"",ROW($1:$99)+1),COLUMN(L254)),SMALL(IF(ISERROR(SEARCH(MID(";"&amp;'CASE DATA'!$E254&amp;";",ROW($1:$99),1),";")),"",ROW($1:$99)),COLUMN(L253)+1)-SMALL(IF(ISERROR(SEARCH(MID(";"&amp;'CASE DATA'!$E254&amp;";",ROW($1:$99),1),";")),"",ROW($1:$99)),COLUMN(L253))-1)</f>
        <v/>
      </c>
    </row>
    <row r="255" spans="19:32" x14ac:dyDescent="0.3">
      <c r="S255" s="8">
        <f t="shared" si="4"/>
        <v>0</v>
      </c>
      <c r="U255" s="121" t="str">
        <f t="array" ref="U255">MID(";"&amp;'CASE DATA'!$E255&amp;";",SMALL(IF(ISERROR(SEARCH(MID(";"&amp;'CASE DATA'!$E255&amp;";",ROW($1:$99),1),";")),"",ROW($1:$99)+1),COLUMN(A255)),SMALL(IF(ISERROR(SEARCH(MID(";"&amp;'CASE DATA'!$E255&amp;";",ROW($1:$99),1),";")),"",ROW($1:$99)),COLUMN(A254)+1)-SMALL(IF(ISERROR(SEARCH(MID(";"&amp;'CASE DATA'!$E255&amp;";",ROW($1:$99),1),";")),"",ROW($1:$99)),COLUMN(A254))-1)</f>
        <v/>
      </c>
      <c r="V255" s="121" t="str">
        <f t="array" ref="V255">MID(";"&amp;'CASE DATA'!$E255&amp;";",SMALL(IF(ISERROR(SEARCH(MID(";"&amp;'CASE DATA'!$E255&amp;";",ROW($1:$99),1),";")),"",ROW($1:$99)+1),COLUMN(B255)),SMALL(IF(ISERROR(SEARCH(MID(";"&amp;'CASE DATA'!$E255&amp;";",ROW($1:$99),1),";")),"",ROW($1:$99)),COLUMN(B254)+1)-SMALL(IF(ISERROR(SEARCH(MID(";"&amp;'CASE DATA'!$E255&amp;";",ROW($1:$99),1),";")),"",ROW($1:$99)),COLUMN(B254))-1)</f>
        <v/>
      </c>
      <c r="W255" s="121" t="str">
        <f t="array" ref="W255">MID(";"&amp;'CASE DATA'!$E255&amp;";",SMALL(IF(ISERROR(SEARCH(MID(";"&amp;'CASE DATA'!$E255&amp;";",ROW($1:$99),1),";")),"",ROW($1:$99)+1),COLUMN(C255)),SMALL(IF(ISERROR(SEARCH(MID(";"&amp;'CASE DATA'!$E255&amp;";",ROW($1:$99),1),";")),"",ROW($1:$99)),COLUMN(C254)+1)-SMALL(IF(ISERROR(SEARCH(MID(";"&amp;'CASE DATA'!$E255&amp;";",ROW($1:$99),1),";")),"",ROW($1:$99)),COLUMN(C254))-1)</f>
        <v/>
      </c>
      <c r="X255" s="121" t="str">
        <f t="array" ref="X255">MID(";"&amp;'CASE DATA'!$E255&amp;";",SMALL(IF(ISERROR(SEARCH(MID(";"&amp;'CASE DATA'!$E255&amp;";",ROW($1:$99),1),";")),"",ROW($1:$99)+1),COLUMN(D255)),SMALL(IF(ISERROR(SEARCH(MID(";"&amp;'CASE DATA'!$E255&amp;";",ROW($1:$99),1),";")),"",ROW($1:$99)),COLUMN(D254)+1)-SMALL(IF(ISERROR(SEARCH(MID(";"&amp;'CASE DATA'!$E255&amp;";",ROW($1:$99),1),";")),"",ROW($1:$99)),COLUMN(D254))-1)</f>
        <v/>
      </c>
      <c r="Y255" s="121" t="str">
        <f t="array" ref="Y255">MID(";"&amp;'CASE DATA'!$E255&amp;";",SMALL(IF(ISERROR(SEARCH(MID(";"&amp;'CASE DATA'!$E255&amp;";",ROW($1:$99),1),";")),"",ROW($1:$99)+1),COLUMN(E255)),SMALL(IF(ISERROR(SEARCH(MID(";"&amp;'CASE DATA'!$E255&amp;";",ROW($1:$99),1),";")),"",ROW($1:$99)),COLUMN(E254)+1)-SMALL(IF(ISERROR(SEARCH(MID(";"&amp;'CASE DATA'!$E255&amp;";",ROW($1:$99),1),";")),"",ROW($1:$99)),COLUMN(E254))-1)</f>
        <v/>
      </c>
      <c r="Z255" s="121" t="str">
        <f t="array" ref="Z255">MID(";"&amp;'CASE DATA'!$E255&amp;";",SMALL(IF(ISERROR(SEARCH(MID(";"&amp;'CASE DATA'!$E255&amp;";",ROW($1:$99),1),";")),"",ROW($1:$99)+1),COLUMN(F255)),SMALL(IF(ISERROR(SEARCH(MID(";"&amp;'CASE DATA'!$E255&amp;";",ROW($1:$99),1),";")),"",ROW($1:$99)),COLUMN(F254)+1)-SMALL(IF(ISERROR(SEARCH(MID(";"&amp;'CASE DATA'!$E255&amp;";",ROW($1:$99),1),";")),"",ROW($1:$99)),COLUMN(F254))-1)</f>
        <v/>
      </c>
      <c r="AA255" s="121" t="str">
        <f t="array" ref="AA255">MID(";"&amp;'CASE DATA'!$E255&amp;";",SMALL(IF(ISERROR(SEARCH(MID(";"&amp;'CASE DATA'!$E255&amp;";",ROW($1:$99),1),";")),"",ROW($1:$99)+1),COLUMN(G255)),SMALL(IF(ISERROR(SEARCH(MID(";"&amp;'CASE DATA'!$E255&amp;";",ROW($1:$99),1),";")),"",ROW($1:$99)),COLUMN(G254)+1)-SMALL(IF(ISERROR(SEARCH(MID(";"&amp;'CASE DATA'!$E255&amp;";",ROW($1:$99),1),";")),"",ROW($1:$99)),COLUMN(G254))-1)</f>
        <v/>
      </c>
      <c r="AB255" s="121" t="str">
        <f t="array" ref="AB255">MID(";"&amp;'CASE DATA'!$E255&amp;";",SMALL(IF(ISERROR(SEARCH(MID(";"&amp;'CASE DATA'!$E255&amp;";",ROW($1:$99),1),";")),"",ROW($1:$99)+1),COLUMN(H255)),SMALL(IF(ISERROR(SEARCH(MID(";"&amp;'CASE DATA'!$E255&amp;";",ROW($1:$99),1),";")),"",ROW($1:$99)),COLUMN(H254)+1)-SMALL(IF(ISERROR(SEARCH(MID(";"&amp;'CASE DATA'!$E255&amp;";",ROW($1:$99),1),";")),"",ROW($1:$99)),COLUMN(H254))-1)</f>
        <v/>
      </c>
      <c r="AC255" s="121" t="str">
        <f t="array" ref="AC255">MID(";"&amp;'CASE DATA'!$E255&amp;";",SMALL(IF(ISERROR(SEARCH(MID(";"&amp;'CASE DATA'!$E255&amp;";",ROW($1:$99),1),";")),"",ROW($1:$99)+1),COLUMN(I255)),SMALL(IF(ISERROR(SEARCH(MID(";"&amp;'CASE DATA'!$E255&amp;";",ROW($1:$99),1),";")),"",ROW($1:$99)),COLUMN(I254)+1)-SMALL(IF(ISERROR(SEARCH(MID(";"&amp;'CASE DATA'!$E255&amp;";",ROW($1:$99),1),";")),"",ROW($1:$99)),COLUMN(I254))-1)</f>
        <v/>
      </c>
      <c r="AD255" s="121" t="str">
        <f t="array" ref="AD255">MID(";"&amp;'CASE DATA'!$E255&amp;";",SMALL(IF(ISERROR(SEARCH(MID(";"&amp;'CASE DATA'!$E255&amp;";",ROW($1:$99),1),";")),"",ROW($1:$99)+1),COLUMN(J255)),SMALL(IF(ISERROR(SEARCH(MID(";"&amp;'CASE DATA'!$E255&amp;";",ROW($1:$99),1),";")),"",ROW($1:$99)),COLUMN(J254)+1)-SMALL(IF(ISERROR(SEARCH(MID(";"&amp;'CASE DATA'!$E255&amp;";",ROW($1:$99),1),";")),"",ROW($1:$99)),COLUMN(J254))-1)</f>
        <v/>
      </c>
      <c r="AE255" s="121" t="str">
        <f t="array" ref="AE255">MID(";"&amp;'CASE DATA'!$E255&amp;";",SMALL(IF(ISERROR(SEARCH(MID(";"&amp;'CASE DATA'!$E255&amp;";",ROW($1:$99),1),";")),"",ROW($1:$99)+1),COLUMN(K255)),SMALL(IF(ISERROR(SEARCH(MID(";"&amp;'CASE DATA'!$E255&amp;";",ROW($1:$99),1),";")),"",ROW($1:$99)),COLUMN(K254)+1)-SMALL(IF(ISERROR(SEARCH(MID(";"&amp;'CASE DATA'!$E255&amp;";",ROW($1:$99),1),";")),"",ROW($1:$99)),COLUMN(K254))-1)</f>
        <v/>
      </c>
      <c r="AF255" s="121" t="str">
        <f t="array" ref="AF255">MID(";"&amp;'CASE DATA'!$E255&amp;";",SMALL(IF(ISERROR(SEARCH(MID(";"&amp;'CASE DATA'!$E255&amp;";",ROW($1:$99),1),";")),"",ROW($1:$99)+1),COLUMN(L255)),SMALL(IF(ISERROR(SEARCH(MID(";"&amp;'CASE DATA'!$E255&amp;";",ROW($1:$99),1),";")),"",ROW($1:$99)),COLUMN(L254)+1)-SMALL(IF(ISERROR(SEARCH(MID(";"&amp;'CASE DATA'!$E255&amp;";",ROW($1:$99),1),";")),"",ROW($1:$99)),COLUMN(L254))-1)</f>
        <v/>
      </c>
    </row>
    <row r="256" spans="19:32" x14ac:dyDescent="0.3">
      <c r="S256" s="8">
        <f t="shared" si="4"/>
        <v>0</v>
      </c>
      <c r="U256" s="121" t="str">
        <f t="array" ref="U256">MID(";"&amp;'CASE DATA'!$E256&amp;";",SMALL(IF(ISERROR(SEARCH(MID(";"&amp;'CASE DATA'!$E256&amp;";",ROW($1:$99),1),";")),"",ROW($1:$99)+1),COLUMN(A256)),SMALL(IF(ISERROR(SEARCH(MID(";"&amp;'CASE DATA'!$E256&amp;";",ROW($1:$99),1),";")),"",ROW($1:$99)),COLUMN(A255)+1)-SMALL(IF(ISERROR(SEARCH(MID(";"&amp;'CASE DATA'!$E256&amp;";",ROW($1:$99),1),";")),"",ROW($1:$99)),COLUMN(A255))-1)</f>
        <v/>
      </c>
      <c r="V256" s="121" t="str">
        <f t="array" ref="V256">MID(";"&amp;'CASE DATA'!$E256&amp;";",SMALL(IF(ISERROR(SEARCH(MID(";"&amp;'CASE DATA'!$E256&amp;";",ROW($1:$99),1),";")),"",ROW($1:$99)+1),COLUMN(B256)),SMALL(IF(ISERROR(SEARCH(MID(";"&amp;'CASE DATA'!$E256&amp;";",ROW($1:$99),1),";")),"",ROW($1:$99)),COLUMN(B255)+1)-SMALL(IF(ISERROR(SEARCH(MID(";"&amp;'CASE DATA'!$E256&amp;";",ROW($1:$99),1),";")),"",ROW($1:$99)),COLUMN(B255))-1)</f>
        <v/>
      </c>
      <c r="W256" s="121" t="str">
        <f t="array" ref="W256">MID(";"&amp;'CASE DATA'!$E256&amp;";",SMALL(IF(ISERROR(SEARCH(MID(";"&amp;'CASE DATA'!$E256&amp;";",ROW($1:$99),1),";")),"",ROW($1:$99)+1),COLUMN(C256)),SMALL(IF(ISERROR(SEARCH(MID(";"&amp;'CASE DATA'!$E256&amp;";",ROW($1:$99),1),";")),"",ROW($1:$99)),COLUMN(C255)+1)-SMALL(IF(ISERROR(SEARCH(MID(";"&amp;'CASE DATA'!$E256&amp;";",ROW($1:$99),1),";")),"",ROW($1:$99)),COLUMN(C255))-1)</f>
        <v/>
      </c>
      <c r="X256" s="121" t="str">
        <f t="array" ref="X256">MID(";"&amp;'CASE DATA'!$E256&amp;";",SMALL(IF(ISERROR(SEARCH(MID(";"&amp;'CASE DATA'!$E256&amp;";",ROW($1:$99),1),";")),"",ROW($1:$99)+1),COLUMN(D256)),SMALL(IF(ISERROR(SEARCH(MID(";"&amp;'CASE DATA'!$E256&amp;";",ROW($1:$99),1),";")),"",ROW($1:$99)),COLUMN(D255)+1)-SMALL(IF(ISERROR(SEARCH(MID(";"&amp;'CASE DATA'!$E256&amp;";",ROW($1:$99),1),";")),"",ROW($1:$99)),COLUMN(D255))-1)</f>
        <v/>
      </c>
      <c r="Y256" s="121" t="str">
        <f t="array" ref="Y256">MID(";"&amp;'CASE DATA'!$E256&amp;";",SMALL(IF(ISERROR(SEARCH(MID(";"&amp;'CASE DATA'!$E256&amp;";",ROW($1:$99),1),";")),"",ROW($1:$99)+1),COLUMN(E256)),SMALL(IF(ISERROR(SEARCH(MID(";"&amp;'CASE DATA'!$E256&amp;";",ROW($1:$99),1),";")),"",ROW($1:$99)),COLUMN(E255)+1)-SMALL(IF(ISERROR(SEARCH(MID(";"&amp;'CASE DATA'!$E256&amp;";",ROW($1:$99),1),";")),"",ROW($1:$99)),COLUMN(E255))-1)</f>
        <v/>
      </c>
      <c r="Z256" s="121" t="str">
        <f t="array" ref="Z256">MID(";"&amp;'CASE DATA'!$E256&amp;";",SMALL(IF(ISERROR(SEARCH(MID(";"&amp;'CASE DATA'!$E256&amp;";",ROW($1:$99),1),";")),"",ROW($1:$99)+1),COLUMN(F256)),SMALL(IF(ISERROR(SEARCH(MID(";"&amp;'CASE DATA'!$E256&amp;";",ROW($1:$99),1),";")),"",ROW($1:$99)),COLUMN(F255)+1)-SMALL(IF(ISERROR(SEARCH(MID(";"&amp;'CASE DATA'!$E256&amp;";",ROW($1:$99),1),";")),"",ROW($1:$99)),COLUMN(F255))-1)</f>
        <v/>
      </c>
      <c r="AA256" s="121" t="str">
        <f t="array" ref="AA256">MID(";"&amp;'CASE DATA'!$E256&amp;";",SMALL(IF(ISERROR(SEARCH(MID(";"&amp;'CASE DATA'!$E256&amp;";",ROW($1:$99),1),";")),"",ROW($1:$99)+1),COLUMN(G256)),SMALL(IF(ISERROR(SEARCH(MID(";"&amp;'CASE DATA'!$E256&amp;";",ROW($1:$99),1),";")),"",ROW($1:$99)),COLUMN(G255)+1)-SMALL(IF(ISERROR(SEARCH(MID(";"&amp;'CASE DATA'!$E256&amp;";",ROW($1:$99),1),";")),"",ROW($1:$99)),COLUMN(G255))-1)</f>
        <v/>
      </c>
      <c r="AB256" s="121" t="str">
        <f t="array" ref="AB256">MID(";"&amp;'CASE DATA'!$E256&amp;";",SMALL(IF(ISERROR(SEARCH(MID(";"&amp;'CASE DATA'!$E256&amp;";",ROW($1:$99),1),";")),"",ROW($1:$99)+1),COLUMN(H256)),SMALL(IF(ISERROR(SEARCH(MID(";"&amp;'CASE DATA'!$E256&amp;";",ROW($1:$99),1),";")),"",ROW($1:$99)),COLUMN(H255)+1)-SMALL(IF(ISERROR(SEARCH(MID(";"&amp;'CASE DATA'!$E256&amp;";",ROW($1:$99),1),";")),"",ROW($1:$99)),COLUMN(H255))-1)</f>
        <v/>
      </c>
      <c r="AC256" s="121" t="str">
        <f t="array" ref="AC256">MID(";"&amp;'CASE DATA'!$E256&amp;";",SMALL(IF(ISERROR(SEARCH(MID(";"&amp;'CASE DATA'!$E256&amp;";",ROW($1:$99),1),";")),"",ROW($1:$99)+1),COLUMN(I256)),SMALL(IF(ISERROR(SEARCH(MID(";"&amp;'CASE DATA'!$E256&amp;";",ROW($1:$99),1),";")),"",ROW($1:$99)),COLUMN(I255)+1)-SMALL(IF(ISERROR(SEARCH(MID(";"&amp;'CASE DATA'!$E256&amp;";",ROW($1:$99),1),";")),"",ROW($1:$99)),COLUMN(I255))-1)</f>
        <v/>
      </c>
      <c r="AD256" s="121" t="str">
        <f t="array" ref="AD256">MID(";"&amp;'CASE DATA'!$E256&amp;";",SMALL(IF(ISERROR(SEARCH(MID(";"&amp;'CASE DATA'!$E256&amp;";",ROW($1:$99),1),";")),"",ROW($1:$99)+1),COLUMN(J256)),SMALL(IF(ISERROR(SEARCH(MID(";"&amp;'CASE DATA'!$E256&amp;";",ROW($1:$99),1),";")),"",ROW($1:$99)),COLUMN(J255)+1)-SMALL(IF(ISERROR(SEARCH(MID(";"&amp;'CASE DATA'!$E256&amp;";",ROW($1:$99),1),";")),"",ROW($1:$99)),COLUMN(J255))-1)</f>
        <v/>
      </c>
      <c r="AE256" s="121" t="str">
        <f t="array" ref="AE256">MID(";"&amp;'CASE DATA'!$E256&amp;";",SMALL(IF(ISERROR(SEARCH(MID(";"&amp;'CASE DATA'!$E256&amp;";",ROW($1:$99),1),";")),"",ROW($1:$99)+1),COLUMN(K256)),SMALL(IF(ISERROR(SEARCH(MID(";"&amp;'CASE DATA'!$E256&amp;";",ROW($1:$99),1),";")),"",ROW($1:$99)),COLUMN(K255)+1)-SMALL(IF(ISERROR(SEARCH(MID(";"&amp;'CASE DATA'!$E256&amp;";",ROW($1:$99),1),";")),"",ROW($1:$99)),COLUMN(K255))-1)</f>
        <v/>
      </c>
      <c r="AF256" s="121" t="str">
        <f t="array" ref="AF256">MID(";"&amp;'CASE DATA'!$E256&amp;";",SMALL(IF(ISERROR(SEARCH(MID(";"&amp;'CASE DATA'!$E256&amp;";",ROW($1:$99),1),";")),"",ROW($1:$99)+1),COLUMN(L256)),SMALL(IF(ISERROR(SEARCH(MID(";"&amp;'CASE DATA'!$E256&amp;";",ROW($1:$99),1),";")),"",ROW($1:$99)),COLUMN(L255)+1)-SMALL(IF(ISERROR(SEARCH(MID(";"&amp;'CASE DATA'!$E256&amp;";",ROW($1:$99),1),";")),"",ROW($1:$99)),COLUMN(L255))-1)</f>
        <v/>
      </c>
    </row>
    <row r="257" spans="19:32" x14ac:dyDescent="0.3">
      <c r="S257" s="8">
        <f t="shared" si="4"/>
        <v>0</v>
      </c>
      <c r="U257" s="121" t="str">
        <f t="array" ref="U257">MID(";"&amp;'CASE DATA'!$E257&amp;";",SMALL(IF(ISERROR(SEARCH(MID(";"&amp;'CASE DATA'!$E257&amp;";",ROW($1:$99),1),";")),"",ROW($1:$99)+1),COLUMN(A257)),SMALL(IF(ISERROR(SEARCH(MID(";"&amp;'CASE DATA'!$E257&amp;";",ROW($1:$99),1),";")),"",ROW($1:$99)),COLUMN(A256)+1)-SMALL(IF(ISERROR(SEARCH(MID(";"&amp;'CASE DATA'!$E257&amp;";",ROW($1:$99),1),";")),"",ROW($1:$99)),COLUMN(A256))-1)</f>
        <v/>
      </c>
      <c r="V257" s="121" t="str">
        <f t="array" ref="V257">MID(";"&amp;'CASE DATA'!$E257&amp;";",SMALL(IF(ISERROR(SEARCH(MID(";"&amp;'CASE DATA'!$E257&amp;";",ROW($1:$99),1),";")),"",ROW($1:$99)+1),COLUMN(B257)),SMALL(IF(ISERROR(SEARCH(MID(";"&amp;'CASE DATA'!$E257&amp;";",ROW($1:$99),1),";")),"",ROW($1:$99)),COLUMN(B256)+1)-SMALL(IF(ISERROR(SEARCH(MID(";"&amp;'CASE DATA'!$E257&amp;";",ROW($1:$99),1),";")),"",ROW($1:$99)),COLUMN(B256))-1)</f>
        <v/>
      </c>
      <c r="W257" s="121" t="str">
        <f t="array" ref="W257">MID(";"&amp;'CASE DATA'!$E257&amp;";",SMALL(IF(ISERROR(SEARCH(MID(";"&amp;'CASE DATA'!$E257&amp;";",ROW($1:$99),1),";")),"",ROW($1:$99)+1),COLUMN(C257)),SMALL(IF(ISERROR(SEARCH(MID(";"&amp;'CASE DATA'!$E257&amp;";",ROW($1:$99),1),";")),"",ROW($1:$99)),COLUMN(C256)+1)-SMALL(IF(ISERROR(SEARCH(MID(";"&amp;'CASE DATA'!$E257&amp;";",ROW($1:$99),1),";")),"",ROW($1:$99)),COLUMN(C256))-1)</f>
        <v/>
      </c>
      <c r="X257" s="121" t="str">
        <f t="array" ref="X257">MID(";"&amp;'CASE DATA'!$E257&amp;";",SMALL(IF(ISERROR(SEARCH(MID(";"&amp;'CASE DATA'!$E257&amp;";",ROW($1:$99),1),";")),"",ROW($1:$99)+1),COLUMN(D257)),SMALL(IF(ISERROR(SEARCH(MID(";"&amp;'CASE DATA'!$E257&amp;";",ROW($1:$99),1),";")),"",ROW($1:$99)),COLUMN(D256)+1)-SMALL(IF(ISERROR(SEARCH(MID(";"&amp;'CASE DATA'!$E257&amp;";",ROW($1:$99),1),";")),"",ROW($1:$99)),COLUMN(D256))-1)</f>
        <v/>
      </c>
      <c r="Y257" s="121" t="str">
        <f t="array" ref="Y257">MID(";"&amp;'CASE DATA'!$E257&amp;";",SMALL(IF(ISERROR(SEARCH(MID(";"&amp;'CASE DATA'!$E257&amp;";",ROW($1:$99),1),";")),"",ROW($1:$99)+1),COLUMN(E257)),SMALL(IF(ISERROR(SEARCH(MID(";"&amp;'CASE DATA'!$E257&amp;";",ROW($1:$99),1),";")),"",ROW($1:$99)),COLUMN(E256)+1)-SMALL(IF(ISERROR(SEARCH(MID(";"&amp;'CASE DATA'!$E257&amp;";",ROW($1:$99),1),";")),"",ROW($1:$99)),COLUMN(E256))-1)</f>
        <v/>
      </c>
      <c r="Z257" s="121" t="str">
        <f t="array" ref="Z257">MID(";"&amp;'CASE DATA'!$E257&amp;";",SMALL(IF(ISERROR(SEARCH(MID(";"&amp;'CASE DATA'!$E257&amp;";",ROW($1:$99),1),";")),"",ROW($1:$99)+1),COLUMN(F257)),SMALL(IF(ISERROR(SEARCH(MID(";"&amp;'CASE DATA'!$E257&amp;";",ROW($1:$99),1),";")),"",ROW($1:$99)),COLUMN(F256)+1)-SMALL(IF(ISERROR(SEARCH(MID(";"&amp;'CASE DATA'!$E257&amp;";",ROW($1:$99),1),";")),"",ROW($1:$99)),COLUMN(F256))-1)</f>
        <v/>
      </c>
      <c r="AA257" s="121" t="str">
        <f t="array" ref="AA257">MID(";"&amp;'CASE DATA'!$E257&amp;";",SMALL(IF(ISERROR(SEARCH(MID(";"&amp;'CASE DATA'!$E257&amp;";",ROW($1:$99),1),";")),"",ROW($1:$99)+1),COLUMN(G257)),SMALL(IF(ISERROR(SEARCH(MID(";"&amp;'CASE DATA'!$E257&amp;";",ROW($1:$99),1),";")),"",ROW($1:$99)),COLUMN(G256)+1)-SMALL(IF(ISERROR(SEARCH(MID(";"&amp;'CASE DATA'!$E257&amp;";",ROW($1:$99),1),";")),"",ROW($1:$99)),COLUMN(G256))-1)</f>
        <v/>
      </c>
      <c r="AB257" s="121" t="str">
        <f t="array" ref="AB257">MID(";"&amp;'CASE DATA'!$E257&amp;";",SMALL(IF(ISERROR(SEARCH(MID(";"&amp;'CASE DATA'!$E257&amp;";",ROW($1:$99),1),";")),"",ROW($1:$99)+1),COLUMN(H257)),SMALL(IF(ISERROR(SEARCH(MID(";"&amp;'CASE DATA'!$E257&amp;";",ROW($1:$99),1),";")),"",ROW($1:$99)),COLUMN(H256)+1)-SMALL(IF(ISERROR(SEARCH(MID(";"&amp;'CASE DATA'!$E257&amp;";",ROW($1:$99),1),";")),"",ROW($1:$99)),COLUMN(H256))-1)</f>
        <v/>
      </c>
      <c r="AC257" s="121" t="str">
        <f t="array" ref="AC257">MID(";"&amp;'CASE DATA'!$E257&amp;";",SMALL(IF(ISERROR(SEARCH(MID(";"&amp;'CASE DATA'!$E257&amp;";",ROW($1:$99),1),";")),"",ROW($1:$99)+1),COLUMN(I257)),SMALL(IF(ISERROR(SEARCH(MID(";"&amp;'CASE DATA'!$E257&amp;";",ROW($1:$99),1),";")),"",ROW($1:$99)),COLUMN(I256)+1)-SMALL(IF(ISERROR(SEARCH(MID(";"&amp;'CASE DATA'!$E257&amp;";",ROW($1:$99),1),";")),"",ROW($1:$99)),COLUMN(I256))-1)</f>
        <v/>
      </c>
      <c r="AD257" s="121" t="str">
        <f t="array" ref="AD257">MID(";"&amp;'CASE DATA'!$E257&amp;";",SMALL(IF(ISERROR(SEARCH(MID(";"&amp;'CASE DATA'!$E257&amp;";",ROW($1:$99),1),";")),"",ROW($1:$99)+1),COLUMN(J257)),SMALL(IF(ISERROR(SEARCH(MID(";"&amp;'CASE DATA'!$E257&amp;";",ROW($1:$99),1),";")),"",ROW($1:$99)),COLUMN(J256)+1)-SMALL(IF(ISERROR(SEARCH(MID(";"&amp;'CASE DATA'!$E257&amp;";",ROW($1:$99),1),";")),"",ROW($1:$99)),COLUMN(J256))-1)</f>
        <v/>
      </c>
      <c r="AE257" s="121" t="str">
        <f t="array" ref="AE257">MID(";"&amp;'CASE DATA'!$E257&amp;";",SMALL(IF(ISERROR(SEARCH(MID(";"&amp;'CASE DATA'!$E257&amp;";",ROW($1:$99),1),";")),"",ROW($1:$99)+1),COLUMN(K257)),SMALL(IF(ISERROR(SEARCH(MID(";"&amp;'CASE DATA'!$E257&amp;";",ROW($1:$99),1),";")),"",ROW($1:$99)),COLUMN(K256)+1)-SMALL(IF(ISERROR(SEARCH(MID(";"&amp;'CASE DATA'!$E257&amp;";",ROW($1:$99),1),";")),"",ROW($1:$99)),COLUMN(K256))-1)</f>
        <v/>
      </c>
      <c r="AF257" s="121" t="str">
        <f t="array" ref="AF257">MID(";"&amp;'CASE DATA'!$E257&amp;";",SMALL(IF(ISERROR(SEARCH(MID(";"&amp;'CASE DATA'!$E257&amp;";",ROW($1:$99),1),";")),"",ROW($1:$99)+1),COLUMN(L257)),SMALL(IF(ISERROR(SEARCH(MID(";"&amp;'CASE DATA'!$E257&amp;";",ROW($1:$99),1),";")),"",ROW($1:$99)),COLUMN(L256)+1)-SMALL(IF(ISERROR(SEARCH(MID(";"&amp;'CASE DATA'!$E257&amp;";",ROW($1:$99),1),";")),"",ROW($1:$99)),COLUMN(L256))-1)</f>
        <v/>
      </c>
    </row>
    <row r="258" spans="19:32" x14ac:dyDescent="0.3">
      <c r="S258" s="8">
        <f t="shared" si="4"/>
        <v>0</v>
      </c>
      <c r="U258" s="121" t="str">
        <f t="array" ref="U258">MID(";"&amp;'CASE DATA'!$E258&amp;";",SMALL(IF(ISERROR(SEARCH(MID(";"&amp;'CASE DATA'!$E258&amp;";",ROW($1:$99),1),";")),"",ROW($1:$99)+1),COLUMN(A258)),SMALL(IF(ISERROR(SEARCH(MID(";"&amp;'CASE DATA'!$E258&amp;";",ROW($1:$99),1),";")),"",ROW($1:$99)),COLUMN(A257)+1)-SMALL(IF(ISERROR(SEARCH(MID(";"&amp;'CASE DATA'!$E258&amp;";",ROW($1:$99),1),";")),"",ROW($1:$99)),COLUMN(A257))-1)</f>
        <v/>
      </c>
      <c r="V258" s="121" t="str">
        <f t="array" ref="V258">MID(";"&amp;'CASE DATA'!$E258&amp;";",SMALL(IF(ISERROR(SEARCH(MID(";"&amp;'CASE DATA'!$E258&amp;";",ROW($1:$99),1),";")),"",ROW($1:$99)+1),COLUMN(B258)),SMALL(IF(ISERROR(SEARCH(MID(";"&amp;'CASE DATA'!$E258&amp;";",ROW($1:$99),1),";")),"",ROW($1:$99)),COLUMN(B257)+1)-SMALL(IF(ISERROR(SEARCH(MID(";"&amp;'CASE DATA'!$E258&amp;";",ROW($1:$99),1),";")),"",ROW($1:$99)),COLUMN(B257))-1)</f>
        <v/>
      </c>
      <c r="W258" s="121" t="str">
        <f t="array" ref="W258">MID(";"&amp;'CASE DATA'!$E258&amp;";",SMALL(IF(ISERROR(SEARCH(MID(";"&amp;'CASE DATA'!$E258&amp;";",ROW($1:$99),1),";")),"",ROW($1:$99)+1),COLUMN(C258)),SMALL(IF(ISERROR(SEARCH(MID(";"&amp;'CASE DATA'!$E258&amp;";",ROW($1:$99),1),";")),"",ROW($1:$99)),COLUMN(C257)+1)-SMALL(IF(ISERROR(SEARCH(MID(";"&amp;'CASE DATA'!$E258&amp;";",ROW($1:$99),1),";")),"",ROW($1:$99)),COLUMN(C257))-1)</f>
        <v/>
      </c>
      <c r="X258" s="121" t="str">
        <f t="array" ref="X258">MID(";"&amp;'CASE DATA'!$E258&amp;";",SMALL(IF(ISERROR(SEARCH(MID(";"&amp;'CASE DATA'!$E258&amp;";",ROW($1:$99),1),";")),"",ROW($1:$99)+1),COLUMN(D258)),SMALL(IF(ISERROR(SEARCH(MID(";"&amp;'CASE DATA'!$E258&amp;";",ROW($1:$99),1),";")),"",ROW($1:$99)),COLUMN(D257)+1)-SMALL(IF(ISERROR(SEARCH(MID(";"&amp;'CASE DATA'!$E258&amp;";",ROW($1:$99),1),";")),"",ROW($1:$99)),COLUMN(D257))-1)</f>
        <v/>
      </c>
      <c r="Y258" s="121" t="str">
        <f t="array" ref="Y258">MID(";"&amp;'CASE DATA'!$E258&amp;";",SMALL(IF(ISERROR(SEARCH(MID(";"&amp;'CASE DATA'!$E258&amp;";",ROW($1:$99),1),";")),"",ROW($1:$99)+1),COLUMN(E258)),SMALL(IF(ISERROR(SEARCH(MID(";"&amp;'CASE DATA'!$E258&amp;";",ROW($1:$99),1),";")),"",ROW($1:$99)),COLUMN(E257)+1)-SMALL(IF(ISERROR(SEARCH(MID(";"&amp;'CASE DATA'!$E258&amp;";",ROW($1:$99),1),";")),"",ROW($1:$99)),COLUMN(E257))-1)</f>
        <v/>
      </c>
      <c r="Z258" s="121" t="str">
        <f t="array" ref="Z258">MID(";"&amp;'CASE DATA'!$E258&amp;";",SMALL(IF(ISERROR(SEARCH(MID(";"&amp;'CASE DATA'!$E258&amp;";",ROW($1:$99),1),";")),"",ROW($1:$99)+1),COLUMN(F258)),SMALL(IF(ISERROR(SEARCH(MID(";"&amp;'CASE DATA'!$E258&amp;";",ROW($1:$99),1),";")),"",ROW($1:$99)),COLUMN(F257)+1)-SMALL(IF(ISERROR(SEARCH(MID(";"&amp;'CASE DATA'!$E258&amp;";",ROW($1:$99),1),";")),"",ROW($1:$99)),COLUMN(F257))-1)</f>
        <v/>
      </c>
      <c r="AA258" s="121" t="str">
        <f t="array" ref="AA258">MID(";"&amp;'CASE DATA'!$E258&amp;";",SMALL(IF(ISERROR(SEARCH(MID(";"&amp;'CASE DATA'!$E258&amp;";",ROW($1:$99),1),";")),"",ROW($1:$99)+1),COLUMN(G258)),SMALL(IF(ISERROR(SEARCH(MID(";"&amp;'CASE DATA'!$E258&amp;";",ROW($1:$99),1),";")),"",ROW($1:$99)),COLUMN(G257)+1)-SMALL(IF(ISERROR(SEARCH(MID(";"&amp;'CASE DATA'!$E258&amp;";",ROW($1:$99),1),";")),"",ROW($1:$99)),COLUMN(G257))-1)</f>
        <v/>
      </c>
      <c r="AB258" s="121" t="str">
        <f t="array" ref="AB258">MID(";"&amp;'CASE DATA'!$E258&amp;";",SMALL(IF(ISERROR(SEARCH(MID(";"&amp;'CASE DATA'!$E258&amp;";",ROW($1:$99),1),";")),"",ROW($1:$99)+1),COLUMN(H258)),SMALL(IF(ISERROR(SEARCH(MID(";"&amp;'CASE DATA'!$E258&amp;";",ROW($1:$99),1),";")),"",ROW($1:$99)),COLUMN(H257)+1)-SMALL(IF(ISERROR(SEARCH(MID(";"&amp;'CASE DATA'!$E258&amp;";",ROW($1:$99),1),";")),"",ROW($1:$99)),COLUMN(H257))-1)</f>
        <v/>
      </c>
      <c r="AC258" s="121" t="str">
        <f t="array" ref="AC258">MID(";"&amp;'CASE DATA'!$E258&amp;";",SMALL(IF(ISERROR(SEARCH(MID(";"&amp;'CASE DATA'!$E258&amp;";",ROW($1:$99),1),";")),"",ROW($1:$99)+1),COLUMN(I258)),SMALL(IF(ISERROR(SEARCH(MID(";"&amp;'CASE DATA'!$E258&amp;";",ROW($1:$99),1),";")),"",ROW($1:$99)),COLUMN(I257)+1)-SMALL(IF(ISERROR(SEARCH(MID(";"&amp;'CASE DATA'!$E258&amp;";",ROW($1:$99),1),";")),"",ROW($1:$99)),COLUMN(I257))-1)</f>
        <v/>
      </c>
      <c r="AD258" s="121" t="str">
        <f t="array" ref="AD258">MID(";"&amp;'CASE DATA'!$E258&amp;";",SMALL(IF(ISERROR(SEARCH(MID(";"&amp;'CASE DATA'!$E258&amp;";",ROW($1:$99),1),";")),"",ROW($1:$99)+1),COLUMN(J258)),SMALL(IF(ISERROR(SEARCH(MID(";"&amp;'CASE DATA'!$E258&amp;";",ROW($1:$99),1),";")),"",ROW($1:$99)),COLUMN(J257)+1)-SMALL(IF(ISERROR(SEARCH(MID(";"&amp;'CASE DATA'!$E258&amp;";",ROW($1:$99),1),";")),"",ROW($1:$99)),COLUMN(J257))-1)</f>
        <v/>
      </c>
      <c r="AE258" s="121" t="str">
        <f t="array" ref="AE258">MID(";"&amp;'CASE DATA'!$E258&amp;";",SMALL(IF(ISERROR(SEARCH(MID(";"&amp;'CASE DATA'!$E258&amp;";",ROW($1:$99),1),";")),"",ROW($1:$99)+1),COLUMN(K258)),SMALL(IF(ISERROR(SEARCH(MID(";"&amp;'CASE DATA'!$E258&amp;";",ROW($1:$99),1),";")),"",ROW($1:$99)),COLUMN(K257)+1)-SMALL(IF(ISERROR(SEARCH(MID(";"&amp;'CASE DATA'!$E258&amp;";",ROW($1:$99),1),";")),"",ROW($1:$99)),COLUMN(K257))-1)</f>
        <v/>
      </c>
      <c r="AF258" s="121" t="str">
        <f t="array" ref="AF258">MID(";"&amp;'CASE DATA'!$E258&amp;";",SMALL(IF(ISERROR(SEARCH(MID(";"&amp;'CASE DATA'!$E258&amp;";",ROW($1:$99),1),";")),"",ROW($1:$99)+1),COLUMN(L258)),SMALL(IF(ISERROR(SEARCH(MID(";"&amp;'CASE DATA'!$E258&amp;";",ROW($1:$99),1),";")),"",ROW($1:$99)),COLUMN(L257)+1)-SMALL(IF(ISERROR(SEARCH(MID(";"&amp;'CASE DATA'!$E258&amp;";",ROW($1:$99),1),";")),"",ROW($1:$99)),COLUMN(L257))-1)</f>
        <v/>
      </c>
    </row>
    <row r="259" spans="19:32" x14ac:dyDescent="0.3">
      <c r="S259" s="8">
        <f t="shared" si="4"/>
        <v>0</v>
      </c>
      <c r="U259" s="121" t="str">
        <f t="array" ref="U259">MID(";"&amp;'CASE DATA'!$E259&amp;";",SMALL(IF(ISERROR(SEARCH(MID(";"&amp;'CASE DATA'!$E259&amp;";",ROW($1:$99),1),";")),"",ROW($1:$99)+1),COLUMN(A259)),SMALL(IF(ISERROR(SEARCH(MID(";"&amp;'CASE DATA'!$E259&amp;";",ROW($1:$99),1),";")),"",ROW($1:$99)),COLUMN(A258)+1)-SMALL(IF(ISERROR(SEARCH(MID(";"&amp;'CASE DATA'!$E259&amp;";",ROW($1:$99),1),";")),"",ROW($1:$99)),COLUMN(A258))-1)</f>
        <v/>
      </c>
      <c r="V259" s="121" t="str">
        <f t="array" ref="V259">MID(";"&amp;'CASE DATA'!$E259&amp;";",SMALL(IF(ISERROR(SEARCH(MID(";"&amp;'CASE DATA'!$E259&amp;";",ROW($1:$99),1),";")),"",ROW($1:$99)+1),COLUMN(B259)),SMALL(IF(ISERROR(SEARCH(MID(";"&amp;'CASE DATA'!$E259&amp;";",ROW($1:$99),1),";")),"",ROW($1:$99)),COLUMN(B258)+1)-SMALL(IF(ISERROR(SEARCH(MID(";"&amp;'CASE DATA'!$E259&amp;";",ROW($1:$99),1),";")),"",ROW($1:$99)),COLUMN(B258))-1)</f>
        <v/>
      </c>
      <c r="W259" s="121" t="str">
        <f t="array" ref="W259">MID(";"&amp;'CASE DATA'!$E259&amp;";",SMALL(IF(ISERROR(SEARCH(MID(";"&amp;'CASE DATA'!$E259&amp;";",ROW($1:$99),1),";")),"",ROW($1:$99)+1),COLUMN(C259)),SMALL(IF(ISERROR(SEARCH(MID(";"&amp;'CASE DATA'!$E259&amp;";",ROW($1:$99),1),";")),"",ROW($1:$99)),COLUMN(C258)+1)-SMALL(IF(ISERROR(SEARCH(MID(";"&amp;'CASE DATA'!$E259&amp;";",ROW($1:$99),1),";")),"",ROW($1:$99)),COLUMN(C258))-1)</f>
        <v/>
      </c>
      <c r="X259" s="121" t="str">
        <f t="array" ref="X259">MID(";"&amp;'CASE DATA'!$E259&amp;";",SMALL(IF(ISERROR(SEARCH(MID(";"&amp;'CASE DATA'!$E259&amp;";",ROW($1:$99),1),";")),"",ROW($1:$99)+1),COLUMN(D259)),SMALL(IF(ISERROR(SEARCH(MID(";"&amp;'CASE DATA'!$E259&amp;";",ROW($1:$99),1),";")),"",ROW($1:$99)),COLUMN(D258)+1)-SMALL(IF(ISERROR(SEARCH(MID(";"&amp;'CASE DATA'!$E259&amp;";",ROW($1:$99),1),";")),"",ROW($1:$99)),COLUMN(D258))-1)</f>
        <v/>
      </c>
      <c r="Y259" s="121" t="str">
        <f t="array" ref="Y259">MID(";"&amp;'CASE DATA'!$E259&amp;";",SMALL(IF(ISERROR(SEARCH(MID(";"&amp;'CASE DATA'!$E259&amp;";",ROW($1:$99),1),";")),"",ROW($1:$99)+1),COLUMN(E259)),SMALL(IF(ISERROR(SEARCH(MID(";"&amp;'CASE DATA'!$E259&amp;";",ROW($1:$99),1),";")),"",ROW($1:$99)),COLUMN(E258)+1)-SMALL(IF(ISERROR(SEARCH(MID(";"&amp;'CASE DATA'!$E259&amp;";",ROW($1:$99),1),";")),"",ROW($1:$99)),COLUMN(E258))-1)</f>
        <v/>
      </c>
      <c r="Z259" s="121" t="str">
        <f t="array" ref="Z259">MID(";"&amp;'CASE DATA'!$E259&amp;";",SMALL(IF(ISERROR(SEARCH(MID(";"&amp;'CASE DATA'!$E259&amp;";",ROW($1:$99),1),";")),"",ROW($1:$99)+1),COLUMN(F259)),SMALL(IF(ISERROR(SEARCH(MID(";"&amp;'CASE DATA'!$E259&amp;";",ROW($1:$99),1),";")),"",ROW($1:$99)),COLUMN(F258)+1)-SMALL(IF(ISERROR(SEARCH(MID(";"&amp;'CASE DATA'!$E259&amp;";",ROW($1:$99),1),";")),"",ROW($1:$99)),COLUMN(F258))-1)</f>
        <v/>
      </c>
      <c r="AA259" s="121" t="str">
        <f t="array" ref="AA259">MID(";"&amp;'CASE DATA'!$E259&amp;";",SMALL(IF(ISERROR(SEARCH(MID(";"&amp;'CASE DATA'!$E259&amp;";",ROW($1:$99),1),";")),"",ROW($1:$99)+1),COLUMN(G259)),SMALL(IF(ISERROR(SEARCH(MID(";"&amp;'CASE DATA'!$E259&amp;";",ROW($1:$99),1),";")),"",ROW($1:$99)),COLUMN(G258)+1)-SMALL(IF(ISERROR(SEARCH(MID(";"&amp;'CASE DATA'!$E259&amp;";",ROW($1:$99),1),";")),"",ROW($1:$99)),COLUMN(G258))-1)</f>
        <v/>
      </c>
      <c r="AB259" s="121" t="str">
        <f t="array" ref="AB259">MID(";"&amp;'CASE DATA'!$E259&amp;";",SMALL(IF(ISERROR(SEARCH(MID(";"&amp;'CASE DATA'!$E259&amp;";",ROW($1:$99),1),";")),"",ROW($1:$99)+1),COLUMN(H259)),SMALL(IF(ISERROR(SEARCH(MID(";"&amp;'CASE DATA'!$E259&amp;";",ROW($1:$99),1),";")),"",ROW($1:$99)),COLUMN(H258)+1)-SMALL(IF(ISERROR(SEARCH(MID(";"&amp;'CASE DATA'!$E259&amp;";",ROW($1:$99),1),";")),"",ROW($1:$99)),COLUMN(H258))-1)</f>
        <v/>
      </c>
      <c r="AC259" s="121" t="str">
        <f t="array" ref="AC259">MID(";"&amp;'CASE DATA'!$E259&amp;";",SMALL(IF(ISERROR(SEARCH(MID(";"&amp;'CASE DATA'!$E259&amp;";",ROW($1:$99),1),";")),"",ROW($1:$99)+1),COLUMN(I259)),SMALL(IF(ISERROR(SEARCH(MID(";"&amp;'CASE DATA'!$E259&amp;";",ROW($1:$99),1),";")),"",ROW($1:$99)),COLUMN(I258)+1)-SMALL(IF(ISERROR(SEARCH(MID(";"&amp;'CASE DATA'!$E259&amp;";",ROW($1:$99),1),";")),"",ROW($1:$99)),COLUMN(I258))-1)</f>
        <v/>
      </c>
      <c r="AD259" s="121" t="str">
        <f t="array" ref="AD259">MID(";"&amp;'CASE DATA'!$E259&amp;";",SMALL(IF(ISERROR(SEARCH(MID(";"&amp;'CASE DATA'!$E259&amp;";",ROW($1:$99),1),";")),"",ROW($1:$99)+1),COLUMN(J259)),SMALL(IF(ISERROR(SEARCH(MID(";"&amp;'CASE DATA'!$E259&amp;";",ROW($1:$99),1),";")),"",ROW($1:$99)),COLUMN(J258)+1)-SMALL(IF(ISERROR(SEARCH(MID(";"&amp;'CASE DATA'!$E259&amp;";",ROW($1:$99),1),";")),"",ROW($1:$99)),COLUMN(J258))-1)</f>
        <v/>
      </c>
      <c r="AE259" s="121" t="str">
        <f t="array" ref="AE259">MID(";"&amp;'CASE DATA'!$E259&amp;";",SMALL(IF(ISERROR(SEARCH(MID(";"&amp;'CASE DATA'!$E259&amp;";",ROW($1:$99),1),";")),"",ROW($1:$99)+1),COLUMN(K259)),SMALL(IF(ISERROR(SEARCH(MID(";"&amp;'CASE DATA'!$E259&amp;";",ROW($1:$99),1),";")),"",ROW($1:$99)),COLUMN(K258)+1)-SMALL(IF(ISERROR(SEARCH(MID(";"&amp;'CASE DATA'!$E259&amp;";",ROW($1:$99),1),";")),"",ROW($1:$99)),COLUMN(K258))-1)</f>
        <v/>
      </c>
      <c r="AF259" s="121" t="str">
        <f t="array" ref="AF259">MID(";"&amp;'CASE DATA'!$E259&amp;";",SMALL(IF(ISERROR(SEARCH(MID(";"&amp;'CASE DATA'!$E259&amp;";",ROW($1:$99),1),";")),"",ROW($1:$99)+1),COLUMN(L259)),SMALL(IF(ISERROR(SEARCH(MID(";"&amp;'CASE DATA'!$E259&amp;";",ROW($1:$99),1),";")),"",ROW($1:$99)),COLUMN(L258)+1)-SMALL(IF(ISERROR(SEARCH(MID(";"&amp;'CASE DATA'!$E259&amp;";",ROW($1:$99),1),";")),"",ROW($1:$99)),COLUMN(L258))-1)</f>
        <v/>
      </c>
    </row>
    <row r="260" spans="19:32" x14ac:dyDescent="0.3">
      <c r="S260" s="8">
        <f t="shared" ref="S260:S300" si="5">SUM(I260:R260)</f>
        <v>0</v>
      </c>
      <c r="U260" s="121" t="str">
        <f t="array" ref="U260">MID(";"&amp;'CASE DATA'!$E260&amp;";",SMALL(IF(ISERROR(SEARCH(MID(";"&amp;'CASE DATA'!$E260&amp;";",ROW($1:$99),1),";")),"",ROW($1:$99)+1),COLUMN(A260)),SMALL(IF(ISERROR(SEARCH(MID(";"&amp;'CASE DATA'!$E260&amp;";",ROW($1:$99),1),";")),"",ROW($1:$99)),COLUMN(A259)+1)-SMALL(IF(ISERROR(SEARCH(MID(";"&amp;'CASE DATA'!$E260&amp;";",ROW($1:$99),1),";")),"",ROW($1:$99)),COLUMN(A259))-1)</f>
        <v/>
      </c>
      <c r="V260" s="121" t="str">
        <f t="array" ref="V260">MID(";"&amp;'CASE DATA'!$E260&amp;";",SMALL(IF(ISERROR(SEARCH(MID(";"&amp;'CASE DATA'!$E260&amp;";",ROW($1:$99),1),";")),"",ROW($1:$99)+1),COLUMN(B260)),SMALL(IF(ISERROR(SEARCH(MID(";"&amp;'CASE DATA'!$E260&amp;";",ROW($1:$99),1),";")),"",ROW($1:$99)),COLUMN(B259)+1)-SMALL(IF(ISERROR(SEARCH(MID(";"&amp;'CASE DATA'!$E260&amp;";",ROW($1:$99),1),";")),"",ROW($1:$99)),COLUMN(B259))-1)</f>
        <v/>
      </c>
      <c r="W260" s="121" t="str">
        <f t="array" ref="W260">MID(";"&amp;'CASE DATA'!$E260&amp;";",SMALL(IF(ISERROR(SEARCH(MID(";"&amp;'CASE DATA'!$E260&amp;";",ROW($1:$99),1),";")),"",ROW($1:$99)+1),COLUMN(C260)),SMALL(IF(ISERROR(SEARCH(MID(";"&amp;'CASE DATA'!$E260&amp;";",ROW($1:$99),1),";")),"",ROW($1:$99)),COLUMN(C259)+1)-SMALL(IF(ISERROR(SEARCH(MID(";"&amp;'CASE DATA'!$E260&amp;";",ROW($1:$99),1),";")),"",ROW($1:$99)),COLUMN(C259))-1)</f>
        <v/>
      </c>
      <c r="X260" s="121" t="str">
        <f t="array" ref="X260">MID(";"&amp;'CASE DATA'!$E260&amp;";",SMALL(IF(ISERROR(SEARCH(MID(";"&amp;'CASE DATA'!$E260&amp;";",ROW($1:$99),1),";")),"",ROW($1:$99)+1),COLUMN(D260)),SMALL(IF(ISERROR(SEARCH(MID(";"&amp;'CASE DATA'!$E260&amp;";",ROW($1:$99),1),";")),"",ROW($1:$99)),COLUMN(D259)+1)-SMALL(IF(ISERROR(SEARCH(MID(";"&amp;'CASE DATA'!$E260&amp;";",ROW($1:$99),1),";")),"",ROW($1:$99)),COLUMN(D259))-1)</f>
        <v/>
      </c>
      <c r="Y260" s="121" t="str">
        <f t="array" ref="Y260">MID(";"&amp;'CASE DATA'!$E260&amp;";",SMALL(IF(ISERROR(SEARCH(MID(";"&amp;'CASE DATA'!$E260&amp;";",ROW($1:$99),1),";")),"",ROW($1:$99)+1),COLUMN(E260)),SMALL(IF(ISERROR(SEARCH(MID(";"&amp;'CASE DATA'!$E260&amp;";",ROW($1:$99),1),";")),"",ROW($1:$99)),COLUMN(E259)+1)-SMALL(IF(ISERROR(SEARCH(MID(";"&amp;'CASE DATA'!$E260&amp;";",ROW($1:$99),1),";")),"",ROW($1:$99)),COLUMN(E259))-1)</f>
        <v/>
      </c>
      <c r="Z260" s="121" t="str">
        <f t="array" ref="Z260">MID(";"&amp;'CASE DATA'!$E260&amp;";",SMALL(IF(ISERROR(SEARCH(MID(";"&amp;'CASE DATA'!$E260&amp;";",ROW($1:$99),1),";")),"",ROW($1:$99)+1),COLUMN(F260)),SMALL(IF(ISERROR(SEARCH(MID(";"&amp;'CASE DATA'!$E260&amp;";",ROW($1:$99),1),";")),"",ROW($1:$99)),COLUMN(F259)+1)-SMALL(IF(ISERROR(SEARCH(MID(";"&amp;'CASE DATA'!$E260&amp;";",ROW($1:$99),1),";")),"",ROW($1:$99)),COLUMN(F259))-1)</f>
        <v/>
      </c>
      <c r="AA260" s="121" t="str">
        <f t="array" ref="AA260">MID(";"&amp;'CASE DATA'!$E260&amp;";",SMALL(IF(ISERROR(SEARCH(MID(";"&amp;'CASE DATA'!$E260&amp;";",ROW($1:$99),1),";")),"",ROW($1:$99)+1),COLUMN(G260)),SMALL(IF(ISERROR(SEARCH(MID(";"&amp;'CASE DATA'!$E260&amp;";",ROW($1:$99),1),";")),"",ROW($1:$99)),COLUMN(G259)+1)-SMALL(IF(ISERROR(SEARCH(MID(";"&amp;'CASE DATA'!$E260&amp;";",ROW($1:$99),1),";")),"",ROW($1:$99)),COLUMN(G259))-1)</f>
        <v/>
      </c>
      <c r="AB260" s="121" t="str">
        <f t="array" ref="AB260">MID(";"&amp;'CASE DATA'!$E260&amp;";",SMALL(IF(ISERROR(SEARCH(MID(";"&amp;'CASE DATA'!$E260&amp;";",ROW($1:$99),1),";")),"",ROW($1:$99)+1),COLUMN(H260)),SMALL(IF(ISERROR(SEARCH(MID(";"&amp;'CASE DATA'!$E260&amp;";",ROW($1:$99),1),";")),"",ROW($1:$99)),COLUMN(H259)+1)-SMALL(IF(ISERROR(SEARCH(MID(";"&amp;'CASE DATA'!$E260&amp;";",ROW($1:$99),1),";")),"",ROW($1:$99)),COLUMN(H259))-1)</f>
        <v/>
      </c>
      <c r="AC260" s="121" t="str">
        <f t="array" ref="AC260">MID(";"&amp;'CASE DATA'!$E260&amp;";",SMALL(IF(ISERROR(SEARCH(MID(";"&amp;'CASE DATA'!$E260&amp;";",ROW($1:$99),1),";")),"",ROW($1:$99)+1),COLUMN(I260)),SMALL(IF(ISERROR(SEARCH(MID(";"&amp;'CASE DATA'!$E260&amp;";",ROW($1:$99),1),";")),"",ROW($1:$99)),COLUMN(I259)+1)-SMALL(IF(ISERROR(SEARCH(MID(";"&amp;'CASE DATA'!$E260&amp;";",ROW($1:$99),1),";")),"",ROW($1:$99)),COLUMN(I259))-1)</f>
        <v/>
      </c>
      <c r="AD260" s="121" t="str">
        <f t="array" ref="AD260">MID(";"&amp;'CASE DATA'!$E260&amp;";",SMALL(IF(ISERROR(SEARCH(MID(";"&amp;'CASE DATA'!$E260&amp;";",ROW($1:$99),1),";")),"",ROW($1:$99)+1),COLUMN(J260)),SMALL(IF(ISERROR(SEARCH(MID(";"&amp;'CASE DATA'!$E260&amp;";",ROW($1:$99),1),";")),"",ROW($1:$99)),COLUMN(J259)+1)-SMALL(IF(ISERROR(SEARCH(MID(";"&amp;'CASE DATA'!$E260&amp;";",ROW($1:$99),1),";")),"",ROW($1:$99)),COLUMN(J259))-1)</f>
        <v/>
      </c>
      <c r="AE260" s="121" t="str">
        <f t="array" ref="AE260">MID(";"&amp;'CASE DATA'!$E260&amp;";",SMALL(IF(ISERROR(SEARCH(MID(";"&amp;'CASE DATA'!$E260&amp;";",ROW($1:$99),1),";")),"",ROW($1:$99)+1),COLUMN(K260)),SMALL(IF(ISERROR(SEARCH(MID(";"&amp;'CASE DATA'!$E260&amp;";",ROW($1:$99),1),";")),"",ROW($1:$99)),COLUMN(K259)+1)-SMALL(IF(ISERROR(SEARCH(MID(";"&amp;'CASE DATA'!$E260&amp;";",ROW($1:$99),1),";")),"",ROW($1:$99)),COLUMN(K259))-1)</f>
        <v/>
      </c>
      <c r="AF260" s="121" t="str">
        <f t="array" ref="AF260">MID(";"&amp;'CASE DATA'!$E260&amp;";",SMALL(IF(ISERROR(SEARCH(MID(";"&amp;'CASE DATA'!$E260&amp;";",ROW($1:$99),1),";")),"",ROW($1:$99)+1),COLUMN(L260)),SMALL(IF(ISERROR(SEARCH(MID(";"&amp;'CASE DATA'!$E260&amp;";",ROW($1:$99),1),";")),"",ROW($1:$99)),COLUMN(L259)+1)-SMALL(IF(ISERROR(SEARCH(MID(";"&amp;'CASE DATA'!$E260&amp;";",ROW($1:$99),1),";")),"",ROW($1:$99)),COLUMN(L259))-1)</f>
        <v/>
      </c>
    </row>
    <row r="261" spans="19:32" x14ac:dyDescent="0.3">
      <c r="S261" s="8">
        <f t="shared" si="5"/>
        <v>0</v>
      </c>
      <c r="U261" s="121" t="str">
        <f t="array" ref="U261">MID(";"&amp;'CASE DATA'!$E261&amp;";",SMALL(IF(ISERROR(SEARCH(MID(";"&amp;'CASE DATA'!$E261&amp;";",ROW($1:$99),1),";")),"",ROW($1:$99)+1),COLUMN(A261)),SMALL(IF(ISERROR(SEARCH(MID(";"&amp;'CASE DATA'!$E261&amp;";",ROW($1:$99),1),";")),"",ROW($1:$99)),COLUMN(A260)+1)-SMALL(IF(ISERROR(SEARCH(MID(";"&amp;'CASE DATA'!$E261&amp;";",ROW($1:$99),1),";")),"",ROW($1:$99)),COLUMN(A260))-1)</f>
        <v/>
      </c>
      <c r="V261" s="121" t="str">
        <f t="array" ref="V261">MID(";"&amp;'CASE DATA'!$E261&amp;";",SMALL(IF(ISERROR(SEARCH(MID(";"&amp;'CASE DATA'!$E261&amp;";",ROW($1:$99),1),";")),"",ROW($1:$99)+1),COLUMN(B261)),SMALL(IF(ISERROR(SEARCH(MID(";"&amp;'CASE DATA'!$E261&amp;";",ROW($1:$99),1),";")),"",ROW($1:$99)),COLUMN(B260)+1)-SMALL(IF(ISERROR(SEARCH(MID(";"&amp;'CASE DATA'!$E261&amp;";",ROW($1:$99),1),";")),"",ROW($1:$99)),COLUMN(B260))-1)</f>
        <v/>
      </c>
      <c r="W261" s="121" t="str">
        <f t="array" ref="W261">MID(";"&amp;'CASE DATA'!$E261&amp;";",SMALL(IF(ISERROR(SEARCH(MID(";"&amp;'CASE DATA'!$E261&amp;";",ROW($1:$99),1),";")),"",ROW($1:$99)+1),COLUMN(C261)),SMALL(IF(ISERROR(SEARCH(MID(";"&amp;'CASE DATA'!$E261&amp;";",ROW($1:$99),1),";")),"",ROW($1:$99)),COLUMN(C260)+1)-SMALL(IF(ISERROR(SEARCH(MID(";"&amp;'CASE DATA'!$E261&amp;";",ROW($1:$99),1),";")),"",ROW($1:$99)),COLUMN(C260))-1)</f>
        <v/>
      </c>
      <c r="X261" s="121" t="str">
        <f t="array" ref="X261">MID(";"&amp;'CASE DATA'!$E261&amp;";",SMALL(IF(ISERROR(SEARCH(MID(";"&amp;'CASE DATA'!$E261&amp;";",ROW($1:$99),1),";")),"",ROW($1:$99)+1),COLUMN(D261)),SMALL(IF(ISERROR(SEARCH(MID(";"&amp;'CASE DATA'!$E261&amp;";",ROW($1:$99),1),";")),"",ROW($1:$99)),COLUMN(D260)+1)-SMALL(IF(ISERROR(SEARCH(MID(";"&amp;'CASE DATA'!$E261&amp;";",ROW($1:$99),1),";")),"",ROW($1:$99)),COLUMN(D260))-1)</f>
        <v/>
      </c>
      <c r="Y261" s="121" t="str">
        <f t="array" ref="Y261">MID(";"&amp;'CASE DATA'!$E261&amp;";",SMALL(IF(ISERROR(SEARCH(MID(";"&amp;'CASE DATA'!$E261&amp;";",ROW($1:$99),1),";")),"",ROW($1:$99)+1),COLUMN(E261)),SMALL(IF(ISERROR(SEARCH(MID(";"&amp;'CASE DATA'!$E261&amp;";",ROW($1:$99),1),";")),"",ROW($1:$99)),COLUMN(E260)+1)-SMALL(IF(ISERROR(SEARCH(MID(";"&amp;'CASE DATA'!$E261&amp;";",ROW($1:$99),1),";")),"",ROW($1:$99)),COLUMN(E260))-1)</f>
        <v/>
      </c>
      <c r="Z261" s="121" t="str">
        <f t="array" ref="Z261">MID(";"&amp;'CASE DATA'!$E261&amp;";",SMALL(IF(ISERROR(SEARCH(MID(";"&amp;'CASE DATA'!$E261&amp;";",ROW($1:$99),1),";")),"",ROW($1:$99)+1),COLUMN(F261)),SMALL(IF(ISERROR(SEARCH(MID(";"&amp;'CASE DATA'!$E261&amp;";",ROW($1:$99),1),";")),"",ROW($1:$99)),COLUMN(F260)+1)-SMALL(IF(ISERROR(SEARCH(MID(";"&amp;'CASE DATA'!$E261&amp;";",ROW($1:$99),1),";")),"",ROW($1:$99)),COLUMN(F260))-1)</f>
        <v/>
      </c>
      <c r="AA261" s="121" t="str">
        <f t="array" ref="AA261">MID(";"&amp;'CASE DATA'!$E261&amp;";",SMALL(IF(ISERROR(SEARCH(MID(";"&amp;'CASE DATA'!$E261&amp;";",ROW($1:$99),1),";")),"",ROW($1:$99)+1),COLUMN(G261)),SMALL(IF(ISERROR(SEARCH(MID(";"&amp;'CASE DATA'!$E261&amp;";",ROW($1:$99),1),";")),"",ROW($1:$99)),COLUMN(G260)+1)-SMALL(IF(ISERROR(SEARCH(MID(";"&amp;'CASE DATA'!$E261&amp;";",ROW($1:$99),1),";")),"",ROW($1:$99)),COLUMN(G260))-1)</f>
        <v/>
      </c>
      <c r="AB261" s="121" t="str">
        <f t="array" ref="AB261">MID(";"&amp;'CASE DATA'!$E261&amp;";",SMALL(IF(ISERROR(SEARCH(MID(";"&amp;'CASE DATA'!$E261&amp;";",ROW($1:$99),1),";")),"",ROW($1:$99)+1),COLUMN(H261)),SMALL(IF(ISERROR(SEARCH(MID(";"&amp;'CASE DATA'!$E261&amp;";",ROW($1:$99),1),";")),"",ROW($1:$99)),COLUMN(H260)+1)-SMALL(IF(ISERROR(SEARCH(MID(";"&amp;'CASE DATA'!$E261&amp;";",ROW($1:$99),1),";")),"",ROW($1:$99)),COLUMN(H260))-1)</f>
        <v/>
      </c>
      <c r="AC261" s="121" t="str">
        <f t="array" ref="AC261">MID(";"&amp;'CASE DATA'!$E261&amp;";",SMALL(IF(ISERROR(SEARCH(MID(";"&amp;'CASE DATA'!$E261&amp;";",ROW($1:$99),1),";")),"",ROW($1:$99)+1),COLUMN(I261)),SMALL(IF(ISERROR(SEARCH(MID(";"&amp;'CASE DATA'!$E261&amp;";",ROW($1:$99),1),";")),"",ROW($1:$99)),COLUMN(I260)+1)-SMALL(IF(ISERROR(SEARCH(MID(";"&amp;'CASE DATA'!$E261&amp;";",ROW($1:$99),1),";")),"",ROW($1:$99)),COLUMN(I260))-1)</f>
        <v/>
      </c>
      <c r="AD261" s="121" t="str">
        <f t="array" ref="AD261">MID(";"&amp;'CASE DATA'!$E261&amp;";",SMALL(IF(ISERROR(SEARCH(MID(";"&amp;'CASE DATA'!$E261&amp;";",ROW($1:$99),1),";")),"",ROW($1:$99)+1),COLUMN(J261)),SMALL(IF(ISERROR(SEARCH(MID(";"&amp;'CASE DATA'!$E261&amp;";",ROW($1:$99),1),";")),"",ROW($1:$99)),COLUMN(J260)+1)-SMALL(IF(ISERROR(SEARCH(MID(";"&amp;'CASE DATA'!$E261&amp;";",ROW($1:$99),1),";")),"",ROW($1:$99)),COLUMN(J260))-1)</f>
        <v/>
      </c>
      <c r="AE261" s="121" t="str">
        <f t="array" ref="AE261">MID(";"&amp;'CASE DATA'!$E261&amp;";",SMALL(IF(ISERROR(SEARCH(MID(";"&amp;'CASE DATA'!$E261&amp;";",ROW($1:$99),1),";")),"",ROW($1:$99)+1),COLUMN(K261)),SMALL(IF(ISERROR(SEARCH(MID(";"&amp;'CASE DATA'!$E261&amp;";",ROW($1:$99),1),";")),"",ROW($1:$99)),COLUMN(K260)+1)-SMALL(IF(ISERROR(SEARCH(MID(";"&amp;'CASE DATA'!$E261&amp;";",ROW($1:$99),1),";")),"",ROW($1:$99)),COLUMN(K260))-1)</f>
        <v/>
      </c>
      <c r="AF261" s="121" t="str">
        <f t="array" ref="AF261">MID(";"&amp;'CASE DATA'!$E261&amp;";",SMALL(IF(ISERROR(SEARCH(MID(";"&amp;'CASE DATA'!$E261&amp;";",ROW($1:$99),1),";")),"",ROW($1:$99)+1),COLUMN(L261)),SMALL(IF(ISERROR(SEARCH(MID(";"&amp;'CASE DATA'!$E261&amp;";",ROW($1:$99),1),";")),"",ROW($1:$99)),COLUMN(L260)+1)-SMALL(IF(ISERROR(SEARCH(MID(";"&amp;'CASE DATA'!$E261&amp;";",ROW($1:$99),1),";")),"",ROW($1:$99)),COLUMN(L260))-1)</f>
        <v/>
      </c>
    </row>
    <row r="262" spans="19:32" x14ac:dyDescent="0.3">
      <c r="S262" s="8">
        <f t="shared" si="5"/>
        <v>0</v>
      </c>
      <c r="U262" s="121" t="str">
        <f t="array" ref="U262">MID(";"&amp;'CASE DATA'!$E262&amp;";",SMALL(IF(ISERROR(SEARCH(MID(";"&amp;'CASE DATA'!$E262&amp;";",ROW($1:$99),1),";")),"",ROW($1:$99)+1),COLUMN(A262)),SMALL(IF(ISERROR(SEARCH(MID(";"&amp;'CASE DATA'!$E262&amp;";",ROW($1:$99),1),";")),"",ROW($1:$99)),COLUMN(A261)+1)-SMALL(IF(ISERROR(SEARCH(MID(";"&amp;'CASE DATA'!$E262&amp;";",ROW($1:$99),1),";")),"",ROW($1:$99)),COLUMN(A261))-1)</f>
        <v/>
      </c>
      <c r="V262" s="121" t="str">
        <f t="array" ref="V262">MID(";"&amp;'CASE DATA'!$E262&amp;";",SMALL(IF(ISERROR(SEARCH(MID(";"&amp;'CASE DATA'!$E262&amp;";",ROW($1:$99),1),";")),"",ROW($1:$99)+1),COLUMN(B262)),SMALL(IF(ISERROR(SEARCH(MID(";"&amp;'CASE DATA'!$E262&amp;";",ROW($1:$99),1),";")),"",ROW($1:$99)),COLUMN(B261)+1)-SMALL(IF(ISERROR(SEARCH(MID(";"&amp;'CASE DATA'!$E262&amp;";",ROW($1:$99),1),";")),"",ROW($1:$99)),COLUMN(B261))-1)</f>
        <v/>
      </c>
      <c r="W262" s="121" t="str">
        <f t="array" ref="W262">MID(";"&amp;'CASE DATA'!$E262&amp;";",SMALL(IF(ISERROR(SEARCH(MID(";"&amp;'CASE DATA'!$E262&amp;";",ROW($1:$99),1),";")),"",ROW($1:$99)+1),COLUMN(C262)),SMALL(IF(ISERROR(SEARCH(MID(";"&amp;'CASE DATA'!$E262&amp;";",ROW($1:$99),1),";")),"",ROW($1:$99)),COLUMN(C261)+1)-SMALL(IF(ISERROR(SEARCH(MID(";"&amp;'CASE DATA'!$E262&amp;";",ROW($1:$99),1),";")),"",ROW($1:$99)),COLUMN(C261))-1)</f>
        <v/>
      </c>
      <c r="X262" s="121" t="str">
        <f t="array" ref="X262">MID(";"&amp;'CASE DATA'!$E262&amp;";",SMALL(IF(ISERROR(SEARCH(MID(";"&amp;'CASE DATA'!$E262&amp;";",ROW($1:$99),1),";")),"",ROW($1:$99)+1),COLUMN(D262)),SMALL(IF(ISERROR(SEARCH(MID(";"&amp;'CASE DATA'!$E262&amp;";",ROW($1:$99),1),";")),"",ROW($1:$99)),COLUMN(D261)+1)-SMALL(IF(ISERROR(SEARCH(MID(";"&amp;'CASE DATA'!$E262&amp;";",ROW($1:$99),1),";")),"",ROW($1:$99)),COLUMN(D261))-1)</f>
        <v/>
      </c>
      <c r="Y262" s="121" t="str">
        <f t="array" ref="Y262">MID(";"&amp;'CASE DATA'!$E262&amp;";",SMALL(IF(ISERROR(SEARCH(MID(";"&amp;'CASE DATA'!$E262&amp;";",ROW($1:$99),1),";")),"",ROW($1:$99)+1),COLUMN(E262)),SMALL(IF(ISERROR(SEARCH(MID(";"&amp;'CASE DATA'!$E262&amp;";",ROW($1:$99),1),";")),"",ROW($1:$99)),COLUMN(E261)+1)-SMALL(IF(ISERROR(SEARCH(MID(";"&amp;'CASE DATA'!$E262&amp;";",ROW($1:$99),1),";")),"",ROW($1:$99)),COLUMN(E261))-1)</f>
        <v/>
      </c>
      <c r="Z262" s="121" t="str">
        <f t="array" ref="Z262">MID(";"&amp;'CASE DATA'!$E262&amp;";",SMALL(IF(ISERROR(SEARCH(MID(";"&amp;'CASE DATA'!$E262&amp;";",ROW($1:$99),1),";")),"",ROW($1:$99)+1),COLUMN(F262)),SMALL(IF(ISERROR(SEARCH(MID(";"&amp;'CASE DATA'!$E262&amp;";",ROW($1:$99),1),";")),"",ROW($1:$99)),COLUMN(F261)+1)-SMALL(IF(ISERROR(SEARCH(MID(";"&amp;'CASE DATA'!$E262&amp;";",ROW($1:$99),1),";")),"",ROW($1:$99)),COLUMN(F261))-1)</f>
        <v/>
      </c>
      <c r="AA262" s="121" t="str">
        <f t="array" ref="AA262">MID(";"&amp;'CASE DATA'!$E262&amp;";",SMALL(IF(ISERROR(SEARCH(MID(";"&amp;'CASE DATA'!$E262&amp;";",ROW($1:$99),1),";")),"",ROW($1:$99)+1),COLUMN(G262)),SMALL(IF(ISERROR(SEARCH(MID(";"&amp;'CASE DATA'!$E262&amp;";",ROW($1:$99),1),";")),"",ROW($1:$99)),COLUMN(G261)+1)-SMALL(IF(ISERROR(SEARCH(MID(";"&amp;'CASE DATA'!$E262&amp;";",ROW($1:$99),1),";")),"",ROW($1:$99)),COLUMN(G261))-1)</f>
        <v/>
      </c>
      <c r="AB262" s="121" t="str">
        <f t="array" ref="AB262">MID(";"&amp;'CASE DATA'!$E262&amp;";",SMALL(IF(ISERROR(SEARCH(MID(";"&amp;'CASE DATA'!$E262&amp;";",ROW($1:$99),1),";")),"",ROW($1:$99)+1),COLUMN(H262)),SMALL(IF(ISERROR(SEARCH(MID(";"&amp;'CASE DATA'!$E262&amp;";",ROW($1:$99),1),";")),"",ROW($1:$99)),COLUMN(H261)+1)-SMALL(IF(ISERROR(SEARCH(MID(";"&amp;'CASE DATA'!$E262&amp;";",ROW($1:$99),1),";")),"",ROW($1:$99)),COLUMN(H261))-1)</f>
        <v/>
      </c>
      <c r="AC262" s="121" t="str">
        <f t="array" ref="AC262">MID(";"&amp;'CASE DATA'!$E262&amp;";",SMALL(IF(ISERROR(SEARCH(MID(";"&amp;'CASE DATA'!$E262&amp;";",ROW($1:$99),1),";")),"",ROW($1:$99)+1),COLUMN(I262)),SMALL(IF(ISERROR(SEARCH(MID(";"&amp;'CASE DATA'!$E262&amp;";",ROW($1:$99),1),";")),"",ROW($1:$99)),COLUMN(I261)+1)-SMALL(IF(ISERROR(SEARCH(MID(";"&amp;'CASE DATA'!$E262&amp;";",ROW($1:$99),1),";")),"",ROW($1:$99)),COLUMN(I261))-1)</f>
        <v/>
      </c>
      <c r="AD262" s="121" t="str">
        <f t="array" ref="AD262">MID(";"&amp;'CASE DATA'!$E262&amp;";",SMALL(IF(ISERROR(SEARCH(MID(";"&amp;'CASE DATA'!$E262&amp;";",ROW($1:$99),1),";")),"",ROW($1:$99)+1),COLUMN(J262)),SMALL(IF(ISERROR(SEARCH(MID(";"&amp;'CASE DATA'!$E262&amp;";",ROW($1:$99),1),";")),"",ROW($1:$99)),COLUMN(J261)+1)-SMALL(IF(ISERROR(SEARCH(MID(";"&amp;'CASE DATA'!$E262&amp;";",ROW($1:$99),1),";")),"",ROW($1:$99)),COLUMN(J261))-1)</f>
        <v/>
      </c>
      <c r="AE262" s="121" t="str">
        <f t="array" ref="AE262">MID(";"&amp;'CASE DATA'!$E262&amp;";",SMALL(IF(ISERROR(SEARCH(MID(";"&amp;'CASE DATA'!$E262&amp;";",ROW($1:$99),1),";")),"",ROW($1:$99)+1),COLUMN(K262)),SMALL(IF(ISERROR(SEARCH(MID(";"&amp;'CASE DATA'!$E262&amp;";",ROW($1:$99),1),";")),"",ROW($1:$99)),COLUMN(K261)+1)-SMALL(IF(ISERROR(SEARCH(MID(";"&amp;'CASE DATA'!$E262&amp;";",ROW($1:$99),1),";")),"",ROW($1:$99)),COLUMN(K261))-1)</f>
        <v/>
      </c>
      <c r="AF262" s="121" t="str">
        <f t="array" ref="AF262">MID(";"&amp;'CASE DATA'!$E262&amp;";",SMALL(IF(ISERROR(SEARCH(MID(";"&amp;'CASE DATA'!$E262&amp;";",ROW($1:$99),1),";")),"",ROW($1:$99)+1),COLUMN(L262)),SMALL(IF(ISERROR(SEARCH(MID(";"&amp;'CASE DATA'!$E262&amp;";",ROW($1:$99),1),";")),"",ROW($1:$99)),COLUMN(L261)+1)-SMALL(IF(ISERROR(SEARCH(MID(";"&amp;'CASE DATA'!$E262&amp;";",ROW($1:$99),1),";")),"",ROW($1:$99)),COLUMN(L261))-1)</f>
        <v/>
      </c>
    </row>
    <row r="263" spans="19:32" x14ac:dyDescent="0.3">
      <c r="S263" s="8">
        <f t="shared" si="5"/>
        <v>0</v>
      </c>
      <c r="U263" s="121" t="str">
        <f t="array" ref="U263">MID(";"&amp;'CASE DATA'!$E263&amp;";",SMALL(IF(ISERROR(SEARCH(MID(";"&amp;'CASE DATA'!$E263&amp;";",ROW($1:$99),1),";")),"",ROW($1:$99)+1),COLUMN(A263)),SMALL(IF(ISERROR(SEARCH(MID(";"&amp;'CASE DATA'!$E263&amp;";",ROW($1:$99),1),";")),"",ROW($1:$99)),COLUMN(A262)+1)-SMALL(IF(ISERROR(SEARCH(MID(";"&amp;'CASE DATA'!$E263&amp;";",ROW($1:$99),1),";")),"",ROW($1:$99)),COLUMN(A262))-1)</f>
        <v/>
      </c>
      <c r="V263" s="121" t="str">
        <f t="array" ref="V263">MID(";"&amp;'CASE DATA'!$E263&amp;";",SMALL(IF(ISERROR(SEARCH(MID(";"&amp;'CASE DATA'!$E263&amp;";",ROW($1:$99),1),";")),"",ROW($1:$99)+1),COLUMN(B263)),SMALL(IF(ISERROR(SEARCH(MID(";"&amp;'CASE DATA'!$E263&amp;";",ROW($1:$99),1),";")),"",ROW($1:$99)),COLUMN(B262)+1)-SMALL(IF(ISERROR(SEARCH(MID(";"&amp;'CASE DATA'!$E263&amp;";",ROW($1:$99),1),";")),"",ROW($1:$99)),COLUMN(B262))-1)</f>
        <v/>
      </c>
      <c r="W263" s="121" t="str">
        <f t="array" ref="W263">MID(";"&amp;'CASE DATA'!$E263&amp;";",SMALL(IF(ISERROR(SEARCH(MID(";"&amp;'CASE DATA'!$E263&amp;";",ROW($1:$99),1),";")),"",ROW($1:$99)+1),COLUMN(C263)),SMALL(IF(ISERROR(SEARCH(MID(";"&amp;'CASE DATA'!$E263&amp;";",ROW($1:$99),1),";")),"",ROW($1:$99)),COLUMN(C262)+1)-SMALL(IF(ISERROR(SEARCH(MID(";"&amp;'CASE DATA'!$E263&amp;";",ROW($1:$99),1),";")),"",ROW($1:$99)),COLUMN(C262))-1)</f>
        <v/>
      </c>
      <c r="X263" s="121" t="str">
        <f t="array" ref="X263">MID(";"&amp;'CASE DATA'!$E263&amp;";",SMALL(IF(ISERROR(SEARCH(MID(";"&amp;'CASE DATA'!$E263&amp;";",ROW($1:$99),1),";")),"",ROW($1:$99)+1),COLUMN(D263)),SMALL(IF(ISERROR(SEARCH(MID(";"&amp;'CASE DATA'!$E263&amp;";",ROW($1:$99),1),";")),"",ROW($1:$99)),COLUMN(D262)+1)-SMALL(IF(ISERROR(SEARCH(MID(";"&amp;'CASE DATA'!$E263&amp;";",ROW($1:$99),1),";")),"",ROW($1:$99)),COLUMN(D262))-1)</f>
        <v/>
      </c>
      <c r="Y263" s="121" t="str">
        <f t="array" ref="Y263">MID(";"&amp;'CASE DATA'!$E263&amp;";",SMALL(IF(ISERROR(SEARCH(MID(";"&amp;'CASE DATA'!$E263&amp;";",ROW($1:$99),1),";")),"",ROW($1:$99)+1),COLUMN(E263)),SMALL(IF(ISERROR(SEARCH(MID(";"&amp;'CASE DATA'!$E263&amp;";",ROW($1:$99),1),";")),"",ROW($1:$99)),COLUMN(E262)+1)-SMALL(IF(ISERROR(SEARCH(MID(";"&amp;'CASE DATA'!$E263&amp;";",ROW($1:$99),1),";")),"",ROW($1:$99)),COLUMN(E262))-1)</f>
        <v/>
      </c>
      <c r="Z263" s="121" t="str">
        <f t="array" ref="Z263">MID(";"&amp;'CASE DATA'!$E263&amp;";",SMALL(IF(ISERROR(SEARCH(MID(";"&amp;'CASE DATA'!$E263&amp;";",ROW($1:$99),1),";")),"",ROW($1:$99)+1),COLUMN(F263)),SMALL(IF(ISERROR(SEARCH(MID(";"&amp;'CASE DATA'!$E263&amp;";",ROW($1:$99),1),";")),"",ROW($1:$99)),COLUMN(F262)+1)-SMALL(IF(ISERROR(SEARCH(MID(";"&amp;'CASE DATA'!$E263&amp;";",ROW($1:$99),1),";")),"",ROW($1:$99)),COLUMN(F262))-1)</f>
        <v/>
      </c>
      <c r="AA263" s="121" t="str">
        <f t="array" ref="AA263">MID(";"&amp;'CASE DATA'!$E263&amp;";",SMALL(IF(ISERROR(SEARCH(MID(";"&amp;'CASE DATA'!$E263&amp;";",ROW($1:$99),1),";")),"",ROW($1:$99)+1),COLUMN(G263)),SMALL(IF(ISERROR(SEARCH(MID(";"&amp;'CASE DATA'!$E263&amp;";",ROW($1:$99),1),";")),"",ROW($1:$99)),COLUMN(G262)+1)-SMALL(IF(ISERROR(SEARCH(MID(";"&amp;'CASE DATA'!$E263&amp;";",ROW($1:$99),1),";")),"",ROW($1:$99)),COLUMN(G262))-1)</f>
        <v/>
      </c>
      <c r="AB263" s="121" t="str">
        <f t="array" ref="AB263">MID(";"&amp;'CASE DATA'!$E263&amp;";",SMALL(IF(ISERROR(SEARCH(MID(";"&amp;'CASE DATA'!$E263&amp;";",ROW($1:$99),1),";")),"",ROW($1:$99)+1),COLUMN(H263)),SMALL(IF(ISERROR(SEARCH(MID(";"&amp;'CASE DATA'!$E263&amp;";",ROW($1:$99),1),";")),"",ROW($1:$99)),COLUMN(H262)+1)-SMALL(IF(ISERROR(SEARCH(MID(";"&amp;'CASE DATA'!$E263&amp;";",ROW($1:$99),1),";")),"",ROW($1:$99)),COLUMN(H262))-1)</f>
        <v/>
      </c>
      <c r="AC263" s="121" t="str">
        <f t="array" ref="AC263">MID(";"&amp;'CASE DATA'!$E263&amp;";",SMALL(IF(ISERROR(SEARCH(MID(";"&amp;'CASE DATA'!$E263&amp;";",ROW($1:$99),1),";")),"",ROW($1:$99)+1),COLUMN(I263)),SMALL(IF(ISERROR(SEARCH(MID(";"&amp;'CASE DATA'!$E263&amp;";",ROW($1:$99),1),";")),"",ROW($1:$99)),COLUMN(I262)+1)-SMALL(IF(ISERROR(SEARCH(MID(";"&amp;'CASE DATA'!$E263&amp;";",ROW($1:$99),1),";")),"",ROW($1:$99)),COLUMN(I262))-1)</f>
        <v/>
      </c>
      <c r="AD263" s="121" t="str">
        <f t="array" ref="AD263">MID(";"&amp;'CASE DATA'!$E263&amp;";",SMALL(IF(ISERROR(SEARCH(MID(";"&amp;'CASE DATA'!$E263&amp;";",ROW($1:$99),1),";")),"",ROW($1:$99)+1),COLUMN(J263)),SMALL(IF(ISERROR(SEARCH(MID(";"&amp;'CASE DATA'!$E263&amp;";",ROW($1:$99),1),";")),"",ROW($1:$99)),COLUMN(J262)+1)-SMALL(IF(ISERROR(SEARCH(MID(";"&amp;'CASE DATA'!$E263&amp;";",ROW($1:$99),1),";")),"",ROW($1:$99)),COLUMN(J262))-1)</f>
        <v/>
      </c>
      <c r="AE263" s="121" t="str">
        <f t="array" ref="AE263">MID(";"&amp;'CASE DATA'!$E263&amp;";",SMALL(IF(ISERROR(SEARCH(MID(";"&amp;'CASE DATA'!$E263&amp;";",ROW($1:$99),1),";")),"",ROW($1:$99)+1),COLUMN(K263)),SMALL(IF(ISERROR(SEARCH(MID(";"&amp;'CASE DATA'!$E263&amp;";",ROW($1:$99),1),";")),"",ROW($1:$99)),COLUMN(K262)+1)-SMALL(IF(ISERROR(SEARCH(MID(";"&amp;'CASE DATA'!$E263&amp;";",ROW($1:$99),1),";")),"",ROW($1:$99)),COLUMN(K262))-1)</f>
        <v/>
      </c>
      <c r="AF263" s="121" t="str">
        <f t="array" ref="AF263">MID(";"&amp;'CASE DATA'!$E263&amp;";",SMALL(IF(ISERROR(SEARCH(MID(";"&amp;'CASE DATA'!$E263&amp;";",ROW($1:$99),1),";")),"",ROW($1:$99)+1),COLUMN(L263)),SMALL(IF(ISERROR(SEARCH(MID(";"&amp;'CASE DATA'!$E263&amp;";",ROW($1:$99),1),";")),"",ROW($1:$99)),COLUMN(L262)+1)-SMALL(IF(ISERROR(SEARCH(MID(";"&amp;'CASE DATA'!$E263&amp;";",ROW($1:$99),1),";")),"",ROW($1:$99)),COLUMN(L262))-1)</f>
        <v/>
      </c>
    </row>
    <row r="264" spans="19:32" x14ac:dyDescent="0.3">
      <c r="S264" s="8">
        <f t="shared" si="5"/>
        <v>0</v>
      </c>
      <c r="U264" s="121" t="str">
        <f t="array" ref="U264">MID(";"&amp;'CASE DATA'!$E264&amp;";",SMALL(IF(ISERROR(SEARCH(MID(";"&amp;'CASE DATA'!$E264&amp;";",ROW($1:$99),1),";")),"",ROW($1:$99)+1),COLUMN(A264)),SMALL(IF(ISERROR(SEARCH(MID(";"&amp;'CASE DATA'!$E264&amp;";",ROW($1:$99),1),";")),"",ROW($1:$99)),COLUMN(A263)+1)-SMALL(IF(ISERROR(SEARCH(MID(";"&amp;'CASE DATA'!$E264&amp;";",ROW($1:$99),1),";")),"",ROW($1:$99)),COLUMN(A263))-1)</f>
        <v/>
      </c>
      <c r="V264" s="121" t="str">
        <f t="array" ref="V264">MID(";"&amp;'CASE DATA'!$E264&amp;";",SMALL(IF(ISERROR(SEARCH(MID(";"&amp;'CASE DATA'!$E264&amp;";",ROW($1:$99),1),";")),"",ROW($1:$99)+1),COLUMN(B264)),SMALL(IF(ISERROR(SEARCH(MID(";"&amp;'CASE DATA'!$E264&amp;";",ROW($1:$99),1),";")),"",ROW($1:$99)),COLUMN(B263)+1)-SMALL(IF(ISERROR(SEARCH(MID(";"&amp;'CASE DATA'!$E264&amp;";",ROW($1:$99),1),";")),"",ROW($1:$99)),COLUMN(B263))-1)</f>
        <v/>
      </c>
      <c r="W264" s="121" t="str">
        <f t="array" ref="W264">MID(";"&amp;'CASE DATA'!$E264&amp;";",SMALL(IF(ISERROR(SEARCH(MID(";"&amp;'CASE DATA'!$E264&amp;";",ROW($1:$99),1),";")),"",ROW($1:$99)+1),COLUMN(C264)),SMALL(IF(ISERROR(SEARCH(MID(";"&amp;'CASE DATA'!$E264&amp;";",ROW($1:$99),1),";")),"",ROW($1:$99)),COLUMN(C263)+1)-SMALL(IF(ISERROR(SEARCH(MID(";"&amp;'CASE DATA'!$E264&amp;";",ROW($1:$99),1),";")),"",ROW($1:$99)),COLUMN(C263))-1)</f>
        <v/>
      </c>
      <c r="X264" s="121" t="str">
        <f t="array" ref="X264">MID(";"&amp;'CASE DATA'!$E264&amp;";",SMALL(IF(ISERROR(SEARCH(MID(";"&amp;'CASE DATA'!$E264&amp;";",ROW($1:$99),1),";")),"",ROW($1:$99)+1),COLUMN(D264)),SMALL(IF(ISERROR(SEARCH(MID(";"&amp;'CASE DATA'!$E264&amp;";",ROW($1:$99),1),";")),"",ROW($1:$99)),COLUMN(D263)+1)-SMALL(IF(ISERROR(SEARCH(MID(";"&amp;'CASE DATA'!$E264&amp;";",ROW($1:$99),1),";")),"",ROW($1:$99)),COLUMN(D263))-1)</f>
        <v/>
      </c>
      <c r="Y264" s="121" t="str">
        <f t="array" ref="Y264">MID(";"&amp;'CASE DATA'!$E264&amp;";",SMALL(IF(ISERROR(SEARCH(MID(";"&amp;'CASE DATA'!$E264&amp;";",ROW($1:$99),1),";")),"",ROW($1:$99)+1),COLUMN(E264)),SMALL(IF(ISERROR(SEARCH(MID(";"&amp;'CASE DATA'!$E264&amp;";",ROW($1:$99),1),";")),"",ROW($1:$99)),COLUMN(E263)+1)-SMALL(IF(ISERROR(SEARCH(MID(";"&amp;'CASE DATA'!$E264&amp;";",ROW($1:$99),1),";")),"",ROW($1:$99)),COLUMN(E263))-1)</f>
        <v/>
      </c>
      <c r="Z264" s="121" t="str">
        <f t="array" ref="Z264">MID(";"&amp;'CASE DATA'!$E264&amp;";",SMALL(IF(ISERROR(SEARCH(MID(";"&amp;'CASE DATA'!$E264&amp;";",ROW($1:$99),1),";")),"",ROW($1:$99)+1),COLUMN(F264)),SMALL(IF(ISERROR(SEARCH(MID(";"&amp;'CASE DATA'!$E264&amp;";",ROW($1:$99),1),";")),"",ROW($1:$99)),COLUMN(F263)+1)-SMALL(IF(ISERROR(SEARCH(MID(";"&amp;'CASE DATA'!$E264&amp;";",ROW($1:$99),1),";")),"",ROW($1:$99)),COLUMN(F263))-1)</f>
        <v/>
      </c>
      <c r="AA264" s="121" t="str">
        <f t="array" ref="AA264">MID(";"&amp;'CASE DATA'!$E264&amp;";",SMALL(IF(ISERROR(SEARCH(MID(";"&amp;'CASE DATA'!$E264&amp;";",ROW($1:$99),1),";")),"",ROW($1:$99)+1),COLUMN(G264)),SMALL(IF(ISERROR(SEARCH(MID(";"&amp;'CASE DATA'!$E264&amp;";",ROW($1:$99),1),";")),"",ROW($1:$99)),COLUMN(G263)+1)-SMALL(IF(ISERROR(SEARCH(MID(";"&amp;'CASE DATA'!$E264&amp;";",ROW($1:$99),1),";")),"",ROW($1:$99)),COLUMN(G263))-1)</f>
        <v/>
      </c>
      <c r="AB264" s="121" t="str">
        <f t="array" ref="AB264">MID(";"&amp;'CASE DATA'!$E264&amp;";",SMALL(IF(ISERROR(SEARCH(MID(";"&amp;'CASE DATA'!$E264&amp;";",ROW($1:$99),1),";")),"",ROW($1:$99)+1),COLUMN(H264)),SMALL(IF(ISERROR(SEARCH(MID(";"&amp;'CASE DATA'!$E264&amp;";",ROW($1:$99),1),";")),"",ROW($1:$99)),COLUMN(H263)+1)-SMALL(IF(ISERROR(SEARCH(MID(";"&amp;'CASE DATA'!$E264&amp;";",ROW($1:$99),1),";")),"",ROW($1:$99)),COLUMN(H263))-1)</f>
        <v/>
      </c>
      <c r="AC264" s="121" t="str">
        <f t="array" ref="AC264">MID(";"&amp;'CASE DATA'!$E264&amp;";",SMALL(IF(ISERROR(SEARCH(MID(";"&amp;'CASE DATA'!$E264&amp;";",ROW($1:$99),1),";")),"",ROW($1:$99)+1),COLUMN(I264)),SMALL(IF(ISERROR(SEARCH(MID(";"&amp;'CASE DATA'!$E264&amp;";",ROW($1:$99),1),";")),"",ROW($1:$99)),COLUMN(I263)+1)-SMALL(IF(ISERROR(SEARCH(MID(";"&amp;'CASE DATA'!$E264&amp;";",ROW($1:$99),1),";")),"",ROW($1:$99)),COLUMN(I263))-1)</f>
        <v/>
      </c>
      <c r="AD264" s="121" t="str">
        <f t="array" ref="AD264">MID(";"&amp;'CASE DATA'!$E264&amp;";",SMALL(IF(ISERROR(SEARCH(MID(";"&amp;'CASE DATA'!$E264&amp;";",ROW($1:$99),1),";")),"",ROW($1:$99)+1),COLUMN(J264)),SMALL(IF(ISERROR(SEARCH(MID(";"&amp;'CASE DATA'!$E264&amp;";",ROW($1:$99),1),";")),"",ROW($1:$99)),COLUMN(J263)+1)-SMALL(IF(ISERROR(SEARCH(MID(";"&amp;'CASE DATA'!$E264&amp;";",ROW($1:$99),1),";")),"",ROW($1:$99)),COLUMN(J263))-1)</f>
        <v/>
      </c>
      <c r="AE264" s="121" t="str">
        <f t="array" ref="AE264">MID(";"&amp;'CASE DATA'!$E264&amp;";",SMALL(IF(ISERROR(SEARCH(MID(";"&amp;'CASE DATA'!$E264&amp;";",ROW($1:$99),1),";")),"",ROW($1:$99)+1),COLUMN(K264)),SMALL(IF(ISERROR(SEARCH(MID(";"&amp;'CASE DATA'!$E264&amp;";",ROW($1:$99),1),";")),"",ROW($1:$99)),COLUMN(K263)+1)-SMALL(IF(ISERROR(SEARCH(MID(";"&amp;'CASE DATA'!$E264&amp;";",ROW($1:$99),1),";")),"",ROW($1:$99)),COLUMN(K263))-1)</f>
        <v/>
      </c>
      <c r="AF264" s="121" t="str">
        <f t="array" ref="AF264">MID(";"&amp;'CASE DATA'!$E264&amp;";",SMALL(IF(ISERROR(SEARCH(MID(";"&amp;'CASE DATA'!$E264&amp;";",ROW($1:$99),1),";")),"",ROW($1:$99)+1),COLUMN(L264)),SMALL(IF(ISERROR(SEARCH(MID(";"&amp;'CASE DATA'!$E264&amp;";",ROW($1:$99),1),";")),"",ROW($1:$99)),COLUMN(L263)+1)-SMALL(IF(ISERROR(SEARCH(MID(";"&amp;'CASE DATA'!$E264&amp;";",ROW($1:$99),1),";")),"",ROW($1:$99)),COLUMN(L263))-1)</f>
        <v/>
      </c>
    </row>
    <row r="265" spans="19:32" x14ac:dyDescent="0.3">
      <c r="S265" s="8">
        <f t="shared" si="5"/>
        <v>0</v>
      </c>
      <c r="U265" s="121" t="str">
        <f t="array" ref="U265">MID(";"&amp;'CASE DATA'!$E265&amp;";",SMALL(IF(ISERROR(SEARCH(MID(";"&amp;'CASE DATA'!$E265&amp;";",ROW($1:$99),1),";")),"",ROW($1:$99)+1),COLUMN(A265)),SMALL(IF(ISERROR(SEARCH(MID(";"&amp;'CASE DATA'!$E265&amp;";",ROW($1:$99),1),";")),"",ROW($1:$99)),COLUMN(A264)+1)-SMALL(IF(ISERROR(SEARCH(MID(";"&amp;'CASE DATA'!$E265&amp;";",ROW($1:$99),1),";")),"",ROW($1:$99)),COLUMN(A264))-1)</f>
        <v/>
      </c>
      <c r="V265" s="121" t="str">
        <f t="array" ref="V265">MID(";"&amp;'CASE DATA'!$E265&amp;";",SMALL(IF(ISERROR(SEARCH(MID(";"&amp;'CASE DATA'!$E265&amp;";",ROW($1:$99),1),";")),"",ROW($1:$99)+1),COLUMN(B265)),SMALL(IF(ISERROR(SEARCH(MID(";"&amp;'CASE DATA'!$E265&amp;";",ROW($1:$99),1),";")),"",ROW($1:$99)),COLUMN(B264)+1)-SMALL(IF(ISERROR(SEARCH(MID(";"&amp;'CASE DATA'!$E265&amp;";",ROW($1:$99),1),";")),"",ROW($1:$99)),COLUMN(B264))-1)</f>
        <v/>
      </c>
      <c r="W265" s="121" t="str">
        <f t="array" ref="W265">MID(";"&amp;'CASE DATA'!$E265&amp;";",SMALL(IF(ISERROR(SEARCH(MID(";"&amp;'CASE DATA'!$E265&amp;";",ROW($1:$99),1),";")),"",ROW($1:$99)+1),COLUMN(C265)),SMALL(IF(ISERROR(SEARCH(MID(";"&amp;'CASE DATA'!$E265&amp;";",ROW($1:$99),1),";")),"",ROW($1:$99)),COLUMN(C264)+1)-SMALL(IF(ISERROR(SEARCH(MID(";"&amp;'CASE DATA'!$E265&amp;";",ROW($1:$99),1),";")),"",ROW($1:$99)),COLUMN(C264))-1)</f>
        <v/>
      </c>
      <c r="X265" s="121" t="str">
        <f t="array" ref="X265">MID(";"&amp;'CASE DATA'!$E265&amp;";",SMALL(IF(ISERROR(SEARCH(MID(";"&amp;'CASE DATA'!$E265&amp;";",ROW($1:$99),1),";")),"",ROW($1:$99)+1),COLUMN(D265)),SMALL(IF(ISERROR(SEARCH(MID(";"&amp;'CASE DATA'!$E265&amp;";",ROW($1:$99),1),";")),"",ROW($1:$99)),COLUMN(D264)+1)-SMALL(IF(ISERROR(SEARCH(MID(";"&amp;'CASE DATA'!$E265&amp;";",ROW($1:$99),1),";")),"",ROW($1:$99)),COLUMN(D264))-1)</f>
        <v/>
      </c>
      <c r="Y265" s="121" t="str">
        <f t="array" ref="Y265">MID(";"&amp;'CASE DATA'!$E265&amp;";",SMALL(IF(ISERROR(SEARCH(MID(";"&amp;'CASE DATA'!$E265&amp;";",ROW($1:$99),1),";")),"",ROW($1:$99)+1),COLUMN(E265)),SMALL(IF(ISERROR(SEARCH(MID(";"&amp;'CASE DATA'!$E265&amp;";",ROW($1:$99),1),";")),"",ROW($1:$99)),COLUMN(E264)+1)-SMALL(IF(ISERROR(SEARCH(MID(";"&amp;'CASE DATA'!$E265&amp;";",ROW($1:$99),1),";")),"",ROW($1:$99)),COLUMN(E264))-1)</f>
        <v/>
      </c>
      <c r="Z265" s="121" t="str">
        <f t="array" ref="Z265">MID(";"&amp;'CASE DATA'!$E265&amp;";",SMALL(IF(ISERROR(SEARCH(MID(";"&amp;'CASE DATA'!$E265&amp;";",ROW($1:$99),1),";")),"",ROW($1:$99)+1),COLUMN(F265)),SMALL(IF(ISERROR(SEARCH(MID(";"&amp;'CASE DATA'!$E265&amp;";",ROW($1:$99),1),";")),"",ROW($1:$99)),COLUMN(F264)+1)-SMALL(IF(ISERROR(SEARCH(MID(";"&amp;'CASE DATA'!$E265&amp;";",ROW($1:$99),1),";")),"",ROW($1:$99)),COLUMN(F264))-1)</f>
        <v/>
      </c>
      <c r="AA265" s="121" t="str">
        <f t="array" ref="AA265">MID(";"&amp;'CASE DATA'!$E265&amp;";",SMALL(IF(ISERROR(SEARCH(MID(";"&amp;'CASE DATA'!$E265&amp;";",ROW($1:$99),1),";")),"",ROW($1:$99)+1),COLUMN(G265)),SMALL(IF(ISERROR(SEARCH(MID(";"&amp;'CASE DATA'!$E265&amp;";",ROW($1:$99),1),";")),"",ROW($1:$99)),COLUMN(G264)+1)-SMALL(IF(ISERROR(SEARCH(MID(";"&amp;'CASE DATA'!$E265&amp;";",ROW($1:$99),1),";")),"",ROW($1:$99)),COLUMN(G264))-1)</f>
        <v/>
      </c>
      <c r="AB265" s="121" t="str">
        <f t="array" ref="AB265">MID(";"&amp;'CASE DATA'!$E265&amp;";",SMALL(IF(ISERROR(SEARCH(MID(";"&amp;'CASE DATA'!$E265&amp;";",ROW($1:$99),1),";")),"",ROW($1:$99)+1),COLUMN(H265)),SMALL(IF(ISERROR(SEARCH(MID(";"&amp;'CASE DATA'!$E265&amp;";",ROW($1:$99),1),";")),"",ROW($1:$99)),COLUMN(H264)+1)-SMALL(IF(ISERROR(SEARCH(MID(";"&amp;'CASE DATA'!$E265&amp;";",ROW($1:$99),1),";")),"",ROW($1:$99)),COLUMN(H264))-1)</f>
        <v/>
      </c>
      <c r="AC265" s="121" t="str">
        <f t="array" ref="AC265">MID(";"&amp;'CASE DATA'!$E265&amp;";",SMALL(IF(ISERROR(SEARCH(MID(";"&amp;'CASE DATA'!$E265&amp;";",ROW($1:$99),1),";")),"",ROW($1:$99)+1),COLUMN(I265)),SMALL(IF(ISERROR(SEARCH(MID(";"&amp;'CASE DATA'!$E265&amp;";",ROW($1:$99),1),";")),"",ROW($1:$99)),COLUMN(I264)+1)-SMALL(IF(ISERROR(SEARCH(MID(";"&amp;'CASE DATA'!$E265&amp;";",ROW($1:$99),1),";")),"",ROW($1:$99)),COLUMN(I264))-1)</f>
        <v/>
      </c>
      <c r="AD265" s="121" t="str">
        <f t="array" ref="AD265">MID(";"&amp;'CASE DATA'!$E265&amp;";",SMALL(IF(ISERROR(SEARCH(MID(";"&amp;'CASE DATA'!$E265&amp;";",ROW($1:$99),1),";")),"",ROW($1:$99)+1),COLUMN(J265)),SMALL(IF(ISERROR(SEARCH(MID(";"&amp;'CASE DATA'!$E265&amp;";",ROW($1:$99),1),";")),"",ROW($1:$99)),COLUMN(J264)+1)-SMALL(IF(ISERROR(SEARCH(MID(";"&amp;'CASE DATA'!$E265&amp;";",ROW($1:$99),1),";")),"",ROW($1:$99)),COLUMN(J264))-1)</f>
        <v/>
      </c>
      <c r="AE265" s="121" t="str">
        <f t="array" ref="AE265">MID(";"&amp;'CASE DATA'!$E265&amp;";",SMALL(IF(ISERROR(SEARCH(MID(";"&amp;'CASE DATA'!$E265&amp;";",ROW($1:$99),1),";")),"",ROW($1:$99)+1),COLUMN(K265)),SMALL(IF(ISERROR(SEARCH(MID(";"&amp;'CASE DATA'!$E265&amp;";",ROW($1:$99),1),";")),"",ROW($1:$99)),COLUMN(K264)+1)-SMALL(IF(ISERROR(SEARCH(MID(";"&amp;'CASE DATA'!$E265&amp;";",ROW($1:$99),1),";")),"",ROW($1:$99)),COLUMN(K264))-1)</f>
        <v/>
      </c>
      <c r="AF265" s="121" t="str">
        <f t="array" ref="AF265">MID(";"&amp;'CASE DATA'!$E265&amp;";",SMALL(IF(ISERROR(SEARCH(MID(";"&amp;'CASE DATA'!$E265&amp;";",ROW($1:$99),1),";")),"",ROW($1:$99)+1),COLUMN(L265)),SMALL(IF(ISERROR(SEARCH(MID(";"&amp;'CASE DATA'!$E265&amp;";",ROW($1:$99),1),";")),"",ROW($1:$99)),COLUMN(L264)+1)-SMALL(IF(ISERROR(SEARCH(MID(";"&amp;'CASE DATA'!$E265&amp;";",ROW($1:$99),1),";")),"",ROW($1:$99)),COLUMN(L264))-1)</f>
        <v/>
      </c>
    </row>
    <row r="266" spans="19:32" x14ac:dyDescent="0.3">
      <c r="S266" s="8">
        <f t="shared" si="5"/>
        <v>0</v>
      </c>
      <c r="U266" s="121" t="str">
        <f t="array" ref="U266">MID(";"&amp;'CASE DATA'!$E266&amp;";",SMALL(IF(ISERROR(SEARCH(MID(";"&amp;'CASE DATA'!$E266&amp;";",ROW($1:$99),1),";")),"",ROW($1:$99)+1),COLUMN(A266)),SMALL(IF(ISERROR(SEARCH(MID(";"&amp;'CASE DATA'!$E266&amp;";",ROW($1:$99),1),";")),"",ROW($1:$99)),COLUMN(A265)+1)-SMALL(IF(ISERROR(SEARCH(MID(";"&amp;'CASE DATA'!$E266&amp;";",ROW($1:$99),1),";")),"",ROW($1:$99)),COLUMN(A265))-1)</f>
        <v/>
      </c>
      <c r="V266" s="121" t="str">
        <f t="array" ref="V266">MID(";"&amp;'CASE DATA'!$E266&amp;";",SMALL(IF(ISERROR(SEARCH(MID(";"&amp;'CASE DATA'!$E266&amp;";",ROW($1:$99),1),";")),"",ROW($1:$99)+1),COLUMN(B266)),SMALL(IF(ISERROR(SEARCH(MID(";"&amp;'CASE DATA'!$E266&amp;";",ROW($1:$99),1),";")),"",ROW($1:$99)),COLUMN(B265)+1)-SMALL(IF(ISERROR(SEARCH(MID(";"&amp;'CASE DATA'!$E266&amp;";",ROW($1:$99),1),";")),"",ROW($1:$99)),COLUMN(B265))-1)</f>
        <v/>
      </c>
      <c r="W266" s="121" t="str">
        <f t="array" ref="W266">MID(";"&amp;'CASE DATA'!$E266&amp;";",SMALL(IF(ISERROR(SEARCH(MID(";"&amp;'CASE DATA'!$E266&amp;";",ROW($1:$99),1),";")),"",ROW($1:$99)+1),COLUMN(C266)),SMALL(IF(ISERROR(SEARCH(MID(";"&amp;'CASE DATA'!$E266&amp;";",ROW($1:$99),1),";")),"",ROW($1:$99)),COLUMN(C265)+1)-SMALL(IF(ISERROR(SEARCH(MID(";"&amp;'CASE DATA'!$E266&amp;";",ROW($1:$99),1),";")),"",ROW($1:$99)),COLUMN(C265))-1)</f>
        <v/>
      </c>
      <c r="X266" s="121" t="str">
        <f t="array" ref="X266">MID(";"&amp;'CASE DATA'!$E266&amp;";",SMALL(IF(ISERROR(SEARCH(MID(";"&amp;'CASE DATA'!$E266&amp;";",ROW($1:$99),1),";")),"",ROW($1:$99)+1),COLUMN(D266)),SMALL(IF(ISERROR(SEARCH(MID(";"&amp;'CASE DATA'!$E266&amp;";",ROW($1:$99),1),";")),"",ROW($1:$99)),COLUMN(D265)+1)-SMALL(IF(ISERROR(SEARCH(MID(";"&amp;'CASE DATA'!$E266&amp;";",ROW($1:$99),1),";")),"",ROW($1:$99)),COLUMN(D265))-1)</f>
        <v/>
      </c>
      <c r="Y266" s="121" t="str">
        <f t="array" ref="Y266">MID(";"&amp;'CASE DATA'!$E266&amp;";",SMALL(IF(ISERROR(SEARCH(MID(";"&amp;'CASE DATA'!$E266&amp;";",ROW($1:$99),1),";")),"",ROW($1:$99)+1),COLUMN(E266)),SMALL(IF(ISERROR(SEARCH(MID(";"&amp;'CASE DATA'!$E266&amp;";",ROW($1:$99),1),";")),"",ROW($1:$99)),COLUMN(E265)+1)-SMALL(IF(ISERROR(SEARCH(MID(";"&amp;'CASE DATA'!$E266&amp;";",ROW($1:$99),1),";")),"",ROW($1:$99)),COLUMN(E265))-1)</f>
        <v/>
      </c>
      <c r="Z266" s="121" t="str">
        <f t="array" ref="Z266">MID(";"&amp;'CASE DATA'!$E266&amp;";",SMALL(IF(ISERROR(SEARCH(MID(";"&amp;'CASE DATA'!$E266&amp;";",ROW($1:$99),1),";")),"",ROW($1:$99)+1),COLUMN(F266)),SMALL(IF(ISERROR(SEARCH(MID(";"&amp;'CASE DATA'!$E266&amp;";",ROW($1:$99),1),";")),"",ROW($1:$99)),COLUMN(F265)+1)-SMALL(IF(ISERROR(SEARCH(MID(";"&amp;'CASE DATA'!$E266&amp;";",ROW($1:$99),1),";")),"",ROW($1:$99)),COLUMN(F265))-1)</f>
        <v/>
      </c>
      <c r="AA266" s="121" t="str">
        <f t="array" ref="AA266">MID(";"&amp;'CASE DATA'!$E266&amp;";",SMALL(IF(ISERROR(SEARCH(MID(";"&amp;'CASE DATA'!$E266&amp;";",ROW($1:$99),1),";")),"",ROW($1:$99)+1),COLUMN(G266)),SMALL(IF(ISERROR(SEARCH(MID(";"&amp;'CASE DATA'!$E266&amp;";",ROW($1:$99),1),";")),"",ROW($1:$99)),COLUMN(G265)+1)-SMALL(IF(ISERROR(SEARCH(MID(";"&amp;'CASE DATA'!$E266&amp;";",ROW($1:$99),1),";")),"",ROW($1:$99)),COLUMN(G265))-1)</f>
        <v/>
      </c>
      <c r="AB266" s="121" t="str">
        <f t="array" ref="AB266">MID(";"&amp;'CASE DATA'!$E266&amp;";",SMALL(IF(ISERROR(SEARCH(MID(";"&amp;'CASE DATA'!$E266&amp;";",ROW($1:$99),1),";")),"",ROW($1:$99)+1),COLUMN(H266)),SMALL(IF(ISERROR(SEARCH(MID(";"&amp;'CASE DATA'!$E266&amp;";",ROW($1:$99),1),";")),"",ROW($1:$99)),COLUMN(H265)+1)-SMALL(IF(ISERROR(SEARCH(MID(";"&amp;'CASE DATA'!$E266&amp;";",ROW($1:$99),1),";")),"",ROW($1:$99)),COLUMN(H265))-1)</f>
        <v/>
      </c>
      <c r="AC266" s="121" t="str">
        <f t="array" ref="AC266">MID(";"&amp;'CASE DATA'!$E266&amp;";",SMALL(IF(ISERROR(SEARCH(MID(";"&amp;'CASE DATA'!$E266&amp;";",ROW($1:$99),1),";")),"",ROW($1:$99)+1),COLUMN(I266)),SMALL(IF(ISERROR(SEARCH(MID(";"&amp;'CASE DATA'!$E266&amp;";",ROW($1:$99),1),";")),"",ROW($1:$99)),COLUMN(I265)+1)-SMALL(IF(ISERROR(SEARCH(MID(";"&amp;'CASE DATA'!$E266&amp;";",ROW($1:$99),1),";")),"",ROW($1:$99)),COLUMN(I265))-1)</f>
        <v/>
      </c>
      <c r="AD266" s="121" t="str">
        <f t="array" ref="AD266">MID(";"&amp;'CASE DATA'!$E266&amp;";",SMALL(IF(ISERROR(SEARCH(MID(";"&amp;'CASE DATA'!$E266&amp;";",ROW($1:$99),1),";")),"",ROW($1:$99)+1),COLUMN(J266)),SMALL(IF(ISERROR(SEARCH(MID(";"&amp;'CASE DATA'!$E266&amp;";",ROW($1:$99),1),";")),"",ROW($1:$99)),COLUMN(J265)+1)-SMALL(IF(ISERROR(SEARCH(MID(";"&amp;'CASE DATA'!$E266&amp;";",ROW($1:$99),1),";")),"",ROW($1:$99)),COLUMN(J265))-1)</f>
        <v/>
      </c>
      <c r="AE266" s="121" t="str">
        <f t="array" ref="AE266">MID(";"&amp;'CASE DATA'!$E266&amp;";",SMALL(IF(ISERROR(SEARCH(MID(";"&amp;'CASE DATA'!$E266&amp;";",ROW($1:$99),1),";")),"",ROW($1:$99)+1),COLUMN(K266)),SMALL(IF(ISERROR(SEARCH(MID(";"&amp;'CASE DATA'!$E266&amp;";",ROW($1:$99),1),";")),"",ROW($1:$99)),COLUMN(K265)+1)-SMALL(IF(ISERROR(SEARCH(MID(";"&amp;'CASE DATA'!$E266&amp;";",ROW($1:$99),1),";")),"",ROW($1:$99)),COLUMN(K265))-1)</f>
        <v/>
      </c>
      <c r="AF266" s="121" t="str">
        <f t="array" ref="AF266">MID(";"&amp;'CASE DATA'!$E266&amp;";",SMALL(IF(ISERROR(SEARCH(MID(";"&amp;'CASE DATA'!$E266&amp;";",ROW($1:$99),1),";")),"",ROW($1:$99)+1),COLUMN(L266)),SMALL(IF(ISERROR(SEARCH(MID(";"&amp;'CASE DATA'!$E266&amp;";",ROW($1:$99),1),";")),"",ROW($1:$99)),COLUMN(L265)+1)-SMALL(IF(ISERROR(SEARCH(MID(";"&amp;'CASE DATA'!$E266&amp;";",ROW($1:$99),1),";")),"",ROW($1:$99)),COLUMN(L265))-1)</f>
        <v/>
      </c>
    </row>
    <row r="267" spans="19:32" x14ac:dyDescent="0.3">
      <c r="S267" s="8">
        <f t="shared" si="5"/>
        <v>0</v>
      </c>
      <c r="U267" s="121" t="str">
        <f t="array" ref="U267">MID(";"&amp;'CASE DATA'!$E267&amp;";",SMALL(IF(ISERROR(SEARCH(MID(";"&amp;'CASE DATA'!$E267&amp;";",ROW($1:$99),1),";")),"",ROW($1:$99)+1),COLUMN(A267)),SMALL(IF(ISERROR(SEARCH(MID(";"&amp;'CASE DATA'!$E267&amp;";",ROW($1:$99),1),";")),"",ROW($1:$99)),COLUMN(A266)+1)-SMALL(IF(ISERROR(SEARCH(MID(";"&amp;'CASE DATA'!$E267&amp;";",ROW($1:$99),1),";")),"",ROW($1:$99)),COLUMN(A266))-1)</f>
        <v/>
      </c>
      <c r="V267" s="121" t="str">
        <f t="array" ref="V267">MID(";"&amp;'CASE DATA'!$E267&amp;";",SMALL(IF(ISERROR(SEARCH(MID(";"&amp;'CASE DATA'!$E267&amp;";",ROW($1:$99),1),";")),"",ROW($1:$99)+1),COLUMN(B267)),SMALL(IF(ISERROR(SEARCH(MID(";"&amp;'CASE DATA'!$E267&amp;";",ROW($1:$99),1),";")),"",ROW($1:$99)),COLUMN(B266)+1)-SMALL(IF(ISERROR(SEARCH(MID(";"&amp;'CASE DATA'!$E267&amp;";",ROW($1:$99),1),";")),"",ROW($1:$99)),COLUMN(B266))-1)</f>
        <v/>
      </c>
      <c r="W267" s="121" t="str">
        <f t="array" ref="W267">MID(";"&amp;'CASE DATA'!$E267&amp;";",SMALL(IF(ISERROR(SEARCH(MID(";"&amp;'CASE DATA'!$E267&amp;";",ROW($1:$99),1),";")),"",ROW($1:$99)+1),COLUMN(C267)),SMALL(IF(ISERROR(SEARCH(MID(";"&amp;'CASE DATA'!$E267&amp;";",ROW($1:$99),1),";")),"",ROW($1:$99)),COLUMN(C266)+1)-SMALL(IF(ISERROR(SEARCH(MID(";"&amp;'CASE DATA'!$E267&amp;";",ROW($1:$99),1),";")),"",ROW($1:$99)),COLUMN(C266))-1)</f>
        <v/>
      </c>
      <c r="X267" s="121" t="str">
        <f t="array" ref="X267">MID(";"&amp;'CASE DATA'!$E267&amp;";",SMALL(IF(ISERROR(SEARCH(MID(";"&amp;'CASE DATA'!$E267&amp;";",ROW($1:$99),1),";")),"",ROW($1:$99)+1),COLUMN(D267)),SMALL(IF(ISERROR(SEARCH(MID(";"&amp;'CASE DATA'!$E267&amp;";",ROW($1:$99),1),";")),"",ROW($1:$99)),COLUMN(D266)+1)-SMALL(IF(ISERROR(SEARCH(MID(";"&amp;'CASE DATA'!$E267&amp;";",ROW($1:$99),1),";")),"",ROW($1:$99)),COLUMN(D266))-1)</f>
        <v/>
      </c>
      <c r="Y267" s="121" t="str">
        <f t="array" ref="Y267">MID(";"&amp;'CASE DATA'!$E267&amp;";",SMALL(IF(ISERROR(SEARCH(MID(";"&amp;'CASE DATA'!$E267&amp;";",ROW($1:$99),1),";")),"",ROW($1:$99)+1),COLUMN(E267)),SMALL(IF(ISERROR(SEARCH(MID(";"&amp;'CASE DATA'!$E267&amp;";",ROW($1:$99),1),";")),"",ROW($1:$99)),COLUMN(E266)+1)-SMALL(IF(ISERROR(SEARCH(MID(";"&amp;'CASE DATA'!$E267&amp;";",ROW($1:$99),1),";")),"",ROW($1:$99)),COLUMN(E266))-1)</f>
        <v/>
      </c>
      <c r="Z267" s="121" t="str">
        <f t="array" ref="Z267">MID(";"&amp;'CASE DATA'!$E267&amp;";",SMALL(IF(ISERROR(SEARCH(MID(";"&amp;'CASE DATA'!$E267&amp;";",ROW($1:$99),1),";")),"",ROW($1:$99)+1),COLUMN(F267)),SMALL(IF(ISERROR(SEARCH(MID(";"&amp;'CASE DATA'!$E267&amp;";",ROW($1:$99),1),";")),"",ROW($1:$99)),COLUMN(F266)+1)-SMALL(IF(ISERROR(SEARCH(MID(";"&amp;'CASE DATA'!$E267&amp;";",ROW($1:$99),1),";")),"",ROW($1:$99)),COLUMN(F266))-1)</f>
        <v/>
      </c>
      <c r="AA267" s="121" t="str">
        <f t="array" ref="AA267">MID(";"&amp;'CASE DATA'!$E267&amp;";",SMALL(IF(ISERROR(SEARCH(MID(";"&amp;'CASE DATA'!$E267&amp;";",ROW($1:$99),1),";")),"",ROW($1:$99)+1),COLUMN(G267)),SMALL(IF(ISERROR(SEARCH(MID(";"&amp;'CASE DATA'!$E267&amp;";",ROW($1:$99),1),";")),"",ROW($1:$99)),COLUMN(G266)+1)-SMALL(IF(ISERROR(SEARCH(MID(";"&amp;'CASE DATA'!$E267&amp;";",ROW($1:$99),1),";")),"",ROW($1:$99)),COLUMN(G266))-1)</f>
        <v/>
      </c>
      <c r="AB267" s="121" t="str">
        <f t="array" ref="AB267">MID(";"&amp;'CASE DATA'!$E267&amp;";",SMALL(IF(ISERROR(SEARCH(MID(";"&amp;'CASE DATA'!$E267&amp;";",ROW($1:$99),1),";")),"",ROW($1:$99)+1),COLUMN(H267)),SMALL(IF(ISERROR(SEARCH(MID(";"&amp;'CASE DATA'!$E267&amp;";",ROW($1:$99),1),";")),"",ROW($1:$99)),COLUMN(H266)+1)-SMALL(IF(ISERROR(SEARCH(MID(";"&amp;'CASE DATA'!$E267&amp;";",ROW($1:$99),1),";")),"",ROW($1:$99)),COLUMN(H266))-1)</f>
        <v/>
      </c>
      <c r="AC267" s="121" t="str">
        <f t="array" ref="AC267">MID(";"&amp;'CASE DATA'!$E267&amp;";",SMALL(IF(ISERROR(SEARCH(MID(";"&amp;'CASE DATA'!$E267&amp;";",ROW($1:$99),1),";")),"",ROW($1:$99)+1),COLUMN(I267)),SMALL(IF(ISERROR(SEARCH(MID(";"&amp;'CASE DATA'!$E267&amp;";",ROW($1:$99),1),";")),"",ROW($1:$99)),COLUMN(I266)+1)-SMALL(IF(ISERROR(SEARCH(MID(";"&amp;'CASE DATA'!$E267&amp;";",ROW($1:$99),1),";")),"",ROW($1:$99)),COLUMN(I266))-1)</f>
        <v/>
      </c>
      <c r="AD267" s="121" t="str">
        <f t="array" ref="AD267">MID(";"&amp;'CASE DATA'!$E267&amp;";",SMALL(IF(ISERROR(SEARCH(MID(";"&amp;'CASE DATA'!$E267&amp;";",ROW($1:$99),1),";")),"",ROW($1:$99)+1),COLUMN(J267)),SMALL(IF(ISERROR(SEARCH(MID(";"&amp;'CASE DATA'!$E267&amp;";",ROW($1:$99),1),";")),"",ROW($1:$99)),COLUMN(J266)+1)-SMALL(IF(ISERROR(SEARCH(MID(";"&amp;'CASE DATA'!$E267&amp;";",ROW($1:$99),1),";")),"",ROW($1:$99)),COLUMN(J266))-1)</f>
        <v/>
      </c>
      <c r="AE267" s="121" t="str">
        <f t="array" ref="AE267">MID(";"&amp;'CASE DATA'!$E267&amp;";",SMALL(IF(ISERROR(SEARCH(MID(";"&amp;'CASE DATA'!$E267&amp;";",ROW($1:$99),1),";")),"",ROW($1:$99)+1),COLUMN(K267)),SMALL(IF(ISERROR(SEARCH(MID(";"&amp;'CASE DATA'!$E267&amp;";",ROW($1:$99),1),";")),"",ROW($1:$99)),COLUMN(K266)+1)-SMALL(IF(ISERROR(SEARCH(MID(";"&amp;'CASE DATA'!$E267&amp;";",ROW($1:$99),1),";")),"",ROW($1:$99)),COLUMN(K266))-1)</f>
        <v/>
      </c>
      <c r="AF267" s="121" t="str">
        <f t="array" ref="AF267">MID(";"&amp;'CASE DATA'!$E267&amp;";",SMALL(IF(ISERROR(SEARCH(MID(";"&amp;'CASE DATA'!$E267&amp;";",ROW($1:$99),1),";")),"",ROW($1:$99)+1),COLUMN(L267)),SMALL(IF(ISERROR(SEARCH(MID(";"&amp;'CASE DATA'!$E267&amp;";",ROW($1:$99),1),";")),"",ROW($1:$99)),COLUMN(L266)+1)-SMALL(IF(ISERROR(SEARCH(MID(";"&amp;'CASE DATA'!$E267&amp;";",ROW($1:$99),1),";")),"",ROW($1:$99)),COLUMN(L266))-1)</f>
        <v/>
      </c>
    </row>
    <row r="268" spans="19:32" x14ac:dyDescent="0.3">
      <c r="S268" s="8">
        <f t="shared" si="5"/>
        <v>0</v>
      </c>
      <c r="U268" s="121" t="str">
        <f t="array" ref="U268">MID(";"&amp;'CASE DATA'!$E268&amp;";",SMALL(IF(ISERROR(SEARCH(MID(";"&amp;'CASE DATA'!$E268&amp;";",ROW($1:$99),1),";")),"",ROW($1:$99)+1),COLUMN(A268)),SMALL(IF(ISERROR(SEARCH(MID(";"&amp;'CASE DATA'!$E268&amp;";",ROW($1:$99),1),";")),"",ROW($1:$99)),COLUMN(A267)+1)-SMALL(IF(ISERROR(SEARCH(MID(";"&amp;'CASE DATA'!$E268&amp;";",ROW($1:$99),1),";")),"",ROW($1:$99)),COLUMN(A267))-1)</f>
        <v/>
      </c>
      <c r="V268" s="121" t="str">
        <f t="array" ref="V268">MID(";"&amp;'CASE DATA'!$E268&amp;";",SMALL(IF(ISERROR(SEARCH(MID(";"&amp;'CASE DATA'!$E268&amp;";",ROW($1:$99),1),";")),"",ROW($1:$99)+1),COLUMN(B268)),SMALL(IF(ISERROR(SEARCH(MID(";"&amp;'CASE DATA'!$E268&amp;";",ROW($1:$99),1),";")),"",ROW($1:$99)),COLUMN(B267)+1)-SMALL(IF(ISERROR(SEARCH(MID(";"&amp;'CASE DATA'!$E268&amp;";",ROW($1:$99),1),";")),"",ROW($1:$99)),COLUMN(B267))-1)</f>
        <v/>
      </c>
      <c r="W268" s="121" t="str">
        <f t="array" ref="W268">MID(";"&amp;'CASE DATA'!$E268&amp;";",SMALL(IF(ISERROR(SEARCH(MID(";"&amp;'CASE DATA'!$E268&amp;";",ROW($1:$99),1),";")),"",ROW($1:$99)+1),COLUMN(C268)),SMALL(IF(ISERROR(SEARCH(MID(";"&amp;'CASE DATA'!$E268&amp;";",ROW($1:$99),1),";")),"",ROW($1:$99)),COLUMN(C267)+1)-SMALL(IF(ISERROR(SEARCH(MID(";"&amp;'CASE DATA'!$E268&amp;";",ROW($1:$99),1),";")),"",ROW($1:$99)),COLUMN(C267))-1)</f>
        <v/>
      </c>
      <c r="X268" s="121" t="str">
        <f t="array" ref="X268">MID(";"&amp;'CASE DATA'!$E268&amp;";",SMALL(IF(ISERROR(SEARCH(MID(";"&amp;'CASE DATA'!$E268&amp;";",ROW($1:$99),1),";")),"",ROW($1:$99)+1),COLUMN(D268)),SMALL(IF(ISERROR(SEARCH(MID(";"&amp;'CASE DATA'!$E268&amp;";",ROW($1:$99),1),";")),"",ROW($1:$99)),COLUMN(D267)+1)-SMALL(IF(ISERROR(SEARCH(MID(";"&amp;'CASE DATA'!$E268&amp;";",ROW($1:$99),1),";")),"",ROW($1:$99)),COLUMN(D267))-1)</f>
        <v/>
      </c>
      <c r="Y268" s="121" t="str">
        <f t="array" ref="Y268">MID(";"&amp;'CASE DATA'!$E268&amp;";",SMALL(IF(ISERROR(SEARCH(MID(";"&amp;'CASE DATA'!$E268&amp;";",ROW($1:$99),1),";")),"",ROW($1:$99)+1),COLUMN(E268)),SMALL(IF(ISERROR(SEARCH(MID(";"&amp;'CASE DATA'!$E268&amp;";",ROW($1:$99),1),";")),"",ROW($1:$99)),COLUMN(E267)+1)-SMALL(IF(ISERROR(SEARCH(MID(";"&amp;'CASE DATA'!$E268&amp;";",ROW($1:$99),1),";")),"",ROW($1:$99)),COLUMN(E267))-1)</f>
        <v/>
      </c>
      <c r="Z268" s="121" t="str">
        <f t="array" ref="Z268">MID(";"&amp;'CASE DATA'!$E268&amp;";",SMALL(IF(ISERROR(SEARCH(MID(";"&amp;'CASE DATA'!$E268&amp;";",ROW($1:$99),1),";")),"",ROW($1:$99)+1),COLUMN(F268)),SMALL(IF(ISERROR(SEARCH(MID(";"&amp;'CASE DATA'!$E268&amp;";",ROW($1:$99),1),";")),"",ROW($1:$99)),COLUMN(F267)+1)-SMALL(IF(ISERROR(SEARCH(MID(";"&amp;'CASE DATA'!$E268&amp;";",ROW($1:$99),1),";")),"",ROW($1:$99)),COLUMN(F267))-1)</f>
        <v/>
      </c>
      <c r="AA268" s="121" t="str">
        <f t="array" ref="AA268">MID(";"&amp;'CASE DATA'!$E268&amp;";",SMALL(IF(ISERROR(SEARCH(MID(";"&amp;'CASE DATA'!$E268&amp;";",ROW($1:$99),1),";")),"",ROW($1:$99)+1),COLUMN(G268)),SMALL(IF(ISERROR(SEARCH(MID(";"&amp;'CASE DATA'!$E268&amp;";",ROW($1:$99),1),";")),"",ROW($1:$99)),COLUMN(G267)+1)-SMALL(IF(ISERROR(SEARCH(MID(";"&amp;'CASE DATA'!$E268&amp;";",ROW($1:$99),1),";")),"",ROW($1:$99)),COLUMN(G267))-1)</f>
        <v/>
      </c>
      <c r="AB268" s="121" t="str">
        <f t="array" ref="AB268">MID(";"&amp;'CASE DATA'!$E268&amp;";",SMALL(IF(ISERROR(SEARCH(MID(";"&amp;'CASE DATA'!$E268&amp;";",ROW($1:$99),1),";")),"",ROW($1:$99)+1),COLUMN(H268)),SMALL(IF(ISERROR(SEARCH(MID(";"&amp;'CASE DATA'!$E268&amp;";",ROW($1:$99),1),";")),"",ROW($1:$99)),COLUMN(H267)+1)-SMALL(IF(ISERROR(SEARCH(MID(";"&amp;'CASE DATA'!$E268&amp;";",ROW($1:$99),1),";")),"",ROW($1:$99)),COLUMN(H267))-1)</f>
        <v/>
      </c>
      <c r="AC268" s="121" t="str">
        <f t="array" ref="AC268">MID(";"&amp;'CASE DATA'!$E268&amp;";",SMALL(IF(ISERROR(SEARCH(MID(";"&amp;'CASE DATA'!$E268&amp;";",ROW($1:$99),1),";")),"",ROW($1:$99)+1),COLUMN(I268)),SMALL(IF(ISERROR(SEARCH(MID(";"&amp;'CASE DATA'!$E268&amp;";",ROW($1:$99),1),";")),"",ROW($1:$99)),COLUMN(I267)+1)-SMALL(IF(ISERROR(SEARCH(MID(";"&amp;'CASE DATA'!$E268&amp;";",ROW($1:$99),1),";")),"",ROW($1:$99)),COLUMN(I267))-1)</f>
        <v/>
      </c>
      <c r="AD268" s="121" t="str">
        <f t="array" ref="AD268">MID(";"&amp;'CASE DATA'!$E268&amp;";",SMALL(IF(ISERROR(SEARCH(MID(";"&amp;'CASE DATA'!$E268&amp;";",ROW($1:$99),1),";")),"",ROW($1:$99)+1),COLUMN(J268)),SMALL(IF(ISERROR(SEARCH(MID(";"&amp;'CASE DATA'!$E268&amp;";",ROW($1:$99),1),";")),"",ROW($1:$99)),COLUMN(J267)+1)-SMALL(IF(ISERROR(SEARCH(MID(";"&amp;'CASE DATA'!$E268&amp;";",ROW($1:$99),1),";")),"",ROW($1:$99)),COLUMN(J267))-1)</f>
        <v/>
      </c>
      <c r="AE268" s="121" t="str">
        <f t="array" ref="AE268">MID(";"&amp;'CASE DATA'!$E268&amp;";",SMALL(IF(ISERROR(SEARCH(MID(";"&amp;'CASE DATA'!$E268&amp;";",ROW($1:$99),1),";")),"",ROW($1:$99)+1),COLUMN(K268)),SMALL(IF(ISERROR(SEARCH(MID(";"&amp;'CASE DATA'!$E268&amp;";",ROW($1:$99),1),";")),"",ROW($1:$99)),COLUMN(K267)+1)-SMALL(IF(ISERROR(SEARCH(MID(";"&amp;'CASE DATA'!$E268&amp;";",ROW($1:$99),1),";")),"",ROW($1:$99)),COLUMN(K267))-1)</f>
        <v/>
      </c>
      <c r="AF268" s="121" t="str">
        <f t="array" ref="AF268">MID(";"&amp;'CASE DATA'!$E268&amp;";",SMALL(IF(ISERROR(SEARCH(MID(";"&amp;'CASE DATA'!$E268&amp;";",ROW($1:$99),1),";")),"",ROW($1:$99)+1),COLUMN(L268)),SMALL(IF(ISERROR(SEARCH(MID(";"&amp;'CASE DATA'!$E268&amp;";",ROW($1:$99),1),";")),"",ROW($1:$99)),COLUMN(L267)+1)-SMALL(IF(ISERROR(SEARCH(MID(";"&amp;'CASE DATA'!$E268&amp;";",ROW($1:$99),1),";")),"",ROW($1:$99)),COLUMN(L267))-1)</f>
        <v/>
      </c>
    </row>
    <row r="269" spans="19:32" x14ac:dyDescent="0.3">
      <c r="S269" s="8">
        <f t="shared" si="5"/>
        <v>0</v>
      </c>
      <c r="U269" s="121" t="str">
        <f t="array" ref="U269">MID(";"&amp;'CASE DATA'!$E269&amp;";",SMALL(IF(ISERROR(SEARCH(MID(";"&amp;'CASE DATA'!$E269&amp;";",ROW($1:$99),1),";")),"",ROW($1:$99)+1),COLUMN(A269)),SMALL(IF(ISERROR(SEARCH(MID(";"&amp;'CASE DATA'!$E269&amp;";",ROW($1:$99),1),";")),"",ROW($1:$99)),COLUMN(A268)+1)-SMALL(IF(ISERROR(SEARCH(MID(";"&amp;'CASE DATA'!$E269&amp;";",ROW($1:$99),1),";")),"",ROW($1:$99)),COLUMN(A268))-1)</f>
        <v/>
      </c>
      <c r="V269" s="121" t="str">
        <f t="array" ref="V269">MID(";"&amp;'CASE DATA'!$E269&amp;";",SMALL(IF(ISERROR(SEARCH(MID(";"&amp;'CASE DATA'!$E269&amp;";",ROW($1:$99),1),";")),"",ROW($1:$99)+1),COLUMN(B269)),SMALL(IF(ISERROR(SEARCH(MID(";"&amp;'CASE DATA'!$E269&amp;";",ROW($1:$99),1),";")),"",ROW($1:$99)),COLUMN(B268)+1)-SMALL(IF(ISERROR(SEARCH(MID(";"&amp;'CASE DATA'!$E269&amp;";",ROW($1:$99),1),";")),"",ROW($1:$99)),COLUMN(B268))-1)</f>
        <v/>
      </c>
      <c r="W269" s="121" t="str">
        <f t="array" ref="W269">MID(";"&amp;'CASE DATA'!$E269&amp;";",SMALL(IF(ISERROR(SEARCH(MID(";"&amp;'CASE DATA'!$E269&amp;";",ROW($1:$99),1),";")),"",ROW($1:$99)+1),COLUMN(C269)),SMALL(IF(ISERROR(SEARCH(MID(";"&amp;'CASE DATA'!$E269&amp;";",ROW($1:$99),1),";")),"",ROW($1:$99)),COLUMN(C268)+1)-SMALL(IF(ISERROR(SEARCH(MID(";"&amp;'CASE DATA'!$E269&amp;";",ROW($1:$99),1),";")),"",ROW($1:$99)),COLUMN(C268))-1)</f>
        <v/>
      </c>
      <c r="X269" s="121" t="str">
        <f t="array" ref="X269">MID(";"&amp;'CASE DATA'!$E269&amp;";",SMALL(IF(ISERROR(SEARCH(MID(";"&amp;'CASE DATA'!$E269&amp;";",ROW($1:$99),1),";")),"",ROW($1:$99)+1),COLUMN(D269)),SMALL(IF(ISERROR(SEARCH(MID(";"&amp;'CASE DATA'!$E269&amp;";",ROW($1:$99),1),";")),"",ROW($1:$99)),COLUMN(D268)+1)-SMALL(IF(ISERROR(SEARCH(MID(";"&amp;'CASE DATA'!$E269&amp;";",ROW($1:$99),1),";")),"",ROW($1:$99)),COLUMN(D268))-1)</f>
        <v/>
      </c>
      <c r="Y269" s="121" t="str">
        <f t="array" ref="Y269">MID(";"&amp;'CASE DATA'!$E269&amp;";",SMALL(IF(ISERROR(SEARCH(MID(";"&amp;'CASE DATA'!$E269&amp;";",ROW($1:$99),1),";")),"",ROW($1:$99)+1),COLUMN(E269)),SMALL(IF(ISERROR(SEARCH(MID(";"&amp;'CASE DATA'!$E269&amp;";",ROW($1:$99),1),";")),"",ROW($1:$99)),COLUMN(E268)+1)-SMALL(IF(ISERROR(SEARCH(MID(";"&amp;'CASE DATA'!$E269&amp;";",ROW($1:$99),1),";")),"",ROW($1:$99)),COLUMN(E268))-1)</f>
        <v/>
      </c>
      <c r="Z269" s="121" t="str">
        <f t="array" ref="Z269">MID(";"&amp;'CASE DATA'!$E269&amp;";",SMALL(IF(ISERROR(SEARCH(MID(";"&amp;'CASE DATA'!$E269&amp;";",ROW($1:$99),1),";")),"",ROW($1:$99)+1),COLUMN(F269)),SMALL(IF(ISERROR(SEARCH(MID(";"&amp;'CASE DATA'!$E269&amp;";",ROW($1:$99),1),";")),"",ROW($1:$99)),COLUMN(F268)+1)-SMALL(IF(ISERROR(SEARCH(MID(";"&amp;'CASE DATA'!$E269&amp;";",ROW($1:$99),1),";")),"",ROW($1:$99)),COLUMN(F268))-1)</f>
        <v/>
      </c>
      <c r="AA269" s="121" t="str">
        <f t="array" ref="AA269">MID(";"&amp;'CASE DATA'!$E269&amp;";",SMALL(IF(ISERROR(SEARCH(MID(";"&amp;'CASE DATA'!$E269&amp;";",ROW($1:$99),1),";")),"",ROW($1:$99)+1),COLUMN(G269)),SMALL(IF(ISERROR(SEARCH(MID(";"&amp;'CASE DATA'!$E269&amp;";",ROW($1:$99),1),";")),"",ROW($1:$99)),COLUMN(G268)+1)-SMALL(IF(ISERROR(SEARCH(MID(";"&amp;'CASE DATA'!$E269&amp;";",ROW($1:$99),1),";")),"",ROW($1:$99)),COLUMN(G268))-1)</f>
        <v/>
      </c>
      <c r="AB269" s="121" t="str">
        <f t="array" ref="AB269">MID(";"&amp;'CASE DATA'!$E269&amp;";",SMALL(IF(ISERROR(SEARCH(MID(";"&amp;'CASE DATA'!$E269&amp;";",ROW($1:$99),1),";")),"",ROW($1:$99)+1),COLUMN(H269)),SMALL(IF(ISERROR(SEARCH(MID(";"&amp;'CASE DATA'!$E269&amp;";",ROW($1:$99),1),";")),"",ROW($1:$99)),COLUMN(H268)+1)-SMALL(IF(ISERROR(SEARCH(MID(";"&amp;'CASE DATA'!$E269&amp;";",ROW($1:$99),1),";")),"",ROW($1:$99)),COLUMN(H268))-1)</f>
        <v/>
      </c>
      <c r="AC269" s="121" t="str">
        <f t="array" ref="AC269">MID(";"&amp;'CASE DATA'!$E269&amp;";",SMALL(IF(ISERROR(SEARCH(MID(";"&amp;'CASE DATA'!$E269&amp;";",ROW($1:$99),1),";")),"",ROW($1:$99)+1),COLUMN(I269)),SMALL(IF(ISERROR(SEARCH(MID(";"&amp;'CASE DATA'!$E269&amp;";",ROW($1:$99),1),";")),"",ROW($1:$99)),COLUMN(I268)+1)-SMALL(IF(ISERROR(SEARCH(MID(";"&amp;'CASE DATA'!$E269&amp;";",ROW($1:$99),1),";")),"",ROW($1:$99)),COLUMN(I268))-1)</f>
        <v/>
      </c>
      <c r="AD269" s="121" t="str">
        <f t="array" ref="AD269">MID(";"&amp;'CASE DATA'!$E269&amp;";",SMALL(IF(ISERROR(SEARCH(MID(";"&amp;'CASE DATA'!$E269&amp;";",ROW($1:$99),1),";")),"",ROW($1:$99)+1),COLUMN(J269)),SMALL(IF(ISERROR(SEARCH(MID(";"&amp;'CASE DATA'!$E269&amp;";",ROW($1:$99),1),";")),"",ROW($1:$99)),COLUMN(J268)+1)-SMALL(IF(ISERROR(SEARCH(MID(";"&amp;'CASE DATA'!$E269&amp;";",ROW($1:$99),1),";")),"",ROW($1:$99)),COLUMN(J268))-1)</f>
        <v/>
      </c>
      <c r="AE269" s="121" t="str">
        <f t="array" ref="AE269">MID(";"&amp;'CASE DATA'!$E269&amp;";",SMALL(IF(ISERROR(SEARCH(MID(";"&amp;'CASE DATA'!$E269&amp;";",ROW($1:$99),1),";")),"",ROW($1:$99)+1),COLUMN(K269)),SMALL(IF(ISERROR(SEARCH(MID(";"&amp;'CASE DATA'!$E269&amp;";",ROW($1:$99),1),";")),"",ROW($1:$99)),COLUMN(K268)+1)-SMALL(IF(ISERROR(SEARCH(MID(";"&amp;'CASE DATA'!$E269&amp;";",ROW($1:$99),1),";")),"",ROW($1:$99)),COLUMN(K268))-1)</f>
        <v/>
      </c>
      <c r="AF269" s="121" t="str">
        <f t="array" ref="AF269">MID(";"&amp;'CASE DATA'!$E269&amp;";",SMALL(IF(ISERROR(SEARCH(MID(";"&amp;'CASE DATA'!$E269&amp;";",ROW($1:$99),1),";")),"",ROW($1:$99)+1),COLUMN(L269)),SMALL(IF(ISERROR(SEARCH(MID(";"&amp;'CASE DATA'!$E269&amp;";",ROW($1:$99),1),";")),"",ROW($1:$99)),COLUMN(L268)+1)-SMALL(IF(ISERROR(SEARCH(MID(";"&amp;'CASE DATA'!$E269&amp;";",ROW($1:$99),1),";")),"",ROW($1:$99)),COLUMN(L268))-1)</f>
        <v/>
      </c>
    </row>
    <row r="270" spans="19:32" x14ac:dyDescent="0.3">
      <c r="S270" s="8">
        <f t="shared" si="5"/>
        <v>0</v>
      </c>
      <c r="U270" s="121" t="str">
        <f t="array" ref="U270">MID(";"&amp;'CASE DATA'!$E270&amp;";",SMALL(IF(ISERROR(SEARCH(MID(";"&amp;'CASE DATA'!$E270&amp;";",ROW($1:$99),1),";")),"",ROW($1:$99)+1),COLUMN(A270)),SMALL(IF(ISERROR(SEARCH(MID(";"&amp;'CASE DATA'!$E270&amp;";",ROW($1:$99),1),";")),"",ROW($1:$99)),COLUMN(A269)+1)-SMALL(IF(ISERROR(SEARCH(MID(";"&amp;'CASE DATA'!$E270&amp;";",ROW($1:$99),1),";")),"",ROW($1:$99)),COLUMN(A269))-1)</f>
        <v/>
      </c>
      <c r="V270" s="121" t="str">
        <f t="array" ref="V270">MID(";"&amp;'CASE DATA'!$E270&amp;";",SMALL(IF(ISERROR(SEARCH(MID(";"&amp;'CASE DATA'!$E270&amp;";",ROW($1:$99),1),";")),"",ROW($1:$99)+1),COLUMN(B270)),SMALL(IF(ISERROR(SEARCH(MID(";"&amp;'CASE DATA'!$E270&amp;";",ROW($1:$99),1),";")),"",ROW($1:$99)),COLUMN(B269)+1)-SMALL(IF(ISERROR(SEARCH(MID(";"&amp;'CASE DATA'!$E270&amp;";",ROW($1:$99),1),";")),"",ROW($1:$99)),COLUMN(B269))-1)</f>
        <v/>
      </c>
      <c r="W270" s="121" t="str">
        <f t="array" ref="W270">MID(";"&amp;'CASE DATA'!$E270&amp;";",SMALL(IF(ISERROR(SEARCH(MID(";"&amp;'CASE DATA'!$E270&amp;";",ROW($1:$99),1),";")),"",ROW($1:$99)+1),COLUMN(C270)),SMALL(IF(ISERROR(SEARCH(MID(";"&amp;'CASE DATA'!$E270&amp;";",ROW($1:$99),1),";")),"",ROW($1:$99)),COLUMN(C269)+1)-SMALL(IF(ISERROR(SEARCH(MID(";"&amp;'CASE DATA'!$E270&amp;";",ROW($1:$99),1),";")),"",ROW($1:$99)),COLUMN(C269))-1)</f>
        <v/>
      </c>
      <c r="X270" s="121" t="str">
        <f t="array" ref="X270">MID(";"&amp;'CASE DATA'!$E270&amp;";",SMALL(IF(ISERROR(SEARCH(MID(";"&amp;'CASE DATA'!$E270&amp;";",ROW($1:$99),1),";")),"",ROW($1:$99)+1),COLUMN(D270)),SMALL(IF(ISERROR(SEARCH(MID(";"&amp;'CASE DATA'!$E270&amp;";",ROW($1:$99),1),";")),"",ROW($1:$99)),COLUMN(D269)+1)-SMALL(IF(ISERROR(SEARCH(MID(";"&amp;'CASE DATA'!$E270&amp;";",ROW($1:$99),1),";")),"",ROW($1:$99)),COLUMN(D269))-1)</f>
        <v/>
      </c>
      <c r="Y270" s="121" t="str">
        <f t="array" ref="Y270">MID(";"&amp;'CASE DATA'!$E270&amp;";",SMALL(IF(ISERROR(SEARCH(MID(";"&amp;'CASE DATA'!$E270&amp;";",ROW($1:$99),1),";")),"",ROW($1:$99)+1),COLUMN(E270)),SMALL(IF(ISERROR(SEARCH(MID(";"&amp;'CASE DATA'!$E270&amp;";",ROW($1:$99),1),";")),"",ROW($1:$99)),COLUMN(E269)+1)-SMALL(IF(ISERROR(SEARCH(MID(";"&amp;'CASE DATA'!$E270&amp;";",ROW($1:$99),1),";")),"",ROW($1:$99)),COLUMN(E269))-1)</f>
        <v/>
      </c>
      <c r="Z270" s="121" t="str">
        <f t="array" ref="Z270">MID(";"&amp;'CASE DATA'!$E270&amp;";",SMALL(IF(ISERROR(SEARCH(MID(";"&amp;'CASE DATA'!$E270&amp;";",ROW($1:$99),1),";")),"",ROW($1:$99)+1),COLUMN(F270)),SMALL(IF(ISERROR(SEARCH(MID(";"&amp;'CASE DATA'!$E270&amp;";",ROW($1:$99),1),";")),"",ROW($1:$99)),COLUMN(F269)+1)-SMALL(IF(ISERROR(SEARCH(MID(";"&amp;'CASE DATA'!$E270&amp;";",ROW($1:$99),1),";")),"",ROW($1:$99)),COLUMN(F269))-1)</f>
        <v/>
      </c>
      <c r="AA270" s="121" t="str">
        <f t="array" ref="AA270">MID(";"&amp;'CASE DATA'!$E270&amp;";",SMALL(IF(ISERROR(SEARCH(MID(";"&amp;'CASE DATA'!$E270&amp;";",ROW($1:$99),1),";")),"",ROW($1:$99)+1),COLUMN(G270)),SMALL(IF(ISERROR(SEARCH(MID(";"&amp;'CASE DATA'!$E270&amp;";",ROW($1:$99),1),";")),"",ROW($1:$99)),COLUMN(G269)+1)-SMALL(IF(ISERROR(SEARCH(MID(";"&amp;'CASE DATA'!$E270&amp;";",ROW($1:$99),1),";")),"",ROW($1:$99)),COLUMN(G269))-1)</f>
        <v/>
      </c>
      <c r="AB270" s="121" t="str">
        <f t="array" ref="AB270">MID(";"&amp;'CASE DATA'!$E270&amp;";",SMALL(IF(ISERROR(SEARCH(MID(";"&amp;'CASE DATA'!$E270&amp;";",ROW($1:$99),1),";")),"",ROW($1:$99)+1),COLUMN(H270)),SMALL(IF(ISERROR(SEARCH(MID(";"&amp;'CASE DATA'!$E270&amp;";",ROW($1:$99),1),";")),"",ROW($1:$99)),COLUMN(H269)+1)-SMALL(IF(ISERROR(SEARCH(MID(";"&amp;'CASE DATA'!$E270&amp;";",ROW($1:$99),1),";")),"",ROW($1:$99)),COLUMN(H269))-1)</f>
        <v/>
      </c>
      <c r="AC270" s="121" t="str">
        <f t="array" ref="AC270">MID(";"&amp;'CASE DATA'!$E270&amp;";",SMALL(IF(ISERROR(SEARCH(MID(";"&amp;'CASE DATA'!$E270&amp;";",ROW($1:$99),1),";")),"",ROW($1:$99)+1),COLUMN(I270)),SMALL(IF(ISERROR(SEARCH(MID(";"&amp;'CASE DATA'!$E270&amp;";",ROW($1:$99),1),";")),"",ROW($1:$99)),COLUMN(I269)+1)-SMALL(IF(ISERROR(SEARCH(MID(";"&amp;'CASE DATA'!$E270&amp;";",ROW($1:$99),1),";")),"",ROW($1:$99)),COLUMN(I269))-1)</f>
        <v/>
      </c>
      <c r="AD270" s="121" t="str">
        <f t="array" ref="AD270">MID(";"&amp;'CASE DATA'!$E270&amp;";",SMALL(IF(ISERROR(SEARCH(MID(";"&amp;'CASE DATA'!$E270&amp;";",ROW($1:$99),1),";")),"",ROW($1:$99)+1),COLUMN(J270)),SMALL(IF(ISERROR(SEARCH(MID(";"&amp;'CASE DATA'!$E270&amp;";",ROW($1:$99),1),";")),"",ROW($1:$99)),COLUMN(J269)+1)-SMALL(IF(ISERROR(SEARCH(MID(";"&amp;'CASE DATA'!$E270&amp;";",ROW($1:$99),1),";")),"",ROW($1:$99)),COLUMN(J269))-1)</f>
        <v/>
      </c>
      <c r="AE270" s="121" t="str">
        <f t="array" ref="AE270">MID(";"&amp;'CASE DATA'!$E270&amp;";",SMALL(IF(ISERROR(SEARCH(MID(";"&amp;'CASE DATA'!$E270&amp;";",ROW($1:$99),1),";")),"",ROW($1:$99)+1),COLUMN(K270)),SMALL(IF(ISERROR(SEARCH(MID(";"&amp;'CASE DATA'!$E270&amp;";",ROW($1:$99),1),";")),"",ROW($1:$99)),COLUMN(K269)+1)-SMALL(IF(ISERROR(SEARCH(MID(";"&amp;'CASE DATA'!$E270&amp;";",ROW($1:$99),1),";")),"",ROW($1:$99)),COLUMN(K269))-1)</f>
        <v/>
      </c>
      <c r="AF270" s="121" t="str">
        <f t="array" ref="AF270">MID(";"&amp;'CASE DATA'!$E270&amp;";",SMALL(IF(ISERROR(SEARCH(MID(";"&amp;'CASE DATA'!$E270&amp;";",ROW($1:$99),1),";")),"",ROW($1:$99)+1),COLUMN(L270)),SMALL(IF(ISERROR(SEARCH(MID(";"&amp;'CASE DATA'!$E270&amp;";",ROW($1:$99),1),";")),"",ROW($1:$99)),COLUMN(L269)+1)-SMALL(IF(ISERROR(SEARCH(MID(";"&amp;'CASE DATA'!$E270&amp;";",ROW($1:$99),1),";")),"",ROW($1:$99)),COLUMN(L269))-1)</f>
        <v/>
      </c>
    </row>
    <row r="271" spans="19:32" x14ac:dyDescent="0.3">
      <c r="S271" s="8">
        <f t="shared" si="5"/>
        <v>0</v>
      </c>
      <c r="U271" s="121" t="str">
        <f t="array" ref="U271">MID(";"&amp;'CASE DATA'!$E271&amp;";",SMALL(IF(ISERROR(SEARCH(MID(";"&amp;'CASE DATA'!$E271&amp;";",ROW($1:$99),1),";")),"",ROW($1:$99)+1),COLUMN(A271)),SMALL(IF(ISERROR(SEARCH(MID(";"&amp;'CASE DATA'!$E271&amp;";",ROW($1:$99),1),";")),"",ROW($1:$99)),COLUMN(A270)+1)-SMALL(IF(ISERROR(SEARCH(MID(";"&amp;'CASE DATA'!$E271&amp;";",ROW($1:$99),1),";")),"",ROW($1:$99)),COLUMN(A270))-1)</f>
        <v/>
      </c>
      <c r="V271" s="121" t="str">
        <f t="array" ref="V271">MID(";"&amp;'CASE DATA'!$E271&amp;";",SMALL(IF(ISERROR(SEARCH(MID(";"&amp;'CASE DATA'!$E271&amp;";",ROW($1:$99),1),";")),"",ROW($1:$99)+1),COLUMN(B271)),SMALL(IF(ISERROR(SEARCH(MID(";"&amp;'CASE DATA'!$E271&amp;";",ROW($1:$99),1),";")),"",ROW($1:$99)),COLUMN(B270)+1)-SMALL(IF(ISERROR(SEARCH(MID(";"&amp;'CASE DATA'!$E271&amp;";",ROW($1:$99),1),";")),"",ROW($1:$99)),COLUMN(B270))-1)</f>
        <v/>
      </c>
      <c r="W271" s="121" t="str">
        <f t="array" ref="W271">MID(";"&amp;'CASE DATA'!$E271&amp;";",SMALL(IF(ISERROR(SEARCH(MID(";"&amp;'CASE DATA'!$E271&amp;";",ROW($1:$99),1),";")),"",ROW($1:$99)+1),COLUMN(C271)),SMALL(IF(ISERROR(SEARCH(MID(";"&amp;'CASE DATA'!$E271&amp;";",ROW($1:$99),1),";")),"",ROW($1:$99)),COLUMN(C270)+1)-SMALL(IF(ISERROR(SEARCH(MID(";"&amp;'CASE DATA'!$E271&amp;";",ROW($1:$99),1),";")),"",ROW($1:$99)),COLUMN(C270))-1)</f>
        <v/>
      </c>
      <c r="X271" s="121" t="str">
        <f t="array" ref="X271">MID(";"&amp;'CASE DATA'!$E271&amp;";",SMALL(IF(ISERROR(SEARCH(MID(";"&amp;'CASE DATA'!$E271&amp;";",ROW($1:$99),1),";")),"",ROW($1:$99)+1),COLUMN(D271)),SMALL(IF(ISERROR(SEARCH(MID(";"&amp;'CASE DATA'!$E271&amp;";",ROW($1:$99),1),";")),"",ROW($1:$99)),COLUMN(D270)+1)-SMALL(IF(ISERROR(SEARCH(MID(";"&amp;'CASE DATA'!$E271&amp;";",ROW($1:$99),1),";")),"",ROW($1:$99)),COLUMN(D270))-1)</f>
        <v/>
      </c>
      <c r="Y271" s="121" t="str">
        <f t="array" ref="Y271">MID(";"&amp;'CASE DATA'!$E271&amp;";",SMALL(IF(ISERROR(SEARCH(MID(";"&amp;'CASE DATA'!$E271&amp;";",ROW($1:$99),1),";")),"",ROW($1:$99)+1),COLUMN(E271)),SMALL(IF(ISERROR(SEARCH(MID(";"&amp;'CASE DATA'!$E271&amp;";",ROW($1:$99),1),";")),"",ROW($1:$99)),COLUMN(E270)+1)-SMALL(IF(ISERROR(SEARCH(MID(";"&amp;'CASE DATA'!$E271&amp;";",ROW($1:$99),1),";")),"",ROW($1:$99)),COLUMN(E270))-1)</f>
        <v/>
      </c>
      <c r="Z271" s="121" t="str">
        <f t="array" ref="Z271">MID(";"&amp;'CASE DATA'!$E271&amp;";",SMALL(IF(ISERROR(SEARCH(MID(";"&amp;'CASE DATA'!$E271&amp;";",ROW($1:$99),1),";")),"",ROW($1:$99)+1),COLUMN(F271)),SMALL(IF(ISERROR(SEARCH(MID(";"&amp;'CASE DATA'!$E271&amp;";",ROW($1:$99),1),";")),"",ROW($1:$99)),COLUMN(F270)+1)-SMALL(IF(ISERROR(SEARCH(MID(";"&amp;'CASE DATA'!$E271&amp;";",ROW($1:$99),1),";")),"",ROW($1:$99)),COLUMN(F270))-1)</f>
        <v/>
      </c>
      <c r="AA271" s="121" t="str">
        <f t="array" ref="AA271">MID(";"&amp;'CASE DATA'!$E271&amp;";",SMALL(IF(ISERROR(SEARCH(MID(";"&amp;'CASE DATA'!$E271&amp;";",ROW($1:$99),1),";")),"",ROW($1:$99)+1),COLUMN(G271)),SMALL(IF(ISERROR(SEARCH(MID(";"&amp;'CASE DATA'!$E271&amp;";",ROW($1:$99),1),";")),"",ROW($1:$99)),COLUMN(G270)+1)-SMALL(IF(ISERROR(SEARCH(MID(";"&amp;'CASE DATA'!$E271&amp;";",ROW($1:$99),1),";")),"",ROW($1:$99)),COLUMN(G270))-1)</f>
        <v/>
      </c>
      <c r="AB271" s="121" t="str">
        <f t="array" ref="AB271">MID(";"&amp;'CASE DATA'!$E271&amp;";",SMALL(IF(ISERROR(SEARCH(MID(";"&amp;'CASE DATA'!$E271&amp;";",ROW($1:$99),1),";")),"",ROW($1:$99)+1),COLUMN(H271)),SMALL(IF(ISERROR(SEARCH(MID(";"&amp;'CASE DATA'!$E271&amp;";",ROW($1:$99),1),";")),"",ROW($1:$99)),COLUMN(H270)+1)-SMALL(IF(ISERROR(SEARCH(MID(";"&amp;'CASE DATA'!$E271&amp;";",ROW($1:$99),1),";")),"",ROW($1:$99)),COLUMN(H270))-1)</f>
        <v/>
      </c>
      <c r="AC271" s="121" t="str">
        <f t="array" ref="AC271">MID(";"&amp;'CASE DATA'!$E271&amp;";",SMALL(IF(ISERROR(SEARCH(MID(";"&amp;'CASE DATA'!$E271&amp;";",ROW($1:$99),1),";")),"",ROW($1:$99)+1),COLUMN(I271)),SMALL(IF(ISERROR(SEARCH(MID(";"&amp;'CASE DATA'!$E271&amp;";",ROW($1:$99),1),";")),"",ROW($1:$99)),COLUMN(I270)+1)-SMALL(IF(ISERROR(SEARCH(MID(";"&amp;'CASE DATA'!$E271&amp;";",ROW($1:$99),1),";")),"",ROW($1:$99)),COLUMN(I270))-1)</f>
        <v/>
      </c>
      <c r="AD271" s="121" t="str">
        <f t="array" ref="AD271">MID(";"&amp;'CASE DATA'!$E271&amp;";",SMALL(IF(ISERROR(SEARCH(MID(";"&amp;'CASE DATA'!$E271&amp;";",ROW($1:$99),1),";")),"",ROW($1:$99)+1),COLUMN(J271)),SMALL(IF(ISERROR(SEARCH(MID(";"&amp;'CASE DATA'!$E271&amp;";",ROW($1:$99),1),";")),"",ROW($1:$99)),COLUMN(J270)+1)-SMALL(IF(ISERROR(SEARCH(MID(";"&amp;'CASE DATA'!$E271&amp;";",ROW($1:$99),1),";")),"",ROW($1:$99)),COLUMN(J270))-1)</f>
        <v/>
      </c>
      <c r="AE271" s="121" t="str">
        <f t="array" ref="AE271">MID(";"&amp;'CASE DATA'!$E271&amp;";",SMALL(IF(ISERROR(SEARCH(MID(";"&amp;'CASE DATA'!$E271&amp;";",ROW($1:$99),1),";")),"",ROW($1:$99)+1),COLUMN(K271)),SMALL(IF(ISERROR(SEARCH(MID(";"&amp;'CASE DATA'!$E271&amp;";",ROW($1:$99),1),";")),"",ROW($1:$99)),COLUMN(K270)+1)-SMALL(IF(ISERROR(SEARCH(MID(";"&amp;'CASE DATA'!$E271&amp;";",ROW($1:$99),1),";")),"",ROW($1:$99)),COLUMN(K270))-1)</f>
        <v/>
      </c>
      <c r="AF271" s="121" t="str">
        <f t="array" ref="AF271">MID(";"&amp;'CASE DATA'!$E271&amp;";",SMALL(IF(ISERROR(SEARCH(MID(";"&amp;'CASE DATA'!$E271&amp;";",ROW($1:$99),1),";")),"",ROW($1:$99)+1),COLUMN(L271)),SMALL(IF(ISERROR(SEARCH(MID(";"&amp;'CASE DATA'!$E271&amp;";",ROW($1:$99),1),";")),"",ROW($1:$99)),COLUMN(L270)+1)-SMALL(IF(ISERROR(SEARCH(MID(";"&amp;'CASE DATA'!$E271&amp;";",ROW($1:$99),1),";")),"",ROW($1:$99)),COLUMN(L270))-1)</f>
        <v/>
      </c>
    </row>
    <row r="272" spans="19:32" x14ac:dyDescent="0.3">
      <c r="S272" s="8">
        <f t="shared" si="5"/>
        <v>0</v>
      </c>
      <c r="U272" s="121" t="str">
        <f t="array" ref="U272">MID(";"&amp;'CASE DATA'!$E272&amp;";",SMALL(IF(ISERROR(SEARCH(MID(";"&amp;'CASE DATA'!$E272&amp;";",ROW($1:$99),1),";")),"",ROW($1:$99)+1),COLUMN(A272)),SMALL(IF(ISERROR(SEARCH(MID(";"&amp;'CASE DATA'!$E272&amp;";",ROW($1:$99),1),";")),"",ROW($1:$99)),COLUMN(A271)+1)-SMALL(IF(ISERROR(SEARCH(MID(";"&amp;'CASE DATA'!$E272&amp;";",ROW($1:$99),1),";")),"",ROW($1:$99)),COLUMN(A271))-1)</f>
        <v/>
      </c>
      <c r="V272" s="121" t="str">
        <f t="array" ref="V272">MID(";"&amp;'CASE DATA'!$E272&amp;";",SMALL(IF(ISERROR(SEARCH(MID(";"&amp;'CASE DATA'!$E272&amp;";",ROW($1:$99),1),";")),"",ROW($1:$99)+1),COLUMN(B272)),SMALL(IF(ISERROR(SEARCH(MID(";"&amp;'CASE DATA'!$E272&amp;";",ROW($1:$99),1),";")),"",ROW($1:$99)),COLUMN(B271)+1)-SMALL(IF(ISERROR(SEARCH(MID(";"&amp;'CASE DATA'!$E272&amp;";",ROW($1:$99),1),";")),"",ROW($1:$99)),COLUMN(B271))-1)</f>
        <v/>
      </c>
      <c r="W272" s="121" t="str">
        <f t="array" ref="W272">MID(";"&amp;'CASE DATA'!$E272&amp;";",SMALL(IF(ISERROR(SEARCH(MID(";"&amp;'CASE DATA'!$E272&amp;";",ROW($1:$99),1),";")),"",ROW($1:$99)+1),COLUMN(C272)),SMALL(IF(ISERROR(SEARCH(MID(";"&amp;'CASE DATA'!$E272&amp;";",ROW($1:$99),1),";")),"",ROW($1:$99)),COLUMN(C271)+1)-SMALL(IF(ISERROR(SEARCH(MID(";"&amp;'CASE DATA'!$E272&amp;";",ROW($1:$99),1),";")),"",ROW($1:$99)),COLUMN(C271))-1)</f>
        <v/>
      </c>
      <c r="X272" s="121" t="str">
        <f t="array" ref="X272">MID(";"&amp;'CASE DATA'!$E272&amp;";",SMALL(IF(ISERROR(SEARCH(MID(";"&amp;'CASE DATA'!$E272&amp;";",ROW($1:$99),1),";")),"",ROW($1:$99)+1),COLUMN(D272)),SMALL(IF(ISERROR(SEARCH(MID(";"&amp;'CASE DATA'!$E272&amp;";",ROW($1:$99),1),";")),"",ROW($1:$99)),COLUMN(D271)+1)-SMALL(IF(ISERROR(SEARCH(MID(";"&amp;'CASE DATA'!$E272&amp;";",ROW($1:$99),1),";")),"",ROW($1:$99)),COLUMN(D271))-1)</f>
        <v/>
      </c>
      <c r="Y272" s="121" t="str">
        <f t="array" ref="Y272">MID(";"&amp;'CASE DATA'!$E272&amp;";",SMALL(IF(ISERROR(SEARCH(MID(";"&amp;'CASE DATA'!$E272&amp;";",ROW($1:$99),1),";")),"",ROW($1:$99)+1),COLUMN(E272)),SMALL(IF(ISERROR(SEARCH(MID(";"&amp;'CASE DATA'!$E272&amp;";",ROW($1:$99),1),";")),"",ROW($1:$99)),COLUMN(E271)+1)-SMALL(IF(ISERROR(SEARCH(MID(";"&amp;'CASE DATA'!$E272&amp;";",ROW($1:$99),1),";")),"",ROW($1:$99)),COLUMN(E271))-1)</f>
        <v/>
      </c>
      <c r="Z272" s="121" t="str">
        <f t="array" ref="Z272">MID(";"&amp;'CASE DATA'!$E272&amp;";",SMALL(IF(ISERROR(SEARCH(MID(";"&amp;'CASE DATA'!$E272&amp;";",ROW($1:$99),1),";")),"",ROW($1:$99)+1),COLUMN(F272)),SMALL(IF(ISERROR(SEARCH(MID(";"&amp;'CASE DATA'!$E272&amp;";",ROW($1:$99),1),";")),"",ROW($1:$99)),COLUMN(F271)+1)-SMALL(IF(ISERROR(SEARCH(MID(";"&amp;'CASE DATA'!$E272&amp;";",ROW($1:$99),1),";")),"",ROW($1:$99)),COLUMN(F271))-1)</f>
        <v/>
      </c>
      <c r="AA272" s="121" t="str">
        <f t="array" ref="AA272">MID(";"&amp;'CASE DATA'!$E272&amp;";",SMALL(IF(ISERROR(SEARCH(MID(";"&amp;'CASE DATA'!$E272&amp;";",ROW($1:$99),1),";")),"",ROW($1:$99)+1),COLUMN(G272)),SMALL(IF(ISERROR(SEARCH(MID(";"&amp;'CASE DATA'!$E272&amp;";",ROW($1:$99),1),";")),"",ROW($1:$99)),COLUMN(G271)+1)-SMALL(IF(ISERROR(SEARCH(MID(";"&amp;'CASE DATA'!$E272&amp;";",ROW($1:$99),1),";")),"",ROW($1:$99)),COLUMN(G271))-1)</f>
        <v/>
      </c>
      <c r="AB272" s="121" t="str">
        <f t="array" ref="AB272">MID(";"&amp;'CASE DATA'!$E272&amp;";",SMALL(IF(ISERROR(SEARCH(MID(";"&amp;'CASE DATA'!$E272&amp;";",ROW($1:$99),1),";")),"",ROW($1:$99)+1),COLUMN(H272)),SMALL(IF(ISERROR(SEARCH(MID(";"&amp;'CASE DATA'!$E272&amp;";",ROW($1:$99),1),";")),"",ROW($1:$99)),COLUMN(H271)+1)-SMALL(IF(ISERROR(SEARCH(MID(";"&amp;'CASE DATA'!$E272&amp;";",ROW($1:$99),1),";")),"",ROW($1:$99)),COLUMN(H271))-1)</f>
        <v/>
      </c>
      <c r="AC272" s="121" t="str">
        <f t="array" ref="AC272">MID(";"&amp;'CASE DATA'!$E272&amp;";",SMALL(IF(ISERROR(SEARCH(MID(";"&amp;'CASE DATA'!$E272&amp;";",ROW($1:$99),1),";")),"",ROW($1:$99)+1),COLUMN(I272)),SMALL(IF(ISERROR(SEARCH(MID(";"&amp;'CASE DATA'!$E272&amp;";",ROW($1:$99),1),";")),"",ROW($1:$99)),COLUMN(I271)+1)-SMALL(IF(ISERROR(SEARCH(MID(";"&amp;'CASE DATA'!$E272&amp;";",ROW($1:$99),1),";")),"",ROW($1:$99)),COLUMN(I271))-1)</f>
        <v/>
      </c>
      <c r="AD272" s="121" t="str">
        <f t="array" ref="AD272">MID(";"&amp;'CASE DATA'!$E272&amp;";",SMALL(IF(ISERROR(SEARCH(MID(";"&amp;'CASE DATA'!$E272&amp;";",ROW($1:$99),1),";")),"",ROW($1:$99)+1),COLUMN(J272)),SMALL(IF(ISERROR(SEARCH(MID(";"&amp;'CASE DATA'!$E272&amp;";",ROW($1:$99),1),";")),"",ROW($1:$99)),COLUMN(J271)+1)-SMALL(IF(ISERROR(SEARCH(MID(";"&amp;'CASE DATA'!$E272&amp;";",ROW($1:$99),1),";")),"",ROW($1:$99)),COLUMN(J271))-1)</f>
        <v/>
      </c>
      <c r="AE272" s="121" t="str">
        <f t="array" ref="AE272">MID(";"&amp;'CASE DATA'!$E272&amp;";",SMALL(IF(ISERROR(SEARCH(MID(";"&amp;'CASE DATA'!$E272&amp;";",ROW($1:$99),1),";")),"",ROW($1:$99)+1),COLUMN(K272)),SMALL(IF(ISERROR(SEARCH(MID(";"&amp;'CASE DATA'!$E272&amp;";",ROW($1:$99),1),";")),"",ROW($1:$99)),COLUMN(K271)+1)-SMALL(IF(ISERROR(SEARCH(MID(";"&amp;'CASE DATA'!$E272&amp;";",ROW($1:$99),1),";")),"",ROW($1:$99)),COLUMN(K271))-1)</f>
        <v/>
      </c>
      <c r="AF272" s="121" t="str">
        <f t="array" ref="AF272">MID(";"&amp;'CASE DATA'!$E272&amp;";",SMALL(IF(ISERROR(SEARCH(MID(";"&amp;'CASE DATA'!$E272&amp;";",ROW($1:$99),1),";")),"",ROW($1:$99)+1),COLUMN(L272)),SMALL(IF(ISERROR(SEARCH(MID(";"&amp;'CASE DATA'!$E272&amp;";",ROW($1:$99),1),";")),"",ROW($1:$99)),COLUMN(L271)+1)-SMALL(IF(ISERROR(SEARCH(MID(";"&amp;'CASE DATA'!$E272&amp;";",ROW($1:$99),1),";")),"",ROW($1:$99)),COLUMN(L271))-1)</f>
        <v/>
      </c>
    </row>
    <row r="273" spans="19:32" x14ac:dyDescent="0.3">
      <c r="S273" s="8">
        <f t="shared" si="5"/>
        <v>0</v>
      </c>
      <c r="U273" s="121" t="str">
        <f t="array" ref="U273">MID(";"&amp;'CASE DATA'!$E273&amp;";",SMALL(IF(ISERROR(SEARCH(MID(";"&amp;'CASE DATA'!$E273&amp;";",ROW($1:$99),1),";")),"",ROW($1:$99)+1),COLUMN(A273)),SMALL(IF(ISERROR(SEARCH(MID(";"&amp;'CASE DATA'!$E273&amp;";",ROW($1:$99),1),";")),"",ROW($1:$99)),COLUMN(A272)+1)-SMALL(IF(ISERROR(SEARCH(MID(";"&amp;'CASE DATA'!$E273&amp;";",ROW($1:$99),1),";")),"",ROW($1:$99)),COLUMN(A272))-1)</f>
        <v/>
      </c>
      <c r="V273" s="121" t="str">
        <f t="array" ref="V273">MID(";"&amp;'CASE DATA'!$E273&amp;";",SMALL(IF(ISERROR(SEARCH(MID(";"&amp;'CASE DATA'!$E273&amp;";",ROW($1:$99),1),";")),"",ROW($1:$99)+1),COLUMN(B273)),SMALL(IF(ISERROR(SEARCH(MID(";"&amp;'CASE DATA'!$E273&amp;";",ROW($1:$99),1),";")),"",ROW($1:$99)),COLUMN(B272)+1)-SMALL(IF(ISERROR(SEARCH(MID(";"&amp;'CASE DATA'!$E273&amp;";",ROW($1:$99),1),";")),"",ROW($1:$99)),COLUMN(B272))-1)</f>
        <v/>
      </c>
      <c r="W273" s="121" t="str">
        <f t="array" ref="W273">MID(";"&amp;'CASE DATA'!$E273&amp;";",SMALL(IF(ISERROR(SEARCH(MID(";"&amp;'CASE DATA'!$E273&amp;";",ROW($1:$99),1),";")),"",ROW($1:$99)+1),COLUMN(C273)),SMALL(IF(ISERROR(SEARCH(MID(";"&amp;'CASE DATA'!$E273&amp;";",ROW($1:$99),1),";")),"",ROW($1:$99)),COLUMN(C272)+1)-SMALL(IF(ISERROR(SEARCH(MID(";"&amp;'CASE DATA'!$E273&amp;";",ROW($1:$99),1),";")),"",ROW($1:$99)),COLUMN(C272))-1)</f>
        <v/>
      </c>
      <c r="X273" s="121" t="str">
        <f t="array" ref="X273">MID(";"&amp;'CASE DATA'!$E273&amp;";",SMALL(IF(ISERROR(SEARCH(MID(";"&amp;'CASE DATA'!$E273&amp;";",ROW($1:$99),1),";")),"",ROW($1:$99)+1),COLUMN(D273)),SMALL(IF(ISERROR(SEARCH(MID(";"&amp;'CASE DATA'!$E273&amp;";",ROW($1:$99),1),";")),"",ROW($1:$99)),COLUMN(D272)+1)-SMALL(IF(ISERROR(SEARCH(MID(";"&amp;'CASE DATA'!$E273&amp;";",ROW($1:$99),1),";")),"",ROW($1:$99)),COLUMN(D272))-1)</f>
        <v/>
      </c>
      <c r="Y273" s="121" t="str">
        <f t="array" ref="Y273">MID(";"&amp;'CASE DATA'!$E273&amp;";",SMALL(IF(ISERROR(SEARCH(MID(";"&amp;'CASE DATA'!$E273&amp;";",ROW($1:$99),1),";")),"",ROW($1:$99)+1),COLUMN(E273)),SMALL(IF(ISERROR(SEARCH(MID(";"&amp;'CASE DATA'!$E273&amp;";",ROW($1:$99),1),";")),"",ROW($1:$99)),COLUMN(E272)+1)-SMALL(IF(ISERROR(SEARCH(MID(";"&amp;'CASE DATA'!$E273&amp;";",ROW($1:$99),1),";")),"",ROW($1:$99)),COLUMN(E272))-1)</f>
        <v/>
      </c>
      <c r="Z273" s="121" t="str">
        <f t="array" ref="Z273">MID(";"&amp;'CASE DATA'!$E273&amp;";",SMALL(IF(ISERROR(SEARCH(MID(";"&amp;'CASE DATA'!$E273&amp;";",ROW($1:$99),1),";")),"",ROW($1:$99)+1),COLUMN(F273)),SMALL(IF(ISERROR(SEARCH(MID(";"&amp;'CASE DATA'!$E273&amp;";",ROW($1:$99),1),";")),"",ROW($1:$99)),COLUMN(F272)+1)-SMALL(IF(ISERROR(SEARCH(MID(";"&amp;'CASE DATA'!$E273&amp;";",ROW($1:$99),1),";")),"",ROW($1:$99)),COLUMN(F272))-1)</f>
        <v/>
      </c>
      <c r="AA273" s="121" t="str">
        <f t="array" ref="AA273">MID(";"&amp;'CASE DATA'!$E273&amp;";",SMALL(IF(ISERROR(SEARCH(MID(";"&amp;'CASE DATA'!$E273&amp;";",ROW($1:$99),1),";")),"",ROW($1:$99)+1),COLUMN(G273)),SMALL(IF(ISERROR(SEARCH(MID(";"&amp;'CASE DATA'!$E273&amp;";",ROW($1:$99),1),";")),"",ROW($1:$99)),COLUMN(G272)+1)-SMALL(IF(ISERROR(SEARCH(MID(";"&amp;'CASE DATA'!$E273&amp;";",ROW($1:$99),1),";")),"",ROW($1:$99)),COLUMN(G272))-1)</f>
        <v/>
      </c>
      <c r="AB273" s="121" t="str">
        <f t="array" ref="AB273">MID(";"&amp;'CASE DATA'!$E273&amp;";",SMALL(IF(ISERROR(SEARCH(MID(";"&amp;'CASE DATA'!$E273&amp;";",ROW($1:$99),1),";")),"",ROW($1:$99)+1),COLUMN(H273)),SMALL(IF(ISERROR(SEARCH(MID(";"&amp;'CASE DATA'!$E273&amp;";",ROW($1:$99),1),";")),"",ROW($1:$99)),COLUMN(H272)+1)-SMALL(IF(ISERROR(SEARCH(MID(";"&amp;'CASE DATA'!$E273&amp;";",ROW($1:$99),1),";")),"",ROW($1:$99)),COLUMN(H272))-1)</f>
        <v/>
      </c>
      <c r="AC273" s="121" t="str">
        <f t="array" ref="AC273">MID(";"&amp;'CASE DATA'!$E273&amp;";",SMALL(IF(ISERROR(SEARCH(MID(";"&amp;'CASE DATA'!$E273&amp;";",ROW($1:$99),1),";")),"",ROW($1:$99)+1),COLUMN(I273)),SMALL(IF(ISERROR(SEARCH(MID(";"&amp;'CASE DATA'!$E273&amp;";",ROW($1:$99),1),";")),"",ROW($1:$99)),COLUMN(I272)+1)-SMALL(IF(ISERROR(SEARCH(MID(";"&amp;'CASE DATA'!$E273&amp;";",ROW($1:$99),1),";")),"",ROW($1:$99)),COLUMN(I272))-1)</f>
        <v/>
      </c>
      <c r="AD273" s="121" t="str">
        <f t="array" ref="AD273">MID(";"&amp;'CASE DATA'!$E273&amp;";",SMALL(IF(ISERROR(SEARCH(MID(";"&amp;'CASE DATA'!$E273&amp;";",ROW($1:$99),1),";")),"",ROW($1:$99)+1),COLUMN(J273)),SMALL(IF(ISERROR(SEARCH(MID(";"&amp;'CASE DATA'!$E273&amp;";",ROW($1:$99),1),";")),"",ROW($1:$99)),COLUMN(J272)+1)-SMALL(IF(ISERROR(SEARCH(MID(";"&amp;'CASE DATA'!$E273&amp;";",ROW($1:$99),1),";")),"",ROW($1:$99)),COLUMN(J272))-1)</f>
        <v/>
      </c>
      <c r="AE273" s="121" t="str">
        <f t="array" ref="AE273">MID(";"&amp;'CASE DATA'!$E273&amp;";",SMALL(IF(ISERROR(SEARCH(MID(";"&amp;'CASE DATA'!$E273&amp;";",ROW($1:$99),1),";")),"",ROW($1:$99)+1),COLUMN(K273)),SMALL(IF(ISERROR(SEARCH(MID(";"&amp;'CASE DATA'!$E273&amp;";",ROW($1:$99),1),";")),"",ROW($1:$99)),COLUMN(K272)+1)-SMALL(IF(ISERROR(SEARCH(MID(";"&amp;'CASE DATA'!$E273&amp;";",ROW($1:$99),1),";")),"",ROW($1:$99)),COLUMN(K272))-1)</f>
        <v/>
      </c>
      <c r="AF273" s="121" t="str">
        <f t="array" ref="AF273">MID(";"&amp;'CASE DATA'!$E273&amp;";",SMALL(IF(ISERROR(SEARCH(MID(";"&amp;'CASE DATA'!$E273&amp;";",ROW($1:$99),1),";")),"",ROW($1:$99)+1),COLUMN(L273)),SMALL(IF(ISERROR(SEARCH(MID(";"&amp;'CASE DATA'!$E273&amp;";",ROW($1:$99),1),";")),"",ROW($1:$99)),COLUMN(L272)+1)-SMALL(IF(ISERROR(SEARCH(MID(";"&amp;'CASE DATA'!$E273&amp;";",ROW($1:$99),1),";")),"",ROW($1:$99)),COLUMN(L272))-1)</f>
        <v/>
      </c>
    </row>
    <row r="274" spans="19:32" x14ac:dyDescent="0.3">
      <c r="S274" s="8">
        <f t="shared" si="5"/>
        <v>0</v>
      </c>
      <c r="U274" s="121" t="str">
        <f t="array" ref="U274">MID(";"&amp;'CASE DATA'!$E274&amp;";",SMALL(IF(ISERROR(SEARCH(MID(";"&amp;'CASE DATA'!$E274&amp;";",ROW($1:$99),1),";")),"",ROW($1:$99)+1),COLUMN(A274)),SMALL(IF(ISERROR(SEARCH(MID(";"&amp;'CASE DATA'!$E274&amp;";",ROW($1:$99),1),";")),"",ROW($1:$99)),COLUMN(A273)+1)-SMALL(IF(ISERROR(SEARCH(MID(";"&amp;'CASE DATA'!$E274&amp;";",ROW($1:$99),1),";")),"",ROW($1:$99)),COLUMN(A273))-1)</f>
        <v/>
      </c>
      <c r="V274" s="121" t="str">
        <f t="array" ref="V274">MID(";"&amp;'CASE DATA'!$E274&amp;";",SMALL(IF(ISERROR(SEARCH(MID(";"&amp;'CASE DATA'!$E274&amp;";",ROW($1:$99),1),";")),"",ROW($1:$99)+1),COLUMN(B274)),SMALL(IF(ISERROR(SEARCH(MID(";"&amp;'CASE DATA'!$E274&amp;";",ROW($1:$99),1),";")),"",ROW($1:$99)),COLUMN(B273)+1)-SMALL(IF(ISERROR(SEARCH(MID(";"&amp;'CASE DATA'!$E274&amp;";",ROW($1:$99),1),";")),"",ROW($1:$99)),COLUMN(B273))-1)</f>
        <v/>
      </c>
      <c r="W274" s="121" t="str">
        <f t="array" ref="W274">MID(";"&amp;'CASE DATA'!$E274&amp;";",SMALL(IF(ISERROR(SEARCH(MID(";"&amp;'CASE DATA'!$E274&amp;";",ROW($1:$99),1),";")),"",ROW($1:$99)+1),COLUMN(C274)),SMALL(IF(ISERROR(SEARCH(MID(";"&amp;'CASE DATA'!$E274&amp;";",ROW($1:$99),1),";")),"",ROW($1:$99)),COLUMN(C273)+1)-SMALL(IF(ISERROR(SEARCH(MID(";"&amp;'CASE DATA'!$E274&amp;";",ROW($1:$99),1),";")),"",ROW($1:$99)),COLUMN(C273))-1)</f>
        <v/>
      </c>
      <c r="X274" s="121" t="str">
        <f t="array" ref="X274">MID(";"&amp;'CASE DATA'!$E274&amp;";",SMALL(IF(ISERROR(SEARCH(MID(";"&amp;'CASE DATA'!$E274&amp;";",ROW($1:$99),1),";")),"",ROW($1:$99)+1),COLUMN(D274)),SMALL(IF(ISERROR(SEARCH(MID(";"&amp;'CASE DATA'!$E274&amp;";",ROW($1:$99),1),";")),"",ROW($1:$99)),COLUMN(D273)+1)-SMALL(IF(ISERROR(SEARCH(MID(";"&amp;'CASE DATA'!$E274&amp;";",ROW($1:$99),1),";")),"",ROW($1:$99)),COLUMN(D273))-1)</f>
        <v/>
      </c>
      <c r="Y274" s="121" t="str">
        <f t="array" ref="Y274">MID(";"&amp;'CASE DATA'!$E274&amp;";",SMALL(IF(ISERROR(SEARCH(MID(";"&amp;'CASE DATA'!$E274&amp;";",ROW($1:$99),1),";")),"",ROW($1:$99)+1),COLUMN(E274)),SMALL(IF(ISERROR(SEARCH(MID(";"&amp;'CASE DATA'!$E274&amp;";",ROW($1:$99),1),";")),"",ROW($1:$99)),COLUMN(E273)+1)-SMALL(IF(ISERROR(SEARCH(MID(";"&amp;'CASE DATA'!$E274&amp;";",ROW($1:$99),1),";")),"",ROW($1:$99)),COLUMN(E273))-1)</f>
        <v/>
      </c>
      <c r="Z274" s="121" t="str">
        <f t="array" ref="Z274">MID(";"&amp;'CASE DATA'!$E274&amp;";",SMALL(IF(ISERROR(SEARCH(MID(";"&amp;'CASE DATA'!$E274&amp;";",ROW($1:$99),1),";")),"",ROW($1:$99)+1),COLUMN(F274)),SMALL(IF(ISERROR(SEARCH(MID(";"&amp;'CASE DATA'!$E274&amp;";",ROW($1:$99),1),";")),"",ROW($1:$99)),COLUMN(F273)+1)-SMALL(IF(ISERROR(SEARCH(MID(";"&amp;'CASE DATA'!$E274&amp;";",ROW($1:$99),1),";")),"",ROW($1:$99)),COLUMN(F273))-1)</f>
        <v/>
      </c>
      <c r="AA274" s="121" t="str">
        <f t="array" ref="AA274">MID(";"&amp;'CASE DATA'!$E274&amp;";",SMALL(IF(ISERROR(SEARCH(MID(";"&amp;'CASE DATA'!$E274&amp;";",ROW($1:$99),1),";")),"",ROW($1:$99)+1),COLUMN(G274)),SMALL(IF(ISERROR(SEARCH(MID(";"&amp;'CASE DATA'!$E274&amp;";",ROW($1:$99),1),";")),"",ROW($1:$99)),COLUMN(G273)+1)-SMALL(IF(ISERROR(SEARCH(MID(";"&amp;'CASE DATA'!$E274&amp;";",ROW($1:$99),1),";")),"",ROW($1:$99)),COLUMN(G273))-1)</f>
        <v/>
      </c>
      <c r="AB274" s="121" t="str">
        <f t="array" ref="AB274">MID(";"&amp;'CASE DATA'!$E274&amp;";",SMALL(IF(ISERROR(SEARCH(MID(";"&amp;'CASE DATA'!$E274&amp;";",ROW($1:$99),1),";")),"",ROW($1:$99)+1),COLUMN(H274)),SMALL(IF(ISERROR(SEARCH(MID(";"&amp;'CASE DATA'!$E274&amp;";",ROW($1:$99),1),";")),"",ROW($1:$99)),COLUMN(H273)+1)-SMALL(IF(ISERROR(SEARCH(MID(";"&amp;'CASE DATA'!$E274&amp;";",ROW($1:$99),1),";")),"",ROW($1:$99)),COLUMN(H273))-1)</f>
        <v/>
      </c>
      <c r="AC274" s="121" t="str">
        <f t="array" ref="AC274">MID(";"&amp;'CASE DATA'!$E274&amp;";",SMALL(IF(ISERROR(SEARCH(MID(";"&amp;'CASE DATA'!$E274&amp;";",ROW($1:$99),1),";")),"",ROW($1:$99)+1),COLUMN(I274)),SMALL(IF(ISERROR(SEARCH(MID(";"&amp;'CASE DATA'!$E274&amp;";",ROW($1:$99),1),";")),"",ROW($1:$99)),COLUMN(I273)+1)-SMALL(IF(ISERROR(SEARCH(MID(";"&amp;'CASE DATA'!$E274&amp;";",ROW($1:$99),1),";")),"",ROW($1:$99)),COLUMN(I273))-1)</f>
        <v/>
      </c>
      <c r="AD274" s="121" t="str">
        <f t="array" ref="AD274">MID(";"&amp;'CASE DATA'!$E274&amp;";",SMALL(IF(ISERROR(SEARCH(MID(";"&amp;'CASE DATA'!$E274&amp;";",ROW($1:$99),1),";")),"",ROW($1:$99)+1),COLUMN(J274)),SMALL(IF(ISERROR(SEARCH(MID(";"&amp;'CASE DATA'!$E274&amp;";",ROW($1:$99),1),";")),"",ROW($1:$99)),COLUMN(J273)+1)-SMALL(IF(ISERROR(SEARCH(MID(";"&amp;'CASE DATA'!$E274&amp;";",ROW($1:$99),1),";")),"",ROW($1:$99)),COLUMN(J273))-1)</f>
        <v/>
      </c>
      <c r="AE274" s="121" t="str">
        <f t="array" ref="AE274">MID(";"&amp;'CASE DATA'!$E274&amp;";",SMALL(IF(ISERROR(SEARCH(MID(";"&amp;'CASE DATA'!$E274&amp;";",ROW($1:$99),1),";")),"",ROW($1:$99)+1),COLUMN(K274)),SMALL(IF(ISERROR(SEARCH(MID(";"&amp;'CASE DATA'!$E274&amp;";",ROW($1:$99),1),";")),"",ROW($1:$99)),COLUMN(K273)+1)-SMALL(IF(ISERROR(SEARCH(MID(";"&amp;'CASE DATA'!$E274&amp;";",ROW($1:$99),1),";")),"",ROW($1:$99)),COLUMN(K273))-1)</f>
        <v/>
      </c>
      <c r="AF274" s="121" t="str">
        <f t="array" ref="AF274">MID(";"&amp;'CASE DATA'!$E274&amp;";",SMALL(IF(ISERROR(SEARCH(MID(";"&amp;'CASE DATA'!$E274&amp;";",ROW($1:$99),1),";")),"",ROW($1:$99)+1),COLUMN(L274)),SMALL(IF(ISERROR(SEARCH(MID(";"&amp;'CASE DATA'!$E274&amp;";",ROW($1:$99),1),";")),"",ROW($1:$99)),COLUMN(L273)+1)-SMALL(IF(ISERROR(SEARCH(MID(";"&amp;'CASE DATA'!$E274&amp;";",ROW($1:$99),1),";")),"",ROW($1:$99)),COLUMN(L273))-1)</f>
        <v/>
      </c>
    </row>
    <row r="275" spans="19:32" x14ac:dyDescent="0.3">
      <c r="S275" s="8">
        <f t="shared" si="5"/>
        <v>0</v>
      </c>
      <c r="U275" s="121" t="str">
        <f t="array" ref="U275">MID(";"&amp;'CASE DATA'!$E275&amp;";",SMALL(IF(ISERROR(SEARCH(MID(";"&amp;'CASE DATA'!$E275&amp;";",ROW($1:$99),1),";")),"",ROW($1:$99)+1),COLUMN(A275)),SMALL(IF(ISERROR(SEARCH(MID(";"&amp;'CASE DATA'!$E275&amp;";",ROW($1:$99),1),";")),"",ROW($1:$99)),COLUMN(A274)+1)-SMALL(IF(ISERROR(SEARCH(MID(";"&amp;'CASE DATA'!$E275&amp;";",ROW($1:$99),1),";")),"",ROW($1:$99)),COLUMN(A274))-1)</f>
        <v/>
      </c>
      <c r="V275" s="121" t="str">
        <f t="array" ref="V275">MID(";"&amp;'CASE DATA'!$E275&amp;";",SMALL(IF(ISERROR(SEARCH(MID(";"&amp;'CASE DATA'!$E275&amp;";",ROW($1:$99),1),";")),"",ROW($1:$99)+1),COLUMN(B275)),SMALL(IF(ISERROR(SEARCH(MID(";"&amp;'CASE DATA'!$E275&amp;";",ROW($1:$99),1),";")),"",ROW($1:$99)),COLUMN(B274)+1)-SMALL(IF(ISERROR(SEARCH(MID(";"&amp;'CASE DATA'!$E275&amp;";",ROW($1:$99),1),";")),"",ROW($1:$99)),COLUMN(B274))-1)</f>
        <v/>
      </c>
      <c r="W275" s="121" t="str">
        <f t="array" ref="W275">MID(";"&amp;'CASE DATA'!$E275&amp;";",SMALL(IF(ISERROR(SEARCH(MID(";"&amp;'CASE DATA'!$E275&amp;";",ROW($1:$99),1),";")),"",ROW($1:$99)+1),COLUMN(C275)),SMALL(IF(ISERROR(SEARCH(MID(";"&amp;'CASE DATA'!$E275&amp;";",ROW($1:$99),1),";")),"",ROW($1:$99)),COLUMN(C274)+1)-SMALL(IF(ISERROR(SEARCH(MID(";"&amp;'CASE DATA'!$E275&amp;";",ROW($1:$99),1),";")),"",ROW($1:$99)),COLUMN(C274))-1)</f>
        <v/>
      </c>
      <c r="X275" s="121" t="str">
        <f t="array" ref="X275">MID(";"&amp;'CASE DATA'!$E275&amp;";",SMALL(IF(ISERROR(SEARCH(MID(";"&amp;'CASE DATA'!$E275&amp;";",ROW($1:$99),1),";")),"",ROW($1:$99)+1),COLUMN(D275)),SMALL(IF(ISERROR(SEARCH(MID(";"&amp;'CASE DATA'!$E275&amp;";",ROW($1:$99),1),";")),"",ROW($1:$99)),COLUMN(D274)+1)-SMALL(IF(ISERROR(SEARCH(MID(";"&amp;'CASE DATA'!$E275&amp;";",ROW($1:$99),1),";")),"",ROW($1:$99)),COLUMN(D274))-1)</f>
        <v/>
      </c>
      <c r="Y275" s="121" t="str">
        <f t="array" ref="Y275">MID(";"&amp;'CASE DATA'!$E275&amp;";",SMALL(IF(ISERROR(SEARCH(MID(";"&amp;'CASE DATA'!$E275&amp;";",ROW($1:$99),1),";")),"",ROW($1:$99)+1),COLUMN(E275)),SMALL(IF(ISERROR(SEARCH(MID(";"&amp;'CASE DATA'!$E275&amp;";",ROW($1:$99),1),";")),"",ROW($1:$99)),COLUMN(E274)+1)-SMALL(IF(ISERROR(SEARCH(MID(";"&amp;'CASE DATA'!$E275&amp;";",ROW($1:$99),1),";")),"",ROW($1:$99)),COLUMN(E274))-1)</f>
        <v/>
      </c>
      <c r="Z275" s="121" t="str">
        <f t="array" ref="Z275">MID(";"&amp;'CASE DATA'!$E275&amp;";",SMALL(IF(ISERROR(SEARCH(MID(";"&amp;'CASE DATA'!$E275&amp;";",ROW($1:$99),1),";")),"",ROW($1:$99)+1),COLUMN(F275)),SMALL(IF(ISERROR(SEARCH(MID(";"&amp;'CASE DATA'!$E275&amp;";",ROW($1:$99),1),";")),"",ROW($1:$99)),COLUMN(F274)+1)-SMALL(IF(ISERROR(SEARCH(MID(";"&amp;'CASE DATA'!$E275&amp;";",ROW($1:$99),1),";")),"",ROW($1:$99)),COLUMN(F274))-1)</f>
        <v/>
      </c>
      <c r="AA275" s="121" t="str">
        <f t="array" ref="AA275">MID(";"&amp;'CASE DATA'!$E275&amp;";",SMALL(IF(ISERROR(SEARCH(MID(";"&amp;'CASE DATA'!$E275&amp;";",ROW($1:$99),1),";")),"",ROW($1:$99)+1),COLUMN(G275)),SMALL(IF(ISERROR(SEARCH(MID(";"&amp;'CASE DATA'!$E275&amp;";",ROW($1:$99),1),";")),"",ROW($1:$99)),COLUMN(G274)+1)-SMALL(IF(ISERROR(SEARCH(MID(";"&amp;'CASE DATA'!$E275&amp;";",ROW($1:$99),1),";")),"",ROW($1:$99)),COLUMN(G274))-1)</f>
        <v/>
      </c>
      <c r="AB275" s="121" t="str">
        <f t="array" ref="AB275">MID(";"&amp;'CASE DATA'!$E275&amp;";",SMALL(IF(ISERROR(SEARCH(MID(";"&amp;'CASE DATA'!$E275&amp;";",ROW($1:$99),1),";")),"",ROW($1:$99)+1),COLUMN(H275)),SMALL(IF(ISERROR(SEARCH(MID(";"&amp;'CASE DATA'!$E275&amp;";",ROW($1:$99),1),";")),"",ROW($1:$99)),COLUMN(H274)+1)-SMALL(IF(ISERROR(SEARCH(MID(";"&amp;'CASE DATA'!$E275&amp;";",ROW($1:$99),1),";")),"",ROW($1:$99)),COLUMN(H274))-1)</f>
        <v/>
      </c>
      <c r="AC275" s="121" t="str">
        <f t="array" ref="AC275">MID(";"&amp;'CASE DATA'!$E275&amp;";",SMALL(IF(ISERROR(SEARCH(MID(";"&amp;'CASE DATA'!$E275&amp;";",ROW($1:$99),1),";")),"",ROW($1:$99)+1),COLUMN(I275)),SMALL(IF(ISERROR(SEARCH(MID(";"&amp;'CASE DATA'!$E275&amp;";",ROW($1:$99),1),";")),"",ROW($1:$99)),COLUMN(I274)+1)-SMALL(IF(ISERROR(SEARCH(MID(";"&amp;'CASE DATA'!$E275&amp;";",ROW($1:$99),1),";")),"",ROW($1:$99)),COLUMN(I274))-1)</f>
        <v/>
      </c>
      <c r="AD275" s="121" t="str">
        <f t="array" ref="AD275">MID(";"&amp;'CASE DATA'!$E275&amp;";",SMALL(IF(ISERROR(SEARCH(MID(";"&amp;'CASE DATA'!$E275&amp;";",ROW($1:$99),1),";")),"",ROW($1:$99)+1),COLUMN(J275)),SMALL(IF(ISERROR(SEARCH(MID(";"&amp;'CASE DATA'!$E275&amp;";",ROW($1:$99),1),";")),"",ROW($1:$99)),COLUMN(J274)+1)-SMALL(IF(ISERROR(SEARCH(MID(";"&amp;'CASE DATA'!$E275&amp;";",ROW($1:$99),1),";")),"",ROW($1:$99)),COLUMN(J274))-1)</f>
        <v/>
      </c>
      <c r="AE275" s="121" t="str">
        <f t="array" ref="AE275">MID(";"&amp;'CASE DATA'!$E275&amp;";",SMALL(IF(ISERROR(SEARCH(MID(";"&amp;'CASE DATA'!$E275&amp;";",ROW($1:$99),1),";")),"",ROW($1:$99)+1),COLUMN(K275)),SMALL(IF(ISERROR(SEARCH(MID(";"&amp;'CASE DATA'!$E275&amp;";",ROW($1:$99),1),";")),"",ROW($1:$99)),COLUMN(K274)+1)-SMALL(IF(ISERROR(SEARCH(MID(";"&amp;'CASE DATA'!$E275&amp;";",ROW($1:$99),1),";")),"",ROW($1:$99)),COLUMN(K274))-1)</f>
        <v/>
      </c>
      <c r="AF275" s="121" t="str">
        <f t="array" ref="AF275">MID(";"&amp;'CASE DATA'!$E275&amp;";",SMALL(IF(ISERROR(SEARCH(MID(";"&amp;'CASE DATA'!$E275&amp;";",ROW($1:$99),1),";")),"",ROW($1:$99)+1),COLUMN(L275)),SMALL(IF(ISERROR(SEARCH(MID(";"&amp;'CASE DATA'!$E275&amp;";",ROW($1:$99),1),";")),"",ROW($1:$99)),COLUMN(L274)+1)-SMALL(IF(ISERROR(SEARCH(MID(";"&amp;'CASE DATA'!$E275&amp;";",ROW($1:$99),1),";")),"",ROW($1:$99)),COLUMN(L274))-1)</f>
        <v/>
      </c>
    </row>
    <row r="276" spans="19:32" x14ac:dyDescent="0.3">
      <c r="S276" s="8">
        <f t="shared" si="5"/>
        <v>0</v>
      </c>
      <c r="U276" s="121" t="str">
        <f t="array" ref="U276">MID(";"&amp;'CASE DATA'!$E276&amp;";",SMALL(IF(ISERROR(SEARCH(MID(";"&amp;'CASE DATA'!$E276&amp;";",ROW($1:$99),1),";")),"",ROW($1:$99)+1),COLUMN(A276)),SMALL(IF(ISERROR(SEARCH(MID(";"&amp;'CASE DATA'!$E276&amp;";",ROW($1:$99),1),";")),"",ROW($1:$99)),COLUMN(A275)+1)-SMALL(IF(ISERROR(SEARCH(MID(";"&amp;'CASE DATA'!$E276&amp;";",ROW($1:$99),1),";")),"",ROW($1:$99)),COLUMN(A275))-1)</f>
        <v/>
      </c>
      <c r="V276" s="121" t="str">
        <f t="array" ref="V276">MID(";"&amp;'CASE DATA'!$E276&amp;";",SMALL(IF(ISERROR(SEARCH(MID(";"&amp;'CASE DATA'!$E276&amp;";",ROW($1:$99),1),";")),"",ROW($1:$99)+1),COLUMN(B276)),SMALL(IF(ISERROR(SEARCH(MID(";"&amp;'CASE DATA'!$E276&amp;";",ROW($1:$99),1),";")),"",ROW($1:$99)),COLUMN(B275)+1)-SMALL(IF(ISERROR(SEARCH(MID(";"&amp;'CASE DATA'!$E276&amp;";",ROW($1:$99),1),";")),"",ROW($1:$99)),COLUMN(B275))-1)</f>
        <v/>
      </c>
      <c r="W276" s="121" t="str">
        <f t="array" ref="W276">MID(";"&amp;'CASE DATA'!$E276&amp;";",SMALL(IF(ISERROR(SEARCH(MID(";"&amp;'CASE DATA'!$E276&amp;";",ROW($1:$99),1),";")),"",ROW($1:$99)+1),COLUMN(C276)),SMALL(IF(ISERROR(SEARCH(MID(";"&amp;'CASE DATA'!$E276&amp;";",ROW($1:$99),1),";")),"",ROW($1:$99)),COLUMN(C275)+1)-SMALL(IF(ISERROR(SEARCH(MID(";"&amp;'CASE DATA'!$E276&amp;";",ROW($1:$99),1),";")),"",ROW($1:$99)),COLUMN(C275))-1)</f>
        <v/>
      </c>
      <c r="X276" s="121" t="str">
        <f t="array" ref="X276">MID(";"&amp;'CASE DATA'!$E276&amp;";",SMALL(IF(ISERROR(SEARCH(MID(";"&amp;'CASE DATA'!$E276&amp;";",ROW($1:$99),1),";")),"",ROW($1:$99)+1),COLUMN(D276)),SMALL(IF(ISERROR(SEARCH(MID(";"&amp;'CASE DATA'!$E276&amp;";",ROW($1:$99),1),";")),"",ROW($1:$99)),COLUMN(D275)+1)-SMALL(IF(ISERROR(SEARCH(MID(";"&amp;'CASE DATA'!$E276&amp;";",ROW($1:$99),1),";")),"",ROW($1:$99)),COLUMN(D275))-1)</f>
        <v/>
      </c>
      <c r="Y276" s="121" t="str">
        <f t="array" ref="Y276">MID(";"&amp;'CASE DATA'!$E276&amp;";",SMALL(IF(ISERROR(SEARCH(MID(";"&amp;'CASE DATA'!$E276&amp;";",ROW($1:$99),1),";")),"",ROW($1:$99)+1),COLUMN(E276)),SMALL(IF(ISERROR(SEARCH(MID(";"&amp;'CASE DATA'!$E276&amp;";",ROW($1:$99),1),";")),"",ROW($1:$99)),COLUMN(E275)+1)-SMALL(IF(ISERROR(SEARCH(MID(";"&amp;'CASE DATA'!$E276&amp;";",ROW($1:$99),1),";")),"",ROW($1:$99)),COLUMN(E275))-1)</f>
        <v/>
      </c>
      <c r="Z276" s="121" t="str">
        <f t="array" ref="Z276">MID(";"&amp;'CASE DATA'!$E276&amp;";",SMALL(IF(ISERROR(SEARCH(MID(";"&amp;'CASE DATA'!$E276&amp;";",ROW($1:$99),1),";")),"",ROW($1:$99)+1),COLUMN(F276)),SMALL(IF(ISERROR(SEARCH(MID(";"&amp;'CASE DATA'!$E276&amp;";",ROW($1:$99),1),";")),"",ROW($1:$99)),COLUMN(F275)+1)-SMALL(IF(ISERROR(SEARCH(MID(";"&amp;'CASE DATA'!$E276&amp;";",ROW($1:$99),1),";")),"",ROW($1:$99)),COLUMN(F275))-1)</f>
        <v/>
      </c>
      <c r="AA276" s="121" t="str">
        <f t="array" ref="AA276">MID(";"&amp;'CASE DATA'!$E276&amp;";",SMALL(IF(ISERROR(SEARCH(MID(";"&amp;'CASE DATA'!$E276&amp;";",ROW($1:$99),1),";")),"",ROW($1:$99)+1),COLUMN(G276)),SMALL(IF(ISERROR(SEARCH(MID(";"&amp;'CASE DATA'!$E276&amp;";",ROW($1:$99),1),";")),"",ROW($1:$99)),COLUMN(G275)+1)-SMALL(IF(ISERROR(SEARCH(MID(";"&amp;'CASE DATA'!$E276&amp;";",ROW($1:$99),1),";")),"",ROW($1:$99)),COLUMN(G275))-1)</f>
        <v/>
      </c>
      <c r="AB276" s="121" t="str">
        <f t="array" ref="AB276">MID(";"&amp;'CASE DATA'!$E276&amp;";",SMALL(IF(ISERROR(SEARCH(MID(";"&amp;'CASE DATA'!$E276&amp;";",ROW($1:$99),1),";")),"",ROW($1:$99)+1),COLUMN(H276)),SMALL(IF(ISERROR(SEARCH(MID(";"&amp;'CASE DATA'!$E276&amp;";",ROW($1:$99),1),";")),"",ROW($1:$99)),COLUMN(H275)+1)-SMALL(IF(ISERROR(SEARCH(MID(";"&amp;'CASE DATA'!$E276&amp;";",ROW($1:$99),1),";")),"",ROW($1:$99)),COLUMN(H275))-1)</f>
        <v/>
      </c>
      <c r="AC276" s="121" t="str">
        <f t="array" ref="AC276">MID(";"&amp;'CASE DATA'!$E276&amp;";",SMALL(IF(ISERROR(SEARCH(MID(";"&amp;'CASE DATA'!$E276&amp;";",ROW($1:$99),1),";")),"",ROW($1:$99)+1),COLUMN(I276)),SMALL(IF(ISERROR(SEARCH(MID(";"&amp;'CASE DATA'!$E276&amp;";",ROW($1:$99),1),";")),"",ROW($1:$99)),COLUMN(I275)+1)-SMALL(IF(ISERROR(SEARCH(MID(";"&amp;'CASE DATA'!$E276&amp;";",ROW($1:$99),1),";")),"",ROW($1:$99)),COLUMN(I275))-1)</f>
        <v/>
      </c>
      <c r="AD276" s="121" t="str">
        <f t="array" ref="AD276">MID(";"&amp;'CASE DATA'!$E276&amp;";",SMALL(IF(ISERROR(SEARCH(MID(";"&amp;'CASE DATA'!$E276&amp;";",ROW($1:$99),1),";")),"",ROW($1:$99)+1),COLUMN(J276)),SMALL(IF(ISERROR(SEARCH(MID(";"&amp;'CASE DATA'!$E276&amp;";",ROW($1:$99),1),";")),"",ROW($1:$99)),COLUMN(J275)+1)-SMALL(IF(ISERROR(SEARCH(MID(";"&amp;'CASE DATA'!$E276&amp;";",ROW($1:$99),1),";")),"",ROW($1:$99)),COLUMN(J275))-1)</f>
        <v/>
      </c>
      <c r="AE276" s="121" t="str">
        <f t="array" ref="AE276">MID(";"&amp;'CASE DATA'!$E276&amp;";",SMALL(IF(ISERROR(SEARCH(MID(";"&amp;'CASE DATA'!$E276&amp;";",ROW($1:$99),1),";")),"",ROW($1:$99)+1),COLUMN(K276)),SMALL(IF(ISERROR(SEARCH(MID(";"&amp;'CASE DATA'!$E276&amp;";",ROW($1:$99),1),";")),"",ROW($1:$99)),COLUMN(K275)+1)-SMALL(IF(ISERROR(SEARCH(MID(";"&amp;'CASE DATA'!$E276&amp;";",ROW($1:$99),1),";")),"",ROW($1:$99)),COLUMN(K275))-1)</f>
        <v/>
      </c>
      <c r="AF276" s="121" t="str">
        <f t="array" ref="AF276">MID(";"&amp;'CASE DATA'!$E276&amp;";",SMALL(IF(ISERROR(SEARCH(MID(";"&amp;'CASE DATA'!$E276&amp;";",ROW($1:$99),1),";")),"",ROW($1:$99)+1),COLUMN(L276)),SMALL(IF(ISERROR(SEARCH(MID(";"&amp;'CASE DATA'!$E276&amp;";",ROW($1:$99),1),";")),"",ROW($1:$99)),COLUMN(L275)+1)-SMALL(IF(ISERROR(SEARCH(MID(";"&amp;'CASE DATA'!$E276&amp;";",ROW($1:$99),1),";")),"",ROW($1:$99)),COLUMN(L275))-1)</f>
        <v/>
      </c>
    </row>
    <row r="277" spans="19:32" x14ac:dyDescent="0.3">
      <c r="S277" s="8">
        <f t="shared" si="5"/>
        <v>0</v>
      </c>
      <c r="U277" s="121" t="str">
        <f t="array" ref="U277">MID(";"&amp;'CASE DATA'!$E277&amp;";",SMALL(IF(ISERROR(SEARCH(MID(";"&amp;'CASE DATA'!$E277&amp;";",ROW($1:$99),1),";")),"",ROW($1:$99)+1),COLUMN(A277)),SMALL(IF(ISERROR(SEARCH(MID(";"&amp;'CASE DATA'!$E277&amp;";",ROW($1:$99),1),";")),"",ROW($1:$99)),COLUMN(A276)+1)-SMALL(IF(ISERROR(SEARCH(MID(";"&amp;'CASE DATA'!$E277&amp;";",ROW($1:$99),1),";")),"",ROW($1:$99)),COLUMN(A276))-1)</f>
        <v/>
      </c>
      <c r="V277" s="121" t="str">
        <f t="array" ref="V277">MID(";"&amp;'CASE DATA'!$E277&amp;";",SMALL(IF(ISERROR(SEARCH(MID(";"&amp;'CASE DATA'!$E277&amp;";",ROW($1:$99),1),";")),"",ROW($1:$99)+1),COLUMN(B277)),SMALL(IF(ISERROR(SEARCH(MID(";"&amp;'CASE DATA'!$E277&amp;";",ROW($1:$99),1),";")),"",ROW($1:$99)),COLUMN(B276)+1)-SMALL(IF(ISERROR(SEARCH(MID(";"&amp;'CASE DATA'!$E277&amp;";",ROW($1:$99),1),";")),"",ROW($1:$99)),COLUMN(B276))-1)</f>
        <v/>
      </c>
      <c r="W277" s="121" t="str">
        <f t="array" ref="W277">MID(";"&amp;'CASE DATA'!$E277&amp;";",SMALL(IF(ISERROR(SEARCH(MID(";"&amp;'CASE DATA'!$E277&amp;";",ROW($1:$99),1),";")),"",ROW($1:$99)+1),COLUMN(C277)),SMALL(IF(ISERROR(SEARCH(MID(";"&amp;'CASE DATA'!$E277&amp;";",ROW($1:$99),1),";")),"",ROW($1:$99)),COLUMN(C276)+1)-SMALL(IF(ISERROR(SEARCH(MID(";"&amp;'CASE DATA'!$E277&amp;";",ROW($1:$99),1),";")),"",ROW($1:$99)),COLUMN(C276))-1)</f>
        <v/>
      </c>
      <c r="X277" s="121" t="str">
        <f t="array" ref="X277">MID(";"&amp;'CASE DATA'!$E277&amp;";",SMALL(IF(ISERROR(SEARCH(MID(";"&amp;'CASE DATA'!$E277&amp;";",ROW($1:$99),1),";")),"",ROW($1:$99)+1),COLUMN(D277)),SMALL(IF(ISERROR(SEARCH(MID(";"&amp;'CASE DATA'!$E277&amp;";",ROW($1:$99),1),";")),"",ROW($1:$99)),COLUMN(D276)+1)-SMALL(IF(ISERROR(SEARCH(MID(";"&amp;'CASE DATA'!$E277&amp;";",ROW($1:$99),1),";")),"",ROW($1:$99)),COLUMN(D276))-1)</f>
        <v/>
      </c>
      <c r="Y277" s="121" t="str">
        <f t="array" ref="Y277">MID(";"&amp;'CASE DATA'!$E277&amp;";",SMALL(IF(ISERROR(SEARCH(MID(";"&amp;'CASE DATA'!$E277&amp;";",ROW($1:$99),1),";")),"",ROW($1:$99)+1),COLUMN(E277)),SMALL(IF(ISERROR(SEARCH(MID(";"&amp;'CASE DATA'!$E277&amp;";",ROW($1:$99),1),";")),"",ROW($1:$99)),COLUMN(E276)+1)-SMALL(IF(ISERROR(SEARCH(MID(";"&amp;'CASE DATA'!$E277&amp;";",ROW($1:$99),1),";")),"",ROW($1:$99)),COLUMN(E276))-1)</f>
        <v/>
      </c>
      <c r="Z277" s="121" t="str">
        <f t="array" ref="Z277">MID(";"&amp;'CASE DATA'!$E277&amp;";",SMALL(IF(ISERROR(SEARCH(MID(";"&amp;'CASE DATA'!$E277&amp;";",ROW($1:$99),1),";")),"",ROW($1:$99)+1),COLUMN(F277)),SMALL(IF(ISERROR(SEARCH(MID(";"&amp;'CASE DATA'!$E277&amp;";",ROW($1:$99),1),";")),"",ROW($1:$99)),COLUMN(F276)+1)-SMALL(IF(ISERROR(SEARCH(MID(";"&amp;'CASE DATA'!$E277&amp;";",ROW($1:$99),1),";")),"",ROW($1:$99)),COLUMN(F276))-1)</f>
        <v/>
      </c>
      <c r="AA277" s="121" t="str">
        <f t="array" ref="AA277">MID(";"&amp;'CASE DATA'!$E277&amp;";",SMALL(IF(ISERROR(SEARCH(MID(";"&amp;'CASE DATA'!$E277&amp;";",ROW($1:$99),1),";")),"",ROW($1:$99)+1),COLUMN(G277)),SMALL(IF(ISERROR(SEARCH(MID(";"&amp;'CASE DATA'!$E277&amp;";",ROW($1:$99),1),";")),"",ROW($1:$99)),COLUMN(G276)+1)-SMALL(IF(ISERROR(SEARCH(MID(";"&amp;'CASE DATA'!$E277&amp;";",ROW($1:$99),1),";")),"",ROW($1:$99)),COLUMN(G276))-1)</f>
        <v/>
      </c>
      <c r="AB277" s="121" t="str">
        <f t="array" ref="AB277">MID(";"&amp;'CASE DATA'!$E277&amp;";",SMALL(IF(ISERROR(SEARCH(MID(";"&amp;'CASE DATA'!$E277&amp;";",ROW($1:$99),1),";")),"",ROW($1:$99)+1),COLUMN(H277)),SMALL(IF(ISERROR(SEARCH(MID(";"&amp;'CASE DATA'!$E277&amp;";",ROW($1:$99),1),";")),"",ROW($1:$99)),COLUMN(H276)+1)-SMALL(IF(ISERROR(SEARCH(MID(";"&amp;'CASE DATA'!$E277&amp;";",ROW($1:$99),1),";")),"",ROW($1:$99)),COLUMN(H276))-1)</f>
        <v/>
      </c>
      <c r="AC277" s="121" t="str">
        <f t="array" ref="AC277">MID(";"&amp;'CASE DATA'!$E277&amp;";",SMALL(IF(ISERROR(SEARCH(MID(";"&amp;'CASE DATA'!$E277&amp;";",ROW($1:$99),1),";")),"",ROW($1:$99)+1),COLUMN(I277)),SMALL(IF(ISERROR(SEARCH(MID(";"&amp;'CASE DATA'!$E277&amp;";",ROW($1:$99),1),";")),"",ROW($1:$99)),COLUMN(I276)+1)-SMALL(IF(ISERROR(SEARCH(MID(";"&amp;'CASE DATA'!$E277&amp;";",ROW($1:$99),1),";")),"",ROW($1:$99)),COLUMN(I276))-1)</f>
        <v/>
      </c>
      <c r="AD277" s="121" t="str">
        <f t="array" ref="AD277">MID(";"&amp;'CASE DATA'!$E277&amp;";",SMALL(IF(ISERROR(SEARCH(MID(";"&amp;'CASE DATA'!$E277&amp;";",ROW($1:$99),1),";")),"",ROW($1:$99)+1),COLUMN(J277)),SMALL(IF(ISERROR(SEARCH(MID(";"&amp;'CASE DATA'!$E277&amp;";",ROW($1:$99),1),";")),"",ROW($1:$99)),COLUMN(J276)+1)-SMALL(IF(ISERROR(SEARCH(MID(";"&amp;'CASE DATA'!$E277&amp;";",ROW($1:$99),1),";")),"",ROW($1:$99)),COLUMN(J276))-1)</f>
        <v/>
      </c>
      <c r="AE277" s="121" t="str">
        <f t="array" ref="AE277">MID(";"&amp;'CASE DATA'!$E277&amp;";",SMALL(IF(ISERROR(SEARCH(MID(";"&amp;'CASE DATA'!$E277&amp;";",ROW($1:$99),1),";")),"",ROW($1:$99)+1),COLUMN(K277)),SMALL(IF(ISERROR(SEARCH(MID(";"&amp;'CASE DATA'!$E277&amp;";",ROW($1:$99),1),";")),"",ROW($1:$99)),COLUMN(K276)+1)-SMALL(IF(ISERROR(SEARCH(MID(";"&amp;'CASE DATA'!$E277&amp;";",ROW($1:$99),1),";")),"",ROW($1:$99)),COLUMN(K276))-1)</f>
        <v/>
      </c>
      <c r="AF277" s="121" t="str">
        <f t="array" ref="AF277">MID(";"&amp;'CASE DATA'!$E277&amp;";",SMALL(IF(ISERROR(SEARCH(MID(";"&amp;'CASE DATA'!$E277&amp;";",ROW($1:$99),1),";")),"",ROW($1:$99)+1),COLUMN(L277)),SMALL(IF(ISERROR(SEARCH(MID(";"&amp;'CASE DATA'!$E277&amp;";",ROW($1:$99),1),";")),"",ROW($1:$99)),COLUMN(L276)+1)-SMALL(IF(ISERROR(SEARCH(MID(";"&amp;'CASE DATA'!$E277&amp;";",ROW($1:$99),1),";")),"",ROW($1:$99)),COLUMN(L276))-1)</f>
        <v/>
      </c>
    </row>
    <row r="278" spans="19:32" x14ac:dyDescent="0.3">
      <c r="S278" s="8">
        <f t="shared" si="5"/>
        <v>0</v>
      </c>
      <c r="U278" s="121" t="str">
        <f t="array" ref="U278">MID(";"&amp;'CASE DATA'!$E278&amp;";",SMALL(IF(ISERROR(SEARCH(MID(";"&amp;'CASE DATA'!$E278&amp;";",ROW($1:$99),1),";")),"",ROW($1:$99)+1),COLUMN(A278)),SMALL(IF(ISERROR(SEARCH(MID(";"&amp;'CASE DATA'!$E278&amp;";",ROW($1:$99),1),";")),"",ROW($1:$99)),COLUMN(A277)+1)-SMALL(IF(ISERROR(SEARCH(MID(";"&amp;'CASE DATA'!$E278&amp;";",ROW($1:$99),1),";")),"",ROW($1:$99)),COLUMN(A277))-1)</f>
        <v/>
      </c>
      <c r="V278" s="121" t="str">
        <f t="array" ref="V278">MID(";"&amp;'CASE DATA'!$E278&amp;";",SMALL(IF(ISERROR(SEARCH(MID(";"&amp;'CASE DATA'!$E278&amp;";",ROW($1:$99),1),";")),"",ROW($1:$99)+1),COLUMN(B278)),SMALL(IF(ISERROR(SEARCH(MID(";"&amp;'CASE DATA'!$E278&amp;";",ROW($1:$99),1),";")),"",ROW($1:$99)),COLUMN(B277)+1)-SMALL(IF(ISERROR(SEARCH(MID(";"&amp;'CASE DATA'!$E278&amp;";",ROW($1:$99),1),";")),"",ROW($1:$99)),COLUMN(B277))-1)</f>
        <v/>
      </c>
      <c r="W278" s="121" t="str">
        <f t="array" ref="W278">MID(";"&amp;'CASE DATA'!$E278&amp;";",SMALL(IF(ISERROR(SEARCH(MID(";"&amp;'CASE DATA'!$E278&amp;";",ROW($1:$99),1),";")),"",ROW($1:$99)+1),COLUMN(C278)),SMALL(IF(ISERROR(SEARCH(MID(";"&amp;'CASE DATA'!$E278&amp;";",ROW($1:$99),1),";")),"",ROW($1:$99)),COLUMN(C277)+1)-SMALL(IF(ISERROR(SEARCH(MID(";"&amp;'CASE DATA'!$E278&amp;";",ROW($1:$99),1),";")),"",ROW($1:$99)),COLUMN(C277))-1)</f>
        <v/>
      </c>
      <c r="X278" s="121" t="str">
        <f t="array" ref="X278">MID(";"&amp;'CASE DATA'!$E278&amp;";",SMALL(IF(ISERROR(SEARCH(MID(";"&amp;'CASE DATA'!$E278&amp;";",ROW($1:$99),1),";")),"",ROW($1:$99)+1),COLUMN(D278)),SMALL(IF(ISERROR(SEARCH(MID(";"&amp;'CASE DATA'!$E278&amp;";",ROW($1:$99),1),";")),"",ROW($1:$99)),COLUMN(D277)+1)-SMALL(IF(ISERROR(SEARCH(MID(";"&amp;'CASE DATA'!$E278&amp;";",ROW($1:$99),1),";")),"",ROW($1:$99)),COLUMN(D277))-1)</f>
        <v/>
      </c>
      <c r="Y278" s="121" t="str">
        <f t="array" ref="Y278">MID(";"&amp;'CASE DATA'!$E278&amp;";",SMALL(IF(ISERROR(SEARCH(MID(";"&amp;'CASE DATA'!$E278&amp;";",ROW($1:$99),1),";")),"",ROW($1:$99)+1),COLUMN(E278)),SMALL(IF(ISERROR(SEARCH(MID(";"&amp;'CASE DATA'!$E278&amp;";",ROW($1:$99),1),";")),"",ROW($1:$99)),COLUMN(E277)+1)-SMALL(IF(ISERROR(SEARCH(MID(";"&amp;'CASE DATA'!$E278&amp;";",ROW($1:$99),1),";")),"",ROW($1:$99)),COLUMN(E277))-1)</f>
        <v/>
      </c>
      <c r="Z278" s="121" t="str">
        <f t="array" ref="Z278">MID(";"&amp;'CASE DATA'!$E278&amp;";",SMALL(IF(ISERROR(SEARCH(MID(";"&amp;'CASE DATA'!$E278&amp;";",ROW($1:$99),1),";")),"",ROW($1:$99)+1),COLUMN(F278)),SMALL(IF(ISERROR(SEARCH(MID(";"&amp;'CASE DATA'!$E278&amp;";",ROW($1:$99),1),";")),"",ROW($1:$99)),COLUMN(F277)+1)-SMALL(IF(ISERROR(SEARCH(MID(";"&amp;'CASE DATA'!$E278&amp;";",ROW($1:$99),1),";")),"",ROW($1:$99)),COLUMN(F277))-1)</f>
        <v/>
      </c>
      <c r="AA278" s="121" t="str">
        <f t="array" ref="AA278">MID(";"&amp;'CASE DATA'!$E278&amp;";",SMALL(IF(ISERROR(SEARCH(MID(";"&amp;'CASE DATA'!$E278&amp;";",ROW($1:$99),1),";")),"",ROW($1:$99)+1),COLUMN(G278)),SMALL(IF(ISERROR(SEARCH(MID(";"&amp;'CASE DATA'!$E278&amp;";",ROW($1:$99),1),";")),"",ROW($1:$99)),COLUMN(G277)+1)-SMALL(IF(ISERROR(SEARCH(MID(";"&amp;'CASE DATA'!$E278&amp;";",ROW($1:$99),1),";")),"",ROW($1:$99)),COLUMN(G277))-1)</f>
        <v/>
      </c>
      <c r="AB278" s="121" t="str">
        <f t="array" ref="AB278">MID(";"&amp;'CASE DATA'!$E278&amp;";",SMALL(IF(ISERROR(SEARCH(MID(";"&amp;'CASE DATA'!$E278&amp;";",ROW($1:$99),1),";")),"",ROW($1:$99)+1),COLUMN(H278)),SMALL(IF(ISERROR(SEARCH(MID(";"&amp;'CASE DATA'!$E278&amp;";",ROW($1:$99),1),";")),"",ROW($1:$99)),COLUMN(H277)+1)-SMALL(IF(ISERROR(SEARCH(MID(";"&amp;'CASE DATA'!$E278&amp;";",ROW($1:$99),1),";")),"",ROW($1:$99)),COLUMN(H277))-1)</f>
        <v/>
      </c>
      <c r="AC278" s="121" t="str">
        <f t="array" ref="AC278">MID(";"&amp;'CASE DATA'!$E278&amp;";",SMALL(IF(ISERROR(SEARCH(MID(";"&amp;'CASE DATA'!$E278&amp;";",ROW($1:$99),1),";")),"",ROW($1:$99)+1),COLUMN(I278)),SMALL(IF(ISERROR(SEARCH(MID(";"&amp;'CASE DATA'!$E278&amp;";",ROW($1:$99),1),";")),"",ROW($1:$99)),COLUMN(I277)+1)-SMALL(IF(ISERROR(SEARCH(MID(";"&amp;'CASE DATA'!$E278&amp;";",ROW($1:$99),1),";")),"",ROW($1:$99)),COLUMN(I277))-1)</f>
        <v/>
      </c>
      <c r="AD278" s="121" t="str">
        <f t="array" ref="AD278">MID(";"&amp;'CASE DATA'!$E278&amp;";",SMALL(IF(ISERROR(SEARCH(MID(";"&amp;'CASE DATA'!$E278&amp;";",ROW($1:$99),1),";")),"",ROW($1:$99)+1),COLUMN(J278)),SMALL(IF(ISERROR(SEARCH(MID(";"&amp;'CASE DATA'!$E278&amp;";",ROW($1:$99),1),";")),"",ROW($1:$99)),COLUMN(J277)+1)-SMALL(IF(ISERROR(SEARCH(MID(";"&amp;'CASE DATA'!$E278&amp;";",ROW($1:$99),1),";")),"",ROW($1:$99)),COLUMN(J277))-1)</f>
        <v/>
      </c>
      <c r="AE278" s="121" t="str">
        <f t="array" ref="AE278">MID(";"&amp;'CASE DATA'!$E278&amp;";",SMALL(IF(ISERROR(SEARCH(MID(";"&amp;'CASE DATA'!$E278&amp;";",ROW($1:$99),1),";")),"",ROW($1:$99)+1),COLUMN(K278)),SMALL(IF(ISERROR(SEARCH(MID(";"&amp;'CASE DATA'!$E278&amp;";",ROW($1:$99),1),";")),"",ROW($1:$99)),COLUMN(K277)+1)-SMALL(IF(ISERROR(SEARCH(MID(";"&amp;'CASE DATA'!$E278&amp;";",ROW($1:$99),1),";")),"",ROW($1:$99)),COLUMN(K277))-1)</f>
        <v/>
      </c>
      <c r="AF278" s="121" t="str">
        <f t="array" ref="AF278">MID(";"&amp;'CASE DATA'!$E278&amp;";",SMALL(IF(ISERROR(SEARCH(MID(";"&amp;'CASE DATA'!$E278&amp;";",ROW($1:$99),1),";")),"",ROW($1:$99)+1),COLUMN(L278)),SMALL(IF(ISERROR(SEARCH(MID(";"&amp;'CASE DATA'!$E278&amp;";",ROW($1:$99),1),";")),"",ROW($1:$99)),COLUMN(L277)+1)-SMALL(IF(ISERROR(SEARCH(MID(";"&amp;'CASE DATA'!$E278&amp;";",ROW($1:$99),1),";")),"",ROW($1:$99)),COLUMN(L277))-1)</f>
        <v/>
      </c>
    </row>
    <row r="279" spans="19:32" x14ac:dyDescent="0.3">
      <c r="S279" s="8">
        <f t="shared" si="5"/>
        <v>0</v>
      </c>
      <c r="U279" s="121" t="str">
        <f t="array" ref="U279">MID(";"&amp;'CASE DATA'!$E279&amp;";",SMALL(IF(ISERROR(SEARCH(MID(";"&amp;'CASE DATA'!$E279&amp;";",ROW($1:$99),1),";")),"",ROW($1:$99)+1),COLUMN(A279)),SMALL(IF(ISERROR(SEARCH(MID(";"&amp;'CASE DATA'!$E279&amp;";",ROW($1:$99),1),";")),"",ROW($1:$99)),COLUMN(A278)+1)-SMALL(IF(ISERROR(SEARCH(MID(";"&amp;'CASE DATA'!$E279&amp;";",ROW($1:$99),1),";")),"",ROW($1:$99)),COLUMN(A278))-1)</f>
        <v/>
      </c>
      <c r="V279" s="121" t="str">
        <f t="array" ref="V279">MID(";"&amp;'CASE DATA'!$E279&amp;";",SMALL(IF(ISERROR(SEARCH(MID(";"&amp;'CASE DATA'!$E279&amp;";",ROW($1:$99),1),";")),"",ROW($1:$99)+1),COLUMN(B279)),SMALL(IF(ISERROR(SEARCH(MID(";"&amp;'CASE DATA'!$E279&amp;";",ROW($1:$99),1),";")),"",ROW($1:$99)),COLUMN(B278)+1)-SMALL(IF(ISERROR(SEARCH(MID(";"&amp;'CASE DATA'!$E279&amp;";",ROW($1:$99),1),";")),"",ROW($1:$99)),COLUMN(B278))-1)</f>
        <v/>
      </c>
      <c r="W279" s="121" t="str">
        <f t="array" ref="W279">MID(";"&amp;'CASE DATA'!$E279&amp;";",SMALL(IF(ISERROR(SEARCH(MID(";"&amp;'CASE DATA'!$E279&amp;";",ROW($1:$99),1),";")),"",ROW($1:$99)+1),COLUMN(C279)),SMALL(IF(ISERROR(SEARCH(MID(";"&amp;'CASE DATA'!$E279&amp;";",ROW($1:$99),1),";")),"",ROW($1:$99)),COLUMN(C278)+1)-SMALL(IF(ISERROR(SEARCH(MID(";"&amp;'CASE DATA'!$E279&amp;";",ROW($1:$99),1),";")),"",ROW($1:$99)),COLUMN(C278))-1)</f>
        <v/>
      </c>
      <c r="X279" s="121" t="str">
        <f t="array" ref="X279">MID(";"&amp;'CASE DATA'!$E279&amp;";",SMALL(IF(ISERROR(SEARCH(MID(";"&amp;'CASE DATA'!$E279&amp;";",ROW($1:$99),1),";")),"",ROW($1:$99)+1),COLUMN(D279)),SMALL(IF(ISERROR(SEARCH(MID(";"&amp;'CASE DATA'!$E279&amp;";",ROW($1:$99),1),";")),"",ROW($1:$99)),COLUMN(D278)+1)-SMALL(IF(ISERROR(SEARCH(MID(";"&amp;'CASE DATA'!$E279&amp;";",ROW($1:$99),1),";")),"",ROW($1:$99)),COLUMN(D278))-1)</f>
        <v/>
      </c>
      <c r="Y279" s="121" t="str">
        <f t="array" ref="Y279">MID(";"&amp;'CASE DATA'!$E279&amp;";",SMALL(IF(ISERROR(SEARCH(MID(";"&amp;'CASE DATA'!$E279&amp;";",ROW($1:$99),1),";")),"",ROW($1:$99)+1),COLUMN(E279)),SMALL(IF(ISERROR(SEARCH(MID(";"&amp;'CASE DATA'!$E279&amp;";",ROW($1:$99),1),";")),"",ROW($1:$99)),COLUMN(E278)+1)-SMALL(IF(ISERROR(SEARCH(MID(";"&amp;'CASE DATA'!$E279&amp;";",ROW($1:$99),1),";")),"",ROW($1:$99)),COLUMN(E278))-1)</f>
        <v/>
      </c>
      <c r="Z279" s="121" t="str">
        <f t="array" ref="Z279">MID(";"&amp;'CASE DATA'!$E279&amp;";",SMALL(IF(ISERROR(SEARCH(MID(";"&amp;'CASE DATA'!$E279&amp;";",ROW($1:$99),1),";")),"",ROW($1:$99)+1),COLUMN(F279)),SMALL(IF(ISERROR(SEARCH(MID(";"&amp;'CASE DATA'!$E279&amp;";",ROW($1:$99),1),";")),"",ROW($1:$99)),COLUMN(F278)+1)-SMALL(IF(ISERROR(SEARCH(MID(";"&amp;'CASE DATA'!$E279&amp;";",ROW($1:$99),1),";")),"",ROW($1:$99)),COLUMN(F278))-1)</f>
        <v/>
      </c>
      <c r="AA279" s="121" t="str">
        <f t="array" ref="AA279">MID(";"&amp;'CASE DATA'!$E279&amp;";",SMALL(IF(ISERROR(SEARCH(MID(";"&amp;'CASE DATA'!$E279&amp;";",ROW($1:$99),1),";")),"",ROW($1:$99)+1),COLUMN(G279)),SMALL(IF(ISERROR(SEARCH(MID(";"&amp;'CASE DATA'!$E279&amp;";",ROW($1:$99),1),";")),"",ROW($1:$99)),COLUMN(G278)+1)-SMALL(IF(ISERROR(SEARCH(MID(";"&amp;'CASE DATA'!$E279&amp;";",ROW($1:$99),1),";")),"",ROW($1:$99)),COLUMN(G278))-1)</f>
        <v/>
      </c>
      <c r="AB279" s="121" t="str">
        <f t="array" ref="AB279">MID(";"&amp;'CASE DATA'!$E279&amp;";",SMALL(IF(ISERROR(SEARCH(MID(";"&amp;'CASE DATA'!$E279&amp;";",ROW($1:$99),1),";")),"",ROW($1:$99)+1),COLUMN(H279)),SMALL(IF(ISERROR(SEARCH(MID(";"&amp;'CASE DATA'!$E279&amp;";",ROW($1:$99),1),";")),"",ROW($1:$99)),COLUMN(H278)+1)-SMALL(IF(ISERROR(SEARCH(MID(";"&amp;'CASE DATA'!$E279&amp;";",ROW($1:$99),1),";")),"",ROW($1:$99)),COLUMN(H278))-1)</f>
        <v/>
      </c>
      <c r="AC279" s="121" t="str">
        <f t="array" ref="AC279">MID(";"&amp;'CASE DATA'!$E279&amp;";",SMALL(IF(ISERROR(SEARCH(MID(";"&amp;'CASE DATA'!$E279&amp;";",ROW($1:$99),1),";")),"",ROW($1:$99)+1),COLUMN(I279)),SMALL(IF(ISERROR(SEARCH(MID(";"&amp;'CASE DATA'!$E279&amp;";",ROW($1:$99),1),";")),"",ROW($1:$99)),COLUMN(I278)+1)-SMALL(IF(ISERROR(SEARCH(MID(";"&amp;'CASE DATA'!$E279&amp;";",ROW($1:$99),1),";")),"",ROW($1:$99)),COLUMN(I278))-1)</f>
        <v/>
      </c>
      <c r="AD279" s="121" t="str">
        <f t="array" ref="AD279">MID(";"&amp;'CASE DATA'!$E279&amp;";",SMALL(IF(ISERROR(SEARCH(MID(";"&amp;'CASE DATA'!$E279&amp;";",ROW($1:$99),1),";")),"",ROW($1:$99)+1),COLUMN(J279)),SMALL(IF(ISERROR(SEARCH(MID(";"&amp;'CASE DATA'!$E279&amp;";",ROW($1:$99),1),";")),"",ROW($1:$99)),COLUMN(J278)+1)-SMALL(IF(ISERROR(SEARCH(MID(";"&amp;'CASE DATA'!$E279&amp;";",ROW($1:$99),1),";")),"",ROW($1:$99)),COLUMN(J278))-1)</f>
        <v/>
      </c>
      <c r="AE279" s="121" t="str">
        <f t="array" ref="AE279">MID(";"&amp;'CASE DATA'!$E279&amp;";",SMALL(IF(ISERROR(SEARCH(MID(";"&amp;'CASE DATA'!$E279&amp;";",ROW($1:$99),1),";")),"",ROW($1:$99)+1),COLUMN(K279)),SMALL(IF(ISERROR(SEARCH(MID(";"&amp;'CASE DATA'!$E279&amp;";",ROW($1:$99),1),";")),"",ROW($1:$99)),COLUMN(K278)+1)-SMALL(IF(ISERROR(SEARCH(MID(";"&amp;'CASE DATA'!$E279&amp;";",ROW($1:$99),1),";")),"",ROW($1:$99)),COLUMN(K278))-1)</f>
        <v/>
      </c>
      <c r="AF279" s="121" t="str">
        <f t="array" ref="AF279">MID(";"&amp;'CASE DATA'!$E279&amp;";",SMALL(IF(ISERROR(SEARCH(MID(";"&amp;'CASE DATA'!$E279&amp;";",ROW($1:$99),1),";")),"",ROW($1:$99)+1),COLUMN(L279)),SMALL(IF(ISERROR(SEARCH(MID(";"&amp;'CASE DATA'!$E279&amp;";",ROW($1:$99),1),";")),"",ROW($1:$99)),COLUMN(L278)+1)-SMALL(IF(ISERROR(SEARCH(MID(";"&amp;'CASE DATA'!$E279&amp;";",ROW($1:$99),1),";")),"",ROW($1:$99)),COLUMN(L278))-1)</f>
        <v/>
      </c>
    </row>
    <row r="280" spans="19:32" x14ac:dyDescent="0.3">
      <c r="S280" s="8">
        <f t="shared" si="5"/>
        <v>0</v>
      </c>
      <c r="U280" s="121" t="str">
        <f t="array" ref="U280">MID(";"&amp;'CASE DATA'!$E280&amp;";",SMALL(IF(ISERROR(SEARCH(MID(";"&amp;'CASE DATA'!$E280&amp;";",ROW($1:$99),1),";")),"",ROW($1:$99)+1),COLUMN(A280)),SMALL(IF(ISERROR(SEARCH(MID(";"&amp;'CASE DATA'!$E280&amp;";",ROW($1:$99),1),";")),"",ROW($1:$99)),COLUMN(A279)+1)-SMALL(IF(ISERROR(SEARCH(MID(";"&amp;'CASE DATA'!$E280&amp;";",ROW($1:$99),1),";")),"",ROW($1:$99)),COLUMN(A279))-1)</f>
        <v/>
      </c>
      <c r="V280" s="121" t="str">
        <f t="array" ref="V280">MID(";"&amp;'CASE DATA'!$E280&amp;";",SMALL(IF(ISERROR(SEARCH(MID(";"&amp;'CASE DATA'!$E280&amp;";",ROW($1:$99),1),";")),"",ROW($1:$99)+1),COLUMN(B280)),SMALL(IF(ISERROR(SEARCH(MID(";"&amp;'CASE DATA'!$E280&amp;";",ROW($1:$99),1),";")),"",ROW($1:$99)),COLUMN(B279)+1)-SMALL(IF(ISERROR(SEARCH(MID(";"&amp;'CASE DATA'!$E280&amp;";",ROW($1:$99),1),";")),"",ROW($1:$99)),COLUMN(B279))-1)</f>
        <v/>
      </c>
      <c r="W280" s="121" t="str">
        <f t="array" ref="W280">MID(";"&amp;'CASE DATA'!$E280&amp;";",SMALL(IF(ISERROR(SEARCH(MID(";"&amp;'CASE DATA'!$E280&amp;";",ROW($1:$99),1),";")),"",ROW($1:$99)+1),COLUMN(C280)),SMALL(IF(ISERROR(SEARCH(MID(";"&amp;'CASE DATA'!$E280&amp;";",ROW($1:$99),1),";")),"",ROW($1:$99)),COLUMN(C279)+1)-SMALL(IF(ISERROR(SEARCH(MID(";"&amp;'CASE DATA'!$E280&amp;";",ROW($1:$99),1),";")),"",ROW($1:$99)),COLUMN(C279))-1)</f>
        <v/>
      </c>
      <c r="X280" s="121" t="str">
        <f t="array" ref="X280">MID(";"&amp;'CASE DATA'!$E280&amp;";",SMALL(IF(ISERROR(SEARCH(MID(";"&amp;'CASE DATA'!$E280&amp;";",ROW($1:$99),1),";")),"",ROW($1:$99)+1),COLUMN(D280)),SMALL(IF(ISERROR(SEARCH(MID(";"&amp;'CASE DATA'!$E280&amp;";",ROW($1:$99),1),";")),"",ROW($1:$99)),COLUMN(D279)+1)-SMALL(IF(ISERROR(SEARCH(MID(";"&amp;'CASE DATA'!$E280&amp;";",ROW($1:$99),1),";")),"",ROW($1:$99)),COLUMN(D279))-1)</f>
        <v/>
      </c>
      <c r="Y280" s="121" t="str">
        <f t="array" ref="Y280">MID(";"&amp;'CASE DATA'!$E280&amp;";",SMALL(IF(ISERROR(SEARCH(MID(";"&amp;'CASE DATA'!$E280&amp;";",ROW($1:$99),1),";")),"",ROW($1:$99)+1),COLUMN(E280)),SMALL(IF(ISERROR(SEARCH(MID(";"&amp;'CASE DATA'!$E280&amp;";",ROW($1:$99),1),";")),"",ROW($1:$99)),COLUMN(E279)+1)-SMALL(IF(ISERROR(SEARCH(MID(";"&amp;'CASE DATA'!$E280&amp;";",ROW($1:$99),1),";")),"",ROW($1:$99)),COLUMN(E279))-1)</f>
        <v/>
      </c>
      <c r="Z280" s="121" t="str">
        <f t="array" ref="Z280">MID(";"&amp;'CASE DATA'!$E280&amp;";",SMALL(IF(ISERROR(SEARCH(MID(";"&amp;'CASE DATA'!$E280&amp;";",ROW($1:$99),1),";")),"",ROW($1:$99)+1),COLUMN(F280)),SMALL(IF(ISERROR(SEARCH(MID(";"&amp;'CASE DATA'!$E280&amp;";",ROW($1:$99),1),";")),"",ROW($1:$99)),COLUMN(F279)+1)-SMALL(IF(ISERROR(SEARCH(MID(";"&amp;'CASE DATA'!$E280&amp;";",ROW($1:$99),1),";")),"",ROW($1:$99)),COLUMN(F279))-1)</f>
        <v/>
      </c>
      <c r="AA280" s="121" t="str">
        <f t="array" ref="AA280">MID(";"&amp;'CASE DATA'!$E280&amp;";",SMALL(IF(ISERROR(SEARCH(MID(";"&amp;'CASE DATA'!$E280&amp;";",ROW($1:$99),1),";")),"",ROW($1:$99)+1),COLUMN(G280)),SMALL(IF(ISERROR(SEARCH(MID(";"&amp;'CASE DATA'!$E280&amp;";",ROW($1:$99),1),";")),"",ROW($1:$99)),COLUMN(G279)+1)-SMALL(IF(ISERROR(SEARCH(MID(";"&amp;'CASE DATA'!$E280&amp;";",ROW($1:$99),1),";")),"",ROW($1:$99)),COLUMN(G279))-1)</f>
        <v/>
      </c>
      <c r="AB280" s="121" t="str">
        <f t="array" ref="AB280">MID(";"&amp;'CASE DATA'!$E280&amp;";",SMALL(IF(ISERROR(SEARCH(MID(";"&amp;'CASE DATA'!$E280&amp;";",ROW($1:$99),1),";")),"",ROW($1:$99)+1),COLUMN(H280)),SMALL(IF(ISERROR(SEARCH(MID(";"&amp;'CASE DATA'!$E280&amp;";",ROW($1:$99),1),";")),"",ROW($1:$99)),COLUMN(H279)+1)-SMALL(IF(ISERROR(SEARCH(MID(";"&amp;'CASE DATA'!$E280&amp;";",ROW($1:$99),1),";")),"",ROW($1:$99)),COLUMN(H279))-1)</f>
        <v/>
      </c>
      <c r="AC280" s="121" t="str">
        <f t="array" ref="AC280">MID(";"&amp;'CASE DATA'!$E280&amp;";",SMALL(IF(ISERROR(SEARCH(MID(";"&amp;'CASE DATA'!$E280&amp;";",ROW($1:$99),1),";")),"",ROW($1:$99)+1),COLUMN(I280)),SMALL(IF(ISERROR(SEARCH(MID(";"&amp;'CASE DATA'!$E280&amp;";",ROW($1:$99),1),";")),"",ROW($1:$99)),COLUMN(I279)+1)-SMALL(IF(ISERROR(SEARCH(MID(";"&amp;'CASE DATA'!$E280&amp;";",ROW($1:$99),1),";")),"",ROW($1:$99)),COLUMN(I279))-1)</f>
        <v/>
      </c>
      <c r="AD280" s="121" t="str">
        <f t="array" ref="AD280">MID(";"&amp;'CASE DATA'!$E280&amp;";",SMALL(IF(ISERROR(SEARCH(MID(";"&amp;'CASE DATA'!$E280&amp;";",ROW($1:$99),1),";")),"",ROW($1:$99)+1),COLUMN(J280)),SMALL(IF(ISERROR(SEARCH(MID(";"&amp;'CASE DATA'!$E280&amp;";",ROW($1:$99),1),";")),"",ROW($1:$99)),COLUMN(J279)+1)-SMALL(IF(ISERROR(SEARCH(MID(";"&amp;'CASE DATA'!$E280&amp;";",ROW($1:$99),1),";")),"",ROW($1:$99)),COLUMN(J279))-1)</f>
        <v/>
      </c>
      <c r="AE280" s="121" t="str">
        <f t="array" ref="AE280">MID(";"&amp;'CASE DATA'!$E280&amp;";",SMALL(IF(ISERROR(SEARCH(MID(";"&amp;'CASE DATA'!$E280&amp;";",ROW($1:$99),1),";")),"",ROW($1:$99)+1),COLUMN(K280)),SMALL(IF(ISERROR(SEARCH(MID(";"&amp;'CASE DATA'!$E280&amp;";",ROW($1:$99),1),";")),"",ROW($1:$99)),COLUMN(K279)+1)-SMALL(IF(ISERROR(SEARCH(MID(";"&amp;'CASE DATA'!$E280&amp;";",ROW($1:$99),1),";")),"",ROW($1:$99)),COLUMN(K279))-1)</f>
        <v/>
      </c>
      <c r="AF280" s="121" t="str">
        <f t="array" ref="AF280">MID(";"&amp;'CASE DATA'!$E280&amp;";",SMALL(IF(ISERROR(SEARCH(MID(";"&amp;'CASE DATA'!$E280&amp;";",ROW($1:$99),1),";")),"",ROW($1:$99)+1),COLUMN(L280)),SMALL(IF(ISERROR(SEARCH(MID(";"&amp;'CASE DATA'!$E280&amp;";",ROW($1:$99),1),";")),"",ROW($1:$99)),COLUMN(L279)+1)-SMALL(IF(ISERROR(SEARCH(MID(";"&amp;'CASE DATA'!$E280&amp;";",ROW($1:$99),1),";")),"",ROW($1:$99)),COLUMN(L279))-1)</f>
        <v/>
      </c>
    </row>
    <row r="281" spans="19:32" x14ac:dyDescent="0.3">
      <c r="S281" s="8">
        <f t="shared" si="5"/>
        <v>0</v>
      </c>
      <c r="U281" s="121" t="str">
        <f t="array" ref="U281">MID(";"&amp;'CASE DATA'!$E281&amp;";",SMALL(IF(ISERROR(SEARCH(MID(";"&amp;'CASE DATA'!$E281&amp;";",ROW($1:$99),1),";")),"",ROW($1:$99)+1),COLUMN(A281)),SMALL(IF(ISERROR(SEARCH(MID(";"&amp;'CASE DATA'!$E281&amp;";",ROW($1:$99),1),";")),"",ROW($1:$99)),COLUMN(A280)+1)-SMALL(IF(ISERROR(SEARCH(MID(";"&amp;'CASE DATA'!$E281&amp;";",ROW($1:$99),1),";")),"",ROW($1:$99)),COLUMN(A280))-1)</f>
        <v/>
      </c>
      <c r="V281" s="121" t="str">
        <f t="array" ref="V281">MID(";"&amp;'CASE DATA'!$E281&amp;";",SMALL(IF(ISERROR(SEARCH(MID(";"&amp;'CASE DATA'!$E281&amp;";",ROW($1:$99),1),";")),"",ROW($1:$99)+1),COLUMN(B281)),SMALL(IF(ISERROR(SEARCH(MID(";"&amp;'CASE DATA'!$E281&amp;";",ROW($1:$99),1),";")),"",ROW($1:$99)),COLUMN(B280)+1)-SMALL(IF(ISERROR(SEARCH(MID(";"&amp;'CASE DATA'!$E281&amp;";",ROW($1:$99),1),";")),"",ROW($1:$99)),COLUMN(B280))-1)</f>
        <v/>
      </c>
      <c r="W281" s="121" t="str">
        <f t="array" ref="W281">MID(";"&amp;'CASE DATA'!$E281&amp;";",SMALL(IF(ISERROR(SEARCH(MID(";"&amp;'CASE DATA'!$E281&amp;";",ROW($1:$99),1),";")),"",ROW($1:$99)+1),COLUMN(C281)),SMALL(IF(ISERROR(SEARCH(MID(";"&amp;'CASE DATA'!$E281&amp;";",ROW($1:$99),1),";")),"",ROW($1:$99)),COLUMN(C280)+1)-SMALL(IF(ISERROR(SEARCH(MID(";"&amp;'CASE DATA'!$E281&amp;";",ROW($1:$99),1),";")),"",ROW($1:$99)),COLUMN(C280))-1)</f>
        <v/>
      </c>
      <c r="X281" s="121" t="str">
        <f t="array" ref="X281">MID(";"&amp;'CASE DATA'!$E281&amp;";",SMALL(IF(ISERROR(SEARCH(MID(";"&amp;'CASE DATA'!$E281&amp;";",ROW($1:$99),1),";")),"",ROW($1:$99)+1),COLUMN(D281)),SMALL(IF(ISERROR(SEARCH(MID(";"&amp;'CASE DATA'!$E281&amp;";",ROW($1:$99),1),";")),"",ROW($1:$99)),COLUMN(D280)+1)-SMALL(IF(ISERROR(SEARCH(MID(";"&amp;'CASE DATA'!$E281&amp;";",ROW($1:$99),1),";")),"",ROW($1:$99)),COLUMN(D280))-1)</f>
        <v/>
      </c>
      <c r="Y281" s="121" t="str">
        <f t="array" ref="Y281">MID(";"&amp;'CASE DATA'!$E281&amp;";",SMALL(IF(ISERROR(SEARCH(MID(";"&amp;'CASE DATA'!$E281&amp;";",ROW($1:$99),1),";")),"",ROW($1:$99)+1),COLUMN(E281)),SMALL(IF(ISERROR(SEARCH(MID(";"&amp;'CASE DATA'!$E281&amp;";",ROW($1:$99),1),";")),"",ROW($1:$99)),COLUMN(E280)+1)-SMALL(IF(ISERROR(SEARCH(MID(";"&amp;'CASE DATA'!$E281&amp;";",ROW($1:$99),1),";")),"",ROW($1:$99)),COLUMN(E280))-1)</f>
        <v/>
      </c>
      <c r="Z281" s="121" t="str">
        <f t="array" ref="Z281">MID(";"&amp;'CASE DATA'!$E281&amp;";",SMALL(IF(ISERROR(SEARCH(MID(";"&amp;'CASE DATA'!$E281&amp;";",ROW($1:$99),1),";")),"",ROW($1:$99)+1),COLUMN(F281)),SMALL(IF(ISERROR(SEARCH(MID(";"&amp;'CASE DATA'!$E281&amp;";",ROW($1:$99),1),";")),"",ROW($1:$99)),COLUMN(F280)+1)-SMALL(IF(ISERROR(SEARCH(MID(";"&amp;'CASE DATA'!$E281&amp;";",ROW($1:$99),1),";")),"",ROW($1:$99)),COLUMN(F280))-1)</f>
        <v/>
      </c>
      <c r="AA281" s="121" t="str">
        <f t="array" ref="AA281">MID(";"&amp;'CASE DATA'!$E281&amp;";",SMALL(IF(ISERROR(SEARCH(MID(";"&amp;'CASE DATA'!$E281&amp;";",ROW($1:$99),1),";")),"",ROW($1:$99)+1),COLUMN(G281)),SMALL(IF(ISERROR(SEARCH(MID(";"&amp;'CASE DATA'!$E281&amp;";",ROW($1:$99),1),";")),"",ROW($1:$99)),COLUMN(G280)+1)-SMALL(IF(ISERROR(SEARCH(MID(";"&amp;'CASE DATA'!$E281&amp;";",ROW($1:$99),1),";")),"",ROW($1:$99)),COLUMN(G280))-1)</f>
        <v/>
      </c>
      <c r="AB281" s="121" t="str">
        <f t="array" ref="AB281">MID(";"&amp;'CASE DATA'!$E281&amp;";",SMALL(IF(ISERROR(SEARCH(MID(";"&amp;'CASE DATA'!$E281&amp;";",ROW($1:$99),1),";")),"",ROW($1:$99)+1),COLUMN(H281)),SMALL(IF(ISERROR(SEARCH(MID(";"&amp;'CASE DATA'!$E281&amp;";",ROW($1:$99),1),";")),"",ROW($1:$99)),COLUMN(H280)+1)-SMALL(IF(ISERROR(SEARCH(MID(";"&amp;'CASE DATA'!$E281&amp;";",ROW($1:$99),1),";")),"",ROW($1:$99)),COLUMN(H280))-1)</f>
        <v/>
      </c>
      <c r="AC281" s="121" t="str">
        <f t="array" ref="AC281">MID(";"&amp;'CASE DATA'!$E281&amp;";",SMALL(IF(ISERROR(SEARCH(MID(";"&amp;'CASE DATA'!$E281&amp;";",ROW($1:$99),1),";")),"",ROW($1:$99)+1),COLUMN(I281)),SMALL(IF(ISERROR(SEARCH(MID(";"&amp;'CASE DATA'!$E281&amp;";",ROW($1:$99),1),";")),"",ROW($1:$99)),COLUMN(I280)+1)-SMALL(IF(ISERROR(SEARCH(MID(";"&amp;'CASE DATA'!$E281&amp;";",ROW($1:$99),1),";")),"",ROW($1:$99)),COLUMN(I280))-1)</f>
        <v/>
      </c>
      <c r="AD281" s="121" t="str">
        <f t="array" ref="AD281">MID(";"&amp;'CASE DATA'!$E281&amp;";",SMALL(IF(ISERROR(SEARCH(MID(";"&amp;'CASE DATA'!$E281&amp;";",ROW($1:$99),1),";")),"",ROW($1:$99)+1),COLUMN(J281)),SMALL(IF(ISERROR(SEARCH(MID(";"&amp;'CASE DATA'!$E281&amp;";",ROW($1:$99),1),";")),"",ROW($1:$99)),COLUMN(J280)+1)-SMALL(IF(ISERROR(SEARCH(MID(";"&amp;'CASE DATA'!$E281&amp;";",ROW($1:$99),1),";")),"",ROW($1:$99)),COLUMN(J280))-1)</f>
        <v/>
      </c>
      <c r="AE281" s="121" t="str">
        <f t="array" ref="AE281">MID(";"&amp;'CASE DATA'!$E281&amp;";",SMALL(IF(ISERROR(SEARCH(MID(";"&amp;'CASE DATA'!$E281&amp;";",ROW($1:$99),1),";")),"",ROW($1:$99)+1),COLUMN(K281)),SMALL(IF(ISERROR(SEARCH(MID(";"&amp;'CASE DATA'!$E281&amp;";",ROW($1:$99),1),";")),"",ROW($1:$99)),COLUMN(K280)+1)-SMALL(IF(ISERROR(SEARCH(MID(";"&amp;'CASE DATA'!$E281&amp;";",ROW($1:$99),1),";")),"",ROW($1:$99)),COLUMN(K280))-1)</f>
        <v/>
      </c>
      <c r="AF281" s="121" t="str">
        <f t="array" ref="AF281">MID(";"&amp;'CASE DATA'!$E281&amp;";",SMALL(IF(ISERROR(SEARCH(MID(";"&amp;'CASE DATA'!$E281&amp;";",ROW($1:$99),1),";")),"",ROW($1:$99)+1),COLUMN(L281)),SMALL(IF(ISERROR(SEARCH(MID(";"&amp;'CASE DATA'!$E281&amp;";",ROW($1:$99),1),";")),"",ROW($1:$99)),COLUMN(L280)+1)-SMALL(IF(ISERROR(SEARCH(MID(";"&amp;'CASE DATA'!$E281&amp;";",ROW($1:$99),1),";")),"",ROW($1:$99)),COLUMN(L280))-1)</f>
        <v/>
      </c>
    </row>
    <row r="282" spans="19:32" x14ac:dyDescent="0.3">
      <c r="S282" s="8">
        <f t="shared" si="5"/>
        <v>0</v>
      </c>
      <c r="U282" s="121" t="str">
        <f t="array" ref="U282">MID(";"&amp;'CASE DATA'!$E282&amp;";",SMALL(IF(ISERROR(SEARCH(MID(";"&amp;'CASE DATA'!$E282&amp;";",ROW($1:$99),1),";")),"",ROW($1:$99)+1),COLUMN(A282)),SMALL(IF(ISERROR(SEARCH(MID(";"&amp;'CASE DATA'!$E282&amp;";",ROW($1:$99),1),";")),"",ROW($1:$99)),COLUMN(A281)+1)-SMALL(IF(ISERROR(SEARCH(MID(";"&amp;'CASE DATA'!$E282&amp;";",ROW($1:$99),1),";")),"",ROW($1:$99)),COLUMN(A281))-1)</f>
        <v/>
      </c>
      <c r="V282" s="121" t="str">
        <f t="array" ref="V282">MID(";"&amp;'CASE DATA'!$E282&amp;";",SMALL(IF(ISERROR(SEARCH(MID(";"&amp;'CASE DATA'!$E282&amp;";",ROW($1:$99),1),";")),"",ROW($1:$99)+1),COLUMN(B282)),SMALL(IF(ISERROR(SEARCH(MID(";"&amp;'CASE DATA'!$E282&amp;";",ROW($1:$99),1),";")),"",ROW($1:$99)),COLUMN(B281)+1)-SMALL(IF(ISERROR(SEARCH(MID(";"&amp;'CASE DATA'!$E282&amp;";",ROW($1:$99),1),";")),"",ROW($1:$99)),COLUMN(B281))-1)</f>
        <v/>
      </c>
      <c r="W282" s="121" t="str">
        <f t="array" ref="W282">MID(";"&amp;'CASE DATA'!$E282&amp;";",SMALL(IF(ISERROR(SEARCH(MID(";"&amp;'CASE DATA'!$E282&amp;";",ROW($1:$99),1),";")),"",ROW($1:$99)+1),COLUMN(C282)),SMALL(IF(ISERROR(SEARCH(MID(";"&amp;'CASE DATA'!$E282&amp;";",ROW($1:$99),1),";")),"",ROW($1:$99)),COLUMN(C281)+1)-SMALL(IF(ISERROR(SEARCH(MID(";"&amp;'CASE DATA'!$E282&amp;";",ROW($1:$99),1),";")),"",ROW($1:$99)),COLUMN(C281))-1)</f>
        <v/>
      </c>
      <c r="X282" s="121" t="str">
        <f t="array" ref="X282">MID(";"&amp;'CASE DATA'!$E282&amp;";",SMALL(IF(ISERROR(SEARCH(MID(";"&amp;'CASE DATA'!$E282&amp;";",ROW($1:$99),1),";")),"",ROW($1:$99)+1),COLUMN(D282)),SMALL(IF(ISERROR(SEARCH(MID(";"&amp;'CASE DATA'!$E282&amp;";",ROW($1:$99),1),";")),"",ROW($1:$99)),COLUMN(D281)+1)-SMALL(IF(ISERROR(SEARCH(MID(";"&amp;'CASE DATA'!$E282&amp;";",ROW($1:$99),1),";")),"",ROW($1:$99)),COLUMN(D281))-1)</f>
        <v/>
      </c>
      <c r="Y282" s="121" t="str">
        <f t="array" ref="Y282">MID(";"&amp;'CASE DATA'!$E282&amp;";",SMALL(IF(ISERROR(SEARCH(MID(";"&amp;'CASE DATA'!$E282&amp;";",ROW($1:$99),1),";")),"",ROW($1:$99)+1),COLUMN(E282)),SMALL(IF(ISERROR(SEARCH(MID(";"&amp;'CASE DATA'!$E282&amp;";",ROW($1:$99),1),";")),"",ROW($1:$99)),COLUMN(E281)+1)-SMALL(IF(ISERROR(SEARCH(MID(";"&amp;'CASE DATA'!$E282&amp;";",ROW($1:$99),1),";")),"",ROW($1:$99)),COLUMN(E281))-1)</f>
        <v/>
      </c>
      <c r="Z282" s="121" t="str">
        <f t="array" ref="Z282">MID(";"&amp;'CASE DATA'!$E282&amp;";",SMALL(IF(ISERROR(SEARCH(MID(";"&amp;'CASE DATA'!$E282&amp;";",ROW($1:$99),1),";")),"",ROW($1:$99)+1),COLUMN(F282)),SMALL(IF(ISERROR(SEARCH(MID(";"&amp;'CASE DATA'!$E282&amp;";",ROW($1:$99),1),";")),"",ROW($1:$99)),COLUMN(F281)+1)-SMALL(IF(ISERROR(SEARCH(MID(";"&amp;'CASE DATA'!$E282&amp;";",ROW($1:$99),1),";")),"",ROW($1:$99)),COLUMN(F281))-1)</f>
        <v/>
      </c>
      <c r="AA282" s="121" t="str">
        <f t="array" ref="AA282">MID(";"&amp;'CASE DATA'!$E282&amp;";",SMALL(IF(ISERROR(SEARCH(MID(";"&amp;'CASE DATA'!$E282&amp;";",ROW($1:$99),1),";")),"",ROW($1:$99)+1),COLUMN(G282)),SMALL(IF(ISERROR(SEARCH(MID(";"&amp;'CASE DATA'!$E282&amp;";",ROW($1:$99),1),";")),"",ROW($1:$99)),COLUMN(G281)+1)-SMALL(IF(ISERROR(SEARCH(MID(";"&amp;'CASE DATA'!$E282&amp;";",ROW($1:$99),1),";")),"",ROW($1:$99)),COLUMN(G281))-1)</f>
        <v/>
      </c>
      <c r="AB282" s="121" t="str">
        <f t="array" ref="AB282">MID(";"&amp;'CASE DATA'!$E282&amp;";",SMALL(IF(ISERROR(SEARCH(MID(";"&amp;'CASE DATA'!$E282&amp;";",ROW($1:$99),1),";")),"",ROW($1:$99)+1),COLUMN(H282)),SMALL(IF(ISERROR(SEARCH(MID(";"&amp;'CASE DATA'!$E282&amp;";",ROW($1:$99),1),";")),"",ROW($1:$99)),COLUMN(H281)+1)-SMALL(IF(ISERROR(SEARCH(MID(";"&amp;'CASE DATA'!$E282&amp;";",ROW($1:$99),1),";")),"",ROW($1:$99)),COLUMN(H281))-1)</f>
        <v/>
      </c>
      <c r="AC282" s="121" t="str">
        <f t="array" ref="AC282">MID(";"&amp;'CASE DATA'!$E282&amp;";",SMALL(IF(ISERROR(SEARCH(MID(";"&amp;'CASE DATA'!$E282&amp;";",ROW($1:$99),1),";")),"",ROW($1:$99)+1),COLUMN(I282)),SMALL(IF(ISERROR(SEARCH(MID(";"&amp;'CASE DATA'!$E282&amp;";",ROW($1:$99),1),";")),"",ROW($1:$99)),COLUMN(I281)+1)-SMALL(IF(ISERROR(SEARCH(MID(";"&amp;'CASE DATA'!$E282&amp;";",ROW($1:$99),1),";")),"",ROW($1:$99)),COLUMN(I281))-1)</f>
        <v/>
      </c>
      <c r="AD282" s="121" t="str">
        <f t="array" ref="AD282">MID(";"&amp;'CASE DATA'!$E282&amp;";",SMALL(IF(ISERROR(SEARCH(MID(";"&amp;'CASE DATA'!$E282&amp;";",ROW($1:$99),1),";")),"",ROW($1:$99)+1),COLUMN(J282)),SMALL(IF(ISERROR(SEARCH(MID(";"&amp;'CASE DATA'!$E282&amp;";",ROW($1:$99),1),";")),"",ROW($1:$99)),COLUMN(J281)+1)-SMALL(IF(ISERROR(SEARCH(MID(";"&amp;'CASE DATA'!$E282&amp;";",ROW($1:$99),1),";")),"",ROW($1:$99)),COLUMN(J281))-1)</f>
        <v/>
      </c>
      <c r="AE282" s="121" t="str">
        <f t="array" ref="AE282">MID(";"&amp;'CASE DATA'!$E282&amp;";",SMALL(IF(ISERROR(SEARCH(MID(";"&amp;'CASE DATA'!$E282&amp;";",ROW($1:$99),1),";")),"",ROW($1:$99)+1),COLUMN(K282)),SMALL(IF(ISERROR(SEARCH(MID(";"&amp;'CASE DATA'!$E282&amp;";",ROW($1:$99),1),";")),"",ROW($1:$99)),COLUMN(K281)+1)-SMALL(IF(ISERROR(SEARCH(MID(";"&amp;'CASE DATA'!$E282&amp;";",ROW($1:$99),1),";")),"",ROW($1:$99)),COLUMN(K281))-1)</f>
        <v/>
      </c>
      <c r="AF282" s="121" t="str">
        <f t="array" ref="AF282">MID(";"&amp;'CASE DATA'!$E282&amp;";",SMALL(IF(ISERROR(SEARCH(MID(";"&amp;'CASE DATA'!$E282&amp;";",ROW($1:$99),1),";")),"",ROW($1:$99)+1),COLUMN(L282)),SMALL(IF(ISERROR(SEARCH(MID(";"&amp;'CASE DATA'!$E282&amp;";",ROW($1:$99),1),";")),"",ROW($1:$99)),COLUMN(L281)+1)-SMALL(IF(ISERROR(SEARCH(MID(";"&amp;'CASE DATA'!$E282&amp;";",ROW($1:$99),1),";")),"",ROW($1:$99)),COLUMN(L281))-1)</f>
        <v/>
      </c>
    </row>
    <row r="283" spans="19:32" x14ac:dyDescent="0.3">
      <c r="S283" s="8">
        <f t="shared" si="5"/>
        <v>0</v>
      </c>
      <c r="U283" s="121" t="str">
        <f t="array" ref="U283">MID(";"&amp;'CASE DATA'!$E283&amp;";",SMALL(IF(ISERROR(SEARCH(MID(";"&amp;'CASE DATA'!$E283&amp;";",ROW($1:$99),1),";")),"",ROW($1:$99)+1),COLUMN(A283)),SMALL(IF(ISERROR(SEARCH(MID(";"&amp;'CASE DATA'!$E283&amp;";",ROW($1:$99),1),";")),"",ROW($1:$99)),COLUMN(A282)+1)-SMALL(IF(ISERROR(SEARCH(MID(";"&amp;'CASE DATA'!$E283&amp;";",ROW($1:$99),1),";")),"",ROW($1:$99)),COLUMN(A282))-1)</f>
        <v/>
      </c>
      <c r="V283" s="121" t="str">
        <f t="array" ref="V283">MID(";"&amp;'CASE DATA'!$E283&amp;";",SMALL(IF(ISERROR(SEARCH(MID(";"&amp;'CASE DATA'!$E283&amp;";",ROW($1:$99),1),";")),"",ROW($1:$99)+1),COLUMN(B283)),SMALL(IF(ISERROR(SEARCH(MID(";"&amp;'CASE DATA'!$E283&amp;";",ROW($1:$99),1),";")),"",ROW($1:$99)),COLUMN(B282)+1)-SMALL(IF(ISERROR(SEARCH(MID(";"&amp;'CASE DATA'!$E283&amp;";",ROW($1:$99),1),";")),"",ROW($1:$99)),COLUMN(B282))-1)</f>
        <v/>
      </c>
      <c r="W283" s="121" t="str">
        <f t="array" ref="W283">MID(";"&amp;'CASE DATA'!$E283&amp;";",SMALL(IF(ISERROR(SEARCH(MID(";"&amp;'CASE DATA'!$E283&amp;";",ROW($1:$99),1),";")),"",ROW($1:$99)+1),COLUMN(C283)),SMALL(IF(ISERROR(SEARCH(MID(";"&amp;'CASE DATA'!$E283&amp;";",ROW($1:$99),1),";")),"",ROW($1:$99)),COLUMN(C282)+1)-SMALL(IF(ISERROR(SEARCH(MID(";"&amp;'CASE DATA'!$E283&amp;";",ROW($1:$99),1),";")),"",ROW($1:$99)),COLUMN(C282))-1)</f>
        <v/>
      </c>
      <c r="X283" s="121" t="str">
        <f t="array" ref="X283">MID(";"&amp;'CASE DATA'!$E283&amp;";",SMALL(IF(ISERROR(SEARCH(MID(";"&amp;'CASE DATA'!$E283&amp;";",ROW($1:$99),1),";")),"",ROW($1:$99)+1),COLUMN(D283)),SMALL(IF(ISERROR(SEARCH(MID(";"&amp;'CASE DATA'!$E283&amp;";",ROW($1:$99),1),";")),"",ROW($1:$99)),COLUMN(D282)+1)-SMALL(IF(ISERROR(SEARCH(MID(";"&amp;'CASE DATA'!$E283&amp;";",ROW($1:$99),1),";")),"",ROW($1:$99)),COLUMN(D282))-1)</f>
        <v/>
      </c>
      <c r="Y283" s="121" t="str">
        <f t="array" ref="Y283">MID(";"&amp;'CASE DATA'!$E283&amp;";",SMALL(IF(ISERROR(SEARCH(MID(";"&amp;'CASE DATA'!$E283&amp;";",ROW($1:$99),1),";")),"",ROW($1:$99)+1),COLUMN(E283)),SMALL(IF(ISERROR(SEARCH(MID(";"&amp;'CASE DATA'!$E283&amp;";",ROW($1:$99),1),";")),"",ROW($1:$99)),COLUMN(E282)+1)-SMALL(IF(ISERROR(SEARCH(MID(";"&amp;'CASE DATA'!$E283&amp;";",ROW($1:$99),1),";")),"",ROW($1:$99)),COLUMN(E282))-1)</f>
        <v/>
      </c>
      <c r="Z283" s="121" t="str">
        <f t="array" ref="Z283">MID(";"&amp;'CASE DATA'!$E283&amp;";",SMALL(IF(ISERROR(SEARCH(MID(";"&amp;'CASE DATA'!$E283&amp;";",ROW($1:$99),1),";")),"",ROW($1:$99)+1),COLUMN(F283)),SMALL(IF(ISERROR(SEARCH(MID(";"&amp;'CASE DATA'!$E283&amp;";",ROW($1:$99),1),";")),"",ROW($1:$99)),COLUMN(F282)+1)-SMALL(IF(ISERROR(SEARCH(MID(";"&amp;'CASE DATA'!$E283&amp;";",ROW($1:$99),1),";")),"",ROW($1:$99)),COLUMN(F282))-1)</f>
        <v/>
      </c>
      <c r="AA283" s="121" t="str">
        <f t="array" ref="AA283">MID(";"&amp;'CASE DATA'!$E283&amp;";",SMALL(IF(ISERROR(SEARCH(MID(";"&amp;'CASE DATA'!$E283&amp;";",ROW($1:$99),1),";")),"",ROW($1:$99)+1),COLUMN(G283)),SMALL(IF(ISERROR(SEARCH(MID(";"&amp;'CASE DATA'!$E283&amp;";",ROW($1:$99),1),";")),"",ROW($1:$99)),COLUMN(G282)+1)-SMALL(IF(ISERROR(SEARCH(MID(";"&amp;'CASE DATA'!$E283&amp;";",ROW($1:$99),1),";")),"",ROW($1:$99)),COLUMN(G282))-1)</f>
        <v/>
      </c>
      <c r="AB283" s="121" t="str">
        <f t="array" ref="AB283">MID(";"&amp;'CASE DATA'!$E283&amp;";",SMALL(IF(ISERROR(SEARCH(MID(";"&amp;'CASE DATA'!$E283&amp;";",ROW($1:$99),1),";")),"",ROW($1:$99)+1),COLUMN(H283)),SMALL(IF(ISERROR(SEARCH(MID(";"&amp;'CASE DATA'!$E283&amp;";",ROW($1:$99),1),";")),"",ROW($1:$99)),COLUMN(H282)+1)-SMALL(IF(ISERROR(SEARCH(MID(";"&amp;'CASE DATA'!$E283&amp;";",ROW($1:$99),1),";")),"",ROW($1:$99)),COLUMN(H282))-1)</f>
        <v/>
      </c>
      <c r="AC283" s="121" t="str">
        <f t="array" ref="AC283">MID(";"&amp;'CASE DATA'!$E283&amp;";",SMALL(IF(ISERROR(SEARCH(MID(";"&amp;'CASE DATA'!$E283&amp;";",ROW($1:$99),1),";")),"",ROW($1:$99)+1),COLUMN(I283)),SMALL(IF(ISERROR(SEARCH(MID(";"&amp;'CASE DATA'!$E283&amp;";",ROW($1:$99),1),";")),"",ROW($1:$99)),COLUMN(I282)+1)-SMALL(IF(ISERROR(SEARCH(MID(";"&amp;'CASE DATA'!$E283&amp;";",ROW($1:$99),1),";")),"",ROW($1:$99)),COLUMN(I282))-1)</f>
        <v/>
      </c>
      <c r="AD283" s="121" t="str">
        <f t="array" ref="AD283">MID(";"&amp;'CASE DATA'!$E283&amp;";",SMALL(IF(ISERROR(SEARCH(MID(";"&amp;'CASE DATA'!$E283&amp;";",ROW($1:$99),1),";")),"",ROW($1:$99)+1),COLUMN(J283)),SMALL(IF(ISERROR(SEARCH(MID(";"&amp;'CASE DATA'!$E283&amp;";",ROW($1:$99),1),";")),"",ROW($1:$99)),COLUMN(J282)+1)-SMALL(IF(ISERROR(SEARCH(MID(";"&amp;'CASE DATA'!$E283&amp;";",ROW($1:$99),1),";")),"",ROW($1:$99)),COLUMN(J282))-1)</f>
        <v/>
      </c>
      <c r="AE283" s="121" t="str">
        <f t="array" ref="AE283">MID(";"&amp;'CASE DATA'!$E283&amp;";",SMALL(IF(ISERROR(SEARCH(MID(";"&amp;'CASE DATA'!$E283&amp;";",ROW($1:$99),1),";")),"",ROW($1:$99)+1),COLUMN(K283)),SMALL(IF(ISERROR(SEARCH(MID(";"&amp;'CASE DATA'!$E283&amp;";",ROW($1:$99),1),";")),"",ROW($1:$99)),COLUMN(K282)+1)-SMALL(IF(ISERROR(SEARCH(MID(";"&amp;'CASE DATA'!$E283&amp;";",ROW($1:$99),1),";")),"",ROW($1:$99)),COLUMN(K282))-1)</f>
        <v/>
      </c>
      <c r="AF283" s="121" t="str">
        <f t="array" ref="AF283">MID(";"&amp;'CASE DATA'!$E283&amp;";",SMALL(IF(ISERROR(SEARCH(MID(";"&amp;'CASE DATA'!$E283&amp;";",ROW($1:$99),1),";")),"",ROW($1:$99)+1),COLUMN(L283)),SMALL(IF(ISERROR(SEARCH(MID(";"&amp;'CASE DATA'!$E283&amp;";",ROW($1:$99),1),";")),"",ROW($1:$99)),COLUMN(L282)+1)-SMALL(IF(ISERROR(SEARCH(MID(";"&amp;'CASE DATA'!$E283&amp;";",ROW($1:$99),1),";")),"",ROW($1:$99)),COLUMN(L282))-1)</f>
        <v/>
      </c>
    </row>
    <row r="284" spans="19:32" x14ac:dyDescent="0.3">
      <c r="S284" s="8">
        <f t="shared" si="5"/>
        <v>0</v>
      </c>
      <c r="U284" s="121" t="str">
        <f t="array" ref="U284">MID(";"&amp;'CASE DATA'!$E284&amp;";",SMALL(IF(ISERROR(SEARCH(MID(";"&amp;'CASE DATA'!$E284&amp;";",ROW($1:$99),1),";")),"",ROW($1:$99)+1),COLUMN(A284)),SMALL(IF(ISERROR(SEARCH(MID(";"&amp;'CASE DATA'!$E284&amp;";",ROW($1:$99),1),";")),"",ROW($1:$99)),COLUMN(A283)+1)-SMALL(IF(ISERROR(SEARCH(MID(";"&amp;'CASE DATA'!$E284&amp;";",ROW($1:$99),1),";")),"",ROW($1:$99)),COLUMN(A283))-1)</f>
        <v/>
      </c>
      <c r="V284" s="121" t="str">
        <f t="array" ref="V284">MID(";"&amp;'CASE DATA'!$E284&amp;";",SMALL(IF(ISERROR(SEARCH(MID(";"&amp;'CASE DATA'!$E284&amp;";",ROW($1:$99),1),";")),"",ROW($1:$99)+1),COLUMN(B284)),SMALL(IF(ISERROR(SEARCH(MID(";"&amp;'CASE DATA'!$E284&amp;";",ROW($1:$99),1),";")),"",ROW($1:$99)),COLUMN(B283)+1)-SMALL(IF(ISERROR(SEARCH(MID(";"&amp;'CASE DATA'!$E284&amp;";",ROW($1:$99),1),";")),"",ROW($1:$99)),COLUMN(B283))-1)</f>
        <v/>
      </c>
      <c r="W284" s="121" t="str">
        <f t="array" ref="W284">MID(";"&amp;'CASE DATA'!$E284&amp;";",SMALL(IF(ISERROR(SEARCH(MID(";"&amp;'CASE DATA'!$E284&amp;";",ROW($1:$99),1),";")),"",ROW($1:$99)+1),COLUMN(C284)),SMALL(IF(ISERROR(SEARCH(MID(";"&amp;'CASE DATA'!$E284&amp;";",ROW($1:$99),1),";")),"",ROW($1:$99)),COLUMN(C283)+1)-SMALL(IF(ISERROR(SEARCH(MID(";"&amp;'CASE DATA'!$E284&amp;";",ROW($1:$99),1),";")),"",ROW($1:$99)),COLUMN(C283))-1)</f>
        <v/>
      </c>
      <c r="X284" s="121" t="str">
        <f t="array" ref="X284">MID(";"&amp;'CASE DATA'!$E284&amp;";",SMALL(IF(ISERROR(SEARCH(MID(";"&amp;'CASE DATA'!$E284&amp;";",ROW($1:$99),1),";")),"",ROW($1:$99)+1),COLUMN(D284)),SMALL(IF(ISERROR(SEARCH(MID(";"&amp;'CASE DATA'!$E284&amp;";",ROW($1:$99),1),";")),"",ROW($1:$99)),COLUMN(D283)+1)-SMALL(IF(ISERROR(SEARCH(MID(";"&amp;'CASE DATA'!$E284&amp;";",ROW($1:$99),1),";")),"",ROW($1:$99)),COLUMN(D283))-1)</f>
        <v/>
      </c>
      <c r="Y284" s="121" t="str">
        <f t="array" ref="Y284">MID(";"&amp;'CASE DATA'!$E284&amp;";",SMALL(IF(ISERROR(SEARCH(MID(";"&amp;'CASE DATA'!$E284&amp;";",ROW($1:$99),1),";")),"",ROW($1:$99)+1),COLUMN(E284)),SMALL(IF(ISERROR(SEARCH(MID(";"&amp;'CASE DATA'!$E284&amp;";",ROW($1:$99),1),";")),"",ROW($1:$99)),COLUMN(E283)+1)-SMALL(IF(ISERROR(SEARCH(MID(";"&amp;'CASE DATA'!$E284&amp;";",ROW($1:$99),1),";")),"",ROW($1:$99)),COLUMN(E283))-1)</f>
        <v/>
      </c>
      <c r="Z284" s="121" t="str">
        <f t="array" ref="Z284">MID(";"&amp;'CASE DATA'!$E284&amp;";",SMALL(IF(ISERROR(SEARCH(MID(";"&amp;'CASE DATA'!$E284&amp;";",ROW($1:$99),1),";")),"",ROW($1:$99)+1),COLUMN(F284)),SMALL(IF(ISERROR(SEARCH(MID(";"&amp;'CASE DATA'!$E284&amp;";",ROW($1:$99),1),";")),"",ROW($1:$99)),COLUMN(F283)+1)-SMALL(IF(ISERROR(SEARCH(MID(";"&amp;'CASE DATA'!$E284&amp;";",ROW($1:$99),1),";")),"",ROW($1:$99)),COLUMN(F283))-1)</f>
        <v/>
      </c>
      <c r="AA284" s="121" t="str">
        <f t="array" ref="AA284">MID(";"&amp;'CASE DATA'!$E284&amp;";",SMALL(IF(ISERROR(SEARCH(MID(";"&amp;'CASE DATA'!$E284&amp;";",ROW($1:$99),1),";")),"",ROW($1:$99)+1),COLUMN(G284)),SMALL(IF(ISERROR(SEARCH(MID(";"&amp;'CASE DATA'!$E284&amp;";",ROW($1:$99),1),";")),"",ROW($1:$99)),COLUMN(G283)+1)-SMALL(IF(ISERROR(SEARCH(MID(";"&amp;'CASE DATA'!$E284&amp;";",ROW($1:$99),1),";")),"",ROW($1:$99)),COLUMN(G283))-1)</f>
        <v/>
      </c>
      <c r="AB284" s="121" t="str">
        <f t="array" ref="AB284">MID(";"&amp;'CASE DATA'!$E284&amp;";",SMALL(IF(ISERROR(SEARCH(MID(";"&amp;'CASE DATA'!$E284&amp;";",ROW($1:$99),1),";")),"",ROW($1:$99)+1),COLUMN(H284)),SMALL(IF(ISERROR(SEARCH(MID(";"&amp;'CASE DATA'!$E284&amp;";",ROW($1:$99),1),";")),"",ROW($1:$99)),COLUMN(H283)+1)-SMALL(IF(ISERROR(SEARCH(MID(";"&amp;'CASE DATA'!$E284&amp;";",ROW($1:$99),1),";")),"",ROW($1:$99)),COLUMN(H283))-1)</f>
        <v/>
      </c>
      <c r="AC284" s="121" t="str">
        <f t="array" ref="AC284">MID(";"&amp;'CASE DATA'!$E284&amp;";",SMALL(IF(ISERROR(SEARCH(MID(";"&amp;'CASE DATA'!$E284&amp;";",ROW($1:$99),1),";")),"",ROW($1:$99)+1),COLUMN(I284)),SMALL(IF(ISERROR(SEARCH(MID(";"&amp;'CASE DATA'!$E284&amp;";",ROW($1:$99),1),";")),"",ROW($1:$99)),COLUMN(I283)+1)-SMALL(IF(ISERROR(SEARCH(MID(";"&amp;'CASE DATA'!$E284&amp;";",ROW($1:$99),1),";")),"",ROW($1:$99)),COLUMN(I283))-1)</f>
        <v/>
      </c>
      <c r="AD284" s="121" t="str">
        <f t="array" ref="AD284">MID(";"&amp;'CASE DATA'!$E284&amp;";",SMALL(IF(ISERROR(SEARCH(MID(";"&amp;'CASE DATA'!$E284&amp;";",ROW($1:$99),1),";")),"",ROW($1:$99)+1),COLUMN(J284)),SMALL(IF(ISERROR(SEARCH(MID(";"&amp;'CASE DATA'!$E284&amp;";",ROW($1:$99),1),";")),"",ROW($1:$99)),COLUMN(J283)+1)-SMALL(IF(ISERROR(SEARCH(MID(";"&amp;'CASE DATA'!$E284&amp;";",ROW($1:$99),1),";")),"",ROW($1:$99)),COLUMN(J283))-1)</f>
        <v/>
      </c>
      <c r="AE284" s="121" t="str">
        <f t="array" ref="AE284">MID(";"&amp;'CASE DATA'!$E284&amp;";",SMALL(IF(ISERROR(SEARCH(MID(";"&amp;'CASE DATA'!$E284&amp;";",ROW($1:$99),1),";")),"",ROW($1:$99)+1),COLUMN(K284)),SMALL(IF(ISERROR(SEARCH(MID(";"&amp;'CASE DATA'!$E284&amp;";",ROW($1:$99),1),";")),"",ROW($1:$99)),COLUMN(K283)+1)-SMALL(IF(ISERROR(SEARCH(MID(";"&amp;'CASE DATA'!$E284&amp;";",ROW($1:$99),1),";")),"",ROW($1:$99)),COLUMN(K283))-1)</f>
        <v/>
      </c>
      <c r="AF284" s="121" t="str">
        <f t="array" ref="AF284">MID(";"&amp;'CASE DATA'!$E284&amp;";",SMALL(IF(ISERROR(SEARCH(MID(";"&amp;'CASE DATA'!$E284&amp;";",ROW($1:$99),1),";")),"",ROW($1:$99)+1),COLUMN(L284)),SMALL(IF(ISERROR(SEARCH(MID(";"&amp;'CASE DATA'!$E284&amp;";",ROW($1:$99),1),";")),"",ROW($1:$99)),COLUMN(L283)+1)-SMALL(IF(ISERROR(SEARCH(MID(";"&amp;'CASE DATA'!$E284&amp;";",ROW($1:$99),1),";")),"",ROW($1:$99)),COLUMN(L283))-1)</f>
        <v/>
      </c>
    </row>
    <row r="285" spans="19:32" x14ac:dyDescent="0.3">
      <c r="S285" s="8">
        <f t="shared" si="5"/>
        <v>0</v>
      </c>
      <c r="U285" s="121" t="str">
        <f t="array" ref="U285">MID(";"&amp;'CASE DATA'!$E285&amp;";",SMALL(IF(ISERROR(SEARCH(MID(";"&amp;'CASE DATA'!$E285&amp;";",ROW($1:$99),1),";")),"",ROW($1:$99)+1),COLUMN(A285)),SMALL(IF(ISERROR(SEARCH(MID(";"&amp;'CASE DATA'!$E285&amp;";",ROW($1:$99),1),";")),"",ROW($1:$99)),COLUMN(A284)+1)-SMALL(IF(ISERROR(SEARCH(MID(";"&amp;'CASE DATA'!$E285&amp;";",ROW($1:$99),1),";")),"",ROW($1:$99)),COLUMN(A284))-1)</f>
        <v/>
      </c>
      <c r="V285" s="121" t="str">
        <f t="array" ref="V285">MID(";"&amp;'CASE DATA'!$E285&amp;";",SMALL(IF(ISERROR(SEARCH(MID(";"&amp;'CASE DATA'!$E285&amp;";",ROW($1:$99),1),";")),"",ROW($1:$99)+1),COLUMN(B285)),SMALL(IF(ISERROR(SEARCH(MID(";"&amp;'CASE DATA'!$E285&amp;";",ROW($1:$99),1),";")),"",ROW($1:$99)),COLUMN(B284)+1)-SMALL(IF(ISERROR(SEARCH(MID(";"&amp;'CASE DATA'!$E285&amp;";",ROW($1:$99),1),";")),"",ROW($1:$99)),COLUMN(B284))-1)</f>
        <v/>
      </c>
      <c r="W285" s="121" t="str">
        <f t="array" ref="W285">MID(";"&amp;'CASE DATA'!$E285&amp;";",SMALL(IF(ISERROR(SEARCH(MID(";"&amp;'CASE DATA'!$E285&amp;";",ROW($1:$99),1),";")),"",ROW($1:$99)+1),COLUMN(C285)),SMALL(IF(ISERROR(SEARCH(MID(";"&amp;'CASE DATA'!$E285&amp;";",ROW($1:$99),1),";")),"",ROW($1:$99)),COLUMN(C284)+1)-SMALL(IF(ISERROR(SEARCH(MID(";"&amp;'CASE DATA'!$E285&amp;";",ROW($1:$99),1),";")),"",ROW($1:$99)),COLUMN(C284))-1)</f>
        <v/>
      </c>
      <c r="X285" s="121" t="str">
        <f t="array" ref="X285">MID(";"&amp;'CASE DATA'!$E285&amp;";",SMALL(IF(ISERROR(SEARCH(MID(";"&amp;'CASE DATA'!$E285&amp;";",ROW($1:$99),1),";")),"",ROW($1:$99)+1),COLUMN(D285)),SMALL(IF(ISERROR(SEARCH(MID(";"&amp;'CASE DATA'!$E285&amp;";",ROW($1:$99),1),";")),"",ROW($1:$99)),COLUMN(D284)+1)-SMALL(IF(ISERROR(SEARCH(MID(";"&amp;'CASE DATA'!$E285&amp;";",ROW($1:$99),1),";")),"",ROW($1:$99)),COLUMN(D284))-1)</f>
        <v/>
      </c>
      <c r="Y285" s="121" t="str">
        <f t="array" ref="Y285">MID(";"&amp;'CASE DATA'!$E285&amp;";",SMALL(IF(ISERROR(SEARCH(MID(";"&amp;'CASE DATA'!$E285&amp;";",ROW($1:$99),1),";")),"",ROW($1:$99)+1),COLUMN(E285)),SMALL(IF(ISERROR(SEARCH(MID(";"&amp;'CASE DATA'!$E285&amp;";",ROW($1:$99),1),";")),"",ROW($1:$99)),COLUMN(E284)+1)-SMALL(IF(ISERROR(SEARCH(MID(";"&amp;'CASE DATA'!$E285&amp;";",ROW($1:$99),1),";")),"",ROW($1:$99)),COLUMN(E284))-1)</f>
        <v/>
      </c>
      <c r="Z285" s="121" t="str">
        <f t="array" ref="Z285">MID(";"&amp;'CASE DATA'!$E285&amp;";",SMALL(IF(ISERROR(SEARCH(MID(";"&amp;'CASE DATA'!$E285&amp;";",ROW($1:$99),1),";")),"",ROW($1:$99)+1),COLUMN(F285)),SMALL(IF(ISERROR(SEARCH(MID(";"&amp;'CASE DATA'!$E285&amp;";",ROW($1:$99),1),";")),"",ROW($1:$99)),COLUMN(F284)+1)-SMALL(IF(ISERROR(SEARCH(MID(";"&amp;'CASE DATA'!$E285&amp;";",ROW($1:$99),1),";")),"",ROW($1:$99)),COLUMN(F284))-1)</f>
        <v/>
      </c>
      <c r="AA285" s="121" t="str">
        <f t="array" ref="AA285">MID(";"&amp;'CASE DATA'!$E285&amp;";",SMALL(IF(ISERROR(SEARCH(MID(";"&amp;'CASE DATA'!$E285&amp;";",ROW($1:$99),1),";")),"",ROW($1:$99)+1),COLUMN(G285)),SMALL(IF(ISERROR(SEARCH(MID(";"&amp;'CASE DATA'!$E285&amp;";",ROW($1:$99),1),";")),"",ROW($1:$99)),COLUMN(G284)+1)-SMALL(IF(ISERROR(SEARCH(MID(";"&amp;'CASE DATA'!$E285&amp;";",ROW($1:$99),1),";")),"",ROW($1:$99)),COLUMN(G284))-1)</f>
        <v/>
      </c>
      <c r="AB285" s="121" t="str">
        <f t="array" ref="AB285">MID(";"&amp;'CASE DATA'!$E285&amp;";",SMALL(IF(ISERROR(SEARCH(MID(";"&amp;'CASE DATA'!$E285&amp;";",ROW($1:$99),1),";")),"",ROW($1:$99)+1),COLUMN(H285)),SMALL(IF(ISERROR(SEARCH(MID(";"&amp;'CASE DATA'!$E285&amp;";",ROW($1:$99),1),";")),"",ROW($1:$99)),COLUMN(H284)+1)-SMALL(IF(ISERROR(SEARCH(MID(";"&amp;'CASE DATA'!$E285&amp;";",ROW($1:$99),1),";")),"",ROW($1:$99)),COLUMN(H284))-1)</f>
        <v/>
      </c>
      <c r="AC285" s="121" t="str">
        <f t="array" ref="AC285">MID(";"&amp;'CASE DATA'!$E285&amp;";",SMALL(IF(ISERROR(SEARCH(MID(";"&amp;'CASE DATA'!$E285&amp;";",ROW($1:$99),1),";")),"",ROW($1:$99)+1),COLUMN(I285)),SMALL(IF(ISERROR(SEARCH(MID(";"&amp;'CASE DATA'!$E285&amp;";",ROW($1:$99),1),";")),"",ROW($1:$99)),COLUMN(I284)+1)-SMALL(IF(ISERROR(SEARCH(MID(";"&amp;'CASE DATA'!$E285&amp;";",ROW($1:$99),1),";")),"",ROW($1:$99)),COLUMN(I284))-1)</f>
        <v/>
      </c>
      <c r="AD285" s="121" t="str">
        <f t="array" ref="AD285">MID(";"&amp;'CASE DATA'!$E285&amp;";",SMALL(IF(ISERROR(SEARCH(MID(";"&amp;'CASE DATA'!$E285&amp;";",ROW($1:$99),1),";")),"",ROW($1:$99)+1),COLUMN(J285)),SMALL(IF(ISERROR(SEARCH(MID(";"&amp;'CASE DATA'!$E285&amp;";",ROW($1:$99),1),";")),"",ROW($1:$99)),COLUMN(J284)+1)-SMALL(IF(ISERROR(SEARCH(MID(";"&amp;'CASE DATA'!$E285&amp;";",ROW($1:$99),1),";")),"",ROW($1:$99)),COLUMN(J284))-1)</f>
        <v/>
      </c>
      <c r="AE285" s="121" t="str">
        <f t="array" ref="AE285">MID(";"&amp;'CASE DATA'!$E285&amp;";",SMALL(IF(ISERROR(SEARCH(MID(";"&amp;'CASE DATA'!$E285&amp;";",ROW($1:$99),1),";")),"",ROW($1:$99)+1),COLUMN(K285)),SMALL(IF(ISERROR(SEARCH(MID(";"&amp;'CASE DATA'!$E285&amp;";",ROW($1:$99),1),";")),"",ROW($1:$99)),COLUMN(K284)+1)-SMALL(IF(ISERROR(SEARCH(MID(";"&amp;'CASE DATA'!$E285&amp;";",ROW($1:$99),1),";")),"",ROW($1:$99)),COLUMN(K284))-1)</f>
        <v/>
      </c>
      <c r="AF285" s="121" t="str">
        <f t="array" ref="AF285">MID(";"&amp;'CASE DATA'!$E285&amp;";",SMALL(IF(ISERROR(SEARCH(MID(";"&amp;'CASE DATA'!$E285&amp;";",ROW($1:$99),1),";")),"",ROW($1:$99)+1),COLUMN(L285)),SMALL(IF(ISERROR(SEARCH(MID(";"&amp;'CASE DATA'!$E285&amp;";",ROW($1:$99),1),";")),"",ROW($1:$99)),COLUMN(L284)+1)-SMALL(IF(ISERROR(SEARCH(MID(";"&amp;'CASE DATA'!$E285&amp;";",ROW($1:$99),1),";")),"",ROW($1:$99)),COLUMN(L284))-1)</f>
        <v/>
      </c>
    </row>
    <row r="286" spans="19:32" x14ac:dyDescent="0.3">
      <c r="S286" s="8">
        <f t="shared" si="5"/>
        <v>0</v>
      </c>
      <c r="U286" s="121" t="str">
        <f t="array" ref="U286">MID(";"&amp;'CASE DATA'!$E286&amp;";",SMALL(IF(ISERROR(SEARCH(MID(";"&amp;'CASE DATA'!$E286&amp;";",ROW($1:$99),1),";")),"",ROW($1:$99)+1),COLUMN(A286)),SMALL(IF(ISERROR(SEARCH(MID(";"&amp;'CASE DATA'!$E286&amp;";",ROW($1:$99),1),";")),"",ROW($1:$99)),COLUMN(A285)+1)-SMALL(IF(ISERROR(SEARCH(MID(";"&amp;'CASE DATA'!$E286&amp;";",ROW($1:$99),1),";")),"",ROW($1:$99)),COLUMN(A285))-1)</f>
        <v/>
      </c>
      <c r="V286" s="121" t="str">
        <f t="array" ref="V286">MID(";"&amp;'CASE DATA'!$E286&amp;";",SMALL(IF(ISERROR(SEARCH(MID(";"&amp;'CASE DATA'!$E286&amp;";",ROW($1:$99),1),";")),"",ROW($1:$99)+1),COLUMN(B286)),SMALL(IF(ISERROR(SEARCH(MID(";"&amp;'CASE DATA'!$E286&amp;";",ROW($1:$99),1),";")),"",ROW($1:$99)),COLUMN(B285)+1)-SMALL(IF(ISERROR(SEARCH(MID(";"&amp;'CASE DATA'!$E286&amp;";",ROW($1:$99),1),";")),"",ROW($1:$99)),COLUMN(B285))-1)</f>
        <v/>
      </c>
      <c r="W286" s="121" t="str">
        <f t="array" ref="W286">MID(";"&amp;'CASE DATA'!$E286&amp;";",SMALL(IF(ISERROR(SEARCH(MID(";"&amp;'CASE DATA'!$E286&amp;";",ROW($1:$99),1),";")),"",ROW($1:$99)+1),COLUMN(C286)),SMALL(IF(ISERROR(SEARCH(MID(";"&amp;'CASE DATA'!$E286&amp;";",ROW($1:$99),1),";")),"",ROW($1:$99)),COLUMN(C285)+1)-SMALL(IF(ISERROR(SEARCH(MID(";"&amp;'CASE DATA'!$E286&amp;";",ROW($1:$99),1),";")),"",ROW($1:$99)),COLUMN(C285))-1)</f>
        <v/>
      </c>
      <c r="X286" s="121" t="str">
        <f t="array" ref="X286">MID(";"&amp;'CASE DATA'!$E286&amp;";",SMALL(IF(ISERROR(SEARCH(MID(";"&amp;'CASE DATA'!$E286&amp;";",ROW($1:$99),1),";")),"",ROW($1:$99)+1),COLUMN(D286)),SMALL(IF(ISERROR(SEARCH(MID(";"&amp;'CASE DATA'!$E286&amp;";",ROW($1:$99),1),";")),"",ROW($1:$99)),COLUMN(D285)+1)-SMALL(IF(ISERROR(SEARCH(MID(";"&amp;'CASE DATA'!$E286&amp;";",ROW($1:$99),1),";")),"",ROW($1:$99)),COLUMN(D285))-1)</f>
        <v/>
      </c>
      <c r="Y286" s="121" t="str">
        <f t="array" ref="Y286">MID(";"&amp;'CASE DATA'!$E286&amp;";",SMALL(IF(ISERROR(SEARCH(MID(";"&amp;'CASE DATA'!$E286&amp;";",ROW($1:$99),1),";")),"",ROW($1:$99)+1),COLUMN(E286)),SMALL(IF(ISERROR(SEARCH(MID(";"&amp;'CASE DATA'!$E286&amp;";",ROW($1:$99),1),";")),"",ROW($1:$99)),COLUMN(E285)+1)-SMALL(IF(ISERROR(SEARCH(MID(";"&amp;'CASE DATA'!$E286&amp;";",ROW($1:$99),1),";")),"",ROW($1:$99)),COLUMN(E285))-1)</f>
        <v/>
      </c>
      <c r="Z286" s="121" t="str">
        <f t="array" ref="Z286">MID(";"&amp;'CASE DATA'!$E286&amp;";",SMALL(IF(ISERROR(SEARCH(MID(";"&amp;'CASE DATA'!$E286&amp;";",ROW($1:$99),1),";")),"",ROW($1:$99)+1),COLUMN(F286)),SMALL(IF(ISERROR(SEARCH(MID(";"&amp;'CASE DATA'!$E286&amp;";",ROW($1:$99),1),";")),"",ROW($1:$99)),COLUMN(F285)+1)-SMALL(IF(ISERROR(SEARCH(MID(";"&amp;'CASE DATA'!$E286&amp;";",ROW($1:$99),1),";")),"",ROW($1:$99)),COLUMN(F285))-1)</f>
        <v/>
      </c>
      <c r="AA286" s="121" t="str">
        <f t="array" ref="AA286">MID(";"&amp;'CASE DATA'!$E286&amp;";",SMALL(IF(ISERROR(SEARCH(MID(";"&amp;'CASE DATA'!$E286&amp;";",ROW($1:$99),1),";")),"",ROW($1:$99)+1),COLUMN(G286)),SMALL(IF(ISERROR(SEARCH(MID(";"&amp;'CASE DATA'!$E286&amp;";",ROW($1:$99),1),";")),"",ROW($1:$99)),COLUMN(G285)+1)-SMALL(IF(ISERROR(SEARCH(MID(";"&amp;'CASE DATA'!$E286&amp;";",ROW($1:$99),1),";")),"",ROW($1:$99)),COLUMN(G285))-1)</f>
        <v/>
      </c>
      <c r="AB286" s="121" t="str">
        <f t="array" ref="AB286">MID(";"&amp;'CASE DATA'!$E286&amp;";",SMALL(IF(ISERROR(SEARCH(MID(";"&amp;'CASE DATA'!$E286&amp;";",ROW($1:$99),1),";")),"",ROW($1:$99)+1),COLUMN(H286)),SMALL(IF(ISERROR(SEARCH(MID(";"&amp;'CASE DATA'!$E286&amp;";",ROW($1:$99),1),";")),"",ROW($1:$99)),COLUMN(H285)+1)-SMALL(IF(ISERROR(SEARCH(MID(";"&amp;'CASE DATA'!$E286&amp;";",ROW($1:$99),1),";")),"",ROW($1:$99)),COLUMN(H285))-1)</f>
        <v/>
      </c>
      <c r="AC286" s="121" t="str">
        <f t="array" ref="AC286">MID(";"&amp;'CASE DATA'!$E286&amp;";",SMALL(IF(ISERROR(SEARCH(MID(";"&amp;'CASE DATA'!$E286&amp;";",ROW($1:$99),1),";")),"",ROW($1:$99)+1),COLUMN(I286)),SMALL(IF(ISERROR(SEARCH(MID(";"&amp;'CASE DATA'!$E286&amp;";",ROW($1:$99),1),";")),"",ROW($1:$99)),COLUMN(I285)+1)-SMALL(IF(ISERROR(SEARCH(MID(";"&amp;'CASE DATA'!$E286&amp;";",ROW($1:$99),1),";")),"",ROW($1:$99)),COLUMN(I285))-1)</f>
        <v/>
      </c>
      <c r="AD286" s="121" t="str">
        <f t="array" ref="AD286">MID(";"&amp;'CASE DATA'!$E286&amp;";",SMALL(IF(ISERROR(SEARCH(MID(";"&amp;'CASE DATA'!$E286&amp;";",ROW($1:$99),1),";")),"",ROW($1:$99)+1),COLUMN(J286)),SMALL(IF(ISERROR(SEARCH(MID(";"&amp;'CASE DATA'!$E286&amp;";",ROW($1:$99),1),";")),"",ROW($1:$99)),COLUMN(J285)+1)-SMALL(IF(ISERROR(SEARCH(MID(";"&amp;'CASE DATA'!$E286&amp;";",ROW($1:$99),1),";")),"",ROW($1:$99)),COLUMN(J285))-1)</f>
        <v/>
      </c>
      <c r="AE286" s="121" t="str">
        <f t="array" ref="AE286">MID(";"&amp;'CASE DATA'!$E286&amp;";",SMALL(IF(ISERROR(SEARCH(MID(";"&amp;'CASE DATA'!$E286&amp;";",ROW($1:$99),1),";")),"",ROW($1:$99)+1),COLUMN(K286)),SMALL(IF(ISERROR(SEARCH(MID(";"&amp;'CASE DATA'!$E286&amp;";",ROW($1:$99),1),";")),"",ROW($1:$99)),COLUMN(K285)+1)-SMALL(IF(ISERROR(SEARCH(MID(";"&amp;'CASE DATA'!$E286&amp;";",ROW($1:$99),1),";")),"",ROW($1:$99)),COLUMN(K285))-1)</f>
        <v/>
      </c>
      <c r="AF286" s="121" t="str">
        <f t="array" ref="AF286">MID(";"&amp;'CASE DATA'!$E286&amp;";",SMALL(IF(ISERROR(SEARCH(MID(";"&amp;'CASE DATA'!$E286&amp;";",ROW($1:$99),1),";")),"",ROW($1:$99)+1),COLUMN(L286)),SMALL(IF(ISERROR(SEARCH(MID(";"&amp;'CASE DATA'!$E286&amp;";",ROW($1:$99),1),";")),"",ROW($1:$99)),COLUMN(L285)+1)-SMALL(IF(ISERROR(SEARCH(MID(";"&amp;'CASE DATA'!$E286&amp;";",ROW($1:$99),1),";")),"",ROW($1:$99)),COLUMN(L285))-1)</f>
        <v/>
      </c>
    </row>
    <row r="287" spans="19:32" x14ac:dyDescent="0.3">
      <c r="S287" s="8">
        <f t="shared" si="5"/>
        <v>0</v>
      </c>
      <c r="U287" s="121" t="str">
        <f t="array" ref="U287">MID(";"&amp;'CASE DATA'!$E287&amp;";",SMALL(IF(ISERROR(SEARCH(MID(";"&amp;'CASE DATA'!$E287&amp;";",ROW($1:$99),1),";")),"",ROW($1:$99)+1),COLUMN(A287)),SMALL(IF(ISERROR(SEARCH(MID(";"&amp;'CASE DATA'!$E287&amp;";",ROW($1:$99),1),";")),"",ROW($1:$99)),COLUMN(A286)+1)-SMALL(IF(ISERROR(SEARCH(MID(";"&amp;'CASE DATA'!$E287&amp;";",ROW($1:$99),1),";")),"",ROW($1:$99)),COLUMN(A286))-1)</f>
        <v/>
      </c>
      <c r="V287" s="121" t="str">
        <f t="array" ref="V287">MID(";"&amp;'CASE DATA'!$E287&amp;";",SMALL(IF(ISERROR(SEARCH(MID(";"&amp;'CASE DATA'!$E287&amp;";",ROW($1:$99),1),";")),"",ROW($1:$99)+1),COLUMN(B287)),SMALL(IF(ISERROR(SEARCH(MID(";"&amp;'CASE DATA'!$E287&amp;";",ROW($1:$99),1),";")),"",ROW($1:$99)),COLUMN(B286)+1)-SMALL(IF(ISERROR(SEARCH(MID(";"&amp;'CASE DATA'!$E287&amp;";",ROW($1:$99),1),";")),"",ROW($1:$99)),COLUMN(B286))-1)</f>
        <v/>
      </c>
      <c r="W287" s="121" t="str">
        <f t="array" ref="W287">MID(";"&amp;'CASE DATA'!$E287&amp;";",SMALL(IF(ISERROR(SEARCH(MID(";"&amp;'CASE DATA'!$E287&amp;";",ROW($1:$99),1),";")),"",ROW($1:$99)+1),COLUMN(C287)),SMALL(IF(ISERROR(SEARCH(MID(";"&amp;'CASE DATA'!$E287&amp;";",ROW($1:$99),1),";")),"",ROW($1:$99)),COLUMN(C286)+1)-SMALL(IF(ISERROR(SEARCH(MID(";"&amp;'CASE DATA'!$E287&amp;";",ROW($1:$99),1),";")),"",ROW($1:$99)),COLUMN(C286))-1)</f>
        <v/>
      </c>
      <c r="X287" s="121" t="str">
        <f t="array" ref="X287">MID(";"&amp;'CASE DATA'!$E287&amp;";",SMALL(IF(ISERROR(SEARCH(MID(";"&amp;'CASE DATA'!$E287&amp;";",ROW($1:$99),1),";")),"",ROW($1:$99)+1),COLUMN(D287)),SMALL(IF(ISERROR(SEARCH(MID(";"&amp;'CASE DATA'!$E287&amp;";",ROW($1:$99),1),";")),"",ROW($1:$99)),COLUMN(D286)+1)-SMALL(IF(ISERROR(SEARCH(MID(";"&amp;'CASE DATA'!$E287&amp;";",ROW($1:$99),1),";")),"",ROW($1:$99)),COLUMN(D286))-1)</f>
        <v/>
      </c>
      <c r="Y287" s="121" t="str">
        <f t="array" ref="Y287">MID(";"&amp;'CASE DATA'!$E287&amp;";",SMALL(IF(ISERROR(SEARCH(MID(";"&amp;'CASE DATA'!$E287&amp;";",ROW($1:$99),1),";")),"",ROW($1:$99)+1),COLUMN(E287)),SMALL(IF(ISERROR(SEARCH(MID(";"&amp;'CASE DATA'!$E287&amp;";",ROW($1:$99),1),";")),"",ROW($1:$99)),COLUMN(E286)+1)-SMALL(IF(ISERROR(SEARCH(MID(";"&amp;'CASE DATA'!$E287&amp;";",ROW($1:$99),1),";")),"",ROW($1:$99)),COLUMN(E286))-1)</f>
        <v/>
      </c>
      <c r="Z287" s="121" t="str">
        <f t="array" ref="Z287">MID(";"&amp;'CASE DATA'!$E287&amp;";",SMALL(IF(ISERROR(SEARCH(MID(";"&amp;'CASE DATA'!$E287&amp;";",ROW($1:$99),1),";")),"",ROW($1:$99)+1),COLUMN(F287)),SMALL(IF(ISERROR(SEARCH(MID(";"&amp;'CASE DATA'!$E287&amp;";",ROW($1:$99),1),";")),"",ROW($1:$99)),COLUMN(F286)+1)-SMALL(IF(ISERROR(SEARCH(MID(";"&amp;'CASE DATA'!$E287&amp;";",ROW($1:$99),1),";")),"",ROW($1:$99)),COLUMN(F286))-1)</f>
        <v/>
      </c>
      <c r="AA287" s="121" t="str">
        <f t="array" ref="AA287">MID(";"&amp;'CASE DATA'!$E287&amp;";",SMALL(IF(ISERROR(SEARCH(MID(";"&amp;'CASE DATA'!$E287&amp;";",ROW($1:$99),1),";")),"",ROW($1:$99)+1),COLUMN(G287)),SMALL(IF(ISERROR(SEARCH(MID(";"&amp;'CASE DATA'!$E287&amp;";",ROW($1:$99),1),";")),"",ROW($1:$99)),COLUMN(G286)+1)-SMALL(IF(ISERROR(SEARCH(MID(";"&amp;'CASE DATA'!$E287&amp;";",ROW($1:$99),1),";")),"",ROW($1:$99)),COLUMN(G286))-1)</f>
        <v/>
      </c>
      <c r="AB287" s="121" t="str">
        <f t="array" ref="AB287">MID(";"&amp;'CASE DATA'!$E287&amp;";",SMALL(IF(ISERROR(SEARCH(MID(";"&amp;'CASE DATA'!$E287&amp;";",ROW($1:$99),1),";")),"",ROW($1:$99)+1),COLUMN(H287)),SMALL(IF(ISERROR(SEARCH(MID(";"&amp;'CASE DATA'!$E287&amp;";",ROW($1:$99),1),";")),"",ROW($1:$99)),COLUMN(H286)+1)-SMALL(IF(ISERROR(SEARCH(MID(";"&amp;'CASE DATA'!$E287&amp;";",ROW($1:$99),1),";")),"",ROW($1:$99)),COLUMN(H286))-1)</f>
        <v/>
      </c>
      <c r="AC287" s="121" t="str">
        <f t="array" ref="AC287">MID(";"&amp;'CASE DATA'!$E287&amp;";",SMALL(IF(ISERROR(SEARCH(MID(";"&amp;'CASE DATA'!$E287&amp;";",ROW($1:$99),1),";")),"",ROW($1:$99)+1),COLUMN(I287)),SMALL(IF(ISERROR(SEARCH(MID(";"&amp;'CASE DATA'!$E287&amp;";",ROW($1:$99),1),";")),"",ROW($1:$99)),COLUMN(I286)+1)-SMALL(IF(ISERROR(SEARCH(MID(";"&amp;'CASE DATA'!$E287&amp;";",ROW($1:$99),1),";")),"",ROW($1:$99)),COLUMN(I286))-1)</f>
        <v/>
      </c>
      <c r="AD287" s="121" t="str">
        <f t="array" ref="AD287">MID(";"&amp;'CASE DATA'!$E287&amp;";",SMALL(IF(ISERROR(SEARCH(MID(";"&amp;'CASE DATA'!$E287&amp;";",ROW($1:$99),1),";")),"",ROW($1:$99)+1),COLUMN(J287)),SMALL(IF(ISERROR(SEARCH(MID(";"&amp;'CASE DATA'!$E287&amp;";",ROW($1:$99),1),";")),"",ROW($1:$99)),COLUMN(J286)+1)-SMALL(IF(ISERROR(SEARCH(MID(";"&amp;'CASE DATA'!$E287&amp;";",ROW($1:$99),1),";")),"",ROW($1:$99)),COLUMN(J286))-1)</f>
        <v/>
      </c>
      <c r="AE287" s="121" t="str">
        <f t="array" ref="AE287">MID(";"&amp;'CASE DATA'!$E287&amp;";",SMALL(IF(ISERROR(SEARCH(MID(";"&amp;'CASE DATA'!$E287&amp;";",ROW($1:$99),1),";")),"",ROW($1:$99)+1),COLUMN(K287)),SMALL(IF(ISERROR(SEARCH(MID(";"&amp;'CASE DATA'!$E287&amp;";",ROW($1:$99),1),";")),"",ROW($1:$99)),COLUMN(K286)+1)-SMALL(IF(ISERROR(SEARCH(MID(";"&amp;'CASE DATA'!$E287&amp;";",ROW($1:$99),1),";")),"",ROW($1:$99)),COLUMN(K286))-1)</f>
        <v/>
      </c>
      <c r="AF287" s="121" t="str">
        <f t="array" ref="AF287">MID(";"&amp;'CASE DATA'!$E287&amp;";",SMALL(IF(ISERROR(SEARCH(MID(";"&amp;'CASE DATA'!$E287&amp;";",ROW($1:$99),1),";")),"",ROW($1:$99)+1),COLUMN(L287)),SMALL(IF(ISERROR(SEARCH(MID(";"&amp;'CASE DATA'!$E287&amp;";",ROW($1:$99),1),";")),"",ROW($1:$99)),COLUMN(L286)+1)-SMALL(IF(ISERROR(SEARCH(MID(";"&amp;'CASE DATA'!$E287&amp;";",ROW($1:$99),1),";")),"",ROW($1:$99)),COLUMN(L286))-1)</f>
        <v/>
      </c>
    </row>
    <row r="288" spans="19:32" x14ac:dyDescent="0.3">
      <c r="S288" s="8">
        <f t="shared" si="5"/>
        <v>0</v>
      </c>
      <c r="U288" s="121" t="str">
        <f t="array" ref="U288">MID(";"&amp;'CASE DATA'!$E288&amp;";",SMALL(IF(ISERROR(SEARCH(MID(";"&amp;'CASE DATA'!$E288&amp;";",ROW($1:$99),1),";")),"",ROW($1:$99)+1),COLUMN(A288)),SMALL(IF(ISERROR(SEARCH(MID(";"&amp;'CASE DATA'!$E288&amp;";",ROW($1:$99),1),";")),"",ROW($1:$99)),COLUMN(A287)+1)-SMALL(IF(ISERROR(SEARCH(MID(";"&amp;'CASE DATA'!$E288&amp;";",ROW($1:$99),1),";")),"",ROW($1:$99)),COLUMN(A287))-1)</f>
        <v/>
      </c>
      <c r="V288" s="121" t="str">
        <f t="array" ref="V288">MID(";"&amp;'CASE DATA'!$E288&amp;";",SMALL(IF(ISERROR(SEARCH(MID(";"&amp;'CASE DATA'!$E288&amp;";",ROW($1:$99),1),";")),"",ROW($1:$99)+1),COLUMN(B288)),SMALL(IF(ISERROR(SEARCH(MID(";"&amp;'CASE DATA'!$E288&amp;";",ROW($1:$99),1),";")),"",ROW($1:$99)),COLUMN(B287)+1)-SMALL(IF(ISERROR(SEARCH(MID(";"&amp;'CASE DATA'!$E288&amp;";",ROW($1:$99),1),";")),"",ROW($1:$99)),COLUMN(B287))-1)</f>
        <v/>
      </c>
      <c r="W288" s="121" t="str">
        <f t="array" ref="W288">MID(";"&amp;'CASE DATA'!$E288&amp;";",SMALL(IF(ISERROR(SEARCH(MID(";"&amp;'CASE DATA'!$E288&amp;";",ROW($1:$99),1),";")),"",ROW($1:$99)+1),COLUMN(C288)),SMALL(IF(ISERROR(SEARCH(MID(";"&amp;'CASE DATA'!$E288&amp;";",ROW($1:$99),1),";")),"",ROW($1:$99)),COLUMN(C287)+1)-SMALL(IF(ISERROR(SEARCH(MID(";"&amp;'CASE DATA'!$E288&amp;";",ROW($1:$99),1),";")),"",ROW($1:$99)),COLUMN(C287))-1)</f>
        <v/>
      </c>
      <c r="X288" s="121" t="str">
        <f t="array" ref="X288">MID(";"&amp;'CASE DATA'!$E288&amp;";",SMALL(IF(ISERROR(SEARCH(MID(";"&amp;'CASE DATA'!$E288&amp;";",ROW($1:$99),1),";")),"",ROW($1:$99)+1),COLUMN(D288)),SMALL(IF(ISERROR(SEARCH(MID(";"&amp;'CASE DATA'!$E288&amp;";",ROW($1:$99),1),";")),"",ROW($1:$99)),COLUMN(D287)+1)-SMALL(IF(ISERROR(SEARCH(MID(";"&amp;'CASE DATA'!$E288&amp;";",ROW($1:$99),1),";")),"",ROW($1:$99)),COLUMN(D287))-1)</f>
        <v/>
      </c>
      <c r="Y288" s="121" t="str">
        <f t="array" ref="Y288">MID(";"&amp;'CASE DATA'!$E288&amp;";",SMALL(IF(ISERROR(SEARCH(MID(";"&amp;'CASE DATA'!$E288&amp;";",ROW($1:$99),1),";")),"",ROW($1:$99)+1),COLUMN(E288)),SMALL(IF(ISERROR(SEARCH(MID(";"&amp;'CASE DATA'!$E288&amp;";",ROW($1:$99),1),";")),"",ROW($1:$99)),COLUMN(E287)+1)-SMALL(IF(ISERROR(SEARCH(MID(";"&amp;'CASE DATA'!$E288&amp;";",ROW($1:$99),1),";")),"",ROW($1:$99)),COLUMN(E287))-1)</f>
        <v/>
      </c>
      <c r="Z288" s="121" t="str">
        <f t="array" ref="Z288">MID(";"&amp;'CASE DATA'!$E288&amp;";",SMALL(IF(ISERROR(SEARCH(MID(";"&amp;'CASE DATA'!$E288&amp;";",ROW($1:$99),1),";")),"",ROW($1:$99)+1),COLUMN(F288)),SMALL(IF(ISERROR(SEARCH(MID(";"&amp;'CASE DATA'!$E288&amp;";",ROW($1:$99),1),";")),"",ROW($1:$99)),COLUMN(F287)+1)-SMALL(IF(ISERROR(SEARCH(MID(";"&amp;'CASE DATA'!$E288&amp;";",ROW($1:$99),1),";")),"",ROW($1:$99)),COLUMN(F287))-1)</f>
        <v/>
      </c>
      <c r="AA288" s="121" t="str">
        <f t="array" ref="AA288">MID(";"&amp;'CASE DATA'!$E288&amp;";",SMALL(IF(ISERROR(SEARCH(MID(";"&amp;'CASE DATA'!$E288&amp;";",ROW($1:$99),1),";")),"",ROW($1:$99)+1),COLUMN(G288)),SMALL(IF(ISERROR(SEARCH(MID(";"&amp;'CASE DATA'!$E288&amp;";",ROW($1:$99),1),";")),"",ROW($1:$99)),COLUMN(G287)+1)-SMALL(IF(ISERROR(SEARCH(MID(";"&amp;'CASE DATA'!$E288&amp;";",ROW($1:$99),1),";")),"",ROW($1:$99)),COLUMN(G287))-1)</f>
        <v/>
      </c>
      <c r="AB288" s="121" t="str">
        <f t="array" ref="AB288">MID(";"&amp;'CASE DATA'!$E288&amp;";",SMALL(IF(ISERROR(SEARCH(MID(";"&amp;'CASE DATA'!$E288&amp;";",ROW($1:$99),1),";")),"",ROW($1:$99)+1),COLUMN(H288)),SMALL(IF(ISERROR(SEARCH(MID(";"&amp;'CASE DATA'!$E288&amp;";",ROW($1:$99),1),";")),"",ROW($1:$99)),COLUMN(H287)+1)-SMALL(IF(ISERROR(SEARCH(MID(";"&amp;'CASE DATA'!$E288&amp;";",ROW($1:$99),1),";")),"",ROW($1:$99)),COLUMN(H287))-1)</f>
        <v/>
      </c>
      <c r="AC288" s="121" t="str">
        <f t="array" ref="AC288">MID(";"&amp;'CASE DATA'!$E288&amp;";",SMALL(IF(ISERROR(SEARCH(MID(";"&amp;'CASE DATA'!$E288&amp;";",ROW($1:$99),1),";")),"",ROW($1:$99)+1),COLUMN(I288)),SMALL(IF(ISERROR(SEARCH(MID(";"&amp;'CASE DATA'!$E288&amp;";",ROW($1:$99),1),";")),"",ROW($1:$99)),COLUMN(I287)+1)-SMALL(IF(ISERROR(SEARCH(MID(";"&amp;'CASE DATA'!$E288&amp;";",ROW($1:$99),1),";")),"",ROW($1:$99)),COLUMN(I287))-1)</f>
        <v/>
      </c>
      <c r="AD288" s="121" t="str">
        <f t="array" ref="AD288">MID(";"&amp;'CASE DATA'!$E288&amp;";",SMALL(IF(ISERROR(SEARCH(MID(";"&amp;'CASE DATA'!$E288&amp;";",ROW($1:$99),1),";")),"",ROW($1:$99)+1),COLUMN(J288)),SMALL(IF(ISERROR(SEARCH(MID(";"&amp;'CASE DATA'!$E288&amp;";",ROW($1:$99),1),";")),"",ROW($1:$99)),COLUMN(J287)+1)-SMALL(IF(ISERROR(SEARCH(MID(";"&amp;'CASE DATA'!$E288&amp;";",ROW($1:$99),1),";")),"",ROW($1:$99)),COLUMN(J287))-1)</f>
        <v/>
      </c>
      <c r="AE288" s="121" t="str">
        <f t="array" ref="AE288">MID(";"&amp;'CASE DATA'!$E288&amp;";",SMALL(IF(ISERROR(SEARCH(MID(";"&amp;'CASE DATA'!$E288&amp;";",ROW($1:$99),1),";")),"",ROW($1:$99)+1),COLUMN(K288)),SMALL(IF(ISERROR(SEARCH(MID(";"&amp;'CASE DATA'!$E288&amp;";",ROW($1:$99),1),";")),"",ROW($1:$99)),COLUMN(K287)+1)-SMALL(IF(ISERROR(SEARCH(MID(";"&amp;'CASE DATA'!$E288&amp;";",ROW($1:$99),1),";")),"",ROW($1:$99)),COLUMN(K287))-1)</f>
        <v/>
      </c>
      <c r="AF288" s="121" t="str">
        <f t="array" ref="AF288">MID(";"&amp;'CASE DATA'!$E288&amp;";",SMALL(IF(ISERROR(SEARCH(MID(";"&amp;'CASE DATA'!$E288&amp;";",ROW($1:$99),1),";")),"",ROW($1:$99)+1),COLUMN(L288)),SMALL(IF(ISERROR(SEARCH(MID(";"&amp;'CASE DATA'!$E288&amp;";",ROW($1:$99),1),";")),"",ROW($1:$99)),COLUMN(L287)+1)-SMALL(IF(ISERROR(SEARCH(MID(";"&amp;'CASE DATA'!$E288&amp;";",ROW($1:$99),1),";")),"",ROW($1:$99)),COLUMN(L287))-1)</f>
        <v/>
      </c>
    </row>
    <row r="289" spans="19:32" x14ac:dyDescent="0.3">
      <c r="S289" s="8">
        <f t="shared" si="5"/>
        <v>0</v>
      </c>
      <c r="U289" s="121" t="str">
        <f t="array" ref="U289">MID(";"&amp;'CASE DATA'!$E289&amp;";",SMALL(IF(ISERROR(SEARCH(MID(";"&amp;'CASE DATA'!$E289&amp;";",ROW($1:$99),1),";")),"",ROW($1:$99)+1),COLUMN(A289)),SMALL(IF(ISERROR(SEARCH(MID(";"&amp;'CASE DATA'!$E289&amp;";",ROW($1:$99),1),";")),"",ROW($1:$99)),COLUMN(A288)+1)-SMALL(IF(ISERROR(SEARCH(MID(";"&amp;'CASE DATA'!$E289&amp;";",ROW($1:$99),1),";")),"",ROW($1:$99)),COLUMN(A288))-1)</f>
        <v/>
      </c>
      <c r="V289" s="121" t="str">
        <f t="array" ref="V289">MID(";"&amp;'CASE DATA'!$E289&amp;";",SMALL(IF(ISERROR(SEARCH(MID(";"&amp;'CASE DATA'!$E289&amp;";",ROW($1:$99),1),";")),"",ROW($1:$99)+1),COLUMN(B289)),SMALL(IF(ISERROR(SEARCH(MID(";"&amp;'CASE DATA'!$E289&amp;";",ROW($1:$99),1),";")),"",ROW($1:$99)),COLUMN(B288)+1)-SMALL(IF(ISERROR(SEARCH(MID(";"&amp;'CASE DATA'!$E289&amp;";",ROW($1:$99),1),";")),"",ROW($1:$99)),COLUMN(B288))-1)</f>
        <v/>
      </c>
      <c r="W289" s="121" t="str">
        <f t="array" ref="W289">MID(";"&amp;'CASE DATA'!$E289&amp;";",SMALL(IF(ISERROR(SEARCH(MID(";"&amp;'CASE DATA'!$E289&amp;";",ROW($1:$99),1),";")),"",ROW($1:$99)+1),COLUMN(C289)),SMALL(IF(ISERROR(SEARCH(MID(";"&amp;'CASE DATA'!$E289&amp;";",ROW($1:$99),1),";")),"",ROW($1:$99)),COLUMN(C288)+1)-SMALL(IF(ISERROR(SEARCH(MID(";"&amp;'CASE DATA'!$E289&amp;";",ROW($1:$99),1),";")),"",ROW($1:$99)),COLUMN(C288))-1)</f>
        <v/>
      </c>
      <c r="X289" s="121" t="str">
        <f t="array" ref="X289">MID(";"&amp;'CASE DATA'!$E289&amp;";",SMALL(IF(ISERROR(SEARCH(MID(";"&amp;'CASE DATA'!$E289&amp;";",ROW($1:$99),1),";")),"",ROW($1:$99)+1),COLUMN(D289)),SMALL(IF(ISERROR(SEARCH(MID(";"&amp;'CASE DATA'!$E289&amp;";",ROW($1:$99),1),";")),"",ROW($1:$99)),COLUMN(D288)+1)-SMALL(IF(ISERROR(SEARCH(MID(";"&amp;'CASE DATA'!$E289&amp;";",ROW($1:$99),1),";")),"",ROW($1:$99)),COLUMN(D288))-1)</f>
        <v/>
      </c>
      <c r="Y289" s="121" t="str">
        <f t="array" ref="Y289">MID(";"&amp;'CASE DATA'!$E289&amp;";",SMALL(IF(ISERROR(SEARCH(MID(";"&amp;'CASE DATA'!$E289&amp;";",ROW($1:$99),1),";")),"",ROW($1:$99)+1),COLUMN(E289)),SMALL(IF(ISERROR(SEARCH(MID(";"&amp;'CASE DATA'!$E289&amp;";",ROW($1:$99),1),";")),"",ROW($1:$99)),COLUMN(E288)+1)-SMALL(IF(ISERROR(SEARCH(MID(";"&amp;'CASE DATA'!$E289&amp;";",ROW($1:$99),1),";")),"",ROW($1:$99)),COLUMN(E288))-1)</f>
        <v/>
      </c>
      <c r="Z289" s="121" t="str">
        <f t="array" ref="Z289">MID(";"&amp;'CASE DATA'!$E289&amp;";",SMALL(IF(ISERROR(SEARCH(MID(";"&amp;'CASE DATA'!$E289&amp;";",ROW($1:$99),1),";")),"",ROW($1:$99)+1),COLUMN(F289)),SMALL(IF(ISERROR(SEARCH(MID(";"&amp;'CASE DATA'!$E289&amp;";",ROW($1:$99),1),";")),"",ROW($1:$99)),COLUMN(F288)+1)-SMALL(IF(ISERROR(SEARCH(MID(";"&amp;'CASE DATA'!$E289&amp;";",ROW($1:$99),1),";")),"",ROW($1:$99)),COLUMN(F288))-1)</f>
        <v/>
      </c>
      <c r="AA289" s="121" t="str">
        <f t="array" ref="AA289">MID(";"&amp;'CASE DATA'!$E289&amp;";",SMALL(IF(ISERROR(SEARCH(MID(";"&amp;'CASE DATA'!$E289&amp;";",ROW($1:$99),1),";")),"",ROW($1:$99)+1),COLUMN(G289)),SMALL(IF(ISERROR(SEARCH(MID(";"&amp;'CASE DATA'!$E289&amp;";",ROW($1:$99),1),";")),"",ROW($1:$99)),COLUMN(G288)+1)-SMALL(IF(ISERROR(SEARCH(MID(";"&amp;'CASE DATA'!$E289&amp;";",ROW($1:$99),1),";")),"",ROW($1:$99)),COLUMN(G288))-1)</f>
        <v/>
      </c>
      <c r="AB289" s="121" t="str">
        <f t="array" ref="AB289">MID(";"&amp;'CASE DATA'!$E289&amp;";",SMALL(IF(ISERROR(SEARCH(MID(";"&amp;'CASE DATA'!$E289&amp;";",ROW($1:$99),1),";")),"",ROW($1:$99)+1),COLUMN(H289)),SMALL(IF(ISERROR(SEARCH(MID(";"&amp;'CASE DATA'!$E289&amp;";",ROW($1:$99),1),";")),"",ROW($1:$99)),COLUMN(H288)+1)-SMALL(IF(ISERROR(SEARCH(MID(";"&amp;'CASE DATA'!$E289&amp;";",ROW($1:$99),1),";")),"",ROW($1:$99)),COLUMN(H288))-1)</f>
        <v/>
      </c>
      <c r="AC289" s="121" t="str">
        <f t="array" ref="AC289">MID(";"&amp;'CASE DATA'!$E289&amp;";",SMALL(IF(ISERROR(SEARCH(MID(";"&amp;'CASE DATA'!$E289&amp;";",ROW($1:$99),1),";")),"",ROW($1:$99)+1),COLUMN(I289)),SMALL(IF(ISERROR(SEARCH(MID(";"&amp;'CASE DATA'!$E289&amp;";",ROW($1:$99),1),";")),"",ROW($1:$99)),COLUMN(I288)+1)-SMALL(IF(ISERROR(SEARCH(MID(";"&amp;'CASE DATA'!$E289&amp;";",ROW($1:$99),1),";")),"",ROW($1:$99)),COLUMN(I288))-1)</f>
        <v/>
      </c>
      <c r="AD289" s="121" t="str">
        <f t="array" ref="AD289">MID(";"&amp;'CASE DATA'!$E289&amp;";",SMALL(IF(ISERROR(SEARCH(MID(";"&amp;'CASE DATA'!$E289&amp;";",ROW($1:$99),1),";")),"",ROW($1:$99)+1),COLUMN(J289)),SMALL(IF(ISERROR(SEARCH(MID(";"&amp;'CASE DATA'!$E289&amp;";",ROW($1:$99),1),";")),"",ROW($1:$99)),COLUMN(J288)+1)-SMALL(IF(ISERROR(SEARCH(MID(";"&amp;'CASE DATA'!$E289&amp;";",ROW($1:$99),1),";")),"",ROW($1:$99)),COLUMN(J288))-1)</f>
        <v/>
      </c>
      <c r="AE289" s="121" t="str">
        <f t="array" ref="AE289">MID(";"&amp;'CASE DATA'!$E289&amp;";",SMALL(IF(ISERROR(SEARCH(MID(";"&amp;'CASE DATA'!$E289&amp;";",ROW($1:$99),1),";")),"",ROW($1:$99)+1),COLUMN(K289)),SMALL(IF(ISERROR(SEARCH(MID(";"&amp;'CASE DATA'!$E289&amp;";",ROW($1:$99),1),";")),"",ROW($1:$99)),COLUMN(K288)+1)-SMALL(IF(ISERROR(SEARCH(MID(";"&amp;'CASE DATA'!$E289&amp;";",ROW($1:$99),1),";")),"",ROW($1:$99)),COLUMN(K288))-1)</f>
        <v/>
      </c>
      <c r="AF289" s="121" t="str">
        <f t="array" ref="AF289">MID(";"&amp;'CASE DATA'!$E289&amp;";",SMALL(IF(ISERROR(SEARCH(MID(";"&amp;'CASE DATA'!$E289&amp;";",ROW($1:$99),1),";")),"",ROW($1:$99)+1),COLUMN(L289)),SMALL(IF(ISERROR(SEARCH(MID(";"&amp;'CASE DATA'!$E289&amp;";",ROW($1:$99),1),";")),"",ROW($1:$99)),COLUMN(L288)+1)-SMALL(IF(ISERROR(SEARCH(MID(";"&amp;'CASE DATA'!$E289&amp;";",ROW($1:$99),1),";")),"",ROW($1:$99)),COLUMN(L288))-1)</f>
        <v/>
      </c>
    </row>
    <row r="290" spans="19:32" x14ac:dyDescent="0.3">
      <c r="S290" s="8">
        <f t="shared" si="5"/>
        <v>0</v>
      </c>
      <c r="U290" s="121" t="str">
        <f t="array" ref="U290">MID(";"&amp;'CASE DATA'!$E290&amp;";",SMALL(IF(ISERROR(SEARCH(MID(";"&amp;'CASE DATA'!$E290&amp;";",ROW($1:$99),1),";")),"",ROW($1:$99)+1),COLUMN(A290)),SMALL(IF(ISERROR(SEARCH(MID(";"&amp;'CASE DATA'!$E290&amp;";",ROW($1:$99),1),";")),"",ROW($1:$99)),COLUMN(A289)+1)-SMALL(IF(ISERROR(SEARCH(MID(";"&amp;'CASE DATA'!$E290&amp;";",ROW($1:$99),1),";")),"",ROW($1:$99)),COLUMN(A289))-1)</f>
        <v/>
      </c>
      <c r="V290" s="121" t="str">
        <f t="array" ref="V290">MID(";"&amp;'CASE DATA'!$E290&amp;";",SMALL(IF(ISERROR(SEARCH(MID(";"&amp;'CASE DATA'!$E290&amp;";",ROW($1:$99),1),";")),"",ROW($1:$99)+1),COLUMN(B290)),SMALL(IF(ISERROR(SEARCH(MID(";"&amp;'CASE DATA'!$E290&amp;";",ROW($1:$99),1),";")),"",ROW($1:$99)),COLUMN(B289)+1)-SMALL(IF(ISERROR(SEARCH(MID(";"&amp;'CASE DATA'!$E290&amp;";",ROW($1:$99),1),";")),"",ROW($1:$99)),COLUMN(B289))-1)</f>
        <v/>
      </c>
      <c r="W290" s="121" t="str">
        <f t="array" ref="W290">MID(";"&amp;'CASE DATA'!$E290&amp;";",SMALL(IF(ISERROR(SEARCH(MID(";"&amp;'CASE DATA'!$E290&amp;";",ROW($1:$99),1),";")),"",ROW($1:$99)+1),COLUMN(C290)),SMALL(IF(ISERROR(SEARCH(MID(";"&amp;'CASE DATA'!$E290&amp;";",ROW($1:$99),1),";")),"",ROW($1:$99)),COLUMN(C289)+1)-SMALL(IF(ISERROR(SEARCH(MID(";"&amp;'CASE DATA'!$E290&amp;";",ROW($1:$99),1),";")),"",ROW($1:$99)),COLUMN(C289))-1)</f>
        <v/>
      </c>
      <c r="X290" s="121" t="str">
        <f t="array" ref="X290">MID(";"&amp;'CASE DATA'!$E290&amp;";",SMALL(IF(ISERROR(SEARCH(MID(";"&amp;'CASE DATA'!$E290&amp;";",ROW($1:$99),1),";")),"",ROW($1:$99)+1),COLUMN(D290)),SMALL(IF(ISERROR(SEARCH(MID(";"&amp;'CASE DATA'!$E290&amp;";",ROW($1:$99),1),";")),"",ROW($1:$99)),COLUMN(D289)+1)-SMALL(IF(ISERROR(SEARCH(MID(";"&amp;'CASE DATA'!$E290&amp;";",ROW($1:$99),1),";")),"",ROW($1:$99)),COLUMN(D289))-1)</f>
        <v/>
      </c>
      <c r="Y290" s="121" t="str">
        <f t="array" ref="Y290">MID(";"&amp;'CASE DATA'!$E290&amp;";",SMALL(IF(ISERROR(SEARCH(MID(";"&amp;'CASE DATA'!$E290&amp;";",ROW($1:$99),1),";")),"",ROW($1:$99)+1),COLUMN(E290)),SMALL(IF(ISERROR(SEARCH(MID(";"&amp;'CASE DATA'!$E290&amp;";",ROW($1:$99),1),";")),"",ROW($1:$99)),COLUMN(E289)+1)-SMALL(IF(ISERROR(SEARCH(MID(";"&amp;'CASE DATA'!$E290&amp;";",ROW($1:$99),1),";")),"",ROW($1:$99)),COLUMN(E289))-1)</f>
        <v/>
      </c>
      <c r="Z290" s="121" t="str">
        <f t="array" ref="Z290">MID(";"&amp;'CASE DATA'!$E290&amp;";",SMALL(IF(ISERROR(SEARCH(MID(";"&amp;'CASE DATA'!$E290&amp;";",ROW($1:$99),1),";")),"",ROW($1:$99)+1),COLUMN(F290)),SMALL(IF(ISERROR(SEARCH(MID(";"&amp;'CASE DATA'!$E290&amp;";",ROW($1:$99),1),";")),"",ROW($1:$99)),COLUMN(F289)+1)-SMALL(IF(ISERROR(SEARCH(MID(";"&amp;'CASE DATA'!$E290&amp;";",ROW($1:$99),1),";")),"",ROW($1:$99)),COLUMN(F289))-1)</f>
        <v/>
      </c>
      <c r="AA290" s="121" t="str">
        <f t="array" ref="AA290">MID(";"&amp;'CASE DATA'!$E290&amp;";",SMALL(IF(ISERROR(SEARCH(MID(";"&amp;'CASE DATA'!$E290&amp;";",ROW($1:$99),1),";")),"",ROW($1:$99)+1),COLUMN(G290)),SMALL(IF(ISERROR(SEARCH(MID(";"&amp;'CASE DATA'!$E290&amp;";",ROW($1:$99),1),";")),"",ROW($1:$99)),COLUMN(G289)+1)-SMALL(IF(ISERROR(SEARCH(MID(";"&amp;'CASE DATA'!$E290&amp;";",ROW($1:$99),1),";")),"",ROW($1:$99)),COLUMN(G289))-1)</f>
        <v/>
      </c>
      <c r="AB290" s="121" t="str">
        <f t="array" ref="AB290">MID(";"&amp;'CASE DATA'!$E290&amp;";",SMALL(IF(ISERROR(SEARCH(MID(";"&amp;'CASE DATA'!$E290&amp;";",ROW($1:$99),1),";")),"",ROW($1:$99)+1),COLUMN(H290)),SMALL(IF(ISERROR(SEARCH(MID(";"&amp;'CASE DATA'!$E290&amp;";",ROW($1:$99),1),";")),"",ROW($1:$99)),COLUMN(H289)+1)-SMALL(IF(ISERROR(SEARCH(MID(";"&amp;'CASE DATA'!$E290&amp;";",ROW($1:$99),1),";")),"",ROW($1:$99)),COLUMN(H289))-1)</f>
        <v/>
      </c>
      <c r="AC290" s="121" t="str">
        <f t="array" ref="AC290">MID(";"&amp;'CASE DATA'!$E290&amp;";",SMALL(IF(ISERROR(SEARCH(MID(";"&amp;'CASE DATA'!$E290&amp;";",ROW($1:$99),1),";")),"",ROW($1:$99)+1),COLUMN(I290)),SMALL(IF(ISERROR(SEARCH(MID(";"&amp;'CASE DATA'!$E290&amp;";",ROW($1:$99),1),";")),"",ROW($1:$99)),COLUMN(I289)+1)-SMALL(IF(ISERROR(SEARCH(MID(";"&amp;'CASE DATA'!$E290&amp;";",ROW($1:$99),1),";")),"",ROW($1:$99)),COLUMN(I289))-1)</f>
        <v/>
      </c>
      <c r="AD290" s="121" t="str">
        <f t="array" ref="AD290">MID(";"&amp;'CASE DATA'!$E290&amp;";",SMALL(IF(ISERROR(SEARCH(MID(";"&amp;'CASE DATA'!$E290&amp;";",ROW($1:$99),1),";")),"",ROW($1:$99)+1),COLUMN(J290)),SMALL(IF(ISERROR(SEARCH(MID(";"&amp;'CASE DATA'!$E290&amp;";",ROW($1:$99),1),";")),"",ROW($1:$99)),COLUMN(J289)+1)-SMALL(IF(ISERROR(SEARCH(MID(";"&amp;'CASE DATA'!$E290&amp;";",ROW($1:$99),1),";")),"",ROW($1:$99)),COLUMN(J289))-1)</f>
        <v/>
      </c>
      <c r="AE290" s="121" t="str">
        <f t="array" ref="AE290">MID(";"&amp;'CASE DATA'!$E290&amp;";",SMALL(IF(ISERROR(SEARCH(MID(";"&amp;'CASE DATA'!$E290&amp;";",ROW($1:$99),1),";")),"",ROW($1:$99)+1),COLUMN(K290)),SMALL(IF(ISERROR(SEARCH(MID(";"&amp;'CASE DATA'!$E290&amp;";",ROW($1:$99),1),";")),"",ROW($1:$99)),COLUMN(K289)+1)-SMALL(IF(ISERROR(SEARCH(MID(";"&amp;'CASE DATA'!$E290&amp;";",ROW($1:$99),1),";")),"",ROW($1:$99)),COLUMN(K289))-1)</f>
        <v/>
      </c>
      <c r="AF290" s="121" t="str">
        <f t="array" ref="AF290">MID(";"&amp;'CASE DATA'!$E290&amp;";",SMALL(IF(ISERROR(SEARCH(MID(";"&amp;'CASE DATA'!$E290&amp;";",ROW($1:$99),1),";")),"",ROW($1:$99)+1),COLUMN(L290)),SMALL(IF(ISERROR(SEARCH(MID(";"&amp;'CASE DATA'!$E290&amp;";",ROW($1:$99),1),";")),"",ROW($1:$99)),COLUMN(L289)+1)-SMALL(IF(ISERROR(SEARCH(MID(";"&amp;'CASE DATA'!$E290&amp;";",ROW($1:$99),1),";")),"",ROW($1:$99)),COLUMN(L289))-1)</f>
        <v/>
      </c>
    </row>
    <row r="291" spans="19:32" x14ac:dyDescent="0.3">
      <c r="S291" s="8">
        <f t="shared" si="5"/>
        <v>0</v>
      </c>
      <c r="U291" s="121" t="str">
        <f t="array" ref="U291">MID(";"&amp;'CASE DATA'!$E291&amp;";",SMALL(IF(ISERROR(SEARCH(MID(";"&amp;'CASE DATA'!$E291&amp;";",ROW($1:$99),1),";")),"",ROW($1:$99)+1),COLUMN(A291)),SMALL(IF(ISERROR(SEARCH(MID(";"&amp;'CASE DATA'!$E291&amp;";",ROW($1:$99),1),";")),"",ROW($1:$99)),COLUMN(A290)+1)-SMALL(IF(ISERROR(SEARCH(MID(";"&amp;'CASE DATA'!$E291&amp;";",ROW($1:$99),1),";")),"",ROW($1:$99)),COLUMN(A290))-1)</f>
        <v/>
      </c>
      <c r="V291" s="121" t="str">
        <f t="array" ref="V291">MID(";"&amp;'CASE DATA'!$E291&amp;";",SMALL(IF(ISERROR(SEARCH(MID(";"&amp;'CASE DATA'!$E291&amp;";",ROW($1:$99),1),";")),"",ROW($1:$99)+1),COLUMN(B291)),SMALL(IF(ISERROR(SEARCH(MID(";"&amp;'CASE DATA'!$E291&amp;";",ROW($1:$99),1),";")),"",ROW($1:$99)),COLUMN(B290)+1)-SMALL(IF(ISERROR(SEARCH(MID(";"&amp;'CASE DATA'!$E291&amp;";",ROW($1:$99),1),";")),"",ROW($1:$99)),COLUMN(B290))-1)</f>
        <v/>
      </c>
      <c r="W291" s="121" t="str">
        <f t="array" ref="W291">MID(";"&amp;'CASE DATA'!$E291&amp;";",SMALL(IF(ISERROR(SEARCH(MID(";"&amp;'CASE DATA'!$E291&amp;";",ROW($1:$99),1),";")),"",ROW($1:$99)+1),COLUMN(C291)),SMALL(IF(ISERROR(SEARCH(MID(";"&amp;'CASE DATA'!$E291&amp;";",ROW($1:$99),1),";")),"",ROW($1:$99)),COLUMN(C290)+1)-SMALL(IF(ISERROR(SEARCH(MID(";"&amp;'CASE DATA'!$E291&amp;";",ROW($1:$99),1),";")),"",ROW($1:$99)),COLUMN(C290))-1)</f>
        <v/>
      </c>
      <c r="X291" s="121" t="str">
        <f t="array" ref="X291">MID(";"&amp;'CASE DATA'!$E291&amp;";",SMALL(IF(ISERROR(SEARCH(MID(";"&amp;'CASE DATA'!$E291&amp;";",ROW($1:$99),1),";")),"",ROW($1:$99)+1),COLUMN(D291)),SMALL(IF(ISERROR(SEARCH(MID(";"&amp;'CASE DATA'!$E291&amp;";",ROW($1:$99),1),";")),"",ROW($1:$99)),COLUMN(D290)+1)-SMALL(IF(ISERROR(SEARCH(MID(";"&amp;'CASE DATA'!$E291&amp;";",ROW($1:$99),1),";")),"",ROW($1:$99)),COLUMN(D290))-1)</f>
        <v/>
      </c>
      <c r="Y291" s="121" t="str">
        <f t="array" ref="Y291">MID(";"&amp;'CASE DATA'!$E291&amp;";",SMALL(IF(ISERROR(SEARCH(MID(";"&amp;'CASE DATA'!$E291&amp;";",ROW($1:$99),1),";")),"",ROW($1:$99)+1),COLUMN(E291)),SMALL(IF(ISERROR(SEARCH(MID(";"&amp;'CASE DATA'!$E291&amp;";",ROW($1:$99),1),";")),"",ROW($1:$99)),COLUMN(E290)+1)-SMALL(IF(ISERROR(SEARCH(MID(";"&amp;'CASE DATA'!$E291&amp;";",ROW($1:$99),1),";")),"",ROW($1:$99)),COLUMN(E290))-1)</f>
        <v/>
      </c>
      <c r="Z291" s="121" t="str">
        <f t="array" ref="Z291">MID(";"&amp;'CASE DATA'!$E291&amp;";",SMALL(IF(ISERROR(SEARCH(MID(";"&amp;'CASE DATA'!$E291&amp;";",ROW($1:$99),1),";")),"",ROW($1:$99)+1),COLUMN(F291)),SMALL(IF(ISERROR(SEARCH(MID(";"&amp;'CASE DATA'!$E291&amp;";",ROW($1:$99),1),";")),"",ROW($1:$99)),COLUMN(F290)+1)-SMALL(IF(ISERROR(SEARCH(MID(";"&amp;'CASE DATA'!$E291&amp;";",ROW($1:$99),1),";")),"",ROW($1:$99)),COLUMN(F290))-1)</f>
        <v/>
      </c>
      <c r="AA291" s="121" t="str">
        <f t="array" ref="AA291">MID(";"&amp;'CASE DATA'!$E291&amp;";",SMALL(IF(ISERROR(SEARCH(MID(";"&amp;'CASE DATA'!$E291&amp;";",ROW($1:$99),1),";")),"",ROW($1:$99)+1),COLUMN(G291)),SMALL(IF(ISERROR(SEARCH(MID(";"&amp;'CASE DATA'!$E291&amp;";",ROW($1:$99),1),";")),"",ROW($1:$99)),COLUMN(G290)+1)-SMALL(IF(ISERROR(SEARCH(MID(";"&amp;'CASE DATA'!$E291&amp;";",ROW($1:$99),1),";")),"",ROW($1:$99)),COLUMN(G290))-1)</f>
        <v/>
      </c>
      <c r="AB291" s="121" t="str">
        <f t="array" ref="AB291">MID(";"&amp;'CASE DATA'!$E291&amp;";",SMALL(IF(ISERROR(SEARCH(MID(";"&amp;'CASE DATA'!$E291&amp;";",ROW($1:$99),1),";")),"",ROW($1:$99)+1),COLUMN(H291)),SMALL(IF(ISERROR(SEARCH(MID(";"&amp;'CASE DATA'!$E291&amp;";",ROW($1:$99),1),";")),"",ROW($1:$99)),COLUMN(H290)+1)-SMALL(IF(ISERROR(SEARCH(MID(";"&amp;'CASE DATA'!$E291&amp;";",ROW($1:$99),1),";")),"",ROW($1:$99)),COLUMN(H290))-1)</f>
        <v/>
      </c>
      <c r="AC291" s="121" t="str">
        <f t="array" ref="AC291">MID(";"&amp;'CASE DATA'!$E291&amp;";",SMALL(IF(ISERROR(SEARCH(MID(";"&amp;'CASE DATA'!$E291&amp;";",ROW($1:$99),1),";")),"",ROW($1:$99)+1),COLUMN(I291)),SMALL(IF(ISERROR(SEARCH(MID(";"&amp;'CASE DATA'!$E291&amp;";",ROW($1:$99),1),";")),"",ROW($1:$99)),COLUMN(I290)+1)-SMALL(IF(ISERROR(SEARCH(MID(";"&amp;'CASE DATA'!$E291&amp;";",ROW($1:$99),1),";")),"",ROW($1:$99)),COLUMN(I290))-1)</f>
        <v/>
      </c>
      <c r="AD291" s="121" t="str">
        <f t="array" ref="AD291">MID(";"&amp;'CASE DATA'!$E291&amp;";",SMALL(IF(ISERROR(SEARCH(MID(";"&amp;'CASE DATA'!$E291&amp;";",ROW($1:$99),1),";")),"",ROW($1:$99)+1),COLUMN(J291)),SMALL(IF(ISERROR(SEARCH(MID(";"&amp;'CASE DATA'!$E291&amp;";",ROW($1:$99),1),";")),"",ROW($1:$99)),COLUMN(J290)+1)-SMALL(IF(ISERROR(SEARCH(MID(";"&amp;'CASE DATA'!$E291&amp;";",ROW($1:$99),1),";")),"",ROW($1:$99)),COLUMN(J290))-1)</f>
        <v/>
      </c>
      <c r="AE291" s="121" t="str">
        <f t="array" ref="AE291">MID(";"&amp;'CASE DATA'!$E291&amp;";",SMALL(IF(ISERROR(SEARCH(MID(";"&amp;'CASE DATA'!$E291&amp;";",ROW($1:$99),1),";")),"",ROW($1:$99)+1),COLUMN(K291)),SMALL(IF(ISERROR(SEARCH(MID(";"&amp;'CASE DATA'!$E291&amp;";",ROW($1:$99),1),";")),"",ROW($1:$99)),COLUMN(K290)+1)-SMALL(IF(ISERROR(SEARCH(MID(";"&amp;'CASE DATA'!$E291&amp;";",ROW($1:$99),1),";")),"",ROW($1:$99)),COLUMN(K290))-1)</f>
        <v/>
      </c>
      <c r="AF291" s="121" t="str">
        <f t="array" ref="AF291">MID(";"&amp;'CASE DATA'!$E291&amp;";",SMALL(IF(ISERROR(SEARCH(MID(";"&amp;'CASE DATA'!$E291&amp;";",ROW($1:$99),1),";")),"",ROW($1:$99)+1),COLUMN(L291)),SMALL(IF(ISERROR(SEARCH(MID(";"&amp;'CASE DATA'!$E291&amp;";",ROW($1:$99),1),";")),"",ROW($1:$99)),COLUMN(L290)+1)-SMALL(IF(ISERROR(SEARCH(MID(";"&amp;'CASE DATA'!$E291&amp;";",ROW($1:$99),1),";")),"",ROW($1:$99)),COLUMN(L290))-1)</f>
        <v/>
      </c>
    </row>
    <row r="292" spans="19:32" x14ac:dyDescent="0.3">
      <c r="S292" s="8">
        <f t="shared" si="5"/>
        <v>0</v>
      </c>
      <c r="U292" s="121" t="str">
        <f t="array" ref="U292">MID(";"&amp;'CASE DATA'!$E292&amp;";",SMALL(IF(ISERROR(SEARCH(MID(";"&amp;'CASE DATA'!$E292&amp;";",ROW($1:$99),1),";")),"",ROW($1:$99)+1),COLUMN(A292)),SMALL(IF(ISERROR(SEARCH(MID(";"&amp;'CASE DATA'!$E292&amp;";",ROW($1:$99),1),";")),"",ROW($1:$99)),COLUMN(A291)+1)-SMALL(IF(ISERROR(SEARCH(MID(";"&amp;'CASE DATA'!$E292&amp;";",ROW($1:$99),1),";")),"",ROW($1:$99)),COLUMN(A291))-1)</f>
        <v/>
      </c>
      <c r="V292" s="121" t="str">
        <f t="array" ref="V292">MID(";"&amp;'CASE DATA'!$E292&amp;";",SMALL(IF(ISERROR(SEARCH(MID(";"&amp;'CASE DATA'!$E292&amp;";",ROW($1:$99),1),";")),"",ROW($1:$99)+1),COLUMN(B292)),SMALL(IF(ISERROR(SEARCH(MID(";"&amp;'CASE DATA'!$E292&amp;";",ROW($1:$99),1),";")),"",ROW($1:$99)),COLUMN(B291)+1)-SMALL(IF(ISERROR(SEARCH(MID(";"&amp;'CASE DATA'!$E292&amp;";",ROW($1:$99),1),";")),"",ROW($1:$99)),COLUMN(B291))-1)</f>
        <v/>
      </c>
      <c r="W292" s="121" t="str">
        <f t="array" ref="W292">MID(";"&amp;'CASE DATA'!$E292&amp;";",SMALL(IF(ISERROR(SEARCH(MID(";"&amp;'CASE DATA'!$E292&amp;";",ROW($1:$99),1),";")),"",ROW($1:$99)+1),COLUMN(C292)),SMALL(IF(ISERROR(SEARCH(MID(";"&amp;'CASE DATA'!$E292&amp;";",ROW($1:$99),1),";")),"",ROW($1:$99)),COLUMN(C291)+1)-SMALL(IF(ISERROR(SEARCH(MID(";"&amp;'CASE DATA'!$E292&amp;";",ROW($1:$99),1),";")),"",ROW($1:$99)),COLUMN(C291))-1)</f>
        <v/>
      </c>
      <c r="X292" s="121" t="str">
        <f t="array" ref="X292">MID(";"&amp;'CASE DATA'!$E292&amp;";",SMALL(IF(ISERROR(SEARCH(MID(";"&amp;'CASE DATA'!$E292&amp;";",ROW($1:$99),1),";")),"",ROW($1:$99)+1),COLUMN(D292)),SMALL(IF(ISERROR(SEARCH(MID(";"&amp;'CASE DATA'!$E292&amp;";",ROW($1:$99),1),";")),"",ROW($1:$99)),COLUMN(D291)+1)-SMALL(IF(ISERROR(SEARCH(MID(";"&amp;'CASE DATA'!$E292&amp;";",ROW($1:$99),1),";")),"",ROW($1:$99)),COLUMN(D291))-1)</f>
        <v/>
      </c>
      <c r="Y292" s="121" t="str">
        <f t="array" ref="Y292">MID(";"&amp;'CASE DATA'!$E292&amp;";",SMALL(IF(ISERROR(SEARCH(MID(";"&amp;'CASE DATA'!$E292&amp;";",ROW($1:$99),1),";")),"",ROW($1:$99)+1),COLUMN(E292)),SMALL(IF(ISERROR(SEARCH(MID(";"&amp;'CASE DATA'!$E292&amp;";",ROW($1:$99),1),";")),"",ROW($1:$99)),COLUMN(E291)+1)-SMALL(IF(ISERROR(SEARCH(MID(";"&amp;'CASE DATA'!$E292&amp;";",ROW($1:$99),1),";")),"",ROW($1:$99)),COLUMN(E291))-1)</f>
        <v/>
      </c>
      <c r="Z292" s="121" t="str">
        <f t="array" ref="Z292">MID(";"&amp;'CASE DATA'!$E292&amp;";",SMALL(IF(ISERROR(SEARCH(MID(";"&amp;'CASE DATA'!$E292&amp;";",ROW($1:$99),1),";")),"",ROW($1:$99)+1),COLUMN(F292)),SMALL(IF(ISERROR(SEARCH(MID(";"&amp;'CASE DATA'!$E292&amp;";",ROW($1:$99),1),";")),"",ROW($1:$99)),COLUMN(F291)+1)-SMALL(IF(ISERROR(SEARCH(MID(";"&amp;'CASE DATA'!$E292&amp;";",ROW($1:$99),1),";")),"",ROW($1:$99)),COLUMN(F291))-1)</f>
        <v/>
      </c>
      <c r="AA292" s="121" t="str">
        <f t="array" ref="AA292">MID(";"&amp;'CASE DATA'!$E292&amp;";",SMALL(IF(ISERROR(SEARCH(MID(";"&amp;'CASE DATA'!$E292&amp;";",ROW($1:$99),1),";")),"",ROW($1:$99)+1),COLUMN(G292)),SMALL(IF(ISERROR(SEARCH(MID(";"&amp;'CASE DATA'!$E292&amp;";",ROW($1:$99),1),";")),"",ROW($1:$99)),COLUMN(G291)+1)-SMALL(IF(ISERROR(SEARCH(MID(";"&amp;'CASE DATA'!$E292&amp;";",ROW($1:$99),1),";")),"",ROW($1:$99)),COLUMN(G291))-1)</f>
        <v/>
      </c>
      <c r="AB292" s="121" t="str">
        <f t="array" ref="AB292">MID(";"&amp;'CASE DATA'!$E292&amp;";",SMALL(IF(ISERROR(SEARCH(MID(";"&amp;'CASE DATA'!$E292&amp;";",ROW($1:$99),1),";")),"",ROW($1:$99)+1),COLUMN(H292)),SMALL(IF(ISERROR(SEARCH(MID(";"&amp;'CASE DATA'!$E292&amp;";",ROW($1:$99),1),";")),"",ROW($1:$99)),COLUMN(H291)+1)-SMALL(IF(ISERROR(SEARCH(MID(";"&amp;'CASE DATA'!$E292&amp;";",ROW($1:$99),1),";")),"",ROW($1:$99)),COLUMN(H291))-1)</f>
        <v/>
      </c>
      <c r="AC292" s="121" t="str">
        <f t="array" ref="AC292">MID(";"&amp;'CASE DATA'!$E292&amp;";",SMALL(IF(ISERROR(SEARCH(MID(";"&amp;'CASE DATA'!$E292&amp;";",ROW($1:$99),1),";")),"",ROW($1:$99)+1),COLUMN(I292)),SMALL(IF(ISERROR(SEARCH(MID(";"&amp;'CASE DATA'!$E292&amp;";",ROW($1:$99),1),";")),"",ROW($1:$99)),COLUMN(I291)+1)-SMALL(IF(ISERROR(SEARCH(MID(";"&amp;'CASE DATA'!$E292&amp;";",ROW($1:$99),1),";")),"",ROW($1:$99)),COLUMN(I291))-1)</f>
        <v/>
      </c>
      <c r="AD292" s="121" t="str">
        <f t="array" ref="AD292">MID(";"&amp;'CASE DATA'!$E292&amp;";",SMALL(IF(ISERROR(SEARCH(MID(";"&amp;'CASE DATA'!$E292&amp;";",ROW($1:$99),1),";")),"",ROW($1:$99)+1),COLUMN(J292)),SMALL(IF(ISERROR(SEARCH(MID(";"&amp;'CASE DATA'!$E292&amp;";",ROW($1:$99),1),";")),"",ROW($1:$99)),COLUMN(J291)+1)-SMALL(IF(ISERROR(SEARCH(MID(";"&amp;'CASE DATA'!$E292&amp;";",ROW($1:$99),1),";")),"",ROW($1:$99)),COLUMN(J291))-1)</f>
        <v/>
      </c>
      <c r="AE292" s="121" t="str">
        <f t="array" ref="AE292">MID(";"&amp;'CASE DATA'!$E292&amp;";",SMALL(IF(ISERROR(SEARCH(MID(";"&amp;'CASE DATA'!$E292&amp;";",ROW($1:$99),1),";")),"",ROW($1:$99)+1),COLUMN(K292)),SMALL(IF(ISERROR(SEARCH(MID(";"&amp;'CASE DATA'!$E292&amp;";",ROW($1:$99),1),";")),"",ROW($1:$99)),COLUMN(K291)+1)-SMALL(IF(ISERROR(SEARCH(MID(";"&amp;'CASE DATA'!$E292&amp;";",ROW($1:$99),1),";")),"",ROW($1:$99)),COLUMN(K291))-1)</f>
        <v/>
      </c>
      <c r="AF292" s="121" t="str">
        <f t="array" ref="AF292">MID(";"&amp;'CASE DATA'!$E292&amp;";",SMALL(IF(ISERROR(SEARCH(MID(";"&amp;'CASE DATA'!$E292&amp;";",ROW($1:$99),1),";")),"",ROW($1:$99)+1),COLUMN(L292)),SMALL(IF(ISERROR(SEARCH(MID(";"&amp;'CASE DATA'!$E292&amp;";",ROW($1:$99),1),";")),"",ROW($1:$99)),COLUMN(L291)+1)-SMALL(IF(ISERROR(SEARCH(MID(";"&amp;'CASE DATA'!$E292&amp;";",ROW($1:$99),1),";")),"",ROW($1:$99)),COLUMN(L291))-1)</f>
        <v/>
      </c>
    </row>
    <row r="293" spans="19:32" x14ac:dyDescent="0.3">
      <c r="S293" s="8">
        <f t="shared" si="5"/>
        <v>0</v>
      </c>
      <c r="U293" s="121" t="str">
        <f t="array" ref="U293">MID(";"&amp;'CASE DATA'!$E293&amp;";",SMALL(IF(ISERROR(SEARCH(MID(";"&amp;'CASE DATA'!$E293&amp;";",ROW($1:$99),1),";")),"",ROW($1:$99)+1),COLUMN(A293)),SMALL(IF(ISERROR(SEARCH(MID(";"&amp;'CASE DATA'!$E293&amp;";",ROW($1:$99),1),";")),"",ROW($1:$99)),COLUMN(A292)+1)-SMALL(IF(ISERROR(SEARCH(MID(";"&amp;'CASE DATA'!$E293&amp;";",ROW($1:$99),1),";")),"",ROW($1:$99)),COLUMN(A292))-1)</f>
        <v/>
      </c>
      <c r="V293" s="121" t="str">
        <f t="array" ref="V293">MID(";"&amp;'CASE DATA'!$E293&amp;";",SMALL(IF(ISERROR(SEARCH(MID(";"&amp;'CASE DATA'!$E293&amp;";",ROW($1:$99),1),";")),"",ROW($1:$99)+1),COLUMN(B293)),SMALL(IF(ISERROR(SEARCH(MID(";"&amp;'CASE DATA'!$E293&amp;";",ROW($1:$99),1),";")),"",ROW($1:$99)),COLUMN(B292)+1)-SMALL(IF(ISERROR(SEARCH(MID(";"&amp;'CASE DATA'!$E293&amp;";",ROW($1:$99),1),";")),"",ROW($1:$99)),COLUMN(B292))-1)</f>
        <v/>
      </c>
      <c r="W293" s="121" t="str">
        <f t="array" ref="W293">MID(";"&amp;'CASE DATA'!$E293&amp;";",SMALL(IF(ISERROR(SEARCH(MID(";"&amp;'CASE DATA'!$E293&amp;";",ROW($1:$99),1),";")),"",ROW($1:$99)+1),COLUMN(C293)),SMALL(IF(ISERROR(SEARCH(MID(";"&amp;'CASE DATA'!$E293&amp;";",ROW($1:$99),1),";")),"",ROW($1:$99)),COLUMN(C292)+1)-SMALL(IF(ISERROR(SEARCH(MID(";"&amp;'CASE DATA'!$E293&amp;";",ROW($1:$99),1),";")),"",ROW($1:$99)),COLUMN(C292))-1)</f>
        <v/>
      </c>
      <c r="X293" s="121" t="str">
        <f t="array" ref="X293">MID(";"&amp;'CASE DATA'!$E293&amp;";",SMALL(IF(ISERROR(SEARCH(MID(";"&amp;'CASE DATA'!$E293&amp;";",ROW($1:$99),1),";")),"",ROW($1:$99)+1),COLUMN(D293)),SMALL(IF(ISERROR(SEARCH(MID(";"&amp;'CASE DATA'!$E293&amp;";",ROW($1:$99),1),";")),"",ROW($1:$99)),COLUMN(D292)+1)-SMALL(IF(ISERROR(SEARCH(MID(";"&amp;'CASE DATA'!$E293&amp;";",ROW($1:$99),1),";")),"",ROW($1:$99)),COLUMN(D292))-1)</f>
        <v/>
      </c>
      <c r="Y293" s="121" t="str">
        <f t="array" ref="Y293">MID(";"&amp;'CASE DATA'!$E293&amp;";",SMALL(IF(ISERROR(SEARCH(MID(";"&amp;'CASE DATA'!$E293&amp;";",ROW($1:$99),1),";")),"",ROW($1:$99)+1),COLUMN(E293)),SMALL(IF(ISERROR(SEARCH(MID(";"&amp;'CASE DATA'!$E293&amp;";",ROW($1:$99),1),";")),"",ROW($1:$99)),COLUMN(E292)+1)-SMALL(IF(ISERROR(SEARCH(MID(";"&amp;'CASE DATA'!$E293&amp;";",ROW($1:$99),1),";")),"",ROW($1:$99)),COLUMN(E292))-1)</f>
        <v/>
      </c>
      <c r="Z293" s="121" t="str">
        <f t="array" ref="Z293">MID(";"&amp;'CASE DATA'!$E293&amp;";",SMALL(IF(ISERROR(SEARCH(MID(";"&amp;'CASE DATA'!$E293&amp;";",ROW($1:$99),1),";")),"",ROW($1:$99)+1),COLUMN(F293)),SMALL(IF(ISERROR(SEARCH(MID(";"&amp;'CASE DATA'!$E293&amp;";",ROW($1:$99),1),";")),"",ROW($1:$99)),COLUMN(F292)+1)-SMALL(IF(ISERROR(SEARCH(MID(";"&amp;'CASE DATA'!$E293&amp;";",ROW($1:$99),1),";")),"",ROW($1:$99)),COLUMN(F292))-1)</f>
        <v/>
      </c>
      <c r="AA293" s="121" t="str">
        <f t="array" ref="AA293">MID(";"&amp;'CASE DATA'!$E293&amp;";",SMALL(IF(ISERROR(SEARCH(MID(";"&amp;'CASE DATA'!$E293&amp;";",ROW($1:$99),1),";")),"",ROW($1:$99)+1),COLUMN(G293)),SMALL(IF(ISERROR(SEARCH(MID(";"&amp;'CASE DATA'!$E293&amp;";",ROW($1:$99),1),";")),"",ROW($1:$99)),COLUMN(G292)+1)-SMALL(IF(ISERROR(SEARCH(MID(";"&amp;'CASE DATA'!$E293&amp;";",ROW($1:$99),1),";")),"",ROW($1:$99)),COLUMN(G292))-1)</f>
        <v/>
      </c>
      <c r="AB293" s="121" t="str">
        <f t="array" ref="AB293">MID(";"&amp;'CASE DATA'!$E293&amp;";",SMALL(IF(ISERROR(SEARCH(MID(";"&amp;'CASE DATA'!$E293&amp;";",ROW($1:$99),1),";")),"",ROW($1:$99)+1),COLUMN(H293)),SMALL(IF(ISERROR(SEARCH(MID(";"&amp;'CASE DATA'!$E293&amp;";",ROW($1:$99),1),";")),"",ROW($1:$99)),COLUMN(H292)+1)-SMALL(IF(ISERROR(SEARCH(MID(";"&amp;'CASE DATA'!$E293&amp;";",ROW($1:$99),1),";")),"",ROW($1:$99)),COLUMN(H292))-1)</f>
        <v/>
      </c>
      <c r="AC293" s="121" t="str">
        <f t="array" ref="AC293">MID(";"&amp;'CASE DATA'!$E293&amp;";",SMALL(IF(ISERROR(SEARCH(MID(";"&amp;'CASE DATA'!$E293&amp;";",ROW($1:$99),1),";")),"",ROW($1:$99)+1),COLUMN(I293)),SMALL(IF(ISERROR(SEARCH(MID(";"&amp;'CASE DATA'!$E293&amp;";",ROW($1:$99),1),";")),"",ROW($1:$99)),COLUMN(I292)+1)-SMALL(IF(ISERROR(SEARCH(MID(";"&amp;'CASE DATA'!$E293&amp;";",ROW($1:$99),1),";")),"",ROW($1:$99)),COLUMN(I292))-1)</f>
        <v/>
      </c>
      <c r="AD293" s="121" t="str">
        <f t="array" ref="AD293">MID(";"&amp;'CASE DATA'!$E293&amp;";",SMALL(IF(ISERROR(SEARCH(MID(";"&amp;'CASE DATA'!$E293&amp;";",ROW($1:$99),1),";")),"",ROW($1:$99)+1),COLUMN(J293)),SMALL(IF(ISERROR(SEARCH(MID(";"&amp;'CASE DATA'!$E293&amp;";",ROW($1:$99),1),";")),"",ROW($1:$99)),COLUMN(J292)+1)-SMALL(IF(ISERROR(SEARCH(MID(";"&amp;'CASE DATA'!$E293&amp;";",ROW($1:$99),1),";")),"",ROW($1:$99)),COLUMN(J292))-1)</f>
        <v/>
      </c>
      <c r="AE293" s="121" t="str">
        <f t="array" ref="AE293">MID(";"&amp;'CASE DATA'!$E293&amp;";",SMALL(IF(ISERROR(SEARCH(MID(";"&amp;'CASE DATA'!$E293&amp;";",ROW($1:$99),1),";")),"",ROW($1:$99)+1),COLUMN(K293)),SMALL(IF(ISERROR(SEARCH(MID(";"&amp;'CASE DATA'!$E293&amp;";",ROW($1:$99),1),";")),"",ROW($1:$99)),COLUMN(K292)+1)-SMALL(IF(ISERROR(SEARCH(MID(";"&amp;'CASE DATA'!$E293&amp;";",ROW($1:$99),1),";")),"",ROW($1:$99)),COLUMN(K292))-1)</f>
        <v/>
      </c>
      <c r="AF293" s="121" t="str">
        <f t="array" ref="AF293">MID(";"&amp;'CASE DATA'!$E293&amp;";",SMALL(IF(ISERROR(SEARCH(MID(";"&amp;'CASE DATA'!$E293&amp;";",ROW($1:$99),1),";")),"",ROW($1:$99)+1),COLUMN(L293)),SMALL(IF(ISERROR(SEARCH(MID(";"&amp;'CASE DATA'!$E293&amp;";",ROW($1:$99),1),";")),"",ROW($1:$99)),COLUMN(L292)+1)-SMALL(IF(ISERROR(SEARCH(MID(";"&amp;'CASE DATA'!$E293&amp;";",ROW($1:$99),1),";")),"",ROW($1:$99)),COLUMN(L292))-1)</f>
        <v/>
      </c>
    </row>
    <row r="294" spans="19:32" x14ac:dyDescent="0.3">
      <c r="S294" s="8">
        <f t="shared" si="5"/>
        <v>0</v>
      </c>
      <c r="U294" s="121" t="str">
        <f t="array" ref="U294">MID(";"&amp;'CASE DATA'!$E294&amp;";",SMALL(IF(ISERROR(SEARCH(MID(";"&amp;'CASE DATA'!$E294&amp;";",ROW($1:$99),1),";")),"",ROW($1:$99)+1),COLUMN(A294)),SMALL(IF(ISERROR(SEARCH(MID(";"&amp;'CASE DATA'!$E294&amp;";",ROW($1:$99),1),";")),"",ROW($1:$99)),COLUMN(A293)+1)-SMALL(IF(ISERROR(SEARCH(MID(";"&amp;'CASE DATA'!$E294&amp;";",ROW($1:$99),1),";")),"",ROW($1:$99)),COLUMN(A293))-1)</f>
        <v/>
      </c>
      <c r="V294" s="121" t="str">
        <f t="array" ref="V294">MID(";"&amp;'CASE DATA'!$E294&amp;";",SMALL(IF(ISERROR(SEARCH(MID(";"&amp;'CASE DATA'!$E294&amp;";",ROW($1:$99),1),";")),"",ROW($1:$99)+1),COLUMN(B294)),SMALL(IF(ISERROR(SEARCH(MID(";"&amp;'CASE DATA'!$E294&amp;";",ROW($1:$99),1),";")),"",ROW($1:$99)),COLUMN(B293)+1)-SMALL(IF(ISERROR(SEARCH(MID(";"&amp;'CASE DATA'!$E294&amp;";",ROW($1:$99),1),";")),"",ROW($1:$99)),COLUMN(B293))-1)</f>
        <v/>
      </c>
      <c r="W294" s="121" t="str">
        <f t="array" ref="W294">MID(";"&amp;'CASE DATA'!$E294&amp;";",SMALL(IF(ISERROR(SEARCH(MID(";"&amp;'CASE DATA'!$E294&amp;";",ROW($1:$99),1),";")),"",ROW($1:$99)+1),COLUMN(C294)),SMALL(IF(ISERROR(SEARCH(MID(";"&amp;'CASE DATA'!$E294&amp;";",ROW($1:$99),1),";")),"",ROW($1:$99)),COLUMN(C293)+1)-SMALL(IF(ISERROR(SEARCH(MID(";"&amp;'CASE DATA'!$E294&amp;";",ROW($1:$99),1),";")),"",ROW($1:$99)),COLUMN(C293))-1)</f>
        <v/>
      </c>
      <c r="X294" s="121" t="str">
        <f t="array" ref="X294">MID(";"&amp;'CASE DATA'!$E294&amp;";",SMALL(IF(ISERROR(SEARCH(MID(";"&amp;'CASE DATA'!$E294&amp;";",ROW($1:$99),1),";")),"",ROW($1:$99)+1),COLUMN(D294)),SMALL(IF(ISERROR(SEARCH(MID(";"&amp;'CASE DATA'!$E294&amp;";",ROW($1:$99),1),";")),"",ROW($1:$99)),COLUMN(D293)+1)-SMALL(IF(ISERROR(SEARCH(MID(";"&amp;'CASE DATA'!$E294&amp;";",ROW($1:$99),1),";")),"",ROW($1:$99)),COLUMN(D293))-1)</f>
        <v/>
      </c>
      <c r="Y294" s="121" t="str">
        <f t="array" ref="Y294">MID(";"&amp;'CASE DATA'!$E294&amp;";",SMALL(IF(ISERROR(SEARCH(MID(";"&amp;'CASE DATA'!$E294&amp;";",ROW($1:$99),1),";")),"",ROW($1:$99)+1),COLUMN(E294)),SMALL(IF(ISERROR(SEARCH(MID(";"&amp;'CASE DATA'!$E294&amp;";",ROW($1:$99),1),";")),"",ROW($1:$99)),COLUMN(E293)+1)-SMALL(IF(ISERROR(SEARCH(MID(";"&amp;'CASE DATA'!$E294&amp;";",ROW($1:$99),1),";")),"",ROW($1:$99)),COLUMN(E293))-1)</f>
        <v/>
      </c>
      <c r="Z294" s="121" t="str">
        <f t="array" ref="Z294">MID(";"&amp;'CASE DATA'!$E294&amp;";",SMALL(IF(ISERROR(SEARCH(MID(";"&amp;'CASE DATA'!$E294&amp;";",ROW($1:$99),1),";")),"",ROW($1:$99)+1),COLUMN(F294)),SMALL(IF(ISERROR(SEARCH(MID(";"&amp;'CASE DATA'!$E294&amp;";",ROW($1:$99),1),";")),"",ROW($1:$99)),COLUMN(F293)+1)-SMALL(IF(ISERROR(SEARCH(MID(";"&amp;'CASE DATA'!$E294&amp;";",ROW($1:$99),1),";")),"",ROW($1:$99)),COLUMN(F293))-1)</f>
        <v/>
      </c>
      <c r="AA294" s="121" t="str">
        <f t="array" ref="AA294">MID(";"&amp;'CASE DATA'!$E294&amp;";",SMALL(IF(ISERROR(SEARCH(MID(";"&amp;'CASE DATA'!$E294&amp;";",ROW($1:$99),1),";")),"",ROW($1:$99)+1),COLUMN(G294)),SMALL(IF(ISERROR(SEARCH(MID(";"&amp;'CASE DATA'!$E294&amp;";",ROW($1:$99),1),";")),"",ROW($1:$99)),COLUMN(G293)+1)-SMALL(IF(ISERROR(SEARCH(MID(";"&amp;'CASE DATA'!$E294&amp;";",ROW($1:$99),1),";")),"",ROW($1:$99)),COLUMN(G293))-1)</f>
        <v/>
      </c>
      <c r="AB294" s="121" t="str">
        <f t="array" ref="AB294">MID(";"&amp;'CASE DATA'!$E294&amp;";",SMALL(IF(ISERROR(SEARCH(MID(";"&amp;'CASE DATA'!$E294&amp;";",ROW($1:$99),1),";")),"",ROW($1:$99)+1),COLUMN(H294)),SMALL(IF(ISERROR(SEARCH(MID(";"&amp;'CASE DATA'!$E294&amp;";",ROW($1:$99),1),";")),"",ROW($1:$99)),COLUMN(H293)+1)-SMALL(IF(ISERROR(SEARCH(MID(";"&amp;'CASE DATA'!$E294&amp;";",ROW($1:$99),1),";")),"",ROW($1:$99)),COLUMN(H293))-1)</f>
        <v/>
      </c>
      <c r="AC294" s="121" t="str">
        <f t="array" ref="AC294">MID(";"&amp;'CASE DATA'!$E294&amp;";",SMALL(IF(ISERROR(SEARCH(MID(";"&amp;'CASE DATA'!$E294&amp;";",ROW($1:$99),1),";")),"",ROW($1:$99)+1),COLUMN(I294)),SMALL(IF(ISERROR(SEARCH(MID(";"&amp;'CASE DATA'!$E294&amp;";",ROW($1:$99),1),";")),"",ROW($1:$99)),COLUMN(I293)+1)-SMALL(IF(ISERROR(SEARCH(MID(";"&amp;'CASE DATA'!$E294&amp;";",ROW($1:$99),1),";")),"",ROW($1:$99)),COLUMN(I293))-1)</f>
        <v/>
      </c>
      <c r="AD294" s="121" t="str">
        <f t="array" ref="AD294">MID(";"&amp;'CASE DATA'!$E294&amp;";",SMALL(IF(ISERROR(SEARCH(MID(";"&amp;'CASE DATA'!$E294&amp;";",ROW($1:$99),1),";")),"",ROW($1:$99)+1),COLUMN(J294)),SMALL(IF(ISERROR(SEARCH(MID(";"&amp;'CASE DATA'!$E294&amp;";",ROW($1:$99),1),";")),"",ROW($1:$99)),COLUMN(J293)+1)-SMALL(IF(ISERROR(SEARCH(MID(";"&amp;'CASE DATA'!$E294&amp;";",ROW($1:$99),1),";")),"",ROW($1:$99)),COLUMN(J293))-1)</f>
        <v/>
      </c>
      <c r="AE294" s="121" t="str">
        <f t="array" ref="AE294">MID(";"&amp;'CASE DATA'!$E294&amp;";",SMALL(IF(ISERROR(SEARCH(MID(";"&amp;'CASE DATA'!$E294&amp;";",ROW($1:$99),1),";")),"",ROW($1:$99)+1),COLUMN(K294)),SMALL(IF(ISERROR(SEARCH(MID(";"&amp;'CASE DATA'!$E294&amp;";",ROW($1:$99),1),";")),"",ROW($1:$99)),COLUMN(K293)+1)-SMALL(IF(ISERROR(SEARCH(MID(";"&amp;'CASE DATA'!$E294&amp;";",ROW($1:$99),1),";")),"",ROW($1:$99)),COLUMN(K293))-1)</f>
        <v/>
      </c>
      <c r="AF294" s="121" t="str">
        <f t="array" ref="AF294">MID(";"&amp;'CASE DATA'!$E294&amp;";",SMALL(IF(ISERROR(SEARCH(MID(";"&amp;'CASE DATA'!$E294&amp;";",ROW($1:$99),1),";")),"",ROW($1:$99)+1),COLUMN(L294)),SMALL(IF(ISERROR(SEARCH(MID(";"&amp;'CASE DATA'!$E294&amp;";",ROW($1:$99),1),";")),"",ROW($1:$99)),COLUMN(L293)+1)-SMALL(IF(ISERROR(SEARCH(MID(";"&amp;'CASE DATA'!$E294&amp;";",ROW($1:$99),1),";")),"",ROW($1:$99)),COLUMN(L293))-1)</f>
        <v/>
      </c>
    </row>
    <row r="295" spans="19:32" x14ac:dyDescent="0.3">
      <c r="S295" s="8">
        <f t="shared" si="5"/>
        <v>0</v>
      </c>
      <c r="U295" s="121" t="str">
        <f t="array" ref="U295">MID(";"&amp;'CASE DATA'!$E295&amp;";",SMALL(IF(ISERROR(SEARCH(MID(";"&amp;'CASE DATA'!$E295&amp;";",ROW($1:$99),1),";")),"",ROW($1:$99)+1),COLUMN(A295)),SMALL(IF(ISERROR(SEARCH(MID(";"&amp;'CASE DATA'!$E295&amp;";",ROW($1:$99),1),";")),"",ROW($1:$99)),COLUMN(A294)+1)-SMALL(IF(ISERROR(SEARCH(MID(";"&amp;'CASE DATA'!$E295&amp;";",ROW($1:$99),1),";")),"",ROW($1:$99)),COLUMN(A294))-1)</f>
        <v/>
      </c>
      <c r="V295" s="121" t="str">
        <f t="array" ref="V295">MID(";"&amp;'CASE DATA'!$E295&amp;";",SMALL(IF(ISERROR(SEARCH(MID(";"&amp;'CASE DATA'!$E295&amp;";",ROW($1:$99),1),";")),"",ROW($1:$99)+1),COLUMN(B295)),SMALL(IF(ISERROR(SEARCH(MID(";"&amp;'CASE DATA'!$E295&amp;";",ROW($1:$99),1),";")),"",ROW($1:$99)),COLUMN(B294)+1)-SMALL(IF(ISERROR(SEARCH(MID(";"&amp;'CASE DATA'!$E295&amp;";",ROW($1:$99),1),";")),"",ROW($1:$99)),COLUMN(B294))-1)</f>
        <v/>
      </c>
      <c r="W295" s="121" t="str">
        <f t="array" ref="W295">MID(";"&amp;'CASE DATA'!$E295&amp;";",SMALL(IF(ISERROR(SEARCH(MID(";"&amp;'CASE DATA'!$E295&amp;";",ROW($1:$99),1),";")),"",ROW($1:$99)+1),COLUMN(C295)),SMALL(IF(ISERROR(SEARCH(MID(";"&amp;'CASE DATA'!$E295&amp;";",ROW($1:$99),1),";")),"",ROW($1:$99)),COLUMN(C294)+1)-SMALL(IF(ISERROR(SEARCH(MID(";"&amp;'CASE DATA'!$E295&amp;";",ROW($1:$99),1),";")),"",ROW($1:$99)),COLUMN(C294))-1)</f>
        <v/>
      </c>
      <c r="X295" s="121" t="str">
        <f t="array" ref="X295">MID(";"&amp;'CASE DATA'!$E295&amp;";",SMALL(IF(ISERROR(SEARCH(MID(";"&amp;'CASE DATA'!$E295&amp;";",ROW($1:$99),1),";")),"",ROW($1:$99)+1),COLUMN(D295)),SMALL(IF(ISERROR(SEARCH(MID(";"&amp;'CASE DATA'!$E295&amp;";",ROW($1:$99),1),";")),"",ROW($1:$99)),COLUMN(D294)+1)-SMALL(IF(ISERROR(SEARCH(MID(";"&amp;'CASE DATA'!$E295&amp;";",ROW($1:$99),1),";")),"",ROW($1:$99)),COLUMN(D294))-1)</f>
        <v/>
      </c>
      <c r="Y295" s="121" t="str">
        <f t="array" ref="Y295">MID(";"&amp;'CASE DATA'!$E295&amp;";",SMALL(IF(ISERROR(SEARCH(MID(";"&amp;'CASE DATA'!$E295&amp;";",ROW($1:$99),1),";")),"",ROW($1:$99)+1),COLUMN(E295)),SMALL(IF(ISERROR(SEARCH(MID(";"&amp;'CASE DATA'!$E295&amp;";",ROW($1:$99),1),";")),"",ROW($1:$99)),COLUMN(E294)+1)-SMALL(IF(ISERROR(SEARCH(MID(";"&amp;'CASE DATA'!$E295&amp;";",ROW($1:$99),1),";")),"",ROW($1:$99)),COLUMN(E294))-1)</f>
        <v/>
      </c>
      <c r="Z295" s="121" t="str">
        <f t="array" ref="Z295">MID(";"&amp;'CASE DATA'!$E295&amp;";",SMALL(IF(ISERROR(SEARCH(MID(";"&amp;'CASE DATA'!$E295&amp;";",ROW($1:$99),1),";")),"",ROW($1:$99)+1),COLUMN(F295)),SMALL(IF(ISERROR(SEARCH(MID(";"&amp;'CASE DATA'!$E295&amp;";",ROW($1:$99),1),";")),"",ROW($1:$99)),COLUMN(F294)+1)-SMALL(IF(ISERROR(SEARCH(MID(";"&amp;'CASE DATA'!$E295&amp;";",ROW($1:$99),1),";")),"",ROW($1:$99)),COLUMN(F294))-1)</f>
        <v/>
      </c>
      <c r="AA295" s="121" t="str">
        <f t="array" ref="AA295">MID(";"&amp;'CASE DATA'!$E295&amp;";",SMALL(IF(ISERROR(SEARCH(MID(";"&amp;'CASE DATA'!$E295&amp;";",ROW($1:$99),1),";")),"",ROW($1:$99)+1),COLUMN(G295)),SMALL(IF(ISERROR(SEARCH(MID(";"&amp;'CASE DATA'!$E295&amp;";",ROW($1:$99),1),";")),"",ROW($1:$99)),COLUMN(G294)+1)-SMALL(IF(ISERROR(SEARCH(MID(";"&amp;'CASE DATA'!$E295&amp;";",ROW($1:$99),1),";")),"",ROW($1:$99)),COLUMN(G294))-1)</f>
        <v/>
      </c>
      <c r="AB295" s="121" t="str">
        <f t="array" ref="AB295">MID(";"&amp;'CASE DATA'!$E295&amp;";",SMALL(IF(ISERROR(SEARCH(MID(";"&amp;'CASE DATA'!$E295&amp;";",ROW($1:$99),1),";")),"",ROW($1:$99)+1),COLUMN(H295)),SMALL(IF(ISERROR(SEARCH(MID(";"&amp;'CASE DATA'!$E295&amp;";",ROW($1:$99),1),";")),"",ROW($1:$99)),COLUMN(H294)+1)-SMALL(IF(ISERROR(SEARCH(MID(";"&amp;'CASE DATA'!$E295&amp;";",ROW($1:$99),1),";")),"",ROW($1:$99)),COLUMN(H294))-1)</f>
        <v/>
      </c>
      <c r="AC295" s="121" t="str">
        <f t="array" ref="AC295">MID(";"&amp;'CASE DATA'!$E295&amp;";",SMALL(IF(ISERROR(SEARCH(MID(";"&amp;'CASE DATA'!$E295&amp;";",ROW($1:$99),1),";")),"",ROW($1:$99)+1),COLUMN(I295)),SMALL(IF(ISERROR(SEARCH(MID(";"&amp;'CASE DATA'!$E295&amp;";",ROW($1:$99),1),";")),"",ROW($1:$99)),COLUMN(I294)+1)-SMALL(IF(ISERROR(SEARCH(MID(";"&amp;'CASE DATA'!$E295&amp;";",ROW($1:$99),1),";")),"",ROW($1:$99)),COLUMN(I294))-1)</f>
        <v/>
      </c>
      <c r="AD295" s="121" t="str">
        <f t="array" ref="AD295">MID(";"&amp;'CASE DATA'!$E295&amp;";",SMALL(IF(ISERROR(SEARCH(MID(";"&amp;'CASE DATA'!$E295&amp;";",ROW($1:$99),1),";")),"",ROW($1:$99)+1),COLUMN(J295)),SMALL(IF(ISERROR(SEARCH(MID(";"&amp;'CASE DATA'!$E295&amp;";",ROW($1:$99),1),";")),"",ROW($1:$99)),COLUMN(J294)+1)-SMALL(IF(ISERROR(SEARCH(MID(";"&amp;'CASE DATA'!$E295&amp;";",ROW($1:$99),1),";")),"",ROW($1:$99)),COLUMN(J294))-1)</f>
        <v/>
      </c>
      <c r="AE295" s="121" t="str">
        <f t="array" ref="AE295">MID(";"&amp;'CASE DATA'!$E295&amp;";",SMALL(IF(ISERROR(SEARCH(MID(";"&amp;'CASE DATA'!$E295&amp;";",ROW($1:$99),1),";")),"",ROW($1:$99)+1),COLUMN(K295)),SMALL(IF(ISERROR(SEARCH(MID(";"&amp;'CASE DATA'!$E295&amp;";",ROW($1:$99),1),";")),"",ROW($1:$99)),COLUMN(K294)+1)-SMALL(IF(ISERROR(SEARCH(MID(";"&amp;'CASE DATA'!$E295&amp;";",ROW($1:$99),1),";")),"",ROW($1:$99)),COLUMN(K294))-1)</f>
        <v/>
      </c>
      <c r="AF295" s="121" t="str">
        <f t="array" ref="AF295">MID(";"&amp;'CASE DATA'!$E295&amp;";",SMALL(IF(ISERROR(SEARCH(MID(";"&amp;'CASE DATA'!$E295&amp;";",ROW($1:$99),1),";")),"",ROW($1:$99)+1),COLUMN(L295)),SMALL(IF(ISERROR(SEARCH(MID(";"&amp;'CASE DATA'!$E295&amp;";",ROW($1:$99),1),";")),"",ROW($1:$99)),COLUMN(L294)+1)-SMALL(IF(ISERROR(SEARCH(MID(";"&amp;'CASE DATA'!$E295&amp;";",ROW($1:$99),1),";")),"",ROW($1:$99)),COLUMN(L294))-1)</f>
        <v/>
      </c>
    </row>
    <row r="296" spans="19:32" x14ac:dyDescent="0.3">
      <c r="S296" s="8">
        <f t="shared" si="5"/>
        <v>0</v>
      </c>
      <c r="U296" s="121" t="str">
        <f t="array" ref="U296">MID(";"&amp;'CASE DATA'!$E296&amp;";",SMALL(IF(ISERROR(SEARCH(MID(";"&amp;'CASE DATA'!$E296&amp;";",ROW($1:$99),1),";")),"",ROW($1:$99)+1),COLUMN(A296)),SMALL(IF(ISERROR(SEARCH(MID(";"&amp;'CASE DATA'!$E296&amp;";",ROW($1:$99),1),";")),"",ROW($1:$99)),COLUMN(A295)+1)-SMALL(IF(ISERROR(SEARCH(MID(";"&amp;'CASE DATA'!$E296&amp;";",ROW($1:$99),1),";")),"",ROW($1:$99)),COLUMN(A295))-1)</f>
        <v/>
      </c>
      <c r="V296" s="121" t="str">
        <f t="array" ref="V296">MID(";"&amp;'CASE DATA'!$E296&amp;";",SMALL(IF(ISERROR(SEARCH(MID(";"&amp;'CASE DATA'!$E296&amp;";",ROW($1:$99),1),";")),"",ROW($1:$99)+1),COLUMN(B296)),SMALL(IF(ISERROR(SEARCH(MID(";"&amp;'CASE DATA'!$E296&amp;";",ROW($1:$99),1),";")),"",ROW($1:$99)),COLUMN(B295)+1)-SMALL(IF(ISERROR(SEARCH(MID(";"&amp;'CASE DATA'!$E296&amp;";",ROW($1:$99),1),";")),"",ROW($1:$99)),COLUMN(B295))-1)</f>
        <v/>
      </c>
      <c r="W296" s="121" t="str">
        <f t="array" ref="W296">MID(";"&amp;'CASE DATA'!$E296&amp;";",SMALL(IF(ISERROR(SEARCH(MID(";"&amp;'CASE DATA'!$E296&amp;";",ROW($1:$99),1),";")),"",ROW($1:$99)+1),COLUMN(C296)),SMALL(IF(ISERROR(SEARCH(MID(";"&amp;'CASE DATA'!$E296&amp;";",ROW($1:$99),1),";")),"",ROW($1:$99)),COLUMN(C295)+1)-SMALL(IF(ISERROR(SEARCH(MID(";"&amp;'CASE DATA'!$E296&amp;";",ROW($1:$99),1),";")),"",ROW($1:$99)),COLUMN(C295))-1)</f>
        <v/>
      </c>
      <c r="X296" s="121" t="str">
        <f t="array" ref="X296">MID(";"&amp;'CASE DATA'!$E296&amp;";",SMALL(IF(ISERROR(SEARCH(MID(";"&amp;'CASE DATA'!$E296&amp;";",ROW($1:$99),1),";")),"",ROW($1:$99)+1),COLUMN(D296)),SMALL(IF(ISERROR(SEARCH(MID(";"&amp;'CASE DATA'!$E296&amp;";",ROW($1:$99),1),";")),"",ROW($1:$99)),COLUMN(D295)+1)-SMALL(IF(ISERROR(SEARCH(MID(";"&amp;'CASE DATA'!$E296&amp;";",ROW($1:$99),1),";")),"",ROW($1:$99)),COLUMN(D295))-1)</f>
        <v/>
      </c>
      <c r="Y296" s="121" t="str">
        <f t="array" ref="Y296">MID(";"&amp;'CASE DATA'!$E296&amp;";",SMALL(IF(ISERROR(SEARCH(MID(";"&amp;'CASE DATA'!$E296&amp;";",ROW($1:$99),1),";")),"",ROW($1:$99)+1),COLUMN(E296)),SMALL(IF(ISERROR(SEARCH(MID(";"&amp;'CASE DATA'!$E296&amp;";",ROW($1:$99),1),";")),"",ROW($1:$99)),COLUMN(E295)+1)-SMALL(IF(ISERROR(SEARCH(MID(";"&amp;'CASE DATA'!$E296&amp;";",ROW($1:$99),1),";")),"",ROW($1:$99)),COLUMN(E295))-1)</f>
        <v/>
      </c>
      <c r="Z296" s="121" t="str">
        <f t="array" ref="Z296">MID(";"&amp;'CASE DATA'!$E296&amp;";",SMALL(IF(ISERROR(SEARCH(MID(";"&amp;'CASE DATA'!$E296&amp;";",ROW($1:$99),1),";")),"",ROW($1:$99)+1),COLUMN(F296)),SMALL(IF(ISERROR(SEARCH(MID(";"&amp;'CASE DATA'!$E296&amp;";",ROW($1:$99),1),";")),"",ROW($1:$99)),COLUMN(F295)+1)-SMALL(IF(ISERROR(SEARCH(MID(";"&amp;'CASE DATA'!$E296&amp;";",ROW($1:$99),1),";")),"",ROW($1:$99)),COLUMN(F295))-1)</f>
        <v/>
      </c>
      <c r="AA296" s="121" t="str">
        <f t="array" ref="AA296">MID(";"&amp;'CASE DATA'!$E296&amp;";",SMALL(IF(ISERROR(SEARCH(MID(";"&amp;'CASE DATA'!$E296&amp;";",ROW($1:$99),1),";")),"",ROW($1:$99)+1),COLUMN(G296)),SMALL(IF(ISERROR(SEARCH(MID(";"&amp;'CASE DATA'!$E296&amp;";",ROW($1:$99),1),";")),"",ROW($1:$99)),COLUMN(G295)+1)-SMALL(IF(ISERROR(SEARCH(MID(";"&amp;'CASE DATA'!$E296&amp;";",ROW($1:$99),1),";")),"",ROW($1:$99)),COLUMN(G295))-1)</f>
        <v/>
      </c>
      <c r="AB296" s="121" t="str">
        <f t="array" ref="AB296">MID(";"&amp;'CASE DATA'!$E296&amp;";",SMALL(IF(ISERROR(SEARCH(MID(";"&amp;'CASE DATA'!$E296&amp;";",ROW($1:$99),1),";")),"",ROW($1:$99)+1),COLUMN(H296)),SMALL(IF(ISERROR(SEARCH(MID(";"&amp;'CASE DATA'!$E296&amp;";",ROW($1:$99),1),";")),"",ROW($1:$99)),COLUMN(H295)+1)-SMALL(IF(ISERROR(SEARCH(MID(";"&amp;'CASE DATA'!$E296&amp;";",ROW($1:$99),1),";")),"",ROW($1:$99)),COLUMN(H295))-1)</f>
        <v/>
      </c>
      <c r="AC296" s="121" t="str">
        <f t="array" ref="AC296">MID(";"&amp;'CASE DATA'!$E296&amp;";",SMALL(IF(ISERROR(SEARCH(MID(";"&amp;'CASE DATA'!$E296&amp;";",ROW($1:$99),1),";")),"",ROW($1:$99)+1),COLUMN(I296)),SMALL(IF(ISERROR(SEARCH(MID(";"&amp;'CASE DATA'!$E296&amp;";",ROW($1:$99),1),";")),"",ROW($1:$99)),COLUMN(I295)+1)-SMALL(IF(ISERROR(SEARCH(MID(";"&amp;'CASE DATA'!$E296&amp;";",ROW($1:$99),1),";")),"",ROW($1:$99)),COLUMN(I295))-1)</f>
        <v/>
      </c>
      <c r="AD296" s="121" t="str">
        <f t="array" ref="AD296">MID(";"&amp;'CASE DATA'!$E296&amp;";",SMALL(IF(ISERROR(SEARCH(MID(";"&amp;'CASE DATA'!$E296&amp;";",ROW($1:$99),1),";")),"",ROW($1:$99)+1),COLUMN(J296)),SMALL(IF(ISERROR(SEARCH(MID(";"&amp;'CASE DATA'!$E296&amp;";",ROW($1:$99),1),";")),"",ROW($1:$99)),COLUMN(J295)+1)-SMALL(IF(ISERROR(SEARCH(MID(";"&amp;'CASE DATA'!$E296&amp;";",ROW($1:$99),1),";")),"",ROW($1:$99)),COLUMN(J295))-1)</f>
        <v/>
      </c>
      <c r="AE296" s="121" t="str">
        <f t="array" ref="AE296">MID(";"&amp;'CASE DATA'!$E296&amp;";",SMALL(IF(ISERROR(SEARCH(MID(";"&amp;'CASE DATA'!$E296&amp;";",ROW($1:$99),1),";")),"",ROW($1:$99)+1),COLUMN(K296)),SMALL(IF(ISERROR(SEARCH(MID(";"&amp;'CASE DATA'!$E296&amp;";",ROW($1:$99),1),";")),"",ROW($1:$99)),COLUMN(K295)+1)-SMALL(IF(ISERROR(SEARCH(MID(";"&amp;'CASE DATA'!$E296&amp;";",ROW($1:$99),1),";")),"",ROW($1:$99)),COLUMN(K295))-1)</f>
        <v/>
      </c>
      <c r="AF296" s="121" t="str">
        <f t="array" ref="AF296">MID(";"&amp;'CASE DATA'!$E296&amp;";",SMALL(IF(ISERROR(SEARCH(MID(";"&amp;'CASE DATA'!$E296&amp;";",ROW($1:$99),1),";")),"",ROW($1:$99)+1),COLUMN(L296)),SMALL(IF(ISERROR(SEARCH(MID(";"&amp;'CASE DATA'!$E296&amp;";",ROW($1:$99),1),";")),"",ROW($1:$99)),COLUMN(L295)+1)-SMALL(IF(ISERROR(SEARCH(MID(";"&amp;'CASE DATA'!$E296&amp;";",ROW($1:$99),1),";")),"",ROW($1:$99)),COLUMN(L295))-1)</f>
        <v/>
      </c>
    </row>
    <row r="297" spans="19:32" x14ac:dyDescent="0.3">
      <c r="S297" s="8">
        <f t="shared" si="5"/>
        <v>0</v>
      </c>
      <c r="U297" s="121" t="str">
        <f t="array" ref="U297">MID(";"&amp;'CASE DATA'!$E297&amp;";",SMALL(IF(ISERROR(SEARCH(MID(";"&amp;'CASE DATA'!$E297&amp;";",ROW($1:$99),1),";")),"",ROW($1:$99)+1),COLUMN(A297)),SMALL(IF(ISERROR(SEARCH(MID(";"&amp;'CASE DATA'!$E297&amp;";",ROW($1:$99),1),";")),"",ROW($1:$99)),COLUMN(A296)+1)-SMALL(IF(ISERROR(SEARCH(MID(";"&amp;'CASE DATA'!$E297&amp;";",ROW($1:$99),1),";")),"",ROW($1:$99)),COLUMN(A296))-1)</f>
        <v/>
      </c>
      <c r="V297" s="121" t="str">
        <f t="array" ref="V297">MID(";"&amp;'CASE DATA'!$E297&amp;";",SMALL(IF(ISERROR(SEARCH(MID(";"&amp;'CASE DATA'!$E297&amp;";",ROW($1:$99),1),";")),"",ROW($1:$99)+1),COLUMN(B297)),SMALL(IF(ISERROR(SEARCH(MID(";"&amp;'CASE DATA'!$E297&amp;";",ROW($1:$99),1),";")),"",ROW($1:$99)),COLUMN(B296)+1)-SMALL(IF(ISERROR(SEARCH(MID(";"&amp;'CASE DATA'!$E297&amp;";",ROW($1:$99),1),";")),"",ROW($1:$99)),COLUMN(B296))-1)</f>
        <v/>
      </c>
      <c r="W297" s="121" t="str">
        <f t="array" ref="W297">MID(";"&amp;'CASE DATA'!$E297&amp;";",SMALL(IF(ISERROR(SEARCH(MID(";"&amp;'CASE DATA'!$E297&amp;";",ROW($1:$99),1),";")),"",ROW($1:$99)+1),COLUMN(C297)),SMALL(IF(ISERROR(SEARCH(MID(";"&amp;'CASE DATA'!$E297&amp;";",ROW($1:$99),1),";")),"",ROW($1:$99)),COLUMN(C296)+1)-SMALL(IF(ISERROR(SEARCH(MID(";"&amp;'CASE DATA'!$E297&amp;";",ROW($1:$99),1),";")),"",ROW($1:$99)),COLUMN(C296))-1)</f>
        <v/>
      </c>
      <c r="X297" s="121" t="str">
        <f t="array" ref="X297">MID(";"&amp;'CASE DATA'!$E297&amp;";",SMALL(IF(ISERROR(SEARCH(MID(";"&amp;'CASE DATA'!$E297&amp;";",ROW($1:$99),1),";")),"",ROW($1:$99)+1),COLUMN(D297)),SMALL(IF(ISERROR(SEARCH(MID(";"&amp;'CASE DATA'!$E297&amp;";",ROW($1:$99),1),";")),"",ROW($1:$99)),COLUMN(D296)+1)-SMALL(IF(ISERROR(SEARCH(MID(";"&amp;'CASE DATA'!$E297&amp;";",ROW($1:$99),1),";")),"",ROW($1:$99)),COLUMN(D296))-1)</f>
        <v/>
      </c>
      <c r="Y297" s="121" t="str">
        <f t="array" ref="Y297">MID(";"&amp;'CASE DATA'!$E297&amp;";",SMALL(IF(ISERROR(SEARCH(MID(";"&amp;'CASE DATA'!$E297&amp;";",ROW($1:$99),1),";")),"",ROW($1:$99)+1),COLUMN(E297)),SMALL(IF(ISERROR(SEARCH(MID(";"&amp;'CASE DATA'!$E297&amp;";",ROW($1:$99),1),";")),"",ROW($1:$99)),COLUMN(E296)+1)-SMALL(IF(ISERROR(SEARCH(MID(";"&amp;'CASE DATA'!$E297&amp;";",ROW($1:$99),1),";")),"",ROW($1:$99)),COLUMN(E296))-1)</f>
        <v/>
      </c>
      <c r="Z297" s="121" t="str">
        <f t="array" ref="Z297">MID(";"&amp;'CASE DATA'!$E297&amp;";",SMALL(IF(ISERROR(SEARCH(MID(";"&amp;'CASE DATA'!$E297&amp;";",ROW($1:$99),1),";")),"",ROW($1:$99)+1),COLUMN(F297)),SMALL(IF(ISERROR(SEARCH(MID(";"&amp;'CASE DATA'!$E297&amp;";",ROW($1:$99),1),";")),"",ROW($1:$99)),COLUMN(F296)+1)-SMALL(IF(ISERROR(SEARCH(MID(";"&amp;'CASE DATA'!$E297&amp;";",ROW($1:$99),1),";")),"",ROW($1:$99)),COLUMN(F296))-1)</f>
        <v/>
      </c>
      <c r="AA297" s="121" t="str">
        <f t="array" ref="AA297">MID(";"&amp;'CASE DATA'!$E297&amp;";",SMALL(IF(ISERROR(SEARCH(MID(";"&amp;'CASE DATA'!$E297&amp;";",ROW($1:$99),1),";")),"",ROW($1:$99)+1),COLUMN(G297)),SMALL(IF(ISERROR(SEARCH(MID(";"&amp;'CASE DATA'!$E297&amp;";",ROW($1:$99),1),";")),"",ROW($1:$99)),COLUMN(G296)+1)-SMALL(IF(ISERROR(SEARCH(MID(";"&amp;'CASE DATA'!$E297&amp;";",ROW($1:$99),1),";")),"",ROW($1:$99)),COLUMN(G296))-1)</f>
        <v/>
      </c>
      <c r="AB297" s="121" t="str">
        <f t="array" ref="AB297">MID(";"&amp;'CASE DATA'!$E297&amp;";",SMALL(IF(ISERROR(SEARCH(MID(";"&amp;'CASE DATA'!$E297&amp;";",ROW($1:$99),1),";")),"",ROW($1:$99)+1),COLUMN(H297)),SMALL(IF(ISERROR(SEARCH(MID(";"&amp;'CASE DATA'!$E297&amp;";",ROW($1:$99),1),";")),"",ROW($1:$99)),COLUMN(H296)+1)-SMALL(IF(ISERROR(SEARCH(MID(";"&amp;'CASE DATA'!$E297&amp;";",ROW($1:$99),1),";")),"",ROW($1:$99)),COLUMN(H296))-1)</f>
        <v/>
      </c>
      <c r="AC297" s="121" t="str">
        <f t="array" ref="AC297">MID(";"&amp;'CASE DATA'!$E297&amp;";",SMALL(IF(ISERROR(SEARCH(MID(";"&amp;'CASE DATA'!$E297&amp;";",ROW($1:$99),1),";")),"",ROW($1:$99)+1),COLUMN(I297)),SMALL(IF(ISERROR(SEARCH(MID(";"&amp;'CASE DATA'!$E297&amp;";",ROW($1:$99),1),";")),"",ROW($1:$99)),COLUMN(I296)+1)-SMALL(IF(ISERROR(SEARCH(MID(";"&amp;'CASE DATA'!$E297&amp;";",ROW($1:$99),1),";")),"",ROW($1:$99)),COLUMN(I296))-1)</f>
        <v/>
      </c>
      <c r="AD297" s="121" t="str">
        <f t="array" ref="AD297">MID(";"&amp;'CASE DATA'!$E297&amp;";",SMALL(IF(ISERROR(SEARCH(MID(";"&amp;'CASE DATA'!$E297&amp;";",ROW($1:$99),1),";")),"",ROW($1:$99)+1),COLUMN(J297)),SMALL(IF(ISERROR(SEARCH(MID(";"&amp;'CASE DATA'!$E297&amp;";",ROW($1:$99),1),";")),"",ROW($1:$99)),COLUMN(J296)+1)-SMALL(IF(ISERROR(SEARCH(MID(";"&amp;'CASE DATA'!$E297&amp;";",ROW($1:$99),1),";")),"",ROW($1:$99)),COLUMN(J296))-1)</f>
        <v/>
      </c>
      <c r="AE297" s="121" t="str">
        <f t="array" ref="AE297">MID(";"&amp;'CASE DATA'!$E297&amp;";",SMALL(IF(ISERROR(SEARCH(MID(";"&amp;'CASE DATA'!$E297&amp;";",ROW($1:$99),1),";")),"",ROW($1:$99)+1),COLUMN(K297)),SMALL(IF(ISERROR(SEARCH(MID(";"&amp;'CASE DATA'!$E297&amp;";",ROW($1:$99),1),";")),"",ROW($1:$99)),COLUMN(K296)+1)-SMALL(IF(ISERROR(SEARCH(MID(";"&amp;'CASE DATA'!$E297&amp;";",ROW($1:$99),1),";")),"",ROW($1:$99)),COLUMN(K296))-1)</f>
        <v/>
      </c>
      <c r="AF297" s="121" t="str">
        <f t="array" ref="AF297">MID(";"&amp;'CASE DATA'!$E297&amp;";",SMALL(IF(ISERROR(SEARCH(MID(";"&amp;'CASE DATA'!$E297&amp;";",ROW($1:$99),1),";")),"",ROW($1:$99)+1),COLUMN(L297)),SMALL(IF(ISERROR(SEARCH(MID(";"&amp;'CASE DATA'!$E297&amp;";",ROW($1:$99),1),";")),"",ROW($1:$99)),COLUMN(L296)+1)-SMALL(IF(ISERROR(SEARCH(MID(";"&amp;'CASE DATA'!$E297&amp;";",ROW($1:$99),1),";")),"",ROW($1:$99)),COLUMN(L296))-1)</f>
        <v/>
      </c>
    </row>
    <row r="298" spans="19:32" x14ac:dyDescent="0.3">
      <c r="S298" s="8">
        <f t="shared" si="5"/>
        <v>0</v>
      </c>
      <c r="U298" s="121" t="str">
        <f t="array" ref="U298">MID(";"&amp;'CASE DATA'!$E298&amp;";",SMALL(IF(ISERROR(SEARCH(MID(";"&amp;'CASE DATA'!$E298&amp;";",ROW($1:$99),1),";")),"",ROW($1:$99)+1),COLUMN(A298)),SMALL(IF(ISERROR(SEARCH(MID(";"&amp;'CASE DATA'!$E298&amp;";",ROW($1:$99),1),";")),"",ROW($1:$99)),COLUMN(A297)+1)-SMALL(IF(ISERROR(SEARCH(MID(";"&amp;'CASE DATA'!$E298&amp;";",ROW($1:$99),1),";")),"",ROW($1:$99)),COLUMN(A297))-1)</f>
        <v/>
      </c>
      <c r="V298" s="121" t="str">
        <f t="array" ref="V298">MID(";"&amp;'CASE DATA'!$E298&amp;";",SMALL(IF(ISERROR(SEARCH(MID(";"&amp;'CASE DATA'!$E298&amp;";",ROW($1:$99),1),";")),"",ROW($1:$99)+1),COLUMN(B298)),SMALL(IF(ISERROR(SEARCH(MID(";"&amp;'CASE DATA'!$E298&amp;";",ROW($1:$99),1),";")),"",ROW($1:$99)),COLUMN(B297)+1)-SMALL(IF(ISERROR(SEARCH(MID(";"&amp;'CASE DATA'!$E298&amp;";",ROW($1:$99),1),";")),"",ROW($1:$99)),COLUMN(B297))-1)</f>
        <v/>
      </c>
      <c r="W298" s="121" t="str">
        <f t="array" ref="W298">MID(";"&amp;'CASE DATA'!$E298&amp;";",SMALL(IF(ISERROR(SEARCH(MID(";"&amp;'CASE DATA'!$E298&amp;";",ROW($1:$99),1),";")),"",ROW($1:$99)+1),COLUMN(C298)),SMALL(IF(ISERROR(SEARCH(MID(";"&amp;'CASE DATA'!$E298&amp;";",ROW($1:$99),1),";")),"",ROW($1:$99)),COLUMN(C297)+1)-SMALL(IF(ISERROR(SEARCH(MID(";"&amp;'CASE DATA'!$E298&amp;";",ROW($1:$99),1),";")),"",ROW($1:$99)),COLUMN(C297))-1)</f>
        <v/>
      </c>
      <c r="X298" s="121" t="str">
        <f t="array" ref="X298">MID(";"&amp;'CASE DATA'!$E298&amp;";",SMALL(IF(ISERROR(SEARCH(MID(";"&amp;'CASE DATA'!$E298&amp;";",ROW($1:$99),1),";")),"",ROW($1:$99)+1),COLUMN(D298)),SMALL(IF(ISERROR(SEARCH(MID(";"&amp;'CASE DATA'!$E298&amp;";",ROW($1:$99),1),";")),"",ROW($1:$99)),COLUMN(D297)+1)-SMALL(IF(ISERROR(SEARCH(MID(";"&amp;'CASE DATA'!$E298&amp;";",ROW($1:$99),1),";")),"",ROW($1:$99)),COLUMN(D297))-1)</f>
        <v/>
      </c>
      <c r="Y298" s="121" t="str">
        <f t="array" ref="Y298">MID(";"&amp;'CASE DATA'!$E298&amp;";",SMALL(IF(ISERROR(SEARCH(MID(";"&amp;'CASE DATA'!$E298&amp;";",ROW($1:$99),1),";")),"",ROW($1:$99)+1),COLUMN(E298)),SMALL(IF(ISERROR(SEARCH(MID(";"&amp;'CASE DATA'!$E298&amp;";",ROW($1:$99),1),";")),"",ROW($1:$99)),COLUMN(E297)+1)-SMALL(IF(ISERROR(SEARCH(MID(";"&amp;'CASE DATA'!$E298&amp;";",ROW($1:$99),1),";")),"",ROW($1:$99)),COLUMN(E297))-1)</f>
        <v/>
      </c>
      <c r="Z298" s="121" t="str">
        <f t="array" ref="Z298">MID(";"&amp;'CASE DATA'!$E298&amp;";",SMALL(IF(ISERROR(SEARCH(MID(";"&amp;'CASE DATA'!$E298&amp;";",ROW($1:$99),1),";")),"",ROW($1:$99)+1),COLUMN(F298)),SMALL(IF(ISERROR(SEARCH(MID(";"&amp;'CASE DATA'!$E298&amp;";",ROW($1:$99),1),";")),"",ROW($1:$99)),COLUMN(F297)+1)-SMALL(IF(ISERROR(SEARCH(MID(";"&amp;'CASE DATA'!$E298&amp;";",ROW($1:$99),1),";")),"",ROW($1:$99)),COLUMN(F297))-1)</f>
        <v/>
      </c>
      <c r="AA298" s="121" t="str">
        <f t="array" ref="AA298">MID(";"&amp;'CASE DATA'!$E298&amp;";",SMALL(IF(ISERROR(SEARCH(MID(";"&amp;'CASE DATA'!$E298&amp;";",ROW($1:$99),1),";")),"",ROW($1:$99)+1),COLUMN(G298)),SMALL(IF(ISERROR(SEARCH(MID(";"&amp;'CASE DATA'!$E298&amp;";",ROW($1:$99),1),";")),"",ROW($1:$99)),COLUMN(G297)+1)-SMALL(IF(ISERROR(SEARCH(MID(";"&amp;'CASE DATA'!$E298&amp;";",ROW($1:$99),1),";")),"",ROW($1:$99)),COLUMN(G297))-1)</f>
        <v/>
      </c>
      <c r="AB298" s="121" t="str">
        <f t="array" ref="AB298">MID(";"&amp;'CASE DATA'!$E298&amp;";",SMALL(IF(ISERROR(SEARCH(MID(";"&amp;'CASE DATA'!$E298&amp;";",ROW($1:$99),1),";")),"",ROW($1:$99)+1),COLUMN(H298)),SMALL(IF(ISERROR(SEARCH(MID(";"&amp;'CASE DATA'!$E298&amp;";",ROW($1:$99),1),";")),"",ROW($1:$99)),COLUMN(H297)+1)-SMALL(IF(ISERROR(SEARCH(MID(";"&amp;'CASE DATA'!$E298&amp;";",ROW($1:$99),1),";")),"",ROW($1:$99)),COLUMN(H297))-1)</f>
        <v/>
      </c>
      <c r="AC298" s="121" t="str">
        <f t="array" ref="AC298">MID(";"&amp;'CASE DATA'!$E298&amp;";",SMALL(IF(ISERROR(SEARCH(MID(";"&amp;'CASE DATA'!$E298&amp;";",ROW($1:$99),1),";")),"",ROW($1:$99)+1),COLUMN(I298)),SMALL(IF(ISERROR(SEARCH(MID(";"&amp;'CASE DATA'!$E298&amp;";",ROW($1:$99),1),";")),"",ROW($1:$99)),COLUMN(I297)+1)-SMALL(IF(ISERROR(SEARCH(MID(";"&amp;'CASE DATA'!$E298&amp;";",ROW($1:$99),1),";")),"",ROW($1:$99)),COLUMN(I297))-1)</f>
        <v/>
      </c>
      <c r="AD298" s="121" t="str">
        <f t="array" ref="AD298">MID(";"&amp;'CASE DATA'!$E298&amp;";",SMALL(IF(ISERROR(SEARCH(MID(";"&amp;'CASE DATA'!$E298&amp;";",ROW($1:$99),1),";")),"",ROW($1:$99)+1),COLUMN(J298)),SMALL(IF(ISERROR(SEARCH(MID(";"&amp;'CASE DATA'!$E298&amp;";",ROW($1:$99),1),";")),"",ROW($1:$99)),COLUMN(J297)+1)-SMALL(IF(ISERROR(SEARCH(MID(";"&amp;'CASE DATA'!$E298&amp;";",ROW($1:$99),1),";")),"",ROW($1:$99)),COLUMN(J297))-1)</f>
        <v/>
      </c>
      <c r="AE298" s="121" t="str">
        <f t="array" ref="AE298">MID(";"&amp;'CASE DATA'!$E298&amp;";",SMALL(IF(ISERROR(SEARCH(MID(";"&amp;'CASE DATA'!$E298&amp;";",ROW($1:$99),1),";")),"",ROW($1:$99)+1),COLUMN(K298)),SMALL(IF(ISERROR(SEARCH(MID(";"&amp;'CASE DATA'!$E298&amp;";",ROW($1:$99),1),";")),"",ROW($1:$99)),COLUMN(K297)+1)-SMALL(IF(ISERROR(SEARCH(MID(";"&amp;'CASE DATA'!$E298&amp;";",ROW($1:$99),1),";")),"",ROW($1:$99)),COLUMN(K297))-1)</f>
        <v/>
      </c>
      <c r="AF298" s="121" t="str">
        <f t="array" ref="AF298">MID(";"&amp;'CASE DATA'!$E298&amp;";",SMALL(IF(ISERROR(SEARCH(MID(";"&amp;'CASE DATA'!$E298&amp;";",ROW($1:$99),1),";")),"",ROW($1:$99)+1),COLUMN(L298)),SMALL(IF(ISERROR(SEARCH(MID(";"&amp;'CASE DATA'!$E298&amp;";",ROW($1:$99),1),";")),"",ROW($1:$99)),COLUMN(L297)+1)-SMALL(IF(ISERROR(SEARCH(MID(";"&amp;'CASE DATA'!$E298&amp;";",ROW($1:$99),1),";")),"",ROW($1:$99)),COLUMN(L297))-1)</f>
        <v/>
      </c>
    </row>
    <row r="299" spans="19:32" x14ac:dyDescent="0.3">
      <c r="S299" s="8">
        <f t="shared" si="5"/>
        <v>0</v>
      </c>
      <c r="U299" s="121" t="str">
        <f t="array" ref="U299">MID(";"&amp;'CASE DATA'!$E299&amp;";",SMALL(IF(ISERROR(SEARCH(MID(";"&amp;'CASE DATA'!$E299&amp;";",ROW($1:$99),1),";")),"",ROW($1:$99)+1),COLUMN(A299)),SMALL(IF(ISERROR(SEARCH(MID(";"&amp;'CASE DATA'!$E299&amp;";",ROW($1:$99),1),";")),"",ROW($1:$99)),COLUMN(A298)+1)-SMALL(IF(ISERROR(SEARCH(MID(";"&amp;'CASE DATA'!$E299&amp;";",ROW($1:$99),1),";")),"",ROW($1:$99)),COLUMN(A298))-1)</f>
        <v/>
      </c>
      <c r="V299" s="121" t="str">
        <f t="array" ref="V299">MID(";"&amp;'CASE DATA'!$E299&amp;";",SMALL(IF(ISERROR(SEARCH(MID(";"&amp;'CASE DATA'!$E299&amp;";",ROW($1:$99),1),";")),"",ROW($1:$99)+1),COLUMN(B299)),SMALL(IF(ISERROR(SEARCH(MID(";"&amp;'CASE DATA'!$E299&amp;";",ROW($1:$99),1),";")),"",ROW($1:$99)),COLUMN(B298)+1)-SMALL(IF(ISERROR(SEARCH(MID(";"&amp;'CASE DATA'!$E299&amp;";",ROW($1:$99),1),";")),"",ROW($1:$99)),COLUMN(B298))-1)</f>
        <v/>
      </c>
      <c r="W299" s="121" t="str">
        <f t="array" ref="W299">MID(";"&amp;'CASE DATA'!$E299&amp;";",SMALL(IF(ISERROR(SEARCH(MID(";"&amp;'CASE DATA'!$E299&amp;";",ROW($1:$99),1),";")),"",ROW($1:$99)+1),COLUMN(C299)),SMALL(IF(ISERROR(SEARCH(MID(";"&amp;'CASE DATA'!$E299&amp;";",ROW($1:$99),1),";")),"",ROW($1:$99)),COLUMN(C298)+1)-SMALL(IF(ISERROR(SEARCH(MID(";"&amp;'CASE DATA'!$E299&amp;";",ROW($1:$99),1),";")),"",ROW($1:$99)),COLUMN(C298))-1)</f>
        <v/>
      </c>
      <c r="X299" s="121" t="str">
        <f t="array" ref="X299">MID(";"&amp;'CASE DATA'!$E299&amp;";",SMALL(IF(ISERROR(SEARCH(MID(";"&amp;'CASE DATA'!$E299&amp;";",ROW($1:$99),1),";")),"",ROW($1:$99)+1),COLUMN(D299)),SMALL(IF(ISERROR(SEARCH(MID(";"&amp;'CASE DATA'!$E299&amp;";",ROW($1:$99),1),";")),"",ROW($1:$99)),COLUMN(D298)+1)-SMALL(IF(ISERROR(SEARCH(MID(";"&amp;'CASE DATA'!$E299&amp;";",ROW($1:$99),1),";")),"",ROW($1:$99)),COLUMN(D298))-1)</f>
        <v/>
      </c>
      <c r="Y299" s="121" t="str">
        <f t="array" ref="Y299">MID(";"&amp;'CASE DATA'!$E299&amp;";",SMALL(IF(ISERROR(SEARCH(MID(";"&amp;'CASE DATA'!$E299&amp;";",ROW($1:$99),1),";")),"",ROW($1:$99)+1),COLUMN(E299)),SMALL(IF(ISERROR(SEARCH(MID(";"&amp;'CASE DATA'!$E299&amp;";",ROW($1:$99),1),";")),"",ROW($1:$99)),COLUMN(E298)+1)-SMALL(IF(ISERROR(SEARCH(MID(";"&amp;'CASE DATA'!$E299&amp;";",ROW($1:$99),1),";")),"",ROW($1:$99)),COLUMN(E298))-1)</f>
        <v/>
      </c>
      <c r="Z299" s="121" t="str">
        <f t="array" ref="Z299">MID(";"&amp;'CASE DATA'!$E299&amp;";",SMALL(IF(ISERROR(SEARCH(MID(";"&amp;'CASE DATA'!$E299&amp;";",ROW($1:$99),1),";")),"",ROW($1:$99)+1),COLUMN(F299)),SMALL(IF(ISERROR(SEARCH(MID(";"&amp;'CASE DATA'!$E299&amp;";",ROW($1:$99),1),";")),"",ROW($1:$99)),COLUMN(F298)+1)-SMALL(IF(ISERROR(SEARCH(MID(";"&amp;'CASE DATA'!$E299&amp;";",ROW($1:$99),1),";")),"",ROW($1:$99)),COLUMN(F298))-1)</f>
        <v/>
      </c>
      <c r="AA299" s="121" t="str">
        <f t="array" ref="AA299">MID(";"&amp;'CASE DATA'!$E299&amp;";",SMALL(IF(ISERROR(SEARCH(MID(";"&amp;'CASE DATA'!$E299&amp;";",ROW($1:$99),1),";")),"",ROW($1:$99)+1),COLUMN(G299)),SMALL(IF(ISERROR(SEARCH(MID(";"&amp;'CASE DATA'!$E299&amp;";",ROW($1:$99),1),";")),"",ROW($1:$99)),COLUMN(G298)+1)-SMALL(IF(ISERROR(SEARCH(MID(";"&amp;'CASE DATA'!$E299&amp;";",ROW($1:$99),1),";")),"",ROW($1:$99)),COLUMN(G298))-1)</f>
        <v/>
      </c>
      <c r="AB299" s="121" t="str">
        <f t="array" ref="AB299">MID(";"&amp;'CASE DATA'!$E299&amp;";",SMALL(IF(ISERROR(SEARCH(MID(";"&amp;'CASE DATA'!$E299&amp;";",ROW($1:$99),1),";")),"",ROW($1:$99)+1),COLUMN(H299)),SMALL(IF(ISERROR(SEARCH(MID(";"&amp;'CASE DATA'!$E299&amp;";",ROW($1:$99),1),";")),"",ROW($1:$99)),COLUMN(H298)+1)-SMALL(IF(ISERROR(SEARCH(MID(";"&amp;'CASE DATA'!$E299&amp;";",ROW($1:$99),1),";")),"",ROW($1:$99)),COLUMN(H298))-1)</f>
        <v/>
      </c>
      <c r="AC299" s="121" t="str">
        <f t="array" ref="AC299">MID(";"&amp;'CASE DATA'!$E299&amp;";",SMALL(IF(ISERROR(SEARCH(MID(";"&amp;'CASE DATA'!$E299&amp;";",ROW($1:$99),1),";")),"",ROW($1:$99)+1),COLUMN(I299)),SMALL(IF(ISERROR(SEARCH(MID(";"&amp;'CASE DATA'!$E299&amp;";",ROW($1:$99),1),";")),"",ROW($1:$99)),COLUMN(I298)+1)-SMALL(IF(ISERROR(SEARCH(MID(";"&amp;'CASE DATA'!$E299&amp;";",ROW($1:$99),1),";")),"",ROW($1:$99)),COLUMN(I298))-1)</f>
        <v/>
      </c>
      <c r="AD299" s="121" t="str">
        <f t="array" ref="AD299">MID(";"&amp;'CASE DATA'!$E299&amp;";",SMALL(IF(ISERROR(SEARCH(MID(";"&amp;'CASE DATA'!$E299&amp;";",ROW($1:$99),1),";")),"",ROW($1:$99)+1),COLUMN(J299)),SMALL(IF(ISERROR(SEARCH(MID(";"&amp;'CASE DATA'!$E299&amp;";",ROW($1:$99),1),";")),"",ROW($1:$99)),COLUMN(J298)+1)-SMALL(IF(ISERROR(SEARCH(MID(";"&amp;'CASE DATA'!$E299&amp;";",ROW($1:$99),1),";")),"",ROW($1:$99)),COLUMN(J298))-1)</f>
        <v/>
      </c>
      <c r="AE299" s="121" t="str">
        <f t="array" ref="AE299">MID(";"&amp;'CASE DATA'!$E299&amp;";",SMALL(IF(ISERROR(SEARCH(MID(";"&amp;'CASE DATA'!$E299&amp;";",ROW($1:$99),1),";")),"",ROW($1:$99)+1),COLUMN(K299)),SMALL(IF(ISERROR(SEARCH(MID(";"&amp;'CASE DATA'!$E299&amp;";",ROW($1:$99),1),";")),"",ROW($1:$99)),COLUMN(K298)+1)-SMALL(IF(ISERROR(SEARCH(MID(";"&amp;'CASE DATA'!$E299&amp;";",ROW($1:$99),1),";")),"",ROW($1:$99)),COLUMN(K298))-1)</f>
        <v/>
      </c>
      <c r="AF299" s="121" t="str">
        <f t="array" ref="AF299">MID(";"&amp;'CASE DATA'!$E299&amp;";",SMALL(IF(ISERROR(SEARCH(MID(";"&amp;'CASE DATA'!$E299&amp;";",ROW($1:$99),1),";")),"",ROW($1:$99)+1),COLUMN(L299)),SMALL(IF(ISERROR(SEARCH(MID(";"&amp;'CASE DATA'!$E299&amp;";",ROW($1:$99),1),";")),"",ROW($1:$99)),COLUMN(L298)+1)-SMALL(IF(ISERROR(SEARCH(MID(";"&amp;'CASE DATA'!$E299&amp;";",ROW($1:$99),1),";")),"",ROW($1:$99)),COLUMN(L298))-1)</f>
        <v/>
      </c>
    </row>
    <row r="300" spans="19:32" x14ac:dyDescent="0.3">
      <c r="S300" s="8">
        <f t="shared" si="5"/>
        <v>0</v>
      </c>
      <c r="U300" s="121" t="str">
        <f t="array" ref="U300">MID(";"&amp;'CASE DATA'!$E300&amp;";",SMALL(IF(ISERROR(SEARCH(MID(";"&amp;'CASE DATA'!$E300&amp;";",ROW($1:$99),1),";")),"",ROW($1:$99)+1),COLUMN(A300)),SMALL(IF(ISERROR(SEARCH(MID(";"&amp;'CASE DATA'!$E300&amp;";",ROW($1:$99),1),";")),"",ROW($1:$99)),COLUMN(A299)+1)-SMALL(IF(ISERROR(SEARCH(MID(";"&amp;'CASE DATA'!$E300&amp;";",ROW($1:$99),1),";")),"",ROW($1:$99)),COLUMN(A299))-1)</f>
        <v/>
      </c>
      <c r="V300" s="121" t="str">
        <f t="array" ref="V300">MID(";"&amp;'CASE DATA'!$E300&amp;";",SMALL(IF(ISERROR(SEARCH(MID(";"&amp;'CASE DATA'!$E300&amp;";",ROW($1:$99),1),";")),"",ROW($1:$99)+1),COLUMN(B300)),SMALL(IF(ISERROR(SEARCH(MID(";"&amp;'CASE DATA'!$E300&amp;";",ROW($1:$99),1),";")),"",ROW($1:$99)),COLUMN(B299)+1)-SMALL(IF(ISERROR(SEARCH(MID(";"&amp;'CASE DATA'!$E300&amp;";",ROW($1:$99),1),";")),"",ROW($1:$99)),COLUMN(B299))-1)</f>
        <v/>
      </c>
      <c r="W300" s="121" t="str">
        <f t="array" ref="W300">MID(";"&amp;'CASE DATA'!$E300&amp;";",SMALL(IF(ISERROR(SEARCH(MID(";"&amp;'CASE DATA'!$E300&amp;";",ROW($1:$99),1),";")),"",ROW($1:$99)+1),COLUMN(C300)),SMALL(IF(ISERROR(SEARCH(MID(";"&amp;'CASE DATA'!$E300&amp;";",ROW($1:$99),1),";")),"",ROW($1:$99)),COLUMN(C299)+1)-SMALL(IF(ISERROR(SEARCH(MID(";"&amp;'CASE DATA'!$E300&amp;";",ROW($1:$99),1),";")),"",ROW($1:$99)),COLUMN(C299))-1)</f>
        <v/>
      </c>
      <c r="X300" s="121" t="str">
        <f t="array" ref="X300">MID(";"&amp;'CASE DATA'!$E300&amp;";",SMALL(IF(ISERROR(SEARCH(MID(";"&amp;'CASE DATA'!$E300&amp;";",ROW($1:$99),1),";")),"",ROW($1:$99)+1),COLUMN(D300)),SMALL(IF(ISERROR(SEARCH(MID(";"&amp;'CASE DATA'!$E300&amp;";",ROW($1:$99),1),";")),"",ROW($1:$99)),COLUMN(D299)+1)-SMALL(IF(ISERROR(SEARCH(MID(";"&amp;'CASE DATA'!$E300&amp;";",ROW($1:$99),1),";")),"",ROW($1:$99)),COLUMN(D299))-1)</f>
        <v/>
      </c>
      <c r="Y300" s="121" t="str">
        <f t="array" ref="Y300">MID(";"&amp;'CASE DATA'!$E300&amp;";",SMALL(IF(ISERROR(SEARCH(MID(";"&amp;'CASE DATA'!$E300&amp;";",ROW($1:$99),1),";")),"",ROW($1:$99)+1),COLUMN(E300)),SMALL(IF(ISERROR(SEARCH(MID(";"&amp;'CASE DATA'!$E300&amp;";",ROW($1:$99),1),";")),"",ROW($1:$99)),COLUMN(E299)+1)-SMALL(IF(ISERROR(SEARCH(MID(";"&amp;'CASE DATA'!$E300&amp;";",ROW($1:$99),1),";")),"",ROW($1:$99)),COLUMN(E299))-1)</f>
        <v/>
      </c>
      <c r="Z300" s="121" t="str">
        <f t="array" ref="Z300">MID(";"&amp;'CASE DATA'!$E300&amp;";",SMALL(IF(ISERROR(SEARCH(MID(";"&amp;'CASE DATA'!$E300&amp;";",ROW($1:$99),1),";")),"",ROW($1:$99)+1),COLUMN(F300)),SMALL(IF(ISERROR(SEARCH(MID(";"&amp;'CASE DATA'!$E300&amp;";",ROW($1:$99),1),";")),"",ROW($1:$99)),COLUMN(F299)+1)-SMALL(IF(ISERROR(SEARCH(MID(";"&amp;'CASE DATA'!$E300&amp;";",ROW($1:$99),1),";")),"",ROW($1:$99)),COLUMN(F299))-1)</f>
        <v/>
      </c>
      <c r="AA300" s="121" t="str">
        <f t="array" ref="AA300">MID(";"&amp;'CASE DATA'!$E300&amp;";",SMALL(IF(ISERROR(SEARCH(MID(";"&amp;'CASE DATA'!$E300&amp;";",ROW($1:$99),1),";")),"",ROW($1:$99)+1),COLUMN(G300)),SMALL(IF(ISERROR(SEARCH(MID(";"&amp;'CASE DATA'!$E300&amp;";",ROW($1:$99),1),";")),"",ROW($1:$99)),COLUMN(G299)+1)-SMALL(IF(ISERROR(SEARCH(MID(";"&amp;'CASE DATA'!$E300&amp;";",ROW($1:$99),1),";")),"",ROW($1:$99)),COLUMN(G299))-1)</f>
        <v/>
      </c>
      <c r="AB300" s="121" t="str">
        <f t="array" ref="AB300">MID(";"&amp;'CASE DATA'!$E300&amp;";",SMALL(IF(ISERROR(SEARCH(MID(";"&amp;'CASE DATA'!$E300&amp;";",ROW($1:$99),1),";")),"",ROW($1:$99)+1),COLUMN(H300)),SMALL(IF(ISERROR(SEARCH(MID(";"&amp;'CASE DATA'!$E300&amp;";",ROW($1:$99),1),";")),"",ROW($1:$99)),COLUMN(H299)+1)-SMALL(IF(ISERROR(SEARCH(MID(";"&amp;'CASE DATA'!$E300&amp;";",ROW($1:$99),1),";")),"",ROW($1:$99)),COLUMN(H299))-1)</f>
        <v/>
      </c>
      <c r="AC300" s="121" t="str">
        <f t="array" ref="AC300">MID(";"&amp;'CASE DATA'!$E300&amp;";",SMALL(IF(ISERROR(SEARCH(MID(";"&amp;'CASE DATA'!$E300&amp;";",ROW($1:$99),1),";")),"",ROW($1:$99)+1),COLUMN(I300)),SMALL(IF(ISERROR(SEARCH(MID(";"&amp;'CASE DATA'!$E300&amp;";",ROW($1:$99),1),";")),"",ROW($1:$99)),COLUMN(I299)+1)-SMALL(IF(ISERROR(SEARCH(MID(";"&amp;'CASE DATA'!$E300&amp;";",ROW($1:$99),1),";")),"",ROW($1:$99)),COLUMN(I299))-1)</f>
        <v/>
      </c>
      <c r="AD300" s="121" t="str">
        <f t="array" ref="AD300">MID(";"&amp;'CASE DATA'!$E300&amp;";",SMALL(IF(ISERROR(SEARCH(MID(";"&amp;'CASE DATA'!$E300&amp;";",ROW($1:$99),1),";")),"",ROW($1:$99)+1),COLUMN(J300)),SMALL(IF(ISERROR(SEARCH(MID(";"&amp;'CASE DATA'!$E300&amp;";",ROW($1:$99),1),";")),"",ROW($1:$99)),COLUMN(J299)+1)-SMALL(IF(ISERROR(SEARCH(MID(";"&amp;'CASE DATA'!$E300&amp;";",ROW($1:$99),1),";")),"",ROW($1:$99)),COLUMN(J299))-1)</f>
        <v/>
      </c>
      <c r="AE300" s="121" t="str">
        <f t="array" ref="AE300">MID(";"&amp;'CASE DATA'!$E300&amp;";",SMALL(IF(ISERROR(SEARCH(MID(";"&amp;'CASE DATA'!$E300&amp;";",ROW($1:$99),1),";")),"",ROW($1:$99)+1),COLUMN(K300)),SMALL(IF(ISERROR(SEARCH(MID(";"&amp;'CASE DATA'!$E300&amp;";",ROW($1:$99),1),";")),"",ROW($1:$99)),COLUMN(K299)+1)-SMALL(IF(ISERROR(SEARCH(MID(";"&amp;'CASE DATA'!$E300&amp;";",ROW($1:$99),1),";")),"",ROW($1:$99)),COLUMN(K299))-1)</f>
        <v/>
      </c>
      <c r="AF300" s="121" t="str">
        <f t="array" ref="AF300">MID(";"&amp;'CASE DATA'!$E300&amp;";",SMALL(IF(ISERROR(SEARCH(MID(";"&amp;'CASE DATA'!$E300&amp;";",ROW($1:$99),1),";")),"",ROW($1:$99)+1),COLUMN(L300)),SMALL(IF(ISERROR(SEARCH(MID(";"&amp;'CASE DATA'!$E300&amp;";",ROW($1:$99),1),";")),"",ROW($1:$99)),COLUMN(L299)+1)-SMALL(IF(ISERROR(SEARCH(MID(";"&amp;'CASE DATA'!$E300&amp;";",ROW($1:$99),1),";")),"",ROW($1:$99)),COLUMN(L299))-1)</f>
        <v/>
      </c>
    </row>
    <row r="1048576" spans="2:2" x14ac:dyDescent="0.3">
      <c r="B1048576" t="s">
        <v>32</v>
      </c>
    </row>
  </sheetData>
  <mergeCells count="11">
    <mergeCell ref="U3:AF3"/>
    <mergeCell ref="A1:H1"/>
    <mergeCell ref="I2:R2"/>
    <mergeCell ref="B2:B3"/>
    <mergeCell ref="H2:H3"/>
    <mergeCell ref="G2:G3"/>
    <mergeCell ref="A2:A3"/>
    <mergeCell ref="C2:C3"/>
    <mergeCell ref="E2:E3"/>
    <mergeCell ref="F2:F3"/>
    <mergeCell ref="D2:D3"/>
  </mergeCells>
  <pageMargins left="0.7" right="0.7" top="0.75" bottom="0.75" header="0.3" footer="0.3"/>
  <pageSetup orientation="portrait" r:id="rId1"/>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3"/>
  <dimension ref="A1:AF200"/>
  <sheetViews>
    <sheetView topLeftCell="A177" zoomScale="70" zoomScaleNormal="70" workbookViewId="0">
      <pane xSplit="1" topLeftCell="C1" activePane="topRight" state="frozen"/>
      <selection pane="topRight" activeCell="D213" sqref="D213"/>
    </sheetView>
  </sheetViews>
  <sheetFormatPr defaultColWidth="8.77734375" defaultRowHeight="14.4" x14ac:dyDescent="0.3"/>
  <cols>
    <col min="1" max="1" width="23.109375" style="159" customWidth="1"/>
    <col min="2" max="2" width="29.77734375" style="159" customWidth="1"/>
    <col min="3" max="3" width="16.77734375" style="159" customWidth="1"/>
    <col min="4" max="4" width="15.33203125" style="159" customWidth="1"/>
    <col min="5" max="5" width="7.77734375" style="159" customWidth="1"/>
    <col min="6" max="6" width="15" style="159" customWidth="1"/>
    <col min="7" max="7" width="18" style="159" customWidth="1"/>
    <col min="8" max="8" width="21.44140625" style="159" customWidth="1"/>
    <col min="9" max="9" width="14.44140625" style="159" customWidth="1"/>
    <col min="10" max="10" width="15.77734375" style="159" customWidth="1"/>
    <col min="11" max="11" width="14.109375" style="159" customWidth="1"/>
    <col min="12" max="12" width="12" style="159" customWidth="1"/>
    <col min="13" max="14" width="17.109375" style="159" customWidth="1"/>
    <col min="15" max="15" width="15.109375" style="159" customWidth="1"/>
    <col min="16" max="17" width="17.109375" style="159" customWidth="1"/>
    <col min="18" max="18" width="14" style="159" customWidth="1"/>
    <col min="19" max="19" width="14.109375" style="159" customWidth="1"/>
    <col min="20" max="20" width="12.44140625" style="159" customWidth="1"/>
    <col min="21" max="21" width="13.77734375" style="159" customWidth="1"/>
    <col min="22" max="22" width="11.44140625" style="159" customWidth="1"/>
    <col min="23" max="23" width="12.44140625" style="159" customWidth="1"/>
    <col min="24" max="24" width="20.6640625" style="159" customWidth="1"/>
    <col min="25" max="25" width="10.109375" style="159" customWidth="1"/>
    <col min="26" max="27" width="10.77734375" style="159" customWidth="1"/>
    <col min="28" max="28" width="14.44140625" style="159" customWidth="1"/>
    <col min="29" max="29" width="26" style="159" customWidth="1"/>
    <col min="30" max="30" width="13.6640625" style="159" customWidth="1"/>
    <col min="31" max="31" width="16.6640625" style="159" customWidth="1"/>
    <col min="32" max="32" width="11.44140625" style="159" bestFit="1" customWidth="1"/>
  </cols>
  <sheetData>
    <row r="1" spans="1:32" ht="35.25" customHeight="1" x14ac:dyDescent="0.3">
      <c r="A1" s="193" t="s">
        <v>33</v>
      </c>
      <c r="B1" s="183"/>
      <c r="C1" s="183"/>
      <c r="D1" s="134" t="s">
        <v>34</v>
      </c>
      <c r="E1" s="195" t="s">
        <v>35</v>
      </c>
      <c r="F1" s="183"/>
      <c r="G1" s="183"/>
      <c r="H1" s="183"/>
      <c r="I1" s="196" t="s">
        <v>36</v>
      </c>
      <c r="J1" s="183"/>
      <c r="K1" s="183"/>
      <c r="L1" s="183"/>
      <c r="M1" s="197" t="s">
        <v>37</v>
      </c>
      <c r="N1" s="183"/>
      <c r="O1" s="183"/>
      <c r="P1" s="183"/>
      <c r="Q1" s="183"/>
      <c r="R1" s="183"/>
      <c r="S1" s="198" t="s">
        <v>38</v>
      </c>
      <c r="T1" s="183"/>
      <c r="U1" s="183"/>
      <c r="V1" s="183"/>
      <c r="W1" s="199" t="s">
        <v>39</v>
      </c>
      <c r="X1" s="183"/>
      <c r="Y1" s="183"/>
      <c r="Z1" s="194" t="s">
        <v>40</v>
      </c>
      <c r="AA1" s="183"/>
      <c r="AB1" s="183"/>
      <c r="AC1" s="183"/>
    </row>
    <row r="2" spans="1:32" ht="47.25" customHeight="1" x14ac:dyDescent="0.3">
      <c r="A2" s="152" t="s">
        <v>11</v>
      </c>
      <c r="B2" s="151" t="s">
        <v>41</v>
      </c>
      <c r="C2" s="153" t="s">
        <v>42</v>
      </c>
      <c r="D2" s="135" t="s">
        <v>43</v>
      </c>
      <c r="E2" s="132" t="s">
        <v>44</v>
      </c>
      <c r="F2" s="2" t="s">
        <v>45</v>
      </c>
      <c r="G2" s="133" t="s">
        <v>46</v>
      </c>
      <c r="H2" s="133" t="s">
        <v>47</v>
      </c>
      <c r="I2" s="130" t="s">
        <v>48</v>
      </c>
      <c r="J2" s="130" t="s">
        <v>49</v>
      </c>
      <c r="K2" s="130" t="s">
        <v>50</v>
      </c>
      <c r="L2" s="131" t="s">
        <v>51</v>
      </c>
      <c r="M2" s="125" t="s">
        <v>52</v>
      </c>
      <c r="N2" s="125" t="s">
        <v>53</v>
      </c>
      <c r="O2" s="96" t="s">
        <v>46</v>
      </c>
      <c r="P2" s="102" t="s">
        <v>54</v>
      </c>
      <c r="Q2" s="102" t="s">
        <v>50</v>
      </c>
      <c r="R2" s="102" t="s">
        <v>55</v>
      </c>
      <c r="S2" s="103" t="s">
        <v>56</v>
      </c>
      <c r="T2" s="103" t="s">
        <v>18</v>
      </c>
      <c r="U2" s="104" t="s">
        <v>49</v>
      </c>
      <c r="V2" s="104" t="s">
        <v>50</v>
      </c>
      <c r="W2" s="105" t="s">
        <v>57</v>
      </c>
      <c r="X2" s="129" t="s">
        <v>58</v>
      </c>
      <c r="Y2" s="106" t="s">
        <v>59</v>
      </c>
      <c r="Z2" s="137" t="s">
        <v>60</v>
      </c>
      <c r="AA2" s="107" t="s">
        <v>59</v>
      </c>
      <c r="AB2" s="116" t="s">
        <v>61</v>
      </c>
      <c r="AC2" s="138" t="s">
        <v>58</v>
      </c>
    </row>
    <row r="3" spans="1:32" x14ac:dyDescent="0.3">
      <c r="A3" s="117" t="str">
        <f>IF('CASE DATA'!A4="","z",'CASE DATA'!A4)</f>
        <v>z</v>
      </c>
      <c r="B3" s="117" t="str">
        <f>IF('CASE DATA'!A4="","",'CASE DATA'!D4)</f>
        <v/>
      </c>
      <c r="C3" s="120">
        <f>'CASE DATA'!C4</f>
        <v>0</v>
      </c>
      <c r="D3" s="163" t="str">
        <f>IF('CASE DATA'!H4="YES",SUM('CASE DATA'!J4:K4,'CASE DATA'!M4,'CASE DATA'!O4:R4),"n/a")</f>
        <v>n/a</v>
      </c>
      <c r="E3" s="5" t="str">
        <f>IF(OR('CASE DATA'!F4="JUV", 'CASE DATA'!F5="JWV"), "YES", "NO")</f>
        <v>NO</v>
      </c>
      <c r="F3" s="5" t="str">
        <f t="array" ref="F3">IF(E3="YES",IF(SUM(COUNTIF('CASE DATA'!$F$4:$F$200, {"GTR","GPL","DEF","JUV"}))&gt;0, "YES","NO"),"N/A")</f>
        <v>N/A</v>
      </c>
      <c r="G3" s="5" t="str">
        <f>IF(E3="YES",IF(COUNTIF('CASE DATA'!$C$4:$C$200, "")-COUNTIF('CASE DATA'!$A$4:$A$200, "")&gt;0, "YES","NO"),"N/A")</f>
        <v>N/A</v>
      </c>
      <c r="H3" s="117" t="str">
        <f>_xlfn.IFS(E3="NO", "N/A", AND('BASIC INFO'!$B$3&gt;'BASIC INFO'!$B$6+6574.5, C3+730.5&lt;'BASIC INFO'!$B$3), "YES", 'BASIC INFO'!$B$3&lt;('BASIC INFO'!$B$6+6574.5), "NOT YET 18", C3+730.5&gt;'BASIC INFO'!$B$3, "NOT YET 2 YEARS")</f>
        <v>N/A</v>
      </c>
      <c r="I3" s="115" t="str">
        <f>IF(OR(AND(LEFT('CASE DATA'!E4,4)="321.",MID('CASE DATA'!A4,8,2)="SM"),MID('CASE DATA'!A4,8,2)="ST",MID('CASE DATA'!A4,8,2)="NT"),"TRAFFIC",IF(OR('CASE DATA'!F4="DISM", 'CASE DATA'!F4="ACQ", 'CASE DATA'!F4="NOTF", 'CASE DATA'!F4="WTHD", 'CASE DATA'!F4="TNSF"), "YES", "NO"))</f>
        <v>NO</v>
      </c>
      <c r="J3" s="114" t="str">
        <f>IF(I3="YES",'CASE DATA'!K4,"N/A")</f>
        <v>N/A</v>
      </c>
      <c r="K3" s="114" t="str">
        <f>IF(I3="YES",'CASE DATA'!I4+'CASE DATA'!J4+'CASE DATA'!L4+'CASE DATA'!M4+'CASE DATA'!N4+'CASE DATA'!O4+'CASE DATA'!M4+'CASE DATA'!Q4+'CASE DATA'!R4,"N/A")</f>
        <v>N/A</v>
      </c>
      <c r="L3" s="117" t="str">
        <f>IF(I3="YES",IF(C3+180&lt;'BASIC INFO'!$B$3, "YES", "NO"),"N/A")</f>
        <v>N/A</v>
      </c>
      <c r="M3" s="114" t="str">
        <f t="array" ref="M3">IF(I3="TRAFFIC","n/a",IF(OR('CASE DATA'!F4="GTR", 'CASE DATA'!F4="GPL"),IF(SUM(COUNTIF('CASE DATA'!U4:AF4, TABLES!$N$2:$N$218&amp;"*"))&gt;0,"felony","eligible"),"n/a"))</f>
        <v>n/a</v>
      </c>
      <c r="N3" s="114" t="str">
        <f t="array" ref="N3">IF(M3="eligible",IF(OR((SUM(COUNTIF('CASE DATA'!U4:AF4,TABLES!$P$2:$P$19&amp;"*"))&gt;0),LEFT('CASE DATA'!U4:AF4,4)="717C", LEFT('CASE DATA'!U4:AF4, 3)="719", LEFT('CASE DATA'!U4:AF4,3)="720", LEFT('CASE DATA'!U4:AF4,3)="724", LEFT('CASE DATA'!U4:AF4,3)="726", LEFT('CASE DATA'!U4:AF4,3)="728", LEFT('CASE DATA'!U4:AF4,4)="901A"), "ineligible misd","eligible"),"n/a")</f>
        <v>n/a</v>
      </c>
      <c r="O3" s="114" t="str">
        <f>IF(N3="eligible",IF(COUNTIF('CASE DATA'!$C$4:$C$200, "")-COUNTIF('CASE DATA'!$A$4:$A$200, "")&gt;0, "YES","NO"),"N/A")</f>
        <v>N/A</v>
      </c>
      <c r="P3" s="114" t="str">
        <f>IF(N3="eligible",'CASE DATA'!K4,"N/A")</f>
        <v>N/A</v>
      </c>
      <c r="Q3" s="114" t="str">
        <f>IF(N3="eligible",'CASE DATA'!I4+'CASE DATA'!J4+'CASE DATA'!L4+'CASE DATA'!M4+'CASE DATA'!N4+'CASE DATA'!O4+'CASE DATA'!P4+'CASE DATA'!Q4+'CASE DATA'!R4,"N/A")</f>
        <v>N/A</v>
      </c>
      <c r="R3" s="114" t="str">
        <f>IF(N3="eligible",IF(C3+2920&lt;'BASIC INFO'!$B$3, "YES", "NO"),"N/A")</f>
        <v>N/A</v>
      </c>
      <c r="S3" s="115" t="str">
        <f>IF(OR('CASE DATA'!F4="DEF"), "YES", "NO")</f>
        <v>NO</v>
      </c>
      <c r="T3" s="117" t="str">
        <f>IF(S3="YES",'CASE DATA'!H4,"N/A")</f>
        <v>N/A</v>
      </c>
      <c r="U3" s="114" t="str">
        <f>IF(S3="YES",'CASE DATA'!K4,"N/A")</f>
        <v>N/A</v>
      </c>
      <c r="V3" s="114" t="str">
        <f>IF(S3="YES",'CASE DATA'!I4+'CASE DATA'!J4+'CASE DATA'!L4+'CASE DATA'!M4+'CASE DATA'!N4+'CASE DATA'!O4+'CASE DATA'!P4+'CASE DATA'!Q4+'CASE DATA'!R4,"N/A")</f>
        <v>N/A</v>
      </c>
      <c r="W3" s="117" t="str">
        <f>IF(OR('CASE DATA'!E4="123.46",'CASE DATA'!E4="123.47"),"YES","NO")</f>
        <v>NO</v>
      </c>
      <c r="X3" s="136" t="str">
        <f>IF(W3="YES",COUNTIFS(AD$3:$AD$200,"&gt;"&amp;('CASE DATA'!C4),$AD$3:$AD$200,"&lt;"&amp;('CASE DATA'!C4+730.5)),"n/a")</f>
        <v>n/a</v>
      </c>
      <c r="Y3" s="114" t="str">
        <f>IF(W3="YES",IF(C3+730.5&lt;'BASIC INFO'!$B$3, "YES","NO"), "N/A")</f>
        <v>N/A</v>
      </c>
      <c r="Z3" s="117" t="str">
        <f>IF('CASE DATA'!E4="725.1","YES","NO")</f>
        <v>NO</v>
      </c>
      <c r="AA3" s="149" t="str">
        <f>IF(Z3="YES",IF(C3+730.5&lt;'BASIC INFO'!$B$3, "YES","NO"), "N/A")</f>
        <v>N/A</v>
      </c>
      <c r="AB3" t="str">
        <f>IF('BASIC INFO'!$B$6+6574.5&gt;C3, "YES", "NO")</f>
        <v>YES</v>
      </c>
      <c r="AC3" t="str">
        <f>IF(Z3="YES",COUNTIFS(AD$3:$AD$200,"&gt;"&amp;('CASE DATA'!C4),$AD$3:$AD$200,"&lt;"&amp;('CASE DATA'!C4+730.5)),"n/a")</f>
        <v>n/a</v>
      </c>
      <c r="AD3">
        <f>IF('CASE DATA'!F4="GPL",'CASE DATA'!C4,0)</f>
        <v>0</v>
      </c>
    </row>
    <row r="4" spans="1:32" x14ac:dyDescent="0.3">
      <c r="A4" s="117" t="str">
        <f>IF('CASE DATA'!A5="","z",'CASE DATA'!A5)</f>
        <v>z</v>
      </c>
      <c r="B4" s="117" t="str">
        <f>IF('CASE DATA'!A5="","",'CASE DATA'!D5)</f>
        <v/>
      </c>
      <c r="C4" s="120">
        <f>'CASE DATA'!C5</f>
        <v>0</v>
      </c>
      <c r="D4" s="163" t="str">
        <f>IF('CASE DATA'!H5="YES",SUM('CASE DATA'!J5:K5,'CASE DATA'!M5,'CASE DATA'!O5:R5),"n/a")</f>
        <v>n/a</v>
      </c>
      <c r="E4" s="5" t="str">
        <f>IF(OR('CASE DATA'!F5="JUV", 'CASE DATA'!F5="JWV"), "YES", "NO")</f>
        <v>NO</v>
      </c>
      <c r="F4" s="5" t="str">
        <f t="array" ref="F4">IF(E4="YES",IF(SUM(COUNTIF('CASE DATA'!$F$4:$F$200, {"GTR","GPL","DEF","JUV"}))&gt;0, "YES","NO"),"N/A")</f>
        <v>N/A</v>
      </c>
      <c r="G4" s="5" t="str">
        <f>IF(E4="YES",IF(COUNTIF('CASE DATA'!$C$4:$C$200, "")-COUNTIF('CASE DATA'!$A$4:$A$200, "")&gt;0, "YES","NO"),"N/A")</f>
        <v>N/A</v>
      </c>
      <c r="H4" s="117" t="str">
        <f>_xlfn.IFS(E4="NO", "N/A", AND('BASIC INFO'!$B$3&gt;'BASIC INFO'!$B$6+6574.5, C4+730.5&lt;'BASIC INFO'!$B$3), "YES", 'BASIC INFO'!$B$3&lt;('BASIC INFO'!$B$6+6574.5), "NOT YET 18", C4+730.5&gt;'BASIC INFO'!$B$3, "NOT YET 2 YEARS")</f>
        <v>N/A</v>
      </c>
      <c r="I4" s="115" t="str">
        <f>IF(OR(AND(LEFT('CASE DATA'!E5,4)="321.",MID('CASE DATA'!A5,8,2)="SM"),MID('CASE DATA'!A5,8,2)="ST",MID('CASE DATA'!A5,8,2)="NT"),"TRAFFIC",IF(OR('CASE DATA'!F5="DISM", 'CASE DATA'!F5="ACQ", 'CASE DATA'!F5="NOTF", 'CASE DATA'!F5="WTHD", 'CASE DATA'!F5="TNSF"), "YES", "NO"))</f>
        <v>NO</v>
      </c>
      <c r="J4" s="114" t="str">
        <f>IF(I4="YES",'CASE DATA'!K5,"N/A")</f>
        <v>N/A</v>
      </c>
      <c r="K4" s="114" t="str">
        <f>IF(I4="YES",'CASE DATA'!I5+'CASE DATA'!J5+'CASE DATA'!L5+'CASE DATA'!M5+'CASE DATA'!N5+'CASE DATA'!O5+'CASE DATA'!M5+'CASE DATA'!Q5+'CASE DATA'!R5,"N/A")</f>
        <v>N/A</v>
      </c>
      <c r="L4" s="117" t="str">
        <f>IF(I4="YES",IF(C4+180&lt;'BASIC INFO'!$B$3, "YES", "NO"),"N/A")</f>
        <v>N/A</v>
      </c>
      <c r="M4" s="114" t="str">
        <f t="array" ref="M4">IF(I4="TRAFFIC","n/a",IF(OR('CASE DATA'!F5="GTR", 'CASE DATA'!F5="GPL"),IF(SUM(COUNTIF('CASE DATA'!U5:AF5, TABLES!$N$2:$N$218&amp;"*"))&gt;0,"felony","eligible"),"n/a"))</f>
        <v>n/a</v>
      </c>
      <c r="N4" s="114" t="str">
        <f t="array" ref="N4">IF(M4="eligible",IF(OR((SUM(COUNTIF('CASE DATA'!U5:AF5,TABLES!$P$2:$P$19&amp;"*"))&gt;0),LEFT('CASE DATA'!U5:AF5,4)="717C", LEFT('CASE DATA'!U5:AF5, 3)="719", LEFT('CASE DATA'!U5:AF5,3)="720", LEFT('CASE DATA'!U5:AF5,3)="724", LEFT('CASE DATA'!U5:AF5,3)="726", LEFT('CASE DATA'!U5:AF5,3)="728", LEFT('CASE DATA'!U5:AF5,4)="901A"), "ineligible misd","eligible"),"n/a")</f>
        <v>n/a</v>
      </c>
      <c r="O4" s="114" t="str">
        <f>IF(N4="eligible",IF(COUNTIF('CASE DATA'!$C$4:$C$200, "")-COUNTIF('CASE DATA'!$A$4:$A$200, "")&gt;0, "YES","NO"),"N/A")</f>
        <v>N/A</v>
      </c>
      <c r="P4" s="114" t="str">
        <f>IF(N4="eligible",'CASE DATA'!K5,"N/A")</f>
        <v>N/A</v>
      </c>
      <c r="Q4" s="114" t="str">
        <f>IF(N4="eligible",'CASE DATA'!I5+'CASE DATA'!J5+'CASE DATA'!L5+'CASE DATA'!M5+'CASE DATA'!N5+'CASE DATA'!O5+'CASE DATA'!P5+'CASE DATA'!Q5+'CASE DATA'!R5,"N/A")</f>
        <v>N/A</v>
      </c>
      <c r="R4" s="114" t="str">
        <f>IF(N4="eligible",IF(C4+2920&lt;'BASIC INFO'!$B$3, "YES", "NO"),"N/A")</f>
        <v>N/A</v>
      </c>
      <c r="S4" s="115" t="str">
        <f>IF(OR('CASE DATA'!F5="DEF"), "YES", "NO")</f>
        <v>NO</v>
      </c>
      <c r="T4" s="117" t="str">
        <f>IF(S4="YES",'CASE DATA'!H5,"N/A")</f>
        <v>N/A</v>
      </c>
      <c r="U4" s="114" t="str">
        <f>IF(S4="YES",'CASE DATA'!K5,"N/A")</f>
        <v>N/A</v>
      </c>
      <c r="V4" s="114" t="str">
        <f>IF(S4="YES",'CASE DATA'!I5+'CASE DATA'!J5+'CASE DATA'!L5+'CASE DATA'!M5+'CASE DATA'!N5+'CASE DATA'!O5+'CASE DATA'!P5+'CASE DATA'!Q5+'CASE DATA'!R5,"N/A")</f>
        <v>N/A</v>
      </c>
      <c r="W4" s="117" t="str">
        <f>IF(OR('CASE DATA'!E5="123.46",'CASE DATA'!E5="123.47"),"YES","NO")</f>
        <v>NO</v>
      </c>
      <c r="X4" s="136" t="str">
        <f>IF(W4="YES",COUNTIFS(AD$3:$AD$200,"&gt;"&amp;('CASE DATA'!C5),$AD$3:$AD$200,"&lt;"&amp;('CASE DATA'!C5+730.5)),"n/a")</f>
        <v>n/a</v>
      </c>
      <c r="Y4" s="114" t="str">
        <f>IF(W4="YES",IF(C4+730.5&lt;'BASIC INFO'!$B$3, "YES","NO"), "N/A")</f>
        <v>N/A</v>
      </c>
      <c r="Z4" s="117" t="str">
        <f>IF('CASE DATA'!E5="725.1","YES","NO")</f>
        <v>NO</v>
      </c>
      <c r="AA4" s="117" t="str">
        <f>IF(Z4="YES",IF(C4+730.5&lt;'BASIC INFO'!$B$3, "YES","NO"), "N/A")</f>
        <v>N/A</v>
      </c>
      <c r="AB4" s="117" t="str">
        <f>IF('BASIC INFO'!$B$6+6574.5&gt;C4, "YES", "NO")</f>
        <v>YES</v>
      </c>
      <c r="AC4" s="117" t="str">
        <f>IF(Z4="YES",COUNTIFS(AD$3:$AD$200,"&gt;"&amp;('CASE DATA'!C5),$AD$3:$AD$200,"&lt;"&amp;('CASE DATA'!C5+730.5)),"n/a")</f>
        <v>n/a</v>
      </c>
      <c r="AD4">
        <f>IF('CASE DATA'!F5="GPL",'CASE DATA'!C5,0)</f>
        <v>0</v>
      </c>
    </row>
    <row r="5" spans="1:32" x14ac:dyDescent="0.3">
      <c r="A5" s="117" t="str">
        <f>IF('CASE DATA'!A6="","z",'CASE DATA'!A6)</f>
        <v>z</v>
      </c>
      <c r="B5" s="117" t="str">
        <f>IF('CASE DATA'!A6="","",'CASE DATA'!D6)</f>
        <v/>
      </c>
      <c r="C5" s="120">
        <f>'CASE DATA'!C6</f>
        <v>0</v>
      </c>
      <c r="D5" s="163" t="str">
        <f>IF('CASE DATA'!H6="YES",SUM('CASE DATA'!J6:K6,'CASE DATA'!M6,'CASE DATA'!O6:R6),"n/a")</f>
        <v>n/a</v>
      </c>
      <c r="E5" s="5" t="str">
        <f>IF(OR('CASE DATA'!F6="JUV", 'CASE DATA'!F6="JWV"), "YES", "NO")</f>
        <v>NO</v>
      </c>
      <c r="F5" s="5" t="str">
        <f t="array" ref="F5">IF(E5="YES",IF(SUM(COUNTIF('CASE DATA'!$F$4:$F$200, {"GTR","GPL","DEF","JUV"}))&gt;0, "YES","NO"),"N/A")</f>
        <v>N/A</v>
      </c>
      <c r="G5" s="5" t="str">
        <f>IF(E5="YES",IF(COUNTIF('CASE DATA'!$C$4:$C$200, "")-COUNTIF('CASE DATA'!$A$4:$A$200, "")&gt;0, "YES","NO"),"N/A")</f>
        <v>N/A</v>
      </c>
      <c r="H5" s="117" t="str">
        <f>_xlfn.IFS(E5="NO", "N/A", AND('BASIC INFO'!$B$3&gt;'BASIC INFO'!$B$6+6574.5, C5+730.5&lt;'BASIC INFO'!$B$3), "YES", 'BASIC INFO'!$B$3&lt;('BASIC INFO'!$B$6+6574.5), "NOT YET 18", C5+730.5&gt;'BASIC INFO'!$B$3, "NOT YET 2 YEARS")</f>
        <v>N/A</v>
      </c>
      <c r="I5" s="115" t="str">
        <f>IF(OR(AND(LEFT('CASE DATA'!E6,4)="321.",MID('CASE DATA'!A6,8,2)="SM"),MID('CASE DATA'!A6,8,2)="ST",MID('CASE DATA'!A6,8,2)="NT"),"TRAFFIC",IF(OR('CASE DATA'!F6="DISM", 'CASE DATA'!F6="ACQ", 'CASE DATA'!F6="NOTF", 'CASE DATA'!F6="WTHD", 'CASE DATA'!F6="TNSF"), "YES", "NO"))</f>
        <v>NO</v>
      </c>
      <c r="J5" s="114" t="str">
        <f>IF(I5="YES",'CASE DATA'!K6,"N/A")</f>
        <v>N/A</v>
      </c>
      <c r="K5" s="114" t="str">
        <f>IF(I5="YES",'CASE DATA'!I6+'CASE DATA'!J6+'CASE DATA'!L6+'CASE DATA'!M6+'CASE DATA'!N6+'CASE DATA'!O6+'CASE DATA'!P6+'CASE DATA'!Q6+'CASE DATA'!R6,"N/A")</f>
        <v>N/A</v>
      </c>
      <c r="L5" s="117" t="str">
        <f>IF(I5="YES",IF(C5+180&lt;'BASIC INFO'!$B$3, "YES", "NO"),"N/A")</f>
        <v>N/A</v>
      </c>
      <c r="M5" s="114" t="str">
        <f t="array" ref="M5">IF(I5="TRAFFIC","n/a",IF(OR('CASE DATA'!F6="GTR", 'CASE DATA'!F6="GPL"),IF(SUM(COUNTIF('CASE DATA'!U6:AF6, TABLES!$N$2:$N$218&amp;"*"))&gt;0,"felony","eligible"),"n/a"))</f>
        <v>n/a</v>
      </c>
      <c r="N5" s="114" t="str">
        <f t="array" ref="N5">IF(M5="eligible",IF(OR((SUM(COUNTIF('CASE DATA'!U6:AF6,TABLES!$P$2:$P$19&amp;"*"))&gt;0),LEFT('CASE DATA'!U6:AF6,4)="717C", LEFT('CASE DATA'!U6:AF6, 3)="719", LEFT('CASE DATA'!U6:AF6,3)="720", LEFT('CASE DATA'!U6:AF6,3)="724", LEFT('CASE DATA'!U6:AF6,3)="726", LEFT('CASE DATA'!U6:AF6,3)="728", LEFT('CASE DATA'!U6:AF6,4)="901A"), "ineligible misd","eligible"),"n/a")</f>
        <v>n/a</v>
      </c>
      <c r="O5" s="114" t="str">
        <f>IF(N5="eligible",IF(COUNTIF('CASE DATA'!$C$4:$C$200, "")-COUNTIF('CASE DATA'!$A$4:$A$200, "")&gt;0, "YES","NO"),"N/A")</f>
        <v>N/A</v>
      </c>
      <c r="P5" s="114" t="str">
        <f>IF(N5="eligible",'CASE DATA'!K6,"N/A")</f>
        <v>N/A</v>
      </c>
      <c r="Q5" s="114" t="str">
        <f>IF(N5="eligible",'CASE DATA'!I6+'CASE DATA'!J6+'CASE DATA'!L6+'CASE DATA'!M6+'CASE DATA'!N6+'CASE DATA'!O6+'CASE DATA'!P6+'CASE DATA'!Q6+'CASE DATA'!R6,"N/A")</f>
        <v>N/A</v>
      </c>
      <c r="R5" s="114" t="str">
        <f>IF(N5="eligible",IF(C5+2920&lt;'BASIC INFO'!$B$3, "YES", "NO"),"N/A")</f>
        <v>N/A</v>
      </c>
      <c r="S5" s="115" t="str">
        <f>IF(OR('CASE DATA'!F6="DEF"), "YES", "NO")</f>
        <v>NO</v>
      </c>
      <c r="T5" s="117" t="str">
        <f>IF(S5="YES",'CASE DATA'!H6,"N/A")</f>
        <v>N/A</v>
      </c>
      <c r="U5" s="114" t="str">
        <f>IF(S5="YES",'CASE DATA'!K6,"N/A")</f>
        <v>N/A</v>
      </c>
      <c r="V5" s="114" t="str">
        <f>IF(S5="YES",'CASE DATA'!I6+'CASE DATA'!J6+'CASE DATA'!L6+'CASE DATA'!M6+'CASE DATA'!N6+'CASE DATA'!O6+'CASE DATA'!P6+'CASE DATA'!Q6+'CASE DATA'!R6,"N/A")</f>
        <v>N/A</v>
      </c>
      <c r="W5" s="117" t="str">
        <f>IF(OR('CASE DATA'!E6="123.46",'CASE DATA'!E6="123.47"),"YES","NO")</f>
        <v>NO</v>
      </c>
      <c r="X5" s="136" t="str">
        <f>IF(W5="YES",COUNTIFS(AD$3:$AD$200,"&gt;"&amp;('CASE DATA'!C6),$AD$3:$AD$200,"&lt;"&amp;('CASE DATA'!C6+730.5)),"n/a")</f>
        <v>n/a</v>
      </c>
      <c r="Y5" s="114" t="str">
        <f>IF(W5="YES",IF(C5+730.5&lt;'BASIC INFO'!$B$3, "YES","NO"), "N/A")</f>
        <v>N/A</v>
      </c>
      <c r="Z5" s="117" t="str">
        <f>IF('CASE DATA'!E6="725.1","YES","NO")</f>
        <v>NO</v>
      </c>
      <c r="AA5" s="117" t="str">
        <f>IF(Z5="YES",IF(C5+730.5&lt;'BASIC INFO'!$B$3, "YES","NO"), "N/A")</f>
        <v>N/A</v>
      </c>
      <c r="AB5" s="117" t="str">
        <f>IF('BASIC INFO'!$B$6+6574.5&gt;C5, "YES", "NO")</f>
        <v>YES</v>
      </c>
      <c r="AC5" s="117" t="str">
        <f>IF(Z5="YES",COUNTIFS(AD$3:$AD$200,"&gt;"&amp;('CASE DATA'!C6),$AD$3:$AD$200,"&lt;"&amp;('CASE DATA'!C6+730.5)),"n/a")</f>
        <v>n/a</v>
      </c>
      <c r="AD5">
        <f>IF('CASE DATA'!F6="GPL",'CASE DATA'!C6,0)</f>
        <v>0</v>
      </c>
    </row>
    <row r="6" spans="1:32" x14ac:dyDescent="0.3">
      <c r="A6" s="117" t="str">
        <f>IF('CASE DATA'!A7="","z",'CASE DATA'!A7)</f>
        <v>z</v>
      </c>
      <c r="B6" s="117" t="str">
        <f>IF('CASE DATA'!A7="","",'CASE DATA'!D7)</f>
        <v/>
      </c>
      <c r="C6" s="120">
        <f>'CASE DATA'!C7</f>
        <v>0</v>
      </c>
      <c r="D6" s="163" t="str">
        <f>IF('CASE DATA'!H7="YES",SUM('CASE DATA'!J7:K7,'CASE DATA'!M7,'CASE DATA'!O7:R7),"n/a")</f>
        <v>n/a</v>
      </c>
      <c r="E6" s="5" t="str">
        <f>IF(OR('CASE DATA'!F7="JUV", 'CASE DATA'!F7="JWV"), "YES", "NO")</f>
        <v>NO</v>
      </c>
      <c r="F6" s="5" t="str">
        <f t="array" ref="F6">IF(E6="YES",IF(SUM(COUNTIF('CASE DATA'!$F$4:$F$200, {"GTR","GPL","DEF","JUV"}))&gt;0, "YES","NO"),"N/A")</f>
        <v>N/A</v>
      </c>
      <c r="G6" s="5" t="str">
        <f>IF(E6="YES",IF(COUNTIF('CASE DATA'!$C$4:$C$200, "")-COUNTIF('CASE DATA'!$A$4:$A$200, "")&gt;0, "YES","NO"),"N/A")</f>
        <v>N/A</v>
      </c>
      <c r="H6" s="117" t="str">
        <f>_xlfn.IFS(E6="NO", "N/A", AND('BASIC INFO'!$B$3&gt;'BASIC INFO'!$B$6+6574.5, C6+730.5&lt;'BASIC INFO'!$B$3), "YES", 'BASIC INFO'!$B$3&lt;('BASIC INFO'!$B$6+6574.5), "NOT YET 18", C6+730.5&gt;'BASIC INFO'!$B$3, "NOT YET 2 YEARS")</f>
        <v>N/A</v>
      </c>
      <c r="I6" s="115" t="str">
        <f>IF(OR(AND(LEFT('CASE DATA'!E7,4)="321.",MID('CASE DATA'!A7,8,2)="SM"),MID('CASE DATA'!A7,8,2)="ST",MID('CASE DATA'!A7,8,2)="NT"),"TRAFFIC",IF(OR('CASE DATA'!F7="DISM", 'CASE DATA'!F7="ACQ", 'CASE DATA'!F7="NOTF", 'CASE DATA'!F7="WTHD", 'CASE DATA'!F7="TNSF"), "YES", "NO"))</f>
        <v>NO</v>
      </c>
      <c r="J6" s="114" t="str">
        <f>IF(I6="YES",'CASE DATA'!K7,"N/A")</f>
        <v>N/A</v>
      </c>
      <c r="K6" s="114" t="str">
        <f>IF(I6="YES",'CASE DATA'!I7+'CASE DATA'!J7+'CASE DATA'!L7+'CASE DATA'!M7+'CASE DATA'!N7+'CASE DATA'!O7+'CASE DATA'!P7+'CASE DATA'!Q7+'CASE DATA'!R7,"N/A")</f>
        <v>N/A</v>
      </c>
      <c r="L6" s="117" t="str">
        <f>IF(I6="YES",IF(C6+180&lt;'BASIC INFO'!$B$3, "YES", "NO"),"N/A")</f>
        <v>N/A</v>
      </c>
      <c r="M6" s="114" t="str">
        <f t="array" ref="M6">IF(I6="TRAFFIC","n/a",IF(OR('CASE DATA'!F7="GTR", 'CASE DATA'!F7="GPL"),IF(SUM(COUNTIF('CASE DATA'!U7:AF7, TABLES!$N$2:$N$218&amp;"*"))&gt;0,"felony","eligible"),"n/a"))</f>
        <v>n/a</v>
      </c>
      <c r="N6" s="114" t="str">
        <f t="array" ref="N6">IF(M6="eligible",IF(OR((SUM(COUNTIF('CASE DATA'!U7:AF7,TABLES!$P$2:$P$19&amp;"*"))&gt;0),LEFT('CASE DATA'!U7:AF7,4)="717C", LEFT('CASE DATA'!U7:AF7, 3)="719", LEFT('CASE DATA'!U7:AF7,3)="720", LEFT('CASE DATA'!U7:AF7,3)="724", LEFT('CASE DATA'!U7:AF7,3)="726", LEFT('CASE DATA'!U7:AF7,3)="728", LEFT('CASE DATA'!U7:AF7,4)="901A"), "ineligible misd","eligible"),"n/a")</f>
        <v>n/a</v>
      </c>
      <c r="O6" s="114" t="str">
        <f>IF(N6="eligible",IF(COUNTIF('CASE DATA'!$C$4:$C$200, "")-COUNTIF('CASE DATA'!$A$4:$A$200, "")&gt;0, "YES","NO"),"N/A")</f>
        <v>N/A</v>
      </c>
      <c r="P6" s="114" t="str">
        <f>IF(N6="eligible",'CASE DATA'!K7,"N/A")</f>
        <v>N/A</v>
      </c>
      <c r="Q6" s="114" t="str">
        <f>IF(N6="eligible",'CASE DATA'!I7+'CASE DATA'!J7+'CASE DATA'!L7+'CASE DATA'!M7+'CASE DATA'!N7+'CASE DATA'!O7+'CASE DATA'!P7+'CASE DATA'!Q7+'CASE DATA'!R7,"N/A")</f>
        <v>N/A</v>
      </c>
      <c r="R6" s="114" t="str">
        <f>IF(N6="eligible",IF(C6+2920&lt;'BASIC INFO'!$B$3, "YES", "NO"),"N/A")</f>
        <v>N/A</v>
      </c>
      <c r="S6" s="115" t="str">
        <f>IF(OR('CASE DATA'!F7="DEF"), "YES", "NO")</f>
        <v>NO</v>
      </c>
      <c r="T6" s="117" t="str">
        <f>IF(S6="YES",'CASE DATA'!H7,"N/A")</f>
        <v>N/A</v>
      </c>
      <c r="U6" s="114" t="str">
        <f>IF(S6="YES",'CASE DATA'!K7,"N/A")</f>
        <v>N/A</v>
      </c>
      <c r="V6" s="114" t="str">
        <f>IF(S6="YES",'CASE DATA'!I7+'CASE DATA'!J7+'CASE DATA'!L7+'CASE DATA'!M7+'CASE DATA'!N7+'CASE DATA'!O7+'CASE DATA'!P7+'CASE DATA'!Q7+'CASE DATA'!R7,"N/A")</f>
        <v>N/A</v>
      </c>
      <c r="W6" s="117" t="str">
        <f>IF(OR('CASE DATA'!E7="123.46",'CASE DATA'!E7="123.47"),"YES","NO")</f>
        <v>NO</v>
      </c>
      <c r="X6" s="136" t="str">
        <f>IF(W6="YES",COUNTIFS(AD$3:$AD$200,"&gt;"&amp;('CASE DATA'!C7),$AD$3:$AD$200,"&lt;"&amp;('CASE DATA'!C7+730.5)),"n/a")</f>
        <v>n/a</v>
      </c>
      <c r="Y6" s="114" t="str">
        <f>IF(W6="YES",IF(C6+730.5&lt;'BASIC INFO'!$B$3, "YES","NO"), "N/A")</f>
        <v>N/A</v>
      </c>
      <c r="Z6" s="117" t="str">
        <f>IF('CASE DATA'!E7="725.1","YES","NO")</f>
        <v>NO</v>
      </c>
      <c r="AA6" s="117" t="str">
        <f>IF(Z6="YES",IF(C6+730.5&lt;'BASIC INFO'!$B$3, "YES","NO"), "N/A")</f>
        <v>N/A</v>
      </c>
      <c r="AB6" s="117" t="str">
        <f>IF('BASIC INFO'!$B$6+6574.5&gt;C6, "YES", "NO")</f>
        <v>YES</v>
      </c>
      <c r="AC6" s="117" t="str">
        <f>IF(Z6="YES",COUNTIFS(AD$3:$AD$200,"&gt;"&amp;('CASE DATA'!C7),$AD$3:$AD$200,"&lt;"&amp;('CASE DATA'!C7+730.5)),"n/a")</f>
        <v>n/a</v>
      </c>
      <c r="AD6">
        <f>IF('CASE DATA'!F7="GPL",'CASE DATA'!C7,0)</f>
        <v>0</v>
      </c>
    </row>
    <row r="7" spans="1:32" x14ac:dyDescent="0.3">
      <c r="A7" s="117" t="str">
        <f>IF('CASE DATA'!A8="","z",'CASE DATA'!A8)</f>
        <v>z</v>
      </c>
      <c r="B7" s="117" t="str">
        <f>IF('CASE DATA'!A8="","",'CASE DATA'!D8)</f>
        <v/>
      </c>
      <c r="C7" s="120">
        <f>'CASE DATA'!C8</f>
        <v>0</v>
      </c>
      <c r="D7" s="163" t="str">
        <f>IF('CASE DATA'!H8="YES",SUM('CASE DATA'!J8:K8,'CASE DATA'!M8,'CASE DATA'!O8:R8),"n/a")</f>
        <v>n/a</v>
      </c>
      <c r="E7" s="5" t="str">
        <f>IF(OR('CASE DATA'!F8="JUV", 'CASE DATA'!F8="JWV"), "YES", "NO")</f>
        <v>NO</v>
      </c>
      <c r="F7" s="5" t="str">
        <f t="array" ref="F7">IF(E7="YES",IF(SUM(COUNTIF('CASE DATA'!$F$4:$F$200, {"GTR","GPL","DEF","JUV"}))&gt;0, "YES","NO"),"N/A")</f>
        <v>N/A</v>
      </c>
      <c r="G7" s="5" t="str">
        <f>IF(E7="YES",IF(COUNTIF('CASE DATA'!$C$4:$C$200, "")-COUNTIF('CASE DATA'!$A$4:$A$200, "")&gt;0, "YES","NO"),"N/A")</f>
        <v>N/A</v>
      </c>
      <c r="H7" s="117" t="str">
        <f>_xlfn.IFS(E7="NO", "N/A", AND('BASIC INFO'!$B$3&gt;'BASIC INFO'!$B$6+6574.5, C7+730.5&lt;'BASIC INFO'!$B$3), "YES", 'BASIC INFO'!$B$3&lt;('BASIC INFO'!$B$6+6574.5), "NOT YET 18", C7+730.5&gt;'BASIC INFO'!$B$3, "NOT YET 2 YEARS")</f>
        <v>N/A</v>
      </c>
      <c r="I7" s="115" t="str">
        <f>IF(OR(AND(LEFT('CASE DATA'!E8,4)="321.",MID('CASE DATA'!A8,8,2)="SM"),MID('CASE DATA'!A8,8,2)="ST",MID('CASE DATA'!A8,8,2)="NT"),"TRAFFIC",IF(OR('CASE DATA'!F8="DISM", 'CASE DATA'!F8="ACQ", 'CASE DATA'!F8="NOTF", 'CASE DATA'!F8="WTHD", 'CASE DATA'!F8="TNSF"), "YES", "NO"))</f>
        <v>NO</v>
      </c>
      <c r="J7" s="114" t="str">
        <f>IF(I7="YES",'CASE DATA'!K8,"N/A")</f>
        <v>N/A</v>
      </c>
      <c r="K7" s="114" t="str">
        <f>IF(I7="YES",'CASE DATA'!I8+'CASE DATA'!J8+'CASE DATA'!L8+'CASE DATA'!M8+'CASE DATA'!N8+'CASE DATA'!O8+'CASE DATA'!P8+'CASE DATA'!Q8+'CASE DATA'!R8,"N/A")</f>
        <v>N/A</v>
      </c>
      <c r="L7" s="117" t="str">
        <f>IF(I7="YES",IF(C7+180&lt;'BASIC INFO'!$B$3, "YES", "NO"),"N/A")</f>
        <v>N/A</v>
      </c>
      <c r="M7" s="114" t="str">
        <f t="array" ref="M7">IF(I7="TRAFFIC","n/a",IF(OR('CASE DATA'!F8="GTR", 'CASE DATA'!F8="GPL"),IF(SUM(COUNTIF('CASE DATA'!U8:AF8, TABLES!$N$2:$N$218&amp;"*"))&gt;0,"felony","eligible"),"n/a"))</f>
        <v>n/a</v>
      </c>
      <c r="N7" s="114" t="str">
        <f t="array" ref="N7">IF(M7="eligible",IF(OR((SUM(COUNTIF('CASE DATA'!U8:AF8,TABLES!$P$2:$P$19&amp;"*"))&gt;0),LEFT('CASE DATA'!U8:AF8,4)="717C", LEFT('CASE DATA'!U8:AF8, 3)="719", LEFT('CASE DATA'!U8:AF8,3)="720", LEFT('CASE DATA'!U8:AF8,3)="724", LEFT('CASE DATA'!U8:AF8,3)="726", LEFT('CASE DATA'!U8:AF8,3)="728", LEFT('CASE DATA'!U8:AF8,4)="901A"), "ineligible misd","eligible"),"n/a")</f>
        <v>n/a</v>
      </c>
      <c r="O7" s="114" t="str">
        <f>IF(N7="eligible",IF(COUNTIF('CASE DATA'!$C$4:$C$200, "")-COUNTIF('CASE DATA'!$A$4:$A$200, "")&gt;0, "YES","NO"),"N/A")</f>
        <v>N/A</v>
      </c>
      <c r="P7" s="114" t="str">
        <f>IF(N7="eligible",'CASE DATA'!K8,"N/A")</f>
        <v>N/A</v>
      </c>
      <c r="Q7" s="114" t="str">
        <f>IF(N7="eligible",'CASE DATA'!I8+'CASE DATA'!J8+'CASE DATA'!L8+'CASE DATA'!M8+'CASE DATA'!N8+'CASE DATA'!O8+'CASE DATA'!P8+'CASE DATA'!Q8+'CASE DATA'!R8,"N/A")</f>
        <v>N/A</v>
      </c>
      <c r="R7" s="114" t="str">
        <f>IF(N7="eligible",IF(C7+2920&lt;'BASIC INFO'!$B$3, "YES", "NO"),"N/A")</f>
        <v>N/A</v>
      </c>
      <c r="S7" s="115" t="str">
        <f>IF(OR('CASE DATA'!F8="DEF"), "YES", "NO")</f>
        <v>NO</v>
      </c>
      <c r="T7" s="117" t="str">
        <f>IF(S7="YES",'CASE DATA'!H8,"N/A")</f>
        <v>N/A</v>
      </c>
      <c r="U7" s="114" t="str">
        <f>IF(S7="YES",'CASE DATA'!K8,"N/A")</f>
        <v>N/A</v>
      </c>
      <c r="V7" s="114" t="str">
        <f>IF(S7="YES",'CASE DATA'!I8+'CASE DATA'!J8+'CASE DATA'!L8+'CASE DATA'!M8+'CASE DATA'!N8+'CASE DATA'!O8+'CASE DATA'!P8+'CASE DATA'!Q8+'CASE DATA'!R8,"N/A")</f>
        <v>N/A</v>
      </c>
      <c r="W7" s="117" t="str">
        <f>IF(OR('CASE DATA'!E8="123.46",'CASE DATA'!E8="123.47"),"YES","NO")</f>
        <v>NO</v>
      </c>
      <c r="X7" s="136" t="str">
        <f>IF(W7="YES",COUNTIFS(AD$3:$AD$200,"&gt;"&amp;('CASE DATA'!C8),$AD$3:$AD$200,"&lt;"&amp;('CASE DATA'!C8+730.5)),"n/a")</f>
        <v>n/a</v>
      </c>
      <c r="Y7" s="114" t="str">
        <f>IF(W7="YES",IF(C7+730.5&lt;'BASIC INFO'!$B$3, "YES","NO"), "N/A")</f>
        <v>N/A</v>
      </c>
      <c r="Z7" s="117" t="str">
        <f>IF('CASE DATA'!E8="725.1","YES","NO")</f>
        <v>NO</v>
      </c>
      <c r="AA7" s="117" t="str">
        <f>IF(Z7="YES",IF(C7+730.5&lt;'BASIC INFO'!$B$3, "YES","NO"), "N/A")</f>
        <v>N/A</v>
      </c>
      <c r="AB7" s="117" t="str">
        <f>IF('BASIC INFO'!$B$6+6574.5&gt;C7, "YES", "NO")</f>
        <v>YES</v>
      </c>
      <c r="AC7" s="117" t="str">
        <f>IF(Z7="YES",COUNTIFS(AD$3:$AD$200,"&gt;"&amp;('CASE DATA'!C8),$AD$3:$AD$200,"&lt;"&amp;('CASE DATA'!C8+730.5)),"n/a")</f>
        <v>n/a</v>
      </c>
      <c r="AD7">
        <f>IF('CASE DATA'!F8="GPL",'CASE DATA'!C8,0)</f>
        <v>0</v>
      </c>
    </row>
    <row r="8" spans="1:32" x14ac:dyDescent="0.3">
      <c r="A8" s="117" t="str">
        <f>IF('CASE DATA'!A9="","z",'CASE DATA'!A9)</f>
        <v>z</v>
      </c>
      <c r="B8" s="117" t="str">
        <f>IF('CASE DATA'!A9="","",'CASE DATA'!D9)</f>
        <v/>
      </c>
      <c r="C8" s="120">
        <f>'CASE DATA'!C9</f>
        <v>0</v>
      </c>
      <c r="D8" s="163" t="str">
        <f>IF('CASE DATA'!H9="YES",SUM('CASE DATA'!J9:K9,'CASE DATA'!M9,'CASE DATA'!O9:R9),"n/a")</f>
        <v>n/a</v>
      </c>
      <c r="E8" s="5" t="str">
        <f>IF(OR('CASE DATA'!F9="JUV", 'CASE DATA'!F9="JWV"), "YES", "NO")</f>
        <v>NO</v>
      </c>
      <c r="F8" s="5" t="str">
        <f t="array" ref="F8">IF(E8="YES",IF(SUM(COUNTIF('CASE DATA'!$F$4:$F$200, {"GTR","GPL","DEF","JUV"}))&gt;0, "YES","NO"),"N/A")</f>
        <v>N/A</v>
      </c>
      <c r="G8" s="5" t="str">
        <f>IF(E8="YES",IF(COUNTIF('CASE DATA'!$C$4:$C$200, "")-COUNTIF('CASE DATA'!$A$4:$A$200, "")&gt;0, "YES","NO"),"N/A")</f>
        <v>N/A</v>
      </c>
      <c r="H8" s="117" t="str">
        <f>_xlfn.IFS(E8="NO", "N/A", AND('BASIC INFO'!$B$3&gt;'BASIC INFO'!$B$6+6574.5, C8+730.5&lt;'BASIC INFO'!$B$3), "YES", 'BASIC INFO'!$B$3&lt;('BASIC INFO'!$B$6+6574.5), "NOT YET 18", C8+730.5&gt;'BASIC INFO'!$B$3, "NOT YET 2 YEARS")</f>
        <v>N/A</v>
      </c>
      <c r="I8" s="115" t="str">
        <f>IF(OR(AND(LEFT('CASE DATA'!E9,4)="321.",MID('CASE DATA'!A9,8,2)="SM"),MID('CASE DATA'!A9,8,2)="ST",MID('CASE DATA'!A9,8,2)="NT"),"TRAFFIC",IF(OR('CASE DATA'!F9="DISM", 'CASE DATA'!F9="ACQ", 'CASE DATA'!F9="NOTF", 'CASE DATA'!F9="WTHD", 'CASE DATA'!F9="TNSF"), "YES", "NO"))</f>
        <v>NO</v>
      </c>
      <c r="J8" s="114" t="str">
        <f>IF(I8="YES",'CASE DATA'!K9,"N/A")</f>
        <v>N/A</v>
      </c>
      <c r="K8" s="114" t="str">
        <f>IF(I8="YES",'CASE DATA'!I9+'CASE DATA'!J9+'CASE DATA'!L9+'CASE DATA'!M9+'CASE DATA'!N9+'CASE DATA'!O9+'CASE DATA'!P9+'CASE DATA'!Q9+'CASE DATA'!R9,"N/A")</f>
        <v>N/A</v>
      </c>
      <c r="L8" s="117" t="str">
        <f>IF(I8="YES",IF(C8+180&lt;'BASIC INFO'!$B$3, "YES", "NO"),"N/A")</f>
        <v>N/A</v>
      </c>
      <c r="M8" s="114" t="str">
        <f t="array" ref="M8">IF(I8="TRAFFIC","n/a",IF(OR('CASE DATA'!F9="GTR", 'CASE DATA'!F9="GPL"),IF(SUM(COUNTIF('CASE DATA'!U9:AF9, TABLES!$N$2:$N$218&amp;"*"))&gt;0,"felony","eligible"),"n/a"))</f>
        <v>n/a</v>
      </c>
      <c r="N8" s="114" t="str">
        <f t="array" ref="N8">IF(M8="eligible",IF(OR((SUM(COUNTIF('CASE DATA'!U9:AF9,TABLES!$P$2:$P$19&amp;"*"))&gt;0),LEFT('CASE DATA'!U9:AF9,4)="717C", LEFT('CASE DATA'!U9:AF9, 3)="719", LEFT('CASE DATA'!U9:AF9,3)="720", LEFT('CASE DATA'!U9:AF9,3)="724", LEFT('CASE DATA'!U9:AF9,3)="726", LEFT('CASE DATA'!U9:AF9,3)="728", LEFT('CASE DATA'!U9:AF9,4)="901A"), "ineligible misd","eligible"),"n/a")</f>
        <v>n/a</v>
      </c>
      <c r="O8" s="114" t="str">
        <f>IF(N8="eligible",IF(COUNTIF('CASE DATA'!$C$4:$C$200, "")-COUNTIF('CASE DATA'!$A$4:$A$200, "")&gt;0, "YES","NO"),"N/A")</f>
        <v>N/A</v>
      </c>
      <c r="P8" s="114" t="str">
        <f>IF(N8="eligible",'CASE DATA'!K9,"N/A")</f>
        <v>N/A</v>
      </c>
      <c r="Q8" s="114" t="str">
        <f>IF(N8="eligible",'CASE DATA'!I9+'CASE DATA'!J9+'CASE DATA'!L9+'CASE DATA'!M9+'CASE DATA'!N9+'CASE DATA'!O9+'CASE DATA'!P9+'CASE DATA'!Q9+'CASE DATA'!R9,"N/A")</f>
        <v>N/A</v>
      </c>
      <c r="R8" s="114" t="str">
        <f>IF(N8="eligible",IF(C8+2920&lt;'BASIC INFO'!$B$3, "YES", "NO"),"N/A")</f>
        <v>N/A</v>
      </c>
      <c r="S8" s="115" t="str">
        <f>IF(OR('CASE DATA'!F9="DEF"), "YES", "NO")</f>
        <v>NO</v>
      </c>
      <c r="T8" s="117" t="str">
        <f>IF(S8="YES",'CASE DATA'!H9,"N/A")</f>
        <v>N/A</v>
      </c>
      <c r="U8" s="114" t="str">
        <f>IF(S8="YES",'CASE DATA'!K9,"N/A")</f>
        <v>N/A</v>
      </c>
      <c r="V8" s="114" t="str">
        <f>IF(S8="YES",'CASE DATA'!I9+'CASE DATA'!J9+'CASE DATA'!L9+'CASE DATA'!M9+'CASE DATA'!N9+'CASE DATA'!O9+'CASE DATA'!P9+'CASE DATA'!Q9+'CASE DATA'!R9,"N/A")</f>
        <v>N/A</v>
      </c>
      <c r="W8" s="117" t="str">
        <f>IF(OR('CASE DATA'!E9="123.46",'CASE DATA'!E9="123.47"),"YES","NO")</f>
        <v>NO</v>
      </c>
      <c r="X8" s="136" t="str">
        <f>IF(W8="YES",COUNTIFS(AD$3:$AD$200,"&gt;"&amp;('CASE DATA'!C9),$AD$3:$AD$200,"&lt;"&amp;('CASE DATA'!C9+730.5)),"n/a")</f>
        <v>n/a</v>
      </c>
      <c r="Y8" s="114" t="str">
        <f>IF(W8="YES",IF(C8+730.5&lt;'BASIC INFO'!$B$3, "YES","NO"), "N/A")</f>
        <v>N/A</v>
      </c>
      <c r="Z8" s="117" t="str">
        <f>IF('CASE DATA'!E9="725.1","YES","NO")</f>
        <v>NO</v>
      </c>
      <c r="AA8" s="117" t="str">
        <f>IF(Z8="YES",IF(C8+730.5&lt;'BASIC INFO'!$B$3, "YES","NO"), "N/A")</f>
        <v>N/A</v>
      </c>
      <c r="AB8" s="117" t="str">
        <f>IF('BASIC INFO'!$B$6+6574.5&gt;C8, "YES", "NO")</f>
        <v>YES</v>
      </c>
      <c r="AC8" s="117" t="str">
        <f>IF(Z8="YES",COUNTIFS(AD$3:$AD$200,"&gt;"&amp;('CASE DATA'!C9),$AD$3:$AD$200,"&lt;"&amp;('CASE DATA'!C9+730.5)),"n/a")</f>
        <v>n/a</v>
      </c>
      <c r="AE8" s="120"/>
      <c r="AF8" s="147"/>
    </row>
    <row r="9" spans="1:32" x14ac:dyDescent="0.3">
      <c r="A9" s="117" t="str">
        <f>IF('CASE DATA'!A10="","z",'CASE DATA'!A10)</f>
        <v>z</v>
      </c>
      <c r="B9" s="117" t="str">
        <f>IF('CASE DATA'!A10="","",'CASE DATA'!D10)</f>
        <v/>
      </c>
      <c r="C9" s="120">
        <f>'CASE DATA'!C10</f>
        <v>0</v>
      </c>
      <c r="D9" s="163" t="str">
        <f>IF('CASE DATA'!H10="YES",SUM('CASE DATA'!J10:K10,'CASE DATA'!M10,'CASE DATA'!O10:R10),"n/a")</f>
        <v>n/a</v>
      </c>
      <c r="E9" s="5" t="str">
        <f>IF(OR('CASE DATA'!F10="JUV", 'CASE DATA'!F10="JWV"), "YES", "NO")</f>
        <v>NO</v>
      </c>
      <c r="F9" s="5" t="str">
        <f t="array" ref="F9">IF(E9="YES",IF(SUM(COUNTIF('CASE DATA'!$F$4:$F$200, {"GTR","GPL","DEF","JUV"}))&gt;0, "YES","NO"),"N/A")</f>
        <v>N/A</v>
      </c>
      <c r="G9" s="5" t="str">
        <f>IF(E9="YES",IF(COUNTIF('CASE DATA'!$C$4:$C$200, "")-COUNTIF('CASE DATA'!$A$4:$A$200, "")&gt;0, "YES","NO"),"N/A")</f>
        <v>N/A</v>
      </c>
      <c r="H9" s="117" t="str">
        <f>_xlfn.IFS(E9="NO", "N/A", AND('BASIC INFO'!$B$3&gt;'BASIC INFO'!$B$6+6574.5, C9+730.5&lt;'BASIC INFO'!$B$3), "YES", 'BASIC INFO'!$B$3&lt;('BASIC INFO'!$B$6+6574.5), "NOT YET 18", C9+730.5&gt;'BASIC INFO'!$B$3, "NOT YET 2 YEARS")</f>
        <v>N/A</v>
      </c>
      <c r="I9" s="115" t="str">
        <f>IF(OR(AND(LEFT('CASE DATA'!E10,4)="321.",MID('CASE DATA'!A10,8,2)="SM"),MID('CASE DATA'!A10,8,2)="ST",MID('CASE DATA'!A10,8,2)="NT"),"TRAFFIC",IF(OR('CASE DATA'!F10="DISM", 'CASE DATA'!F10="ACQ", 'CASE DATA'!F10="NOTF", 'CASE DATA'!F10="WTHD", 'CASE DATA'!F10="TNSF"), "YES", "NO"))</f>
        <v>NO</v>
      </c>
      <c r="J9" s="114" t="str">
        <f>IF(I9="YES",'CASE DATA'!K10,"N/A")</f>
        <v>N/A</v>
      </c>
      <c r="K9" s="114" t="str">
        <f>IF(I9="YES",'CASE DATA'!I10+'CASE DATA'!J10+'CASE DATA'!L10+'CASE DATA'!M10+'CASE DATA'!N10+'CASE DATA'!O10+'CASE DATA'!P10+'CASE DATA'!Q10+'CASE DATA'!R10,"N/A")</f>
        <v>N/A</v>
      </c>
      <c r="L9" s="117" t="str">
        <f>IF(I9="YES",IF(C9+180&lt;'BASIC INFO'!$B$3, "YES", "NO"),"N/A")</f>
        <v>N/A</v>
      </c>
      <c r="M9" s="114" t="str">
        <f t="array" ref="M9">IF(I9="TRAFFIC","n/a",IF(OR('CASE DATA'!F10="GTR", 'CASE DATA'!F10="GPL"),IF(SUM(COUNTIF('CASE DATA'!U10:AF10, TABLES!$N$2:$N$218&amp;"*"))&gt;0,"felony","eligible"),"n/a"))</f>
        <v>n/a</v>
      </c>
      <c r="N9" s="114" t="str">
        <f t="array" ref="N9">IF(M9="eligible",IF(OR((SUM(COUNTIF('CASE DATA'!U10:AF10,TABLES!$P$2:$P$19&amp;"*"))&gt;0),LEFT('CASE DATA'!U10:AF10,4)="717C", LEFT('CASE DATA'!U10:AF10, 3)="719", LEFT('CASE DATA'!U10:AF10,3)="720", LEFT('CASE DATA'!U10:AF10,3)="724", LEFT('CASE DATA'!U10:AF10,3)="726", LEFT('CASE DATA'!U10:AF10,3)="728", LEFT('CASE DATA'!U10:AF10,4)="901A"), "ineligible misd","eligible"),"n/a")</f>
        <v>n/a</v>
      </c>
      <c r="O9" s="114" t="str">
        <f>IF(N9="eligible",IF(COUNTIF('CASE DATA'!$C$4:$C$200, "")-COUNTIF('CASE DATA'!$A$4:$A$200, "")&gt;0, "YES","NO"),"N/A")</f>
        <v>N/A</v>
      </c>
      <c r="P9" s="114" t="str">
        <f>IF(N9="eligible",'CASE DATA'!K10,"N/A")</f>
        <v>N/A</v>
      </c>
      <c r="Q9" s="114" t="str">
        <f>IF(N9="eligible",'CASE DATA'!I10+'CASE DATA'!J10+'CASE DATA'!L10+'CASE DATA'!M10+'CASE DATA'!N10+'CASE DATA'!O10+'CASE DATA'!P10+'CASE DATA'!Q10+'CASE DATA'!R10,"N/A")</f>
        <v>N/A</v>
      </c>
      <c r="R9" s="114" t="str">
        <f>IF(N9="eligible",IF(C9+2920&lt;'BASIC INFO'!$B$3, "YES", "NO"),"N/A")</f>
        <v>N/A</v>
      </c>
      <c r="S9" s="115" t="str">
        <f>IF(OR('CASE DATA'!F10="DEF"), "YES", "NO")</f>
        <v>NO</v>
      </c>
      <c r="T9" s="117" t="str">
        <f>IF(S9="YES",'CASE DATA'!H10,"N/A")</f>
        <v>N/A</v>
      </c>
      <c r="U9" s="114" t="str">
        <f>IF(S9="YES",'CASE DATA'!K10,"N/A")</f>
        <v>N/A</v>
      </c>
      <c r="V9" s="114" t="str">
        <f>IF(S9="YES",'CASE DATA'!I10+'CASE DATA'!J10+'CASE DATA'!L10+'CASE DATA'!M10+'CASE DATA'!N10+'CASE DATA'!O10+'CASE DATA'!P10+'CASE DATA'!Q10+'CASE DATA'!R10,"N/A")</f>
        <v>N/A</v>
      </c>
      <c r="W9" s="117" t="str">
        <f>IF(OR('CASE DATA'!E10="123.46",'CASE DATA'!E10="123.47"),"YES","NO")</f>
        <v>NO</v>
      </c>
      <c r="X9" s="136" t="str">
        <f>IF(W9="YES",COUNTIFS(AD$3:$AD$200,"&gt;"&amp;('CASE DATA'!C10),$AD$3:$AD$200,"&lt;"&amp;('CASE DATA'!C10+730.5)),"n/a")</f>
        <v>n/a</v>
      </c>
      <c r="Y9" s="114" t="str">
        <f>IF(W9="YES",IF(C9+730.5&lt;'BASIC INFO'!$B$3, "YES","NO"), "N/A")</f>
        <v>N/A</v>
      </c>
      <c r="Z9" s="117" t="str">
        <f>IF('CASE DATA'!E10="725.1","YES","NO")</f>
        <v>NO</v>
      </c>
      <c r="AA9" s="117" t="str">
        <f>IF(Z9="YES",IF(C9+730.5&lt;'BASIC INFO'!$B$3, "YES","NO"), "N/A")</f>
        <v>N/A</v>
      </c>
      <c r="AB9" s="117" t="str">
        <f>IF('BASIC INFO'!$B$6+6574.5&gt;C9, "YES", "NO")</f>
        <v>YES</v>
      </c>
      <c r="AC9" s="117" t="str">
        <f>IF(Z9="YES",COUNTIFS(AD$3:$AD$200,"&gt;"&amp;('CASE DATA'!C10),$AD$3:$AD$200,"&lt;"&amp;('CASE DATA'!C10+730.5)),"n/a")</f>
        <v>n/a</v>
      </c>
    </row>
    <row r="10" spans="1:32" x14ac:dyDescent="0.3">
      <c r="A10" s="117" t="str">
        <f>IF('CASE DATA'!A11="","z",'CASE DATA'!A11)</f>
        <v>z</v>
      </c>
      <c r="B10" s="117" t="str">
        <f>IF('CASE DATA'!A11="","",'CASE DATA'!D11)</f>
        <v/>
      </c>
      <c r="C10" s="120">
        <f>'CASE DATA'!C11</f>
        <v>0</v>
      </c>
      <c r="D10" s="163" t="str">
        <f>IF('CASE DATA'!H11="YES",SUM('CASE DATA'!J11:K11,'CASE DATA'!M11,'CASE DATA'!O11:R11),"n/a")</f>
        <v>n/a</v>
      </c>
      <c r="E10" s="5" t="str">
        <f>IF(OR('CASE DATA'!F11="JUV", 'CASE DATA'!F11="JWV"), "YES", "NO")</f>
        <v>NO</v>
      </c>
      <c r="F10" s="5" t="str">
        <f t="array" ref="F10">IF(E10="YES",IF(SUM(COUNTIF('CASE DATA'!$F$4:$F$200, {"GTR","GPL","DEF","JUV"}))&gt;0, "YES","NO"),"N/A")</f>
        <v>N/A</v>
      </c>
      <c r="G10" s="5" t="str">
        <f>IF(E10="YES",IF(COUNTIF('CASE DATA'!$C$4:$C$200, "")-COUNTIF('CASE DATA'!$A$4:$A$200, "")&gt;0, "YES","NO"),"N/A")</f>
        <v>N/A</v>
      </c>
      <c r="H10" s="117" t="str">
        <f>_xlfn.IFS(E10="NO", "N/A", AND('BASIC INFO'!$B$3&gt;'BASIC INFO'!$B$6+6574.5, C10+730.5&lt;'BASIC INFO'!$B$3), "YES", 'BASIC INFO'!$B$3&lt;('BASIC INFO'!$B$6+6574.5), "NOT YET 18", C10+730.5&gt;'BASIC INFO'!$B$3, "NOT YET 2 YEARS")</f>
        <v>N/A</v>
      </c>
      <c r="I10" s="115" t="str">
        <f>IF(OR(AND(LEFT('CASE DATA'!E11,4)="321.",MID('CASE DATA'!A11,8,2)="SM"),MID('CASE DATA'!A11,8,2)="ST",MID('CASE DATA'!A11,8,2)="NT"),"TRAFFIC",IF(OR('CASE DATA'!F11="DISM", 'CASE DATA'!F11="ACQ", 'CASE DATA'!F11="NOTF", 'CASE DATA'!F11="WTHD", 'CASE DATA'!F11="TNSF"), "YES", "NO"))</f>
        <v>NO</v>
      </c>
      <c r="J10" s="114" t="str">
        <f>IF(I10="YES",'CASE DATA'!K11,"N/A")</f>
        <v>N/A</v>
      </c>
      <c r="K10" s="114" t="str">
        <f>IF(I10="YES",'CASE DATA'!I11+'CASE DATA'!J11+'CASE DATA'!L11+'CASE DATA'!M11+'CASE DATA'!N11+'CASE DATA'!O11+'CASE DATA'!P11+'CASE DATA'!Q11+'CASE DATA'!R11,"N/A")</f>
        <v>N/A</v>
      </c>
      <c r="L10" s="117" t="str">
        <f>IF(I10="YES",IF(C10+180&lt;'BASIC INFO'!$B$3, "YES", "NO"),"N/A")</f>
        <v>N/A</v>
      </c>
      <c r="M10" s="114" t="str">
        <f t="array" ref="M10">IF(I10="TRAFFIC","n/a",IF(OR('CASE DATA'!F11="GTR", 'CASE DATA'!F11="GPL"),IF(SUM(COUNTIF('CASE DATA'!U11:AF11, TABLES!$N$2:$N$218&amp;"*"))&gt;0,"felony","eligible"),"n/a"))</f>
        <v>n/a</v>
      </c>
      <c r="N10" s="114" t="str">
        <f t="array" ref="N10">IF(M10="eligible",IF(OR((SUM(COUNTIF('CASE DATA'!U11:AF11,TABLES!$P$2:$P$19&amp;"*"))&gt;0),LEFT('CASE DATA'!U11:AF11,4)="717C", LEFT('CASE DATA'!U11:AF11, 3)="719", LEFT('CASE DATA'!U11:AF11,3)="720", LEFT('CASE DATA'!U11:AF11,3)="724", LEFT('CASE DATA'!U11:AF11,3)="726", LEFT('CASE DATA'!U11:AF11,3)="728", LEFT('CASE DATA'!U11:AF11,4)="901A"), "ineligible misd","eligible"),"n/a")</f>
        <v>n/a</v>
      </c>
      <c r="O10" s="114" t="str">
        <f>IF(N10="eligible",IF(COUNTIF('CASE DATA'!$C$4:$C$200, "")-COUNTIF('CASE DATA'!$A$4:$A$200, "")&gt;0, "YES","NO"),"N/A")</f>
        <v>N/A</v>
      </c>
      <c r="P10" s="114" t="str">
        <f>IF(N10="eligible",'CASE DATA'!K11,"N/A")</f>
        <v>N/A</v>
      </c>
      <c r="Q10" s="114" t="str">
        <f>IF(N10="eligible",'CASE DATA'!I11+'CASE DATA'!J11+'CASE DATA'!L11+'CASE DATA'!M11+'CASE DATA'!N11+'CASE DATA'!O11+'CASE DATA'!P11+'CASE DATA'!Q11+'CASE DATA'!R11,"N/A")</f>
        <v>N/A</v>
      </c>
      <c r="R10" s="114" t="str">
        <f>IF(N10="eligible",IF(C10+2920&lt;'BASIC INFO'!$B$3, "YES", "NO"),"N/A")</f>
        <v>N/A</v>
      </c>
      <c r="S10" s="115" t="str">
        <f>IF(OR('CASE DATA'!F11="DEF"), "YES", "NO")</f>
        <v>NO</v>
      </c>
      <c r="T10" s="117" t="str">
        <f>IF(S10="YES",'CASE DATA'!H11,"N/A")</f>
        <v>N/A</v>
      </c>
      <c r="U10" s="114" t="str">
        <f>IF(S10="YES",'CASE DATA'!K11,"N/A")</f>
        <v>N/A</v>
      </c>
      <c r="V10" s="114" t="str">
        <f>IF(S10="YES",'CASE DATA'!I11+'CASE DATA'!J11+'CASE DATA'!L11+'CASE DATA'!M11+'CASE DATA'!N11+'CASE DATA'!O11+'CASE DATA'!P11+'CASE DATA'!Q11+'CASE DATA'!R11,"N/A")</f>
        <v>N/A</v>
      </c>
      <c r="W10" s="117" t="str">
        <f>IF(OR('CASE DATA'!E11="123.46",'CASE DATA'!E11="123.47"),"YES","NO")</f>
        <v>NO</v>
      </c>
      <c r="X10" s="136" t="str">
        <f>IF(W10="YES",COUNTIFS(AD$3:$AD$200,"&gt;"&amp;('CASE DATA'!C11),$AD$3:$AD$200,"&lt;"&amp;('CASE DATA'!C11+730.5)),"n/a")</f>
        <v>n/a</v>
      </c>
      <c r="Y10" s="114" t="str">
        <f>IF(W10="YES",IF(C10+730.5&lt;'BASIC INFO'!$B$3, "YES","NO"), "N/A")</f>
        <v>N/A</v>
      </c>
      <c r="Z10" s="117" t="str">
        <f>IF('CASE DATA'!E11="725.1","YES","NO")</f>
        <v>NO</v>
      </c>
      <c r="AA10" s="117" t="str">
        <f>IF(Z10="YES",IF(C10+730.5&lt;'BASIC INFO'!$B$3, "YES","NO"), "N/A")</f>
        <v>N/A</v>
      </c>
      <c r="AB10" s="117" t="str">
        <f>IF('BASIC INFO'!$B$6+6574.5&gt;C10, "YES", "NO")</f>
        <v>YES</v>
      </c>
      <c r="AC10" s="117" t="str">
        <f>IF(Z10="YES",COUNTIFS(AD$3:$AD$200,"&gt;"&amp;('CASE DATA'!C11),$AD$3:$AD$200,"&lt;"&amp;('CASE DATA'!C11+730.5)),"n/a")</f>
        <v>n/a</v>
      </c>
    </row>
    <row r="11" spans="1:32" x14ac:dyDescent="0.3">
      <c r="A11" s="117" t="str">
        <f>IF('CASE DATA'!A12="","z",'CASE DATA'!A12)</f>
        <v>z</v>
      </c>
      <c r="B11" s="117" t="str">
        <f>IF('CASE DATA'!A12="","",'CASE DATA'!D12)</f>
        <v/>
      </c>
      <c r="C11" s="120">
        <f>'CASE DATA'!C12</f>
        <v>0</v>
      </c>
      <c r="D11" s="163" t="str">
        <f>IF('CASE DATA'!H12="YES",SUM('CASE DATA'!J12:K12,'CASE DATA'!M12,'CASE DATA'!O12:R12),"n/a")</f>
        <v>n/a</v>
      </c>
      <c r="E11" s="5" t="str">
        <f>IF(OR('CASE DATA'!F12="JUV", 'CASE DATA'!F12="JWV"), "YES", "NO")</f>
        <v>NO</v>
      </c>
      <c r="F11" s="5" t="str">
        <f t="array" ref="F11">IF(E11="YES",IF(SUM(COUNTIF('CASE DATA'!$F$4:$F$200, {"GTR","GPL","DEF","JUV"}))&gt;0, "YES","NO"),"N/A")</f>
        <v>N/A</v>
      </c>
      <c r="G11" s="5" t="str">
        <f>IF(E11="YES",IF(COUNTIF('CASE DATA'!$C$4:$C$200, "")-COUNTIF('CASE DATA'!$A$4:$A$200, "")&gt;0, "YES","NO"),"N/A")</f>
        <v>N/A</v>
      </c>
      <c r="H11" s="117" t="str">
        <f>_xlfn.IFS(E11="NO", "N/A", AND('BASIC INFO'!$B$3&gt;'BASIC INFO'!$B$6+6574.5, C11+730.5&lt;'BASIC INFO'!$B$3), "YES", 'BASIC INFO'!$B$3&lt;('BASIC INFO'!$B$6+6574.5), "NOT YET 18", C11+730.5&gt;'BASIC INFO'!$B$3, "NOT YET 2 YEARS")</f>
        <v>N/A</v>
      </c>
      <c r="I11" s="115" t="str">
        <f>IF(OR(AND(LEFT('CASE DATA'!E12,4)="321.",MID('CASE DATA'!A12,8,2)="SM"),MID('CASE DATA'!A12,8,2)="ST",MID('CASE DATA'!A12,8,2)="NT"),"TRAFFIC",IF(OR('CASE DATA'!F12="DISM", 'CASE DATA'!F12="ACQ", 'CASE DATA'!F12="NOTF", 'CASE DATA'!F12="WTHD", 'CASE DATA'!F12="TNSF"), "YES", "NO"))</f>
        <v>NO</v>
      </c>
      <c r="J11" s="114" t="str">
        <f>IF(I11="YES",'CASE DATA'!K12,"N/A")</f>
        <v>N/A</v>
      </c>
      <c r="K11" s="114" t="str">
        <f>IF(I11="YES",'CASE DATA'!I12+'CASE DATA'!J12+'CASE DATA'!L12+'CASE DATA'!M12+'CASE DATA'!N12+'CASE DATA'!O12+'CASE DATA'!P12+'CASE DATA'!Q12+'CASE DATA'!R12,"N/A")</f>
        <v>N/A</v>
      </c>
      <c r="L11" s="117" t="str">
        <f>IF(I11="YES",IF(C11+180&lt;'BASIC INFO'!$B$3, "YES", "NO"),"N/A")</f>
        <v>N/A</v>
      </c>
      <c r="M11" s="114" t="str">
        <f t="array" ref="M11">IF(I11="TRAFFIC","n/a",IF(OR('CASE DATA'!F12="GTR", 'CASE DATA'!F12="GPL"),IF(SUM(COUNTIF('CASE DATA'!U12:AF12, TABLES!$N$2:$N$218&amp;"*"))&gt;0,"felony","eligible"),"n/a"))</f>
        <v>n/a</v>
      </c>
      <c r="N11" s="114" t="str">
        <f t="array" ref="N11">IF(M11="eligible",IF(OR((SUM(COUNTIF('CASE DATA'!U12:AF12,TABLES!$P$2:$P$19&amp;"*"))&gt;0),LEFT('CASE DATA'!U12:AF12,4)="717C", LEFT('CASE DATA'!U12:AF12, 3)="719", LEFT('CASE DATA'!U12:AF12,3)="720", LEFT('CASE DATA'!U12:AF12,3)="724", LEFT('CASE DATA'!U12:AF12,3)="726", LEFT('CASE DATA'!U12:AF12,3)="728", LEFT('CASE DATA'!U12:AF12,4)="901A"), "ineligible misd","eligible"),"n/a")</f>
        <v>n/a</v>
      </c>
      <c r="O11" s="114" t="str">
        <f>IF(N11="eligible",IF(COUNTIF('CASE DATA'!$C$4:$C$200, "")-COUNTIF('CASE DATA'!$A$4:$A$200, "")&gt;0, "YES","NO"),"N/A")</f>
        <v>N/A</v>
      </c>
      <c r="P11" s="114" t="str">
        <f>IF(N11="eligible",'CASE DATA'!K12,"N/A")</f>
        <v>N/A</v>
      </c>
      <c r="Q11" s="114" t="str">
        <f>IF(N11="eligible",'CASE DATA'!I12+'CASE DATA'!J12+'CASE DATA'!L12+'CASE DATA'!M12+'CASE DATA'!N12+'CASE DATA'!O12+'CASE DATA'!P12+'CASE DATA'!Q12+'CASE DATA'!R12,"N/A")</f>
        <v>N/A</v>
      </c>
      <c r="R11" s="114" t="str">
        <f>IF(N11="eligible",IF(C11+2920&lt;'BASIC INFO'!$B$3, "YES", "NO"),"N/A")</f>
        <v>N/A</v>
      </c>
      <c r="S11" s="115" t="str">
        <f>IF(OR('CASE DATA'!F12="DEF"), "YES", "NO")</f>
        <v>NO</v>
      </c>
      <c r="T11" s="117" t="str">
        <f>IF(S11="YES",'CASE DATA'!H12,"N/A")</f>
        <v>N/A</v>
      </c>
      <c r="U11" s="114" t="str">
        <f>IF(S11="YES",'CASE DATA'!K12,"N/A")</f>
        <v>N/A</v>
      </c>
      <c r="V11" s="114" t="str">
        <f>IF(S11="YES",'CASE DATA'!I12+'CASE DATA'!J12+'CASE DATA'!L12+'CASE DATA'!M12+'CASE DATA'!N12+'CASE DATA'!O12+'CASE DATA'!P12+'CASE DATA'!Q12+'CASE DATA'!R12,"N/A")</f>
        <v>N/A</v>
      </c>
      <c r="W11" s="117" t="str">
        <f>IF(OR('CASE DATA'!E12="123.46",'CASE DATA'!E12="123.47"),"YES","NO")</f>
        <v>NO</v>
      </c>
      <c r="X11" s="136" t="str">
        <f>IF(W11="YES",COUNTIFS(AD$3:$AD$200,"&gt;"&amp;('CASE DATA'!C12),$AD$3:$AD$200,"&lt;"&amp;('CASE DATA'!C12+730.5)),"n/a")</f>
        <v>n/a</v>
      </c>
      <c r="Y11" s="114" t="str">
        <f>IF(W11="YES",IF(C11+730.5&lt;'BASIC INFO'!$B$3, "YES","NO"), "N/A")</f>
        <v>N/A</v>
      </c>
      <c r="Z11" s="117" t="str">
        <f>IF('CASE DATA'!E12="725.1","YES","NO")</f>
        <v>NO</v>
      </c>
      <c r="AA11" s="117" t="str">
        <f>IF(Z11="YES",IF(C11+730.5&lt;'BASIC INFO'!$B$3, "YES","NO"), "N/A")</f>
        <v>N/A</v>
      </c>
      <c r="AB11" s="117" t="str">
        <f>IF('BASIC INFO'!$B$6+6574.5&gt;C11, "YES", "NO")</f>
        <v>YES</v>
      </c>
      <c r="AC11" s="117" t="str">
        <f>IF(Z11="YES",COUNTIFS(AD$3:$AD$200,"&gt;"&amp;('CASE DATA'!C12),$AD$3:$AD$200,"&lt;"&amp;('CASE DATA'!C12+730.5)),"n/a")</f>
        <v>n/a</v>
      </c>
    </row>
    <row r="12" spans="1:32" x14ac:dyDescent="0.3">
      <c r="A12" s="117" t="str">
        <f>IF('CASE DATA'!A13="","z",'CASE DATA'!A13)</f>
        <v>z</v>
      </c>
      <c r="B12" s="117" t="str">
        <f>IF('CASE DATA'!A13="","",'CASE DATA'!D13)</f>
        <v/>
      </c>
      <c r="C12" s="120">
        <f>'CASE DATA'!C13</f>
        <v>0</v>
      </c>
      <c r="D12" s="163" t="str">
        <f>IF('CASE DATA'!H13="YES",SUM('CASE DATA'!J13:K13,'CASE DATA'!M13,'CASE DATA'!O13:R13),"n/a")</f>
        <v>n/a</v>
      </c>
      <c r="E12" s="5" t="str">
        <f>IF(OR('CASE DATA'!F13="JUV", 'CASE DATA'!F13="JWV"), "YES", "NO")</f>
        <v>NO</v>
      </c>
      <c r="F12" s="5" t="str">
        <f t="array" ref="F12">IF(E12="YES",IF(SUM(COUNTIF('CASE DATA'!$F$4:$F$200, {"GTR","GPL","DEF","JUV"}))&gt;0, "YES","NO"),"N/A")</f>
        <v>N/A</v>
      </c>
      <c r="G12" s="5" t="str">
        <f>IF(E12="YES",IF(COUNTIF('CASE DATA'!$C$4:$C$200, "")-COUNTIF('CASE DATA'!$A$4:$A$200, "")&gt;0, "YES","NO"),"N/A")</f>
        <v>N/A</v>
      </c>
      <c r="H12" s="117" t="str">
        <f>_xlfn.IFS(E12="NO", "N/A", AND('BASIC INFO'!$B$3&gt;'BASIC INFO'!$B$6+6574.5, C12+730.5&lt;'BASIC INFO'!$B$3), "YES", 'BASIC INFO'!$B$3&lt;('BASIC INFO'!$B$6+6574.5), "NOT YET 18", C12+730.5&gt;'BASIC INFO'!$B$3, "NOT YET 2 YEARS")</f>
        <v>N/A</v>
      </c>
      <c r="I12" s="115" t="str">
        <f>IF(OR(AND(LEFT('CASE DATA'!E13,4)="321.",MID('CASE DATA'!A13,8,2)="SM"),MID('CASE DATA'!A13,8,2)="ST",MID('CASE DATA'!A13,8,2)="NT"),"TRAFFIC",IF(OR('CASE DATA'!F13="DISM", 'CASE DATA'!F13="ACQ", 'CASE DATA'!F13="NOTF", 'CASE DATA'!F13="WTHD", 'CASE DATA'!F13="TNSF"), "YES", "NO"))</f>
        <v>NO</v>
      </c>
      <c r="J12" s="114" t="str">
        <f>IF(I12="YES",'CASE DATA'!K13,"N/A")</f>
        <v>N/A</v>
      </c>
      <c r="K12" s="114" t="str">
        <f>IF(I12="YES",'CASE DATA'!I13+'CASE DATA'!J13+'CASE DATA'!L13+'CASE DATA'!M13+'CASE DATA'!N13+'CASE DATA'!O13+'CASE DATA'!P13+'CASE DATA'!Q13+'CASE DATA'!R13,"N/A")</f>
        <v>N/A</v>
      </c>
      <c r="L12" s="117" t="str">
        <f>IF(I12="YES",IF(C12+180&lt;'BASIC INFO'!$B$3, "YES", "NO"),"N/A")</f>
        <v>N/A</v>
      </c>
      <c r="M12" s="114" t="str">
        <f t="array" ref="M12">IF(I12="TRAFFIC","n/a",IF(OR('CASE DATA'!F13="GTR", 'CASE DATA'!F13="GPL"),IF(SUM(COUNTIF('CASE DATA'!U13:AF13, TABLES!$N$2:$N$218&amp;"*"))&gt;0,"felony","eligible"),"n/a"))</f>
        <v>n/a</v>
      </c>
      <c r="N12" s="114" t="str">
        <f t="array" ref="N12">IF(M12="eligible",IF(OR((SUM(COUNTIF('CASE DATA'!U13:AF13,TABLES!$P$2:$P$19&amp;"*"))&gt;0),LEFT('CASE DATA'!U13:AF13,4)="717C", LEFT('CASE DATA'!U13:AF13, 3)="719", LEFT('CASE DATA'!U13:AF13,3)="720", LEFT('CASE DATA'!U13:AF13,3)="724", LEFT('CASE DATA'!U13:AF13,3)="726", LEFT('CASE DATA'!U13:AF13,3)="728", LEFT('CASE DATA'!U13:AF13,4)="901A"), "ineligible misd","eligible"),"n/a")</f>
        <v>n/a</v>
      </c>
      <c r="O12" s="114" t="str">
        <f>IF(N12="eligible",IF(COUNTIF('CASE DATA'!$C$4:$C$200, "")-COUNTIF('CASE DATA'!$A$4:$A$200, "")&gt;0, "YES","NO"),"N/A")</f>
        <v>N/A</v>
      </c>
      <c r="P12" s="114" t="str">
        <f>IF(N12="eligible",'CASE DATA'!K13,"N/A")</f>
        <v>N/A</v>
      </c>
      <c r="Q12" s="114" t="str">
        <f>IF(N12="eligible",'CASE DATA'!I13+'CASE DATA'!J13+'CASE DATA'!L13+'CASE DATA'!M13+'CASE DATA'!N13+'CASE DATA'!O13+'CASE DATA'!P13+'CASE DATA'!Q13+'CASE DATA'!R13,"N/A")</f>
        <v>N/A</v>
      </c>
      <c r="R12" s="114" t="str">
        <f>IF(N12="eligible",IF(C12+2920&lt;'BASIC INFO'!$B$3, "YES", "NO"),"N/A")</f>
        <v>N/A</v>
      </c>
      <c r="S12" s="115" t="str">
        <f>IF(OR('CASE DATA'!F13="DEF"), "YES", "NO")</f>
        <v>NO</v>
      </c>
      <c r="T12" s="117" t="str">
        <f>IF(S12="YES",'CASE DATA'!H13,"N/A")</f>
        <v>N/A</v>
      </c>
      <c r="U12" s="114" t="str">
        <f>IF(S12="YES",'CASE DATA'!K13,"N/A")</f>
        <v>N/A</v>
      </c>
      <c r="V12" s="114" t="str">
        <f>IF(S12="YES",'CASE DATA'!I13+'CASE DATA'!J13+'CASE DATA'!L13+'CASE DATA'!M13+'CASE DATA'!N13+'CASE DATA'!O13+'CASE DATA'!P13+'CASE DATA'!Q13+'CASE DATA'!R13,"N/A")</f>
        <v>N/A</v>
      </c>
      <c r="W12" s="117" t="str">
        <f>IF(OR('CASE DATA'!E13="123.46",'CASE DATA'!E13="123.47"),"YES","NO")</f>
        <v>NO</v>
      </c>
      <c r="X12" s="136" t="str">
        <f>IF(W12="YES",COUNTIFS(AD$3:$AD$200,"&gt;"&amp;('CASE DATA'!C13),$AD$3:$AD$200,"&lt;"&amp;('CASE DATA'!C13+730.5)),"n/a")</f>
        <v>n/a</v>
      </c>
      <c r="Y12" s="114" t="str">
        <f>IF(W12="YES",IF(C12+730.5&lt;'BASIC INFO'!$B$3, "YES","NO"), "N/A")</f>
        <v>N/A</v>
      </c>
      <c r="Z12" s="117" t="str">
        <f>IF('CASE DATA'!E13="725.1","YES","NO")</f>
        <v>NO</v>
      </c>
      <c r="AA12" s="117" t="str">
        <f>IF(Z12="YES",IF(C12+730.5&lt;'BASIC INFO'!$B$3, "YES","NO"), "N/A")</f>
        <v>N/A</v>
      </c>
      <c r="AB12" s="117" t="str">
        <f>IF('BASIC INFO'!$B$6+6574.5&gt;C12, "YES", "NO")</f>
        <v>YES</v>
      </c>
      <c r="AC12" s="117" t="str">
        <f>IF(Z12="YES",COUNTIFS(AD$3:$AD$200,"&gt;"&amp;('CASE DATA'!C13),$AD$3:$AD$200,"&lt;"&amp;('CASE DATA'!C13+730.5)),"n/a")</f>
        <v>n/a</v>
      </c>
    </row>
    <row r="13" spans="1:32" x14ac:dyDescent="0.3">
      <c r="A13" s="117" t="str">
        <f>IF('CASE DATA'!A14="","z",'CASE DATA'!A14)</f>
        <v>z</v>
      </c>
      <c r="B13" s="117" t="str">
        <f>IF('CASE DATA'!A14="","",'CASE DATA'!D14)</f>
        <v/>
      </c>
      <c r="C13" s="120">
        <f>'CASE DATA'!C14</f>
        <v>0</v>
      </c>
      <c r="D13" s="163" t="str">
        <f>IF('CASE DATA'!H14="YES",SUM('CASE DATA'!J14:K14,'CASE DATA'!M14,'CASE DATA'!O14:R14),"n/a")</f>
        <v>n/a</v>
      </c>
      <c r="E13" s="5" t="str">
        <f>IF(OR('CASE DATA'!F14="JUV", 'CASE DATA'!F14="JWV"), "YES", "NO")</f>
        <v>NO</v>
      </c>
      <c r="F13" s="5" t="str">
        <f t="array" ref="F13">IF(E13="YES",IF(SUM(COUNTIF('CASE DATA'!$F$4:$F$200, {"GTR","GPL","DEF","JUV"}))&gt;0, "YES","NO"),"N/A")</f>
        <v>N/A</v>
      </c>
      <c r="G13" s="5" t="str">
        <f>IF(E13="YES",IF(COUNTIF('CASE DATA'!$C$4:$C$200, "")-COUNTIF('CASE DATA'!$A$4:$A$200, "")&gt;0, "YES","NO"),"N/A")</f>
        <v>N/A</v>
      </c>
      <c r="H13" s="117" t="str">
        <f>_xlfn.IFS(E13="NO", "N/A", AND('BASIC INFO'!$B$3&gt;'BASIC INFO'!$B$6+6574.5, C13+730.5&lt;'BASIC INFO'!$B$3), "YES", 'BASIC INFO'!$B$3&lt;('BASIC INFO'!$B$6+6574.5), "NOT YET 18", C13+730.5&gt;'BASIC INFO'!$B$3, "NOT YET 2 YEARS")</f>
        <v>N/A</v>
      </c>
      <c r="I13" s="115" t="str">
        <f>IF(OR(AND(LEFT('CASE DATA'!E14,4)="321.",MID('CASE DATA'!A14,8,2)="SM"),MID('CASE DATA'!A14,8,2)="ST",MID('CASE DATA'!A14,8,2)="NT"),"TRAFFIC",IF(OR('CASE DATA'!F14="DISM", 'CASE DATA'!F14="ACQ", 'CASE DATA'!F14="NOTF", 'CASE DATA'!F14="WTHD", 'CASE DATA'!F14="TNSF"), "YES", "NO"))</f>
        <v>NO</v>
      </c>
      <c r="J13" s="114" t="str">
        <f>IF(I13="YES",'CASE DATA'!K14,"N/A")</f>
        <v>N/A</v>
      </c>
      <c r="K13" s="114" t="str">
        <f>IF(I13="YES",'CASE DATA'!I14+'CASE DATA'!J14+'CASE DATA'!L14+'CASE DATA'!M14+'CASE DATA'!N14+'CASE DATA'!O14+'CASE DATA'!P14+'CASE DATA'!Q14+'CASE DATA'!R14,"N/A")</f>
        <v>N/A</v>
      </c>
      <c r="L13" s="117" t="str">
        <f>IF(I13="YES",IF(C13+180&lt;'BASIC INFO'!$B$3, "YES", "NO"),"N/A")</f>
        <v>N/A</v>
      </c>
      <c r="M13" s="114" t="str">
        <f t="array" ref="M13">IF(I13="TRAFFIC","n/a",IF(OR('CASE DATA'!F14="GTR", 'CASE DATA'!F14="GPL"),IF(SUM(COUNTIF('CASE DATA'!U14:AF14, TABLES!$N$2:$N$218&amp;"*"))&gt;0,"felony","eligible"),"n/a"))</f>
        <v>n/a</v>
      </c>
      <c r="N13" s="114" t="str">
        <f t="array" ref="N13">IF(M13="eligible",IF(OR((SUM(COUNTIF('CASE DATA'!U14:AF14,TABLES!$P$2:$P$19&amp;"*"))&gt;0),LEFT('CASE DATA'!U14:AF14,4)="717C", LEFT('CASE DATA'!U14:AF14, 3)="719", LEFT('CASE DATA'!U14:AF14,3)="720", LEFT('CASE DATA'!U14:AF14,3)="724", LEFT('CASE DATA'!U14:AF14,3)="726", LEFT('CASE DATA'!U14:AF14,3)="728", LEFT('CASE DATA'!U14:AF14,4)="901A"), "ineligible misd","eligible"),"n/a")</f>
        <v>n/a</v>
      </c>
      <c r="O13" s="114" t="str">
        <f>IF(N13="eligible",IF(COUNTIF('CASE DATA'!$C$4:$C$200, "")-COUNTIF('CASE DATA'!$A$4:$A$200, "")&gt;0, "YES","NO"),"N/A")</f>
        <v>N/A</v>
      </c>
      <c r="P13" s="114" t="str">
        <f>IF(N13="eligible",'CASE DATA'!K14,"N/A")</f>
        <v>N/A</v>
      </c>
      <c r="Q13" s="114" t="str">
        <f>IF(N13="eligible",'CASE DATA'!I14+'CASE DATA'!J14+'CASE DATA'!L14+'CASE DATA'!M14+'CASE DATA'!N14+'CASE DATA'!O14+'CASE DATA'!P14+'CASE DATA'!Q14+'CASE DATA'!R14,"N/A")</f>
        <v>N/A</v>
      </c>
      <c r="R13" s="114" t="str">
        <f>IF(N13="eligible",IF(C13+2920&lt;'BASIC INFO'!$B$3, "YES", "NO"),"N/A")</f>
        <v>N/A</v>
      </c>
      <c r="S13" s="115" t="str">
        <f>IF(OR('CASE DATA'!F14="DEF"), "YES", "NO")</f>
        <v>NO</v>
      </c>
      <c r="T13" s="117" t="str">
        <f>IF(S13="YES",'CASE DATA'!H14,"N/A")</f>
        <v>N/A</v>
      </c>
      <c r="U13" s="114" t="str">
        <f>IF(S13="YES",'CASE DATA'!K14,"N/A")</f>
        <v>N/A</v>
      </c>
      <c r="V13" s="114" t="str">
        <f>IF(S13="YES",'CASE DATA'!I14+'CASE DATA'!J14+'CASE DATA'!L14+'CASE DATA'!M14+'CASE DATA'!N14+'CASE DATA'!O14+'CASE DATA'!P14+'CASE DATA'!Q14+'CASE DATA'!R14,"N/A")</f>
        <v>N/A</v>
      </c>
      <c r="W13" s="117" t="str">
        <f>IF(OR('CASE DATA'!E14="123.46",'CASE DATA'!E14="123.47"),"YES","NO")</f>
        <v>NO</v>
      </c>
      <c r="X13" s="136" t="str">
        <f>IF(W13="YES",COUNTIFS(AD$3:$AD$200,"&gt;"&amp;('CASE DATA'!C14),$AD$3:$AD$200,"&lt;"&amp;('CASE DATA'!C14+730.5)),"n/a")</f>
        <v>n/a</v>
      </c>
      <c r="Y13" s="114" t="str">
        <f>IF(W13="YES",IF(C13+730.5&lt;'BASIC INFO'!$B$3, "YES","NO"), "N/A")</f>
        <v>N/A</v>
      </c>
      <c r="Z13" s="117" t="str">
        <f>IF('CASE DATA'!E14="725.1","YES","NO")</f>
        <v>NO</v>
      </c>
      <c r="AA13" s="117" t="str">
        <f>IF(Z13="YES",IF(C13+730.5&lt;'BASIC INFO'!$B$3, "YES","NO"), "N/A")</f>
        <v>N/A</v>
      </c>
      <c r="AB13" s="117" t="str">
        <f>IF('BASIC INFO'!$B$6+6574.5&gt;C13, "YES", "NO")</f>
        <v>YES</v>
      </c>
      <c r="AC13" s="117" t="str">
        <f>IF(Z13="YES",COUNTIFS(AD$3:$AD$200,"&gt;"&amp;('CASE DATA'!C14),$AD$3:$AD$200,"&lt;"&amp;('CASE DATA'!C14+730.5)),"n/a")</f>
        <v>n/a</v>
      </c>
    </row>
    <row r="14" spans="1:32" x14ac:dyDescent="0.3">
      <c r="A14" s="117" t="str">
        <f>IF('CASE DATA'!A15="","z",'CASE DATA'!A15)</f>
        <v>z</v>
      </c>
      <c r="B14" s="117" t="str">
        <f>IF('CASE DATA'!A15="","",'CASE DATA'!D15)</f>
        <v/>
      </c>
      <c r="C14" s="120">
        <f>'CASE DATA'!C15</f>
        <v>0</v>
      </c>
      <c r="D14" s="163" t="str">
        <f>IF('CASE DATA'!H15="YES",SUM('CASE DATA'!J15:K15,'CASE DATA'!M15,'CASE DATA'!O15:R15),"n/a")</f>
        <v>n/a</v>
      </c>
      <c r="E14" s="5" t="str">
        <f>IF(OR('CASE DATA'!F15="JUV", 'CASE DATA'!F15="JWV"), "YES", "NO")</f>
        <v>NO</v>
      </c>
      <c r="F14" s="5" t="str">
        <f t="array" ref="F14">IF(E14="YES",IF(SUM(COUNTIF('CASE DATA'!$F$4:$F$200, {"GTR","GPL","DEF","JUV"}))&gt;0, "YES","NO"),"N/A")</f>
        <v>N/A</v>
      </c>
      <c r="G14" s="5" t="str">
        <f>IF(E14="YES",IF(COUNTIF('CASE DATA'!$C$4:$C$200, "")-COUNTIF('CASE DATA'!$A$4:$A$200, "")&gt;0, "YES","NO"),"N/A")</f>
        <v>N/A</v>
      </c>
      <c r="H14" s="117" t="str">
        <f>_xlfn.IFS(E14="NO", "N/A", AND('BASIC INFO'!$B$3&gt;'BASIC INFO'!$B$6+6574.5, C14+730.5&lt;'BASIC INFO'!$B$3), "YES", 'BASIC INFO'!$B$3&lt;('BASIC INFO'!$B$6+6574.5), "NOT YET 18", C14+730.5&gt;'BASIC INFO'!$B$3, "NOT YET 2 YEARS")</f>
        <v>N/A</v>
      </c>
      <c r="I14" s="115" t="str">
        <f>IF(OR(AND(LEFT('CASE DATA'!E15,4)="321.",MID('CASE DATA'!A15,8,2)="SM"),MID('CASE DATA'!A15,8,2)="ST",MID('CASE DATA'!A15,8,2)="NT"),"TRAFFIC",IF(OR('CASE DATA'!F15="DISM", 'CASE DATA'!F15="ACQ", 'CASE DATA'!F15="NOTF", 'CASE DATA'!F15="WTHD", 'CASE DATA'!F15="TNSF"), "YES", "NO"))</f>
        <v>NO</v>
      </c>
      <c r="J14" s="114" t="str">
        <f>IF(I14="YES",'CASE DATA'!K15,"N/A")</f>
        <v>N/A</v>
      </c>
      <c r="K14" s="114" t="str">
        <f>IF(I14="YES",'CASE DATA'!I15+'CASE DATA'!J15+'CASE DATA'!L15+'CASE DATA'!M15+'CASE DATA'!N15+'CASE DATA'!O15+'CASE DATA'!P15+'CASE DATA'!Q15+'CASE DATA'!R15,"N/A")</f>
        <v>N/A</v>
      </c>
      <c r="L14" s="117" t="str">
        <f>IF(I14="YES",IF(C14+180&lt;'BASIC INFO'!$B$3, "YES", "NO"),"N/A")</f>
        <v>N/A</v>
      </c>
      <c r="M14" s="114" t="str">
        <f t="array" ref="M14">IF(I14="TRAFFIC","n/a",IF(OR('CASE DATA'!F15="GTR", 'CASE DATA'!F15="GPL"),IF(SUM(COUNTIF('CASE DATA'!U15:AF15, TABLES!$N$2:$N$218&amp;"*"))&gt;0,"felony","eligible"),"n/a"))</f>
        <v>n/a</v>
      </c>
      <c r="N14" s="114" t="str">
        <f t="array" ref="N14">IF(M14="eligible",IF(OR((SUM(COUNTIF('CASE DATA'!U15:AF15,TABLES!$P$2:$P$19&amp;"*"))&gt;0),LEFT('CASE DATA'!U15:AF15,4)="717C", LEFT('CASE DATA'!U15:AF15, 3)="719", LEFT('CASE DATA'!U15:AF15,3)="720", LEFT('CASE DATA'!U15:AF15,3)="724", LEFT('CASE DATA'!U15:AF15,3)="726", LEFT('CASE DATA'!U15:AF15,3)="728", LEFT('CASE DATA'!U15:AF15,4)="901A"), "ineligible misd","eligible"),"n/a")</f>
        <v>n/a</v>
      </c>
      <c r="O14" s="114" t="str">
        <f>IF(N14="eligible",IF(COUNTIF('CASE DATA'!$C$4:$C$200, "")-COUNTIF('CASE DATA'!$A$4:$A$200, "")&gt;0, "YES","NO"),"N/A")</f>
        <v>N/A</v>
      </c>
      <c r="P14" s="114" t="str">
        <f>IF(N14="eligible",'CASE DATA'!K15,"N/A")</f>
        <v>N/A</v>
      </c>
      <c r="Q14" s="114" t="str">
        <f>IF(N14="eligible",'CASE DATA'!I15+'CASE DATA'!J15+'CASE DATA'!L15+'CASE DATA'!M15+'CASE DATA'!N15+'CASE DATA'!O15+'CASE DATA'!P15+'CASE DATA'!Q15+'CASE DATA'!R15,"N/A")</f>
        <v>N/A</v>
      </c>
      <c r="R14" s="114" t="str">
        <f>IF(N14="eligible",IF(C14+2920&lt;'BASIC INFO'!$B$3, "YES", "NO"),"N/A")</f>
        <v>N/A</v>
      </c>
      <c r="S14" s="115" t="str">
        <f>IF(OR('CASE DATA'!F15="DEF"), "YES", "NO")</f>
        <v>NO</v>
      </c>
      <c r="T14" s="117" t="str">
        <f>IF(S14="YES",'CASE DATA'!H15,"N/A")</f>
        <v>N/A</v>
      </c>
      <c r="U14" s="114" t="str">
        <f>IF(S14="YES",'CASE DATA'!K15,"N/A")</f>
        <v>N/A</v>
      </c>
      <c r="V14" s="114" t="str">
        <f>IF(S14="YES",'CASE DATA'!I15+'CASE DATA'!J15+'CASE DATA'!L15+'CASE DATA'!M15+'CASE DATA'!N15+'CASE DATA'!O15+'CASE DATA'!P15+'CASE DATA'!Q15+'CASE DATA'!R15,"N/A")</f>
        <v>N/A</v>
      </c>
      <c r="W14" s="117" t="str">
        <f>IF(OR('CASE DATA'!E15="123.46",'CASE DATA'!E15="123.47"),"YES","NO")</f>
        <v>NO</v>
      </c>
      <c r="X14" s="136" t="str">
        <f>IF(W14="YES",COUNTIFS(AD$3:$AD$200,"&gt;"&amp;('CASE DATA'!C15),$AD$3:$AD$200,"&lt;"&amp;('CASE DATA'!C15+730.5)),"n/a")</f>
        <v>n/a</v>
      </c>
      <c r="Y14" s="114" t="str">
        <f>IF(W14="YES",IF(C14+730.5&lt;'BASIC INFO'!$B$3, "YES","NO"), "N/A")</f>
        <v>N/A</v>
      </c>
      <c r="Z14" s="117" t="str">
        <f>IF('CASE DATA'!E15="725.1","YES","NO")</f>
        <v>NO</v>
      </c>
      <c r="AA14" s="117" t="str">
        <f>IF(Z14="YES",IF(C14+730.5&lt;'BASIC INFO'!$B$3, "YES","NO"), "N/A")</f>
        <v>N/A</v>
      </c>
      <c r="AB14" s="117" t="str">
        <f>IF('BASIC INFO'!$B$6+6574.5&gt;C14, "YES", "NO")</f>
        <v>YES</v>
      </c>
      <c r="AC14" s="117" t="str">
        <f>IF(Z14="YES",COUNTIFS(AD$3:$AD$200,"&gt;"&amp;('CASE DATA'!C15),$AD$3:$AD$200,"&lt;"&amp;('CASE DATA'!C15+730.5)),"n/a")</f>
        <v>n/a</v>
      </c>
    </row>
    <row r="15" spans="1:32" x14ac:dyDescent="0.3">
      <c r="A15" s="117" t="str">
        <f>IF('CASE DATA'!A16="","z",'CASE DATA'!A16)</f>
        <v>z</v>
      </c>
      <c r="B15" s="117" t="str">
        <f>IF('CASE DATA'!A16="","",'CASE DATA'!D16)</f>
        <v/>
      </c>
      <c r="C15" s="120">
        <f>'CASE DATA'!C16</f>
        <v>0</v>
      </c>
      <c r="D15" s="163" t="str">
        <f>IF('CASE DATA'!H16="YES",SUM('CASE DATA'!J16:K16,'CASE DATA'!M16,'CASE DATA'!O16:R16),"n/a")</f>
        <v>n/a</v>
      </c>
      <c r="E15" s="5" t="str">
        <f>IF(OR('CASE DATA'!F16="JUV", 'CASE DATA'!F16="JWV"), "YES", "NO")</f>
        <v>NO</v>
      </c>
      <c r="F15" s="5" t="str">
        <f t="array" ref="F15">IF(E15="YES",IF(SUM(COUNTIF('CASE DATA'!$F$4:$F$200, {"GTR","GPL","DEF","JUV"}))&gt;0, "YES","NO"),"N/A")</f>
        <v>N/A</v>
      </c>
      <c r="G15" s="5" t="str">
        <f>IF(E15="YES",IF(COUNTIF('CASE DATA'!$C$4:$C$200, "")-COUNTIF('CASE DATA'!$A$4:$A$200, "")&gt;0, "YES","NO"),"N/A")</f>
        <v>N/A</v>
      </c>
      <c r="H15" s="117" t="str">
        <f>_xlfn.IFS(E15="NO", "N/A", AND('BASIC INFO'!$B$3&gt;'BASIC INFO'!$B$6+6574.5, C15+730.5&lt;'BASIC INFO'!$B$3), "YES", 'BASIC INFO'!$B$3&lt;('BASIC INFO'!$B$6+6574.5), "NOT YET 18", C15+730.5&gt;'BASIC INFO'!$B$3, "NOT YET 2 YEARS")</f>
        <v>N/A</v>
      </c>
      <c r="I15" s="115" t="str">
        <f>IF(OR(AND(LEFT('CASE DATA'!E16,4)="321.",MID('CASE DATA'!A16,8,2)="SM"),MID('CASE DATA'!A16,8,2)="ST",MID('CASE DATA'!A16,8,2)="NT"),"TRAFFIC",IF(OR('CASE DATA'!F16="DISM", 'CASE DATA'!F16="ACQ", 'CASE DATA'!F16="NOTF", 'CASE DATA'!F16="WTHD", 'CASE DATA'!F16="TNSF"), "YES", "NO"))</f>
        <v>NO</v>
      </c>
      <c r="J15" s="114" t="str">
        <f>IF(I15="YES",'CASE DATA'!K16,"N/A")</f>
        <v>N/A</v>
      </c>
      <c r="K15" s="114" t="str">
        <f>IF(I15="YES",'CASE DATA'!I16+'CASE DATA'!J16+'CASE DATA'!L16+'CASE DATA'!M16+'CASE DATA'!N16+'CASE DATA'!O16+'CASE DATA'!P16+'CASE DATA'!Q16+'CASE DATA'!R16,"N/A")</f>
        <v>N/A</v>
      </c>
      <c r="L15" s="117" t="str">
        <f>IF(I15="YES",IF(C15+180&lt;'BASIC INFO'!$B$3, "YES", "NO"),"N/A")</f>
        <v>N/A</v>
      </c>
      <c r="M15" s="114" t="str">
        <f t="array" ref="M15">IF(I15="TRAFFIC","n/a",IF(OR('CASE DATA'!F16="GTR", 'CASE DATA'!F16="GPL"),IF(SUM(COUNTIF('CASE DATA'!U16:AF16, TABLES!$N$2:$N$218&amp;"*"))&gt;0,"felony","eligible"),"n/a"))</f>
        <v>n/a</v>
      </c>
      <c r="N15" s="114" t="str">
        <f t="array" ref="N15">IF(M15="eligible",IF(OR((SUM(COUNTIF('CASE DATA'!U16:AF16,TABLES!$P$2:$P$19&amp;"*"))&gt;0),LEFT('CASE DATA'!U16:AF16,4)="717C", LEFT('CASE DATA'!U16:AF16, 3)="719", LEFT('CASE DATA'!U16:AF16,3)="720", LEFT('CASE DATA'!U16:AF16,3)="724", LEFT('CASE DATA'!U16:AF16,3)="726", LEFT('CASE DATA'!U16:AF16,3)="728", LEFT('CASE DATA'!U16:AF16,4)="901A"), "ineligible misd","eligible"),"n/a")</f>
        <v>n/a</v>
      </c>
      <c r="O15" s="114" t="str">
        <f>IF(N15="eligible",IF(COUNTIF('CASE DATA'!$C$4:$C$200, "")-COUNTIF('CASE DATA'!$A$4:$A$200, "")&gt;0, "YES","NO"),"N/A")</f>
        <v>N/A</v>
      </c>
      <c r="P15" s="114" t="str">
        <f>IF(N15="eligible",'CASE DATA'!K16,"N/A")</f>
        <v>N/A</v>
      </c>
      <c r="Q15" s="114" t="str">
        <f>IF(N15="eligible",'CASE DATA'!I16+'CASE DATA'!J16+'CASE DATA'!L16+'CASE DATA'!M16+'CASE DATA'!N16+'CASE DATA'!O16+'CASE DATA'!P16+'CASE DATA'!Q16+'CASE DATA'!R16,"N/A")</f>
        <v>N/A</v>
      </c>
      <c r="R15" s="114" t="str">
        <f>IF(N15="eligible",IF(C15+2920&lt;'BASIC INFO'!$B$3, "YES", "NO"),"N/A")</f>
        <v>N/A</v>
      </c>
      <c r="S15" s="115" t="str">
        <f>IF(OR('CASE DATA'!F16="DEF"), "YES", "NO")</f>
        <v>NO</v>
      </c>
      <c r="T15" s="117" t="str">
        <f>IF(S15="YES",'CASE DATA'!H16,"N/A")</f>
        <v>N/A</v>
      </c>
      <c r="U15" s="114" t="str">
        <f>IF(S15="YES",'CASE DATA'!K11,"N/A")</f>
        <v>N/A</v>
      </c>
      <c r="V15" s="114" t="str">
        <f>IF(S15="YES",'CASE DATA'!I16+'CASE DATA'!J16+'CASE DATA'!L16+'CASE DATA'!M16+'CASE DATA'!N16+'CASE DATA'!O16+'CASE DATA'!P16+'CASE DATA'!Q16+'CASE DATA'!R16,"N/A")</f>
        <v>N/A</v>
      </c>
      <c r="W15" s="117" t="str">
        <f>IF(OR('CASE DATA'!E16="123.46",'CASE DATA'!E16="123.47"),"YES","NO")</f>
        <v>NO</v>
      </c>
      <c r="X15" s="136" t="str">
        <f>IF(W15="YES",COUNTIFS(AD$3:$AD$200,"&gt;"&amp;('CASE DATA'!C16),$AD$3:$AD$200,"&lt;"&amp;('CASE DATA'!C16+730.5)),"n/a")</f>
        <v>n/a</v>
      </c>
      <c r="Y15" s="114" t="str">
        <f>IF(W15="YES",IF(C15+730.5&lt;'BASIC INFO'!$B$3, "YES","NO"), "N/A")</f>
        <v>N/A</v>
      </c>
      <c r="Z15" s="117" t="str">
        <f>IF('CASE DATA'!E16="725.1","YES","NO")</f>
        <v>NO</v>
      </c>
      <c r="AA15" s="117" t="str">
        <f>IF(Z15="YES",IF(C15+730.5&lt;'BASIC INFO'!$B$3, "YES","NO"), "N/A")</f>
        <v>N/A</v>
      </c>
      <c r="AB15" s="117" t="str">
        <f>IF('BASIC INFO'!$B$6+6574.5&gt;C15, "YES", "NO")</f>
        <v>YES</v>
      </c>
      <c r="AC15" s="117" t="str">
        <f>IF(Z15="YES",COUNTIFS(AD$3:$AD$200,"&gt;"&amp;('CASE DATA'!C16),$AD$3:$AD$200,"&lt;"&amp;('CASE DATA'!C16+730.5)),"n/a")</f>
        <v>n/a</v>
      </c>
    </row>
    <row r="16" spans="1:32" x14ac:dyDescent="0.3">
      <c r="A16" s="117" t="str">
        <f>IF('CASE DATA'!A17="","z",'CASE DATA'!A17)</f>
        <v>z</v>
      </c>
      <c r="B16" s="117" t="str">
        <f>IF('CASE DATA'!A17="","",'CASE DATA'!D17)</f>
        <v/>
      </c>
      <c r="C16" s="120">
        <f>'CASE DATA'!C17</f>
        <v>0</v>
      </c>
      <c r="D16" s="163" t="str">
        <f>IF('CASE DATA'!H17="YES",SUM('CASE DATA'!J17:K17,'CASE DATA'!M17,'CASE DATA'!O17:R17),"n/a")</f>
        <v>n/a</v>
      </c>
      <c r="E16" s="5" t="str">
        <f>IF(OR('CASE DATA'!F17="JUV", 'CASE DATA'!F17="JWV"), "YES", "NO")</f>
        <v>NO</v>
      </c>
      <c r="F16" s="5" t="str">
        <f t="array" ref="F16">IF(E16="YES",IF(SUM(COUNTIF('CASE DATA'!$F$4:$F$200, {"GTR","GPL","DEF","JUV"}))&gt;0, "YES","NO"),"N/A")</f>
        <v>N/A</v>
      </c>
      <c r="G16" s="5" t="str">
        <f>IF(E16="YES",IF(COUNTIF('CASE DATA'!$C$4:$C$200, "")-COUNTIF('CASE DATA'!$A$4:$A$200, "")&gt;0, "YES","NO"),"N/A")</f>
        <v>N/A</v>
      </c>
      <c r="H16" s="117" t="str">
        <f>_xlfn.IFS(E16="NO", "N/A", AND('BASIC INFO'!$B$3&gt;'BASIC INFO'!$B$6+6574.5, C16+730.5&lt;'BASIC INFO'!$B$3), "YES", 'BASIC INFO'!$B$3&lt;('BASIC INFO'!$B$6+6574.5), "NOT YET 18", C16+730.5&gt;'BASIC INFO'!$B$3, "NOT YET 2 YEARS")</f>
        <v>N/A</v>
      </c>
      <c r="I16" s="115" t="str">
        <f>IF(OR(AND(LEFT('CASE DATA'!E17,4)="321.",MID('CASE DATA'!A17,8,2)="SM"),MID('CASE DATA'!A17,8,2)="ST",MID('CASE DATA'!A17,8,2)="NT"),"TRAFFIC",IF(OR('CASE DATA'!F17="DISM", 'CASE DATA'!F17="ACQ", 'CASE DATA'!F17="NOTF", 'CASE DATA'!F17="WTHD", 'CASE DATA'!F17="TNSF"), "YES", "NO"))</f>
        <v>NO</v>
      </c>
      <c r="J16" s="114" t="str">
        <f>IF(I16="YES",'CASE DATA'!K17,"N/A")</f>
        <v>N/A</v>
      </c>
      <c r="K16" s="114" t="str">
        <f>IF(I16="YES",'CASE DATA'!I17+'CASE DATA'!J17+'CASE DATA'!L17+'CASE DATA'!M17+'CASE DATA'!N17+'CASE DATA'!O17+'CASE DATA'!P17+'CASE DATA'!Q17+'CASE DATA'!R17,"N/A")</f>
        <v>N/A</v>
      </c>
      <c r="L16" s="117" t="str">
        <f>IF(I16="YES",IF(C16+180&lt;'BASIC INFO'!$B$3, "YES", "NO"),"N/A")</f>
        <v>N/A</v>
      </c>
      <c r="M16" s="114" t="str">
        <f t="array" ref="M16">IF(I16="TRAFFIC","n/a",IF(OR('CASE DATA'!F17="GTR", 'CASE DATA'!F17="GPL"),IF(SUM(COUNTIF('CASE DATA'!U17:AF17, TABLES!$N$2:$N$218&amp;"*"))&gt;0,"felony","eligible"),"n/a"))</f>
        <v>n/a</v>
      </c>
      <c r="N16" s="114" t="str">
        <f t="array" ref="N16">IF(M16="eligible",IF(OR((SUM(COUNTIF('CASE DATA'!U17:AF17,TABLES!$P$2:$P$19&amp;"*"))&gt;0),LEFT('CASE DATA'!U17:AF17,4)="717C", LEFT('CASE DATA'!U17:AF17, 3)="719", LEFT('CASE DATA'!U17:AF17,3)="720", LEFT('CASE DATA'!U17:AF17,3)="724", LEFT('CASE DATA'!U17:AF17,3)="726", LEFT('CASE DATA'!U17:AF17,3)="728", LEFT('CASE DATA'!U17:AF17,4)="901A"), "ineligible misd","eligible"),"n/a")</f>
        <v>n/a</v>
      </c>
      <c r="O16" s="114" t="str">
        <f>IF(N16="eligible",IF(COUNTIF('CASE DATA'!$C$4:$C$200, "")-COUNTIF('CASE DATA'!$A$4:$A$200, "")&gt;0, "YES","NO"),"N/A")</f>
        <v>N/A</v>
      </c>
      <c r="P16" s="114" t="str">
        <f>IF(N16="eligible",'CASE DATA'!K17,"N/A")</f>
        <v>N/A</v>
      </c>
      <c r="Q16" s="114" t="str">
        <f>IF(N16="eligible",'CASE DATA'!I17+'CASE DATA'!J17+'CASE DATA'!L17+'CASE DATA'!M17+'CASE DATA'!N17+'CASE DATA'!O17+'CASE DATA'!P17+'CASE DATA'!Q17+'CASE DATA'!R17,"N/A")</f>
        <v>N/A</v>
      </c>
      <c r="R16" s="114" t="str">
        <f>IF(N16="eligible",IF(C16+2920&lt;'BASIC INFO'!$B$3, "YES", "NO"),"N/A")</f>
        <v>N/A</v>
      </c>
      <c r="S16" s="115" t="str">
        <f>IF(OR('CASE DATA'!F17="DEF"), "YES", "NO")</f>
        <v>NO</v>
      </c>
      <c r="T16" s="117" t="str">
        <f>IF(S16="YES",'CASE DATA'!H17,"N/A")</f>
        <v>N/A</v>
      </c>
      <c r="U16" s="114" t="str">
        <f>IF(S16="YES",'CASE DATA'!K12,"N/A")</f>
        <v>N/A</v>
      </c>
      <c r="V16" s="114" t="str">
        <f>IF(S16="YES",'CASE DATA'!I17+'CASE DATA'!J17+'CASE DATA'!L17+'CASE DATA'!M17+'CASE DATA'!N17+'CASE DATA'!O17+'CASE DATA'!P17+'CASE DATA'!Q17+'CASE DATA'!R17,"N/A")</f>
        <v>N/A</v>
      </c>
      <c r="W16" s="117" t="str">
        <f>IF(OR('CASE DATA'!E17="123.46",'CASE DATA'!E17="123.47"),"YES","NO")</f>
        <v>NO</v>
      </c>
      <c r="X16" s="136" t="str">
        <f>IF(W16="YES",COUNTIFS(AD$3:$AD$200,"&gt;"&amp;('CASE DATA'!C17),$AD$3:$AD$200,"&lt;"&amp;('CASE DATA'!C17+730.5)),"n/a")</f>
        <v>n/a</v>
      </c>
      <c r="Y16" s="114" t="str">
        <f>IF(W16="YES",IF(C16+730.5&lt;'BASIC INFO'!$B$3, "YES","NO"), "N/A")</f>
        <v>N/A</v>
      </c>
      <c r="Z16" s="117" t="str">
        <f>IF('CASE DATA'!E17="725.1","YES","NO")</f>
        <v>NO</v>
      </c>
      <c r="AA16" s="117" t="str">
        <f>IF(Z16="YES",IF(C16+730.5&lt;'BASIC INFO'!$B$3, "YES","NO"), "N/A")</f>
        <v>N/A</v>
      </c>
      <c r="AB16" s="117" t="str">
        <f>IF('BASIC INFO'!$B$6+6574.5&gt;C16, "YES", "NO")</f>
        <v>YES</v>
      </c>
      <c r="AC16" s="117" t="str">
        <f>IF(Z16="YES",COUNTIFS(AD$3:$AD$200,"&gt;"&amp;('CASE DATA'!C17),$AD$3:$AD$200,"&lt;"&amp;('CASE DATA'!C17+730.5)),"n/a")</f>
        <v>n/a</v>
      </c>
    </row>
    <row r="17" spans="1:29" x14ac:dyDescent="0.3">
      <c r="A17" s="117" t="str">
        <f>IF('CASE DATA'!A18="","z",'CASE DATA'!A18)</f>
        <v>z</v>
      </c>
      <c r="B17" s="117" t="str">
        <f>IF('CASE DATA'!A18="","",'CASE DATA'!D18)</f>
        <v/>
      </c>
      <c r="C17" s="120">
        <f>'CASE DATA'!C18</f>
        <v>0</v>
      </c>
      <c r="D17" s="163" t="str">
        <f>IF('CASE DATA'!H18="YES",SUM('CASE DATA'!J18:K18,'CASE DATA'!M18,'CASE DATA'!O18:R18),"n/a")</f>
        <v>n/a</v>
      </c>
      <c r="E17" s="5" t="str">
        <f>IF(OR('CASE DATA'!F18="JUV", 'CASE DATA'!F18="JWV"), "YES", "NO")</f>
        <v>NO</v>
      </c>
      <c r="F17" s="5" t="str">
        <f t="array" ref="F17">IF(E17="YES",IF(SUM(COUNTIF('CASE DATA'!$F$4:$F$200, {"GTR","GPL","DEF","JUV"}))&gt;0, "YES","NO"),"N/A")</f>
        <v>N/A</v>
      </c>
      <c r="G17" s="5" t="str">
        <f>IF(E17="YES",IF(COUNTIF('CASE DATA'!$C$4:$C$200, "")-COUNTIF('CASE DATA'!$A$4:$A$200, "")&gt;0, "YES","NO"),"N/A")</f>
        <v>N/A</v>
      </c>
      <c r="H17" s="117" t="str">
        <f>_xlfn.IFS(E17="NO", "N/A", AND('BASIC INFO'!$B$3&gt;'BASIC INFO'!$B$6+6574.5, C17+730.5&lt;'BASIC INFO'!$B$3), "YES", 'BASIC INFO'!$B$3&lt;('BASIC INFO'!$B$6+6574.5), "NOT YET 18", C17+730.5&gt;'BASIC INFO'!$B$3, "NOT YET 2 YEARS")</f>
        <v>N/A</v>
      </c>
      <c r="I17" s="115" t="str">
        <f>IF(OR(AND(LEFT('CASE DATA'!E18,4)="321.",MID('CASE DATA'!A18,8,2)="SM"),MID('CASE DATA'!A18,8,2)="ST",MID('CASE DATA'!A18,8,2)="NT"),"TRAFFIC",IF(OR('CASE DATA'!F18="DISM", 'CASE DATA'!F18="ACQ", 'CASE DATA'!F18="NOTF", 'CASE DATA'!F18="WTHD", 'CASE DATA'!F18="TNSF"), "YES", "NO"))</f>
        <v>NO</v>
      </c>
      <c r="J17" s="114" t="str">
        <f>IF(I17="YES",'CASE DATA'!K18,"N/A")</f>
        <v>N/A</v>
      </c>
      <c r="K17" s="114" t="str">
        <f>IF(I17="YES",'CASE DATA'!I18+'CASE DATA'!J18+'CASE DATA'!L18+'CASE DATA'!M18+'CASE DATA'!N18+'CASE DATA'!O18+'CASE DATA'!P18+'CASE DATA'!Q18+'CASE DATA'!R18,"N/A")</f>
        <v>N/A</v>
      </c>
      <c r="L17" s="117" t="str">
        <f>IF(I17="YES",IF(C17+180&lt;'BASIC INFO'!$B$3, "YES", "NO"),"N/A")</f>
        <v>N/A</v>
      </c>
      <c r="M17" s="114" t="str">
        <f t="array" ref="M17">IF(I17="TRAFFIC","n/a",IF(OR('CASE DATA'!F18="GTR", 'CASE DATA'!F18="GPL"),IF(SUM(COUNTIF('CASE DATA'!U18:AF18, TABLES!$N$2:$N$218&amp;"*"))&gt;0,"felony","eligible"),"n/a"))</f>
        <v>n/a</v>
      </c>
      <c r="N17" s="114" t="str">
        <f t="array" ref="N17">IF(M17="eligible",IF(OR((SUM(COUNTIF('CASE DATA'!U18:AF18,TABLES!$P$2:$P$19&amp;"*"))&gt;0),LEFT('CASE DATA'!U18:AF18,4)="717C", LEFT('CASE DATA'!U18:AF18, 3)="719", LEFT('CASE DATA'!U18:AF18,3)="720", LEFT('CASE DATA'!U18:AF18,3)="724", LEFT('CASE DATA'!U18:AF18,3)="726", LEFT('CASE DATA'!U18:AF18,3)="728", LEFT('CASE DATA'!U18:AF18,4)="901A"), "ineligible misd","eligible"),"n/a")</f>
        <v>n/a</v>
      </c>
      <c r="O17" s="114" t="str">
        <f>IF(N17="eligible",IF(COUNTIF('CASE DATA'!$C$4:$C$200, "")-COUNTIF('CASE DATA'!$A$4:$A$200, "")&gt;0, "YES","NO"),"N/A")</f>
        <v>N/A</v>
      </c>
      <c r="P17" s="114" t="str">
        <f>IF(N17="eligible",'CASE DATA'!K18,"N/A")</f>
        <v>N/A</v>
      </c>
      <c r="Q17" s="114" t="str">
        <f>IF(N17="eligible",'CASE DATA'!I18+'CASE DATA'!J18+'CASE DATA'!L18+'CASE DATA'!M18+'CASE DATA'!N18+'CASE DATA'!O18+'CASE DATA'!P18+'CASE DATA'!Q18+'CASE DATA'!R18,"N/A")</f>
        <v>N/A</v>
      </c>
      <c r="R17" s="114" t="str">
        <f>IF(N17="eligible",IF(C17+2920&lt;'BASIC INFO'!$B$3, "YES", "NO"),"N/A")</f>
        <v>N/A</v>
      </c>
      <c r="S17" s="115" t="str">
        <f>IF(OR('CASE DATA'!F18="DEF"), "YES", "NO")</f>
        <v>NO</v>
      </c>
      <c r="T17" s="117" t="str">
        <f>IF(S17="YES",'CASE DATA'!H18,"N/A")</f>
        <v>N/A</v>
      </c>
      <c r="U17" s="114" t="str">
        <f>IF(S17="YES",'CASE DATA'!K13,"N/A")</f>
        <v>N/A</v>
      </c>
      <c r="V17" s="114" t="str">
        <f>IF(S17="YES",'CASE DATA'!I18+'CASE DATA'!J18+'CASE DATA'!L18+'CASE DATA'!M18+'CASE DATA'!N18+'CASE DATA'!O18+'CASE DATA'!P18+'CASE DATA'!Q18+'CASE DATA'!R18,"N/A")</f>
        <v>N/A</v>
      </c>
      <c r="W17" s="117" t="str">
        <f>IF(OR('CASE DATA'!E18="123.46",'CASE DATA'!E18="123.47"),"YES","NO")</f>
        <v>NO</v>
      </c>
      <c r="X17" s="136" t="str">
        <f>IF(W17="YES",COUNTIFS(AD$3:$AD$200,"&gt;"&amp;('CASE DATA'!C18),$AD$3:$AD$200,"&lt;"&amp;('CASE DATA'!C18+730.5)),"n/a")</f>
        <v>n/a</v>
      </c>
      <c r="Y17" s="114" t="str">
        <f>IF(W17="YES",IF(C17+730.5&lt;'BASIC INFO'!$B$3, "YES","NO"), "N/A")</f>
        <v>N/A</v>
      </c>
      <c r="Z17" s="117" t="str">
        <f>IF('CASE DATA'!E18="725.1","YES","NO")</f>
        <v>NO</v>
      </c>
      <c r="AA17" s="117" t="str">
        <f>IF(Z17="YES",IF(C17+730.5&lt;'BASIC INFO'!$B$3, "YES","NO"), "N/A")</f>
        <v>N/A</v>
      </c>
      <c r="AB17" s="117" t="str">
        <f>IF('BASIC INFO'!$B$6+6574.5&gt;C17, "YES", "NO")</f>
        <v>YES</v>
      </c>
      <c r="AC17" s="117" t="str">
        <f>IF(Z17="YES",COUNTIFS(AD$3:$AD$200,"&gt;"&amp;('CASE DATA'!C18),$AD$3:$AD$200,"&lt;"&amp;('CASE DATA'!C18+730.5)),"n/a")</f>
        <v>n/a</v>
      </c>
    </row>
    <row r="18" spans="1:29" x14ac:dyDescent="0.3">
      <c r="A18" s="117" t="str">
        <f>IF('CASE DATA'!A19="","z",'CASE DATA'!A19)</f>
        <v>z</v>
      </c>
      <c r="B18" s="117" t="str">
        <f>IF('CASE DATA'!A19="","",'CASE DATA'!D19)</f>
        <v/>
      </c>
      <c r="C18" s="120">
        <f>'CASE DATA'!C19</f>
        <v>0</v>
      </c>
      <c r="D18" s="163" t="str">
        <f>IF('CASE DATA'!H19="YES",SUM('CASE DATA'!J19:K19,'CASE DATA'!M19,'CASE DATA'!O19:R19),"n/a")</f>
        <v>n/a</v>
      </c>
      <c r="E18" s="5" t="str">
        <f>IF(OR('CASE DATA'!F19="JUV", 'CASE DATA'!F19="JWV"), "YES", "NO")</f>
        <v>NO</v>
      </c>
      <c r="F18" s="5" t="str">
        <f t="array" ref="F18">IF(E18="YES",IF(SUM(COUNTIF('CASE DATA'!$F$4:$F$200, {"GTR","GPL","DEF","JUV"}))&gt;0, "YES","NO"),"N/A")</f>
        <v>N/A</v>
      </c>
      <c r="G18" s="5" t="str">
        <f>IF(E18="YES",IF(COUNTIF('CASE DATA'!$C$4:$C$200, "")-COUNTIF('CASE DATA'!$A$4:$A$200, "")&gt;0, "YES","NO"),"N/A")</f>
        <v>N/A</v>
      </c>
      <c r="H18" s="117" t="str">
        <f>_xlfn.IFS(E18="NO", "N/A", AND('BASIC INFO'!$B$3&gt;'BASIC INFO'!$B$6+6574.5, C18+730.5&lt;'BASIC INFO'!$B$3), "YES", 'BASIC INFO'!$B$3&lt;('BASIC INFO'!$B$6+6574.5), "NOT YET 18", C18+730.5&gt;'BASIC INFO'!$B$3, "NOT YET 2 YEARS")</f>
        <v>N/A</v>
      </c>
      <c r="I18" s="115" t="str">
        <f>IF(OR(AND(LEFT('CASE DATA'!E19,4)="321.",MID('CASE DATA'!A19,8,2)="SM"),MID('CASE DATA'!A19,8,2)="ST",MID('CASE DATA'!A19,8,2)="NT"),"TRAFFIC",IF(OR('CASE DATA'!F19="DISM", 'CASE DATA'!F19="ACQ", 'CASE DATA'!F19="NOTF", 'CASE DATA'!F19="WTHD", 'CASE DATA'!F19="TNSF"), "YES", "NO"))</f>
        <v>NO</v>
      </c>
      <c r="J18" s="114" t="str">
        <f>IF(I18="YES",'CASE DATA'!K19,"N/A")</f>
        <v>N/A</v>
      </c>
      <c r="K18" s="114" t="str">
        <f>IF(I18="YES",'CASE DATA'!I19+'CASE DATA'!J19+'CASE DATA'!L19+'CASE DATA'!M19+'CASE DATA'!N19+'CASE DATA'!O19+'CASE DATA'!P19+'CASE DATA'!Q19+'CASE DATA'!R19,"N/A")</f>
        <v>N/A</v>
      </c>
      <c r="L18" s="117" t="str">
        <f>IF(I18="YES",IF(C18+180&lt;'BASIC INFO'!$B$3, "YES", "NO"),"N/A")</f>
        <v>N/A</v>
      </c>
      <c r="M18" s="114" t="str">
        <f t="array" ref="M18">IF(I18="TRAFFIC","n/a",IF(OR('CASE DATA'!F19="GTR", 'CASE DATA'!F19="GPL"),IF(SUM(COUNTIF('CASE DATA'!U19:AF19, TABLES!$N$2:$N$218&amp;"*"))&gt;0,"felony","eligible"),"n/a"))</f>
        <v>n/a</v>
      </c>
      <c r="N18" s="114" t="str">
        <f t="array" ref="N18">IF(M18="eligible",IF(OR((SUM(COUNTIF('CASE DATA'!U19:AF19,TABLES!$P$2:$P$19&amp;"*"))&gt;0),LEFT('CASE DATA'!U19:AF19,4)="717C", LEFT('CASE DATA'!U19:AF19, 3)="719", LEFT('CASE DATA'!U19:AF19,3)="720", LEFT('CASE DATA'!U19:AF19,3)="724", LEFT('CASE DATA'!U19:AF19,3)="726", LEFT('CASE DATA'!U19:AF19,3)="728", LEFT('CASE DATA'!U19:AF19,4)="901A"), "ineligible misd","eligible"),"n/a")</f>
        <v>n/a</v>
      </c>
      <c r="O18" s="114" t="str">
        <f>IF(N18="eligible",IF(COUNTIF('CASE DATA'!$C$4:$C$200, "")-COUNTIF('CASE DATA'!$A$4:$A$200, "")&gt;0, "YES","NO"),"N/A")</f>
        <v>N/A</v>
      </c>
      <c r="P18" s="114" t="str">
        <f>IF(N18="eligible",'CASE DATA'!K19,"N/A")</f>
        <v>N/A</v>
      </c>
      <c r="Q18" s="114" t="str">
        <f>IF(N18="eligible",'CASE DATA'!I19+'CASE DATA'!J19+'CASE DATA'!L19+'CASE DATA'!M19+'CASE DATA'!N19+'CASE DATA'!O19+'CASE DATA'!P19+'CASE DATA'!Q19+'CASE DATA'!R19,"N/A")</f>
        <v>N/A</v>
      </c>
      <c r="R18" s="114" t="str">
        <f>IF(N18="eligible",IF(C18+2920&lt;'BASIC INFO'!$B$3, "YES", "NO"),"N/A")</f>
        <v>N/A</v>
      </c>
      <c r="S18" s="115" t="str">
        <f>IF(OR('CASE DATA'!F19="DEF"), "YES", "NO")</f>
        <v>NO</v>
      </c>
      <c r="T18" s="117" t="str">
        <f>IF(S18="YES",'CASE DATA'!H19,"N/A")</f>
        <v>N/A</v>
      </c>
      <c r="U18" s="114" t="str">
        <f>IF(S18="YES",'CASE DATA'!K14,"N/A")</f>
        <v>N/A</v>
      </c>
      <c r="V18" s="114" t="str">
        <f>IF(S18="YES",'CASE DATA'!I19+'CASE DATA'!J19+'CASE DATA'!L19+'CASE DATA'!M19+'CASE DATA'!N19+'CASE DATA'!O19+'CASE DATA'!P19+'CASE DATA'!Q19+'CASE DATA'!R19,"N/A")</f>
        <v>N/A</v>
      </c>
      <c r="W18" s="117" t="str">
        <f>IF(OR('CASE DATA'!E19="123.46",'CASE DATA'!E19="123.47"),"YES","NO")</f>
        <v>NO</v>
      </c>
      <c r="X18" s="136" t="str">
        <f>IF(W18="YES",COUNTIFS(AD$3:$AD$200,"&gt;"&amp;('CASE DATA'!C19),$AD$3:$AD$200,"&lt;"&amp;('CASE DATA'!C19+730.5)),"n/a")</f>
        <v>n/a</v>
      </c>
      <c r="Y18" s="114" t="str">
        <f>IF(W18="YES",IF(C18+730.5&lt;'BASIC INFO'!$B$3, "YES","NO"), "N/A")</f>
        <v>N/A</v>
      </c>
      <c r="Z18" s="117" t="str">
        <f>IF('CASE DATA'!E19="725.1","YES","NO")</f>
        <v>NO</v>
      </c>
      <c r="AA18" s="117" t="str">
        <f>IF(Z18="YES",IF(C18+730.5&lt;'BASIC INFO'!$B$3, "YES","NO"), "N/A")</f>
        <v>N/A</v>
      </c>
      <c r="AB18" s="117" t="str">
        <f>IF('BASIC INFO'!$B$6+6574.5&gt;C18, "YES", "NO")</f>
        <v>YES</v>
      </c>
      <c r="AC18" s="117" t="str">
        <f>IF(Z18="YES",COUNTIFS(AD$3:$AD$200,"&gt;"&amp;('CASE DATA'!C19),$AD$3:$AD$200,"&lt;"&amp;('CASE DATA'!C19+730.5)),"n/a")</f>
        <v>n/a</v>
      </c>
    </row>
    <row r="19" spans="1:29" x14ac:dyDescent="0.3">
      <c r="A19" s="117" t="str">
        <f>IF('CASE DATA'!A20="","z",'CASE DATA'!A20)</f>
        <v>z</v>
      </c>
      <c r="B19" s="117" t="str">
        <f>IF('CASE DATA'!A20="","",'CASE DATA'!D20)</f>
        <v/>
      </c>
      <c r="C19" s="120">
        <f>'CASE DATA'!C20</f>
        <v>0</v>
      </c>
      <c r="D19" s="163" t="str">
        <f>IF('CASE DATA'!H20="YES",SUM('CASE DATA'!J20:K20,'CASE DATA'!M20,'CASE DATA'!O20:R20),"n/a")</f>
        <v>n/a</v>
      </c>
      <c r="E19" s="5" t="str">
        <f>IF(OR('CASE DATA'!F20="JUV", 'CASE DATA'!F20="JWV"), "YES", "NO")</f>
        <v>NO</v>
      </c>
      <c r="F19" s="5" t="str">
        <f t="array" ref="F19">IF(E19="YES",IF(SUM(COUNTIF('CASE DATA'!$F$4:$F$200, {"GTR","GPL","DEF","JUV"}))&gt;0, "YES","NO"),"N/A")</f>
        <v>N/A</v>
      </c>
      <c r="G19" s="5" t="str">
        <f>IF(E19="YES",IF(COUNTIF('CASE DATA'!$C$4:$C$200, "")-COUNTIF('CASE DATA'!$A$4:$A$200, "")&gt;0, "YES","NO"),"N/A")</f>
        <v>N/A</v>
      </c>
      <c r="H19" s="117" t="str">
        <f>_xlfn.IFS(E19="NO", "N/A", AND('BASIC INFO'!$B$3&gt;'BASIC INFO'!$B$6+6574.5, C19+730.5&lt;'BASIC INFO'!$B$3), "YES", 'BASIC INFO'!$B$3&lt;('BASIC INFO'!$B$6+6574.5), "NOT YET 18", C19+730.5&gt;'BASIC INFO'!$B$3, "NOT YET 2 YEARS")</f>
        <v>N/A</v>
      </c>
      <c r="I19" s="115" t="str">
        <f>IF(OR(AND(LEFT('CASE DATA'!E20,4)="321.",MID('CASE DATA'!A20,8,2)="SM"),MID('CASE DATA'!A20,8,2)="ST",MID('CASE DATA'!A20,8,2)="NT"),"TRAFFIC",IF(OR('CASE DATA'!F20="DISM", 'CASE DATA'!F20="ACQ", 'CASE DATA'!F20="NOTF", 'CASE DATA'!F20="WTHD", 'CASE DATA'!F20="TNSF"), "YES", "NO"))</f>
        <v>NO</v>
      </c>
      <c r="J19" s="114" t="str">
        <f>IF(I19="YES",'CASE DATA'!K20,"N/A")</f>
        <v>N/A</v>
      </c>
      <c r="K19" s="114" t="str">
        <f>IF(I19="YES",'CASE DATA'!I20+'CASE DATA'!J20+'CASE DATA'!L20+'CASE DATA'!M20+'CASE DATA'!N20+'CASE DATA'!O20+'CASE DATA'!P20+'CASE DATA'!Q20+'CASE DATA'!R20,"N/A")</f>
        <v>N/A</v>
      </c>
      <c r="L19" s="117" t="str">
        <f>IF(I19="YES",IF(C19+180&lt;'BASIC INFO'!$B$3, "YES", "NO"),"N/A")</f>
        <v>N/A</v>
      </c>
      <c r="M19" s="114" t="str">
        <f t="array" ref="M19">IF(I19="TRAFFIC","n/a",IF(OR('CASE DATA'!F20="GTR", 'CASE DATA'!F20="GPL"),IF(SUM(COUNTIF('CASE DATA'!U20:AF20, TABLES!$N$2:$N$218&amp;"*"))&gt;0,"felony","eligible"),"n/a"))</f>
        <v>n/a</v>
      </c>
      <c r="N19" s="114" t="str">
        <f t="array" ref="N19">IF(M19="eligible",IF(OR((SUM(COUNTIF('CASE DATA'!U20:AF20,TABLES!$P$2:$P$19&amp;"*"))&gt;0),LEFT('CASE DATA'!U20:AF20,4)="717C", LEFT('CASE DATA'!U20:AF20, 3)="719", LEFT('CASE DATA'!U20:AF20,3)="720", LEFT('CASE DATA'!U20:AF20,3)="724", LEFT('CASE DATA'!U20:AF20,3)="726", LEFT('CASE DATA'!U20:AF20,3)="728", LEFT('CASE DATA'!U20:AF20,4)="901A"), "ineligible misd","eligible"),"n/a")</f>
        <v>n/a</v>
      </c>
      <c r="O19" s="114" t="str">
        <f>IF(N19="eligible",IF(COUNTIF('CASE DATA'!$C$4:$C$200, "")-COUNTIF('CASE DATA'!$A$4:$A$200, "")&gt;0, "YES","NO"),"N/A")</f>
        <v>N/A</v>
      </c>
      <c r="P19" s="114" t="str">
        <f>IF(N19="eligible",'CASE DATA'!K20,"N/A")</f>
        <v>N/A</v>
      </c>
      <c r="Q19" s="114" t="str">
        <f>IF(N19="eligible",'CASE DATA'!I20+'CASE DATA'!J20+'CASE DATA'!L20+'CASE DATA'!M20+'CASE DATA'!N20+'CASE DATA'!O20+'CASE DATA'!P20+'CASE DATA'!Q20+'CASE DATA'!R20,"N/A")</f>
        <v>N/A</v>
      </c>
      <c r="R19" s="114" t="str">
        <f>IF(N19="eligible",IF(C19+2920&lt;'BASIC INFO'!$B$3, "YES", "NO"),"N/A")</f>
        <v>N/A</v>
      </c>
      <c r="S19" s="115" t="str">
        <f>IF(OR('CASE DATA'!F20="DEF"), "YES", "NO")</f>
        <v>NO</v>
      </c>
      <c r="T19" s="117" t="str">
        <f>IF(S19="YES",'CASE DATA'!H20,"N/A")</f>
        <v>N/A</v>
      </c>
      <c r="U19" s="114" t="str">
        <f>IF(S19="YES",'CASE DATA'!K15,"N/A")</f>
        <v>N/A</v>
      </c>
      <c r="V19" s="114" t="str">
        <f>IF(S19="YES",'CASE DATA'!I20+'CASE DATA'!J20+'CASE DATA'!L20+'CASE DATA'!M20+'CASE DATA'!N20+'CASE DATA'!O20+'CASE DATA'!P20+'CASE DATA'!Q20+'CASE DATA'!R20,"N/A")</f>
        <v>N/A</v>
      </c>
      <c r="W19" s="117" t="str">
        <f>IF(OR('CASE DATA'!E20="123.46",'CASE DATA'!E20="123.47"),"YES","NO")</f>
        <v>NO</v>
      </c>
      <c r="X19" s="136" t="str">
        <f>IF(W19="YES",COUNTIFS(AD$3:$AD$200,"&gt;"&amp;('CASE DATA'!C20),$AD$3:$AD$200,"&lt;"&amp;('CASE DATA'!C20+730.5)),"n/a")</f>
        <v>n/a</v>
      </c>
      <c r="Y19" s="114" t="str">
        <f>IF(W19="YES",IF(C19+730.5&lt;'BASIC INFO'!$B$3, "YES","NO"), "N/A")</f>
        <v>N/A</v>
      </c>
      <c r="Z19" s="117" t="str">
        <f>IF('CASE DATA'!E20="725.1","YES","NO")</f>
        <v>NO</v>
      </c>
      <c r="AA19" s="117" t="str">
        <f>IF(Z19="YES",IF(C19+730.5&lt;'BASIC INFO'!$B$3, "YES","NO"), "N/A")</f>
        <v>N/A</v>
      </c>
      <c r="AB19" s="117" t="str">
        <f>IF('BASIC INFO'!$B$6+6574.5&gt;C19, "YES", "NO")</f>
        <v>YES</v>
      </c>
      <c r="AC19" s="117" t="str">
        <f>IF(Z19="YES",COUNTIFS(AD$3:$AD$200,"&gt;"&amp;('CASE DATA'!C20),$AD$3:$AD$200,"&lt;"&amp;('CASE DATA'!C20+730.5)),"n/a")</f>
        <v>n/a</v>
      </c>
    </row>
    <row r="20" spans="1:29" x14ac:dyDescent="0.3">
      <c r="A20" s="117" t="str">
        <f>IF('CASE DATA'!A21="","z",'CASE DATA'!A21)</f>
        <v>z</v>
      </c>
      <c r="B20" s="117" t="str">
        <f>IF('CASE DATA'!A21="","",'CASE DATA'!D21)</f>
        <v/>
      </c>
      <c r="C20" s="120">
        <f>'CASE DATA'!C21</f>
        <v>0</v>
      </c>
      <c r="D20" s="163" t="str">
        <f>IF('CASE DATA'!H21="YES",SUM('CASE DATA'!J21:K21,'CASE DATA'!M21,'CASE DATA'!O21:R21),"n/a")</f>
        <v>n/a</v>
      </c>
      <c r="E20" s="5" t="str">
        <f>IF(OR('CASE DATA'!F21="JUV", 'CASE DATA'!F21="JWV"), "YES", "NO")</f>
        <v>NO</v>
      </c>
      <c r="F20" s="5" t="str">
        <f t="array" ref="F20">IF(E20="YES",IF(SUM(COUNTIF('CASE DATA'!$F$4:$F$200, {"GTR","GPL","DEF","JUV"}))&gt;0, "YES","NO"),"N/A")</f>
        <v>N/A</v>
      </c>
      <c r="G20" s="5" t="str">
        <f>IF(E20="YES",IF(COUNTIF('CASE DATA'!$C$4:$C$200, "")-COUNTIF('CASE DATA'!$A$4:$A$200, "")&gt;0, "YES","NO"),"N/A")</f>
        <v>N/A</v>
      </c>
      <c r="H20" s="117" t="str">
        <f>_xlfn.IFS(E20="NO", "N/A", AND('BASIC INFO'!$B$3&gt;'BASIC INFO'!$B$6+6574.5, C20+730.5&lt;'BASIC INFO'!$B$3), "YES", 'BASIC INFO'!$B$3&lt;('BASIC INFO'!$B$6+6574.5), "NOT YET 18", C20+730.5&gt;'BASIC INFO'!$B$3, "NOT YET 2 YEARS")</f>
        <v>N/A</v>
      </c>
      <c r="I20" s="115" t="str">
        <f>IF(OR(AND(LEFT('CASE DATA'!E21,4)="321.",MID('CASE DATA'!A21,8,2)="SM"),MID('CASE DATA'!A21,8,2)="ST",MID('CASE DATA'!A21,8,2)="NT"),"TRAFFIC",IF(OR('CASE DATA'!F21="DISM", 'CASE DATA'!F21="ACQ", 'CASE DATA'!F21="NOTF", 'CASE DATA'!F21="WTHD", 'CASE DATA'!F21="TNSF"), "YES", "NO"))</f>
        <v>NO</v>
      </c>
      <c r="J20" s="114" t="str">
        <f>IF(I20="YES",'CASE DATA'!K21,"N/A")</f>
        <v>N/A</v>
      </c>
      <c r="K20" s="114" t="str">
        <f>IF(I20="YES",'CASE DATA'!I21+'CASE DATA'!J21+'CASE DATA'!L21+'CASE DATA'!M21+'CASE DATA'!N21+'CASE DATA'!O21+'CASE DATA'!P21+'CASE DATA'!Q21+'CASE DATA'!R21,"N/A")</f>
        <v>N/A</v>
      </c>
      <c r="L20" s="117" t="str">
        <f>IF(I20="YES",IF(C20+180&lt;'BASIC INFO'!$B$3, "YES", "NO"),"N/A")</f>
        <v>N/A</v>
      </c>
      <c r="M20" s="114" t="str">
        <f t="array" ref="M20">IF(I20="TRAFFIC","n/a",IF(OR('CASE DATA'!F21="GTR", 'CASE DATA'!F21="GPL"),IF(SUM(COUNTIF('CASE DATA'!U21:AF21, TABLES!$N$2:$N$218&amp;"*"))&gt;0,"felony","eligible"),"n/a"))</f>
        <v>n/a</v>
      </c>
      <c r="N20" s="114" t="str">
        <f t="array" ref="N20">IF(M20="eligible",IF(OR((SUM(COUNTIF('CASE DATA'!U21:AF21,TABLES!$P$2:$P$19&amp;"*"))&gt;0),LEFT('CASE DATA'!U21:AF21,4)="717C", LEFT('CASE DATA'!U21:AF21, 3)="719", LEFT('CASE DATA'!U21:AF21,3)="720", LEFT('CASE DATA'!U21:AF21,3)="724", LEFT('CASE DATA'!U21:AF21,3)="726", LEFT('CASE DATA'!U21:AF21,3)="728", LEFT('CASE DATA'!U21:AF21,4)="901A"), "ineligible misd","eligible"),"n/a")</f>
        <v>n/a</v>
      </c>
      <c r="O20" s="114" t="str">
        <f>IF(N20="eligible",IF(COUNTIF('CASE DATA'!$C$4:$C$200, "")-COUNTIF('CASE DATA'!$A$4:$A$200, "")&gt;0, "YES","NO"),"N/A")</f>
        <v>N/A</v>
      </c>
      <c r="P20" s="114" t="str">
        <f>IF(N20="eligible",'CASE DATA'!K21,"N/A")</f>
        <v>N/A</v>
      </c>
      <c r="Q20" s="114" t="str">
        <f>IF(N20="eligible",'CASE DATA'!I21+'CASE DATA'!J21+'CASE DATA'!L21+'CASE DATA'!M21+'CASE DATA'!N21+'CASE DATA'!O21+'CASE DATA'!P21+'CASE DATA'!Q21+'CASE DATA'!R21,"N/A")</f>
        <v>N/A</v>
      </c>
      <c r="R20" s="114" t="str">
        <f>IF(N20="eligible",IF(C20+2920&lt;'BASIC INFO'!$B$3, "YES", "NO"),"N/A")</f>
        <v>N/A</v>
      </c>
      <c r="S20" s="115" t="str">
        <f>IF(OR('CASE DATA'!F21="DEF"), "YES", "NO")</f>
        <v>NO</v>
      </c>
      <c r="T20" s="117" t="str">
        <f>IF(S20="YES",'CASE DATA'!H21,"N/A")</f>
        <v>N/A</v>
      </c>
      <c r="U20" s="114" t="str">
        <f>IF(S20="YES",'CASE DATA'!K21,"N/A")</f>
        <v>N/A</v>
      </c>
      <c r="V20" s="114" t="str">
        <f>IF(S20="YES",'CASE DATA'!I21+'CASE DATA'!J21+'CASE DATA'!L21+'CASE DATA'!M21+'CASE DATA'!N21+'CASE DATA'!O21+'CASE DATA'!P21+'CASE DATA'!Q21+'CASE DATA'!R21,"N/A")</f>
        <v>N/A</v>
      </c>
      <c r="W20" s="117" t="str">
        <f>IF(OR('CASE DATA'!E21="123.46",'CASE DATA'!E21="123.47"),"YES","NO")</f>
        <v>NO</v>
      </c>
      <c r="X20" s="136" t="str">
        <f>IF(W20="YES",COUNTIFS(AD$3:$AD$200,"&gt;"&amp;('CASE DATA'!C21),$AD$3:$AD$200,"&lt;"&amp;('CASE DATA'!C21+730.5)),"n/a")</f>
        <v>n/a</v>
      </c>
      <c r="Y20" s="114" t="str">
        <f>IF(W20="YES",IF(C20+730.5&lt;'BASIC INFO'!$B$3, "YES","NO"), "N/A")</f>
        <v>N/A</v>
      </c>
      <c r="Z20" s="117" t="str">
        <f>IF('CASE DATA'!E21="725.1","YES","NO")</f>
        <v>NO</v>
      </c>
      <c r="AA20" s="117" t="str">
        <f>IF(Z20="YES",IF(C20+730.5&lt;'BASIC INFO'!$B$3, "YES","NO"), "N/A")</f>
        <v>N/A</v>
      </c>
      <c r="AB20" s="117" t="str">
        <f>IF('BASIC INFO'!$B$6+6574.5&gt;C20, "YES", "NO")</f>
        <v>YES</v>
      </c>
      <c r="AC20" s="117" t="str">
        <f>IF(Z20="YES",COUNTIFS(AD$3:$AD$200,"&gt;"&amp;('CASE DATA'!C21),$AD$3:$AD$200,"&lt;"&amp;('CASE DATA'!C21+730.5)),"n/a")</f>
        <v>n/a</v>
      </c>
    </row>
    <row r="21" spans="1:29" x14ac:dyDescent="0.3">
      <c r="A21" s="117" t="str">
        <f>IF('CASE DATA'!A22="","z",'CASE DATA'!A22)</f>
        <v>z</v>
      </c>
      <c r="B21" s="117" t="str">
        <f>IF('CASE DATA'!A22="","",'CASE DATA'!D22)</f>
        <v/>
      </c>
      <c r="C21" s="120">
        <f>'CASE DATA'!C22</f>
        <v>0</v>
      </c>
      <c r="D21" s="163" t="str">
        <f>IF('CASE DATA'!H22="YES",SUM('CASE DATA'!J22:K22,'CASE DATA'!M22,'CASE DATA'!O22:R22),"n/a")</f>
        <v>n/a</v>
      </c>
      <c r="E21" s="5" t="str">
        <f>IF(OR('CASE DATA'!F22="JUV", 'CASE DATA'!F22="JWV"), "YES", "NO")</f>
        <v>NO</v>
      </c>
      <c r="F21" s="5" t="str">
        <f t="array" ref="F21">IF(E21="YES",IF(SUM(COUNTIF('CASE DATA'!$F$4:$F$200, {"GTR","GPL","DEF","JUV"}))&gt;0, "YES","NO"),"N/A")</f>
        <v>N/A</v>
      </c>
      <c r="G21" s="5" t="str">
        <f>IF(E21="YES",IF(COUNTIF('CASE DATA'!$C$4:$C$200, "")-COUNTIF('CASE DATA'!$A$4:$A$200, "")&gt;0, "YES","NO"),"N/A")</f>
        <v>N/A</v>
      </c>
      <c r="H21" s="117" t="str">
        <f>_xlfn.IFS(E21="NO", "N/A", AND('BASIC INFO'!$B$3&gt;'BASIC INFO'!$B$6+6574.5, C21+730.5&lt;'BASIC INFO'!$B$3), "YES", 'BASIC INFO'!$B$3&lt;('BASIC INFO'!$B$6+6574.5), "NOT YET 18", C21+730.5&gt;'BASIC INFO'!$B$3, "NOT YET 2 YEARS")</f>
        <v>N/A</v>
      </c>
      <c r="I21" s="115" t="str">
        <f>IF(OR(AND(LEFT('CASE DATA'!E22,4)="321.",MID('CASE DATA'!A22,8,2)="SM"),MID('CASE DATA'!A22,8,2)="ST",MID('CASE DATA'!A22,8,2)="NT"),"TRAFFIC",IF(OR('CASE DATA'!F22="DISM", 'CASE DATA'!F22="ACQ", 'CASE DATA'!F22="NOTF", 'CASE DATA'!F22="WTHD", 'CASE DATA'!F22="TNSF"), "YES", "NO"))</f>
        <v>NO</v>
      </c>
      <c r="J21" s="114" t="str">
        <f>IF(I21="YES",'CASE DATA'!K22,"N/A")</f>
        <v>N/A</v>
      </c>
      <c r="K21" s="114" t="str">
        <f>IF(I21="YES",'CASE DATA'!I22+'CASE DATA'!J22+'CASE DATA'!L22+'CASE DATA'!M22+'CASE DATA'!N22+'CASE DATA'!O22+'CASE DATA'!P22+'CASE DATA'!Q22+'CASE DATA'!R22,"N/A")</f>
        <v>N/A</v>
      </c>
      <c r="L21" s="117" t="str">
        <f>IF(I21="YES",IF(C21+180&lt;'BASIC INFO'!$B$3, "YES", "NO"),"N/A")</f>
        <v>N/A</v>
      </c>
      <c r="M21" s="114" t="str">
        <f t="array" ref="M21">IF(I21="TRAFFIC","n/a",IF(OR('CASE DATA'!F22="GTR", 'CASE DATA'!F22="GPL"),IF(SUM(COUNTIF('CASE DATA'!U22:AF22, TABLES!$N$2:$N$218&amp;"*"))&gt;0,"felony","eligible"),"n/a"))</f>
        <v>n/a</v>
      </c>
      <c r="N21" s="114" t="str">
        <f t="array" ref="N21">IF(M21="eligible",IF(OR((SUM(COUNTIF('CASE DATA'!U22:AF22,TABLES!$P$2:$P$19&amp;"*"))&gt;0),LEFT('CASE DATA'!U22:AF22,4)="717C", LEFT('CASE DATA'!U22:AF22, 3)="719", LEFT('CASE DATA'!U22:AF22,3)="720", LEFT('CASE DATA'!U22:AF22,3)="724", LEFT('CASE DATA'!U22:AF22,3)="726", LEFT('CASE DATA'!U22:AF22,3)="728", LEFT('CASE DATA'!U22:AF22,4)="901A"), "ineligible misd","eligible"),"n/a")</f>
        <v>n/a</v>
      </c>
      <c r="O21" s="114" t="str">
        <f>IF(N21="eligible",IF(COUNTIF('CASE DATA'!$C$4:$C$200, "")-COUNTIF('CASE DATA'!$A$4:$A$200, "")&gt;0, "YES","NO"),"N/A")</f>
        <v>N/A</v>
      </c>
      <c r="P21" s="114" t="str">
        <f>IF(N21="eligible",'CASE DATA'!K22,"N/A")</f>
        <v>N/A</v>
      </c>
      <c r="Q21" s="114" t="str">
        <f>IF(N21="eligible",'CASE DATA'!I22+'CASE DATA'!J22+'CASE DATA'!L22+'CASE DATA'!M22+'CASE DATA'!N22+'CASE DATA'!O22+'CASE DATA'!P22+'CASE DATA'!Q22+'CASE DATA'!R22,"N/A")</f>
        <v>N/A</v>
      </c>
      <c r="R21" s="114" t="str">
        <f>IF(N21="eligible",IF(C21+2920&lt;'BASIC INFO'!$B$3, "YES", "NO"),"N/A")</f>
        <v>N/A</v>
      </c>
      <c r="S21" s="115" t="str">
        <f>IF(OR('CASE DATA'!F22="DEF"), "YES", "NO")</f>
        <v>NO</v>
      </c>
      <c r="T21" s="117" t="str">
        <f>IF(S21="YES",'CASE DATA'!H22,"N/A")</f>
        <v>N/A</v>
      </c>
      <c r="U21" s="114" t="str">
        <f>IF(S21="YES",'CASE DATA'!K22,"N/A")</f>
        <v>N/A</v>
      </c>
      <c r="V21" s="114" t="str">
        <f>IF(S21="YES",'CASE DATA'!I22+'CASE DATA'!J22+'CASE DATA'!L22+'CASE DATA'!M22+'CASE DATA'!N22+'CASE DATA'!O22+'CASE DATA'!P22+'CASE DATA'!Q22+'CASE DATA'!R22,"N/A")</f>
        <v>N/A</v>
      </c>
      <c r="W21" s="117" t="str">
        <f>IF(OR('CASE DATA'!E22="123.46",'CASE DATA'!E22="123.47"),"YES","NO")</f>
        <v>NO</v>
      </c>
      <c r="X21" s="136" t="str">
        <f>IF(W21="YES",COUNTIFS(AD$3:$AD$200,"&gt;"&amp;('CASE DATA'!C22),$AD$3:$AD$200,"&lt;"&amp;('CASE DATA'!C22+730.5)),"n/a")</f>
        <v>n/a</v>
      </c>
      <c r="Y21" s="114" t="str">
        <f>IF(W21="YES",IF(C21+730.5&lt;'BASIC INFO'!$B$3, "YES","NO"), "N/A")</f>
        <v>N/A</v>
      </c>
      <c r="Z21" s="117" t="str">
        <f>IF('CASE DATA'!E22="725.1","YES","NO")</f>
        <v>NO</v>
      </c>
      <c r="AA21" s="117" t="str">
        <f>IF(Z21="YES",IF(C21+730.5&lt;'BASIC INFO'!$B$3, "YES","NO"), "N/A")</f>
        <v>N/A</v>
      </c>
      <c r="AB21" s="117" t="str">
        <f>IF('BASIC INFO'!$B$6+6574.5&gt;C21, "YES", "NO")</f>
        <v>YES</v>
      </c>
      <c r="AC21" s="117" t="str">
        <f>IF(Z21="YES",COUNTIFS(AD$3:$AD$200,"&gt;"&amp;('CASE DATA'!C22),$AD$3:$AD$200,"&lt;"&amp;('CASE DATA'!C22+730.5)),"n/a")</f>
        <v>n/a</v>
      </c>
    </row>
    <row r="22" spans="1:29" x14ac:dyDescent="0.3">
      <c r="A22" s="117" t="str">
        <f>IF('CASE DATA'!A23="","z",'CASE DATA'!A23)</f>
        <v>z</v>
      </c>
      <c r="B22" s="117" t="str">
        <f>IF('CASE DATA'!A23="","",'CASE DATA'!D23)</f>
        <v/>
      </c>
      <c r="C22" s="120">
        <f>'CASE DATA'!C23</f>
        <v>0</v>
      </c>
      <c r="D22" s="163" t="str">
        <f>IF('CASE DATA'!H23="YES",SUM('CASE DATA'!J23:K23,'CASE DATA'!M23,'CASE DATA'!O23:R23),"n/a")</f>
        <v>n/a</v>
      </c>
      <c r="E22" s="5" t="str">
        <f>IF(OR('CASE DATA'!F23="JUV", 'CASE DATA'!F23="JWV"), "YES", "NO")</f>
        <v>NO</v>
      </c>
      <c r="F22" s="5" t="str">
        <f t="array" ref="F22">IF(E22="YES",IF(SUM(COUNTIF('CASE DATA'!$F$4:$F$200, {"GTR","GPL","DEF","JUV"}))&gt;0, "YES","NO"),"N/A")</f>
        <v>N/A</v>
      </c>
      <c r="G22" s="5" t="str">
        <f>IF(E22="YES",IF(COUNTIF('CASE DATA'!$C$4:$C$200, "")-COUNTIF('CASE DATA'!$A$4:$A$200, "")&gt;0, "YES","NO"),"N/A")</f>
        <v>N/A</v>
      </c>
      <c r="H22" s="117" t="str">
        <f>_xlfn.IFS(E22="NO", "N/A", AND('BASIC INFO'!$B$3&gt;'BASIC INFO'!$B$6+6574.5, C22+730.5&lt;'BASIC INFO'!$B$3), "YES", 'BASIC INFO'!$B$3&lt;('BASIC INFO'!$B$6+6574.5), "NOT YET 18", C22+730.5&gt;'BASIC INFO'!$B$3, "NOT YET 2 YEARS")</f>
        <v>N/A</v>
      </c>
      <c r="I22" s="115" t="str">
        <f>IF(OR(AND(LEFT('CASE DATA'!E23,4)="321.",MID('CASE DATA'!A23,8,2)="SM"),MID('CASE DATA'!A23,8,2)="ST",MID('CASE DATA'!A23,8,2)="NT"),"TRAFFIC",IF(OR('CASE DATA'!F23="DISM", 'CASE DATA'!F23="ACQ", 'CASE DATA'!F23="NOTF", 'CASE DATA'!F23="WTHD", 'CASE DATA'!F23="TNSF"), "YES", "NO"))</f>
        <v>NO</v>
      </c>
      <c r="J22" s="114" t="str">
        <f>IF(I22="YES",'CASE DATA'!K23,"N/A")</f>
        <v>N/A</v>
      </c>
      <c r="K22" s="114" t="str">
        <f>IF(I22="YES",'CASE DATA'!I23+'CASE DATA'!J23+'CASE DATA'!L23+'CASE DATA'!M23+'CASE DATA'!N23+'CASE DATA'!O23+'CASE DATA'!P23+'CASE DATA'!Q23+'CASE DATA'!R23,"N/A")</f>
        <v>N/A</v>
      </c>
      <c r="L22" s="117" t="str">
        <f>IF(I22="YES",IF(C22+180&lt;'BASIC INFO'!$B$3, "YES", "NO"),"N/A")</f>
        <v>N/A</v>
      </c>
      <c r="M22" s="114" t="str">
        <f t="array" ref="M22">IF(I22="TRAFFIC","n/a",IF(OR('CASE DATA'!F23="GTR", 'CASE DATA'!F23="GPL"),IF(SUM(COUNTIF('CASE DATA'!U23:AF23, TABLES!$N$2:$N$218&amp;"*"))&gt;0,"felony","eligible"),"n/a"))</f>
        <v>n/a</v>
      </c>
      <c r="N22" s="114" t="str">
        <f t="array" ref="N22">IF(M22="eligible",IF(OR((SUM(COUNTIF('CASE DATA'!U23:AF23,TABLES!$P$2:$P$19&amp;"*"))&gt;0),LEFT('CASE DATA'!U23:AF23,4)="717C", LEFT('CASE DATA'!U23:AF23, 3)="719", LEFT('CASE DATA'!U23:AF23,3)="720", LEFT('CASE DATA'!U23:AF23,3)="724", LEFT('CASE DATA'!U23:AF23,3)="726", LEFT('CASE DATA'!U23:AF23,3)="728", LEFT('CASE DATA'!U23:AF23,4)="901A"), "ineligible misd","eligible"),"n/a")</f>
        <v>n/a</v>
      </c>
      <c r="O22" s="114" t="str">
        <f>IF(N22="eligible",IF(COUNTIF('CASE DATA'!$C$4:$C$200, "")-COUNTIF('CASE DATA'!$A$4:$A$200, "")&gt;0, "YES","NO"),"N/A")</f>
        <v>N/A</v>
      </c>
      <c r="P22" s="114" t="str">
        <f>IF(N22="eligible",'CASE DATA'!K23,"N/A")</f>
        <v>N/A</v>
      </c>
      <c r="Q22" s="114" t="str">
        <f>IF(N22="eligible",'CASE DATA'!I23+'CASE DATA'!J23+'CASE DATA'!L23+'CASE DATA'!M23+'CASE DATA'!N23+'CASE DATA'!O23+'CASE DATA'!P23+'CASE DATA'!Q23+'CASE DATA'!R23,"N/A")</f>
        <v>N/A</v>
      </c>
      <c r="R22" s="114" t="str">
        <f>IF(N22="eligible",IF(C22+2920&lt;'BASIC INFO'!$B$3, "YES", "NO"),"N/A")</f>
        <v>N/A</v>
      </c>
      <c r="S22" s="115" t="str">
        <f>IF(OR('CASE DATA'!F23="DEF"), "YES", "NO")</f>
        <v>NO</v>
      </c>
      <c r="T22" s="117" t="str">
        <f>IF(S22="YES",'CASE DATA'!H23,"N/A")</f>
        <v>N/A</v>
      </c>
      <c r="U22" s="114" t="str">
        <f>IF(S22="YES",'CASE DATA'!K23,"N/A")</f>
        <v>N/A</v>
      </c>
      <c r="V22" s="114" t="str">
        <f>IF(S22="YES",'CASE DATA'!I23+'CASE DATA'!J23+'CASE DATA'!L23+'CASE DATA'!M23+'CASE DATA'!N23+'CASE DATA'!O23+'CASE DATA'!P23+'CASE DATA'!Q23+'CASE DATA'!R23,"N/A")</f>
        <v>N/A</v>
      </c>
      <c r="W22" s="117" t="str">
        <f>IF(OR('CASE DATA'!E23="123.46",'CASE DATA'!E23="123.47"),"YES","NO")</f>
        <v>NO</v>
      </c>
      <c r="X22" s="136" t="str">
        <f>IF(W22="YES",COUNTIFS(AD$3:$AD$200,"&gt;"&amp;('CASE DATA'!C23),$AD$3:$AD$200,"&lt;"&amp;('CASE DATA'!C23+730.5)),"n/a")</f>
        <v>n/a</v>
      </c>
      <c r="Y22" s="114" t="str">
        <f>IF(W22="YES",IF(C22+730.5&lt;'BASIC INFO'!$B$3, "YES","NO"), "N/A")</f>
        <v>N/A</v>
      </c>
      <c r="Z22" s="117" t="str">
        <f>IF('CASE DATA'!E23="725.1","YES","NO")</f>
        <v>NO</v>
      </c>
      <c r="AA22" s="117" t="str">
        <f>IF(Z22="YES",IF(C22+730.5&lt;'BASIC INFO'!$B$3, "YES","NO"), "N/A")</f>
        <v>N/A</v>
      </c>
      <c r="AB22" s="117" t="str">
        <f>IF('BASIC INFO'!$B$6+6574.5&gt;C22, "YES", "NO")</f>
        <v>YES</v>
      </c>
      <c r="AC22" s="117" t="str">
        <f>IF(Z22="YES",COUNTIFS(AD$3:$AD$200,"&gt;"&amp;('CASE DATA'!C23),$AD$3:$AD$200,"&lt;"&amp;('CASE DATA'!C23+730.5)),"n/a")</f>
        <v>n/a</v>
      </c>
    </row>
    <row r="23" spans="1:29" x14ac:dyDescent="0.3">
      <c r="A23" s="117" t="str">
        <f>IF('CASE DATA'!A24="","z",'CASE DATA'!A24)</f>
        <v>z</v>
      </c>
      <c r="B23" s="117" t="str">
        <f>IF('CASE DATA'!A24="","",'CASE DATA'!D24)</f>
        <v/>
      </c>
      <c r="C23" s="120">
        <f>'CASE DATA'!C24</f>
        <v>0</v>
      </c>
      <c r="D23" s="163" t="str">
        <f>IF('CASE DATA'!H24="YES",SUM('CASE DATA'!J24:K24,'CASE DATA'!M24,'CASE DATA'!O24:R24),"n/a")</f>
        <v>n/a</v>
      </c>
      <c r="E23" s="5" t="str">
        <f>IF(OR('CASE DATA'!F24="JUV", 'CASE DATA'!F24="JWV"), "YES", "NO")</f>
        <v>NO</v>
      </c>
      <c r="F23" s="5" t="str">
        <f t="array" ref="F23">IF(E23="YES",IF(SUM(COUNTIF('CASE DATA'!$F$4:$F$200, {"GTR","GPL","DEF","JUV"}))&gt;0, "YES","NO"),"N/A")</f>
        <v>N/A</v>
      </c>
      <c r="G23" s="5" t="str">
        <f>IF(E23="YES",IF(COUNTIF('CASE DATA'!$C$4:$C$200, "")-COUNTIF('CASE DATA'!$A$4:$A$200, "")&gt;0, "YES","NO"),"N/A")</f>
        <v>N/A</v>
      </c>
      <c r="H23" s="117" t="str">
        <f>_xlfn.IFS(E23="NO", "N/A", AND('BASIC INFO'!$B$3&gt;'BASIC INFO'!$B$6+6574.5, C23+730.5&lt;'BASIC INFO'!$B$3), "YES", 'BASIC INFO'!$B$3&lt;('BASIC INFO'!$B$6+6574.5), "NOT YET 18", C23+730.5&gt;'BASIC INFO'!$B$3, "NOT YET 2 YEARS")</f>
        <v>N/A</v>
      </c>
      <c r="I23" s="115" t="str">
        <f>IF(OR(AND(LEFT('CASE DATA'!E24,4)="321.",MID('CASE DATA'!A24,8,2)="SM"),MID('CASE DATA'!A24,8,2)="ST",MID('CASE DATA'!A24,8,2)="NT"),"TRAFFIC",IF(OR('CASE DATA'!F24="DISM", 'CASE DATA'!F24="ACQ", 'CASE DATA'!F24="NOTF", 'CASE DATA'!F24="WTHD", 'CASE DATA'!F24="TNSF"), "YES", "NO"))</f>
        <v>NO</v>
      </c>
      <c r="J23" s="114" t="str">
        <f>IF(I23="YES",'CASE DATA'!K24,"N/A")</f>
        <v>N/A</v>
      </c>
      <c r="K23" s="114" t="str">
        <f>IF(I23="YES",'CASE DATA'!I24+'CASE DATA'!J24+'CASE DATA'!L24+'CASE DATA'!M24+'CASE DATA'!N24+'CASE DATA'!O24+'CASE DATA'!P24+'CASE DATA'!Q24+'CASE DATA'!R24,"N/A")</f>
        <v>N/A</v>
      </c>
      <c r="L23" s="117" t="str">
        <f>IF(I23="YES",IF(C23+180&lt;'BASIC INFO'!$B$3, "YES", "NO"),"N/A")</f>
        <v>N/A</v>
      </c>
      <c r="M23" s="114" t="str">
        <f t="array" ref="M23">IF(I23="TRAFFIC","n/a",IF(OR('CASE DATA'!F24="GTR", 'CASE DATA'!F24="GPL"),IF(SUM(COUNTIF('CASE DATA'!U24:AF24, TABLES!$N$2:$N$218&amp;"*"))&gt;0,"felony","eligible"),"n/a"))</f>
        <v>n/a</v>
      </c>
      <c r="N23" s="114" t="str">
        <f t="array" ref="N23">IF(M23="eligible",IF(OR((SUM(COUNTIF('CASE DATA'!U24:AF24,TABLES!$P$2:$P$19&amp;"*"))&gt;0),LEFT('CASE DATA'!U24:AF24,4)="717C", LEFT('CASE DATA'!U24:AF24, 3)="719", LEFT('CASE DATA'!U24:AF24,3)="720", LEFT('CASE DATA'!U24:AF24,3)="724", LEFT('CASE DATA'!U24:AF24,3)="726", LEFT('CASE DATA'!U24:AF24,3)="728", LEFT('CASE DATA'!U24:AF24,4)="901A"), "ineligible misd","eligible"),"n/a")</f>
        <v>n/a</v>
      </c>
      <c r="O23" s="114" t="str">
        <f>IF(N23="eligible",IF(COUNTIF('CASE DATA'!$C$4:$C$200, "")-COUNTIF('CASE DATA'!$A$4:$A$200, "")&gt;0, "YES","NO"),"N/A")</f>
        <v>N/A</v>
      </c>
      <c r="P23" s="114" t="str">
        <f>IF(N23="eligible",'CASE DATA'!K24,"N/A")</f>
        <v>N/A</v>
      </c>
      <c r="Q23" s="114" t="str">
        <f>IF(N23="eligible",'CASE DATA'!I24+'CASE DATA'!J24+'CASE DATA'!L24+'CASE DATA'!M24+'CASE DATA'!N24+'CASE DATA'!O24+'CASE DATA'!P24+'CASE DATA'!Q24+'CASE DATA'!R24,"N/A")</f>
        <v>N/A</v>
      </c>
      <c r="R23" s="114" t="str">
        <f>IF(N23="eligible",IF(C23+2920&lt;'BASIC INFO'!$B$3, "YES", "NO"),"N/A")</f>
        <v>N/A</v>
      </c>
      <c r="S23" s="115" t="str">
        <f>IF(OR('CASE DATA'!F24="DEF"), "YES", "NO")</f>
        <v>NO</v>
      </c>
      <c r="T23" s="117" t="str">
        <f>IF(S23="YES",'CASE DATA'!H24,"N/A")</f>
        <v>N/A</v>
      </c>
      <c r="U23" s="114" t="str">
        <f>IF(S23="YES",'CASE DATA'!K24,"N/A")</f>
        <v>N/A</v>
      </c>
      <c r="V23" s="114" t="str">
        <f>IF(S23="YES",'CASE DATA'!I24+'CASE DATA'!J24+'CASE DATA'!L24+'CASE DATA'!M24+'CASE DATA'!N24+'CASE DATA'!O24+'CASE DATA'!P24+'CASE DATA'!Q24+'CASE DATA'!R24,"N/A")</f>
        <v>N/A</v>
      </c>
      <c r="W23" s="117" t="str">
        <f>IF(OR('CASE DATA'!E24="123.46",'CASE DATA'!E24="123.47"),"YES","NO")</f>
        <v>NO</v>
      </c>
      <c r="X23" s="136" t="str">
        <f>IF(W23="YES",COUNTIFS(AD$3:$AD$200,"&gt;"&amp;('CASE DATA'!C24),$AD$3:$AD$200,"&lt;"&amp;('CASE DATA'!C24+730.5)),"n/a")</f>
        <v>n/a</v>
      </c>
      <c r="Y23" s="114" t="str">
        <f>IF(W23="YES",IF(C23+730.5&lt;'BASIC INFO'!$B$3, "YES","NO"), "N/A")</f>
        <v>N/A</v>
      </c>
      <c r="Z23" s="117" t="str">
        <f>IF('CASE DATA'!E24="725.1","YES","NO")</f>
        <v>NO</v>
      </c>
      <c r="AA23" s="117" t="str">
        <f>IF(Z23="YES",IF(C23+730.5&lt;'BASIC INFO'!$B$3, "YES","NO"), "N/A")</f>
        <v>N/A</v>
      </c>
      <c r="AB23" s="117" t="str">
        <f>IF('BASIC INFO'!$B$6+6574.5&gt;C23, "YES", "NO")</f>
        <v>YES</v>
      </c>
      <c r="AC23" s="117" t="str">
        <f>IF(Z23="YES",COUNTIFS(AD$3:$AD$200,"&gt;"&amp;('CASE DATA'!C24),$AD$3:$AD$200,"&lt;"&amp;('CASE DATA'!C24+730.5)),"n/a")</f>
        <v>n/a</v>
      </c>
    </row>
    <row r="24" spans="1:29" x14ac:dyDescent="0.3">
      <c r="A24" s="117" t="str">
        <f>IF('CASE DATA'!A25="","z",'CASE DATA'!A25)</f>
        <v>z</v>
      </c>
      <c r="B24" s="117" t="str">
        <f>IF('CASE DATA'!A25="","",'CASE DATA'!D25)</f>
        <v/>
      </c>
      <c r="C24" s="120">
        <f>'CASE DATA'!C25</f>
        <v>0</v>
      </c>
      <c r="D24" s="163" t="str">
        <f>IF('CASE DATA'!H25="YES",SUM('CASE DATA'!J25:K25,'CASE DATA'!M25,'CASE DATA'!O25:R25),"n/a")</f>
        <v>n/a</v>
      </c>
      <c r="E24" s="5" t="str">
        <f>IF(OR('CASE DATA'!F25="JUV", 'CASE DATA'!F25="JWV"), "YES", "NO")</f>
        <v>NO</v>
      </c>
      <c r="F24" s="5" t="str">
        <f t="array" ref="F24">IF(E24="YES",IF(SUM(COUNTIF('CASE DATA'!$F$4:$F$200, {"GTR","GPL","DEF","JUV"}))&gt;0, "YES","NO"),"N/A")</f>
        <v>N/A</v>
      </c>
      <c r="G24" s="5" t="str">
        <f>IF(E24="YES",IF(COUNTIF('CASE DATA'!$C$4:$C$200, "")-COUNTIF('CASE DATA'!$A$4:$A$200, "")&gt;0, "YES","NO"),"N/A")</f>
        <v>N/A</v>
      </c>
      <c r="H24" s="117" t="str">
        <f>_xlfn.IFS(E24="NO", "N/A", AND('BASIC INFO'!$B$3&gt;'BASIC INFO'!$B$6+6574.5, C24+730.5&lt;'BASIC INFO'!$B$3), "YES", 'BASIC INFO'!$B$3&lt;('BASIC INFO'!$B$6+6574.5), "NOT YET 18", C24+730.5&gt;'BASIC INFO'!$B$3, "NOT YET 2 YEARS")</f>
        <v>N/A</v>
      </c>
      <c r="I24" s="115" t="str">
        <f>IF(OR(AND(LEFT('CASE DATA'!E25,4)="321.",MID('CASE DATA'!A25,8,2)="SM"),MID('CASE DATA'!A25,8,2)="ST",MID('CASE DATA'!A25,8,2)="NT"),"TRAFFIC",IF(OR('CASE DATA'!F25="DISM", 'CASE DATA'!F25="ACQ", 'CASE DATA'!F25="NOTF", 'CASE DATA'!F25="WTHD", 'CASE DATA'!F25="TNSF"), "YES", "NO"))</f>
        <v>NO</v>
      </c>
      <c r="J24" s="114" t="str">
        <f>IF(I24="YES",'CASE DATA'!K25,"N/A")</f>
        <v>N/A</v>
      </c>
      <c r="K24" s="114" t="str">
        <f>IF(I24="YES",'CASE DATA'!I25+'CASE DATA'!J25+'CASE DATA'!L25+'CASE DATA'!M25+'CASE DATA'!N25+'CASE DATA'!O25+'CASE DATA'!P25+'CASE DATA'!Q25+'CASE DATA'!R25,"N/A")</f>
        <v>N/A</v>
      </c>
      <c r="L24" s="117" t="str">
        <f>IF(I24="YES",IF(C24+180&lt;'BASIC INFO'!$B$3, "YES", "NO"),"N/A")</f>
        <v>N/A</v>
      </c>
      <c r="M24" s="114" t="str">
        <f t="array" ref="M24">IF(I24="TRAFFIC","n/a",IF(OR('CASE DATA'!F25="GTR", 'CASE DATA'!F25="GPL"),IF(SUM(COUNTIF('CASE DATA'!U25:AF25, TABLES!$N$2:$N$218&amp;"*"))&gt;0,"felony","eligible"),"n/a"))</f>
        <v>n/a</v>
      </c>
      <c r="N24" s="114" t="str">
        <f t="array" ref="N24">IF(M24="eligible",IF(OR((SUM(COUNTIF('CASE DATA'!U25:AF25,TABLES!$P$2:$P$19&amp;"*"))&gt;0),LEFT('CASE DATA'!U25:AF25,4)="717C", LEFT('CASE DATA'!U25:AF25, 3)="719", LEFT('CASE DATA'!U25:AF25,3)="720", LEFT('CASE DATA'!U25:AF25,3)="724", LEFT('CASE DATA'!U25:AF25,3)="726", LEFT('CASE DATA'!U25:AF25,3)="728", LEFT('CASE DATA'!U25:AF25,4)="901A"), "ineligible misd","eligible"),"n/a")</f>
        <v>n/a</v>
      </c>
      <c r="O24" s="114" t="str">
        <f>IF(N24="eligible",IF(COUNTIF('CASE DATA'!$C$4:$C$200, "")-COUNTIF('CASE DATA'!$A$4:$A$200, "")&gt;0, "YES","NO"),"N/A")</f>
        <v>N/A</v>
      </c>
      <c r="P24" s="114" t="str">
        <f>IF(N24="eligible",'CASE DATA'!K25,"N/A")</f>
        <v>N/A</v>
      </c>
      <c r="Q24" s="114" t="str">
        <f>IF(N24="eligible",'CASE DATA'!I25+'CASE DATA'!J25+'CASE DATA'!L25+'CASE DATA'!M25+'CASE DATA'!N25+'CASE DATA'!O25+'CASE DATA'!P25+'CASE DATA'!Q25+'CASE DATA'!R25,"N/A")</f>
        <v>N/A</v>
      </c>
      <c r="R24" s="114" t="str">
        <f>IF(N24="eligible",IF(C24+2920&lt;'BASIC INFO'!$B$3, "YES", "NO"),"N/A")</f>
        <v>N/A</v>
      </c>
      <c r="S24" s="115" t="str">
        <f>IF(OR('CASE DATA'!F25="DEF"), "YES", "NO")</f>
        <v>NO</v>
      </c>
      <c r="T24" s="117" t="str">
        <f>IF(S24="YES",'CASE DATA'!H25,"N/A")</f>
        <v>N/A</v>
      </c>
      <c r="U24" s="114" t="str">
        <f>IF(S24="YES",'CASE DATA'!K25,"N/A")</f>
        <v>N/A</v>
      </c>
      <c r="V24" s="114" t="str">
        <f>IF(S24="YES",'CASE DATA'!I25+'CASE DATA'!J25+'CASE DATA'!L25+'CASE DATA'!M25+'CASE DATA'!N25+'CASE DATA'!O25+'CASE DATA'!P25+'CASE DATA'!Q25+'CASE DATA'!R25,"N/A")</f>
        <v>N/A</v>
      </c>
      <c r="W24" s="117" t="str">
        <f>IF(OR('CASE DATA'!E25="123.46",'CASE DATA'!E25="123.47"),"YES","NO")</f>
        <v>NO</v>
      </c>
      <c r="X24" s="136" t="str">
        <f>IF(W24="YES",COUNTIFS(AD$3:$AD$200,"&gt;"&amp;('CASE DATA'!C25),$AD$3:$AD$200,"&lt;"&amp;('CASE DATA'!C25+730.5)),"n/a")</f>
        <v>n/a</v>
      </c>
      <c r="Y24" s="114" t="str">
        <f>IF(W24="YES",IF(C24+730.5&lt;'BASIC INFO'!$B$3, "YES","NO"), "N/A")</f>
        <v>N/A</v>
      </c>
      <c r="Z24" s="117" t="str">
        <f>IF('CASE DATA'!E25="725.1","YES","NO")</f>
        <v>NO</v>
      </c>
      <c r="AA24" s="117" t="str">
        <f>IF(Z24="YES",IF(C24+730.5&lt;'BASIC INFO'!$B$3, "YES","NO"), "N/A")</f>
        <v>N/A</v>
      </c>
      <c r="AB24" s="117" t="str">
        <f>IF('BASIC INFO'!$B$6+6574.5&gt;C24, "YES", "NO")</f>
        <v>YES</v>
      </c>
      <c r="AC24" s="117" t="str">
        <f>IF(Z24="YES",COUNTIFS(AD$3:$AD$200,"&gt;"&amp;('CASE DATA'!C25),$AD$3:$AD$200,"&lt;"&amp;('CASE DATA'!C25+730.5)),"n/a")</f>
        <v>n/a</v>
      </c>
    </row>
    <row r="25" spans="1:29" x14ac:dyDescent="0.3">
      <c r="A25" s="117" t="str">
        <f>IF('CASE DATA'!A26="","z",'CASE DATA'!A26)</f>
        <v>z</v>
      </c>
      <c r="B25" s="117" t="str">
        <f>IF('CASE DATA'!A26="","",'CASE DATA'!D26)</f>
        <v/>
      </c>
      <c r="C25" s="120">
        <f>'CASE DATA'!C26</f>
        <v>0</v>
      </c>
      <c r="D25" s="163" t="str">
        <f>IF('CASE DATA'!H26="YES",SUM('CASE DATA'!J26:K26,'CASE DATA'!M26,'CASE DATA'!O26:R26),"n/a")</f>
        <v>n/a</v>
      </c>
      <c r="E25" s="5" t="str">
        <f>IF(OR('CASE DATA'!F26="JUV", 'CASE DATA'!F26="JWV"), "YES", "NO")</f>
        <v>NO</v>
      </c>
      <c r="F25" s="5" t="str">
        <f t="array" ref="F25">IF(E25="YES",IF(SUM(COUNTIF('CASE DATA'!$F$4:$F$200, {"GTR","GPL","DEF","JUV"}))&gt;0, "YES","NO"),"N/A")</f>
        <v>N/A</v>
      </c>
      <c r="G25" s="5" t="str">
        <f>IF(E25="YES",IF(COUNTIF('CASE DATA'!$C$4:$C$200, "")-COUNTIF('CASE DATA'!$A$4:$A$200, "")&gt;0, "YES","NO"),"N/A")</f>
        <v>N/A</v>
      </c>
      <c r="H25" s="117" t="str">
        <f>_xlfn.IFS(E25="NO", "N/A", AND('BASIC INFO'!$B$3&gt;'BASIC INFO'!$B$6+6574.5, C25+730.5&lt;'BASIC INFO'!$B$3), "YES", 'BASIC INFO'!$B$3&lt;('BASIC INFO'!$B$6+6574.5), "NOT YET 18", C25+730.5&gt;'BASIC INFO'!$B$3, "NOT YET 2 YEARS")</f>
        <v>N/A</v>
      </c>
      <c r="I25" s="115" t="str">
        <f>IF(OR(AND(LEFT('CASE DATA'!E26,4)="321.",MID('CASE DATA'!A26,8,2)="SM"),MID('CASE DATA'!A26,8,2)="ST",MID('CASE DATA'!A26,8,2)="NT"),"TRAFFIC",IF(OR('CASE DATA'!F26="DISM", 'CASE DATA'!F26="ACQ", 'CASE DATA'!F26="NOTF", 'CASE DATA'!F26="WTHD", 'CASE DATA'!F26="TNSF"), "YES", "NO"))</f>
        <v>NO</v>
      </c>
      <c r="J25" s="114" t="str">
        <f>IF(I25="YES",'CASE DATA'!K26,"N/A")</f>
        <v>N/A</v>
      </c>
      <c r="K25" s="114" t="str">
        <f>IF(I25="YES",'CASE DATA'!I26+'CASE DATA'!J26+'CASE DATA'!L26+'CASE DATA'!M26+'CASE DATA'!N26+'CASE DATA'!O26+'CASE DATA'!P26+'CASE DATA'!Q26+'CASE DATA'!R26,"N/A")</f>
        <v>N/A</v>
      </c>
      <c r="L25" s="117" t="str">
        <f>IF(I25="YES",IF(C25+180&lt;'BASIC INFO'!$B$3, "YES", "NO"),"N/A")</f>
        <v>N/A</v>
      </c>
      <c r="M25" s="114" t="str">
        <f t="array" ref="M25">IF(I25="TRAFFIC","n/a",IF(OR('CASE DATA'!F26="GTR", 'CASE DATA'!F26="GPL"),IF(SUM(COUNTIF('CASE DATA'!U26:AF26, TABLES!$N$2:$N$218&amp;"*"))&gt;0,"felony","eligible"),"n/a"))</f>
        <v>n/a</v>
      </c>
      <c r="N25" s="114" t="str">
        <f t="array" ref="N25">IF(M25="eligible",IF(OR((SUM(COUNTIF('CASE DATA'!U26:AF26,TABLES!$P$2:$P$19&amp;"*"))&gt;0),LEFT('CASE DATA'!U26:AF26,4)="717C", LEFT('CASE DATA'!U26:AF26, 3)="719", LEFT('CASE DATA'!U26:AF26,3)="720", LEFT('CASE DATA'!U26:AF26,3)="724", LEFT('CASE DATA'!U26:AF26,3)="726", LEFT('CASE DATA'!U26:AF26,3)="728", LEFT('CASE DATA'!U26:AF26,4)="901A"), "ineligible misd","eligible"),"n/a")</f>
        <v>n/a</v>
      </c>
      <c r="O25" s="114" t="str">
        <f>IF(N25="eligible",IF(COUNTIF('CASE DATA'!$C$4:$C$200, "")-COUNTIF('CASE DATA'!$A$4:$A$200, "")&gt;0, "YES","NO"),"N/A")</f>
        <v>N/A</v>
      </c>
      <c r="P25" s="114" t="str">
        <f>IF(N25="eligible",'CASE DATA'!K26,"N/A")</f>
        <v>N/A</v>
      </c>
      <c r="Q25" s="114" t="str">
        <f>IF(N25="eligible",'CASE DATA'!I26+'CASE DATA'!J26+'CASE DATA'!L26+'CASE DATA'!M26+'CASE DATA'!N26+'CASE DATA'!O26+'CASE DATA'!P26+'CASE DATA'!Q26+'CASE DATA'!R26,"N/A")</f>
        <v>N/A</v>
      </c>
      <c r="R25" s="114" t="str">
        <f>IF(N25="eligible",IF(C25+2920&lt;'BASIC INFO'!$B$3, "YES", "NO"),"N/A")</f>
        <v>N/A</v>
      </c>
      <c r="S25" s="115" t="str">
        <f>IF(OR('CASE DATA'!F26="DEF"), "YES", "NO")</f>
        <v>NO</v>
      </c>
      <c r="T25" s="117" t="str">
        <f>IF(S25="YES",'CASE DATA'!H26,"N/A")</f>
        <v>N/A</v>
      </c>
      <c r="U25" s="114" t="str">
        <f>IF(S25="YES",'CASE DATA'!K26,"N/A")</f>
        <v>N/A</v>
      </c>
      <c r="V25" s="114" t="str">
        <f>IF(S25="YES",'CASE DATA'!I26+'CASE DATA'!J26+'CASE DATA'!L26+'CASE DATA'!M26+'CASE DATA'!N26+'CASE DATA'!O26+'CASE DATA'!P26+'CASE DATA'!Q26+'CASE DATA'!R26,"N/A")</f>
        <v>N/A</v>
      </c>
      <c r="W25" s="117" t="str">
        <f>IF(OR('CASE DATA'!E26="123.46",'CASE DATA'!E26="123.47"),"YES","NO")</f>
        <v>NO</v>
      </c>
      <c r="X25" s="136" t="str">
        <f>IF(W25="YES",COUNTIFS(AD$3:$AD$200,"&gt;"&amp;('CASE DATA'!C26),$AD$3:$AD$200,"&lt;"&amp;('CASE DATA'!C26+730.5)),"n/a")</f>
        <v>n/a</v>
      </c>
      <c r="Y25" s="114" t="str">
        <f>IF(W25="YES",IF(C25+730.5&lt;'BASIC INFO'!$B$3, "YES","NO"), "N/A")</f>
        <v>N/A</v>
      </c>
      <c r="Z25" s="117" t="str">
        <f>IF('CASE DATA'!E26="725.1","YES","NO")</f>
        <v>NO</v>
      </c>
      <c r="AA25" s="117" t="str">
        <f>IF(Z25="YES",IF(C25+730.5&lt;'BASIC INFO'!$B$3, "YES","NO"), "N/A")</f>
        <v>N/A</v>
      </c>
      <c r="AB25" s="117" t="str">
        <f>IF('BASIC INFO'!$B$6+6574.5&gt;C25, "YES", "NO")</f>
        <v>YES</v>
      </c>
      <c r="AC25" s="117" t="str">
        <f>IF(Z25="YES",COUNTIFS(AD$3:$AD$200,"&gt;"&amp;('CASE DATA'!C26),$AD$3:$AD$200,"&lt;"&amp;('CASE DATA'!C26+730.5)),"n/a")</f>
        <v>n/a</v>
      </c>
    </row>
    <row r="26" spans="1:29" x14ac:dyDescent="0.3">
      <c r="A26" s="117" t="str">
        <f>IF('CASE DATA'!A27="","z",'CASE DATA'!A27)</f>
        <v>z</v>
      </c>
      <c r="B26" s="117" t="str">
        <f>IF('CASE DATA'!A27="","",'CASE DATA'!D27)</f>
        <v/>
      </c>
      <c r="C26" s="120">
        <f>'CASE DATA'!C27</f>
        <v>0</v>
      </c>
      <c r="D26" s="163" t="str">
        <f>IF('CASE DATA'!H27="YES",SUM('CASE DATA'!J27:K27,'CASE DATA'!M27,'CASE DATA'!O27:R27),"n/a")</f>
        <v>n/a</v>
      </c>
      <c r="E26" s="5" t="str">
        <f>IF(OR('CASE DATA'!F27="JUV", 'CASE DATA'!F27="JWV"), "YES", "NO")</f>
        <v>NO</v>
      </c>
      <c r="F26" s="5" t="str">
        <f t="array" ref="F26">IF(E26="YES",IF(SUM(COUNTIF('CASE DATA'!$F$4:$F$200, {"GTR","GPL","DEF","JUV"}))&gt;0, "YES","NO"),"N/A")</f>
        <v>N/A</v>
      </c>
      <c r="G26" s="5" t="str">
        <f>IF(E26="YES",IF(COUNTIF('CASE DATA'!$C$4:$C$200, "")-COUNTIF('CASE DATA'!$A$4:$A$200, "")&gt;0, "YES","NO"),"N/A")</f>
        <v>N/A</v>
      </c>
      <c r="H26" s="117" t="str">
        <f>_xlfn.IFS(E26="NO", "N/A", AND('BASIC INFO'!$B$3&gt;'BASIC INFO'!$B$6+6574.5, C26+730.5&lt;'BASIC INFO'!$B$3), "YES", 'BASIC INFO'!$B$3&lt;('BASIC INFO'!$B$6+6574.5), "NOT YET 18", C26+730.5&gt;'BASIC INFO'!$B$3, "NOT YET 2 YEARS")</f>
        <v>N/A</v>
      </c>
      <c r="I26" s="115" t="str">
        <f>IF(OR(AND(LEFT('CASE DATA'!E27,4)="321.",MID('CASE DATA'!A27,8,2)="SM"),MID('CASE DATA'!A27,8,2)="ST",MID('CASE DATA'!A27,8,2)="NT"),"TRAFFIC",IF(OR('CASE DATA'!F27="DISM", 'CASE DATA'!F27="ACQ", 'CASE DATA'!F27="NOTF", 'CASE DATA'!F27="WTHD", 'CASE DATA'!F27="TNSF"), "YES", "NO"))</f>
        <v>NO</v>
      </c>
      <c r="J26" s="114" t="str">
        <f>IF(I26="YES",'CASE DATA'!K27,"N/A")</f>
        <v>N/A</v>
      </c>
      <c r="K26" s="114" t="str">
        <f>IF(I26="YES",'CASE DATA'!I27+'CASE DATA'!J27+'CASE DATA'!L27+'CASE DATA'!M27+'CASE DATA'!N27+'CASE DATA'!O27+'CASE DATA'!P27+'CASE DATA'!Q27+'CASE DATA'!R27,"N/A")</f>
        <v>N/A</v>
      </c>
      <c r="L26" s="117" t="str">
        <f>IF(I26="YES",IF(C26+180&lt;'BASIC INFO'!$B$3, "YES", "NO"),"N/A")</f>
        <v>N/A</v>
      </c>
      <c r="M26" s="114" t="str">
        <f t="array" ref="M26">IF(I26="TRAFFIC","n/a",IF(OR('CASE DATA'!F27="GTR", 'CASE DATA'!F27="GPL"),IF(SUM(COUNTIF('CASE DATA'!U27:AF27, TABLES!$N$2:$N$218&amp;"*"))&gt;0,"felony","eligible"),"n/a"))</f>
        <v>n/a</v>
      </c>
      <c r="N26" s="114" t="str">
        <f t="array" ref="N26">IF(M26="eligible",IF(OR((SUM(COUNTIF('CASE DATA'!U27:AF27,TABLES!$P$2:$P$19&amp;"*"))&gt;0),LEFT('CASE DATA'!U27:AF27,4)="717C", LEFT('CASE DATA'!U27:AF27, 3)="719", LEFT('CASE DATA'!U27:AF27,3)="720", LEFT('CASE DATA'!U27:AF27,3)="724", LEFT('CASE DATA'!U27:AF27,3)="726", LEFT('CASE DATA'!U27:AF27,3)="728", LEFT('CASE DATA'!U27:AF27,4)="901A"), "ineligible misd","eligible"),"n/a")</f>
        <v>n/a</v>
      </c>
      <c r="O26" s="114" t="str">
        <f>IF(N26="eligible",IF(COUNTIF('CASE DATA'!$C$4:$C$200, "")-COUNTIF('CASE DATA'!$A$4:$A$200, "")&gt;0, "YES","NO"),"N/A")</f>
        <v>N/A</v>
      </c>
      <c r="P26" s="114" t="str">
        <f>IF(N26="eligible",'CASE DATA'!K27,"N/A")</f>
        <v>N/A</v>
      </c>
      <c r="Q26" s="114" t="str">
        <f>IF(N26="eligible",'CASE DATA'!I27+'CASE DATA'!J27+'CASE DATA'!L27+'CASE DATA'!M27+'CASE DATA'!N27+'CASE DATA'!O27+'CASE DATA'!P27+'CASE DATA'!Q27+'CASE DATA'!R27,"N/A")</f>
        <v>N/A</v>
      </c>
      <c r="R26" s="114" t="str">
        <f>IF(N26="eligible",IF(C26+2920&lt;'BASIC INFO'!$B$3, "YES", "NO"),"N/A")</f>
        <v>N/A</v>
      </c>
      <c r="S26" s="115" t="str">
        <f>IF(OR('CASE DATA'!F27="DEF"), "YES", "NO")</f>
        <v>NO</v>
      </c>
      <c r="T26" s="117" t="str">
        <f>IF(S26="YES",'CASE DATA'!H27,"N/A")</f>
        <v>N/A</v>
      </c>
      <c r="U26" s="114" t="str">
        <f>IF(S26="YES",'CASE DATA'!K27,"N/A")</f>
        <v>N/A</v>
      </c>
      <c r="V26" s="114" t="str">
        <f>IF(S26="YES",'CASE DATA'!I27+'CASE DATA'!J27+'CASE DATA'!L27+'CASE DATA'!M27+'CASE DATA'!N27+'CASE DATA'!O27+'CASE DATA'!P27+'CASE DATA'!Q27+'CASE DATA'!R27,"N/A")</f>
        <v>N/A</v>
      </c>
      <c r="W26" s="117" t="str">
        <f>IF(OR('CASE DATA'!E27="123.46",'CASE DATA'!E27="123.47"),"YES","NO")</f>
        <v>NO</v>
      </c>
      <c r="X26" s="136" t="str">
        <f>IF(W26="YES",COUNTIFS(AD$3:$AD$200,"&gt;"&amp;('CASE DATA'!C27),$AD$3:$AD$200,"&lt;"&amp;('CASE DATA'!C27+730.5)),"n/a")</f>
        <v>n/a</v>
      </c>
      <c r="Y26" s="114" t="str">
        <f>IF(W26="YES",IF(C26+730.5&lt;'BASIC INFO'!$B$3, "YES","NO"), "N/A")</f>
        <v>N/A</v>
      </c>
      <c r="Z26" s="117" t="str">
        <f>IF('CASE DATA'!E27="725.1","YES","NO")</f>
        <v>NO</v>
      </c>
      <c r="AA26" s="117" t="str">
        <f>IF(Z26="YES",IF(C26+730.5&lt;'BASIC INFO'!$B$3, "YES","NO"), "N/A")</f>
        <v>N/A</v>
      </c>
      <c r="AB26" s="117" t="str">
        <f>IF('BASIC INFO'!$B$6+6574.5&gt;C26, "YES", "NO")</f>
        <v>YES</v>
      </c>
      <c r="AC26" s="117" t="str">
        <f>IF(Z26="YES",COUNTIFS(AD$3:$AD$200,"&gt;"&amp;('CASE DATA'!C27),$AD$3:$AD$200,"&lt;"&amp;('CASE DATA'!C27+730.5)),"n/a")</f>
        <v>n/a</v>
      </c>
    </row>
    <row r="27" spans="1:29" x14ac:dyDescent="0.3">
      <c r="A27" s="117" t="str">
        <f>IF('CASE DATA'!A28="","z",'CASE DATA'!A28)</f>
        <v>z</v>
      </c>
      <c r="B27" s="117" t="str">
        <f>IF('CASE DATA'!A28="","",'CASE DATA'!D28)</f>
        <v/>
      </c>
      <c r="C27" s="120">
        <f>'CASE DATA'!C28</f>
        <v>0</v>
      </c>
      <c r="D27" s="163" t="str">
        <f>IF('CASE DATA'!H28="YES",SUM('CASE DATA'!J28:K28,'CASE DATA'!M28,'CASE DATA'!O28:R28),"n/a")</f>
        <v>n/a</v>
      </c>
      <c r="E27" s="5" t="str">
        <f>IF(OR('CASE DATA'!F28="JUV", 'CASE DATA'!F28="JWV"), "YES", "NO")</f>
        <v>NO</v>
      </c>
      <c r="F27" s="5" t="str">
        <f t="array" ref="F27">IF(E27="YES",IF(SUM(COUNTIF('CASE DATA'!$F$4:$F$200, {"GTR","GPL","DEF","JUV"}))&gt;0, "YES","NO"),"N/A")</f>
        <v>N/A</v>
      </c>
      <c r="G27" s="5" t="str">
        <f>IF(E27="YES",IF(COUNTIF('CASE DATA'!$C$4:$C$200, "")-COUNTIF('CASE DATA'!$A$4:$A$200, "")&gt;0, "YES","NO"),"N/A")</f>
        <v>N/A</v>
      </c>
      <c r="H27" s="117" t="str">
        <f>_xlfn.IFS(E27="NO", "N/A", AND('BASIC INFO'!$B$3&gt;'BASIC INFO'!$B$6+6574.5, C27+730.5&lt;'BASIC INFO'!$B$3), "YES", 'BASIC INFO'!$B$3&lt;('BASIC INFO'!$B$6+6574.5), "NOT YET 18", C27+730.5&gt;'BASIC INFO'!$B$3, "NOT YET 2 YEARS")</f>
        <v>N/A</v>
      </c>
      <c r="I27" s="115" t="str">
        <f>IF(OR(AND(LEFT('CASE DATA'!E28,4)="321.",MID('CASE DATA'!A28,8,2)="SM"),MID('CASE DATA'!A28,8,2)="ST",MID('CASE DATA'!A28,8,2)="NT"),"TRAFFIC",IF(OR('CASE DATA'!F28="DISM", 'CASE DATA'!F28="ACQ", 'CASE DATA'!F28="NOTF", 'CASE DATA'!F28="WTHD", 'CASE DATA'!F28="TNSF"), "YES", "NO"))</f>
        <v>NO</v>
      </c>
      <c r="J27" s="114" t="str">
        <f>IF(I27="YES",'CASE DATA'!K28,"N/A")</f>
        <v>N/A</v>
      </c>
      <c r="K27" s="114" t="str">
        <f>IF(I27="YES",'CASE DATA'!I28+'CASE DATA'!J28+'CASE DATA'!L28+'CASE DATA'!M28+'CASE DATA'!N28+'CASE DATA'!O28+'CASE DATA'!P28+'CASE DATA'!Q28+'CASE DATA'!R28,"N/A")</f>
        <v>N/A</v>
      </c>
      <c r="L27" s="117" t="str">
        <f>IF(I27="YES",IF(C27+180&lt;'BASIC INFO'!$B$3, "YES", "NO"),"N/A")</f>
        <v>N/A</v>
      </c>
      <c r="M27" s="114" t="str">
        <f t="array" ref="M27">IF(I27="TRAFFIC","n/a",IF(OR('CASE DATA'!F28="GTR", 'CASE DATA'!F28="GPL"),IF(SUM(COUNTIF('CASE DATA'!U28:AF28, TABLES!$N$2:$N$218&amp;"*"))&gt;0,"felony","eligible"),"n/a"))</f>
        <v>n/a</v>
      </c>
      <c r="N27" s="114" t="str">
        <f t="array" ref="N27">IF(M27="eligible",IF(OR((SUM(COUNTIF('CASE DATA'!U28:AF28,TABLES!$P$2:$P$19&amp;"*"))&gt;0),LEFT('CASE DATA'!U28:AF28,4)="717C", LEFT('CASE DATA'!U28:AF28, 3)="719", LEFT('CASE DATA'!U28:AF28,3)="720", LEFT('CASE DATA'!U28:AF28,3)="724", LEFT('CASE DATA'!U28:AF28,3)="726", LEFT('CASE DATA'!U28:AF28,3)="728", LEFT('CASE DATA'!U28:AF28,4)="901A"), "ineligible misd","eligible"),"n/a")</f>
        <v>n/a</v>
      </c>
      <c r="O27" s="114" t="str">
        <f>IF(N27="eligible",IF(COUNTIF('CASE DATA'!$C$4:$C$200, "")-COUNTIF('CASE DATA'!$A$4:$A$200, "")&gt;0, "YES","NO"),"N/A")</f>
        <v>N/A</v>
      </c>
      <c r="P27" s="114" t="str">
        <f>IF(N27="eligible",'CASE DATA'!K28,"N/A")</f>
        <v>N/A</v>
      </c>
      <c r="Q27" s="114" t="str">
        <f>IF(N27="eligible",'CASE DATA'!I28+'CASE DATA'!J28+'CASE DATA'!L28+'CASE DATA'!M28+'CASE DATA'!N28+'CASE DATA'!O28+'CASE DATA'!P28+'CASE DATA'!Q28+'CASE DATA'!R28,"N/A")</f>
        <v>N/A</v>
      </c>
      <c r="R27" s="114" t="str">
        <f>IF(N27="eligible",IF(C27+2920&lt;'BASIC INFO'!$B$3, "YES", "NO"),"N/A")</f>
        <v>N/A</v>
      </c>
      <c r="S27" s="115" t="str">
        <f>IF(OR('CASE DATA'!F28="DEF"), "YES", "NO")</f>
        <v>NO</v>
      </c>
      <c r="T27" s="117" t="str">
        <f>IF(S27="YES",'CASE DATA'!H28,"N/A")</f>
        <v>N/A</v>
      </c>
      <c r="U27" s="114" t="str">
        <f>IF(S27="YES",'CASE DATA'!K28,"N/A")</f>
        <v>N/A</v>
      </c>
      <c r="V27" s="114" t="str">
        <f>IF(S27="YES",'CASE DATA'!I28+'CASE DATA'!J28+'CASE DATA'!L28+'CASE DATA'!M28+'CASE DATA'!N28+'CASE DATA'!O28+'CASE DATA'!P28+'CASE DATA'!Q28+'CASE DATA'!R28,"N/A")</f>
        <v>N/A</v>
      </c>
      <c r="W27" s="117" t="str">
        <f>IF(OR('CASE DATA'!E28="123.46",'CASE DATA'!E28="123.47"),"YES","NO")</f>
        <v>NO</v>
      </c>
      <c r="X27" s="136" t="str">
        <f>IF(W27="YES",COUNTIFS(AD$3:$AD$200,"&gt;"&amp;('CASE DATA'!C28),$AD$3:$AD$200,"&lt;"&amp;('CASE DATA'!C28+730.5)),"n/a")</f>
        <v>n/a</v>
      </c>
      <c r="Y27" s="114" t="str">
        <f>IF(W27="YES",IF(C27+730.5&lt;'BASIC INFO'!$B$3, "YES","NO"), "N/A")</f>
        <v>N/A</v>
      </c>
      <c r="Z27" s="117" t="str">
        <f>IF('CASE DATA'!E28="725.1","YES","NO")</f>
        <v>NO</v>
      </c>
      <c r="AA27" s="117" t="str">
        <f>IF(Z27="YES",IF(C27+730.5&lt;'BASIC INFO'!$B$3, "YES","NO"), "N/A")</f>
        <v>N/A</v>
      </c>
      <c r="AB27" s="117" t="str">
        <f>IF('BASIC INFO'!$B$6+6574.5&gt;C27, "YES", "NO")</f>
        <v>YES</v>
      </c>
      <c r="AC27" s="117" t="str">
        <f>IF(Z27="YES",COUNTIFS(AD$3:$AD$200,"&gt;"&amp;('CASE DATA'!C28),$AD$3:$AD$200,"&lt;"&amp;('CASE DATA'!C28+730.5)),"n/a")</f>
        <v>n/a</v>
      </c>
    </row>
    <row r="28" spans="1:29" x14ac:dyDescent="0.3">
      <c r="A28" s="117" t="str">
        <f>IF('CASE DATA'!A29="","z",'CASE DATA'!A29)</f>
        <v>z</v>
      </c>
      <c r="B28" s="117" t="str">
        <f>IF('CASE DATA'!A29="","",'CASE DATA'!D29)</f>
        <v/>
      </c>
      <c r="C28" s="120">
        <f>'CASE DATA'!C29</f>
        <v>0</v>
      </c>
      <c r="D28" s="163" t="str">
        <f>IF('CASE DATA'!H29="YES",SUM('CASE DATA'!J29:K29,'CASE DATA'!M29,'CASE DATA'!O29:R29),"n/a")</f>
        <v>n/a</v>
      </c>
      <c r="E28" s="5" t="str">
        <f>IF(OR('CASE DATA'!F29="JUV", 'CASE DATA'!F29="JWV"), "YES", "NO")</f>
        <v>NO</v>
      </c>
      <c r="F28" s="5" t="str">
        <f t="array" ref="F28">IF(E28="YES",IF(SUM(COUNTIF('CASE DATA'!$F$4:$F$200, {"GTR","GPL","DEF","JUV"}))&gt;0, "YES","NO"),"N/A")</f>
        <v>N/A</v>
      </c>
      <c r="G28" s="5" t="str">
        <f>IF(E28="YES",IF(COUNTIF('CASE DATA'!$C$4:$C$200, "")-COUNTIF('CASE DATA'!$A$4:$A$200, "")&gt;0, "YES","NO"),"N/A")</f>
        <v>N/A</v>
      </c>
      <c r="H28" s="117" t="str">
        <f>_xlfn.IFS(E28="NO", "N/A", AND('BASIC INFO'!$B$3&gt;'BASIC INFO'!$B$6+6574.5, C28+730.5&lt;'BASIC INFO'!$B$3), "YES", 'BASIC INFO'!$B$3&lt;('BASIC INFO'!$B$6+6574.5), "NOT YET 18", C28+730.5&gt;'BASIC INFO'!$B$3, "NOT YET 2 YEARS")</f>
        <v>N/A</v>
      </c>
      <c r="I28" s="115" t="str">
        <f>IF(OR(AND(LEFT('CASE DATA'!E29,4)="321.",MID('CASE DATA'!A29,8,2)="SM"),MID('CASE DATA'!A29,8,2)="ST",MID('CASE DATA'!A29,8,2)="NT"),"TRAFFIC",IF(OR('CASE DATA'!F29="DISM", 'CASE DATA'!F29="ACQ", 'CASE DATA'!F29="NOTF", 'CASE DATA'!F29="WTHD", 'CASE DATA'!F29="TNSF"), "YES", "NO"))</f>
        <v>NO</v>
      </c>
      <c r="J28" s="114" t="str">
        <f>IF(I28="YES",'CASE DATA'!K29,"N/A")</f>
        <v>N/A</v>
      </c>
      <c r="K28" s="114" t="str">
        <f>IF(I28="YES",'CASE DATA'!I29+'CASE DATA'!J29+'CASE DATA'!L29+'CASE DATA'!M29+'CASE DATA'!N29+'CASE DATA'!O29+'CASE DATA'!P29+'CASE DATA'!Q29+'CASE DATA'!R29,"N/A")</f>
        <v>N/A</v>
      </c>
      <c r="L28" s="117" t="str">
        <f>IF(I28="YES",IF(C28+180&lt;'BASIC INFO'!$B$3, "YES", "NO"),"N/A")</f>
        <v>N/A</v>
      </c>
      <c r="M28" s="114" t="str">
        <f t="array" ref="M28">IF(I28="TRAFFIC","n/a",IF(OR('CASE DATA'!F29="GTR", 'CASE DATA'!F29="GPL"),IF(SUM(COUNTIF('CASE DATA'!U29:AF29, TABLES!$N$2:$N$218&amp;"*"))&gt;0,"felony","eligible"),"n/a"))</f>
        <v>n/a</v>
      </c>
      <c r="N28" s="114" t="str">
        <f t="array" ref="N28">IF(M28="eligible",IF(OR((SUM(COUNTIF('CASE DATA'!U29:AF29,TABLES!$P$2:$P$19&amp;"*"))&gt;0),LEFT('CASE DATA'!U29:AF29,4)="717C", LEFT('CASE DATA'!U29:AF29, 3)="719", LEFT('CASE DATA'!U29:AF29,3)="720", LEFT('CASE DATA'!U29:AF29,3)="724", LEFT('CASE DATA'!U29:AF29,3)="726", LEFT('CASE DATA'!U29:AF29,3)="728", LEFT('CASE DATA'!U29:AF29,4)="901A"), "ineligible misd","eligible"),"n/a")</f>
        <v>n/a</v>
      </c>
      <c r="O28" s="114" t="str">
        <f>IF(N28="eligible",IF(COUNTIF('CASE DATA'!$C$4:$C$200, "")-COUNTIF('CASE DATA'!$A$4:$A$200, "")&gt;0, "YES","NO"),"N/A")</f>
        <v>N/A</v>
      </c>
      <c r="P28" s="114" t="str">
        <f>IF(N28="eligible",'CASE DATA'!K29,"N/A")</f>
        <v>N/A</v>
      </c>
      <c r="Q28" s="114" t="str">
        <f>IF(N28="eligible",'CASE DATA'!I29+'CASE DATA'!J29+'CASE DATA'!L29+'CASE DATA'!M29+'CASE DATA'!N29+'CASE DATA'!O29+'CASE DATA'!P29+'CASE DATA'!Q29+'CASE DATA'!R29,"N/A")</f>
        <v>N/A</v>
      </c>
      <c r="R28" s="114" t="str">
        <f>IF(N28="eligible",IF(C28+2920&lt;'BASIC INFO'!$B$3, "YES", "NO"),"N/A")</f>
        <v>N/A</v>
      </c>
      <c r="S28" s="115" t="str">
        <f>IF(OR('CASE DATA'!F29="DEF"), "YES", "NO")</f>
        <v>NO</v>
      </c>
      <c r="T28" s="117" t="str">
        <f>IF(S28="YES",'CASE DATA'!H29,"N/A")</f>
        <v>N/A</v>
      </c>
      <c r="U28" s="114" t="str">
        <f>IF(S28="YES",'CASE DATA'!K29,"N/A")</f>
        <v>N/A</v>
      </c>
      <c r="V28" s="114" t="str">
        <f>IF(S28="YES",'CASE DATA'!I29+'CASE DATA'!J29+'CASE DATA'!L29+'CASE DATA'!M29+'CASE DATA'!N29+'CASE DATA'!O29+'CASE DATA'!P29+'CASE DATA'!Q29+'CASE DATA'!R29,"N/A")</f>
        <v>N/A</v>
      </c>
      <c r="W28" s="117" t="str">
        <f>IF(OR('CASE DATA'!E29="123.46",'CASE DATA'!E29="123.47"),"YES","NO")</f>
        <v>NO</v>
      </c>
      <c r="X28" s="136" t="str">
        <f>IF(W28="YES",COUNTIFS(AD$3:$AD$200,"&gt;"&amp;('CASE DATA'!C29),$AD$3:$AD$200,"&lt;"&amp;('CASE DATA'!C29+730.5)),"n/a")</f>
        <v>n/a</v>
      </c>
      <c r="Y28" s="114" t="str">
        <f>IF(W28="YES",IF(C28+730.5&lt;'BASIC INFO'!$B$3, "YES","NO"), "N/A")</f>
        <v>N/A</v>
      </c>
      <c r="Z28" s="117" t="str">
        <f>IF('CASE DATA'!E29="725.1","YES","NO")</f>
        <v>NO</v>
      </c>
      <c r="AA28" s="117" t="str">
        <f>IF(Z28="YES",IF(C28+730.5&lt;'BASIC INFO'!$B$3, "YES","NO"), "N/A")</f>
        <v>N/A</v>
      </c>
      <c r="AB28" s="117" t="str">
        <f>IF('BASIC INFO'!$B$6+6574.5&gt;C28, "YES", "NO")</f>
        <v>YES</v>
      </c>
      <c r="AC28" s="117" t="str">
        <f>IF(Z28="YES",COUNTIFS(AD$3:$AD$200,"&gt;"&amp;('CASE DATA'!C29),$AD$3:$AD$200,"&lt;"&amp;('CASE DATA'!C29+730.5)),"n/a")</f>
        <v>n/a</v>
      </c>
    </row>
    <row r="29" spans="1:29" x14ac:dyDescent="0.3">
      <c r="A29" s="117" t="str">
        <f>IF('CASE DATA'!A30="","z",'CASE DATA'!A30)</f>
        <v>z</v>
      </c>
      <c r="B29" s="117" t="str">
        <f>IF('CASE DATA'!A30="","",'CASE DATA'!D30)</f>
        <v/>
      </c>
      <c r="C29" s="120">
        <f>'CASE DATA'!C30</f>
        <v>0</v>
      </c>
      <c r="D29" s="163" t="str">
        <f>IF('CASE DATA'!H30="YES",SUM('CASE DATA'!J30:K30,'CASE DATA'!M30,'CASE DATA'!O30:R30),"n/a")</f>
        <v>n/a</v>
      </c>
      <c r="E29" s="5" t="str">
        <f>IF(OR('CASE DATA'!F30="JUV", 'CASE DATA'!F30="JWV"), "YES", "NO")</f>
        <v>NO</v>
      </c>
      <c r="F29" s="5" t="str">
        <f t="array" ref="F29">IF(E29="YES",IF(SUM(COUNTIF('CASE DATA'!$F$4:$F$200, {"GTR","GPL","DEF","JUV"}))&gt;0, "YES","NO"),"N/A")</f>
        <v>N/A</v>
      </c>
      <c r="G29" s="5" t="str">
        <f>IF(E29="YES",IF(COUNTIF('CASE DATA'!$C$4:$C$200, "")-COUNTIF('CASE DATA'!$A$4:$A$200, "")&gt;0, "YES","NO"),"N/A")</f>
        <v>N/A</v>
      </c>
      <c r="H29" s="117" t="str">
        <f>_xlfn.IFS(E29="NO", "N/A", AND('BASIC INFO'!$B$3&gt;'BASIC INFO'!$B$6+6574.5, C29+730.5&lt;'BASIC INFO'!$B$3), "YES", 'BASIC INFO'!$B$3&lt;('BASIC INFO'!$B$6+6574.5), "NOT YET 18", C29+730.5&gt;'BASIC INFO'!$B$3, "NOT YET 2 YEARS")</f>
        <v>N/A</v>
      </c>
      <c r="I29" s="115" t="str">
        <f>IF(OR(AND(LEFT('CASE DATA'!E30,4)="321.",MID('CASE DATA'!A30,8,2)="SM"),MID('CASE DATA'!A30,8,2)="ST",MID('CASE DATA'!A30,8,2)="NT"),"TRAFFIC",IF(OR('CASE DATA'!F30="DISM", 'CASE DATA'!F30="ACQ", 'CASE DATA'!F30="NOTF", 'CASE DATA'!F30="WTHD", 'CASE DATA'!F30="TNSF"), "YES", "NO"))</f>
        <v>NO</v>
      </c>
      <c r="J29" s="114" t="str">
        <f>IF(I29="YES",'CASE DATA'!K30,"N/A")</f>
        <v>N/A</v>
      </c>
      <c r="K29" s="114" t="str">
        <f>IF(I29="YES",'CASE DATA'!I30+'CASE DATA'!J30+'CASE DATA'!L30+'CASE DATA'!M30+'CASE DATA'!N30+'CASE DATA'!O30+'CASE DATA'!P30+'CASE DATA'!Q30+'CASE DATA'!R30,"N/A")</f>
        <v>N/A</v>
      </c>
      <c r="L29" s="117" t="str">
        <f>IF(I29="YES",IF(C29+180&lt;'BASIC INFO'!$B$3, "YES", "NO"),"N/A")</f>
        <v>N/A</v>
      </c>
      <c r="M29" s="114" t="str">
        <f t="array" ref="M29">IF(I29="TRAFFIC","n/a",IF(OR('CASE DATA'!F30="GTR", 'CASE DATA'!F30="GPL"),IF(SUM(COUNTIF('CASE DATA'!U30:AF30, TABLES!$N$2:$N$218&amp;"*"))&gt;0,"felony","eligible"),"n/a"))</f>
        <v>n/a</v>
      </c>
      <c r="N29" s="114" t="str">
        <f t="array" ref="N29">IF(M29="eligible",IF(OR((SUM(COUNTIF('CASE DATA'!U30:AF30,TABLES!$P$2:$P$19&amp;"*"))&gt;0),LEFT('CASE DATA'!U30:AF30,4)="717C", LEFT('CASE DATA'!U30:AF30, 3)="719", LEFT('CASE DATA'!U30:AF30,3)="720", LEFT('CASE DATA'!U30:AF30,3)="724", LEFT('CASE DATA'!U30:AF30,3)="726", LEFT('CASE DATA'!U30:AF30,3)="728", LEFT('CASE DATA'!U30:AF30,4)="901A"), "ineligible misd","eligible"),"n/a")</f>
        <v>n/a</v>
      </c>
      <c r="O29" s="114" t="str">
        <f>IF(N29="eligible",IF(COUNTIF('CASE DATA'!$C$4:$C$200, "")-COUNTIF('CASE DATA'!$A$4:$A$200, "")&gt;0, "YES","NO"),"N/A")</f>
        <v>N/A</v>
      </c>
      <c r="P29" s="114" t="str">
        <f>IF(N29="eligible",'CASE DATA'!K30,"N/A")</f>
        <v>N/A</v>
      </c>
      <c r="Q29" s="114" t="str">
        <f>IF(N29="eligible",'CASE DATA'!I30+'CASE DATA'!J30+'CASE DATA'!L30+'CASE DATA'!M30+'CASE DATA'!N30+'CASE DATA'!O30+'CASE DATA'!P30+'CASE DATA'!Q30+'CASE DATA'!R30,"N/A")</f>
        <v>N/A</v>
      </c>
      <c r="R29" s="114" t="str">
        <f>IF(N29="eligible",IF(C29+2920&lt;'BASIC INFO'!$B$3, "YES", "NO"),"N/A")</f>
        <v>N/A</v>
      </c>
      <c r="S29" s="115" t="str">
        <f>IF(OR('CASE DATA'!F30="DEF"), "YES", "NO")</f>
        <v>NO</v>
      </c>
      <c r="T29" s="117" t="str">
        <f>IF(S29="YES",'CASE DATA'!H30,"N/A")</f>
        <v>N/A</v>
      </c>
      <c r="U29" s="114" t="str">
        <f>IF(S29="YES",'CASE DATA'!K30,"N/A")</f>
        <v>N/A</v>
      </c>
      <c r="V29" s="114" t="str">
        <f>IF(S29="YES",'CASE DATA'!I30+'CASE DATA'!J30+'CASE DATA'!L30+'CASE DATA'!M30+'CASE DATA'!N30+'CASE DATA'!O30+'CASE DATA'!P30+'CASE DATA'!Q30+'CASE DATA'!R30,"N/A")</f>
        <v>N/A</v>
      </c>
      <c r="W29" s="117" t="str">
        <f>IF(OR('CASE DATA'!E30="123.46",'CASE DATA'!E30="123.47"),"YES","NO")</f>
        <v>NO</v>
      </c>
      <c r="X29" s="136" t="str">
        <f>IF(W29="YES",COUNTIFS(AD$3:$AD$200,"&gt;"&amp;('CASE DATA'!C30),$AD$3:$AD$200,"&lt;"&amp;('CASE DATA'!C30+730.5)),"n/a")</f>
        <v>n/a</v>
      </c>
      <c r="Y29" s="114" t="str">
        <f>IF(W29="YES",IF(C29+730.5&lt;'BASIC INFO'!$B$3, "YES","NO"), "N/A")</f>
        <v>N/A</v>
      </c>
      <c r="Z29" s="117" t="str">
        <f>IF('CASE DATA'!E30="725.1","YES","NO")</f>
        <v>NO</v>
      </c>
      <c r="AA29" s="117" t="str">
        <f>IF(Z29="YES",IF(C29+730.5&lt;'BASIC INFO'!$B$3, "YES","NO"), "N/A")</f>
        <v>N/A</v>
      </c>
      <c r="AB29" s="117" t="str">
        <f>IF('BASIC INFO'!$B$6+6574.5&gt;C29, "YES", "NO")</f>
        <v>YES</v>
      </c>
      <c r="AC29" s="117" t="str">
        <f>IF(Z29="YES",COUNTIFS(AD$3:$AD$200,"&gt;"&amp;('CASE DATA'!C30),$AD$3:$AD$200,"&lt;"&amp;('CASE DATA'!C30+730.5)),"n/a")</f>
        <v>n/a</v>
      </c>
    </row>
    <row r="30" spans="1:29" x14ac:dyDescent="0.3">
      <c r="A30" s="117" t="str">
        <f>IF('CASE DATA'!A31="","z",'CASE DATA'!A31)</f>
        <v>z</v>
      </c>
      <c r="B30" s="117" t="str">
        <f>IF('CASE DATA'!A31="","",'CASE DATA'!D31)</f>
        <v/>
      </c>
      <c r="C30" s="120">
        <f>'CASE DATA'!C31</f>
        <v>0</v>
      </c>
      <c r="D30" s="163" t="str">
        <f>IF('CASE DATA'!H31="YES",SUM('CASE DATA'!J31:K31,'CASE DATA'!M31,'CASE DATA'!O31:R31),"n/a")</f>
        <v>n/a</v>
      </c>
      <c r="E30" s="5" t="str">
        <f>IF(OR('CASE DATA'!F31="JUV", 'CASE DATA'!F31="JWV"), "YES", "NO")</f>
        <v>NO</v>
      </c>
      <c r="F30" s="5" t="str">
        <f t="array" ref="F30">IF(E30="YES",IF(SUM(COUNTIF('CASE DATA'!$F$4:$F$200, {"GTR","GPL","DEF","JUV"}))&gt;0, "YES","NO"),"N/A")</f>
        <v>N/A</v>
      </c>
      <c r="G30" s="5" t="str">
        <f>IF(E30="YES",IF(COUNTIF('CASE DATA'!$C$4:$C$200, "")-COUNTIF('CASE DATA'!$A$4:$A$200, "")&gt;0, "YES","NO"),"N/A")</f>
        <v>N/A</v>
      </c>
      <c r="H30" s="117" t="str">
        <f>_xlfn.IFS(E30="NO", "N/A", AND('BASIC INFO'!$B$3&gt;'BASIC INFO'!$B$6+6574.5, C30+730.5&lt;'BASIC INFO'!$B$3), "YES", 'BASIC INFO'!$B$3&lt;('BASIC INFO'!$B$6+6574.5), "NOT YET 18", C30+730.5&gt;'BASIC INFO'!$B$3, "NOT YET 2 YEARS")</f>
        <v>N/A</v>
      </c>
      <c r="I30" s="115" t="str">
        <f>IF(OR(AND(LEFT('CASE DATA'!E31,4)="321.",MID('CASE DATA'!A31,8,2)="SM"),MID('CASE DATA'!A31,8,2)="ST",MID('CASE DATA'!A31,8,2)="NT"),"TRAFFIC",IF(OR('CASE DATA'!F31="DISM", 'CASE DATA'!F31="ACQ", 'CASE DATA'!F31="NOTF", 'CASE DATA'!F31="WTHD", 'CASE DATA'!F31="TNSF"), "YES", "NO"))</f>
        <v>NO</v>
      </c>
      <c r="J30" s="114" t="str">
        <f>IF(I30="YES",'CASE DATA'!K31,"N/A")</f>
        <v>N/A</v>
      </c>
      <c r="K30" s="114" t="str">
        <f>IF(I30="YES",'CASE DATA'!I31+'CASE DATA'!J31+'CASE DATA'!L31+'CASE DATA'!M31+'CASE DATA'!N31+'CASE DATA'!O31+'CASE DATA'!P31+'CASE DATA'!Q31+'CASE DATA'!R31,"N/A")</f>
        <v>N/A</v>
      </c>
      <c r="L30" s="117" t="str">
        <f>IF(I30="YES",IF(C30+180&lt;'BASIC INFO'!$B$3, "YES", "NO"),"N/A")</f>
        <v>N/A</v>
      </c>
      <c r="M30" s="114" t="str">
        <f t="array" ref="M30">IF(I30="TRAFFIC","n/a",IF(OR('CASE DATA'!F31="GTR", 'CASE DATA'!F31="GPL"),IF(SUM(COUNTIF('CASE DATA'!U31:AF31, TABLES!$N$2:$N$218&amp;"*"))&gt;0,"felony","eligible"),"n/a"))</f>
        <v>n/a</v>
      </c>
      <c r="N30" s="114" t="str">
        <f t="array" ref="N30">IF(M30="eligible",IF(OR((SUM(COUNTIF('CASE DATA'!U31:AF31,TABLES!$P$2:$P$19&amp;"*"))&gt;0),LEFT('CASE DATA'!U31:AF31,4)="717C", LEFT('CASE DATA'!U31:AF31, 3)="719", LEFT('CASE DATA'!U31:AF31,3)="720", LEFT('CASE DATA'!U31:AF31,3)="724", LEFT('CASE DATA'!U31:AF31,3)="726", LEFT('CASE DATA'!U31:AF31,3)="728", LEFT('CASE DATA'!U31:AF31,4)="901A"), "ineligible misd","eligible"),"n/a")</f>
        <v>n/a</v>
      </c>
      <c r="O30" s="114" t="str">
        <f>IF(N30="eligible",IF(COUNTIF('CASE DATA'!$C$4:$C$200, "")-COUNTIF('CASE DATA'!$A$4:$A$200, "")&gt;0, "YES","NO"),"N/A")</f>
        <v>N/A</v>
      </c>
      <c r="P30" s="114" t="str">
        <f>IF(N30="eligible",'CASE DATA'!K31,"N/A")</f>
        <v>N/A</v>
      </c>
      <c r="Q30" s="114" t="str">
        <f>IF(N30="eligible",'CASE DATA'!I31+'CASE DATA'!J31+'CASE DATA'!L31+'CASE DATA'!M31+'CASE DATA'!N31+'CASE DATA'!O31+'CASE DATA'!P31+'CASE DATA'!Q31+'CASE DATA'!R31,"N/A")</f>
        <v>N/A</v>
      </c>
      <c r="R30" s="114" t="str">
        <f>IF(N30="eligible",IF(C30+2920&lt;'BASIC INFO'!$B$3, "YES", "NO"),"N/A")</f>
        <v>N/A</v>
      </c>
      <c r="S30" s="115" t="str">
        <f>IF(OR('CASE DATA'!F31="DEF"), "YES", "NO")</f>
        <v>NO</v>
      </c>
      <c r="T30" s="117" t="str">
        <f>IF(S30="YES",'CASE DATA'!H31,"N/A")</f>
        <v>N/A</v>
      </c>
      <c r="U30" s="114" t="str">
        <f>IF(S30="YES",'CASE DATA'!K31,"N/A")</f>
        <v>N/A</v>
      </c>
      <c r="V30" s="114" t="str">
        <f>IF(S30="YES",'CASE DATA'!I31+'CASE DATA'!J31+'CASE DATA'!L31+'CASE DATA'!M31+'CASE DATA'!N31+'CASE DATA'!O31+'CASE DATA'!P31+'CASE DATA'!Q31+'CASE DATA'!R31,"N/A")</f>
        <v>N/A</v>
      </c>
      <c r="W30" s="117" t="str">
        <f>IF(OR('CASE DATA'!E31="123.46",'CASE DATA'!E31="123.47"),"YES","NO")</f>
        <v>NO</v>
      </c>
      <c r="X30" s="136" t="str">
        <f>IF(W30="YES",COUNTIFS(AD$3:$AD$200,"&gt;"&amp;('CASE DATA'!C31),$AD$3:$AD$200,"&lt;"&amp;('CASE DATA'!C31+730.5)),"n/a")</f>
        <v>n/a</v>
      </c>
      <c r="Y30" s="114" t="str">
        <f>IF(W30="YES",IF(C30+730.5&lt;'BASIC INFO'!$B$3, "YES","NO"), "N/A")</f>
        <v>N/A</v>
      </c>
      <c r="Z30" s="117" t="str">
        <f>IF('CASE DATA'!E31="725.1","YES","NO")</f>
        <v>NO</v>
      </c>
      <c r="AA30" s="117" t="str">
        <f>IF(Z30="YES",IF(C30+730.5&lt;'BASIC INFO'!$B$3, "YES","NO"), "N/A")</f>
        <v>N/A</v>
      </c>
      <c r="AB30" s="117" t="str">
        <f>IF('BASIC INFO'!$B$6+6574.5&gt;C30, "YES", "NO")</f>
        <v>YES</v>
      </c>
      <c r="AC30" s="117" t="str">
        <f>IF(Z30="YES",COUNTIFS(AD$3:$AD$200,"&gt;"&amp;('CASE DATA'!C31),$AD$3:$AD$200,"&lt;"&amp;('CASE DATA'!C31+730.5)),"n/a")</f>
        <v>n/a</v>
      </c>
    </row>
    <row r="31" spans="1:29" x14ac:dyDescent="0.3">
      <c r="A31" s="117" t="str">
        <f>IF('CASE DATA'!A32="","z",'CASE DATA'!A32)</f>
        <v>z</v>
      </c>
      <c r="B31" s="117" t="str">
        <f>IF('CASE DATA'!A32="","",'CASE DATA'!D32)</f>
        <v/>
      </c>
      <c r="C31" s="120">
        <f>'CASE DATA'!C32</f>
        <v>0</v>
      </c>
      <c r="D31" s="163" t="str">
        <f>IF('CASE DATA'!H32="YES",SUM('CASE DATA'!J32:K32,'CASE DATA'!M32,'CASE DATA'!O32:R32),"n/a")</f>
        <v>n/a</v>
      </c>
      <c r="E31" s="5" t="str">
        <f>IF(OR('CASE DATA'!F32="JUV", 'CASE DATA'!F32="JWV"), "YES", "NO")</f>
        <v>NO</v>
      </c>
      <c r="F31" s="5" t="str">
        <f t="array" ref="F31">IF(E31="YES",IF(SUM(COUNTIF('CASE DATA'!$F$4:$F$200, {"GTR","GPL","DEF","JUV"}))&gt;0, "YES","NO"),"N/A")</f>
        <v>N/A</v>
      </c>
      <c r="G31" s="5" t="str">
        <f>IF(E31="YES",IF(COUNTIF('CASE DATA'!$C$4:$C$200, "")-COUNTIF('CASE DATA'!$A$4:$A$200, "")&gt;0, "YES","NO"),"N/A")</f>
        <v>N/A</v>
      </c>
      <c r="H31" s="117" t="str">
        <f>_xlfn.IFS(E31="NO", "N/A", AND('BASIC INFO'!$B$3&gt;'BASIC INFO'!$B$6+6574.5, C31+730.5&lt;'BASIC INFO'!$B$3), "YES", 'BASIC INFO'!$B$3&lt;('BASIC INFO'!$B$6+6574.5), "NOT YET 18", C31+730.5&gt;'BASIC INFO'!$B$3, "NOT YET 2 YEARS")</f>
        <v>N/A</v>
      </c>
      <c r="I31" s="115" t="str">
        <f>IF(OR(AND(LEFT('CASE DATA'!E32,4)="321.",MID('CASE DATA'!A32,8,2)="SM"),MID('CASE DATA'!A32,8,2)="ST",MID('CASE DATA'!A32,8,2)="NT"),"TRAFFIC",IF(OR('CASE DATA'!F32="DISM", 'CASE DATA'!F32="ACQ", 'CASE DATA'!F32="NOTF", 'CASE DATA'!F32="WTHD", 'CASE DATA'!F32="TNSF"), "YES", "NO"))</f>
        <v>NO</v>
      </c>
      <c r="J31" s="114" t="str">
        <f>IF(I31="YES",'CASE DATA'!K32,"N/A")</f>
        <v>N/A</v>
      </c>
      <c r="K31" s="114" t="str">
        <f>IF(I31="YES",'CASE DATA'!I32+'CASE DATA'!J32+'CASE DATA'!L32+'CASE DATA'!M32+'CASE DATA'!N32+'CASE DATA'!O32+'CASE DATA'!P32+'CASE DATA'!Q32+'CASE DATA'!R32,"N/A")</f>
        <v>N/A</v>
      </c>
      <c r="L31" s="117" t="str">
        <f>IF(I31="YES",IF(C31+180&lt;'BASIC INFO'!$B$3, "YES", "NO"),"N/A")</f>
        <v>N/A</v>
      </c>
      <c r="M31" s="114" t="str">
        <f t="array" ref="M31">IF(I31="TRAFFIC","n/a",IF(OR('CASE DATA'!F32="GTR", 'CASE DATA'!F32="GPL"),IF(SUM(COUNTIF('CASE DATA'!U32:AF32, TABLES!$N$2:$N$218&amp;"*"))&gt;0,"felony","eligible"),"n/a"))</f>
        <v>n/a</v>
      </c>
      <c r="N31" s="114" t="str">
        <f t="array" ref="N31">IF(M31="eligible",IF(OR((SUM(COUNTIF('CASE DATA'!U32:AF32,TABLES!$P$2:$P$19&amp;"*"))&gt;0),LEFT('CASE DATA'!U32:AF32,4)="717C", LEFT('CASE DATA'!U32:AF32, 3)="719", LEFT('CASE DATA'!U32:AF32,3)="720", LEFT('CASE DATA'!U32:AF32,3)="724", LEFT('CASE DATA'!U32:AF32,3)="726", LEFT('CASE DATA'!U32:AF32,3)="728", LEFT('CASE DATA'!U32:AF32,4)="901A"), "ineligible misd","eligible"),"n/a")</f>
        <v>n/a</v>
      </c>
      <c r="O31" s="114" t="str">
        <f>IF(N31="eligible",IF(COUNTIF('CASE DATA'!$C$4:$C$200, "")-COUNTIF('CASE DATA'!$A$4:$A$200, "")&gt;0, "YES","NO"),"N/A")</f>
        <v>N/A</v>
      </c>
      <c r="P31" s="114" t="str">
        <f>IF(N31="eligible",'CASE DATA'!K32,"N/A")</f>
        <v>N/A</v>
      </c>
      <c r="Q31" s="114" t="str">
        <f>IF(N31="eligible",'CASE DATA'!I32+'CASE DATA'!J32+'CASE DATA'!L32+'CASE DATA'!M32+'CASE DATA'!N32+'CASE DATA'!O32+'CASE DATA'!P32+'CASE DATA'!Q32+'CASE DATA'!R32,"N/A")</f>
        <v>N/A</v>
      </c>
      <c r="R31" s="114" t="str">
        <f>IF(N31="eligible",IF(C31+2920&lt;'BASIC INFO'!$B$3, "YES", "NO"),"N/A")</f>
        <v>N/A</v>
      </c>
      <c r="S31" s="115" t="str">
        <f>IF(OR('CASE DATA'!F32="DEF"), "YES", "NO")</f>
        <v>NO</v>
      </c>
      <c r="T31" s="117" t="str">
        <f>IF(S31="YES",'CASE DATA'!H32,"N/A")</f>
        <v>N/A</v>
      </c>
      <c r="U31" s="114" t="str">
        <f>IF(S31="YES",'CASE DATA'!K32,"N/A")</f>
        <v>N/A</v>
      </c>
      <c r="V31" s="114" t="str">
        <f>IF(S31="YES",'CASE DATA'!I32+'CASE DATA'!J32+'CASE DATA'!L32+'CASE DATA'!M32+'CASE DATA'!N32+'CASE DATA'!O32+'CASE DATA'!P32+'CASE DATA'!Q32+'CASE DATA'!R32,"N/A")</f>
        <v>N/A</v>
      </c>
      <c r="W31" s="117" t="str">
        <f>IF(OR('CASE DATA'!E32="123.46",'CASE DATA'!E32="123.47"),"YES","NO")</f>
        <v>NO</v>
      </c>
      <c r="X31" s="136" t="str">
        <f>IF(W31="YES",COUNTIFS(AD$3:$AD$200,"&gt;"&amp;('CASE DATA'!C32),$AD$3:$AD$200,"&lt;"&amp;('CASE DATA'!C32+730.5)),"n/a")</f>
        <v>n/a</v>
      </c>
      <c r="Y31" s="114" t="str">
        <f>IF(W31="YES",IF(C31+730.5&lt;'BASIC INFO'!$B$3, "YES","NO"), "N/A")</f>
        <v>N/A</v>
      </c>
      <c r="Z31" s="117" t="str">
        <f>IF('CASE DATA'!E32="725.1","YES","NO")</f>
        <v>NO</v>
      </c>
      <c r="AA31" s="117" t="str">
        <f>IF(Z31="YES",IF(C31+730.5&lt;'BASIC INFO'!$B$3, "YES","NO"), "N/A")</f>
        <v>N/A</v>
      </c>
      <c r="AB31" s="117" t="str">
        <f>IF('BASIC INFO'!$B$6+6574.5&gt;C31, "YES", "NO")</f>
        <v>YES</v>
      </c>
      <c r="AC31" s="117" t="str">
        <f>IF(Z31="YES",COUNTIFS(AD$3:$AD$200,"&gt;"&amp;('CASE DATA'!C32),$AD$3:$AD$200,"&lt;"&amp;('CASE DATA'!C32+730.5)),"n/a")</f>
        <v>n/a</v>
      </c>
    </row>
    <row r="32" spans="1:29" x14ac:dyDescent="0.3">
      <c r="A32" s="117" t="str">
        <f>IF('CASE DATA'!A33="","z",'CASE DATA'!A33)</f>
        <v>z</v>
      </c>
      <c r="B32" s="117" t="str">
        <f>IF('CASE DATA'!A33="","",'CASE DATA'!D33)</f>
        <v/>
      </c>
      <c r="C32" s="120">
        <f>'CASE DATA'!C33</f>
        <v>0</v>
      </c>
      <c r="D32" s="163" t="str">
        <f>IF('CASE DATA'!H33="YES",SUM('CASE DATA'!J33:K33,'CASE DATA'!M33,'CASE DATA'!O33:R33),"n/a")</f>
        <v>n/a</v>
      </c>
      <c r="E32" s="5" t="str">
        <f>IF(OR('CASE DATA'!F33="JUV", 'CASE DATA'!F33="JWV"), "YES", "NO")</f>
        <v>NO</v>
      </c>
      <c r="F32" s="5" t="str">
        <f t="array" ref="F32">IF(E32="YES",IF(SUM(COUNTIF('CASE DATA'!$F$4:$F$200, {"GTR","GPL","DEF","JUV"}))&gt;0, "YES","NO"),"N/A")</f>
        <v>N/A</v>
      </c>
      <c r="G32" s="5" t="str">
        <f>IF(E32="YES",IF(COUNTIF('CASE DATA'!$C$4:$C$200, "")-COUNTIF('CASE DATA'!$A$4:$A$200, "")&gt;0, "YES","NO"),"N/A")</f>
        <v>N/A</v>
      </c>
      <c r="H32" s="117" t="str">
        <f>_xlfn.IFS(E32="NO", "N/A", AND('BASIC INFO'!$B$3&gt;'BASIC INFO'!$B$6+6574.5, C32+730.5&lt;'BASIC INFO'!$B$3), "YES", 'BASIC INFO'!$B$3&lt;('BASIC INFO'!$B$6+6574.5), "NOT YET 18", C32+730.5&gt;'BASIC INFO'!$B$3, "NOT YET 2 YEARS")</f>
        <v>N/A</v>
      </c>
      <c r="I32" s="115" t="str">
        <f>IF(OR(AND(LEFT('CASE DATA'!E33,4)="321.",MID('CASE DATA'!A33,8,2)="SM"),MID('CASE DATA'!A33,8,2)="ST",MID('CASE DATA'!A33,8,2)="NT"),"TRAFFIC",IF(OR('CASE DATA'!F33="DISM", 'CASE DATA'!F33="ACQ", 'CASE DATA'!F33="NOTF", 'CASE DATA'!F33="WTHD", 'CASE DATA'!F33="TNSF"), "YES", "NO"))</f>
        <v>NO</v>
      </c>
      <c r="J32" s="114" t="str">
        <f>IF(I32="YES",'CASE DATA'!K33,"N/A")</f>
        <v>N/A</v>
      </c>
      <c r="K32" s="114" t="str">
        <f>IF(I32="YES",'CASE DATA'!I33+'CASE DATA'!J33+'CASE DATA'!L33+'CASE DATA'!M33+'CASE DATA'!N33+'CASE DATA'!O33+'CASE DATA'!P33+'CASE DATA'!Q33+'CASE DATA'!R33,"N/A")</f>
        <v>N/A</v>
      </c>
      <c r="L32" s="117" t="str">
        <f>IF(I32="YES",IF(C32+180&lt;'BASIC INFO'!$B$3, "YES", "NO"),"N/A")</f>
        <v>N/A</v>
      </c>
      <c r="M32" s="114" t="str">
        <f t="array" ref="M32">IF(I32="TRAFFIC","n/a",IF(OR('CASE DATA'!F33="GTR", 'CASE DATA'!F33="GPL"),IF(SUM(COUNTIF('CASE DATA'!U33:AF33, TABLES!$N$2:$N$218&amp;"*"))&gt;0,"felony","eligible"),"n/a"))</f>
        <v>n/a</v>
      </c>
      <c r="N32" s="114" t="str">
        <f t="array" ref="N32">IF(M32="eligible",IF(OR((SUM(COUNTIF('CASE DATA'!U33:AF33,TABLES!$P$2:$P$19&amp;"*"))&gt;0),LEFT('CASE DATA'!U33:AF33,4)="717C", LEFT('CASE DATA'!U33:AF33, 3)="719", LEFT('CASE DATA'!U33:AF33,3)="720", LEFT('CASE DATA'!U33:AF33,3)="724", LEFT('CASE DATA'!U33:AF33,3)="726", LEFT('CASE DATA'!U33:AF33,3)="728", LEFT('CASE DATA'!U33:AF33,4)="901A"), "ineligible misd","eligible"),"n/a")</f>
        <v>n/a</v>
      </c>
      <c r="O32" s="114" t="str">
        <f>IF(N32="eligible",IF(COUNTIF('CASE DATA'!$C$4:$C$200, "")-COUNTIF('CASE DATA'!$A$4:$A$200, "")&gt;0, "YES","NO"),"N/A")</f>
        <v>N/A</v>
      </c>
      <c r="P32" s="114" t="str">
        <f>IF(N32="eligible",'CASE DATA'!K33,"N/A")</f>
        <v>N/A</v>
      </c>
      <c r="Q32" s="114" t="str">
        <f>IF(N32="eligible",'CASE DATA'!I33+'CASE DATA'!J33+'CASE DATA'!L33+'CASE DATA'!M33+'CASE DATA'!N33+'CASE DATA'!O33+'CASE DATA'!P33+'CASE DATA'!Q33+'CASE DATA'!R33,"N/A")</f>
        <v>N/A</v>
      </c>
      <c r="R32" s="114" t="str">
        <f>IF(N32="eligible",IF(C32+2920&lt;'BASIC INFO'!$B$3, "YES", "NO"),"N/A")</f>
        <v>N/A</v>
      </c>
      <c r="S32" s="115" t="str">
        <f>IF(OR('CASE DATA'!F33="DEF"), "YES", "NO")</f>
        <v>NO</v>
      </c>
      <c r="T32" s="117" t="str">
        <f>IF(S32="YES",'CASE DATA'!H33,"N/A")</f>
        <v>N/A</v>
      </c>
      <c r="U32" s="114" t="str">
        <f>IF(S32="YES",'CASE DATA'!K33,"N/A")</f>
        <v>N/A</v>
      </c>
      <c r="V32" s="114" t="str">
        <f>IF(S32="YES",'CASE DATA'!I33+'CASE DATA'!J33+'CASE DATA'!L33+'CASE DATA'!M33+'CASE DATA'!N33+'CASE DATA'!O33+'CASE DATA'!P33+'CASE DATA'!Q33+'CASE DATA'!R33,"N/A")</f>
        <v>N/A</v>
      </c>
      <c r="W32" s="117" t="str">
        <f>IF(OR('CASE DATA'!E33="123.46",'CASE DATA'!E33="123.47"),"YES","NO")</f>
        <v>NO</v>
      </c>
      <c r="X32" s="136" t="str">
        <f>IF(W32="YES",COUNTIFS(AD$3:$AD$200,"&gt;"&amp;('CASE DATA'!C33),$AD$3:$AD$200,"&lt;"&amp;('CASE DATA'!C33+730.5)),"n/a")</f>
        <v>n/a</v>
      </c>
      <c r="Y32" s="114" t="str">
        <f>IF(W32="YES",IF(C32+730.5&lt;'BASIC INFO'!$B$3, "YES","NO"), "N/A")</f>
        <v>N/A</v>
      </c>
      <c r="Z32" s="117" t="str">
        <f>IF('CASE DATA'!E33="725.1","YES","NO")</f>
        <v>NO</v>
      </c>
      <c r="AA32" s="117" t="str">
        <f>IF(Z32="YES",IF(C32+730.5&lt;'BASIC INFO'!$B$3, "YES","NO"), "N/A")</f>
        <v>N/A</v>
      </c>
      <c r="AB32" s="117" t="str">
        <f>IF('BASIC INFO'!$B$6+6574.5&gt;C32, "YES", "NO")</f>
        <v>YES</v>
      </c>
      <c r="AC32" s="117" t="str">
        <f>IF(Z32="YES",COUNTIFS(AD$3:$AD$200,"&gt;"&amp;('CASE DATA'!C33),$AD$3:$AD$200,"&lt;"&amp;('CASE DATA'!C33+730.5)),"n/a")</f>
        <v>n/a</v>
      </c>
    </row>
    <row r="33" spans="1:29" x14ac:dyDescent="0.3">
      <c r="A33" s="117" t="str">
        <f>IF('CASE DATA'!A34="","z",'CASE DATA'!A34)</f>
        <v>z</v>
      </c>
      <c r="B33" s="117" t="str">
        <f>IF('CASE DATA'!A34="","",'CASE DATA'!D34)</f>
        <v/>
      </c>
      <c r="C33" s="120">
        <f>'CASE DATA'!C34</f>
        <v>0</v>
      </c>
      <c r="D33" s="163" t="str">
        <f>IF('CASE DATA'!H34="YES",SUM('CASE DATA'!J34:K34,'CASE DATA'!M34,'CASE DATA'!O34:R34),"n/a")</f>
        <v>n/a</v>
      </c>
      <c r="E33" s="5" t="str">
        <f>IF(OR('CASE DATA'!F34="JUV", 'CASE DATA'!F34="JWV"), "YES", "NO")</f>
        <v>NO</v>
      </c>
      <c r="F33" s="5" t="str">
        <f t="array" ref="F33">IF(E33="YES",IF(SUM(COUNTIF('CASE DATA'!$F$4:$F$200, {"GTR","GPL","DEF","JUV"}))&gt;0, "YES","NO"),"N/A")</f>
        <v>N/A</v>
      </c>
      <c r="G33" s="5" t="str">
        <f>IF(E33="YES",IF(COUNTIF('CASE DATA'!$C$4:$C$200, "")-COUNTIF('CASE DATA'!$A$4:$A$200, "")&gt;0, "YES","NO"),"N/A")</f>
        <v>N/A</v>
      </c>
      <c r="H33" s="117" t="str">
        <f>_xlfn.IFS(E33="NO", "N/A", AND('BASIC INFO'!$B$3&gt;'BASIC INFO'!$B$6+6574.5, C33+730.5&lt;'BASIC INFO'!$B$3), "YES", 'BASIC INFO'!$B$3&lt;('BASIC INFO'!$B$6+6574.5), "NOT YET 18", C33+730.5&gt;'BASIC INFO'!$B$3, "NOT YET 2 YEARS")</f>
        <v>N/A</v>
      </c>
      <c r="I33" s="115" t="str">
        <f>IF(OR(AND(LEFT('CASE DATA'!E34,4)="321.",MID('CASE DATA'!A34,8,2)="SM"),MID('CASE DATA'!A34,8,2)="ST",MID('CASE DATA'!A34,8,2)="NT"),"TRAFFIC",IF(OR('CASE DATA'!F34="DISM", 'CASE DATA'!F34="ACQ", 'CASE DATA'!F34="NOTF", 'CASE DATA'!F34="WTHD", 'CASE DATA'!F34="TNSF"), "YES", "NO"))</f>
        <v>NO</v>
      </c>
      <c r="J33" s="114" t="str">
        <f>IF(I33="YES",'CASE DATA'!K34,"N/A")</f>
        <v>N/A</v>
      </c>
      <c r="K33" s="114" t="str">
        <f>IF(I33="YES",'CASE DATA'!I34+'CASE DATA'!J34+'CASE DATA'!L34+'CASE DATA'!M34+'CASE DATA'!N34+'CASE DATA'!O34+'CASE DATA'!P34+'CASE DATA'!Q34+'CASE DATA'!R34,"N/A")</f>
        <v>N/A</v>
      </c>
      <c r="L33" s="117" t="str">
        <f>IF(I33="YES",IF(C33+180&lt;'BASIC INFO'!$B$3, "YES", "NO"),"N/A")</f>
        <v>N/A</v>
      </c>
      <c r="M33" s="114" t="str">
        <f t="array" ref="M33">IF(I33="TRAFFIC","n/a",IF(OR('CASE DATA'!F34="GTR", 'CASE DATA'!F34="GPL"),IF(SUM(COUNTIF('CASE DATA'!U34:AF34, TABLES!$N$2:$N$218&amp;"*"))&gt;0,"felony","eligible"),"n/a"))</f>
        <v>n/a</v>
      </c>
      <c r="N33" s="114" t="str">
        <f t="array" ref="N33">IF(M33="eligible",IF(OR((SUM(COUNTIF('CASE DATA'!U34:AF34,TABLES!$P$2:$P$19&amp;"*"))&gt;0),LEFT('CASE DATA'!U34:AF34,4)="717C", LEFT('CASE DATA'!U34:AF34, 3)="719", LEFT('CASE DATA'!U34:AF34,3)="720", LEFT('CASE DATA'!U34:AF34,3)="724", LEFT('CASE DATA'!U34:AF34,3)="726", LEFT('CASE DATA'!U34:AF34,3)="728", LEFT('CASE DATA'!U34:AF34,4)="901A"), "ineligible misd","eligible"),"n/a")</f>
        <v>n/a</v>
      </c>
      <c r="O33" s="114" t="str">
        <f>IF(N33="eligible",IF(COUNTIF('CASE DATA'!$C$4:$C$200, "")-COUNTIF('CASE DATA'!$A$4:$A$200, "")&gt;0, "YES","NO"),"N/A")</f>
        <v>N/A</v>
      </c>
      <c r="P33" s="114" t="str">
        <f>IF(N33="eligible",'CASE DATA'!K34,"N/A")</f>
        <v>N/A</v>
      </c>
      <c r="Q33" s="114" t="str">
        <f>IF(N33="eligible",'CASE DATA'!I34+'CASE DATA'!J34+'CASE DATA'!L34+'CASE DATA'!M34+'CASE DATA'!N34+'CASE DATA'!O34+'CASE DATA'!P34+'CASE DATA'!Q34+'CASE DATA'!R34,"N/A")</f>
        <v>N/A</v>
      </c>
      <c r="R33" s="114" t="str">
        <f>IF(N33="eligible",IF(C33+2920&lt;'BASIC INFO'!$B$3, "YES", "NO"),"N/A")</f>
        <v>N/A</v>
      </c>
      <c r="S33" s="115" t="str">
        <f>IF(OR('CASE DATA'!F34="DEF"), "YES", "NO")</f>
        <v>NO</v>
      </c>
      <c r="T33" s="117" t="str">
        <f>IF(S33="YES",'CASE DATA'!H34,"N/A")</f>
        <v>N/A</v>
      </c>
      <c r="U33" s="114" t="str">
        <f>IF(S33="YES",'CASE DATA'!K34,"N/A")</f>
        <v>N/A</v>
      </c>
      <c r="V33" s="114" t="str">
        <f>IF(S33="YES",'CASE DATA'!I34+'CASE DATA'!J34+'CASE DATA'!L34+'CASE DATA'!M34+'CASE DATA'!N34+'CASE DATA'!O34+'CASE DATA'!P34+'CASE DATA'!Q34+'CASE DATA'!R34,"N/A")</f>
        <v>N/A</v>
      </c>
      <c r="W33" s="117" t="str">
        <f>IF(OR('CASE DATA'!E34="123.46",'CASE DATA'!E34="123.47"),"YES","NO")</f>
        <v>NO</v>
      </c>
      <c r="X33" s="136" t="str">
        <f>IF(W33="YES",COUNTIFS(AD$3:$AD$200,"&gt;"&amp;('CASE DATA'!C34),$AD$3:$AD$200,"&lt;"&amp;('CASE DATA'!C34+730.5)),"n/a")</f>
        <v>n/a</v>
      </c>
      <c r="Y33" s="114" t="str">
        <f>IF(W33="YES",IF(C33+730.5&lt;'BASIC INFO'!$B$3, "YES","NO"), "N/A")</f>
        <v>N/A</v>
      </c>
      <c r="Z33" s="117" t="str">
        <f>IF('CASE DATA'!E34="725.1","YES","NO")</f>
        <v>NO</v>
      </c>
      <c r="AA33" s="117" t="str">
        <f>IF(Z33="YES",IF(C33+730.5&lt;'BASIC INFO'!$B$3, "YES","NO"), "N/A")</f>
        <v>N/A</v>
      </c>
      <c r="AB33" s="117" t="str">
        <f>IF('BASIC INFO'!$B$6+6574.5&gt;C33, "YES", "NO")</f>
        <v>YES</v>
      </c>
      <c r="AC33" s="117" t="str">
        <f>IF(Z33="YES",COUNTIFS(AD$3:$AD$200,"&gt;"&amp;('CASE DATA'!C34),$AD$3:$AD$200,"&lt;"&amp;('CASE DATA'!C34+730.5)),"n/a")</f>
        <v>n/a</v>
      </c>
    </row>
    <row r="34" spans="1:29" x14ac:dyDescent="0.3">
      <c r="A34" s="117" t="str">
        <f>IF('CASE DATA'!A35="","z",'CASE DATA'!A35)</f>
        <v>z</v>
      </c>
      <c r="B34" s="117" t="str">
        <f>IF('CASE DATA'!A35="","",'CASE DATA'!D35)</f>
        <v/>
      </c>
      <c r="C34" s="120">
        <f>'CASE DATA'!C35</f>
        <v>0</v>
      </c>
      <c r="D34" s="163" t="str">
        <f>IF('CASE DATA'!H35="YES",SUM('CASE DATA'!J35:K35,'CASE DATA'!M35,'CASE DATA'!O35:R35),"n/a")</f>
        <v>n/a</v>
      </c>
      <c r="E34" s="5" t="str">
        <f>IF(OR('CASE DATA'!F35="JUV", 'CASE DATA'!F35="JWV"), "YES", "NO")</f>
        <v>NO</v>
      </c>
      <c r="F34" s="5" t="str">
        <f t="array" ref="F34">IF(E34="YES",IF(SUM(COUNTIF('CASE DATA'!$F$4:$F$200, {"GTR","GPL","DEF","JUV"}))&gt;0, "YES","NO"),"N/A")</f>
        <v>N/A</v>
      </c>
      <c r="G34" s="5" t="str">
        <f>IF(E34="YES",IF(COUNTIF('CASE DATA'!$C$4:$C$200, "")-COUNTIF('CASE DATA'!$A$4:$A$200, "")&gt;0, "YES","NO"),"N/A")</f>
        <v>N/A</v>
      </c>
      <c r="H34" s="117" t="str">
        <f>_xlfn.IFS(E34="NO", "N/A", AND('BASIC INFO'!$B$3&gt;'BASIC INFO'!$B$6+6574.5, C34+730.5&lt;'BASIC INFO'!$B$3), "YES", 'BASIC INFO'!$B$3&lt;('BASIC INFO'!$B$6+6574.5), "NOT YET 18", C34+730.5&gt;'BASIC INFO'!$B$3, "NOT YET 2 YEARS")</f>
        <v>N/A</v>
      </c>
      <c r="I34" s="115" t="str">
        <f>IF(OR(AND(LEFT('CASE DATA'!E35,4)="321.",MID('CASE DATA'!A35,8,2)="SM"),MID('CASE DATA'!A35,8,2)="ST",MID('CASE DATA'!A35,8,2)="NT"),"TRAFFIC",IF(OR('CASE DATA'!F35="DISM", 'CASE DATA'!F35="ACQ", 'CASE DATA'!F35="NOTF", 'CASE DATA'!F35="WTHD", 'CASE DATA'!F35="TNSF"), "YES", "NO"))</f>
        <v>NO</v>
      </c>
      <c r="J34" s="114" t="str">
        <f>IF(I34="YES",'CASE DATA'!K35,"N/A")</f>
        <v>N/A</v>
      </c>
      <c r="K34" s="114" t="str">
        <f>IF(I34="YES",'CASE DATA'!I35+'CASE DATA'!J35+'CASE DATA'!L35+'CASE DATA'!M35+'CASE DATA'!N35+'CASE DATA'!O35+'CASE DATA'!P35+'CASE DATA'!Q35+'CASE DATA'!R35,"N/A")</f>
        <v>N/A</v>
      </c>
      <c r="L34" s="117" t="str">
        <f>IF(I34="YES",IF(C34+180&lt;'BASIC INFO'!$B$3, "YES", "NO"),"N/A")</f>
        <v>N/A</v>
      </c>
      <c r="M34" s="114" t="str">
        <f t="array" ref="M34">IF(I34="TRAFFIC","n/a",IF(OR('CASE DATA'!F35="GTR", 'CASE DATA'!F35="GPL"),IF(SUM(COUNTIF('CASE DATA'!U35:AF35, TABLES!$N$2:$N$218&amp;"*"))&gt;0,"felony","eligible"),"n/a"))</f>
        <v>n/a</v>
      </c>
      <c r="N34" s="114" t="str">
        <f t="array" ref="N34">IF(M34="eligible",IF(OR((SUM(COUNTIF('CASE DATA'!U35:AF35,TABLES!$P$2:$P$19&amp;"*"))&gt;0),LEFT('CASE DATA'!U35:AF35,4)="717C", LEFT('CASE DATA'!U35:AF35, 3)="719", LEFT('CASE DATA'!U35:AF35,3)="720", LEFT('CASE DATA'!U35:AF35,3)="724", LEFT('CASE DATA'!U35:AF35,3)="726", LEFT('CASE DATA'!U35:AF35,3)="728", LEFT('CASE DATA'!U35:AF35,4)="901A"), "ineligible misd","eligible"),"n/a")</f>
        <v>n/a</v>
      </c>
      <c r="O34" s="114" t="str">
        <f>IF(N34="eligible",IF(COUNTIF('CASE DATA'!$C$4:$C$200, "")-COUNTIF('CASE DATA'!$A$4:$A$200, "")&gt;0, "YES","NO"),"N/A")</f>
        <v>N/A</v>
      </c>
      <c r="P34" s="114" t="str">
        <f>IF(N34="eligible",'CASE DATA'!K35,"N/A")</f>
        <v>N/A</v>
      </c>
      <c r="Q34" s="114" t="str">
        <f>IF(N34="eligible",'CASE DATA'!I35+'CASE DATA'!J35+'CASE DATA'!L35+'CASE DATA'!M35+'CASE DATA'!N35+'CASE DATA'!O35+'CASE DATA'!P35+'CASE DATA'!Q35+'CASE DATA'!R35,"N/A")</f>
        <v>N/A</v>
      </c>
      <c r="R34" s="114" t="str">
        <f>IF(N34="eligible",IF(C34+2920&lt;'BASIC INFO'!$B$3, "YES", "NO"),"N/A")</f>
        <v>N/A</v>
      </c>
      <c r="S34" s="115" t="str">
        <f>IF(OR('CASE DATA'!F35="DEF"), "YES", "NO")</f>
        <v>NO</v>
      </c>
      <c r="T34" s="117" t="str">
        <f>IF(S34="YES",'CASE DATA'!H35,"N/A")</f>
        <v>N/A</v>
      </c>
      <c r="U34" s="114" t="str">
        <f>IF(S34="YES",'CASE DATA'!K35,"N/A")</f>
        <v>N/A</v>
      </c>
      <c r="V34" s="114" t="str">
        <f>IF(S34="YES",'CASE DATA'!I35+'CASE DATA'!J35+'CASE DATA'!L35+'CASE DATA'!M35+'CASE DATA'!N35+'CASE DATA'!O35+'CASE DATA'!P35+'CASE DATA'!Q35+'CASE DATA'!R35,"N/A")</f>
        <v>N/A</v>
      </c>
      <c r="W34" s="117" t="str">
        <f>IF(OR('CASE DATA'!E35="123.46",'CASE DATA'!E35="123.47"),"YES","NO")</f>
        <v>NO</v>
      </c>
      <c r="X34" s="136" t="str">
        <f>IF(W34="YES",COUNTIFS(AD$3:$AD$200,"&gt;"&amp;('CASE DATA'!C35),$AD$3:$AD$200,"&lt;"&amp;('CASE DATA'!C35+730.5)),"n/a")</f>
        <v>n/a</v>
      </c>
      <c r="Y34" s="114" t="str">
        <f>IF(W34="YES",IF(C34+730.5&lt;'BASIC INFO'!$B$3, "YES","NO"), "N/A")</f>
        <v>N/A</v>
      </c>
      <c r="Z34" s="117" t="str">
        <f>IF('CASE DATA'!E35="725.1","YES","NO")</f>
        <v>NO</v>
      </c>
      <c r="AA34" s="117" t="str">
        <f>IF(Z34="YES",IF(C34+730.5&lt;'BASIC INFO'!$B$3, "YES","NO"), "N/A")</f>
        <v>N/A</v>
      </c>
      <c r="AB34" s="117" t="str">
        <f>IF('BASIC INFO'!$B$6+6574.5&gt;C34, "YES", "NO")</f>
        <v>YES</v>
      </c>
      <c r="AC34" s="117" t="str">
        <f>IF(Z34="YES",COUNTIFS(AD$3:$AD$200,"&gt;"&amp;('CASE DATA'!C35),$AD$3:$AD$200,"&lt;"&amp;('CASE DATA'!C35+730.5)),"n/a")</f>
        <v>n/a</v>
      </c>
    </row>
    <row r="35" spans="1:29" x14ac:dyDescent="0.3">
      <c r="A35" s="117" t="str">
        <f>IF('CASE DATA'!A36="","z",'CASE DATA'!A36)</f>
        <v>z</v>
      </c>
      <c r="B35" s="117" t="str">
        <f>IF('CASE DATA'!A36="","",'CASE DATA'!D36)</f>
        <v/>
      </c>
      <c r="C35" s="120">
        <f>'CASE DATA'!C36</f>
        <v>0</v>
      </c>
      <c r="D35" s="163" t="str">
        <f>IF('CASE DATA'!H36="YES",SUM('CASE DATA'!J36:K36,'CASE DATA'!M36,'CASE DATA'!O36:R36),"n/a")</f>
        <v>n/a</v>
      </c>
      <c r="E35" s="5" t="str">
        <f>IF(OR('CASE DATA'!F36="JUV", 'CASE DATA'!F36="JWV"), "YES", "NO")</f>
        <v>NO</v>
      </c>
      <c r="F35" s="5" t="str">
        <f t="array" ref="F35">IF(E35="YES",IF(SUM(COUNTIF('CASE DATA'!$F$4:$F$200, {"GTR","GPL","DEF","JUV"}))&gt;0, "YES","NO"),"N/A")</f>
        <v>N/A</v>
      </c>
      <c r="G35" s="5" t="str">
        <f>IF(E35="YES",IF(COUNTIF('CASE DATA'!$C$4:$C$200, "")-COUNTIF('CASE DATA'!$A$4:$A$200, "")&gt;0, "YES","NO"),"N/A")</f>
        <v>N/A</v>
      </c>
      <c r="H35" s="117" t="str">
        <f>_xlfn.IFS(E35="NO", "N/A", AND('BASIC INFO'!$B$3&gt;'BASIC INFO'!$B$6+6574.5, C35+730.5&lt;'BASIC INFO'!$B$3), "YES", 'BASIC INFO'!$B$3&lt;('BASIC INFO'!$B$6+6574.5), "NOT YET 18", C35+730.5&gt;'BASIC INFO'!$B$3, "NOT YET 2 YEARS")</f>
        <v>N/A</v>
      </c>
      <c r="I35" s="115" t="str">
        <f>IF(OR(AND(LEFT('CASE DATA'!E36,4)="321.",MID('CASE DATA'!A36,8,2)="SM"),MID('CASE DATA'!A36,8,2)="ST",MID('CASE DATA'!A36,8,2)="NT"),"TRAFFIC",IF(OR('CASE DATA'!F36="DISM", 'CASE DATA'!F36="ACQ", 'CASE DATA'!F36="NOTF", 'CASE DATA'!F36="WTHD", 'CASE DATA'!F36="TNSF"), "YES", "NO"))</f>
        <v>NO</v>
      </c>
      <c r="J35" s="114" t="str">
        <f>IF(I35="YES",'CASE DATA'!K36,"N/A")</f>
        <v>N/A</v>
      </c>
      <c r="K35" s="114" t="str">
        <f>IF(I35="YES",'CASE DATA'!I36+'CASE DATA'!J36+'CASE DATA'!L36+'CASE DATA'!M36+'CASE DATA'!N36+'CASE DATA'!O36+'CASE DATA'!P36+'CASE DATA'!Q36+'CASE DATA'!R36,"N/A")</f>
        <v>N/A</v>
      </c>
      <c r="L35" s="117" t="str">
        <f>IF(I35="YES",IF(C35+180&lt;'BASIC INFO'!$B$3, "YES", "NO"),"N/A")</f>
        <v>N/A</v>
      </c>
      <c r="M35" s="114" t="str">
        <f t="array" ref="M35">IF(I35="TRAFFIC","n/a",IF(OR('CASE DATA'!F36="GTR", 'CASE DATA'!F36="GPL"),IF(SUM(COUNTIF('CASE DATA'!U36:AF36, TABLES!$N$2:$N$218&amp;"*"))&gt;0,"felony","eligible"),"n/a"))</f>
        <v>n/a</v>
      </c>
      <c r="N35" s="114" t="str">
        <f t="array" ref="N35">IF(M35="eligible",IF(OR((SUM(COUNTIF('CASE DATA'!U36:AF36,TABLES!$P$2:$P$19&amp;"*"))&gt;0),LEFT('CASE DATA'!U36:AF36,4)="717C", LEFT('CASE DATA'!U36:AF36, 3)="719", LEFT('CASE DATA'!U36:AF36,3)="720", LEFT('CASE DATA'!U36:AF36,3)="724", LEFT('CASE DATA'!U36:AF36,3)="726", LEFT('CASE DATA'!U36:AF36,3)="728", LEFT('CASE DATA'!U36:AF36,4)="901A"), "ineligible misd","eligible"),"n/a")</f>
        <v>n/a</v>
      </c>
      <c r="O35" s="114" t="str">
        <f>IF(N35="eligible",IF(COUNTIF('CASE DATA'!$C$4:$C$200, "")-COUNTIF('CASE DATA'!$A$4:$A$200, "")&gt;0, "YES","NO"),"N/A")</f>
        <v>N/A</v>
      </c>
      <c r="P35" s="114" t="str">
        <f>IF(N35="eligible",'CASE DATA'!K36,"N/A")</f>
        <v>N/A</v>
      </c>
      <c r="Q35" s="114" t="str">
        <f>IF(N35="eligible",'CASE DATA'!I36+'CASE DATA'!J36+'CASE DATA'!L36+'CASE DATA'!M36+'CASE DATA'!N36+'CASE DATA'!O36+'CASE DATA'!P36+'CASE DATA'!Q36+'CASE DATA'!R36,"N/A")</f>
        <v>N/A</v>
      </c>
      <c r="R35" s="114" t="str">
        <f>IF(N35="eligible",IF(C35+2920&lt;'BASIC INFO'!$B$3, "YES", "NO"),"N/A")</f>
        <v>N/A</v>
      </c>
      <c r="S35" s="115" t="str">
        <f>IF(OR('CASE DATA'!F36="DEF"), "YES", "NO")</f>
        <v>NO</v>
      </c>
      <c r="T35" s="117" t="str">
        <f>IF(S35="YES",'CASE DATA'!H36,"N/A")</f>
        <v>N/A</v>
      </c>
      <c r="U35" s="114" t="str">
        <f>IF(S35="YES",'CASE DATA'!K36,"N/A")</f>
        <v>N/A</v>
      </c>
      <c r="V35" s="114" t="str">
        <f>IF(S35="YES",'CASE DATA'!I36+'CASE DATA'!J36+'CASE DATA'!L36+'CASE DATA'!M36+'CASE DATA'!N36+'CASE DATA'!O36+'CASE DATA'!P36+'CASE DATA'!Q36+'CASE DATA'!R36,"N/A")</f>
        <v>N/A</v>
      </c>
      <c r="W35" s="117" t="str">
        <f>IF(OR('CASE DATA'!E36="123.46",'CASE DATA'!E36="123.47"),"YES","NO")</f>
        <v>NO</v>
      </c>
      <c r="X35" s="136" t="str">
        <f>IF(W35="YES",COUNTIFS(AD$3:$AD$200,"&gt;"&amp;('CASE DATA'!C36),$AD$3:$AD$200,"&lt;"&amp;('CASE DATA'!C36+730.5)),"n/a")</f>
        <v>n/a</v>
      </c>
      <c r="Y35" s="114" t="str">
        <f>IF(W35="YES",IF(C35+730.5&lt;'BASIC INFO'!$B$3, "YES","NO"), "N/A")</f>
        <v>N/A</v>
      </c>
      <c r="Z35" s="117" t="str">
        <f>IF('CASE DATA'!E36="725.1","YES","NO")</f>
        <v>NO</v>
      </c>
      <c r="AA35" s="117" t="str">
        <f>IF(Z35="YES",IF(C35+730.5&lt;'BASIC INFO'!$B$3, "YES","NO"), "N/A")</f>
        <v>N/A</v>
      </c>
      <c r="AB35" s="117" t="str">
        <f>IF('BASIC INFO'!$B$6+6574.5&gt;C35, "YES", "NO")</f>
        <v>YES</v>
      </c>
      <c r="AC35" s="117" t="str">
        <f>IF(Z35="YES",COUNTIFS(AD$3:$AD$200,"&gt;"&amp;('CASE DATA'!C36),$AD$3:$AD$200,"&lt;"&amp;('CASE DATA'!C36+730.5)),"n/a")</f>
        <v>n/a</v>
      </c>
    </row>
    <row r="36" spans="1:29" x14ac:dyDescent="0.3">
      <c r="A36" s="117" t="str">
        <f>IF('CASE DATA'!A37="","z",'CASE DATA'!A37)</f>
        <v>z</v>
      </c>
      <c r="B36" s="117" t="str">
        <f>IF('CASE DATA'!A37="","",'CASE DATA'!D37)</f>
        <v/>
      </c>
      <c r="C36" s="120">
        <f>'CASE DATA'!C37</f>
        <v>0</v>
      </c>
      <c r="D36" s="163" t="str">
        <f>IF('CASE DATA'!H37="YES",SUM('CASE DATA'!J37:K37,'CASE DATA'!M37,'CASE DATA'!O37:R37),"n/a")</f>
        <v>n/a</v>
      </c>
      <c r="E36" s="5" t="str">
        <f>IF(OR('CASE DATA'!F37="JUV", 'CASE DATA'!F37="JWV"), "YES", "NO")</f>
        <v>NO</v>
      </c>
      <c r="F36" s="5" t="str">
        <f t="array" ref="F36">IF(E36="YES",IF(SUM(COUNTIF('CASE DATA'!$F$4:$F$200, {"GTR","GPL","DEF","JUV"}))&gt;0, "YES","NO"),"N/A")</f>
        <v>N/A</v>
      </c>
      <c r="G36" s="5" t="str">
        <f>IF(E36="YES",IF(COUNTIF('CASE DATA'!$C$4:$C$200, "")-COUNTIF('CASE DATA'!$A$4:$A$200, "")&gt;0, "YES","NO"),"N/A")</f>
        <v>N/A</v>
      </c>
      <c r="H36" s="117" t="str">
        <f>_xlfn.IFS(E36="NO", "N/A", AND('BASIC INFO'!$B$3&gt;'BASIC INFO'!$B$6+6574.5, C36+730.5&lt;'BASIC INFO'!$B$3), "YES", 'BASIC INFO'!$B$3&lt;('BASIC INFO'!$B$6+6574.5), "NOT YET 18", C36+730.5&gt;'BASIC INFO'!$B$3, "NOT YET 2 YEARS")</f>
        <v>N/A</v>
      </c>
      <c r="I36" s="115" t="str">
        <f>IF(OR(AND(LEFT('CASE DATA'!E37,4)="321.",MID('CASE DATA'!A37,8,2)="SM"),MID('CASE DATA'!A37,8,2)="ST",MID('CASE DATA'!A37,8,2)="NT"),"TRAFFIC",IF(OR('CASE DATA'!F37="DISM", 'CASE DATA'!F37="ACQ", 'CASE DATA'!F37="NOTF", 'CASE DATA'!F37="WTHD", 'CASE DATA'!F37="TNSF"), "YES", "NO"))</f>
        <v>NO</v>
      </c>
      <c r="J36" s="114" t="str">
        <f>IF(I36="YES",'CASE DATA'!K37,"N/A")</f>
        <v>N/A</v>
      </c>
      <c r="K36" s="114" t="str">
        <f>IF(I36="YES",'CASE DATA'!I37+'CASE DATA'!J37+'CASE DATA'!L37+'CASE DATA'!M37+'CASE DATA'!N37+'CASE DATA'!O37+'CASE DATA'!P37+'CASE DATA'!Q37+'CASE DATA'!R37,"N/A")</f>
        <v>N/A</v>
      </c>
      <c r="L36" s="117" t="str">
        <f>IF(I36="YES",IF(C36+180&lt;'BASIC INFO'!$B$3, "YES", "NO"),"N/A")</f>
        <v>N/A</v>
      </c>
      <c r="M36" s="114" t="str">
        <f t="array" ref="M36">IF(I36="TRAFFIC","n/a",IF(OR('CASE DATA'!F37="GTR", 'CASE DATA'!F37="GPL"),IF(SUM(COUNTIF('CASE DATA'!U37:AF37, TABLES!$N$2:$N$218&amp;"*"))&gt;0,"felony","eligible"),"n/a"))</f>
        <v>n/a</v>
      </c>
      <c r="N36" s="114" t="str">
        <f t="array" ref="N36">IF(M36="eligible",IF(OR((SUM(COUNTIF('CASE DATA'!U37:AF37,TABLES!$P$2:$P$19&amp;"*"))&gt;0),LEFT('CASE DATA'!U37:AF37,4)="717C", LEFT('CASE DATA'!U37:AF37, 3)="719", LEFT('CASE DATA'!U37:AF37,3)="720", LEFT('CASE DATA'!U37:AF37,3)="724", LEFT('CASE DATA'!U37:AF37,3)="726", LEFT('CASE DATA'!U37:AF37,3)="728", LEFT('CASE DATA'!U37:AF37,4)="901A"), "ineligible misd","eligible"),"n/a")</f>
        <v>n/a</v>
      </c>
      <c r="O36" s="114" t="str">
        <f>IF(N36="eligible",IF(COUNTIF('CASE DATA'!$C$4:$C$200, "")-COUNTIF('CASE DATA'!$A$4:$A$200, "")&gt;0, "YES","NO"),"N/A")</f>
        <v>N/A</v>
      </c>
      <c r="P36" s="114" t="str">
        <f>IF(N36="eligible",'CASE DATA'!K37,"N/A")</f>
        <v>N/A</v>
      </c>
      <c r="Q36" s="114" t="str">
        <f>IF(N36="eligible",'CASE DATA'!I37+'CASE DATA'!J37+'CASE DATA'!L37+'CASE DATA'!M37+'CASE DATA'!N37+'CASE DATA'!O37+'CASE DATA'!P37+'CASE DATA'!Q37+'CASE DATA'!R37,"N/A")</f>
        <v>N/A</v>
      </c>
      <c r="R36" s="114" t="str">
        <f>IF(N36="eligible",IF(C36+2920&lt;'BASIC INFO'!$B$3, "YES", "NO"),"N/A")</f>
        <v>N/A</v>
      </c>
      <c r="S36" s="115" t="str">
        <f>IF(OR('CASE DATA'!F37="DEF"), "YES", "NO")</f>
        <v>NO</v>
      </c>
      <c r="T36" s="117" t="str">
        <f>IF(S36="YES",'CASE DATA'!H37,"N/A")</f>
        <v>N/A</v>
      </c>
      <c r="U36" s="114" t="str">
        <f>IF(S36="YES",'CASE DATA'!K37,"N/A")</f>
        <v>N/A</v>
      </c>
      <c r="V36" s="114" t="str">
        <f>IF(S36="YES",'CASE DATA'!I37+'CASE DATA'!J37+'CASE DATA'!L37+'CASE DATA'!M37+'CASE DATA'!N37+'CASE DATA'!O37+'CASE DATA'!P37+'CASE DATA'!Q37+'CASE DATA'!R37,"N/A")</f>
        <v>N/A</v>
      </c>
      <c r="W36" s="117" t="str">
        <f>IF(OR('CASE DATA'!E37="123.46",'CASE DATA'!E37="123.47"),"YES","NO")</f>
        <v>NO</v>
      </c>
      <c r="X36" s="136" t="str">
        <f>IF(W36="YES",COUNTIFS(AD$3:$AD$200,"&gt;"&amp;('CASE DATA'!C37),$AD$3:$AD$200,"&lt;"&amp;('CASE DATA'!C37+730.5)),"n/a")</f>
        <v>n/a</v>
      </c>
      <c r="Y36" s="114" t="str">
        <f>IF(W36="YES",IF(C36+730.5&lt;'BASIC INFO'!$B$3, "YES","NO"), "N/A")</f>
        <v>N/A</v>
      </c>
      <c r="Z36" s="117" t="str">
        <f>IF('CASE DATA'!E37="725.1","YES","NO")</f>
        <v>NO</v>
      </c>
      <c r="AA36" s="117" t="str">
        <f>IF(Z36="YES",IF(C36+730.5&lt;'BASIC INFO'!$B$3, "YES","NO"), "N/A")</f>
        <v>N/A</v>
      </c>
      <c r="AB36" s="117" t="str">
        <f>IF('BASIC INFO'!$B$6+6574.5&gt;C36, "YES", "NO")</f>
        <v>YES</v>
      </c>
      <c r="AC36" s="117" t="str">
        <f>IF(Z36="YES",COUNTIFS(AD$3:$AD$200,"&gt;"&amp;('CASE DATA'!C37),$AD$3:$AD$200,"&lt;"&amp;('CASE DATA'!C37+730.5)),"n/a")</f>
        <v>n/a</v>
      </c>
    </row>
    <row r="37" spans="1:29" x14ac:dyDescent="0.3">
      <c r="A37" s="117" t="str">
        <f>IF('CASE DATA'!A38="","z",'CASE DATA'!A38)</f>
        <v>z</v>
      </c>
      <c r="B37" s="117" t="str">
        <f>IF('CASE DATA'!A38="","",'CASE DATA'!D38)</f>
        <v/>
      </c>
      <c r="C37" s="120">
        <f>'CASE DATA'!C38</f>
        <v>0</v>
      </c>
      <c r="D37" s="163" t="str">
        <f>IF('CASE DATA'!H38="YES",SUM('CASE DATA'!J38:K38,'CASE DATA'!M38,'CASE DATA'!O38:R38),"n/a")</f>
        <v>n/a</v>
      </c>
      <c r="E37" s="5" t="str">
        <f>IF(OR('CASE DATA'!F38="JUV", 'CASE DATA'!F38="JWV"), "YES", "NO")</f>
        <v>NO</v>
      </c>
      <c r="F37" s="5" t="str">
        <f t="array" ref="F37">IF(E37="YES",IF(SUM(COUNTIF('CASE DATA'!$F$4:$F$200, {"GTR","GPL","DEF","JUV"}))&gt;0, "YES","NO"),"N/A")</f>
        <v>N/A</v>
      </c>
      <c r="G37" s="5" t="str">
        <f>IF(E37="YES",IF(COUNTIF('CASE DATA'!$C$4:$C$200, "")-COUNTIF('CASE DATA'!$A$4:$A$200, "")&gt;0, "YES","NO"),"N/A")</f>
        <v>N/A</v>
      </c>
      <c r="H37" s="117" t="str">
        <f>_xlfn.IFS(E37="NO", "N/A", AND('BASIC INFO'!$B$3&gt;'BASIC INFO'!$B$6+6574.5, C37+730.5&lt;'BASIC INFO'!$B$3), "YES", 'BASIC INFO'!$B$3&lt;('BASIC INFO'!$B$6+6574.5), "NOT YET 18", C37+730.5&gt;'BASIC INFO'!$B$3, "NOT YET 2 YEARS")</f>
        <v>N/A</v>
      </c>
      <c r="I37" s="115" t="str">
        <f>IF(OR(AND(LEFT('CASE DATA'!E38,4)="321.",MID('CASE DATA'!A38,8,2)="SM"),MID('CASE DATA'!A38,8,2)="ST",MID('CASE DATA'!A38,8,2)="NT"),"TRAFFIC",IF(OR('CASE DATA'!F38="DISM", 'CASE DATA'!F38="ACQ", 'CASE DATA'!F38="NOTF", 'CASE DATA'!F38="WTHD", 'CASE DATA'!F38="TNSF"), "YES", "NO"))</f>
        <v>NO</v>
      </c>
      <c r="J37" s="114" t="str">
        <f>IF(I37="YES",'CASE DATA'!K38,"N/A")</f>
        <v>N/A</v>
      </c>
      <c r="K37" s="114" t="str">
        <f>IF(I37="YES",'CASE DATA'!I38+'CASE DATA'!J38+'CASE DATA'!L38+'CASE DATA'!M38+'CASE DATA'!N38+'CASE DATA'!O38+'CASE DATA'!P38+'CASE DATA'!Q38+'CASE DATA'!R38,"N/A")</f>
        <v>N/A</v>
      </c>
      <c r="L37" s="117" t="str">
        <f>IF(I37="YES",IF(C37+180&lt;'BASIC INFO'!$B$3, "YES", "NO"),"N/A")</f>
        <v>N/A</v>
      </c>
      <c r="M37" s="114" t="str">
        <f t="array" ref="M37">IF(I37="TRAFFIC","n/a",IF(OR('CASE DATA'!F38="GTR", 'CASE DATA'!F38="GPL"),IF(SUM(COUNTIF('CASE DATA'!U38:AF38, TABLES!$N$2:$N$218&amp;"*"))&gt;0,"felony","eligible"),"n/a"))</f>
        <v>n/a</v>
      </c>
      <c r="N37" s="114" t="str">
        <f t="array" ref="N37">IF(M37="eligible",IF(OR((SUM(COUNTIF('CASE DATA'!U38:AF38,TABLES!$P$2:$P$19&amp;"*"))&gt;0),LEFT('CASE DATA'!U38:AF38,4)="717C", LEFT('CASE DATA'!U38:AF38, 3)="719", LEFT('CASE DATA'!U38:AF38,3)="720", LEFT('CASE DATA'!U38:AF38,3)="724", LEFT('CASE DATA'!U38:AF38,3)="726", LEFT('CASE DATA'!U38:AF38,3)="728", LEFT('CASE DATA'!U38:AF38,4)="901A"), "ineligible misd","eligible"),"n/a")</f>
        <v>n/a</v>
      </c>
      <c r="O37" s="114" t="str">
        <f>IF(N37="eligible",IF(COUNTIF('CASE DATA'!$C$4:$C$200, "")-COUNTIF('CASE DATA'!$A$4:$A$200, "")&gt;0, "YES","NO"),"N/A")</f>
        <v>N/A</v>
      </c>
      <c r="P37" s="114" t="str">
        <f>IF(N37="eligible",'CASE DATA'!K38,"N/A")</f>
        <v>N/A</v>
      </c>
      <c r="Q37" s="114" t="str">
        <f>IF(N37="eligible",'CASE DATA'!I38+'CASE DATA'!J38+'CASE DATA'!L38+'CASE DATA'!M38+'CASE DATA'!N38+'CASE DATA'!O38+'CASE DATA'!P38+'CASE DATA'!Q38+'CASE DATA'!R38,"N/A")</f>
        <v>N/A</v>
      </c>
      <c r="R37" s="114" t="str">
        <f>IF(N37="eligible",IF(C37+2920&lt;'BASIC INFO'!$B$3, "YES", "NO"),"N/A")</f>
        <v>N/A</v>
      </c>
      <c r="S37" s="115" t="str">
        <f>IF(OR('CASE DATA'!F38="DEF"), "YES", "NO")</f>
        <v>NO</v>
      </c>
      <c r="T37" s="117" t="str">
        <f>IF(S37="YES",'CASE DATA'!H38,"N/A")</f>
        <v>N/A</v>
      </c>
      <c r="U37" s="114" t="str">
        <f>IF(S37="YES",'CASE DATA'!K38,"N/A")</f>
        <v>N/A</v>
      </c>
      <c r="V37" s="114" t="str">
        <f>IF(S37="YES",'CASE DATA'!I38+'CASE DATA'!J38+'CASE DATA'!L38+'CASE DATA'!M38+'CASE DATA'!N38+'CASE DATA'!O38+'CASE DATA'!P38+'CASE DATA'!Q38+'CASE DATA'!R38,"N/A")</f>
        <v>N/A</v>
      </c>
      <c r="W37" s="117" t="str">
        <f>IF(OR('CASE DATA'!E38="123.46",'CASE DATA'!E38="123.47"),"YES","NO")</f>
        <v>NO</v>
      </c>
      <c r="X37" s="136" t="str">
        <f>IF(W37="YES",COUNTIFS(AD$3:$AD$200,"&gt;"&amp;('CASE DATA'!C38),$AD$3:$AD$200,"&lt;"&amp;('CASE DATA'!C38+730.5)),"n/a")</f>
        <v>n/a</v>
      </c>
      <c r="Y37" s="114" t="str">
        <f>IF(W37="YES",IF(C37+730.5&lt;'BASIC INFO'!$B$3, "YES","NO"), "N/A")</f>
        <v>N/A</v>
      </c>
      <c r="Z37" s="117" t="str">
        <f>IF('CASE DATA'!E38="725.1","YES","NO")</f>
        <v>NO</v>
      </c>
      <c r="AA37" s="117" t="str">
        <f>IF(Z37="YES",IF(C37+730.5&lt;'BASIC INFO'!$B$3, "YES","NO"), "N/A")</f>
        <v>N/A</v>
      </c>
      <c r="AB37" s="117" t="str">
        <f>IF('BASIC INFO'!$B$6+6574.5&gt;C37, "YES", "NO")</f>
        <v>YES</v>
      </c>
      <c r="AC37" s="117" t="str">
        <f>IF(Z37="YES",COUNTIFS(AD$3:$AD$200,"&gt;"&amp;('CASE DATA'!C38),$AD$3:$AD$200,"&lt;"&amp;('CASE DATA'!C38+730.5)),"n/a")</f>
        <v>n/a</v>
      </c>
    </row>
    <row r="38" spans="1:29" x14ac:dyDescent="0.3">
      <c r="A38" s="117" t="str">
        <f>IF('CASE DATA'!A39="","z",'CASE DATA'!A39)</f>
        <v>z</v>
      </c>
      <c r="B38" s="117" t="str">
        <f>IF('CASE DATA'!A39="","",'CASE DATA'!D39)</f>
        <v/>
      </c>
      <c r="C38" s="120">
        <f>'CASE DATA'!C39</f>
        <v>0</v>
      </c>
      <c r="D38" s="163" t="str">
        <f>IF('CASE DATA'!H39="YES",SUM('CASE DATA'!J39:K39,'CASE DATA'!M39,'CASE DATA'!O39:R39),"n/a")</f>
        <v>n/a</v>
      </c>
      <c r="E38" s="5" t="str">
        <f>IF(OR('CASE DATA'!F39="JUV", 'CASE DATA'!F39="JWV"), "YES", "NO")</f>
        <v>NO</v>
      </c>
      <c r="F38" s="5" t="str">
        <f t="array" ref="F38">IF(E38="YES",IF(SUM(COUNTIF('CASE DATA'!$F$4:$F$200, {"GTR","GPL","DEF","JUV"}))&gt;0, "YES","NO"),"N/A")</f>
        <v>N/A</v>
      </c>
      <c r="G38" s="5" t="str">
        <f>IF(E38="YES",IF(COUNTIF('CASE DATA'!$C$4:$C$200, "")-COUNTIF('CASE DATA'!$A$4:$A$200, "")&gt;0, "YES","NO"),"N/A")</f>
        <v>N/A</v>
      </c>
      <c r="H38" s="117" t="str">
        <f>_xlfn.IFS(E38="NO", "N/A", AND('BASIC INFO'!$B$3&gt;'BASIC INFO'!$B$6+6574.5, C38+730.5&lt;'BASIC INFO'!$B$3), "YES", 'BASIC INFO'!$B$3&lt;('BASIC INFO'!$B$6+6574.5), "NOT YET 18", C38+730.5&gt;'BASIC INFO'!$B$3, "NOT YET 2 YEARS")</f>
        <v>N/A</v>
      </c>
      <c r="I38" s="115" t="str">
        <f>IF(OR(AND(LEFT('CASE DATA'!E39,4)="321.",MID('CASE DATA'!A39,8,2)="SM"),MID('CASE DATA'!A39,8,2)="ST",MID('CASE DATA'!A39,8,2)="NT"),"TRAFFIC",IF(OR('CASE DATA'!F39="DISM", 'CASE DATA'!F39="ACQ", 'CASE DATA'!F39="NOTF", 'CASE DATA'!F39="WTHD", 'CASE DATA'!F39="TNSF"), "YES", "NO"))</f>
        <v>NO</v>
      </c>
      <c r="J38" s="114" t="str">
        <f>IF(I38="YES",'CASE DATA'!K39,"N/A")</f>
        <v>N/A</v>
      </c>
      <c r="K38" s="114" t="str">
        <f>IF(I38="YES",'CASE DATA'!I39+'CASE DATA'!J39+'CASE DATA'!L39+'CASE DATA'!M39+'CASE DATA'!N39+'CASE DATA'!O39+'CASE DATA'!P39+'CASE DATA'!Q39+'CASE DATA'!R39,"N/A")</f>
        <v>N/A</v>
      </c>
      <c r="L38" s="117" t="str">
        <f>IF(I38="YES",IF(C38+180&lt;'BASIC INFO'!$B$3, "YES", "NO"),"N/A")</f>
        <v>N/A</v>
      </c>
      <c r="M38" s="114" t="str">
        <f t="array" ref="M38">IF(I38="TRAFFIC","n/a",IF(OR('CASE DATA'!F39="GTR", 'CASE DATA'!F39="GPL"),IF(SUM(COUNTIF('CASE DATA'!U39:AF39, TABLES!$N$2:$N$218&amp;"*"))&gt;0,"felony","eligible"),"n/a"))</f>
        <v>n/a</v>
      </c>
      <c r="N38" s="114" t="str">
        <f t="array" ref="N38">IF(M38="eligible",IF(OR((SUM(COUNTIF('CASE DATA'!U39:AF39,TABLES!$P$2:$P$19&amp;"*"))&gt;0),LEFT('CASE DATA'!U39:AF39,4)="717C", LEFT('CASE DATA'!U39:AF39, 3)="719", LEFT('CASE DATA'!U39:AF39,3)="720", LEFT('CASE DATA'!U39:AF39,3)="724", LEFT('CASE DATA'!U39:AF39,3)="726", LEFT('CASE DATA'!U39:AF39,3)="728", LEFT('CASE DATA'!U39:AF39,4)="901A"), "ineligible misd","eligible"),"n/a")</f>
        <v>n/a</v>
      </c>
      <c r="O38" s="114" t="str">
        <f>IF(N38="eligible",IF(COUNTIF('CASE DATA'!$C$4:$C$200, "")-COUNTIF('CASE DATA'!$A$4:$A$200, "")&gt;0, "YES","NO"),"N/A")</f>
        <v>N/A</v>
      </c>
      <c r="P38" s="114" t="str">
        <f>IF(N38="eligible",'CASE DATA'!K39,"N/A")</f>
        <v>N/A</v>
      </c>
      <c r="Q38" s="114" t="str">
        <f>IF(N38="eligible",'CASE DATA'!I39+'CASE DATA'!J39+'CASE DATA'!L39+'CASE DATA'!M39+'CASE DATA'!N39+'CASE DATA'!O39+'CASE DATA'!P39+'CASE DATA'!Q39+'CASE DATA'!R39,"N/A")</f>
        <v>N/A</v>
      </c>
      <c r="R38" s="114" t="str">
        <f>IF(N38="eligible",IF(C38+2920&lt;'BASIC INFO'!$B$3, "YES", "NO"),"N/A")</f>
        <v>N/A</v>
      </c>
      <c r="S38" s="115" t="str">
        <f>IF(OR('CASE DATA'!F39="DEF"), "YES", "NO")</f>
        <v>NO</v>
      </c>
      <c r="T38" s="117" t="str">
        <f>IF(S38="YES",'CASE DATA'!H39,"N/A")</f>
        <v>N/A</v>
      </c>
      <c r="U38" s="114" t="str">
        <f>IF(S38="YES",'CASE DATA'!K39,"N/A")</f>
        <v>N/A</v>
      </c>
      <c r="V38" s="114" t="str">
        <f>IF(S38="YES",'CASE DATA'!I39+'CASE DATA'!J39+'CASE DATA'!L39+'CASE DATA'!M39+'CASE DATA'!N39+'CASE DATA'!O39+'CASE DATA'!P39+'CASE DATA'!Q39+'CASE DATA'!R39,"N/A")</f>
        <v>N/A</v>
      </c>
      <c r="W38" s="117" t="str">
        <f>IF(OR('CASE DATA'!E39="123.46",'CASE DATA'!E39="123.47"),"YES","NO")</f>
        <v>NO</v>
      </c>
      <c r="X38" s="136" t="str">
        <f>IF(W38="YES",COUNTIFS(AD$3:$AD$200,"&gt;"&amp;('CASE DATA'!C39),$AD$3:$AD$200,"&lt;"&amp;('CASE DATA'!C39+730.5)),"n/a")</f>
        <v>n/a</v>
      </c>
      <c r="Y38" s="114" t="str">
        <f>IF(W38="YES",IF(C38+730.5&lt;'BASIC INFO'!$B$3, "YES","NO"), "N/A")</f>
        <v>N/A</v>
      </c>
      <c r="Z38" s="117" t="str">
        <f>IF('CASE DATA'!E39="725.1","YES","NO")</f>
        <v>NO</v>
      </c>
      <c r="AA38" s="117" t="str">
        <f>IF(Z38="YES",IF(C38+730.5&lt;'BASIC INFO'!$B$3, "YES","NO"), "N/A")</f>
        <v>N/A</v>
      </c>
      <c r="AB38" s="117" t="str">
        <f>IF('BASIC INFO'!$B$6+6574.5&gt;C38, "YES", "NO")</f>
        <v>YES</v>
      </c>
      <c r="AC38" s="117" t="str">
        <f>IF(Z38="YES",COUNTIFS(AD$3:$AD$200,"&gt;"&amp;('CASE DATA'!C39),$AD$3:$AD$200,"&lt;"&amp;('CASE DATA'!C39+730.5)),"n/a")</f>
        <v>n/a</v>
      </c>
    </row>
    <row r="39" spans="1:29" x14ac:dyDescent="0.3">
      <c r="A39" s="117" t="str">
        <f>IF('CASE DATA'!A40="","z",'CASE DATA'!A40)</f>
        <v>z</v>
      </c>
      <c r="B39" s="117" t="str">
        <f>IF('CASE DATA'!A40="","",'CASE DATA'!D40)</f>
        <v/>
      </c>
      <c r="C39" s="120">
        <f>'CASE DATA'!C40</f>
        <v>0</v>
      </c>
      <c r="D39" s="163" t="str">
        <f>IF('CASE DATA'!H40="YES",SUM('CASE DATA'!J40:K40,'CASE DATA'!M40,'CASE DATA'!O40:R40),"n/a")</f>
        <v>n/a</v>
      </c>
      <c r="E39" s="5" t="str">
        <f>IF(OR('CASE DATA'!F40="JUV", 'CASE DATA'!F40="JWV"), "YES", "NO")</f>
        <v>NO</v>
      </c>
      <c r="F39" s="5" t="str">
        <f t="array" ref="F39">IF(E39="YES",IF(SUM(COUNTIF('CASE DATA'!$F$4:$F$200, {"GTR","GPL","DEF","JUV"}))&gt;0, "YES","NO"),"N/A")</f>
        <v>N/A</v>
      </c>
      <c r="G39" s="5" t="str">
        <f>IF(E39="YES",IF(COUNTIF('CASE DATA'!$C$4:$C$200, "")-COUNTIF('CASE DATA'!$A$4:$A$200, "")&gt;0, "YES","NO"),"N/A")</f>
        <v>N/A</v>
      </c>
      <c r="H39" s="117" t="str">
        <f>_xlfn.IFS(E39="NO", "N/A", AND('BASIC INFO'!$B$3&gt;'BASIC INFO'!$B$6+6574.5, C39+730.5&lt;'BASIC INFO'!$B$3), "YES", 'BASIC INFO'!$B$3&lt;('BASIC INFO'!$B$6+6574.5), "NOT YET 18", C39+730.5&gt;'BASIC INFO'!$B$3, "NOT YET 2 YEARS")</f>
        <v>N/A</v>
      </c>
      <c r="I39" s="115" t="str">
        <f>IF(OR(AND(LEFT('CASE DATA'!E40,4)="321.",MID('CASE DATA'!A40,8,2)="SM"),MID('CASE DATA'!A40,8,2)="ST",MID('CASE DATA'!A40,8,2)="NT"),"TRAFFIC",IF(OR('CASE DATA'!F40="DISM", 'CASE DATA'!F40="ACQ", 'CASE DATA'!F40="NOTF", 'CASE DATA'!F40="WTHD", 'CASE DATA'!F40="TNSF"), "YES", "NO"))</f>
        <v>NO</v>
      </c>
      <c r="J39" s="114" t="str">
        <f>IF(I39="YES",'CASE DATA'!K40,"N/A")</f>
        <v>N/A</v>
      </c>
      <c r="K39" s="114" t="str">
        <f>IF(I39="YES",'CASE DATA'!I40+'CASE DATA'!J40+'CASE DATA'!L40+'CASE DATA'!M40+'CASE DATA'!N40+'CASE DATA'!O40+'CASE DATA'!P40+'CASE DATA'!Q40+'CASE DATA'!R40,"N/A")</f>
        <v>N/A</v>
      </c>
      <c r="L39" s="117" t="str">
        <f>IF(I39="YES",IF(C39+180&lt;'BASIC INFO'!$B$3, "YES", "NO"),"N/A")</f>
        <v>N/A</v>
      </c>
      <c r="M39" s="114" t="str">
        <f t="array" ref="M39">IF(I39="TRAFFIC","n/a",IF(OR('CASE DATA'!F40="GTR", 'CASE DATA'!F40="GPL"),IF(SUM(COUNTIF('CASE DATA'!U40:AF40, TABLES!$N$2:$N$218&amp;"*"))&gt;0,"felony","eligible"),"n/a"))</f>
        <v>n/a</v>
      </c>
      <c r="N39" s="114" t="str">
        <f t="array" ref="N39">IF(M39="eligible",IF(OR((SUM(COUNTIF('CASE DATA'!U40:AF40,TABLES!$P$2:$P$19&amp;"*"))&gt;0),LEFT('CASE DATA'!U40:AF40,4)="717C", LEFT('CASE DATA'!U40:AF40, 3)="719", LEFT('CASE DATA'!U40:AF40,3)="720", LEFT('CASE DATA'!U40:AF40,3)="724", LEFT('CASE DATA'!U40:AF40,3)="726", LEFT('CASE DATA'!U40:AF40,3)="728", LEFT('CASE DATA'!U40:AF40,4)="901A"), "ineligible misd","eligible"),"n/a")</f>
        <v>n/a</v>
      </c>
      <c r="O39" s="114" t="str">
        <f>IF(N39="eligible",IF(COUNTIF('CASE DATA'!$C$4:$C$200, "")-COUNTIF('CASE DATA'!$A$4:$A$200, "")&gt;0, "YES","NO"),"N/A")</f>
        <v>N/A</v>
      </c>
      <c r="P39" s="114" t="str">
        <f>IF(N39="eligible",'CASE DATA'!K40,"N/A")</f>
        <v>N/A</v>
      </c>
      <c r="Q39" s="114" t="str">
        <f>IF(N39="eligible",'CASE DATA'!I40+'CASE DATA'!J40+'CASE DATA'!L40+'CASE DATA'!M40+'CASE DATA'!N40+'CASE DATA'!O40+'CASE DATA'!P40+'CASE DATA'!Q40+'CASE DATA'!R40,"N/A")</f>
        <v>N/A</v>
      </c>
      <c r="R39" s="114" t="str">
        <f>IF(N39="eligible",IF(C39+2920&lt;'BASIC INFO'!$B$3, "YES", "NO"),"N/A")</f>
        <v>N/A</v>
      </c>
      <c r="S39" s="115" t="str">
        <f>IF(OR('CASE DATA'!F40="DEF"), "YES", "NO")</f>
        <v>NO</v>
      </c>
      <c r="T39" s="117" t="str">
        <f>IF(S39="YES",'CASE DATA'!H40,"N/A")</f>
        <v>N/A</v>
      </c>
      <c r="U39" s="114" t="str">
        <f>IF(S39="YES",'CASE DATA'!K40,"N/A")</f>
        <v>N/A</v>
      </c>
      <c r="V39" s="114" t="str">
        <f>IF(S39="YES",'CASE DATA'!I40+'CASE DATA'!J40+'CASE DATA'!L40+'CASE DATA'!M40+'CASE DATA'!N40+'CASE DATA'!O40+'CASE DATA'!P40+'CASE DATA'!Q40+'CASE DATA'!R40,"N/A")</f>
        <v>N/A</v>
      </c>
      <c r="W39" s="117" t="str">
        <f>IF(OR('CASE DATA'!E40="123.46",'CASE DATA'!E40="123.47"),"YES","NO")</f>
        <v>NO</v>
      </c>
      <c r="X39" s="136" t="str">
        <f>IF(W39="YES",COUNTIFS(AD$3:$AD$200,"&gt;"&amp;('CASE DATA'!C40),$AD$3:$AD$200,"&lt;"&amp;('CASE DATA'!C40+730.5)),"n/a")</f>
        <v>n/a</v>
      </c>
      <c r="Y39" s="114" t="str">
        <f>IF(W39="YES",IF(C39+730.5&lt;'BASIC INFO'!$B$3, "YES","NO"), "N/A")</f>
        <v>N/A</v>
      </c>
      <c r="Z39" s="117" t="str">
        <f>IF('CASE DATA'!E40="725.1","YES","NO")</f>
        <v>NO</v>
      </c>
      <c r="AA39" s="117" t="str">
        <f>IF(Z39="YES",IF(C39+730.5&lt;'BASIC INFO'!$B$3, "YES","NO"), "N/A")</f>
        <v>N/A</v>
      </c>
      <c r="AB39" s="117" t="str">
        <f>IF('BASIC INFO'!$B$6+6574.5&gt;C39, "YES", "NO")</f>
        <v>YES</v>
      </c>
      <c r="AC39" s="117" t="str">
        <f>IF(Z39="YES",COUNTIFS(AD$3:$AD$200,"&gt;"&amp;('CASE DATA'!C40),$AD$3:$AD$200,"&lt;"&amp;('CASE DATA'!C40+730.5)),"n/a")</f>
        <v>n/a</v>
      </c>
    </row>
    <row r="40" spans="1:29" x14ac:dyDescent="0.3">
      <c r="A40" s="117" t="str">
        <f>IF('CASE DATA'!A41="","z",'CASE DATA'!A41)</f>
        <v>z</v>
      </c>
      <c r="B40" s="117" t="str">
        <f>IF('CASE DATA'!A41="","",'CASE DATA'!D41)</f>
        <v/>
      </c>
      <c r="C40" s="120">
        <f>'CASE DATA'!C41</f>
        <v>0</v>
      </c>
      <c r="D40" s="163" t="str">
        <f>IF('CASE DATA'!H41="YES",SUM('CASE DATA'!J41:K41,'CASE DATA'!M41,'CASE DATA'!O41:R41),"n/a")</f>
        <v>n/a</v>
      </c>
      <c r="E40" s="5" t="str">
        <f>IF(OR('CASE DATA'!F41="JUV", 'CASE DATA'!F41="JWV"), "YES", "NO")</f>
        <v>NO</v>
      </c>
      <c r="F40" s="5" t="str">
        <f t="array" ref="F40">IF(E40="YES",IF(SUM(COUNTIF('CASE DATA'!$F$4:$F$200, {"GTR","GPL","DEF","JUV"}))&gt;0, "YES","NO"),"N/A")</f>
        <v>N/A</v>
      </c>
      <c r="G40" s="5" t="str">
        <f>IF(E40="YES",IF(COUNTIF('CASE DATA'!$C$4:$C$200, "")-COUNTIF('CASE DATA'!$A$4:$A$200, "")&gt;0, "YES","NO"),"N/A")</f>
        <v>N/A</v>
      </c>
      <c r="H40" s="117" t="str">
        <f>_xlfn.IFS(E40="NO", "N/A", AND('BASIC INFO'!$B$3&gt;'BASIC INFO'!$B$6+6574.5, C40+730.5&lt;'BASIC INFO'!$B$3), "YES", 'BASIC INFO'!$B$3&lt;('BASIC INFO'!$B$6+6574.5), "NOT YET 18", C40+730.5&gt;'BASIC INFO'!$B$3, "NOT YET 2 YEARS")</f>
        <v>N/A</v>
      </c>
      <c r="I40" s="115" t="str">
        <f>IF(OR(AND(LEFT('CASE DATA'!E41,4)="321.",MID('CASE DATA'!A41,8,2)="SM"),MID('CASE DATA'!A41,8,2)="ST",MID('CASE DATA'!A41,8,2)="NT"),"TRAFFIC",IF(OR('CASE DATA'!F41="DISM", 'CASE DATA'!F41="ACQ", 'CASE DATA'!F41="NOTF", 'CASE DATA'!F41="WTHD", 'CASE DATA'!F41="TNSF"), "YES", "NO"))</f>
        <v>NO</v>
      </c>
      <c r="J40" s="114" t="str">
        <f>IF(I40="YES",'CASE DATA'!K41,"N/A")</f>
        <v>N/A</v>
      </c>
      <c r="K40" s="114" t="str">
        <f>IF(I40="YES",'CASE DATA'!I41+'CASE DATA'!J41+'CASE DATA'!L41+'CASE DATA'!M41+'CASE DATA'!N41+'CASE DATA'!O41+'CASE DATA'!P41+'CASE DATA'!Q41+'CASE DATA'!R41,"N/A")</f>
        <v>N/A</v>
      </c>
      <c r="L40" s="117" t="str">
        <f>IF(I40="YES",IF(C40+180&lt;'BASIC INFO'!$B$3, "YES", "NO"),"N/A")</f>
        <v>N/A</v>
      </c>
      <c r="M40" s="114" t="str">
        <f t="array" ref="M40">IF(I40="TRAFFIC","n/a",IF(OR('CASE DATA'!F41="GTR", 'CASE DATA'!F41="GPL"),IF(SUM(COUNTIF('CASE DATA'!U41:AF41, TABLES!$N$2:$N$218&amp;"*"))&gt;0,"felony","eligible"),"n/a"))</f>
        <v>n/a</v>
      </c>
      <c r="N40" s="114" t="str">
        <f t="array" ref="N40">IF(M40="eligible",IF(OR((SUM(COUNTIF('CASE DATA'!U41:AF41,TABLES!$P$2:$P$19&amp;"*"))&gt;0),LEFT('CASE DATA'!U41:AF41,4)="717C", LEFT('CASE DATA'!U41:AF41, 3)="719", LEFT('CASE DATA'!U41:AF41,3)="720", LEFT('CASE DATA'!U41:AF41,3)="724", LEFT('CASE DATA'!U41:AF41,3)="726", LEFT('CASE DATA'!U41:AF41,3)="728", LEFT('CASE DATA'!U41:AF41,4)="901A"), "ineligible misd","eligible"),"n/a")</f>
        <v>n/a</v>
      </c>
      <c r="O40" s="114" t="str">
        <f>IF(N40="eligible",IF(COUNTIF('CASE DATA'!$C$4:$C$200, "")-COUNTIF('CASE DATA'!$A$4:$A$200, "")&gt;0, "YES","NO"),"N/A")</f>
        <v>N/A</v>
      </c>
      <c r="P40" s="114" t="str">
        <f>IF(N40="eligible",'CASE DATA'!K41,"N/A")</f>
        <v>N/A</v>
      </c>
      <c r="Q40" s="114" t="str">
        <f>IF(N40="eligible",'CASE DATA'!I41+'CASE DATA'!J41+'CASE DATA'!L41+'CASE DATA'!M41+'CASE DATA'!N41+'CASE DATA'!O41+'CASE DATA'!P41+'CASE DATA'!Q41+'CASE DATA'!R41,"N/A")</f>
        <v>N/A</v>
      </c>
      <c r="R40" s="114" t="str">
        <f>IF(N40="eligible",IF(C40+2920&lt;'BASIC INFO'!$B$3, "YES", "NO"),"N/A")</f>
        <v>N/A</v>
      </c>
      <c r="S40" s="115" t="str">
        <f>IF(OR('CASE DATA'!F41="DEF"), "YES", "NO")</f>
        <v>NO</v>
      </c>
      <c r="T40" s="117" t="str">
        <f>IF(S40="YES",'CASE DATA'!H41,"N/A")</f>
        <v>N/A</v>
      </c>
      <c r="U40" s="114" t="str">
        <f>IF(S40="YES",'CASE DATA'!K41,"N/A")</f>
        <v>N/A</v>
      </c>
      <c r="V40" s="114" t="str">
        <f>IF(S40="YES",'CASE DATA'!I41+'CASE DATA'!J41+'CASE DATA'!L41+'CASE DATA'!M41+'CASE DATA'!N41+'CASE DATA'!O41+'CASE DATA'!P41+'CASE DATA'!Q41+'CASE DATA'!R41,"N/A")</f>
        <v>N/A</v>
      </c>
      <c r="W40" s="117" t="str">
        <f>IF(OR('CASE DATA'!E41="123.46",'CASE DATA'!E41="123.47"),"YES","NO")</f>
        <v>NO</v>
      </c>
      <c r="X40" s="136" t="str">
        <f>IF(W40="YES",COUNTIFS(AD$3:$AD$200,"&gt;"&amp;('CASE DATA'!C41),$AD$3:$AD$200,"&lt;"&amp;('CASE DATA'!C41+730.5)),"n/a")</f>
        <v>n/a</v>
      </c>
      <c r="Y40" s="114" t="str">
        <f>IF(W40="YES",IF(C40+730.5&lt;'BASIC INFO'!$B$3, "YES","NO"), "N/A")</f>
        <v>N/A</v>
      </c>
      <c r="Z40" s="117" t="str">
        <f>IF('CASE DATA'!E41="725.1","YES","NO")</f>
        <v>NO</v>
      </c>
      <c r="AA40" s="117" t="str">
        <f>IF(Z40="YES",IF(C40+730.5&lt;'BASIC INFO'!$B$3, "YES","NO"), "N/A")</f>
        <v>N/A</v>
      </c>
      <c r="AB40" s="117" t="str">
        <f>IF('BASIC INFO'!$B$6+6574.5&gt;C40, "YES", "NO")</f>
        <v>YES</v>
      </c>
      <c r="AC40" s="117" t="str">
        <f>IF(Z40="YES",COUNTIFS(AD$3:$AD$200,"&gt;"&amp;('CASE DATA'!C41),$AD$3:$AD$200,"&lt;"&amp;('CASE DATA'!C41+730.5)),"n/a")</f>
        <v>n/a</v>
      </c>
    </row>
    <row r="41" spans="1:29" x14ac:dyDescent="0.3">
      <c r="A41" s="117" t="str">
        <f>IF('CASE DATA'!A42="","z",'CASE DATA'!A42)</f>
        <v>z</v>
      </c>
      <c r="B41" s="117" t="str">
        <f>IF('CASE DATA'!A42="","",'CASE DATA'!D42)</f>
        <v/>
      </c>
      <c r="C41" s="120">
        <f>'CASE DATA'!C42</f>
        <v>0</v>
      </c>
      <c r="D41" s="163" t="str">
        <f>IF('CASE DATA'!H42="YES",SUM('CASE DATA'!J42:K42,'CASE DATA'!M42,'CASE DATA'!O42:R42),"n/a")</f>
        <v>n/a</v>
      </c>
      <c r="E41" s="5" t="str">
        <f>IF(OR('CASE DATA'!F42="JUV", 'CASE DATA'!F42="JWV"), "YES", "NO")</f>
        <v>NO</v>
      </c>
      <c r="F41" s="5" t="str">
        <f t="array" ref="F41">IF(E41="YES",IF(SUM(COUNTIF('CASE DATA'!$F$4:$F$200, {"GTR","GPL","DEF","JUV"}))&gt;0, "YES","NO"),"N/A")</f>
        <v>N/A</v>
      </c>
      <c r="G41" s="5" t="str">
        <f>IF(E41="YES",IF(COUNTIF('CASE DATA'!$C$4:$C$200, "")-COUNTIF('CASE DATA'!$A$4:$A$200, "")&gt;0, "YES","NO"),"N/A")</f>
        <v>N/A</v>
      </c>
      <c r="H41" s="117" t="str">
        <f>_xlfn.IFS(E41="NO", "N/A", AND('BASIC INFO'!$B$3&gt;'BASIC INFO'!$B$6+6574.5, C41+730.5&lt;'BASIC INFO'!$B$3), "YES", 'BASIC INFO'!$B$3&lt;('BASIC INFO'!$B$6+6574.5), "NOT YET 18", C41+730.5&gt;'BASIC INFO'!$B$3, "NOT YET 2 YEARS")</f>
        <v>N/A</v>
      </c>
      <c r="I41" s="115" t="str">
        <f>IF(OR(AND(LEFT('CASE DATA'!E42,4)="321.",MID('CASE DATA'!A42,8,2)="SM"),MID('CASE DATA'!A42,8,2)="ST",MID('CASE DATA'!A42,8,2)="NT"),"TRAFFIC",IF(OR('CASE DATA'!F42="DISM", 'CASE DATA'!F42="ACQ", 'CASE DATA'!F42="NOTF", 'CASE DATA'!F42="WTHD", 'CASE DATA'!F42="TNSF"), "YES", "NO"))</f>
        <v>NO</v>
      </c>
      <c r="J41" s="114" t="str">
        <f>IF(I41="YES",'CASE DATA'!K42,"N/A")</f>
        <v>N/A</v>
      </c>
      <c r="K41" s="114" t="str">
        <f>IF(I41="YES",'CASE DATA'!I42+'CASE DATA'!J42+'CASE DATA'!L42+'CASE DATA'!M42+'CASE DATA'!N42+'CASE DATA'!O42+'CASE DATA'!P42+'CASE DATA'!Q42+'CASE DATA'!R42,"N/A")</f>
        <v>N/A</v>
      </c>
      <c r="L41" s="117" t="str">
        <f>IF(I41="YES",IF(C41+180&lt;'BASIC INFO'!$B$3, "YES", "NO"),"N/A")</f>
        <v>N/A</v>
      </c>
      <c r="M41" s="114" t="str">
        <f t="array" ref="M41">IF(I41="TRAFFIC","n/a",IF(OR('CASE DATA'!F42="GTR", 'CASE DATA'!F42="GPL"),IF(SUM(COUNTIF('CASE DATA'!U42:AF42, TABLES!$N$2:$N$218&amp;"*"))&gt;0,"felony","eligible"),"n/a"))</f>
        <v>n/a</v>
      </c>
      <c r="N41" s="114" t="str">
        <f t="array" ref="N41">IF(M41="eligible",IF(OR((SUM(COUNTIF('CASE DATA'!U42:AF42,TABLES!$P$2:$P$19&amp;"*"))&gt;0),LEFT('CASE DATA'!U42:AF42,4)="717C", LEFT('CASE DATA'!U42:AF42, 3)="719", LEFT('CASE DATA'!U42:AF42,3)="720", LEFT('CASE DATA'!U42:AF42,3)="724", LEFT('CASE DATA'!U42:AF42,3)="726", LEFT('CASE DATA'!U42:AF42,3)="728", LEFT('CASE DATA'!U42:AF42,4)="901A"), "ineligible misd","eligible"),"n/a")</f>
        <v>n/a</v>
      </c>
      <c r="O41" s="114" t="str">
        <f>IF(N41="eligible",IF(COUNTIF('CASE DATA'!$C$4:$C$200, "")-COUNTIF('CASE DATA'!$A$4:$A$200, "")&gt;0, "YES","NO"),"N/A")</f>
        <v>N/A</v>
      </c>
      <c r="P41" s="114" t="str">
        <f>IF(N41="eligible",'CASE DATA'!K42,"N/A")</f>
        <v>N/A</v>
      </c>
      <c r="Q41" s="114" t="str">
        <f>IF(N41="eligible",'CASE DATA'!I42+'CASE DATA'!J42+'CASE DATA'!L42+'CASE DATA'!M42+'CASE DATA'!N42+'CASE DATA'!O42+'CASE DATA'!P42+'CASE DATA'!Q42+'CASE DATA'!R42,"N/A")</f>
        <v>N/A</v>
      </c>
      <c r="R41" s="114" t="str">
        <f>IF(N41="eligible",IF(C41+2920&lt;'BASIC INFO'!$B$3, "YES", "NO"),"N/A")</f>
        <v>N/A</v>
      </c>
      <c r="S41" s="115" t="str">
        <f>IF(OR('CASE DATA'!F42="DEF"), "YES", "NO")</f>
        <v>NO</v>
      </c>
      <c r="T41" s="117" t="str">
        <f>IF(S41="YES",'CASE DATA'!H42,"N/A")</f>
        <v>N/A</v>
      </c>
      <c r="U41" s="114" t="str">
        <f>IF(S41="YES",'CASE DATA'!K42,"N/A")</f>
        <v>N/A</v>
      </c>
      <c r="V41" s="114" t="str">
        <f>IF(S41="YES",'CASE DATA'!I42+'CASE DATA'!J42+'CASE DATA'!L42+'CASE DATA'!M42+'CASE DATA'!N42+'CASE DATA'!O42+'CASE DATA'!P42+'CASE DATA'!Q42+'CASE DATA'!R42,"N/A")</f>
        <v>N/A</v>
      </c>
      <c r="W41" s="117" t="str">
        <f>IF(OR('CASE DATA'!E42="123.46",'CASE DATA'!E42="123.47"),"YES","NO")</f>
        <v>NO</v>
      </c>
      <c r="X41" s="136" t="str">
        <f>IF(W41="YES",COUNTIFS(AD$3:$AD$200,"&gt;"&amp;('CASE DATA'!C42),$AD$3:$AD$200,"&lt;"&amp;('CASE DATA'!C42+730.5)),"n/a")</f>
        <v>n/a</v>
      </c>
      <c r="Y41" s="114" t="str">
        <f>IF(W41="YES",IF(C41+730.5&lt;'BASIC INFO'!$B$3, "YES","NO"), "N/A")</f>
        <v>N/A</v>
      </c>
      <c r="Z41" s="117" t="str">
        <f>IF('CASE DATA'!E42="725.1","YES","NO")</f>
        <v>NO</v>
      </c>
      <c r="AA41" s="117" t="str">
        <f>IF(Z41="YES",IF(C41+730.5&lt;'BASIC INFO'!$B$3, "YES","NO"), "N/A")</f>
        <v>N/A</v>
      </c>
      <c r="AB41" s="117" t="str">
        <f>IF('BASIC INFO'!$B$6+6574.5&gt;C41, "YES", "NO")</f>
        <v>YES</v>
      </c>
      <c r="AC41" s="117" t="str">
        <f>IF(Z41="YES",COUNTIFS(AD$3:$AD$200,"&gt;"&amp;('CASE DATA'!C42),$AD$3:$AD$200,"&lt;"&amp;('CASE DATA'!C42+730.5)),"n/a")</f>
        <v>n/a</v>
      </c>
    </row>
    <row r="42" spans="1:29" x14ac:dyDescent="0.3">
      <c r="A42" s="117" t="str">
        <f>IF('CASE DATA'!A43="","z",'CASE DATA'!A43)</f>
        <v>z</v>
      </c>
      <c r="B42" s="117" t="str">
        <f>IF('CASE DATA'!A43="","",'CASE DATA'!D43)</f>
        <v/>
      </c>
      <c r="C42" s="120">
        <f>'CASE DATA'!C43</f>
        <v>0</v>
      </c>
      <c r="D42" s="163" t="str">
        <f>IF('CASE DATA'!H43="YES",SUM('CASE DATA'!J43:K43,'CASE DATA'!M43,'CASE DATA'!O43:R43),"n/a")</f>
        <v>n/a</v>
      </c>
      <c r="E42" s="5" t="str">
        <f>IF(OR('CASE DATA'!F43="JUV", 'CASE DATA'!F43="JWV"), "YES", "NO")</f>
        <v>NO</v>
      </c>
      <c r="F42" s="5" t="str">
        <f t="array" ref="F42">IF(E42="YES",IF(SUM(COUNTIF('CASE DATA'!$F$4:$F$200, {"GTR","GPL","DEF","JUV"}))&gt;0, "YES","NO"),"N/A")</f>
        <v>N/A</v>
      </c>
      <c r="G42" s="5" t="str">
        <f>IF(E42="YES",IF(COUNTIF('CASE DATA'!$C$4:$C$200, "")-COUNTIF('CASE DATA'!$A$4:$A$200, "")&gt;0, "YES","NO"),"N/A")</f>
        <v>N/A</v>
      </c>
      <c r="H42" s="117" t="str">
        <f>_xlfn.IFS(E42="NO", "N/A", AND('BASIC INFO'!$B$3&gt;'BASIC INFO'!$B$6+6574.5, C42+730.5&lt;'BASIC INFO'!$B$3), "YES", 'BASIC INFO'!$B$3&lt;('BASIC INFO'!$B$6+6574.5), "NOT YET 18", C42+730.5&gt;'BASIC INFO'!$B$3, "NOT YET 2 YEARS")</f>
        <v>N/A</v>
      </c>
      <c r="I42" s="115" t="str">
        <f>IF(OR(AND(LEFT('CASE DATA'!E43,4)="321.",MID('CASE DATA'!A43,8,2)="SM"),MID('CASE DATA'!A43,8,2)="ST",MID('CASE DATA'!A43,8,2)="NT"),"TRAFFIC",IF(OR('CASE DATA'!F43="DISM", 'CASE DATA'!F43="ACQ", 'CASE DATA'!F43="NOTF", 'CASE DATA'!F43="WTHD", 'CASE DATA'!F43="TNSF"), "YES", "NO"))</f>
        <v>NO</v>
      </c>
      <c r="J42" s="114" t="str">
        <f>IF(I42="YES",'CASE DATA'!K43,"N/A")</f>
        <v>N/A</v>
      </c>
      <c r="K42" s="114" t="str">
        <f>IF(I42="YES",'CASE DATA'!I43+'CASE DATA'!J43+'CASE DATA'!L43+'CASE DATA'!M43+'CASE DATA'!N43+'CASE DATA'!O43+'CASE DATA'!P43+'CASE DATA'!Q43+'CASE DATA'!R43,"N/A")</f>
        <v>N/A</v>
      </c>
      <c r="L42" s="117" t="str">
        <f>IF(I42="YES",IF(C42+180&lt;'BASIC INFO'!$B$3, "YES", "NO"),"N/A")</f>
        <v>N/A</v>
      </c>
      <c r="M42" s="114" t="str">
        <f t="array" ref="M42">IF(I42="TRAFFIC","n/a",IF(OR('CASE DATA'!F43="GTR", 'CASE DATA'!F43="GPL"),IF(SUM(COUNTIF('CASE DATA'!U43:AF43, TABLES!$N$2:$N$218&amp;"*"))&gt;0,"felony","eligible"),"n/a"))</f>
        <v>n/a</v>
      </c>
      <c r="N42" s="114" t="str">
        <f t="array" ref="N42">IF(M42="eligible",IF(OR((SUM(COUNTIF('CASE DATA'!U43:AF43,TABLES!$P$2:$P$19&amp;"*"))&gt;0),LEFT('CASE DATA'!U43:AF43,4)="717C", LEFT('CASE DATA'!U43:AF43, 3)="719", LEFT('CASE DATA'!U43:AF43,3)="720", LEFT('CASE DATA'!U43:AF43,3)="724", LEFT('CASE DATA'!U43:AF43,3)="726", LEFT('CASE DATA'!U43:AF43,3)="728", LEFT('CASE DATA'!U43:AF43,4)="901A"), "ineligible misd","eligible"),"n/a")</f>
        <v>n/a</v>
      </c>
      <c r="O42" s="114" t="str">
        <f>IF(N42="eligible",IF(COUNTIF('CASE DATA'!$C$4:$C$200, "")-COUNTIF('CASE DATA'!$A$4:$A$200, "")&gt;0, "YES","NO"),"N/A")</f>
        <v>N/A</v>
      </c>
      <c r="P42" s="114" t="str">
        <f>IF(N42="eligible",'CASE DATA'!K43,"N/A")</f>
        <v>N/A</v>
      </c>
      <c r="Q42" s="114" t="str">
        <f>IF(N42="eligible",'CASE DATA'!I43+'CASE DATA'!J43+'CASE DATA'!L43+'CASE DATA'!M43+'CASE DATA'!N43+'CASE DATA'!O43+'CASE DATA'!P43+'CASE DATA'!Q43+'CASE DATA'!R43,"N/A")</f>
        <v>N/A</v>
      </c>
      <c r="R42" s="114" t="str">
        <f>IF(N42="eligible",IF(C42+2920&lt;'BASIC INFO'!$B$3, "YES", "NO"),"N/A")</f>
        <v>N/A</v>
      </c>
      <c r="S42" s="115" t="str">
        <f>IF(OR('CASE DATA'!F43="DEF"), "YES", "NO")</f>
        <v>NO</v>
      </c>
      <c r="T42" s="117" t="str">
        <f>IF(S42="YES",'CASE DATA'!H43,"N/A")</f>
        <v>N/A</v>
      </c>
      <c r="U42" s="114" t="str">
        <f>IF(S42="YES",'CASE DATA'!K43,"N/A")</f>
        <v>N/A</v>
      </c>
      <c r="V42" s="114" t="str">
        <f>IF(S42="YES",'CASE DATA'!I43+'CASE DATA'!J43+'CASE DATA'!L43+'CASE DATA'!M43+'CASE DATA'!N43+'CASE DATA'!O43+'CASE DATA'!P43+'CASE DATA'!Q43+'CASE DATA'!R43,"N/A")</f>
        <v>N/A</v>
      </c>
      <c r="W42" s="117" t="str">
        <f>IF(OR('CASE DATA'!E43="123.46",'CASE DATA'!E43="123.47"),"YES","NO")</f>
        <v>NO</v>
      </c>
      <c r="X42" s="136" t="str">
        <f>IF(W42="YES",COUNTIFS(AD$3:$AD$200,"&gt;"&amp;('CASE DATA'!C43),$AD$3:$AD$200,"&lt;"&amp;('CASE DATA'!C43+730.5)),"n/a")</f>
        <v>n/a</v>
      </c>
      <c r="Y42" s="114" t="str">
        <f>IF(W42="YES",IF(C42+730.5&lt;'BASIC INFO'!$B$3, "YES","NO"), "N/A")</f>
        <v>N/A</v>
      </c>
      <c r="Z42" s="117" t="str">
        <f>IF('CASE DATA'!E43="725.1","YES","NO")</f>
        <v>NO</v>
      </c>
      <c r="AA42" s="117" t="str">
        <f>IF(Z42="YES",IF(C42+730.5&lt;'BASIC INFO'!$B$3, "YES","NO"), "N/A")</f>
        <v>N/A</v>
      </c>
      <c r="AB42" s="117" t="str">
        <f>IF('BASIC INFO'!$B$6+6574.5&gt;C42, "YES", "NO")</f>
        <v>YES</v>
      </c>
      <c r="AC42" s="117" t="str">
        <f>IF(Z42="YES",COUNTIFS(AD$3:$AD$200,"&gt;"&amp;('CASE DATA'!C43),$AD$3:$AD$200,"&lt;"&amp;('CASE DATA'!C43+730.5)),"n/a")</f>
        <v>n/a</v>
      </c>
    </row>
    <row r="43" spans="1:29" x14ac:dyDescent="0.3">
      <c r="A43" s="117" t="str">
        <f>IF('CASE DATA'!A44="","z",'CASE DATA'!A44)</f>
        <v>z</v>
      </c>
      <c r="B43" s="117" t="str">
        <f>IF('CASE DATA'!A44="","",'CASE DATA'!D44)</f>
        <v/>
      </c>
      <c r="C43" s="120">
        <f>'CASE DATA'!C44</f>
        <v>0</v>
      </c>
      <c r="D43" s="163" t="str">
        <f>IF('CASE DATA'!H44="YES",SUM('CASE DATA'!J44:K44,'CASE DATA'!M44,'CASE DATA'!O44:R44),"n/a")</f>
        <v>n/a</v>
      </c>
      <c r="E43" s="5" t="str">
        <f>IF(OR('CASE DATA'!F44="JUV", 'CASE DATA'!F44="JWV"), "YES", "NO")</f>
        <v>NO</v>
      </c>
      <c r="F43" s="5" t="str">
        <f t="array" ref="F43">IF(E43="YES",IF(SUM(COUNTIF('CASE DATA'!$F$4:$F$200, {"GTR","GPL","DEF","JUV"}))&gt;0, "YES","NO"),"N/A")</f>
        <v>N/A</v>
      </c>
      <c r="G43" s="5" t="str">
        <f>IF(E43="YES",IF(COUNTIF('CASE DATA'!$C$4:$C$200, "")-COUNTIF('CASE DATA'!$A$4:$A$200, "")&gt;0, "YES","NO"),"N/A")</f>
        <v>N/A</v>
      </c>
      <c r="H43" s="117" t="str">
        <f>_xlfn.IFS(E43="NO", "N/A", AND('BASIC INFO'!$B$3&gt;'BASIC INFO'!$B$6+6574.5, C43+730.5&lt;'BASIC INFO'!$B$3), "YES", 'BASIC INFO'!$B$3&lt;('BASIC INFO'!$B$6+6574.5), "NOT YET 18", C43+730.5&gt;'BASIC INFO'!$B$3, "NOT YET 2 YEARS")</f>
        <v>N/A</v>
      </c>
      <c r="I43" s="115" t="str">
        <f>IF(OR(AND(LEFT('CASE DATA'!E44,4)="321.",MID('CASE DATA'!A44,8,2)="SM"),MID('CASE DATA'!A44,8,2)="ST",MID('CASE DATA'!A44,8,2)="NT"),"TRAFFIC",IF(OR('CASE DATA'!F44="DISM", 'CASE DATA'!F44="ACQ", 'CASE DATA'!F44="NOTF", 'CASE DATA'!F44="WTHD", 'CASE DATA'!F44="TNSF"), "YES", "NO"))</f>
        <v>NO</v>
      </c>
      <c r="J43" s="114" t="str">
        <f>IF(I43="YES",'CASE DATA'!K44,"N/A")</f>
        <v>N/A</v>
      </c>
      <c r="K43" s="114" t="str">
        <f>IF(I43="YES",'CASE DATA'!I44+'CASE DATA'!J44+'CASE DATA'!L44+'CASE DATA'!M44+'CASE DATA'!N44+'CASE DATA'!O44+'CASE DATA'!P44+'CASE DATA'!Q44+'CASE DATA'!R44,"N/A")</f>
        <v>N/A</v>
      </c>
      <c r="L43" s="117" t="str">
        <f>IF(I43="YES",IF(C43+180&lt;'BASIC INFO'!$B$3, "YES", "NO"),"N/A")</f>
        <v>N/A</v>
      </c>
      <c r="M43" s="114" t="str">
        <f t="array" ref="M43">IF(I43="TRAFFIC","n/a",IF(OR('CASE DATA'!F44="GTR", 'CASE DATA'!F44="GPL"),IF(SUM(COUNTIF('CASE DATA'!U44:AF44, TABLES!$N$2:$N$218&amp;"*"))&gt;0,"felony","eligible"),"n/a"))</f>
        <v>n/a</v>
      </c>
      <c r="N43" s="114" t="str">
        <f t="array" ref="N43">IF(M43="eligible",IF(OR((SUM(COUNTIF('CASE DATA'!U44:AF44,TABLES!$P$2:$P$19&amp;"*"))&gt;0),LEFT('CASE DATA'!U44:AF44,4)="717C", LEFT('CASE DATA'!U44:AF44, 3)="719", LEFT('CASE DATA'!U44:AF44,3)="720", LEFT('CASE DATA'!U44:AF44,3)="724", LEFT('CASE DATA'!U44:AF44,3)="726", LEFT('CASE DATA'!U44:AF44,3)="728", LEFT('CASE DATA'!U44:AF44,4)="901A"), "ineligible misd","eligible"),"n/a")</f>
        <v>n/a</v>
      </c>
      <c r="O43" s="114" t="str">
        <f>IF(N43="eligible",IF(COUNTIF('CASE DATA'!$C$4:$C$200, "")-COUNTIF('CASE DATA'!$A$4:$A$200, "")&gt;0, "YES","NO"),"N/A")</f>
        <v>N/A</v>
      </c>
      <c r="P43" s="114" t="str">
        <f>IF(N43="eligible",'CASE DATA'!K44,"N/A")</f>
        <v>N/A</v>
      </c>
      <c r="Q43" s="114" t="str">
        <f>IF(N43="eligible",'CASE DATA'!I44+'CASE DATA'!J44+'CASE DATA'!L44+'CASE DATA'!M44+'CASE DATA'!N44+'CASE DATA'!O44+'CASE DATA'!P44+'CASE DATA'!Q44+'CASE DATA'!R44,"N/A")</f>
        <v>N/A</v>
      </c>
      <c r="R43" s="114" t="str">
        <f>IF(N43="eligible",IF(C43+2920&lt;'BASIC INFO'!$B$3, "YES", "NO"),"N/A")</f>
        <v>N/A</v>
      </c>
      <c r="S43" s="115" t="str">
        <f>IF(OR('CASE DATA'!F44="DEF"), "YES", "NO")</f>
        <v>NO</v>
      </c>
      <c r="T43" s="117" t="str">
        <f>IF(S43="YES",'CASE DATA'!H44,"N/A")</f>
        <v>N/A</v>
      </c>
      <c r="U43" s="114" t="str">
        <f>IF(S43="YES",'CASE DATA'!K44,"N/A")</f>
        <v>N/A</v>
      </c>
      <c r="V43" s="114" t="str">
        <f>IF(S43="YES",'CASE DATA'!I44+'CASE DATA'!J44+'CASE DATA'!L44+'CASE DATA'!M44+'CASE DATA'!N44+'CASE DATA'!O44+'CASE DATA'!P44+'CASE DATA'!Q44+'CASE DATA'!R44,"N/A")</f>
        <v>N/A</v>
      </c>
      <c r="W43" s="117" t="str">
        <f>IF(OR('CASE DATA'!E44="123.46",'CASE DATA'!E44="123.47"),"YES","NO")</f>
        <v>NO</v>
      </c>
      <c r="X43" s="136" t="str">
        <f>IF(W43="YES",COUNTIFS(AD$3:$AD$200,"&gt;"&amp;('CASE DATA'!C44),$AD$3:$AD$200,"&lt;"&amp;('CASE DATA'!C44+730.5)),"n/a")</f>
        <v>n/a</v>
      </c>
      <c r="Y43" s="114" t="str">
        <f>IF(W43="YES",IF(C43+730.5&lt;'BASIC INFO'!$B$3, "YES","NO"), "N/A")</f>
        <v>N/A</v>
      </c>
      <c r="Z43" s="117" t="str">
        <f>IF('CASE DATA'!E44="725.1","YES","NO")</f>
        <v>NO</v>
      </c>
      <c r="AA43" s="117" t="str">
        <f>IF(Z43="YES",IF(C43+730.5&lt;'BASIC INFO'!$B$3, "YES","NO"), "N/A")</f>
        <v>N/A</v>
      </c>
      <c r="AB43" s="117" t="str">
        <f>IF('BASIC INFO'!$B$6+6574.5&gt;C43, "YES", "NO")</f>
        <v>YES</v>
      </c>
      <c r="AC43" s="117" t="str">
        <f>IF(Z43="YES",COUNTIFS(AD$3:$AD$200,"&gt;"&amp;('CASE DATA'!C44),$AD$3:$AD$200,"&lt;"&amp;('CASE DATA'!C44+730.5)),"n/a")</f>
        <v>n/a</v>
      </c>
    </row>
    <row r="44" spans="1:29" x14ac:dyDescent="0.3">
      <c r="A44" s="117" t="str">
        <f>IF('CASE DATA'!A45="","z",'CASE DATA'!A45)</f>
        <v>z</v>
      </c>
      <c r="B44" s="117" t="str">
        <f>IF('CASE DATA'!A45="","",'CASE DATA'!D45)</f>
        <v/>
      </c>
      <c r="C44" s="120">
        <f>'CASE DATA'!C45</f>
        <v>0</v>
      </c>
      <c r="D44" s="163" t="str">
        <f>IF('CASE DATA'!H45="YES",SUM('CASE DATA'!J45:K45,'CASE DATA'!M45,'CASE DATA'!O45:R45),"n/a")</f>
        <v>n/a</v>
      </c>
      <c r="E44" s="5" t="str">
        <f>IF(OR('CASE DATA'!F45="JUV", 'CASE DATA'!F45="JWV"), "YES", "NO")</f>
        <v>NO</v>
      </c>
      <c r="F44" s="5" t="str">
        <f t="array" ref="F44">IF(E44="YES",IF(SUM(COUNTIF('CASE DATA'!$F$4:$F$200, {"GTR","GPL","DEF","JUV"}))&gt;0, "YES","NO"),"N/A")</f>
        <v>N/A</v>
      </c>
      <c r="G44" s="5" t="str">
        <f>IF(E44="YES",IF(COUNTIF('CASE DATA'!$C$4:$C$200, "")-COUNTIF('CASE DATA'!$A$4:$A$200, "")&gt;0, "YES","NO"),"N/A")</f>
        <v>N/A</v>
      </c>
      <c r="H44" s="117" t="str">
        <f>_xlfn.IFS(E44="NO", "N/A", AND('BASIC INFO'!$B$3&gt;'BASIC INFO'!$B$6+6574.5, C44+730.5&lt;'BASIC INFO'!$B$3), "YES", 'BASIC INFO'!$B$3&lt;('BASIC INFO'!$B$6+6574.5), "NOT YET 18", C44+730.5&gt;'BASIC INFO'!$B$3, "NOT YET 2 YEARS")</f>
        <v>N/A</v>
      </c>
      <c r="I44" s="115" t="str">
        <f>IF(OR(AND(LEFT('CASE DATA'!E45,4)="321.",MID('CASE DATA'!A45,8,2)="SM"),MID('CASE DATA'!A45,8,2)="ST",MID('CASE DATA'!A45,8,2)="NT"),"TRAFFIC",IF(OR('CASE DATA'!F45="DISM", 'CASE DATA'!F45="ACQ", 'CASE DATA'!F45="NOTF", 'CASE DATA'!F45="WTHD", 'CASE DATA'!F45="TNSF"), "YES", "NO"))</f>
        <v>NO</v>
      </c>
      <c r="J44" s="114" t="str">
        <f>IF(I44="YES",'CASE DATA'!K45,"N/A")</f>
        <v>N/A</v>
      </c>
      <c r="K44" s="114" t="str">
        <f>IF(I44="YES",'CASE DATA'!I45+'CASE DATA'!J45+'CASE DATA'!L45+'CASE DATA'!M45+'CASE DATA'!N45+'CASE DATA'!O45+'CASE DATA'!P45+'CASE DATA'!Q45+'CASE DATA'!R45,"N/A")</f>
        <v>N/A</v>
      </c>
      <c r="L44" s="117" t="str">
        <f>IF(I44="YES",IF(C44+180&lt;'BASIC INFO'!$B$3, "YES", "NO"),"N/A")</f>
        <v>N/A</v>
      </c>
      <c r="M44" s="114" t="str">
        <f t="array" ref="M44">IF(I44="TRAFFIC","n/a",IF(OR('CASE DATA'!F45="GTR", 'CASE DATA'!F45="GPL"),IF(SUM(COUNTIF('CASE DATA'!U45:AF45, TABLES!$N$2:$N$218&amp;"*"))&gt;0,"felony","eligible"),"n/a"))</f>
        <v>n/a</v>
      </c>
      <c r="N44" s="114" t="str">
        <f t="array" ref="N44">IF(M44="eligible",IF(OR((SUM(COUNTIF('CASE DATA'!U45:AF45,TABLES!$P$2:$P$19&amp;"*"))&gt;0),LEFT('CASE DATA'!U45:AF45,4)="717C", LEFT('CASE DATA'!U45:AF45, 3)="719", LEFT('CASE DATA'!U45:AF45,3)="720", LEFT('CASE DATA'!U45:AF45,3)="724", LEFT('CASE DATA'!U45:AF45,3)="726", LEFT('CASE DATA'!U45:AF45,3)="728", LEFT('CASE DATA'!U45:AF45,4)="901A"), "ineligible misd","eligible"),"n/a")</f>
        <v>n/a</v>
      </c>
      <c r="O44" s="114" t="str">
        <f>IF(N44="eligible",IF(COUNTIF('CASE DATA'!$C$4:$C$200, "")-COUNTIF('CASE DATA'!$A$4:$A$200, "")&gt;0, "YES","NO"),"N/A")</f>
        <v>N/A</v>
      </c>
      <c r="P44" s="114" t="str">
        <f>IF(N44="eligible",'CASE DATA'!K45,"N/A")</f>
        <v>N/A</v>
      </c>
      <c r="Q44" s="114" t="str">
        <f>IF(N44="eligible",'CASE DATA'!I45+'CASE DATA'!J45+'CASE DATA'!L45+'CASE DATA'!M45+'CASE DATA'!N45+'CASE DATA'!O45+'CASE DATA'!P45+'CASE DATA'!Q45+'CASE DATA'!R45,"N/A")</f>
        <v>N/A</v>
      </c>
      <c r="R44" s="114" t="str">
        <f>IF(N44="eligible",IF(C44+2920&lt;'BASIC INFO'!$B$3, "YES", "NO"),"N/A")</f>
        <v>N/A</v>
      </c>
      <c r="S44" s="115" t="str">
        <f>IF(OR('CASE DATA'!F45="DEF"), "YES", "NO")</f>
        <v>NO</v>
      </c>
      <c r="T44" s="117" t="str">
        <f>IF(S44="YES",'CASE DATA'!H45,"N/A")</f>
        <v>N/A</v>
      </c>
      <c r="U44" s="114" t="str">
        <f>IF(S44="YES",'CASE DATA'!K45,"N/A")</f>
        <v>N/A</v>
      </c>
      <c r="V44" s="114" t="str">
        <f>IF(S44="YES",'CASE DATA'!I45+'CASE DATA'!J45+'CASE DATA'!L45+'CASE DATA'!M45+'CASE DATA'!N45+'CASE DATA'!O45+'CASE DATA'!P45+'CASE DATA'!Q45+'CASE DATA'!R45,"N/A")</f>
        <v>N/A</v>
      </c>
      <c r="W44" s="117" t="str">
        <f>IF(OR('CASE DATA'!E45="123.46",'CASE DATA'!E45="123.47"),"YES","NO")</f>
        <v>NO</v>
      </c>
      <c r="X44" s="136" t="str">
        <f>IF(W44="YES",COUNTIFS(AD$3:$AD$200,"&gt;"&amp;('CASE DATA'!C45),$AD$3:$AD$200,"&lt;"&amp;('CASE DATA'!C45+730.5)),"n/a")</f>
        <v>n/a</v>
      </c>
      <c r="Y44" s="114" t="str">
        <f>IF(W44="YES",IF(C44+730.5&lt;'BASIC INFO'!$B$3, "YES","NO"), "N/A")</f>
        <v>N/A</v>
      </c>
      <c r="Z44" s="117" t="str">
        <f>IF('CASE DATA'!E45="725.1","YES","NO")</f>
        <v>NO</v>
      </c>
      <c r="AA44" s="117" t="str">
        <f>IF(Z44="YES",IF(C44+730.5&lt;'BASIC INFO'!$B$3, "YES","NO"), "N/A")</f>
        <v>N/A</v>
      </c>
      <c r="AB44" s="117" t="str">
        <f>IF('BASIC INFO'!$B$6+6574.5&gt;C44, "YES", "NO")</f>
        <v>YES</v>
      </c>
      <c r="AC44" s="117" t="str">
        <f>IF(Z44="YES",COUNTIFS(AD$3:$AD$200,"&gt;"&amp;('CASE DATA'!C45),$AD$3:$AD$200,"&lt;"&amp;('CASE DATA'!C45+730.5)),"n/a")</f>
        <v>n/a</v>
      </c>
    </row>
    <row r="45" spans="1:29" x14ac:dyDescent="0.3">
      <c r="A45" s="117" t="str">
        <f>IF('CASE DATA'!A46="","z",'CASE DATA'!A46)</f>
        <v>z</v>
      </c>
      <c r="B45" s="117" t="str">
        <f>IF('CASE DATA'!A46="","",'CASE DATA'!D46)</f>
        <v/>
      </c>
      <c r="C45" s="120">
        <f>'CASE DATA'!C46</f>
        <v>0</v>
      </c>
      <c r="D45" s="163" t="str">
        <f>IF('CASE DATA'!H46="YES",SUM('CASE DATA'!J46:K46,'CASE DATA'!M46,'CASE DATA'!O46:R46),"n/a")</f>
        <v>n/a</v>
      </c>
      <c r="E45" s="5" t="str">
        <f>IF(OR('CASE DATA'!F46="JUV", 'CASE DATA'!F46="JWV"), "YES", "NO")</f>
        <v>NO</v>
      </c>
      <c r="F45" s="5" t="str">
        <f t="array" ref="F45">IF(E45="YES",IF(SUM(COUNTIF('CASE DATA'!$F$4:$F$200, {"GTR","GPL","DEF","JUV"}))&gt;0, "YES","NO"),"N/A")</f>
        <v>N/A</v>
      </c>
      <c r="G45" s="5" t="str">
        <f>IF(E45="YES",IF(COUNTIF('CASE DATA'!$C$4:$C$200, "")-COUNTIF('CASE DATA'!$A$4:$A$200, "")&gt;0, "YES","NO"),"N/A")</f>
        <v>N/A</v>
      </c>
      <c r="H45" s="117" t="str">
        <f>_xlfn.IFS(E45="NO", "N/A", AND('BASIC INFO'!$B$3&gt;'BASIC INFO'!$B$6+6574.5, C45+730.5&lt;'BASIC INFO'!$B$3), "YES", 'BASIC INFO'!$B$3&lt;('BASIC INFO'!$B$6+6574.5), "NOT YET 18", C45+730.5&gt;'BASIC INFO'!$B$3, "NOT YET 2 YEARS")</f>
        <v>N/A</v>
      </c>
      <c r="I45" s="115" t="str">
        <f>IF(OR(AND(LEFT('CASE DATA'!E46,4)="321.",MID('CASE DATA'!A46,8,2)="SM"),MID('CASE DATA'!A46,8,2)="ST",MID('CASE DATA'!A46,8,2)="NT"),"TRAFFIC",IF(OR('CASE DATA'!F46="DISM", 'CASE DATA'!F46="ACQ", 'CASE DATA'!F46="NOTF", 'CASE DATA'!F46="WTHD", 'CASE DATA'!F46="TNSF"), "YES", "NO"))</f>
        <v>NO</v>
      </c>
      <c r="J45" s="114" t="str">
        <f>IF(I45="YES",'CASE DATA'!K46,"N/A")</f>
        <v>N/A</v>
      </c>
      <c r="K45" s="114" t="str">
        <f>IF(I45="YES",'CASE DATA'!I46+'CASE DATA'!J46+'CASE DATA'!L46+'CASE DATA'!M46+'CASE DATA'!N46+'CASE DATA'!O46+'CASE DATA'!P46+'CASE DATA'!Q46+'CASE DATA'!R46,"N/A")</f>
        <v>N/A</v>
      </c>
      <c r="L45" s="117" t="str">
        <f>IF(I45="YES",IF(C45+180&lt;'BASIC INFO'!$B$3, "YES", "NO"),"N/A")</f>
        <v>N/A</v>
      </c>
      <c r="M45" s="114" t="str">
        <f t="array" ref="M45">IF(I45="TRAFFIC","n/a",IF(OR('CASE DATA'!F46="GTR", 'CASE DATA'!F46="GPL"),IF(SUM(COUNTIF('CASE DATA'!U46:AF46, TABLES!$N$2:$N$218&amp;"*"))&gt;0,"felony","eligible"),"n/a"))</f>
        <v>n/a</v>
      </c>
      <c r="N45" s="114" t="str">
        <f t="array" ref="N45">IF(M45="eligible",IF(OR((SUM(COUNTIF('CASE DATA'!U46:AF46,TABLES!$P$2:$P$19&amp;"*"))&gt;0),LEFT('CASE DATA'!U46:AF46,4)="717C", LEFT('CASE DATA'!U46:AF46, 3)="719", LEFT('CASE DATA'!U46:AF46,3)="720", LEFT('CASE DATA'!U46:AF46,3)="724", LEFT('CASE DATA'!U46:AF46,3)="726", LEFT('CASE DATA'!U46:AF46,3)="728", LEFT('CASE DATA'!U46:AF46,4)="901A"), "ineligible misd","eligible"),"n/a")</f>
        <v>n/a</v>
      </c>
      <c r="O45" s="114" t="str">
        <f>IF(N45="eligible",IF(COUNTIF('CASE DATA'!$C$4:$C$200, "")-COUNTIF('CASE DATA'!$A$4:$A$200, "")&gt;0, "YES","NO"),"N/A")</f>
        <v>N/A</v>
      </c>
      <c r="P45" s="114" t="str">
        <f>IF(N45="eligible",'CASE DATA'!K46,"N/A")</f>
        <v>N/A</v>
      </c>
      <c r="Q45" s="114" t="str">
        <f>IF(N45="eligible",'CASE DATA'!I46+'CASE DATA'!J46+'CASE DATA'!L46+'CASE DATA'!M46+'CASE DATA'!N46+'CASE DATA'!O46+'CASE DATA'!P46+'CASE DATA'!Q46+'CASE DATA'!R46,"N/A")</f>
        <v>N/A</v>
      </c>
      <c r="R45" s="114" t="str">
        <f>IF(N45="eligible",IF(C45+2920&lt;'BASIC INFO'!$B$3, "YES", "NO"),"N/A")</f>
        <v>N/A</v>
      </c>
      <c r="S45" s="115" t="str">
        <f>IF(OR('CASE DATA'!F46="DEF"), "YES", "NO")</f>
        <v>NO</v>
      </c>
      <c r="T45" s="117" t="str">
        <f>IF(S45="YES",'CASE DATA'!H46,"N/A")</f>
        <v>N/A</v>
      </c>
      <c r="U45" s="114" t="str">
        <f>IF(S45="YES",'CASE DATA'!K46,"N/A")</f>
        <v>N/A</v>
      </c>
      <c r="V45" s="114" t="str">
        <f>IF(S45="YES",'CASE DATA'!I46+'CASE DATA'!J46+'CASE DATA'!L46+'CASE DATA'!M46+'CASE DATA'!N46+'CASE DATA'!O46+'CASE DATA'!P46+'CASE DATA'!Q46+'CASE DATA'!R46,"N/A")</f>
        <v>N/A</v>
      </c>
      <c r="W45" s="117" t="str">
        <f>IF(OR('CASE DATA'!E46="123.46",'CASE DATA'!E46="123.47"),"YES","NO")</f>
        <v>NO</v>
      </c>
      <c r="X45" s="136" t="str">
        <f>IF(W45="YES",COUNTIFS(AD$3:$AD$200,"&gt;"&amp;('CASE DATA'!C46),$AD$3:$AD$200,"&lt;"&amp;('CASE DATA'!C46+730.5)),"n/a")</f>
        <v>n/a</v>
      </c>
      <c r="Y45" s="114" t="str">
        <f>IF(W45="YES",IF(C45+730.5&lt;'BASIC INFO'!$B$3, "YES","NO"), "N/A")</f>
        <v>N/A</v>
      </c>
      <c r="Z45" s="117" t="str">
        <f>IF('CASE DATA'!E46="725.1","YES","NO")</f>
        <v>NO</v>
      </c>
      <c r="AA45" s="117" t="str">
        <f>IF(Z45="YES",IF(C45+730.5&lt;'BASIC INFO'!$B$3, "YES","NO"), "N/A")</f>
        <v>N/A</v>
      </c>
      <c r="AB45" s="117" t="str">
        <f>IF('BASIC INFO'!$B$6+6574.5&gt;C45, "YES", "NO")</f>
        <v>YES</v>
      </c>
      <c r="AC45" s="117" t="str">
        <f>IF(Z45="YES",COUNTIFS(AD$3:$AD$200,"&gt;"&amp;('CASE DATA'!C46),$AD$3:$AD$200,"&lt;"&amp;('CASE DATA'!C46+730.5)),"n/a")</f>
        <v>n/a</v>
      </c>
    </row>
    <row r="46" spans="1:29" x14ac:dyDescent="0.3">
      <c r="A46" s="117" t="str">
        <f>IF('CASE DATA'!A47="","z",'CASE DATA'!A47)</f>
        <v>z</v>
      </c>
      <c r="B46" s="117" t="str">
        <f>IF('CASE DATA'!A47="","",'CASE DATA'!D47)</f>
        <v/>
      </c>
      <c r="C46" s="120">
        <f>'CASE DATA'!C47</f>
        <v>0</v>
      </c>
      <c r="D46" s="163" t="str">
        <f>IF('CASE DATA'!H47="YES",SUM('CASE DATA'!J47:K47,'CASE DATA'!M47,'CASE DATA'!O47:R47),"n/a")</f>
        <v>n/a</v>
      </c>
      <c r="E46" s="5" t="str">
        <f>IF(OR('CASE DATA'!F47="JUV", 'CASE DATA'!F47="JWV"), "YES", "NO")</f>
        <v>NO</v>
      </c>
      <c r="F46" s="5" t="str">
        <f t="array" ref="F46">IF(E46="YES",IF(SUM(COUNTIF('CASE DATA'!$F$4:$F$200, {"GTR","GPL","DEF","JUV"}))&gt;0, "YES","NO"),"N/A")</f>
        <v>N/A</v>
      </c>
      <c r="G46" s="5" t="str">
        <f>IF(E46="YES",IF(COUNTIF('CASE DATA'!$C$4:$C$200, "")-COUNTIF('CASE DATA'!$A$4:$A$200, "")&gt;0, "YES","NO"),"N/A")</f>
        <v>N/A</v>
      </c>
      <c r="H46" s="117" t="str">
        <f>_xlfn.IFS(E46="NO", "N/A", AND('BASIC INFO'!$B$3&gt;'BASIC INFO'!$B$6+6574.5, C46+730.5&lt;'BASIC INFO'!$B$3), "YES", 'BASIC INFO'!$B$3&lt;('BASIC INFO'!$B$6+6574.5), "NOT YET 18", C46+730.5&gt;'BASIC INFO'!$B$3, "NOT YET 2 YEARS")</f>
        <v>N/A</v>
      </c>
      <c r="I46" s="115" t="str">
        <f>IF(OR(AND(LEFT('CASE DATA'!E47,4)="321.",MID('CASE DATA'!A47,8,2)="SM"),MID('CASE DATA'!A47,8,2)="ST",MID('CASE DATA'!A47,8,2)="NT"),"TRAFFIC",IF(OR('CASE DATA'!F47="DISM", 'CASE DATA'!F47="ACQ", 'CASE DATA'!F47="NOTF", 'CASE DATA'!F47="WTHD", 'CASE DATA'!F47="TNSF"), "YES", "NO"))</f>
        <v>NO</v>
      </c>
      <c r="J46" s="114" t="str">
        <f>IF(I46="YES",'CASE DATA'!K47,"N/A")</f>
        <v>N/A</v>
      </c>
      <c r="K46" s="114" t="str">
        <f>IF(I46="YES",'CASE DATA'!I47+'CASE DATA'!J47+'CASE DATA'!L47+'CASE DATA'!M47+'CASE DATA'!N47+'CASE DATA'!O47+'CASE DATA'!P47+'CASE DATA'!Q47+'CASE DATA'!R47,"N/A")</f>
        <v>N/A</v>
      </c>
      <c r="L46" s="117" t="str">
        <f>IF(I46="YES",IF(C46+180&lt;'BASIC INFO'!$B$3, "YES", "NO"),"N/A")</f>
        <v>N/A</v>
      </c>
      <c r="M46" s="114" t="str">
        <f t="array" ref="M46">IF(I46="TRAFFIC","n/a",IF(OR('CASE DATA'!F47="GTR", 'CASE DATA'!F47="GPL"),IF(SUM(COUNTIF('CASE DATA'!U47:AF47, TABLES!$N$2:$N$218&amp;"*"))&gt;0,"felony","eligible"),"n/a"))</f>
        <v>n/a</v>
      </c>
      <c r="N46" s="114" t="str">
        <f t="array" ref="N46">IF(M46="eligible",IF(OR((SUM(COUNTIF('CASE DATA'!U47:AF47,TABLES!$P$2:$P$19&amp;"*"))&gt;0),LEFT('CASE DATA'!U47:AF47,4)="717C", LEFT('CASE DATA'!U47:AF47, 3)="719", LEFT('CASE DATA'!U47:AF47,3)="720", LEFT('CASE DATA'!U47:AF47,3)="724", LEFT('CASE DATA'!U47:AF47,3)="726", LEFT('CASE DATA'!U47:AF47,3)="728", LEFT('CASE DATA'!U47:AF47,4)="901A"), "ineligible misd","eligible"),"n/a")</f>
        <v>n/a</v>
      </c>
      <c r="O46" s="114" t="str">
        <f>IF(N46="eligible",IF(COUNTIF('CASE DATA'!$C$4:$C$200, "")-COUNTIF('CASE DATA'!$A$4:$A$200, "")&gt;0, "YES","NO"),"N/A")</f>
        <v>N/A</v>
      </c>
      <c r="P46" s="114" t="str">
        <f>IF(N46="eligible",'CASE DATA'!K47,"N/A")</f>
        <v>N/A</v>
      </c>
      <c r="Q46" s="114" t="str">
        <f>IF(N46="eligible",'CASE DATA'!I47+'CASE DATA'!J47+'CASE DATA'!L47+'CASE DATA'!M47+'CASE DATA'!N47+'CASE DATA'!O47+'CASE DATA'!P47+'CASE DATA'!Q47+'CASE DATA'!R47,"N/A")</f>
        <v>N/A</v>
      </c>
      <c r="R46" s="114" t="str">
        <f>IF(N46="eligible",IF(C46+2920&lt;'BASIC INFO'!$B$3, "YES", "NO"),"N/A")</f>
        <v>N/A</v>
      </c>
      <c r="S46" s="115" t="str">
        <f>IF(OR('CASE DATA'!F47="DEF"), "YES", "NO")</f>
        <v>NO</v>
      </c>
      <c r="T46" s="117" t="str">
        <f>IF(S46="YES",'CASE DATA'!H47,"N/A")</f>
        <v>N/A</v>
      </c>
      <c r="U46" s="114" t="str">
        <f>IF(S46="YES",'CASE DATA'!K47,"N/A")</f>
        <v>N/A</v>
      </c>
      <c r="V46" s="114" t="str">
        <f>IF(S46="YES",'CASE DATA'!I47+'CASE DATA'!J47+'CASE DATA'!L47+'CASE DATA'!M47+'CASE DATA'!N47+'CASE DATA'!O47+'CASE DATA'!P47+'CASE DATA'!Q47+'CASE DATA'!R47,"N/A")</f>
        <v>N/A</v>
      </c>
      <c r="W46" s="117" t="str">
        <f>IF(OR('CASE DATA'!E47="123.46",'CASE DATA'!E47="123.47"),"YES","NO")</f>
        <v>NO</v>
      </c>
      <c r="X46" s="136" t="str">
        <f>IF(W46="YES",COUNTIFS(AD$3:$AD$200,"&gt;"&amp;('CASE DATA'!C47),$AD$3:$AD$200,"&lt;"&amp;('CASE DATA'!C47+730.5)),"n/a")</f>
        <v>n/a</v>
      </c>
      <c r="Y46" s="114" t="str">
        <f>IF(W46="YES",IF(C46+730.5&lt;'BASIC INFO'!$B$3, "YES","NO"), "N/A")</f>
        <v>N/A</v>
      </c>
      <c r="Z46" s="117" t="str">
        <f>IF('CASE DATA'!E47="725.1","YES","NO")</f>
        <v>NO</v>
      </c>
      <c r="AA46" s="117" t="str">
        <f>IF(Z46="YES",IF(C46+730.5&lt;'BASIC INFO'!$B$3, "YES","NO"), "N/A")</f>
        <v>N/A</v>
      </c>
      <c r="AB46" s="117" t="str">
        <f>IF('BASIC INFO'!$B$6+6574.5&gt;C46, "YES", "NO")</f>
        <v>YES</v>
      </c>
      <c r="AC46" s="117" t="str">
        <f>IF(Z46="YES",COUNTIFS(AD$3:$AD$200,"&gt;"&amp;('CASE DATA'!C47),$AD$3:$AD$200,"&lt;"&amp;('CASE DATA'!C47+730.5)),"n/a")</f>
        <v>n/a</v>
      </c>
    </row>
    <row r="47" spans="1:29" x14ac:dyDescent="0.3">
      <c r="A47" s="117" t="str">
        <f>IF('CASE DATA'!A48="","z",'CASE DATA'!A48)</f>
        <v>z</v>
      </c>
      <c r="B47" s="117" t="str">
        <f>IF('CASE DATA'!A48="","",'CASE DATA'!D48)</f>
        <v/>
      </c>
      <c r="C47" s="120">
        <f>'CASE DATA'!C48</f>
        <v>0</v>
      </c>
      <c r="D47" s="163" t="str">
        <f>IF('CASE DATA'!H48="YES",SUM('CASE DATA'!J48:K48,'CASE DATA'!M48,'CASE DATA'!O48:R48),"n/a")</f>
        <v>n/a</v>
      </c>
      <c r="E47" s="5" t="str">
        <f>IF(OR('CASE DATA'!F48="JUV", 'CASE DATA'!F48="JWV"), "YES", "NO")</f>
        <v>NO</v>
      </c>
      <c r="F47" s="5" t="str">
        <f t="array" ref="F47">IF(E47="YES",IF(SUM(COUNTIF('CASE DATA'!$F$4:$F$200, {"GTR","GPL","DEF","JUV"}))&gt;0, "YES","NO"),"N/A")</f>
        <v>N/A</v>
      </c>
      <c r="G47" s="5" t="str">
        <f>IF(E47="YES",IF(COUNTIF('CASE DATA'!$C$4:$C$200, "")-COUNTIF('CASE DATA'!$A$4:$A$200, "")&gt;0, "YES","NO"),"N/A")</f>
        <v>N/A</v>
      </c>
      <c r="H47" s="117" t="str">
        <f>_xlfn.IFS(E47="NO", "N/A", AND('BASIC INFO'!$B$3&gt;'BASIC INFO'!$B$6+6574.5, C47+730.5&lt;'BASIC INFO'!$B$3), "YES", 'BASIC INFO'!$B$3&lt;('BASIC INFO'!$B$6+6574.5), "NOT YET 18", C47+730.5&gt;'BASIC INFO'!$B$3, "NOT YET 2 YEARS")</f>
        <v>N/A</v>
      </c>
      <c r="I47" s="115" t="str">
        <f>IF(OR(AND(LEFT('CASE DATA'!E48,4)="321.",MID('CASE DATA'!A48,8,2)="SM"),MID('CASE DATA'!A48,8,2)="ST",MID('CASE DATA'!A48,8,2)="NT"),"TRAFFIC",IF(OR('CASE DATA'!F48="DISM", 'CASE DATA'!F48="ACQ", 'CASE DATA'!F48="NOTF", 'CASE DATA'!F48="WTHD", 'CASE DATA'!F48="TNSF"), "YES", "NO"))</f>
        <v>NO</v>
      </c>
      <c r="J47" s="114" t="str">
        <f>IF(I47="YES",'CASE DATA'!K48,"N/A")</f>
        <v>N/A</v>
      </c>
      <c r="K47" s="114" t="str">
        <f>IF(I47="YES",'CASE DATA'!I48+'CASE DATA'!J48+'CASE DATA'!L48+'CASE DATA'!M48+'CASE DATA'!N48+'CASE DATA'!O48+'CASE DATA'!P48+'CASE DATA'!Q48+'CASE DATA'!R48,"N/A")</f>
        <v>N/A</v>
      </c>
      <c r="L47" s="117" t="str">
        <f>IF(I47="YES",IF(C47+180&lt;'BASIC INFO'!$B$3, "YES", "NO"),"N/A")</f>
        <v>N/A</v>
      </c>
      <c r="M47" s="114" t="str">
        <f t="array" ref="M47">IF(I47="TRAFFIC","n/a",IF(OR('CASE DATA'!F48="GTR", 'CASE DATA'!F48="GPL"),IF(SUM(COUNTIF('CASE DATA'!U48:AF48, TABLES!$N$2:$N$218&amp;"*"))&gt;0,"felony","eligible"),"n/a"))</f>
        <v>n/a</v>
      </c>
      <c r="N47" s="114" t="str">
        <f t="array" ref="N47">IF(M47="eligible",IF(OR((SUM(COUNTIF('CASE DATA'!U48:AF48,TABLES!$P$2:$P$19&amp;"*"))&gt;0),LEFT('CASE DATA'!U48:AF48,4)="717C", LEFT('CASE DATA'!U48:AF48, 3)="719", LEFT('CASE DATA'!U48:AF48,3)="720", LEFT('CASE DATA'!U48:AF48,3)="724", LEFT('CASE DATA'!U48:AF48,3)="726", LEFT('CASE DATA'!U48:AF48,3)="728", LEFT('CASE DATA'!U48:AF48,4)="901A"), "ineligible misd","eligible"),"n/a")</f>
        <v>n/a</v>
      </c>
      <c r="O47" s="114" t="str">
        <f>IF(N47="eligible",IF(COUNTIF('CASE DATA'!$C$4:$C$200, "")-COUNTIF('CASE DATA'!$A$4:$A$200, "")&gt;0, "YES","NO"),"N/A")</f>
        <v>N/A</v>
      </c>
      <c r="P47" s="114" t="str">
        <f>IF(N47="eligible",'CASE DATA'!K48,"N/A")</f>
        <v>N/A</v>
      </c>
      <c r="Q47" s="114" t="str">
        <f>IF(N47="eligible",'CASE DATA'!I48+'CASE DATA'!J48+'CASE DATA'!L48+'CASE DATA'!M48+'CASE DATA'!N48+'CASE DATA'!O48+'CASE DATA'!P48+'CASE DATA'!Q48+'CASE DATA'!R48,"N/A")</f>
        <v>N/A</v>
      </c>
      <c r="R47" s="114" t="str">
        <f>IF(N47="eligible",IF(C47+2920&lt;'BASIC INFO'!$B$3, "YES", "NO"),"N/A")</f>
        <v>N/A</v>
      </c>
      <c r="S47" s="115" t="str">
        <f>IF(OR('CASE DATA'!F48="DEF"), "YES", "NO")</f>
        <v>NO</v>
      </c>
      <c r="T47" s="117" t="str">
        <f>IF(S47="YES",'CASE DATA'!H48,"N/A")</f>
        <v>N/A</v>
      </c>
      <c r="U47" s="114" t="str">
        <f>IF(S47="YES",'CASE DATA'!K48,"N/A")</f>
        <v>N/A</v>
      </c>
      <c r="V47" s="114" t="str">
        <f>IF(S47="YES",'CASE DATA'!I48+'CASE DATA'!J48+'CASE DATA'!L48+'CASE DATA'!M48+'CASE DATA'!N48+'CASE DATA'!O48+'CASE DATA'!P48+'CASE DATA'!Q48+'CASE DATA'!R48,"N/A")</f>
        <v>N/A</v>
      </c>
      <c r="W47" s="117" t="str">
        <f>IF(OR('CASE DATA'!E48="123.46",'CASE DATA'!E48="123.47"),"YES","NO")</f>
        <v>NO</v>
      </c>
      <c r="X47" s="136" t="str">
        <f>IF(W47="YES",COUNTIFS(AD$3:$AD$200,"&gt;"&amp;('CASE DATA'!C48),$AD$3:$AD$200,"&lt;"&amp;('CASE DATA'!C48+730.5)),"n/a")</f>
        <v>n/a</v>
      </c>
      <c r="Y47" s="114" t="str">
        <f>IF(W47="YES",IF(C47+730.5&lt;'BASIC INFO'!$B$3, "YES","NO"), "N/A")</f>
        <v>N/A</v>
      </c>
      <c r="Z47" s="117" t="str">
        <f>IF('CASE DATA'!E48="725.1","YES","NO")</f>
        <v>NO</v>
      </c>
      <c r="AA47" s="117" t="str">
        <f>IF(Z47="YES",IF(C47+730.5&lt;'BASIC INFO'!$B$3, "YES","NO"), "N/A")</f>
        <v>N/A</v>
      </c>
      <c r="AB47" s="117" t="str">
        <f>IF('BASIC INFO'!$B$6+6574.5&gt;C47, "YES", "NO")</f>
        <v>YES</v>
      </c>
      <c r="AC47" s="117" t="str">
        <f>IF(Z47="YES",COUNTIFS(AD$3:$AD$200,"&gt;"&amp;('CASE DATA'!C48),$AD$3:$AD$200,"&lt;"&amp;('CASE DATA'!C48+730.5)),"n/a")</f>
        <v>n/a</v>
      </c>
    </row>
    <row r="48" spans="1:29" x14ac:dyDescent="0.3">
      <c r="A48" s="117" t="str">
        <f>IF('CASE DATA'!A49="","z",'CASE DATA'!A49)</f>
        <v>z</v>
      </c>
      <c r="B48" s="117" t="str">
        <f>IF('CASE DATA'!A49="","",'CASE DATA'!D49)</f>
        <v/>
      </c>
      <c r="C48" s="120">
        <f>'CASE DATA'!C49</f>
        <v>0</v>
      </c>
      <c r="D48" s="163" t="str">
        <f>IF('CASE DATA'!H49="YES",SUM('CASE DATA'!J49:K49,'CASE DATA'!M49,'CASE DATA'!O49:R49),"n/a")</f>
        <v>n/a</v>
      </c>
      <c r="E48" s="5" t="str">
        <f>IF(OR('CASE DATA'!F49="JUV", 'CASE DATA'!F49="JWV"), "YES", "NO")</f>
        <v>NO</v>
      </c>
      <c r="F48" s="5" t="str">
        <f t="array" ref="F48">IF(E48="YES",IF(SUM(COUNTIF('CASE DATA'!$F$4:$F$200, {"GTR","GPL","DEF","JUV"}))&gt;0, "YES","NO"),"N/A")</f>
        <v>N/A</v>
      </c>
      <c r="G48" s="5" t="str">
        <f>IF(E48="YES",IF(COUNTIF('CASE DATA'!$C$4:$C$200, "")-COUNTIF('CASE DATA'!$A$4:$A$200, "")&gt;0, "YES","NO"),"N/A")</f>
        <v>N/A</v>
      </c>
      <c r="H48" s="117" t="str">
        <f>_xlfn.IFS(E48="NO", "N/A", AND('BASIC INFO'!$B$3&gt;'BASIC INFO'!$B$6+6574.5, C48+730.5&lt;'BASIC INFO'!$B$3), "YES", 'BASIC INFO'!$B$3&lt;('BASIC INFO'!$B$6+6574.5), "NOT YET 18", C48+730.5&gt;'BASIC INFO'!$B$3, "NOT YET 2 YEARS")</f>
        <v>N/A</v>
      </c>
      <c r="I48" s="115" t="str">
        <f>IF(OR(AND(LEFT('CASE DATA'!E49,4)="321.",MID('CASE DATA'!A49,8,2)="SM"),MID('CASE DATA'!A49,8,2)="ST",MID('CASE DATA'!A49,8,2)="NT"),"TRAFFIC",IF(OR('CASE DATA'!F49="DISM", 'CASE DATA'!F49="ACQ", 'CASE DATA'!F49="NOTF", 'CASE DATA'!F49="WTHD", 'CASE DATA'!F49="TNSF"), "YES", "NO"))</f>
        <v>NO</v>
      </c>
      <c r="J48" s="114" t="str">
        <f>IF(I48="YES",'CASE DATA'!K49,"N/A")</f>
        <v>N/A</v>
      </c>
      <c r="K48" s="114" t="str">
        <f>IF(I48="YES",'CASE DATA'!I49+'CASE DATA'!J49+'CASE DATA'!L49+'CASE DATA'!M49+'CASE DATA'!N49+'CASE DATA'!O49+'CASE DATA'!P49+'CASE DATA'!Q49+'CASE DATA'!R49,"N/A")</f>
        <v>N/A</v>
      </c>
      <c r="L48" s="117" t="str">
        <f>IF(I48="YES",IF(C48+180&lt;'BASIC INFO'!$B$3, "YES", "NO"),"N/A")</f>
        <v>N/A</v>
      </c>
      <c r="M48" s="114" t="str">
        <f t="array" ref="M48">IF(I48="TRAFFIC","n/a",IF(OR('CASE DATA'!F49="GTR", 'CASE DATA'!F49="GPL"),IF(SUM(COUNTIF('CASE DATA'!U49:AF49, TABLES!$N$2:$N$218&amp;"*"))&gt;0,"felony","eligible"),"n/a"))</f>
        <v>n/a</v>
      </c>
      <c r="N48" s="114" t="str">
        <f t="array" ref="N48">IF(M48="eligible",IF(OR((SUM(COUNTIF('CASE DATA'!U49:AF49,TABLES!$P$2:$P$19&amp;"*"))&gt;0),LEFT('CASE DATA'!U49:AF49,4)="717C", LEFT('CASE DATA'!U49:AF49, 3)="719", LEFT('CASE DATA'!U49:AF49,3)="720", LEFT('CASE DATA'!U49:AF49,3)="724", LEFT('CASE DATA'!U49:AF49,3)="726", LEFT('CASE DATA'!U49:AF49,3)="728", LEFT('CASE DATA'!U49:AF49,4)="901A"), "ineligible misd","eligible"),"n/a")</f>
        <v>n/a</v>
      </c>
      <c r="O48" s="114" t="str">
        <f>IF(N48="eligible",IF(COUNTIF('CASE DATA'!$C$4:$C$200, "")-COUNTIF('CASE DATA'!$A$4:$A$200, "")&gt;0, "YES","NO"),"N/A")</f>
        <v>N/A</v>
      </c>
      <c r="P48" s="114" t="str">
        <f>IF(N48="eligible",'CASE DATA'!K49,"N/A")</f>
        <v>N/A</v>
      </c>
      <c r="Q48" s="114" t="str">
        <f>IF(N48="eligible",'CASE DATA'!I49+'CASE DATA'!J49+'CASE DATA'!L49+'CASE DATA'!M49+'CASE DATA'!N49+'CASE DATA'!O49+'CASE DATA'!P49+'CASE DATA'!Q49+'CASE DATA'!R49,"N/A")</f>
        <v>N/A</v>
      </c>
      <c r="R48" s="114" t="str">
        <f>IF(N48="eligible",IF(C48+2920&lt;'BASIC INFO'!$B$3, "YES", "NO"),"N/A")</f>
        <v>N/A</v>
      </c>
      <c r="S48" s="115" t="str">
        <f>IF(OR('CASE DATA'!F49="DEF"), "YES", "NO")</f>
        <v>NO</v>
      </c>
      <c r="T48" s="117" t="str">
        <f>IF(S48="YES",'CASE DATA'!H49,"N/A")</f>
        <v>N/A</v>
      </c>
      <c r="U48" s="114" t="str">
        <f>IF(S48="YES",'CASE DATA'!K49,"N/A")</f>
        <v>N/A</v>
      </c>
      <c r="V48" s="114" t="str">
        <f>IF(S48="YES",'CASE DATA'!I49+'CASE DATA'!J49+'CASE DATA'!L49+'CASE DATA'!M49+'CASE DATA'!N49+'CASE DATA'!O49+'CASE DATA'!P49+'CASE DATA'!Q49+'CASE DATA'!R49,"N/A")</f>
        <v>N/A</v>
      </c>
      <c r="W48" s="117" t="str">
        <f>IF(OR('CASE DATA'!E49="123.46",'CASE DATA'!E49="123.47"),"YES","NO")</f>
        <v>NO</v>
      </c>
      <c r="X48" s="136" t="str">
        <f>IF(W48="YES",COUNTIFS(AD$3:$AD$200,"&gt;"&amp;('CASE DATA'!C49),$AD$3:$AD$200,"&lt;"&amp;('CASE DATA'!C49+730.5)),"n/a")</f>
        <v>n/a</v>
      </c>
      <c r="Y48" s="114" t="str">
        <f>IF(W48="YES",IF(C48+730.5&lt;'BASIC INFO'!$B$3, "YES","NO"), "N/A")</f>
        <v>N/A</v>
      </c>
      <c r="Z48" s="117" t="str">
        <f>IF('CASE DATA'!E49="725.1","YES","NO")</f>
        <v>NO</v>
      </c>
      <c r="AA48" s="117" t="str">
        <f>IF(Z48="YES",IF(C48+730.5&lt;'BASIC INFO'!$B$3, "YES","NO"), "N/A")</f>
        <v>N/A</v>
      </c>
      <c r="AB48" s="117" t="str">
        <f>IF('BASIC INFO'!$B$6+6574.5&gt;C48, "YES", "NO")</f>
        <v>YES</v>
      </c>
      <c r="AC48" s="117" t="str">
        <f>IF(Z48="YES",COUNTIFS(AD$3:$AD$200,"&gt;"&amp;('CASE DATA'!C49),$AD$3:$AD$200,"&lt;"&amp;('CASE DATA'!C49+730.5)),"n/a")</f>
        <v>n/a</v>
      </c>
    </row>
    <row r="49" spans="1:29" x14ac:dyDescent="0.3">
      <c r="A49" s="117" t="str">
        <f>IF('CASE DATA'!A50="","z",'CASE DATA'!A50)</f>
        <v>z</v>
      </c>
      <c r="B49" s="117" t="str">
        <f>IF('CASE DATA'!A50="","",'CASE DATA'!D50)</f>
        <v/>
      </c>
      <c r="C49" s="120">
        <f>'CASE DATA'!C50</f>
        <v>0</v>
      </c>
      <c r="D49" s="163" t="str">
        <f>IF('CASE DATA'!H50="YES",SUM('CASE DATA'!J50:K50,'CASE DATA'!M50,'CASE DATA'!O50:R50),"n/a")</f>
        <v>n/a</v>
      </c>
      <c r="E49" s="5" t="str">
        <f>IF(OR('CASE DATA'!F50="JUV", 'CASE DATA'!F50="JWV"), "YES", "NO")</f>
        <v>NO</v>
      </c>
      <c r="F49" s="5" t="str">
        <f t="array" ref="F49">IF(E49="YES",IF(SUM(COUNTIF('CASE DATA'!$F$4:$F$200, {"GTR","GPL","DEF","JUV"}))&gt;0, "YES","NO"),"N/A")</f>
        <v>N/A</v>
      </c>
      <c r="G49" s="5" t="str">
        <f>IF(E49="YES",IF(COUNTIF('CASE DATA'!$C$4:$C$200, "")-COUNTIF('CASE DATA'!$A$4:$A$200, "")&gt;0, "YES","NO"),"N/A")</f>
        <v>N/A</v>
      </c>
      <c r="H49" s="117" t="str">
        <f>_xlfn.IFS(E49="NO", "N/A", AND('BASIC INFO'!$B$3&gt;'BASIC INFO'!$B$6+6574.5, C49+730.5&lt;'BASIC INFO'!$B$3), "YES", 'BASIC INFO'!$B$3&lt;('BASIC INFO'!$B$6+6574.5), "NOT YET 18", C49+730.5&gt;'BASIC INFO'!$B$3, "NOT YET 2 YEARS")</f>
        <v>N/A</v>
      </c>
      <c r="I49" s="115" t="str">
        <f>IF(OR(AND(LEFT('CASE DATA'!E50,4)="321.",MID('CASE DATA'!A50,8,2)="SM"),MID('CASE DATA'!A50,8,2)="ST",MID('CASE DATA'!A50,8,2)="NT"),"TRAFFIC",IF(OR('CASE DATA'!F50="DISM", 'CASE DATA'!F50="ACQ", 'CASE DATA'!F50="NOTF", 'CASE DATA'!F50="WTHD", 'CASE DATA'!F50="TNSF"), "YES", "NO"))</f>
        <v>NO</v>
      </c>
      <c r="J49" s="114" t="str">
        <f>IF(I49="YES",'CASE DATA'!K50,"N/A")</f>
        <v>N/A</v>
      </c>
      <c r="K49" s="114" t="str">
        <f>IF(I49="YES",'CASE DATA'!I50+'CASE DATA'!J50+'CASE DATA'!L50+'CASE DATA'!M50+'CASE DATA'!N50+'CASE DATA'!O50+'CASE DATA'!P50+'CASE DATA'!Q50+'CASE DATA'!R50,"N/A")</f>
        <v>N/A</v>
      </c>
      <c r="L49" s="117" t="str">
        <f>IF(I49="YES",IF(C49+180&lt;'BASIC INFO'!$B$3, "YES", "NO"),"N/A")</f>
        <v>N/A</v>
      </c>
      <c r="M49" s="114" t="str">
        <f t="array" ref="M49">IF(I49="TRAFFIC","n/a",IF(OR('CASE DATA'!F50="GTR", 'CASE DATA'!F50="GPL"),IF(SUM(COUNTIF('CASE DATA'!U50:AF50, TABLES!$N$2:$N$218&amp;"*"))&gt;0,"felony","eligible"),"n/a"))</f>
        <v>n/a</v>
      </c>
      <c r="N49" s="114" t="str">
        <f t="array" ref="N49">IF(M49="eligible",IF(OR((SUM(COUNTIF('CASE DATA'!U50:AF50,TABLES!$P$2:$P$19&amp;"*"))&gt;0),LEFT('CASE DATA'!U50:AF50,4)="717C", LEFT('CASE DATA'!U50:AF50, 3)="719", LEFT('CASE DATA'!U50:AF50,3)="720", LEFT('CASE DATA'!U50:AF50,3)="724", LEFT('CASE DATA'!U50:AF50,3)="726", LEFT('CASE DATA'!U50:AF50,3)="728", LEFT('CASE DATA'!U50:AF50,4)="901A"), "ineligible misd","eligible"),"n/a")</f>
        <v>n/a</v>
      </c>
      <c r="O49" s="114" t="str">
        <f>IF(N49="eligible",IF(COUNTIF('CASE DATA'!$C$4:$C$200, "")-COUNTIF('CASE DATA'!$A$4:$A$200, "")&gt;0, "YES","NO"),"N/A")</f>
        <v>N/A</v>
      </c>
      <c r="P49" s="114" t="str">
        <f>IF(N49="eligible",'CASE DATA'!K50,"N/A")</f>
        <v>N/A</v>
      </c>
      <c r="Q49" s="114" t="str">
        <f>IF(N49="eligible",'CASE DATA'!I50+'CASE DATA'!J50+'CASE DATA'!L50+'CASE DATA'!M50+'CASE DATA'!N50+'CASE DATA'!O50+'CASE DATA'!P50+'CASE DATA'!Q50+'CASE DATA'!R50,"N/A")</f>
        <v>N/A</v>
      </c>
      <c r="R49" s="114" t="str">
        <f>IF(N49="eligible",IF(C49+2920&lt;'BASIC INFO'!$B$3, "YES", "NO"),"N/A")</f>
        <v>N/A</v>
      </c>
      <c r="S49" s="115" t="str">
        <f>IF(OR('CASE DATA'!F50="DEF"), "YES", "NO")</f>
        <v>NO</v>
      </c>
      <c r="T49" s="117" t="str">
        <f>IF(S49="YES",'CASE DATA'!H50,"N/A")</f>
        <v>N/A</v>
      </c>
      <c r="U49" s="114" t="str">
        <f>IF(S49="YES",'CASE DATA'!K50,"N/A")</f>
        <v>N/A</v>
      </c>
      <c r="V49" s="114" t="str">
        <f>IF(S49="YES",'CASE DATA'!I50+'CASE DATA'!J50+'CASE DATA'!L50+'CASE DATA'!M50+'CASE DATA'!N50+'CASE DATA'!O50+'CASE DATA'!P50+'CASE DATA'!Q50+'CASE DATA'!R50,"N/A")</f>
        <v>N/A</v>
      </c>
      <c r="W49" s="117" t="str">
        <f>IF(OR('CASE DATA'!E50="123.46",'CASE DATA'!E50="123.47"),"YES","NO")</f>
        <v>NO</v>
      </c>
      <c r="X49" s="136" t="str">
        <f>IF(W49="YES",COUNTIFS(AD$3:$AD$200,"&gt;"&amp;('CASE DATA'!C50),$AD$3:$AD$200,"&lt;"&amp;('CASE DATA'!C50+730.5)),"n/a")</f>
        <v>n/a</v>
      </c>
      <c r="Y49" s="114" t="str">
        <f>IF(W49="YES",IF(C49+730.5&lt;'BASIC INFO'!$B$3, "YES","NO"), "N/A")</f>
        <v>N/A</v>
      </c>
      <c r="Z49" s="117" t="str">
        <f>IF('CASE DATA'!E50="725.1","YES","NO")</f>
        <v>NO</v>
      </c>
      <c r="AA49" s="117" t="str">
        <f>IF(Z49="YES",IF(C49+730.5&lt;'BASIC INFO'!$B$3, "YES","NO"), "N/A")</f>
        <v>N/A</v>
      </c>
      <c r="AB49" s="117" t="str">
        <f>IF('BASIC INFO'!$B$6+6574.5&gt;C49, "YES", "NO")</f>
        <v>YES</v>
      </c>
      <c r="AC49" s="117" t="str">
        <f>IF(Z49="YES",COUNTIFS(AD$3:$AD$200,"&gt;"&amp;('CASE DATA'!C50),$AD$3:$AD$200,"&lt;"&amp;('CASE DATA'!C50+730.5)),"n/a")</f>
        <v>n/a</v>
      </c>
    </row>
    <row r="50" spans="1:29" x14ac:dyDescent="0.3">
      <c r="A50" s="117" t="str">
        <f>IF('CASE DATA'!A51="","z",'CASE DATA'!A51)</f>
        <v>z</v>
      </c>
      <c r="B50" s="117" t="str">
        <f>IF('CASE DATA'!A51="","",'CASE DATA'!D51)</f>
        <v/>
      </c>
      <c r="C50" s="120">
        <f>'CASE DATA'!C51</f>
        <v>0</v>
      </c>
      <c r="D50" s="163" t="str">
        <f>IF('CASE DATA'!H51="YES",SUM('CASE DATA'!J51:K51,'CASE DATA'!M51,'CASE DATA'!O51:R51),"n/a")</f>
        <v>n/a</v>
      </c>
      <c r="E50" s="5" t="str">
        <f>IF(OR('CASE DATA'!F51="JUV", 'CASE DATA'!F51="JWV"), "YES", "NO")</f>
        <v>NO</v>
      </c>
      <c r="F50" s="5" t="str">
        <f t="array" ref="F50">IF(E50="YES",IF(SUM(COUNTIF('CASE DATA'!$F$4:$F$200, {"GTR","GPL","DEF","JUV"}))&gt;0, "YES","NO"),"N/A")</f>
        <v>N/A</v>
      </c>
      <c r="G50" s="5" t="str">
        <f>IF(E50="YES",IF(COUNTIF('CASE DATA'!$C$4:$C$200, "")-COUNTIF('CASE DATA'!$A$4:$A$200, "")&gt;0, "YES","NO"),"N/A")</f>
        <v>N/A</v>
      </c>
      <c r="H50" s="117" t="str">
        <f>_xlfn.IFS(E50="NO", "N/A", AND('BASIC INFO'!$B$3&gt;'BASIC INFO'!$B$6+6574.5, C50+730.5&lt;'BASIC INFO'!$B$3), "YES", 'BASIC INFO'!$B$3&lt;('BASIC INFO'!$B$6+6574.5), "NOT YET 18", C50+730.5&gt;'BASIC INFO'!$B$3, "NOT YET 2 YEARS")</f>
        <v>N/A</v>
      </c>
      <c r="I50" s="115" t="str">
        <f>IF(OR(AND(LEFT('CASE DATA'!E51,4)="321.",MID('CASE DATA'!A51,8,2)="SM"),MID('CASE DATA'!A51,8,2)="ST",MID('CASE DATA'!A51,8,2)="NT"),"TRAFFIC",IF(OR('CASE DATA'!F51="DISM", 'CASE DATA'!F51="ACQ", 'CASE DATA'!F51="NOTF", 'CASE DATA'!F51="WTHD", 'CASE DATA'!F51="TNSF"), "YES", "NO"))</f>
        <v>NO</v>
      </c>
      <c r="J50" s="114" t="str">
        <f>IF(I50="YES",'CASE DATA'!K51,"N/A")</f>
        <v>N/A</v>
      </c>
      <c r="K50" s="114" t="str">
        <f>IF(I50="YES",'CASE DATA'!I51+'CASE DATA'!J51+'CASE DATA'!L51+'CASE DATA'!M51+'CASE DATA'!N51+'CASE DATA'!O51+'CASE DATA'!P51+'CASE DATA'!Q51+'CASE DATA'!R51,"N/A")</f>
        <v>N/A</v>
      </c>
      <c r="L50" s="117" t="str">
        <f>IF(I50="YES",IF(C50+180&lt;'BASIC INFO'!$B$3, "YES", "NO"),"N/A")</f>
        <v>N/A</v>
      </c>
      <c r="M50" s="114" t="str">
        <f t="array" ref="M50">IF(I50="TRAFFIC","n/a",IF(OR('CASE DATA'!F51="GTR", 'CASE DATA'!F51="GPL"),IF(SUM(COUNTIF('CASE DATA'!U51:AF51, TABLES!$N$2:$N$218&amp;"*"))&gt;0,"felony","eligible"),"n/a"))</f>
        <v>n/a</v>
      </c>
      <c r="N50" s="114" t="str">
        <f t="array" ref="N50">IF(M50="eligible",IF(OR((SUM(COUNTIF('CASE DATA'!U51:AF51,TABLES!$P$2:$P$19&amp;"*"))&gt;0),LEFT('CASE DATA'!U51:AF51,4)="717C", LEFT('CASE DATA'!U51:AF51, 3)="719", LEFT('CASE DATA'!U51:AF51,3)="720", LEFT('CASE DATA'!U51:AF51,3)="724", LEFT('CASE DATA'!U51:AF51,3)="726", LEFT('CASE DATA'!U51:AF51,3)="728", LEFT('CASE DATA'!U51:AF51,4)="901A"), "ineligible misd","eligible"),"n/a")</f>
        <v>n/a</v>
      </c>
      <c r="O50" s="114" t="str">
        <f>IF(N50="eligible",IF(COUNTIF('CASE DATA'!$C$4:$C$200, "")-COUNTIF('CASE DATA'!$A$4:$A$200, "")&gt;0, "YES","NO"),"N/A")</f>
        <v>N/A</v>
      </c>
      <c r="P50" s="114" t="str">
        <f>IF(N50="eligible",'CASE DATA'!K51,"N/A")</f>
        <v>N/A</v>
      </c>
      <c r="Q50" s="114" t="str">
        <f>IF(N50="eligible",'CASE DATA'!I51+'CASE DATA'!J51+'CASE DATA'!L51+'CASE DATA'!M51+'CASE DATA'!N51+'CASE DATA'!O51+'CASE DATA'!P51+'CASE DATA'!Q51+'CASE DATA'!R51,"N/A")</f>
        <v>N/A</v>
      </c>
      <c r="R50" s="114" t="str">
        <f>IF(N50="eligible",IF(C50+2920&lt;'BASIC INFO'!$B$3, "YES", "NO"),"N/A")</f>
        <v>N/A</v>
      </c>
      <c r="S50" s="115" t="str">
        <f>IF(OR('CASE DATA'!F51="DEF"), "YES", "NO")</f>
        <v>NO</v>
      </c>
      <c r="T50" s="117" t="str">
        <f>IF(S50="YES",'CASE DATA'!H51,"N/A")</f>
        <v>N/A</v>
      </c>
      <c r="U50" s="114" t="str">
        <f>IF(S50="YES",'CASE DATA'!K51,"N/A")</f>
        <v>N/A</v>
      </c>
      <c r="V50" s="114" t="str">
        <f>IF(S50="YES",'CASE DATA'!I51+'CASE DATA'!J51+'CASE DATA'!L51+'CASE DATA'!M51+'CASE DATA'!N51+'CASE DATA'!O51+'CASE DATA'!P51+'CASE DATA'!Q51+'CASE DATA'!R51,"N/A")</f>
        <v>N/A</v>
      </c>
      <c r="W50" s="117" t="str">
        <f>IF(OR('CASE DATA'!E51="123.46",'CASE DATA'!E51="123.47"),"YES","NO")</f>
        <v>NO</v>
      </c>
      <c r="X50" s="136" t="str">
        <f>IF(W50="YES",COUNTIFS(AD$3:$AD$200,"&gt;"&amp;('CASE DATA'!C51),$AD$3:$AD$200,"&lt;"&amp;('CASE DATA'!C51+730.5)),"n/a")</f>
        <v>n/a</v>
      </c>
      <c r="Y50" s="114" t="str">
        <f>IF(W50="YES",IF(C50+730.5&lt;'BASIC INFO'!$B$3, "YES","NO"), "N/A")</f>
        <v>N/A</v>
      </c>
      <c r="Z50" s="117" t="str">
        <f>IF('CASE DATA'!E51="725.1","YES","NO")</f>
        <v>NO</v>
      </c>
      <c r="AA50" s="117" t="str">
        <f>IF(Z50="YES",IF(C50+730.5&lt;'BASIC INFO'!$B$3, "YES","NO"), "N/A")</f>
        <v>N/A</v>
      </c>
      <c r="AB50" s="117" t="str">
        <f>IF('BASIC INFO'!$B$6+6574.5&gt;C50, "YES", "NO")</f>
        <v>YES</v>
      </c>
      <c r="AC50" s="117" t="str">
        <f>IF(Z50="YES",COUNTIFS(AD$3:$AD$200,"&gt;"&amp;('CASE DATA'!C51),$AD$3:$AD$200,"&lt;"&amp;('CASE DATA'!C51+730.5)),"n/a")</f>
        <v>n/a</v>
      </c>
    </row>
    <row r="51" spans="1:29" x14ac:dyDescent="0.3">
      <c r="A51" s="117" t="str">
        <f>IF('CASE DATA'!A52="","z",'CASE DATA'!A52)</f>
        <v>z</v>
      </c>
      <c r="B51" s="117" t="str">
        <f>IF('CASE DATA'!A52="","",'CASE DATA'!D52)</f>
        <v/>
      </c>
      <c r="C51" s="120">
        <f>'CASE DATA'!C52</f>
        <v>0</v>
      </c>
      <c r="D51" s="163" t="str">
        <f>IF('CASE DATA'!H52="YES",SUM('CASE DATA'!J52:K52,'CASE DATA'!M52,'CASE DATA'!O52:R52),"n/a")</f>
        <v>n/a</v>
      </c>
      <c r="E51" s="5" t="str">
        <f>IF(OR('CASE DATA'!F52="JUV", 'CASE DATA'!F52="JWV"), "YES", "NO")</f>
        <v>NO</v>
      </c>
      <c r="F51" s="5" t="str">
        <f t="array" ref="F51">IF(E51="YES",IF(SUM(COUNTIF('CASE DATA'!$F$4:$F$200, {"GTR","GPL","DEF","JUV"}))&gt;0, "YES","NO"),"N/A")</f>
        <v>N/A</v>
      </c>
      <c r="G51" s="5" t="str">
        <f>IF(E51="YES",IF(COUNTIF('CASE DATA'!$C$4:$C$200, "")-COUNTIF('CASE DATA'!$A$4:$A$200, "")&gt;0, "YES","NO"),"N/A")</f>
        <v>N/A</v>
      </c>
      <c r="H51" s="117" t="str">
        <f>_xlfn.IFS(E51="NO", "N/A", AND('BASIC INFO'!$B$3&gt;'BASIC INFO'!$B$6+6574.5, C51+730.5&lt;'BASIC INFO'!$B$3), "YES", 'BASIC INFO'!$B$3&lt;('BASIC INFO'!$B$6+6574.5), "NOT YET 18", C51+730.5&gt;'BASIC INFO'!$B$3, "NOT YET 2 YEARS")</f>
        <v>N/A</v>
      </c>
      <c r="I51" s="115" t="str">
        <f>IF(OR(AND(LEFT('CASE DATA'!E52,4)="321.",MID('CASE DATA'!A52,8,2)="SM"),MID('CASE DATA'!A52,8,2)="ST",MID('CASE DATA'!A52,8,2)="NT"),"TRAFFIC",IF(OR('CASE DATA'!F52="DISM", 'CASE DATA'!F52="ACQ", 'CASE DATA'!F52="NOTF", 'CASE DATA'!F52="WTHD", 'CASE DATA'!F52="TNSF"), "YES", "NO"))</f>
        <v>NO</v>
      </c>
      <c r="J51" s="114" t="str">
        <f>IF(I51="YES",'CASE DATA'!K52,"N/A")</f>
        <v>N/A</v>
      </c>
      <c r="K51" s="114" t="str">
        <f>IF(I51="YES",'CASE DATA'!I52+'CASE DATA'!J52+'CASE DATA'!L52+'CASE DATA'!M52+'CASE DATA'!N52+'CASE DATA'!O52+'CASE DATA'!P52+'CASE DATA'!Q52+'CASE DATA'!R52,"N/A")</f>
        <v>N/A</v>
      </c>
      <c r="L51" s="117" t="str">
        <f>IF(I51="YES",IF(C51+180&lt;'BASIC INFO'!$B$3, "YES", "NO"),"N/A")</f>
        <v>N/A</v>
      </c>
      <c r="M51" s="114" t="str">
        <f t="array" ref="M51">IF(I51="TRAFFIC","n/a",IF(OR('CASE DATA'!F52="GTR", 'CASE DATA'!F52="GPL"),IF(SUM(COUNTIF('CASE DATA'!U52:AF52, TABLES!$N$2:$N$218&amp;"*"))&gt;0,"felony","eligible"),"n/a"))</f>
        <v>n/a</v>
      </c>
      <c r="N51" s="114" t="str">
        <f t="array" ref="N51">IF(M51="eligible",IF(OR((SUM(COUNTIF('CASE DATA'!U52:AF52,TABLES!$P$2:$P$19&amp;"*"))&gt;0),LEFT('CASE DATA'!U52:AF52,4)="717C", LEFT('CASE DATA'!U52:AF52, 3)="719", LEFT('CASE DATA'!U52:AF52,3)="720", LEFT('CASE DATA'!U52:AF52,3)="724", LEFT('CASE DATA'!U52:AF52,3)="726", LEFT('CASE DATA'!U52:AF52,3)="728", LEFT('CASE DATA'!U52:AF52,4)="901A"), "ineligible misd","eligible"),"n/a")</f>
        <v>n/a</v>
      </c>
      <c r="O51" s="114" t="str">
        <f>IF(N51="eligible",IF(COUNTIF('CASE DATA'!$C$4:$C$200, "")-COUNTIF('CASE DATA'!$A$4:$A$200, "")&gt;0, "YES","NO"),"N/A")</f>
        <v>N/A</v>
      </c>
      <c r="P51" s="114" t="str">
        <f>IF(N51="eligible",'CASE DATA'!K52,"N/A")</f>
        <v>N/A</v>
      </c>
      <c r="Q51" s="114" t="str">
        <f>IF(N51="eligible",'CASE DATA'!I52+'CASE DATA'!J52+'CASE DATA'!L52+'CASE DATA'!M52+'CASE DATA'!N52+'CASE DATA'!O52+'CASE DATA'!P52+'CASE DATA'!Q52+'CASE DATA'!R52,"N/A")</f>
        <v>N/A</v>
      </c>
      <c r="R51" s="114" t="str">
        <f>IF(N51="eligible",IF(C51+2920&lt;'BASIC INFO'!$B$3, "YES", "NO"),"N/A")</f>
        <v>N/A</v>
      </c>
      <c r="S51" s="115" t="str">
        <f>IF(OR('CASE DATA'!F52="DEF"), "YES", "NO")</f>
        <v>NO</v>
      </c>
      <c r="T51" s="117" t="str">
        <f>IF(S51="YES",'CASE DATA'!H52,"N/A")</f>
        <v>N/A</v>
      </c>
      <c r="U51" s="114" t="str">
        <f>IF(S51="YES",'CASE DATA'!K52,"N/A")</f>
        <v>N/A</v>
      </c>
      <c r="V51" s="114" t="str">
        <f>IF(S51="YES",'CASE DATA'!I52+'CASE DATA'!J52+'CASE DATA'!L52+'CASE DATA'!M52+'CASE DATA'!N52+'CASE DATA'!O52+'CASE DATA'!P52+'CASE DATA'!Q52+'CASE DATA'!R52,"N/A")</f>
        <v>N/A</v>
      </c>
      <c r="W51" s="117" t="str">
        <f>IF(OR('CASE DATA'!E52="123.46",'CASE DATA'!E52="123.47"),"YES","NO")</f>
        <v>NO</v>
      </c>
      <c r="X51" s="136" t="str">
        <f>IF(W51="YES",COUNTIFS(AD$3:$AD$200,"&gt;"&amp;('CASE DATA'!C52),$AD$3:$AD$200,"&lt;"&amp;('CASE DATA'!C52+730.5)),"n/a")</f>
        <v>n/a</v>
      </c>
      <c r="Y51" s="114" t="str">
        <f>IF(W51="YES",IF(C51+730.5&lt;'BASIC INFO'!$B$3, "YES","NO"), "N/A")</f>
        <v>N/A</v>
      </c>
      <c r="Z51" s="117" t="str">
        <f>IF('CASE DATA'!E52="725.1","YES","NO")</f>
        <v>NO</v>
      </c>
      <c r="AA51" s="117" t="str">
        <f>IF(Z51="YES",IF(C51+730.5&lt;'BASIC INFO'!$B$3, "YES","NO"), "N/A")</f>
        <v>N/A</v>
      </c>
      <c r="AB51" s="117" t="str">
        <f>IF('BASIC INFO'!$B$6+6574.5&gt;C51, "YES", "NO")</f>
        <v>YES</v>
      </c>
      <c r="AC51" s="117" t="str">
        <f>IF(Z51="YES",COUNTIFS(AD$3:$AD$200,"&gt;"&amp;('CASE DATA'!C52),$AD$3:$AD$200,"&lt;"&amp;('CASE DATA'!C52+730.5)),"n/a")</f>
        <v>n/a</v>
      </c>
    </row>
    <row r="52" spans="1:29" x14ac:dyDescent="0.3">
      <c r="A52" s="117" t="str">
        <f>IF('CASE DATA'!A53="","z",'CASE DATA'!A53)</f>
        <v>z</v>
      </c>
      <c r="B52" s="117" t="str">
        <f>IF('CASE DATA'!A53="","",'CASE DATA'!D53)</f>
        <v/>
      </c>
      <c r="C52" s="120">
        <f>'CASE DATA'!C53</f>
        <v>0</v>
      </c>
      <c r="D52" s="163" t="str">
        <f>IF('CASE DATA'!H53="YES",SUM('CASE DATA'!J53:K53,'CASE DATA'!M53,'CASE DATA'!O53:R53),"n/a")</f>
        <v>n/a</v>
      </c>
      <c r="E52" s="5" t="str">
        <f>IF(OR('CASE DATA'!F53="JUV", 'CASE DATA'!F53="JWV"), "YES", "NO")</f>
        <v>NO</v>
      </c>
      <c r="F52" s="5" t="str">
        <f t="array" ref="F52">IF(E52="YES",IF(SUM(COUNTIF('CASE DATA'!$F$4:$F$200, {"GTR","GPL","DEF","JUV"}))&gt;0, "YES","NO"),"N/A")</f>
        <v>N/A</v>
      </c>
      <c r="G52" s="5" t="str">
        <f>IF(E52="YES",IF(COUNTIF('CASE DATA'!$C$4:$C$200, "")-COUNTIF('CASE DATA'!$A$4:$A$200, "")&gt;0, "YES","NO"),"N/A")</f>
        <v>N/A</v>
      </c>
      <c r="H52" s="117" t="str">
        <f>_xlfn.IFS(E52="NO", "N/A", AND('BASIC INFO'!$B$3&gt;'BASIC INFO'!$B$6+6574.5, C52+730.5&lt;'BASIC INFO'!$B$3), "YES", 'BASIC INFO'!$B$3&lt;('BASIC INFO'!$B$6+6574.5), "NOT YET 18", C52+730.5&gt;'BASIC INFO'!$B$3, "NOT YET 2 YEARS")</f>
        <v>N/A</v>
      </c>
      <c r="I52" s="115" t="str">
        <f>IF(OR(AND(LEFT('CASE DATA'!E53,4)="321.",MID('CASE DATA'!A53,8,2)="SM"),MID('CASE DATA'!A53,8,2)="ST",MID('CASE DATA'!A53,8,2)="NT"),"TRAFFIC",IF(OR('CASE DATA'!F53="DISM", 'CASE DATA'!F53="ACQ", 'CASE DATA'!F53="NOTF", 'CASE DATA'!F53="WTHD", 'CASE DATA'!F53="TNSF"), "YES", "NO"))</f>
        <v>NO</v>
      </c>
      <c r="J52" s="114" t="str">
        <f>IF(I52="YES",'CASE DATA'!K53,"N/A")</f>
        <v>N/A</v>
      </c>
      <c r="K52" s="114" t="str">
        <f>IF(I52="YES",'CASE DATA'!I53+'CASE DATA'!J53+'CASE DATA'!L53+'CASE DATA'!M53+'CASE DATA'!N53+'CASE DATA'!O53+'CASE DATA'!P53+'CASE DATA'!Q53+'CASE DATA'!R53,"N/A")</f>
        <v>N/A</v>
      </c>
      <c r="L52" s="117" t="str">
        <f>IF(I52="YES",IF(C52+180&lt;'BASIC INFO'!$B$3, "YES", "NO"),"N/A")</f>
        <v>N/A</v>
      </c>
      <c r="M52" s="114" t="str">
        <f t="array" ref="M52">IF(I52="TRAFFIC","n/a",IF(OR('CASE DATA'!F53="GTR", 'CASE DATA'!F53="GPL"),IF(SUM(COUNTIF('CASE DATA'!U53:AF53, TABLES!$N$2:$N$218&amp;"*"))&gt;0,"felony","eligible"),"n/a"))</f>
        <v>n/a</v>
      </c>
      <c r="N52" s="114" t="str">
        <f t="array" ref="N52">IF(M52="eligible",IF(OR((SUM(COUNTIF('CASE DATA'!U53:AF53,TABLES!$P$2:$P$19&amp;"*"))&gt;0),LEFT('CASE DATA'!U53:AF53,4)="717C", LEFT('CASE DATA'!U53:AF53, 3)="719", LEFT('CASE DATA'!U53:AF53,3)="720", LEFT('CASE DATA'!U53:AF53,3)="724", LEFT('CASE DATA'!U53:AF53,3)="726", LEFT('CASE DATA'!U53:AF53,3)="728", LEFT('CASE DATA'!U53:AF53,4)="901A"), "ineligible misd","eligible"),"n/a")</f>
        <v>n/a</v>
      </c>
      <c r="O52" s="114" t="str">
        <f>IF(N52="eligible",IF(COUNTIF('CASE DATA'!$C$4:$C$200, "")-COUNTIF('CASE DATA'!$A$4:$A$200, "")&gt;0, "YES","NO"),"N/A")</f>
        <v>N/A</v>
      </c>
      <c r="P52" s="114" t="str">
        <f>IF(N52="eligible",'CASE DATA'!K53,"N/A")</f>
        <v>N/A</v>
      </c>
      <c r="Q52" s="114" t="str">
        <f>IF(N52="eligible",'CASE DATA'!I53+'CASE DATA'!J53+'CASE DATA'!L53+'CASE DATA'!M53+'CASE DATA'!N53+'CASE DATA'!O53+'CASE DATA'!P53+'CASE DATA'!Q53+'CASE DATA'!R53,"N/A")</f>
        <v>N/A</v>
      </c>
      <c r="R52" s="114" t="str">
        <f>IF(N52="eligible",IF(C52+2920&lt;'BASIC INFO'!$B$3, "YES", "NO"),"N/A")</f>
        <v>N/A</v>
      </c>
      <c r="S52" s="115" t="str">
        <f>IF(OR('CASE DATA'!F53="DEF"), "YES", "NO")</f>
        <v>NO</v>
      </c>
      <c r="T52" s="117" t="str">
        <f>IF(S52="YES",'CASE DATA'!H53,"N/A")</f>
        <v>N/A</v>
      </c>
      <c r="U52" s="114" t="str">
        <f>IF(S52="YES",'CASE DATA'!K53,"N/A")</f>
        <v>N/A</v>
      </c>
      <c r="V52" s="114" t="str">
        <f>IF(S52="YES",'CASE DATA'!I53+'CASE DATA'!J53+'CASE DATA'!L53+'CASE DATA'!M53+'CASE DATA'!N53+'CASE DATA'!O53+'CASE DATA'!P53+'CASE DATA'!Q53+'CASE DATA'!R53,"N/A")</f>
        <v>N/A</v>
      </c>
      <c r="W52" s="117" t="str">
        <f>IF(OR('CASE DATA'!E53="123.46",'CASE DATA'!E53="123.47"),"YES","NO")</f>
        <v>NO</v>
      </c>
      <c r="X52" s="136" t="str">
        <f>IF(W52="YES",COUNTIFS(AD$3:$AD$200,"&gt;"&amp;('CASE DATA'!C53),$AD$3:$AD$200,"&lt;"&amp;('CASE DATA'!C53+730.5)),"n/a")</f>
        <v>n/a</v>
      </c>
      <c r="Y52" s="114" t="str">
        <f>IF(W52="YES",IF(C52+730.5&lt;'BASIC INFO'!$B$3, "YES","NO"), "N/A")</f>
        <v>N/A</v>
      </c>
      <c r="Z52" s="117" t="str">
        <f>IF('CASE DATA'!E53="725.1","YES","NO")</f>
        <v>NO</v>
      </c>
      <c r="AA52" s="117" t="str">
        <f>IF(Z52="YES",IF(C52+730.5&lt;'BASIC INFO'!$B$3, "YES","NO"), "N/A")</f>
        <v>N/A</v>
      </c>
      <c r="AB52" s="117" t="str">
        <f>IF('BASIC INFO'!$B$6+6574.5&gt;C52, "YES", "NO")</f>
        <v>YES</v>
      </c>
      <c r="AC52" s="117" t="str">
        <f>IF(Z52="YES",COUNTIFS(AD$3:$AD$200,"&gt;"&amp;('CASE DATA'!C53),$AD$3:$AD$200,"&lt;"&amp;('CASE DATA'!C53+730.5)),"n/a")</f>
        <v>n/a</v>
      </c>
    </row>
    <row r="53" spans="1:29" x14ac:dyDescent="0.3">
      <c r="A53" s="117" t="str">
        <f>IF('CASE DATA'!A54="","z",'CASE DATA'!A54)</f>
        <v>z</v>
      </c>
      <c r="B53" s="117" t="str">
        <f>IF('CASE DATA'!A54="","",'CASE DATA'!D54)</f>
        <v/>
      </c>
      <c r="C53" s="120">
        <f>'CASE DATA'!C54</f>
        <v>0</v>
      </c>
      <c r="D53" s="163" t="str">
        <f>IF('CASE DATA'!H54="YES",SUM('CASE DATA'!J54:K54,'CASE DATA'!M54,'CASE DATA'!O54:R54),"n/a")</f>
        <v>n/a</v>
      </c>
      <c r="E53" s="5" t="str">
        <f>IF(OR('CASE DATA'!F54="JUV", 'CASE DATA'!F54="JWV"), "YES", "NO")</f>
        <v>NO</v>
      </c>
      <c r="F53" s="5" t="str">
        <f t="array" ref="F53">IF(E53="YES",IF(SUM(COUNTIF('CASE DATA'!$F$4:$F$200, {"GTR","GPL","DEF","JUV"}))&gt;0, "YES","NO"),"N/A")</f>
        <v>N/A</v>
      </c>
      <c r="G53" s="5" t="str">
        <f>IF(E53="YES",IF(COUNTIF('CASE DATA'!$C$4:$C$200, "")-COUNTIF('CASE DATA'!$A$4:$A$200, "")&gt;0, "YES","NO"),"N/A")</f>
        <v>N/A</v>
      </c>
      <c r="H53" s="117" t="str">
        <f>_xlfn.IFS(E53="NO", "N/A", AND('BASIC INFO'!$B$3&gt;'BASIC INFO'!$B$6+6574.5, C53+730.5&lt;'BASIC INFO'!$B$3), "YES", 'BASIC INFO'!$B$3&lt;('BASIC INFO'!$B$6+6574.5), "NOT YET 18", C53+730.5&gt;'BASIC INFO'!$B$3, "NOT YET 2 YEARS")</f>
        <v>N/A</v>
      </c>
      <c r="I53" s="115" t="str">
        <f>IF(OR(AND(LEFT('CASE DATA'!E54,4)="321.",MID('CASE DATA'!A54,8,2)="SM"),MID('CASE DATA'!A54,8,2)="ST",MID('CASE DATA'!A54,8,2)="NT"),"TRAFFIC",IF(OR('CASE DATA'!F54="DISM", 'CASE DATA'!F54="ACQ", 'CASE DATA'!F54="NOTF", 'CASE DATA'!F54="WTHD", 'CASE DATA'!F54="TNSF"), "YES", "NO"))</f>
        <v>NO</v>
      </c>
      <c r="J53" s="114" t="str">
        <f>IF(I53="YES",'CASE DATA'!K54,"N/A")</f>
        <v>N/A</v>
      </c>
      <c r="K53" s="114" t="str">
        <f>IF(I53="YES",'CASE DATA'!I54+'CASE DATA'!J54+'CASE DATA'!L54+'CASE DATA'!M54+'CASE DATA'!N54+'CASE DATA'!O54+'CASE DATA'!P54+'CASE DATA'!Q54+'CASE DATA'!R54,"N/A")</f>
        <v>N/A</v>
      </c>
      <c r="L53" s="117" t="str">
        <f>IF(I53="YES",IF(C53+180&lt;'BASIC INFO'!$B$3, "YES", "NO"),"N/A")</f>
        <v>N/A</v>
      </c>
      <c r="M53" s="114" t="str">
        <f t="array" ref="M53">IF(I53="TRAFFIC","n/a",IF(OR('CASE DATA'!F54="GTR", 'CASE DATA'!F54="GPL"),IF(SUM(COUNTIF('CASE DATA'!U54:AF54, TABLES!$N$2:$N$218&amp;"*"))&gt;0,"felony","eligible"),"n/a"))</f>
        <v>n/a</v>
      </c>
      <c r="N53" s="114" t="str">
        <f t="array" ref="N53">IF(M53="eligible",IF(OR((SUM(COUNTIF('CASE DATA'!U54:AF54,TABLES!$P$2:$P$19&amp;"*"))&gt;0),LEFT('CASE DATA'!U54:AF54,4)="717C", LEFT('CASE DATA'!U54:AF54, 3)="719", LEFT('CASE DATA'!U54:AF54,3)="720", LEFT('CASE DATA'!U54:AF54,3)="724", LEFT('CASE DATA'!U54:AF54,3)="726", LEFT('CASE DATA'!U54:AF54,3)="728", LEFT('CASE DATA'!U54:AF54,4)="901A"), "ineligible misd","eligible"),"n/a")</f>
        <v>n/a</v>
      </c>
      <c r="O53" s="114" t="str">
        <f>IF(N53="eligible",IF(COUNTIF('CASE DATA'!$C$4:$C$200, "")-COUNTIF('CASE DATA'!$A$4:$A$200, "")&gt;0, "YES","NO"),"N/A")</f>
        <v>N/A</v>
      </c>
      <c r="P53" s="114" t="str">
        <f>IF(N53="eligible",'CASE DATA'!K54,"N/A")</f>
        <v>N/A</v>
      </c>
      <c r="Q53" s="114" t="str">
        <f>IF(N53="eligible",'CASE DATA'!I54+'CASE DATA'!J54+'CASE DATA'!L54+'CASE DATA'!M54+'CASE DATA'!N54+'CASE DATA'!O54+'CASE DATA'!P54+'CASE DATA'!Q54+'CASE DATA'!R54,"N/A")</f>
        <v>N/A</v>
      </c>
      <c r="R53" s="114" t="str">
        <f>IF(N53="eligible",IF(C53+2920&lt;'BASIC INFO'!$B$3, "YES", "NO"),"N/A")</f>
        <v>N/A</v>
      </c>
      <c r="S53" s="115" t="str">
        <f>IF(OR('CASE DATA'!F54="DEF"), "YES", "NO")</f>
        <v>NO</v>
      </c>
      <c r="T53" s="117" t="str">
        <f>IF(S53="YES",'CASE DATA'!H54,"N/A")</f>
        <v>N/A</v>
      </c>
      <c r="U53" s="114" t="str">
        <f>IF(S53="YES",'CASE DATA'!K54,"N/A")</f>
        <v>N/A</v>
      </c>
      <c r="V53" s="114" t="str">
        <f>IF(S53="YES",'CASE DATA'!I54+'CASE DATA'!J54+'CASE DATA'!L54+'CASE DATA'!M54+'CASE DATA'!N54+'CASE DATA'!O54+'CASE DATA'!P54+'CASE DATA'!Q54+'CASE DATA'!R54,"N/A")</f>
        <v>N/A</v>
      </c>
      <c r="W53" s="117" t="str">
        <f>IF(OR('CASE DATA'!E54="123.46",'CASE DATA'!E54="123.47"),"YES","NO")</f>
        <v>NO</v>
      </c>
      <c r="X53" s="136" t="str">
        <f>IF(W53="YES",COUNTIFS(AD$3:$AD$200,"&gt;"&amp;('CASE DATA'!C54),$AD$3:$AD$200,"&lt;"&amp;('CASE DATA'!C54+730.5)),"n/a")</f>
        <v>n/a</v>
      </c>
      <c r="Y53" s="114" t="str">
        <f>IF(W53="YES",IF(C53+730.5&lt;'BASIC INFO'!$B$3, "YES","NO"), "N/A")</f>
        <v>N/A</v>
      </c>
      <c r="Z53" s="117" t="str">
        <f>IF('CASE DATA'!E54="725.1","YES","NO")</f>
        <v>NO</v>
      </c>
      <c r="AA53" s="117" t="str">
        <f>IF(Z53="YES",IF(C53+730.5&lt;'BASIC INFO'!$B$3, "YES","NO"), "N/A")</f>
        <v>N/A</v>
      </c>
      <c r="AB53" s="117" t="str">
        <f>IF('BASIC INFO'!$B$6+6574.5&gt;C53, "YES", "NO")</f>
        <v>YES</v>
      </c>
      <c r="AC53" s="117" t="str">
        <f>IF(Z53="YES",COUNTIFS(AD$3:$AD$200,"&gt;"&amp;('CASE DATA'!C54),$AD$3:$AD$200,"&lt;"&amp;('CASE DATA'!C54+730.5)),"n/a")</f>
        <v>n/a</v>
      </c>
    </row>
    <row r="54" spans="1:29" x14ac:dyDescent="0.3">
      <c r="A54" s="117" t="str">
        <f>IF('CASE DATA'!A55="","z",'CASE DATA'!A55)</f>
        <v>z</v>
      </c>
      <c r="B54" s="117" t="str">
        <f>IF('CASE DATA'!A55="","",'CASE DATA'!D55)</f>
        <v/>
      </c>
      <c r="C54" s="120">
        <f>'CASE DATA'!C55</f>
        <v>0</v>
      </c>
      <c r="D54" s="163" t="str">
        <f>IF('CASE DATA'!H55="YES",SUM('CASE DATA'!J55:K55,'CASE DATA'!M55,'CASE DATA'!O55:R55),"n/a")</f>
        <v>n/a</v>
      </c>
      <c r="E54" s="5" t="str">
        <f>IF(OR('CASE DATA'!F55="JUV", 'CASE DATA'!F55="JWV"), "YES", "NO")</f>
        <v>NO</v>
      </c>
      <c r="F54" s="5" t="str">
        <f t="array" ref="F54">IF(E54="YES",IF(SUM(COUNTIF('CASE DATA'!$F$4:$F$200, {"GTR","GPL","DEF","JUV"}))&gt;0, "YES","NO"),"N/A")</f>
        <v>N/A</v>
      </c>
      <c r="G54" s="5" t="str">
        <f>IF(E54="YES",IF(COUNTIF('CASE DATA'!$C$4:$C$200, "")-COUNTIF('CASE DATA'!$A$4:$A$200, "")&gt;0, "YES","NO"),"N/A")</f>
        <v>N/A</v>
      </c>
      <c r="H54" s="117" t="str">
        <f>_xlfn.IFS(E54="NO", "N/A", AND('BASIC INFO'!$B$3&gt;'BASIC INFO'!$B$6+6574.5, C54+730.5&lt;'BASIC INFO'!$B$3), "YES", 'BASIC INFO'!$B$3&lt;('BASIC INFO'!$B$6+6574.5), "NOT YET 18", C54+730.5&gt;'BASIC INFO'!$B$3, "NOT YET 2 YEARS")</f>
        <v>N/A</v>
      </c>
      <c r="I54" s="115" t="str">
        <f>IF(OR(AND(LEFT('CASE DATA'!E55,4)="321.",MID('CASE DATA'!A55,8,2)="SM"),MID('CASE DATA'!A55,8,2)="ST",MID('CASE DATA'!A55,8,2)="NT"),"TRAFFIC",IF(OR('CASE DATA'!F55="DISM", 'CASE DATA'!F55="ACQ", 'CASE DATA'!F55="NOTF", 'CASE DATA'!F55="WTHD", 'CASE DATA'!F55="TNSF"), "YES", "NO"))</f>
        <v>NO</v>
      </c>
      <c r="J54" s="114" t="str">
        <f>IF(I54="YES",'CASE DATA'!K55,"N/A")</f>
        <v>N/A</v>
      </c>
      <c r="K54" s="114" t="str">
        <f>IF(I54="YES",'CASE DATA'!I55+'CASE DATA'!J55+'CASE DATA'!L55+'CASE DATA'!M55+'CASE DATA'!N55+'CASE DATA'!O55+'CASE DATA'!P55+'CASE DATA'!Q55+'CASE DATA'!R55,"N/A")</f>
        <v>N/A</v>
      </c>
      <c r="L54" s="117" t="str">
        <f>IF(I54="YES",IF(C54+180&lt;'BASIC INFO'!$B$3, "YES", "NO"),"N/A")</f>
        <v>N/A</v>
      </c>
      <c r="M54" s="114" t="str">
        <f t="array" ref="M54">IF(I54="TRAFFIC","n/a",IF(OR('CASE DATA'!F55="GTR", 'CASE DATA'!F55="GPL"),IF(SUM(COUNTIF('CASE DATA'!U55:AF55, TABLES!$N$2:$N$218&amp;"*"))&gt;0,"felony","eligible"),"n/a"))</f>
        <v>n/a</v>
      </c>
      <c r="N54" s="114" t="str">
        <f t="array" ref="N54">IF(M54="eligible",IF(OR((SUM(COUNTIF('CASE DATA'!U55:AF55,TABLES!$P$2:$P$19&amp;"*"))&gt;0),LEFT('CASE DATA'!U55:AF55,4)="717C", LEFT('CASE DATA'!U55:AF55, 3)="719", LEFT('CASE DATA'!U55:AF55,3)="720", LEFT('CASE DATA'!U55:AF55,3)="724", LEFT('CASE DATA'!U55:AF55,3)="726", LEFT('CASE DATA'!U55:AF55,3)="728", LEFT('CASE DATA'!U55:AF55,4)="901A"), "ineligible misd","eligible"),"n/a")</f>
        <v>n/a</v>
      </c>
      <c r="O54" s="114" t="str">
        <f>IF(N54="eligible",IF(COUNTIF('CASE DATA'!$C$4:$C$200, "")-COUNTIF('CASE DATA'!$A$4:$A$200, "")&gt;0, "YES","NO"),"N/A")</f>
        <v>N/A</v>
      </c>
      <c r="P54" s="114" t="str">
        <f>IF(N54="eligible",'CASE DATA'!K55,"N/A")</f>
        <v>N/A</v>
      </c>
      <c r="Q54" s="114" t="str">
        <f>IF(N54="eligible",'CASE DATA'!I55+'CASE DATA'!J55+'CASE DATA'!L55+'CASE DATA'!M55+'CASE DATA'!N55+'CASE DATA'!O55+'CASE DATA'!P55+'CASE DATA'!Q55+'CASE DATA'!R55,"N/A")</f>
        <v>N/A</v>
      </c>
      <c r="R54" s="114" t="str">
        <f>IF(N54="eligible",IF(C54+2920&lt;'BASIC INFO'!$B$3, "YES", "NO"),"N/A")</f>
        <v>N/A</v>
      </c>
      <c r="S54" s="115" t="str">
        <f>IF(OR('CASE DATA'!F55="DEF"), "YES", "NO")</f>
        <v>NO</v>
      </c>
      <c r="T54" s="117" t="str">
        <f>IF(S54="YES",'CASE DATA'!H55,"N/A")</f>
        <v>N/A</v>
      </c>
      <c r="U54" s="114" t="str">
        <f>IF(S54="YES",'CASE DATA'!K55,"N/A")</f>
        <v>N/A</v>
      </c>
      <c r="V54" s="114" t="str">
        <f>IF(S54="YES",'CASE DATA'!I55+'CASE DATA'!J55+'CASE DATA'!L55+'CASE DATA'!M55+'CASE DATA'!N55+'CASE DATA'!O55+'CASE DATA'!P55+'CASE DATA'!Q55+'CASE DATA'!R55,"N/A")</f>
        <v>N/A</v>
      </c>
      <c r="W54" s="117" t="str">
        <f>IF(OR('CASE DATA'!E55="123.46",'CASE DATA'!E55="123.47"),"YES","NO")</f>
        <v>NO</v>
      </c>
      <c r="X54" s="136" t="str">
        <f>IF(W54="YES",COUNTIFS(AD$3:$AD$200,"&gt;"&amp;('CASE DATA'!C55),$AD$3:$AD$200,"&lt;"&amp;('CASE DATA'!C55+730.5)),"n/a")</f>
        <v>n/a</v>
      </c>
      <c r="Y54" s="114" t="str">
        <f>IF(W54="YES",IF(C54+730.5&lt;'BASIC INFO'!$B$3, "YES","NO"), "N/A")</f>
        <v>N/A</v>
      </c>
      <c r="Z54" s="117" t="str">
        <f>IF('CASE DATA'!E55="725.1","YES","NO")</f>
        <v>NO</v>
      </c>
      <c r="AA54" s="117" t="str">
        <f>IF(Z54="YES",IF(C54+730.5&lt;'BASIC INFO'!$B$3, "YES","NO"), "N/A")</f>
        <v>N/A</v>
      </c>
      <c r="AB54" s="117" t="str">
        <f>IF('BASIC INFO'!$B$6+6574.5&gt;C54, "YES", "NO")</f>
        <v>YES</v>
      </c>
      <c r="AC54" s="117" t="str">
        <f>IF(Z54="YES",COUNTIFS(AD$3:$AD$200,"&gt;"&amp;('CASE DATA'!C55),$AD$3:$AD$200,"&lt;"&amp;('CASE DATA'!C55+730.5)),"n/a")</f>
        <v>n/a</v>
      </c>
    </row>
    <row r="55" spans="1:29" x14ac:dyDescent="0.3">
      <c r="A55" s="117" t="str">
        <f>IF('CASE DATA'!A56="","z",'CASE DATA'!A56)</f>
        <v>z</v>
      </c>
      <c r="B55" s="117" t="str">
        <f>IF('CASE DATA'!A56="","",'CASE DATA'!D56)</f>
        <v/>
      </c>
      <c r="C55" s="120">
        <f>'CASE DATA'!C56</f>
        <v>0</v>
      </c>
      <c r="D55" s="163" t="str">
        <f>IF('CASE DATA'!H56="YES",SUM('CASE DATA'!J56:K56,'CASE DATA'!M56,'CASE DATA'!O56:R56),"n/a")</f>
        <v>n/a</v>
      </c>
      <c r="E55" s="5" t="str">
        <f>IF(OR('CASE DATA'!F56="JUV", 'CASE DATA'!F56="JWV"), "YES", "NO")</f>
        <v>NO</v>
      </c>
      <c r="F55" s="5" t="str">
        <f t="array" ref="F55">IF(E55="YES",IF(SUM(COUNTIF('CASE DATA'!$F$4:$F$200, {"GTR","GPL","DEF","JUV"}))&gt;0, "YES","NO"),"N/A")</f>
        <v>N/A</v>
      </c>
      <c r="G55" s="5" t="str">
        <f>IF(E55="YES",IF(COUNTIF('CASE DATA'!$C$4:$C$200, "")-COUNTIF('CASE DATA'!$A$4:$A$200, "")&gt;0, "YES","NO"),"N/A")</f>
        <v>N/A</v>
      </c>
      <c r="H55" s="117" t="str">
        <f>_xlfn.IFS(E55="NO", "N/A", AND('BASIC INFO'!$B$3&gt;'BASIC INFO'!$B$6+6574.5, C55+730.5&lt;'BASIC INFO'!$B$3), "YES", 'BASIC INFO'!$B$3&lt;('BASIC INFO'!$B$6+6574.5), "NOT YET 18", C55+730.5&gt;'BASIC INFO'!$B$3, "NOT YET 2 YEARS")</f>
        <v>N/A</v>
      </c>
      <c r="I55" s="115" t="str">
        <f>IF(OR(AND(LEFT('CASE DATA'!E56,4)="321.",MID('CASE DATA'!A56,8,2)="SM"),MID('CASE DATA'!A56,8,2)="ST",MID('CASE DATA'!A56,8,2)="NT"),"TRAFFIC",IF(OR('CASE DATA'!F56="DISM", 'CASE DATA'!F56="ACQ", 'CASE DATA'!F56="NOTF", 'CASE DATA'!F56="WTHD", 'CASE DATA'!F56="TNSF"), "YES", "NO"))</f>
        <v>NO</v>
      </c>
      <c r="J55" s="114" t="str">
        <f>IF(I55="YES",'CASE DATA'!K56,"N/A")</f>
        <v>N/A</v>
      </c>
      <c r="K55" s="114" t="str">
        <f>IF(I55="YES",'CASE DATA'!I56+'CASE DATA'!J56+'CASE DATA'!L56+'CASE DATA'!M56+'CASE DATA'!N56+'CASE DATA'!O56+'CASE DATA'!P56+'CASE DATA'!Q56+'CASE DATA'!R56,"N/A")</f>
        <v>N/A</v>
      </c>
      <c r="L55" s="117" t="str">
        <f>IF(I55="YES",IF(C55+180&lt;'BASIC INFO'!$B$3, "YES", "NO"),"N/A")</f>
        <v>N/A</v>
      </c>
      <c r="M55" s="114" t="str">
        <f t="array" ref="M55">IF(I55="TRAFFIC","n/a",IF(OR('CASE DATA'!F56="GTR", 'CASE DATA'!F56="GPL"),IF(SUM(COUNTIF('CASE DATA'!U56:AF56, TABLES!$N$2:$N$218&amp;"*"))&gt;0,"felony","eligible"),"n/a"))</f>
        <v>n/a</v>
      </c>
      <c r="N55" s="114" t="str">
        <f t="array" ref="N55">IF(M55="eligible",IF(OR((SUM(COUNTIF('CASE DATA'!U56:AF56,TABLES!$P$2:$P$19&amp;"*"))&gt;0),LEFT('CASE DATA'!U56:AF56,4)="717C", LEFT('CASE DATA'!U56:AF56, 3)="719", LEFT('CASE DATA'!U56:AF56,3)="720", LEFT('CASE DATA'!U56:AF56,3)="724", LEFT('CASE DATA'!U56:AF56,3)="726", LEFT('CASE DATA'!U56:AF56,3)="728", LEFT('CASE DATA'!U56:AF56,4)="901A"), "ineligible misd","eligible"),"n/a")</f>
        <v>n/a</v>
      </c>
      <c r="O55" s="114" t="str">
        <f>IF(N55="eligible",IF(COUNTIF('CASE DATA'!$C$4:$C$200, "")-COUNTIF('CASE DATA'!$A$4:$A$200, "")&gt;0, "YES","NO"),"N/A")</f>
        <v>N/A</v>
      </c>
      <c r="P55" s="114" t="str">
        <f>IF(N55="eligible",'CASE DATA'!K56,"N/A")</f>
        <v>N/A</v>
      </c>
      <c r="Q55" s="114" t="str">
        <f>IF(N55="eligible",'CASE DATA'!I56+'CASE DATA'!J56+'CASE DATA'!L56+'CASE DATA'!M56+'CASE DATA'!N56+'CASE DATA'!O56+'CASE DATA'!P56+'CASE DATA'!Q56+'CASE DATA'!R56,"N/A")</f>
        <v>N/A</v>
      </c>
      <c r="R55" s="114" t="str">
        <f>IF(N55="eligible",IF(C55+2920&lt;'BASIC INFO'!$B$3, "YES", "NO"),"N/A")</f>
        <v>N/A</v>
      </c>
      <c r="S55" s="115" t="str">
        <f>IF(OR('CASE DATA'!F56="DEF"), "YES", "NO")</f>
        <v>NO</v>
      </c>
      <c r="T55" s="117" t="str">
        <f>IF(S55="YES",'CASE DATA'!H56,"N/A")</f>
        <v>N/A</v>
      </c>
      <c r="U55" s="114" t="str">
        <f>IF(S55="YES",'CASE DATA'!K56,"N/A")</f>
        <v>N/A</v>
      </c>
      <c r="V55" s="114" t="str">
        <f>IF(S55="YES",'CASE DATA'!I56+'CASE DATA'!J56+'CASE DATA'!L56+'CASE DATA'!M56+'CASE DATA'!N56+'CASE DATA'!O56+'CASE DATA'!P56+'CASE DATA'!Q56+'CASE DATA'!R56,"N/A")</f>
        <v>N/A</v>
      </c>
      <c r="W55" s="117" t="str">
        <f>IF(OR('CASE DATA'!E56="123.46",'CASE DATA'!E56="123.47"),"YES","NO")</f>
        <v>NO</v>
      </c>
      <c r="X55" s="136" t="str">
        <f>IF(W55="YES",COUNTIFS(AD$3:$AD$200,"&gt;"&amp;('CASE DATA'!C56),$AD$3:$AD$200,"&lt;"&amp;('CASE DATA'!C56+730.5)),"n/a")</f>
        <v>n/a</v>
      </c>
      <c r="Y55" s="114" t="str">
        <f>IF(W55="YES",IF(C55+730.5&lt;'BASIC INFO'!$B$3, "YES","NO"), "N/A")</f>
        <v>N/A</v>
      </c>
      <c r="Z55" s="117" t="str">
        <f>IF('CASE DATA'!E56="725.1","YES","NO")</f>
        <v>NO</v>
      </c>
      <c r="AA55" s="117" t="str">
        <f>IF(Z55="YES",IF(C55+730.5&lt;'BASIC INFO'!$B$3, "YES","NO"), "N/A")</f>
        <v>N/A</v>
      </c>
      <c r="AB55" s="117" t="str">
        <f>IF('BASIC INFO'!$B$6+6574.5&gt;C55, "YES", "NO")</f>
        <v>YES</v>
      </c>
      <c r="AC55" s="117" t="str">
        <f>IF(Z55="YES",COUNTIFS(AD$3:$AD$200,"&gt;"&amp;('CASE DATA'!C56),$AD$3:$AD$200,"&lt;"&amp;('CASE DATA'!C56+730.5)),"n/a")</f>
        <v>n/a</v>
      </c>
    </row>
    <row r="56" spans="1:29" x14ac:dyDescent="0.3">
      <c r="A56" s="117" t="str">
        <f>IF('CASE DATA'!A57="","z",'CASE DATA'!A57)</f>
        <v>z</v>
      </c>
      <c r="B56" s="117" t="str">
        <f>IF('CASE DATA'!A57="","",'CASE DATA'!D57)</f>
        <v/>
      </c>
      <c r="C56" s="120">
        <f>'CASE DATA'!C57</f>
        <v>0</v>
      </c>
      <c r="D56" s="163" t="str">
        <f>IF('CASE DATA'!H57="YES",SUM('CASE DATA'!J57:K57,'CASE DATA'!M57,'CASE DATA'!O57:R57),"n/a")</f>
        <v>n/a</v>
      </c>
      <c r="E56" s="5" t="str">
        <f>IF(OR('CASE DATA'!F57="JUV", 'CASE DATA'!F57="JWV"), "YES", "NO")</f>
        <v>NO</v>
      </c>
      <c r="F56" s="5" t="str">
        <f t="array" ref="F56">IF(E56="YES",IF(SUM(COUNTIF('CASE DATA'!$F$4:$F$200, {"GTR","GPL","DEF","JUV"}))&gt;0, "YES","NO"),"N/A")</f>
        <v>N/A</v>
      </c>
      <c r="G56" s="5" t="str">
        <f>IF(E56="YES",IF(COUNTIF('CASE DATA'!$C$4:$C$200, "")-COUNTIF('CASE DATA'!$A$4:$A$200, "")&gt;0, "YES","NO"),"N/A")</f>
        <v>N/A</v>
      </c>
      <c r="H56" s="117" t="str">
        <f>_xlfn.IFS(E56="NO", "N/A", AND('BASIC INFO'!$B$3&gt;'BASIC INFO'!$B$6+6574.5, C56+730.5&lt;'BASIC INFO'!$B$3), "YES", 'BASIC INFO'!$B$3&lt;('BASIC INFO'!$B$6+6574.5), "NOT YET 18", C56+730.5&gt;'BASIC INFO'!$B$3, "NOT YET 2 YEARS")</f>
        <v>N/A</v>
      </c>
      <c r="I56" s="115" t="str">
        <f>IF(OR(AND(LEFT('CASE DATA'!E57,4)="321.",MID('CASE DATA'!A57,8,2)="SM"),MID('CASE DATA'!A57,8,2)="ST",MID('CASE DATA'!A57,8,2)="NT"),"TRAFFIC",IF(OR('CASE DATA'!F57="DISM", 'CASE DATA'!F57="ACQ", 'CASE DATA'!F57="NOTF", 'CASE DATA'!F57="WTHD", 'CASE DATA'!F57="TNSF"), "YES", "NO"))</f>
        <v>NO</v>
      </c>
      <c r="J56" s="114" t="str">
        <f>IF(I56="YES",'CASE DATA'!K57,"N/A")</f>
        <v>N/A</v>
      </c>
      <c r="K56" s="114" t="str">
        <f>IF(I56="YES",'CASE DATA'!I57+'CASE DATA'!J57+'CASE DATA'!L57+'CASE DATA'!M57+'CASE DATA'!N57+'CASE DATA'!O57+'CASE DATA'!P57+'CASE DATA'!Q57+'CASE DATA'!R57,"N/A")</f>
        <v>N/A</v>
      </c>
      <c r="L56" s="117" t="str">
        <f>IF(I56="YES",IF(C56+180&lt;'BASIC INFO'!$B$3, "YES", "NO"),"N/A")</f>
        <v>N/A</v>
      </c>
      <c r="M56" s="114" t="str">
        <f t="array" ref="M56">IF(I56="TRAFFIC","n/a",IF(OR('CASE DATA'!F57="GTR", 'CASE DATA'!F57="GPL"),IF(SUM(COUNTIF('CASE DATA'!U57:AF57, TABLES!$N$2:$N$218&amp;"*"))&gt;0,"felony","eligible"),"n/a"))</f>
        <v>n/a</v>
      </c>
      <c r="N56" s="114" t="str">
        <f t="array" ref="N56">IF(M56="eligible",IF(OR((SUM(COUNTIF('CASE DATA'!U57:AF57,TABLES!$P$2:$P$19&amp;"*"))&gt;0),LEFT('CASE DATA'!U57:AF57,4)="717C", LEFT('CASE DATA'!U57:AF57, 3)="719", LEFT('CASE DATA'!U57:AF57,3)="720", LEFT('CASE DATA'!U57:AF57,3)="724", LEFT('CASE DATA'!U57:AF57,3)="726", LEFT('CASE DATA'!U57:AF57,3)="728", LEFT('CASE DATA'!U57:AF57,4)="901A"), "ineligible misd","eligible"),"n/a")</f>
        <v>n/a</v>
      </c>
      <c r="O56" s="114" t="str">
        <f>IF(N56="eligible",IF(COUNTIF('CASE DATA'!$C$4:$C$200, "")-COUNTIF('CASE DATA'!$A$4:$A$200, "")&gt;0, "YES","NO"),"N/A")</f>
        <v>N/A</v>
      </c>
      <c r="P56" s="114" t="str">
        <f>IF(N56="eligible",'CASE DATA'!K57,"N/A")</f>
        <v>N/A</v>
      </c>
      <c r="Q56" s="114" t="str">
        <f>IF(N56="eligible",'CASE DATA'!I57+'CASE DATA'!J57+'CASE DATA'!L57+'CASE DATA'!M57+'CASE DATA'!N57+'CASE DATA'!O57+'CASE DATA'!P57+'CASE DATA'!Q57+'CASE DATA'!R57,"N/A")</f>
        <v>N/A</v>
      </c>
      <c r="R56" s="114" t="str">
        <f>IF(N56="eligible",IF(C56+2920&lt;'BASIC INFO'!$B$3, "YES", "NO"),"N/A")</f>
        <v>N/A</v>
      </c>
      <c r="S56" s="115" t="str">
        <f>IF(OR('CASE DATA'!F57="DEF"), "YES", "NO")</f>
        <v>NO</v>
      </c>
      <c r="T56" s="117" t="str">
        <f>IF(S56="YES",'CASE DATA'!H57,"N/A")</f>
        <v>N/A</v>
      </c>
      <c r="U56" s="114" t="str">
        <f>IF(S56="YES",'CASE DATA'!K57,"N/A")</f>
        <v>N/A</v>
      </c>
      <c r="V56" s="114" t="str">
        <f>IF(S56="YES",'CASE DATA'!I57+'CASE DATA'!J57+'CASE DATA'!L57+'CASE DATA'!M57+'CASE DATA'!N57+'CASE DATA'!O57+'CASE DATA'!P57+'CASE DATA'!Q57+'CASE DATA'!R57,"N/A")</f>
        <v>N/A</v>
      </c>
      <c r="W56" s="117" t="str">
        <f>IF(OR('CASE DATA'!E57="123.46",'CASE DATA'!E57="123.47"),"YES","NO")</f>
        <v>NO</v>
      </c>
      <c r="X56" s="136" t="str">
        <f>IF(W56="YES",COUNTIFS(AD$3:$AD$200,"&gt;"&amp;('CASE DATA'!C57),$AD$3:$AD$200,"&lt;"&amp;('CASE DATA'!C57+730.5)),"n/a")</f>
        <v>n/a</v>
      </c>
      <c r="Y56" s="114" t="str">
        <f>IF(W56="YES",IF(C56+730.5&lt;'BASIC INFO'!$B$3, "YES","NO"), "N/A")</f>
        <v>N/A</v>
      </c>
      <c r="Z56" s="117" t="str">
        <f>IF('CASE DATA'!E57="725.1","YES","NO")</f>
        <v>NO</v>
      </c>
      <c r="AA56" s="117" t="str">
        <f>IF(Z56="YES",IF(C56+730.5&lt;'BASIC INFO'!$B$3, "YES","NO"), "N/A")</f>
        <v>N/A</v>
      </c>
      <c r="AB56" s="117" t="str">
        <f>IF('BASIC INFO'!$B$6+6574.5&gt;C56, "YES", "NO")</f>
        <v>YES</v>
      </c>
      <c r="AC56" s="117" t="str">
        <f>IF(Z56="YES",COUNTIFS(AD$3:$AD$200,"&gt;"&amp;('CASE DATA'!C57),$AD$3:$AD$200,"&lt;"&amp;('CASE DATA'!C57+730.5)),"n/a")</f>
        <v>n/a</v>
      </c>
    </row>
    <row r="57" spans="1:29" x14ac:dyDescent="0.3">
      <c r="A57" s="117" t="str">
        <f>IF('CASE DATA'!A58="","z",'CASE DATA'!A58)</f>
        <v>z</v>
      </c>
      <c r="B57" s="117" t="str">
        <f>IF('CASE DATA'!A58="","",'CASE DATA'!D58)</f>
        <v/>
      </c>
      <c r="C57" s="120">
        <f>'CASE DATA'!C58</f>
        <v>0</v>
      </c>
      <c r="D57" s="163" t="str">
        <f>IF('CASE DATA'!H58="YES",SUM('CASE DATA'!J58:K58,'CASE DATA'!M58,'CASE DATA'!O58:R58),"n/a")</f>
        <v>n/a</v>
      </c>
      <c r="E57" s="5" t="str">
        <f>IF(OR('CASE DATA'!F58="JUV", 'CASE DATA'!F58="JWV"), "YES", "NO")</f>
        <v>NO</v>
      </c>
      <c r="F57" s="5" t="str">
        <f t="array" ref="F57">IF(E57="YES",IF(SUM(COUNTIF('CASE DATA'!$F$4:$F$200, {"GTR","GPL","DEF","JUV"}))&gt;0, "YES","NO"),"N/A")</f>
        <v>N/A</v>
      </c>
      <c r="G57" s="5" t="str">
        <f>IF(E57="YES",IF(COUNTIF('CASE DATA'!$C$4:$C$200, "")-COUNTIF('CASE DATA'!$A$4:$A$200, "")&gt;0, "YES","NO"),"N/A")</f>
        <v>N/A</v>
      </c>
      <c r="H57" s="117" t="str">
        <f>_xlfn.IFS(E57="NO", "N/A", AND('BASIC INFO'!$B$3&gt;'BASIC INFO'!$B$6+6574.5, C57+730.5&lt;'BASIC INFO'!$B$3), "YES", 'BASIC INFO'!$B$3&lt;('BASIC INFO'!$B$6+6574.5), "NOT YET 18", C57+730.5&gt;'BASIC INFO'!$B$3, "NOT YET 2 YEARS")</f>
        <v>N/A</v>
      </c>
      <c r="I57" s="115" t="str">
        <f>IF(OR(AND(LEFT('CASE DATA'!E58,4)="321.",MID('CASE DATA'!A58,8,2)="SM"),MID('CASE DATA'!A58,8,2)="ST",MID('CASE DATA'!A58,8,2)="NT"),"TRAFFIC",IF(OR('CASE DATA'!F58="DISM", 'CASE DATA'!F58="ACQ", 'CASE DATA'!F58="NOTF", 'CASE DATA'!F58="WTHD", 'CASE DATA'!F58="TNSF"), "YES", "NO"))</f>
        <v>NO</v>
      </c>
      <c r="J57" s="114" t="str">
        <f>IF(I57="YES",'CASE DATA'!K58,"N/A")</f>
        <v>N/A</v>
      </c>
      <c r="K57" s="114" t="str">
        <f>IF(I57="YES",'CASE DATA'!I58+'CASE DATA'!J58+'CASE DATA'!L58+'CASE DATA'!M58+'CASE DATA'!N58+'CASE DATA'!O58+'CASE DATA'!P58+'CASE DATA'!Q58+'CASE DATA'!R58,"N/A")</f>
        <v>N/A</v>
      </c>
      <c r="L57" s="117" t="str">
        <f>IF(I57="YES",IF(C57+180&lt;'BASIC INFO'!$B$3, "YES", "NO"),"N/A")</f>
        <v>N/A</v>
      </c>
      <c r="M57" s="114" t="str">
        <f t="array" ref="M57">IF(I57="TRAFFIC","n/a",IF(OR('CASE DATA'!F58="GTR", 'CASE DATA'!F58="GPL"),IF(SUM(COUNTIF('CASE DATA'!U58:AF58, TABLES!$N$2:$N$218&amp;"*"))&gt;0,"felony","eligible"),"n/a"))</f>
        <v>n/a</v>
      </c>
      <c r="N57" s="114" t="str">
        <f t="array" ref="N57">IF(M57="eligible",IF(OR((SUM(COUNTIF('CASE DATA'!U58:AF58,TABLES!$P$2:$P$19&amp;"*"))&gt;0),LEFT('CASE DATA'!U58:AF58,4)="717C", LEFT('CASE DATA'!U58:AF58, 3)="719", LEFT('CASE DATA'!U58:AF58,3)="720", LEFT('CASE DATA'!U58:AF58,3)="724", LEFT('CASE DATA'!U58:AF58,3)="726", LEFT('CASE DATA'!U58:AF58,3)="728", LEFT('CASE DATA'!U58:AF58,4)="901A"), "ineligible misd","eligible"),"n/a")</f>
        <v>n/a</v>
      </c>
      <c r="O57" s="114" t="str">
        <f>IF(N57="eligible",IF(COUNTIF('CASE DATA'!$C$4:$C$200, "")-COUNTIF('CASE DATA'!$A$4:$A$200, "")&gt;0, "YES","NO"),"N/A")</f>
        <v>N/A</v>
      </c>
      <c r="P57" s="114" t="str">
        <f>IF(N57="eligible",'CASE DATA'!K58,"N/A")</f>
        <v>N/A</v>
      </c>
      <c r="Q57" s="114" t="str">
        <f>IF(N57="eligible",'CASE DATA'!I58+'CASE DATA'!J58+'CASE DATA'!L58+'CASE DATA'!M58+'CASE DATA'!N58+'CASE DATA'!O58+'CASE DATA'!P58+'CASE DATA'!Q58+'CASE DATA'!R58,"N/A")</f>
        <v>N/A</v>
      </c>
      <c r="R57" s="114" t="str">
        <f>IF(N57="eligible",IF(C57+2920&lt;'BASIC INFO'!$B$3, "YES", "NO"),"N/A")</f>
        <v>N/A</v>
      </c>
      <c r="S57" s="115" t="str">
        <f>IF(OR('CASE DATA'!F58="DEF"), "YES", "NO")</f>
        <v>NO</v>
      </c>
      <c r="T57" s="117" t="str">
        <f>IF(S57="YES",'CASE DATA'!H58,"N/A")</f>
        <v>N/A</v>
      </c>
      <c r="U57" s="114" t="str">
        <f>IF(S57="YES",'CASE DATA'!K58,"N/A")</f>
        <v>N/A</v>
      </c>
      <c r="V57" s="114" t="str">
        <f>IF(S57="YES",'CASE DATA'!I58+'CASE DATA'!J58+'CASE DATA'!L58+'CASE DATA'!M58+'CASE DATA'!N58+'CASE DATA'!O58+'CASE DATA'!P58+'CASE DATA'!Q58+'CASE DATA'!R58,"N/A")</f>
        <v>N/A</v>
      </c>
      <c r="W57" s="117" t="str">
        <f>IF(OR('CASE DATA'!E58="123.46",'CASE DATA'!E58="123.47"),"YES","NO")</f>
        <v>NO</v>
      </c>
      <c r="X57" s="136" t="str">
        <f>IF(W57="YES",COUNTIFS(AD$3:$AD$200,"&gt;"&amp;('CASE DATA'!C58),$AD$3:$AD$200,"&lt;"&amp;('CASE DATA'!C58+730.5)),"n/a")</f>
        <v>n/a</v>
      </c>
      <c r="Y57" s="114" t="str">
        <f>IF(W57="YES",IF(C57+730.5&lt;'BASIC INFO'!$B$3, "YES","NO"), "N/A")</f>
        <v>N/A</v>
      </c>
      <c r="Z57" s="117" t="str">
        <f>IF('CASE DATA'!E58="725.1","YES","NO")</f>
        <v>NO</v>
      </c>
      <c r="AA57" s="117" t="str">
        <f>IF(Z57="YES",IF(C57+730.5&lt;'BASIC INFO'!$B$3, "YES","NO"), "N/A")</f>
        <v>N/A</v>
      </c>
      <c r="AB57" s="117" t="str">
        <f>IF('BASIC INFO'!$B$6+6574.5&gt;C57, "YES", "NO")</f>
        <v>YES</v>
      </c>
      <c r="AC57" s="117" t="str">
        <f>IF(Z57="YES",COUNTIFS(AD$3:$AD$200,"&gt;"&amp;('CASE DATA'!C58),$AD$3:$AD$200,"&lt;"&amp;('CASE DATA'!C58+730.5)),"n/a")</f>
        <v>n/a</v>
      </c>
    </row>
    <row r="58" spans="1:29" x14ac:dyDescent="0.3">
      <c r="A58" s="117" t="str">
        <f>IF('CASE DATA'!A59="","z",'CASE DATA'!A59)</f>
        <v>z</v>
      </c>
      <c r="B58" s="117" t="str">
        <f>IF('CASE DATA'!A59="","",'CASE DATA'!D59)</f>
        <v/>
      </c>
      <c r="C58" s="120">
        <f>'CASE DATA'!C59</f>
        <v>0</v>
      </c>
      <c r="D58" s="163" t="str">
        <f>IF('CASE DATA'!H59="YES",SUM('CASE DATA'!J59:K59,'CASE DATA'!M59,'CASE DATA'!O59:R59),"n/a")</f>
        <v>n/a</v>
      </c>
      <c r="E58" s="5" t="str">
        <f>IF(OR('CASE DATA'!F59="JUV", 'CASE DATA'!F59="JWV"), "YES", "NO")</f>
        <v>NO</v>
      </c>
      <c r="F58" s="5" t="str">
        <f t="array" ref="F58">IF(E58="YES",IF(SUM(COUNTIF('CASE DATA'!$F$4:$F$200, {"GTR","GPL","DEF","JUV"}))&gt;0, "YES","NO"),"N/A")</f>
        <v>N/A</v>
      </c>
      <c r="G58" s="5" t="str">
        <f>IF(E58="YES",IF(COUNTIF('CASE DATA'!$C$4:$C$200, "")-COUNTIF('CASE DATA'!$A$4:$A$200, "")&gt;0, "YES","NO"),"N/A")</f>
        <v>N/A</v>
      </c>
      <c r="H58" s="117" t="str">
        <f>_xlfn.IFS(E58="NO", "N/A", AND('BASIC INFO'!$B$3&gt;'BASIC INFO'!$B$6+6574.5, C58+730.5&lt;'BASIC INFO'!$B$3), "YES", 'BASIC INFO'!$B$3&lt;('BASIC INFO'!$B$6+6574.5), "NOT YET 18", C58+730.5&gt;'BASIC INFO'!$B$3, "NOT YET 2 YEARS")</f>
        <v>N/A</v>
      </c>
      <c r="I58" s="115" t="str">
        <f>IF(OR(AND(LEFT('CASE DATA'!E59,4)="321.",MID('CASE DATA'!A59,8,2)="SM"),MID('CASE DATA'!A59,8,2)="ST",MID('CASE DATA'!A59,8,2)="NT"),"TRAFFIC",IF(OR('CASE DATA'!F59="DISM", 'CASE DATA'!F59="ACQ", 'CASE DATA'!F59="NOTF", 'CASE DATA'!F59="WTHD", 'CASE DATA'!F59="TNSF"), "YES", "NO"))</f>
        <v>NO</v>
      </c>
      <c r="J58" s="114" t="str">
        <f>IF(I58="YES",'CASE DATA'!K59,"N/A")</f>
        <v>N/A</v>
      </c>
      <c r="K58" s="114" t="str">
        <f>IF(I58="YES",'CASE DATA'!I59+'CASE DATA'!J59+'CASE DATA'!L59+'CASE DATA'!M59+'CASE DATA'!N59+'CASE DATA'!O59+'CASE DATA'!P59+'CASE DATA'!Q59+'CASE DATA'!R59,"N/A")</f>
        <v>N/A</v>
      </c>
      <c r="L58" s="117" t="str">
        <f>IF(I58="YES",IF(C58+180&lt;'BASIC INFO'!$B$3, "YES", "NO"),"N/A")</f>
        <v>N/A</v>
      </c>
      <c r="M58" s="114" t="str">
        <f t="array" ref="M58">IF(I58="TRAFFIC","n/a",IF(OR('CASE DATA'!F59="GTR", 'CASE DATA'!F59="GPL"),IF(SUM(COUNTIF('CASE DATA'!U59:AF59, TABLES!$N$2:$N$218&amp;"*"))&gt;0,"felony","eligible"),"n/a"))</f>
        <v>n/a</v>
      </c>
      <c r="N58" s="114" t="str">
        <f t="array" ref="N58">IF(M58="eligible",IF(OR((SUM(COUNTIF('CASE DATA'!U59:AF59,TABLES!$P$2:$P$19&amp;"*"))&gt;0),LEFT('CASE DATA'!U59:AF59,4)="717C", LEFT('CASE DATA'!U59:AF59, 3)="719", LEFT('CASE DATA'!U59:AF59,3)="720", LEFT('CASE DATA'!U59:AF59,3)="724", LEFT('CASE DATA'!U59:AF59,3)="726", LEFT('CASE DATA'!U59:AF59,3)="728", LEFT('CASE DATA'!U59:AF59,4)="901A"), "ineligible misd","eligible"),"n/a")</f>
        <v>n/a</v>
      </c>
      <c r="O58" s="114" t="str">
        <f>IF(N58="eligible",IF(COUNTIF('CASE DATA'!$C$4:$C$200, "")-COUNTIF('CASE DATA'!$A$4:$A$200, "")&gt;0, "YES","NO"),"N/A")</f>
        <v>N/A</v>
      </c>
      <c r="P58" s="114" t="str">
        <f>IF(N58="eligible",'CASE DATA'!K59,"N/A")</f>
        <v>N/A</v>
      </c>
      <c r="Q58" s="114" t="str">
        <f>IF(N58="eligible",'CASE DATA'!I59+'CASE DATA'!J59+'CASE DATA'!L59+'CASE DATA'!M59+'CASE DATA'!N59+'CASE DATA'!O59+'CASE DATA'!P59+'CASE DATA'!Q59+'CASE DATA'!R59,"N/A")</f>
        <v>N/A</v>
      </c>
      <c r="R58" s="114" t="str">
        <f>IF(N58="eligible",IF(C58+2920&lt;'BASIC INFO'!$B$3, "YES", "NO"),"N/A")</f>
        <v>N/A</v>
      </c>
      <c r="S58" s="115" t="str">
        <f>IF(OR('CASE DATA'!F59="DEF"), "YES", "NO")</f>
        <v>NO</v>
      </c>
      <c r="T58" s="117" t="str">
        <f>IF(S58="YES",'CASE DATA'!H59,"N/A")</f>
        <v>N/A</v>
      </c>
      <c r="U58" s="114" t="str">
        <f>IF(S58="YES",'CASE DATA'!K59,"N/A")</f>
        <v>N/A</v>
      </c>
      <c r="V58" s="114" t="str">
        <f>IF(S58="YES",'CASE DATA'!I59+'CASE DATA'!J59+'CASE DATA'!L59+'CASE DATA'!M59+'CASE DATA'!N59+'CASE DATA'!O59+'CASE DATA'!P59+'CASE DATA'!Q59+'CASE DATA'!R59,"N/A")</f>
        <v>N/A</v>
      </c>
      <c r="W58" s="117" t="str">
        <f>IF(OR('CASE DATA'!E59="123.46",'CASE DATA'!E59="123.47"),"YES","NO")</f>
        <v>NO</v>
      </c>
      <c r="X58" s="136" t="str">
        <f>IF(W58="YES",COUNTIFS(AD$3:$AD$200,"&gt;"&amp;('CASE DATA'!C59),$AD$3:$AD$200,"&lt;"&amp;('CASE DATA'!C59+730.5)),"n/a")</f>
        <v>n/a</v>
      </c>
      <c r="Y58" s="114" t="str">
        <f>IF(W58="YES",IF(C58+730.5&lt;'BASIC INFO'!$B$3, "YES","NO"), "N/A")</f>
        <v>N/A</v>
      </c>
      <c r="Z58" s="117" t="str">
        <f>IF('CASE DATA'!E59="725.1","YES","NO")</f>
        <v>NO</v>
      </c>
      <c r="AA58" s="117" t="str">
        <f>IF(Z58="YES",IF(C58+730.5&lt;'BASIC INFO'!$B$3, "YES","NO"), "N/A")</f>
        <v>N/A</v>
      </c>
      <c r="AB58" s="117" t="str">
        <f>IF('BASIC INFO'!$B$6+6574.5&gt;C58, "YES", "NO")</f>
        <v>YES</v>
      </c>
      <c r="AC58" s="117" t="str">
        <f>IF(Z58="YES",COUNTIFS(AD$3:$AD$200,"&gt;"&amp;('CASE DATA'!C59),$AD$3:$AD$200,"&lt;"&amp;('CASE DATA'!C59+730.5)),"n/a")</f>
        <v>n/a</v>
      </c>
    </row>
    <row r="59" spans="1:29" x14ac:dyDescent="0.3">
      <c r="A59" s="117" t="str">
        <f>IF('CASE DATA'!A60="","z",'CASE DATA'!A60)</f>
        <v>z</v>
      </c>
      <c r="B59" s="117" t="str">
        <f>IF('CASE DATA'!A60="","",'CASE DATA'!D60)</f>
        <v/>
      </c>
      <c r="C59" s="120">
        <f>'CASE DATA'!C60</f>
        <v>0</v>
      </c>
      <c r="D59" s="163" t="str">
        <f>IF('CASE DATA'!H60="YES",SUM('CASE DATA'!J60:K60,'CASE DATA'!M60,'CASE DATA'!O60:R60),"n/a")</f>
        <v>n/a</v>
      </c>
      <c r="E59" s="5" t="str">
        <f>IF(OR('CASE DATA'!F60="JUV", 'CASE DATA'!F60="JWV"), "YES", "NO")</f>
        <v>NO</v>
      </c>
      <c r="F59" s="5" t="str">
        <f t="array" ref="F59">IF(E59="YES",IF(SUM(COUNTIF('CASE DATA'!$F$4:$F$200, {"GTR","GPL","DEF","JUV"}))&gt;0, "YES","NO"),"N/A")</f>
        <v>N/A</v>
      </c>
      <c r="G59" s="5" t="str">
        <f>IF(E59="YES",IF(COUNTIF('CASE DATA'!$C$4:$C$200, "")-COUNTIF('CASE DATA'!$A$4:$A$200, "")&gt;0, "YES","NO"),"N/A")</f>
        <v>N/A</v>
      </c>
      <c r="H59" s="117" t="str">
        <f>_xlfn.IFS(E59="NO", "N/A", AND('BASIC INFO'!$B$3&gt;'BASIC INFO'!$B$6+6574.5, C59+730.5&lt;'BASIC INFO'!$B$3), "YES", 'BASIC INFO'!$B$3&lt;('BASIC INFO'!$B$6+6574.5), "NOT YET 18", C59+730.5&gt;'BASIC INFO'!$B$3, "NOT YET 2 YEARS")</f>
        <v>N/A</v>
      </c>
      <c r="I59" s="115" t="str">
        <f>IF(OR(AND(LEFT('CASE DATA'!E60,4)="321.",MID('CASE DATA'!A60,8,2)="SM"),MID('CASE DATA'!A60,8,2)="ST",MID('CASE DATA'!A60,8,2)="NT"),"TRAFFIC",IF(OR('CASE DATA'!F60="DISM", 'CASE DATA'!F60="ACQ", 'CASE DATA'!F60="NOTF", 'CASE DATA'!F60="WTHD", 'CASE DATA'!F60="TNSF"), "YES", "NO"))</f>
        <v>NO</v>
      </c>
      <c r="J59" s="114" t="str">
        <f>IF(I59="YES",'CASE DATA'!K60,"N/A")</f>
        <v>N/A</v>
      </c>
      <c r="K59" s="114" t="str">
        <f>IF(I59="YES",'CASE DATA'!I60+'CASE DATA'!J60+'CASE DATA'!L60+'CASE DATA'!M60+'CASE DATA'!N60+'CASE DATA'!O60+'CASE DATA'!P60+'CASE DATA'!Q60+'CASE DATA'!R60,"N/A")</f>
        <v>N/A</v>
      </c>
      <c r="L59" s="117" t="str">
        <f>IF(I59="YES",IF(C59+180&lt;'BASIC INFO'!$B$3, "YES", "NO"),"N/A")</f>
        <v>N/A</v>
      </c>
      <c r="M59" s="114" t="str">
        <f t="array" ref="M59">IF(I59="TRAFFIC","n/a",IF(OR('CASE DATA'!F60="GTR", 'CASE DATA'!F60="GPL"),IF(SUM(COUNTIF('CASE DATA'!U60:AF60, TABLES!$N$2:$N$218&amp;"*"))&gt;0,"felony","eligible"),"n/a"))</f>
        <v>n/a</v>
      </c>
      <c r="N59" s="114" t="str">
        <f t="array" ref="N59">IF(M59="eligible",IF(OR((SUM(COUNTIF('CASE DATA'!U60:AF60,TABLES!$P$2:$P$19&amp;"*"))&gt;0),LEFT('CASE DATA'!U60:AF60,4)="717C", LEFT('CASE DATA'!U60:AF60, 3)="719", LEFT('CASE DATA'!U60:AF60,3)="720", LEFT('CASE DATA'!U60:AF60,3)="724", LEFT('CASE DATA'!U60:AF60,3)="726", LEFT('CASE DATA'!U60:AF60,3)="728", LEFT('CASE DATA'!U60:AF60,4)="901A"), "ineligible misd","eligible"),"n/a")</f>
        <v>n/a</v>
      </c>
      <c r="O59" s="114" t="str">
        <f>IF(N59="eligible",IF(COUNTIF('CASE DATA'!$C$4:$C$200, "")-COUNTIF('CASE DATA'!$A$4:$A$200, "")&gt;0, "YES","NO"),"N/A")</f>
        <v>N/A</v>
      </c>
      <c r="P59" s="114" t="str">
        <f>IF(N59="eligible",'CASE DATA'!K60,"N/A")</f>
        <v>N/A</v>
      </c>
      <c r="Q59" s="114" t="str">
        <f>IF(N59="eligible",'CASE DATA'!I60+'CASE DATA'!J60+'CASE DATA'!L60+'CASE DATA'!M60+'CASE DATA'!N60+'CASE DATA'!O60+'CASE DATA'!P60+'CASE DATA'!Q60+'CASE DATA'!R60,"N/A")</f>
        <v>N/A</v>
      </c>
      <c r="R59" s="114" t="str">
        <f>IF(N59="eligible",IF(C59+2920&lt;'BASIC INFO'!$B$3, "YES", "NO"),"N/A")</f>
        <v>N/A</v>
      </c>
      <c r="S59" s="115" t="str">
        <f>IF(OR('CASE DATA'!F60="DEF"), "YES", "NO")</f>
        <v>NO</v>
      </c>
      <c r="T59" s="117" t="str">
        <f>IF(S59="YES",'CASE DATA'!H60,"N/A")</f>
        <v>N/A</v>
      </c>
      <c r="U59" s="114" t="str">
        <f>IF(S59="YES",'CASE DATA'!K60,"N/A")</f>
        <v>N/A</v>
      </c>
      <c r="V59" s="114" t="str">
        <f>IF(S59="YES",'CASE DATA'!I60+'CASE DATA'!J60+'CASE DATA'!L60+'CASE DATA'!M60+'CASE DATA'!N60+'CASE DATA'!O60+'CASE DATA'!P60+'CASE DATA'!Q60+'CASE DATA'!R60,"N/A")</f>
        <v>N/A</v>
      </c>
      <c r="W59" s="117" t="str">
        <f>IF(OR('CASE DATA'!E60="123.46",'CASE DATA'!E60="123.47"),"YES","NO")</f>
        <v>NO</v>
      </c>
      <c r="X59" s="136" t="str">
        <f>IF(W59="YES",COUNTIFS(AD$3:$AD$200,"&gt;"&amp;('CASE DATA'!C60),$AD$3:$AD$200,"&lt;"&amp;('CASE DATA'!C60+730.5)),"n/a")</f>
        <v>n/a</v>
      </c>
      <c r="Y59" s="114" t="str">
        <f>IF(W59="YES",IF(C59+730.5&lt;'BASIC INFO'!$B$3, "YES","NO"), "N/A")</f>
        <v>N/A</v>
      </c>
      <c r="Z59" s="117" t="str">
        <f>IF('CASE DATA'!E60="725.1","YES","NO")</f>
        <v>NO</v>
      </c>
      <c r="AA59" s="117" t="str">
        <f>IF(Z59="YES",IF(C59+730.5&lt;'BASIC INFO'!$B$3, "YES","NO"), "N/A")</f>
        <v>N/A</v>
      </c>
      <c r="AB59" s="117" t="str">
        <f>IF('BASIC INFO'!$B$6+6574.5&gt;C59, "YES", "NO")</f>
        <v>YES</v>
      </c>
      <c r="AC59" s="117" t="str">
        <f>IF(Z59="YES",COUNTIFS(AD$3:$AD$200,"&gt;"&amp;('CASE DATA'!C60),$AD$3:$AD$200,"&lt;"&amp;('CASE DATA'!C60+730.5)),"n/a")</f>
        <v>n/a</v>
      </c>
    </row>
    <row r="60" spans="1:29" x14ac:dyDescent="0.3">
      <c r="A60" s="117" t="str">
        <f>IF('CASE DATA'!A61="","z",'CASE DATA'!A61)</f>
        <v>z</v>
      </c>
      <c r="B60" s="117" t="str">
        <f>IF('CASE DATA'!A61="","",'CASE DATA'!D61)</f>
        <v/>
      </c>
      <c r="C60" s="120">
        <f>'CASE DATA'!C61</f>
        <v>0</v>
      </c>
      <c r="D60" s="163" t="str">
        <f>IF('CASE DATA'!H61="YES",SUM('CASE DATA'!J61:K61,'CASE DATA'!M61,'CASE DATA'!O61:R61),"n/a")</f>
        <v>n/a</v>
      </c>
      <c r="E60" s="5" t="str">
        <f>IF(OR('CASE DATA'!F61="JUV", 'CASE DATA'!F61="JWV"), "YES", "NO")</f>
        <v>NO</v>
      </c>
      <c r="F60" s="5" t="str">
        <f t="array" ref="F60">IF(E60="YES",IF(SUM(COUNTIF('CASE DATA'!$F$4:$F$200, {"GTR","GPL","DEF","JUV"}))&gt;0, "YES","NO"),"N/A")</f>
        <v>N/A</v>
      </c>
      <c r="G60" s="5" t="str">
        <f>IF(E60="YES",IF(COUNTIF('CASE DATA'!$C$4:$C$200, "")-COUNTIF('CASE DATA'!$A$4:$A$200, "")&gt;0, "YES","NO"),"N/A")</f>
        <v>N/A</v>
      </c>
      <c r="H60" s="117" t="str">
        <f>_xlfn.IFS(E60="NO", "N/A", AND('BASIC INFO'!$B$3&gt;'BASIC INFO'!$B$6+6574.5, C60+730.5&lt;'BASIC INFO'!$B$3), "YES", 'BASIC INFO'!$B$3&lt;('BASIC INFO'!$B$6+6574.5), "NOT YET 18", C60+730.5&gt;'BASIC INFO'!$B$3, "NOT YET 2 YEARS")</f>
        <v>N/A</v>
      </c>
      <c r="I60" s="115" t="str">
        <f>IF(OR(AND(LEFT('CASE DATA'!E61,4)="321.",MID('CASE DATA'!A61,8,2)="SM"),MID('CASE DATA'!A61,8,2)="ST",MID('CASE DATA'!A61,8,2)="NT"),"TRAFFIC",IF(OR('CASE DATA'!F61="DISM", 'CASE DATA'!F61="ACQ", 'CASE DATA'!F61="NOTF", 'CASE DATA'!F61="WTHD", 'CASE DATA'!F61="TNSF"), "YES", "NO"))</f>
        <v>NO</v>
      </c>
      <c r="J60" s="114" t="str">
        <f>IF(I60="YES",'CASE DATA'!K61,"N/A")</f>
        <v>N/A</v>
      </c>
      <c r="K60" s="114" t="str">
        <f>IF(I60="YES",'CASE DATA'!I61+'CASE DATA'!J61+'CASE DATA'!L61+'CASE DATA'!M61+'CASE DATA'!N61+'CASE DATA'!O61+'CASE DATA'!P61+'CASE DATA'!Q61+'CASE DATA'!R61,"N/A")</f>
        <v>N/A</v>
      </c>
      <c r="L60" s="117" t="str">
        <f>IF(I60="YES",IF(C60+180&lt;'BASIC INFO'!$B$3, "YES", "NO"),"N/A")</f>
        <v>N/A</v>
      </c>
      <c r="M60" s="114" t="str">
        <f t="array" ref="M60">IF(I60="TRAFFIC","n/a",IF(OR('CASE DATA'!F61="GTR", 'CASE DATA'!F61="GPL"),IF(SUM(COUNTIF('CASE DATA'!U61:AF61, TABLES!$N$2:$N$218&amp;"*"))&gt;0,"felony","eligible"),"n/a"))</f>
        <v>n/a</v>
      </c>
      <c r="N60" s="114" t="str">
        <f t="array" ref="N60">IF(M60="eligible",IF(OR((SUM(COUNTIF('CASE DATA'!U61:AF61,TABLES!$P$2:$P$19&amp;"*"))&gt;0),LEFT('CASE DATA'!U61:AF61,4)="717C", LEFT('CASE DATA'!U61:AF61, 3)="719", LEFT('CASE DATA'!U61:AF61,3)="720", LEFT('CASE DATA'!U61:AF61,3)="724", LEFT('CASE DATA'!U61:AF61,3)="726", LEFT('CASE DATA'!U61:AF61,3)="728", LEFT('CASE DATA'!U61:AF61,4)="901A"), "ineligible misd","eligible"),"n/a")</f>
        <v>n/a</v>
      </c>
      <c r="O60" s="114" t="str">
        <f>IF(N60="eligible",IF(COUNTIF('CASE DATA'!$C$4:$C$200, "")-COUNTIF('CASE DATA'!$A$4:$A$200, "")&gt;0, "YES","NO"),"N/A")</f>
        <v>N/A</v>
      </c>
      <c r="P60" s="114" t="str">
        <f>IF(N60="eligible",'CASE DATA'!K61,"N/A")</f>
        <v>N/A</v>
      </c>
      <c r="Q60" s="114" t="str">
        <f>IF(N60="eligible",'CASE DATA'!I61+'CASE DATA'!J61+'CASE DATA'!L61+'CASE DATA'!M61+'CASE DATA'!N61+'CASE DATA'!O61+'CASE DATA'!P61+'CASE DATA'!Q61+'CASE DATA'!R61,"N/A")</f>
        <v>N/A</v>
      </c>
      <c r="R60" s="114" t="str">
        <f>IF(N60="eligible",IF(C60+2920&lt;'BASIC INFO'!$B$3, "YES", "NO"),"N/A")</f>
        <v>N/A</v>
      </c>
      <c r="S60" s="115" t="str">
        <f>IF(OR('CASE DATA'!F61="DEF"), "YES", "NO")</f>
        <v>NO</v>
      </c>
      <c r="T60" s="117" t="str">
        <f>IF(S60="YES",'CASE DATA'!H61,"N/A")</f>
        <v>N/A</v>
      </c>
      <c r="U60" s="114" t="str">
        <f>IF(S60="YES",'CASE DATA'!K61,"N/A")</f>
        <v>N/A</v>
      </c>
      <c r="V60" s="114" t="str">
        <f>IF(S60="YES",'CASE DATA'!I61+'CASE DATA'!J61+'CASE DATA'!L61+'CASE DATA'!M61+'CASE DATA'!N61+'CASE DATA'!O61+'CASE DATA'!P61+'CASE DATA'!Q61+'CASE DATA'!R61,"N/A")</f>
        <v>N/A</v>
      </c>
      <c r="W60" s="117" t="str">
        <f>IF(OR('CASE DATA'!E61="123.46",'CASE DATA'!E61="123.47"),"YES","NO")</f>
        <v>NO</v>
      </c>
      <c r="X60" s="136" t="str">
        <f>IF(W60="YES",COUNTIFS(AD$3:$AD$200,"&gt;"&amp;('CASE DATA'!C61),$AD$3:$AD$200,"&lt;"&amp;('CASE DATA'!C61+730.5)),"n/a")</f>
        <v>n/a</v>
      </c>
      <c r="Y60" s="114" t="str">
        <f>IF(W60="YES",IF(C60+730.5&lt;'BASIC INFO'!$B$3, "YES","NO"), "N/A")</f>
        <v>N/A</v>
      </c>
      <c r="Z60" s="117" t="str">
        <f>IF('CASE DATA'!E61="725.1","YES","NO")</f>
        <v>NO</v>
      </c>
      <c r="AA60" s="117" t="str">
        <f>IF(Z60="YES",IF(C60+730.5&lt;'BASIC INFO'!$B$3, "YES","NO"), "N/A")</f>
        <v>N/A</v>
      </c>
      <c r="AB60" s="117" t="str">
        <f>IF('BASIC INFO'!$B$6+6574.5&gt;C60, "YES", "NO")</f>
        <v>YES</v>
      </c>
      <c r="AC60" s="117" t="str">
        <f>IF(Z60="YES",COUNTIFS(AD$3:$AD$200,"&gt;"&amp;('CASE DATA'!C61),$AD$3:$AD$200,"&lt;"&amp;('CASE DATA'!C61+730.5)),"n/a")</f>
        <v>n/a</v>
      </c>
    </row>
    <row r="61" spans="1:29" x14ac:dyDescent="0.3">
      <c r="A61" s="117" t="str">
        <f>IF('CASE DATA'!A62="","z",'CASE DATA'!A62)</f>
        <v>z</v>
      </c>
      <c r="B61" s="117" t="str">
        <f>IF('CASE DATA'!A62="","",'CASE DATA'!D62)</f>
        <v/>
      </c>
      <c r="C61" s="120">
        <f>'CASE DATA'!C62</f>
        <v>0</v>
      </c>
      <c r="D61" s="163" t="str">
        <f>IF('CASE DATA'!H62="YES",SUM('CASE DATA'!J62:K62,'CASE DATA'!M62,'CASE DATA'!O62:R62),"n/a")</f>
        <v>n/a</v>
      </c>
      <c r="E61" s="5" t="str">
        <f>IF(OR('CASE DATA'!F62="JUV", 'CASE DATA'!F62="JWV"), "YES", "NO")</f>
        <v>NO</v>
      </c>
      <c r="F61" s="5" t="str">
        <f t="array" ref="F61">IF(E61="YES",IF(SUM(COUNTIF('CASE DATA'!$F$4:$F$200, {"GTR","GPL","DEF","JUV"}))&gt;0, "YES","NO"),"N/A")</f>
        <v>N/A</v>
      </c>
      <c r="G61" s="5" t="str">
        <f>IF(E61="YES",IF(COUNTIF('CASE DATA'!$C$4:$C$200, "")-COUNTIF('CASE DATA'!$A$4:$A$200, "")&gt;0, "YES","NO"),"N/A")</f>
        <v>N/A</v>
      </c>
      <c r="H61" s="117" t="str">
        <f>_xlfn.IFS(E61="NO", "N/A", AND('BASIC INFO'!$B$3&gt;'BASIC INFO'!$B$6+6574.5, C61+730.5&lt;'BASIC INFO'!$B$3), "YES", 'BASIC INFO'!$B$3&lt;('BASIC INFO'!$B$6+6574.5), "NOT YET 18", C61+730.5&gt;'BASIC INFO'!$B$3, "NOT YET 2 YEARS")</f>
        <v>N/A</v>
      </c>
      <c r="I61" s="115" t="str">
        <f>IF(OR(AND(LEFT('CASE DATA'!E62,4)="321.",MID('CASE DATA'!A62,8,2)="SM"),MID('CASE DATA'!A62,8,2)="ST",MID('CASE DATA'!A62,8,2)="NT"),"TRAFFIC",IF(OR('CASE DATA'!F62="DISM", 'CASE DATA'!F62="ACQ", 'CASE DATA'!F62="NOTF", 'CASE DATA'!F62="WTHD", 'CASE DATA'!F62="TNSF"), "YES", "NO"))</f>
        <v>NO</v>
      </c>
      <c r="J61" s="114" t="str">
        <f>IF(I61="YES",'CASE DATA'!K62,"N/A")</f>
        <v>N/A</v>
      </c>
      <c r="K61" s="114" t="str">
        <f>IF(I61="YES",'CASE DATA'!I62+'CASE DATA'!J62+'CASE DATA'!L62+'CASE DATA'!M62+'CASE DATA'!N62+'CASE DATA'!O62+'CASE DATA'!P62+'CASE DATA'!Q62+'CASE DATA'!R62,"N/A")</f>
        <v>N/A</v>
      </c>
      <c r="L61" s="117" t="str">
        <f>IF(I61="YES",IF(C61+180&lt;'BASIC INFO'!$B$3, "YES", "NO"),"N/A")</f>
        <v>N/A</v>
      </c>
      <c r="M61" s="114" t="str">
        <f t="array" ref="M61">IF(I61="TRAFFIC","n/a",IF(OR('CASE DATA'!F62="GTR", 'CASE DATA'!F62="GPL"),IF(SUM(COUNTIF('CASE DATA'!U62:AF62, TABLES!$N$2:$N$218&amp;"*"))&gt;0,"felony","eligible"),"n/a"))</f>
        <v>n/a</v>
      </c>
      <c r="N61" s="114" t="str">
        <f t="array" ref="N61">IF(M61="eligible",IF(OR((SUM(COUNTIF('CASE DATA'!U62:AF62,TABLES!$P$2:$P$19&amp;"*"))&gt;0),LEFT('CASE DATA'!U62:AF62,4)="717C", LEFT('CASE DATA'!U62:AF62, 3)="719", LEFT('CASE DATA'!U62:AF62,3)="720", LEFT('CASE DATA'!U62:AF62,3)="724", LEFT('CASE DATA'!U62:AF62,3)="726", LEFT('CASE DATA'!U62:AF62,3)="728", LEFT('CASE DATA'!U62:AF62,4)="901A"), "ineligible misd","eligible"),"n/a")</f>
        <v>n/a</v>
      </c>
      <c r="O61" s="114" t="str">
        <f>IF(N61="eligible",IF(COUNTIF('CASE DATA'!$C$4:$C$200, "")-COUNTIF('CASE DATA'!$A$4:$A$200, "")&gt;0, "YES","NO"),"N/A")</f>
        <v>N/A</v>
      </c>
      <c r="P61" s="114" t="str">
        <f>IF(N61="eligible",'CASE DATA'!K62,"N/A")</f>
        <v>N/A</v>
      </c>
      <c r="Q61" s="114" t="str">
        <f>IF(N61="eligible",'CASE DATA'!I62+'CASE DATA'!J62+'CASE DATA'!L62+'CASE DATA'!M62+'CASE DATA'!N62+'CASE DATA'!O62+'CASE DATA'!P62+'CASE DATA'!Q62+'CASE DATA'!R62,"N/A")</f>
        <v>N/A</v>
      </c>
      <c r="R61" s="114" t="str">
        <f>IF(N61="eligible",IF(C61+2920&lt;'BASIC INFO'!$B$3, "YES", "NO"),"N/A")</f>
        <v>N/A</v>
      </c>
      <c r="S61" s="115" t="str">
        <f>IF(OR('CASE DATA'!F62="DEF"), "YES", "NO")</f>
        <v>NO</v>
      </c>
      <c r="T61" s="117" t="str">
        <f>IF(S61="YES",'CASE DATA'!H62,"N/A")</f>
        <v>N/A</v>
      </c>
      <c r="U61" s="114" t="str">
        <f>IF(S61="YES",'CASE DATA'!K62,"N/A")</f>
        <v>N/A</v>
      </c>
      <c r="V61" s="114" t="str">
        <f>IF(S61="YES",'CASE DATA'!I62+'CASE DATA'!J62+'CASE DATA'!L62+'CASE DATA'!M62+'CASE DATA'!N62+'CASE DATA'!O62+'CASE DATA'!P62+'CASE DATA'!Q62+'CASE DATA'!R62,"N/A")</f>
        <v>N/A</v>
      </c>
      <c r="W61" s="117" t="str">
        <f>IF(OR('CASE DATA'!E62="123.46",'CASE DATA'!E62="123.47"),"YES","NO")</f>
        <v>NO</v>
      </c>
      <c r="X61" s="136" t="str">
        <f>IF(W61="YES",COUNTIFS(AD$3:$AD$200,"&gt;"&amp;('CASE DATA'!C62),$AD$3:$AD$200,"&lt;"&amp;('CASE DATA'!C62+730.5)),"n/a")</f>
        <v>n/a</v>
      </c>
      <c r="Y61" s="114" t="str">
        <f>IF(W61="YES",IF(C61+730.5&lt;'BASIC INFO'!$B$3, "YES","NO"), "N/A")</f>
        <v>N/A</v>
      </c>
      <c r="Z61" s="117" t="str">
        <f>IF('CASE DATA'!E62="725.1","YES","NO")</f>
        <v>NO</v>
      </c>
      <c r="AA61" s="117" t="str">
        <f>IF(Z61="YES",IF(C61+730.5&lt;'BASIC INFO'!$B$3, "YES","NO"), "N/A")</f>
        <v>N/A</v>
      </c>
      <c r="AB61" s="117" t="str">
        <f>IF('BASIC INFO'!$B$6+6574.5&gt;C61, "YES", "NO")</f>
        <v>YES</v>
      </c>
      <c r="AC61" s="117" t="str">
        <f>IF(Z61="YES",COUNTIFS(AD$3:$AD$200,"&gt;"&amp;('CASE DATA'!C62),$AD$3:$AD$200,"&lt;"&amp;('CASE DATA'!C62+730.5)),"n/a")</f>
        <v>n/a</v>
      </c>
    </row>
    <row r="62" spans="1:29" x14ac:dyDescent="0.3">
      <c r="A62" s="117" t="str">
        <f>IF('CASE DATA'!A63="","z",'CASE DATA'!A63)</f>
        <v>z</v>
      </c>
      <c r="B62" s="117" t="str">
        <f>IF('CASE DATA'!A63="","",'CASE DATA'!D63)</f>
        <v/>
      </c>
      <c r="C62" s="120">
        <f>'CASE DATA'!C63</f>
        <v>0</v>
      </c>
      <c r="D62" s="163" t="str">
        <f>IF('CASE DATA'!H63="YES",SUM('CASE DATA'!J63:K63,'CASE DATA'!M63,'CASE DATA'!O63:R63),"n/a")</f>
        <v>n/a</v>
      </c>
      <c r="E62" s="5" t="str">
        <f>IF(OR('CASE DATA'!F63="JUV", 'CASE DATA'!F63="JWV"), "YES", "NO")</f>
        <v>NO</v>
      </c>
      <c r="F62" s="5" t="str">
        <f t="array" ref="F62">IF(E62="YES",IF(SUM(COUNTIF('CASE DATA'!$F$4:$F$200, {"GTR","GPL","DEF","JUV"}))&gt;0, "YES","NO"),"N/A")</f>
        <v>N/A</v>
      </c>
      <c r="G62" s="5" t="str">
        <f>IF(E62="YES",IF(COUNTIF('CASE DATA'!$C$4:$C$200, "")-COUNTIF('CASE DATA'!$A$4:$A$200, "")&gt;0, "YES","NO"),"N/A")</f>
        <v>N/A</v>
      </c>
      <c r="H62" s="117" t="str">
        <f>_xlfn.IFS(E62="NO", "N/A", AND('BASIC INFO'!$B$3&gt;'BASIC INFO'!$B$6+6574.5, C62+730.5&lt;'BASIC INFO'!$B$3), "YES", 'BASIC INFO'!$B$3&lt;('BASIC INFO'!$B$6+6574.5), "NOT YET 18", C62+730.5&gt;'BASIC INFO'!$B$3, "NOT YET 2 YEARS")</f>
        <v>N/A</v>
      </c>
      <c r="I62" s="115" t="str">
        <f>IF(OR(AND(LEFT('CASE DATA'!E63,4)="321.",MID('CASE DATA'!A63,8,2)="SM"),MID('CASE DATA'!A63,8,2)="ST",MID('CASE DATA'!A63,8,2)="NT"),"TRAFFIC",IF(OR('CASE DATA'!F63="DISM", 'CASE DATA'!F63="ACQ", 'CASE DATA'!F63="NOTF", 'CASE DATA'!F63="WTHD", 'CASE DATA'!F63="TNSF"), "YES", "NO"))</f>
        <v>NO</v>
      </c>
      <c r="J62" s="114" t="str">
        <f>IF(I62="YES",'CASE DATA'!K63,"N/A")</f>
        <v>N/A</v>
      </c>
      <c r="K62" s="114" t="str">
        <f>IF(I62="YES",'CASE DATA'!I63+'CASE DATA'!J63+'CASE DATA'!L63+'CASE DATA'!M63+'CASE DATA'!N63+'CASE DATA'!O63+'CASE DATA'!P63+'CASE DATA'!Q63+'CASE DATA'!R63,"N/A")</f>
        <v>N/A</v>
      </c>
      <c r="L62" s="117" t="str">
        <f>IF(I62="YES",IF(C62+180&lt;'BASIC INFO'!$B$3, "YES", "NO"),"N/A")</f>
        <v>N/A</v>
      </c>
      <c r="M62" s="114" t="str">
        <f t="array" ref="M62">IF(I62="TRAFFIC","n/a",IF(OR('CASE DATA'!F63="GTR", 'CASE DATA'!F63="GPL"),IF(SUM(COUNTIF('CASE DATA'!U63:AF63, TABLES!$N$2:$N$218&amp;"*"))&gt;0,"felony","eligible"),"n/a"))</f>
        <v>n/a</v>
      </c>
      <c r="N62" s="114" t="str">
        <f t="array" ref="N62">IF(M62="eligible",IF(OR((SUM(COUNTIF('CASE DATA'!U63:AF63,TABLES!$P$2:$P$19&amp;"*"))&gt;0),LEFT('CASE DATA'!U63:AF63,4)="717C", LEFT('CASE DATA'!U63:AF63, 3)="719", LEFT('CASE DATA'!U63:AF63,3)="720", LEFT('CASE DATA'!U63:AF63,3)="724", LEFT('CASE DATA'!U63:AF63,3)="726", LEFT('CASE DATA'!U63:AF63,3)="728", LEFT('CASE DATA'!U63:AF63,4)="901A"), "ineligible misd","eligible"),"n/a")</f>
        <v>n/a</v>
      </c>
      <c r="O62" s="114" t="str">
        <f>IF(N62="eligible",IF(COUNTIF('CASE DATA'!$C$4:$C$200, "")-COUNTIF('CASE DATA'!$A$4:$A$200, "")&gt;0, "YES","NO"),"N/A")</f>
        <v>N/A</v>
      </c>
      <c r="P62" s="114" t="str">
        <f>IF(N62="eligible",'CASE DATA'!K63,"N/A")</f>
        <v>N/A</v>
      </c>
      <c r="Q62" s="114" t="str">
        <f>IF(N62="eligible",'CASE DATA'!I63+'CASE DATA'!J63+'CASE DATA'!L63+'CASE DATA'!M63+'CASE DATA'!N63+'CASE DATA'!O63+'CASE DATA'!P63+'CASE DATA'!Q63+'CASE DATA'!R63,"N/A")</f>
        <v>N/A</v>
      </c>
      <c r="R62" s="114" t="str">
        <f>IF(N62="eligible",IF(C62+2920&lt;'BASIC INFO'!$B$3, "YES", "NO"),"N/A")</f>
        <v>N/A</v>
      </c>
      <c r="S62" s="115" t="str">
        <f>IF(OR('CASE DATA'!F63="DEF"), "YES", "NO")</f>
        <v>NO</v>
      </c>
      <c r="T62" s="117" t="str">
        <f>IF(S62="YES",'CASE DATA'!H63,"N/A")</f>
        <v>N/A</v>
      </c>
      <c r="U62" s="114" t="str">
        <f>IF(S62="YES",'CASE DATA'!K63,"N/A")</f>
        <v>N/A</v>
      </c>
      <c r="V62" s="114" t="str">
        <f>IF(S62="YES",'CASE DATA'!I63+'CASE DATA'!J63+'CASE DATA'!L63+'CASE DATA'!M63+'CASE DATA'!N63+'CASE DATA'!O63+'CASE DATA'!P63+'CASE DATA'!Q63+'CASE DATA'!R63,"N/A")</f>
        <v>N/A</v>
      </c>
      <c r="W62" s="117" t="str">
        <f>IF(OR('CASE DATA'!E63="123.46",'CASE DATA'!E63="123.47"),"YES","NO")</f>
        <v>NO</v>
      </c>
      <c r="X62" s="136" t="str">
        <f>IF(W62="YES",COUNTIFS(AD$3:$AD$200,"&gt;"&amp;('CASE DATA'!C63),$AD$3:$AD$200,"&lt;"&amp;('CASE DATA'!C63+730.5)),"n/a")</f>
        <v>n/a</v>
      </c>
      <c r="Y62" s="114" t="str">
        <f>IF(W62="YES",IF(C62+730.5&lt;'BASIC INFO'!$B$3, "YES","NO"), "N/A")</f>
        <v>N/A</v>
      </c>
      <c r="Z62" s="117" t="str">
        <f>IF('CASE DATA'!E63="725.1","YES","NO")</f>
        <v>NO</v>
      </c>
      <c r="AA62" s="117" t="str">
        <f>IF(Z62="YES",IF(C62+730.5&lt;'BASIC INFO'!$B$3, "YES","NO"), "N/A")</f>
        <v>N/A</v>
      </c>
      <c r="AB62" s="117" t="str">
        <f>IF('BASIC INFO'!$B$6+6574.5&gt;C62, "YES", "NO")</f>
        <v>YES</v>
      </c>
      <c r="AC62" s="117" t="str">
        <f>IF(Z62="YES",COUNTIFS(AD$3:$AD$200,"&gt;"&amp;('CASE DATA'!C63),$AD$3:$AD$200,"&lt;"&amp;('CASE DATA'!C63+730.5)),"n/a")</f>
        <v>n/a</v>
      </c>
    </row>
    <row r="63" spans="1:29" x14ac:dyDescent="0.3">
      <c r="A63" s="117" t="str">
        <f>IF('CASE DATA'!A64="","z",'CASE DATA'!A64)</f>
        <v>z</v>
      </c>
      <c r="B63" s="117" t="str">
        <f>IF('CASE DATA'!A64="","",'CASE DATA'!D64)</f>
        <v/>
      </c>
      <c r="C63" s="120">
        <f>'CASE DATA'!C64</f>
        <v>0</v>
      </c>
      <c r="D63" s="163" t="str">
        <f>IF('CASE DATA'!H64="YES",SUM('CASE DATA'!J64:K64,'CASE DATA'!M64,'CASE DATA'!O64:R64),"n/a")</f>
        <v>n/a</v>
      </c>
      <c r="E63" s="5" t="str">
        <f>IF(OR('CASE DATA'!F64="JUV", 'CASE DATA'!F64="JWV"), "YES", "NO")</f>
        <v>NO</v>
      </c>
      <c r="F63" s="5" t="str">
        <f t="array" ref="F63">IF(E63="YES",IF(SUM(COUNTIF('CASE DATA'!$F$4:$F$200, {"GTR","GPL","DEF","JUV"}))&gt;0, "YES","NO"),"N/A")</f>
        <v>N/A</v>
      </c>
      <c r="G63" s="5" t="str">
        <f>IF(E63="YES",IF(COUNTIF('CASE DATA'!$C$4:$C$200, "")-COUNTIF('CASE DATA'!$A$4:$A$200, "")&gt;0, "YES","NO"),"N/A")</f>
        <v>N/A</v>
      </c>
      <c r="H63" s="117" t="str">
        <f>_xlfn.IFS(E63="NO", "N/A", AND('BASIC INFO'!$B$3&gt;'BASIC INFO'!$B$6+6574.5, C63+730.5&lt;'BASIC INFO'!$B$3), "YES", 'BASIC INFO'!$B$3&lt;('BASIC INFO'!$B$6+6574.5), "NOT YET 18", C63+730.5&gt;'BASIC INFO'!$B$3, "NOT YET 2 YEARS")</f>
        <v>N/A</v>
      </c>
      <c r="I63" s="115" t="str">
        <f>IF(OR(AND(LEFT('CASE DATA'!E64,4)="321.",MID('CASE DATA'!A64,8,2)="SM"),MID('CASE DATA'!A64,8,2)="ST",MID('CASE DATA'!A64,8,2)="NT"),"TRAFFIC",IF(OR('CASE DATA'!F64="DISM", 'CASE DATA'!F64="ACQ", 'CASE DATA'!F64="NOTF", 'CASE DATA'!F64="WTHD", 'CASE DATA'!F64="TNSF"), "YES", "NO"))</f>
        <v>NO</v>
      </c>
      <c r="J63" s="114" t="str">
        <f>IF(I63="YES",'CASE DATA'!K64,"N/A")</f>
        <v>N/A</v>
      </c>
      <c r="K63" s="114" t="str">
        <f>IF(I63="YES",'CASE DATA'!I64+'CASE DATA'!J64+'CASE DATA'!L64+'CASE DATA'!M64+'CASE DATA'!N64+'CASE DATA'!O64+'CASE DATA'!P64+'CASE DATA'!Q64+'CASE DATA'!R64,"N/A")</f>
        <v>N/A</v>
      </c>
      <c r="L63" s="117" t="str">
        <f>IF(I63="YES",IF(C63+180&lt;'BASIC INFO'!$B$3, "YES", "NO"),"N/A")</f>
        <v>N/A</v>
      </c>
      <c r="M63" s="114" t="str">
        <f t="array" ref="M63">IF(I63="TRAFFIC","n/a",IF(OR('CASE DATA'!F64="GTR", 'CASE DATA'!F64="GPL"),IF(SUM(COUNTIF('CASE DATA'!U64:AF64, TABLES!$N$2:$N$218&amp;"*"))&gt;0,"felony","eligible"),"n/a"))</f>
        <v>n/a</v>
      </c>
      <c r="N63" s="114" t="str">
        <f t="array" ref="N63">IF(M63="eligible",IF(OR((SUM(COUNTIF('CASE DATA'!U64:AF64,TABLES!$P$2:$P$19&amp;"*"))&gt;0),LEFT('CASE DATA'!U64:AF64,4)="717C", LEFT('CASE DATA'!U64:AF64, 3)="719", LEFT('CASE DATA'!U64:AF64,3)="720", LEFT('CASE DATA'!U64:AF64,3)="724", LEFT('CASE DATA'!U64:AF64,3)="726", LEFT('CASE DATA'!U64:AF64,3)="728", LEFT('CASE DATA'!U64:AF64,4)="901A"), "ineligible misd","eligible"),"n/a")</f>
        <v>n/a</v>
      </c>
      <c r="O63" s="114" t="str">
        <f>IF(N63="eligible",IF(COUNTIF('CASE DATA'!$C$4:$C$200, "")-COUNTIF('CASE DATA'!$A$4:$A$200, "")&gt;0, "YES","NO"),"N/A")</f>
        <v>N/A</v>
      </c>
      <c r="P63" s="114" t="str">
        <f>IF(N63="eligible",'CASE DATA'!K64,"N/A")</f>
        <v>N/A</v>
      </c>
      <c r="Q63" s="114" t="str">
        <f>IF(N63="eligible",'CASE DATA'!I64+'CASE DATA'!J64+'CASE DATA'!L64+'CASE DATA'!M64+'CASE DATA'!N64+'CASE DATA'!O64+'CASE DATA'!P64+'CASE DATA'!Q64+'CASE DATA'!R64,"N/A")</f>
        <v>N/A</v>
      </c>
      <c r="R63" s="114" t="str">
        <f>IF(N63="eligible",IF(C63+2920&lt;'BASIC INFO'!$B$3, "YES", "NO"),"N/A")</f>
        <v>N/A</v>
      </c>
      <c r="S63" s="115" t="str">
        <f>IF(OR('CASE DATA'!F64="DEF"), "YES", "NO")</f>
        <v>NO</v>
      </c>
      <c r="T63" s="117" t="str">
        <f>IF(S63="YES",'CASE DATA'!H64,"N/A")</f>
        <v>N/A</v>
      </c>
      <c r="U63" s="114" t="str">
        <f>IF(S63="YES",'CASE DATA'!K64,"N/A")</f>
        <v>N/A</v>
      </c>
      <c r="V63" s="114" t="str">
        <f>IF(S63="YES",'CASE DATA'!I64+'CASE DATA'!J64+'CASE DATA'!L64+'CASE DATA'!M64+'CASE DATA'!N64+'CASE DATA'!O64+'CASE DATA'!P64+'CASE DATA'!Q64+'CASE DATA'!R64,"N/A")</f>
        <v>N/A</v>
      </c>
      <c r="W63" s="117" t="str">
        <f>IF(OR('CASE DATA'!E64="123.46",'CASE DATA'!E64="123.47"),"YES","NO")</f>
        <v>NO</v>
      </c>
      <c r="X63" s="136" t="str">
        <f>IF(W63="YES",COUNTIFS(AD$3:$AD$200,"&gt;"&amp;('CASE DATA'!C64),$AD$3:$AD$200,"&lt;"&amp;('CASE DATA'!C64+730.5)),"n/a")</f>
        <v>n/a</v>
      </c>
      <c r="Y63" s="114" t="str">
        <f>IF(W63="YES",IF(C63+730.5&lt;'BASIC INFO'!$B$3, "YES","NO"), "N/A")</f>
        <v>N/A</v>
      </c>
      <c r="Z63" s="117" t="str">
        <f>IF('CASE DATA'!E64="725.1","YES","NO")</f>
        <v>NO</v>
      </c>
      <c r="AA63" s="117" t="str">
        <f>IF(Z63="YES",IF(C63+730.5&lt;'BASIC INFO'!$B$3, "YES","NO"), "N/A")</f>
        <v>N/A</v>
      </c>
      <c r="AB63" s="117" t="str">
        <f>IF('BASIC INFO'!$B$6+6574.5&gt;C63, "YES", "NO")</f>
        <v>YES</v>
      </c>
      <c r="AC63" s="117" t="str">
        <f>IF(Z63="YES",COUNTIFS(AD$3:$AD$200,"&gt;"&amp;('CASE DATA'!C64),$AD$3:$AD$200,"&lt;"&amp;('CASE DATA'!C64+730.5)),"n/a")</f>
        <v>n/a</v>
      </c>
    </row>
    <row r="64" spans="1:29" x14ac:dyDescent="0.3">
      <c r="A64" s="117" t="str">
        <f>IF('CASE DATA'!A65="","z",'CASE DATA'!A65)</f>
        <v>z</v>
      </c>
      <c r="B64" s="117" t="str">
        <f>IF('CASE DATA'!A65="","",'CASE DATA'!D65)</f>
        <v/>
      </c>
      <c r="C64" s="120">
        <f>'CASE DATA'!C65</f>
        <v>0</v>
      </c>
      <c r="D64" s="163" t="str">
        <f>IF('CASE DATA'!H65="YES",SUM('CASE DATA'!J65:K65,'CASE DATA'!M65,'CASE DATA'!O65:R65),"n/a")</f>
        <v>n/a</v>
      </c>
      <c r="E64" s="5" t="str">
        <f>IF(OR('CASE DATA'!F65="JUV", 'CASE DATA'!F65="JWV"), "YES", "NO")</f>
        <v>NO</v>
      </c>
      <c r="F64" s="5" t="str">
        <f t="array" ref="F64">IF(E64="YES",IF(SUM(COUNTIF('CASE DATA'!$F$4:$F$200, {"GTR","GPL","DEF","JUV"}))&gt;0, "YES","NO"),"N/A")</f>
        <v>N/A</v>
      </c>
      <c r="G64" s="5" t="str">
        <f>IF(E64="YES",IF(COUNTIF('CASE DATA'!$C$4:$C$200, "")-COUNTIF('CASE DATA'!$A$4:$A$200, "")&gt;0, "YES","NO"),"N/A")</f>
        <v>N/A</v>
      </c>
      <c r="H64" s="117" t="str">
        <f>_xlfn.IFS(E64="NO", "N/A", AND('BASIC INFO'!$B$3&gt;'BASIC INFO'!$B$6+6574.5, C64+730.5&lt;'BASIC INFO'!$B$3), "YES", 'BASIC INFO'!$B$3&lt;('BASIC INFO'!$B$6+6574.5), "NOT YET 18", C64+730.5&gt;'BASIC INFO'!$B$3, "NOT YET 2 YEARS")</f>
        <v>N/A</v>
      </c>
      <c r="I64" s="115" t="str">
        <f>IF(OR(AND(LEFT('CASE DATA'!E65,4)="321.",MID('CASE DATA'!A65,8,2)="SM"),MID('CASE DATA'!A65,8,2)="ST",MID('CASE DATA'!A65,8,2)="NT"),"TRAFFIC",IF(OR('CASE DATA'!F65="DISM", 'CASE DATA'!F65="ACQ", 'CASE DATA'!F65="NOTF", 'CASE DATA'!F65="WTHD", 'CASE DATA'!F65="TNSF"), "YES", "NO"))</f>
        <v>NO</v>
      </c>
      <c r="J64" s="114" t="str">
        <f>IF(I64="YES",'CASE DATA'!K65,"N/A")</f>
        <v>N/A</v>
      </c>
      <c r="K64" s="114" t="str">
        <f>IF(I64="YES",'CASE DATA'!I65+'CASE DATA'!J65+'CASE DATA'!L65+'CASE DATA'!M65+'CASE DATA'!N65+'CASE DATA'!O65+'CASE DATA'!P65+'CASE DATA'!Q65+'CASE DATA'!R65,"N/A")</f>
        <v>N/A</v>
      </c>
      <c r="L64" s="117" t="str">
        <f>IF(I64="YES",IF(C64+180&lt;'BASIC INFO'!$B$3, "YES", "NO"),"N/A")</f>
        <v>N/A</v>
      </c>
      <c r="M64" s="114" t="str">
        <f t="array" ref="M64">IF(I64="TRAFFIC","n/a",IF(OR('CASE DATA'!F65="GTR", 'CASE DATA'!F65="GPL"),IF(SUM(COUNTIF('CASE DATA'!U65:AF65, TABLES!$N$2:$N$218&amp;"*"))&gt;0,"felony","eligible"),"n/a"))</f>
        <v>n/a</v>
      </c>
      <c r="N64" s="114" t="str">
        <f t="array" ref="N64">IF(M64="eligible",IF(OR((SUM(COUNTIF('CASE DATA'!U65:AF65,TABLES!$P$2:$P$19&amp;"*"))&gt;0),LEFT('CASE DATA'!U65:AF65,4)="717C", LEFT('CASE DATA'!U65:AF65, 3)="719", LEFT('CASE DATA'!U65:AF65,3)="720", LEFT('CASE DATA'!U65:AF65,3)="724", LEFT('CASE DATA'!U65:AF65,3)="726", LEFT('CASE DATA'!U65:AF65,3)="728", LEFT('CASE DATA'!U65:AF65,4)="901A"), "ineligible misd","eligible"),"n/a")</f>
        <v>n/a</v>
      </c>
      <c r="O64" s="114" t="str">
        <f>IF(N64="eligible",IF(COUNTIF('CASE DATA'!$C$4:$C$200, "")-COUNTIF('CASE DATA'!$A$4:$A$200, "")&gt;0, "YES","NO"),"N/A")</f>
        <v>N/A</v>
      </c>
      <c r="P64" s="114" t="str">
        <f>IF(N64="eligible",'CASE DATA'!K65,"N/A")</f>
        <v>N/A</v>
      </c>
      <c r="Q64" s="114" t="str">
        <f>IF(N64="eligible",'CASE DATA'!I65+'CASE DATA'!J65+'CASE DATA'!L65+'CASE DATA'!M65+'CASE DATA'!N65+'CASE DATA'!O65+'CASE DATA'!P65+'CASE DATA'!Q65+'CASE DATA'!R65,"N/A")</f>
        <v>N/A</v>
      </c>
      <c r="R64" s="114" t="str">
        <f>IF(N64="eligible",IF(C64+2920&lt;'BASIC INFO'!$B$3, "YES", "NO"),"N/A")</f>
        <v>N/A</v>
      </c>
      <c r="S64" s="115" t="str">
        <f>IF(OR('CASE DATA'!F65="DEF"), "YES", "NO")</f>
        <v>NO</v>
      </c>
      <c r="T64" s="117" t="str">
        <f>IF(S64="YES",'CASE DATA'!H65,"N/A")</f>
        <v>N/A</v>
      </c>
      <c r="U64" s="114" t="str">
        <f>IF(S64="YES",'CASE DATA'!K65,"N/A")</f>
        <v>N/A</v>
      </c>
      <c r="V64" s="114" t="str">
        <f>IF(S64="YES",'CASE DATA'!I65+'CASE DATA'!J65+'CASE DATA'!L65+'CASE DATA'!M65+'CASE DATA'!N65+'CASE DATA'!O65+'CASE DATA'!P65+'CASE DATA'!Q65+'CASE DATA'!R65,"N/A")</f>
        <v>N/A</v>
      </c>
      <c r="W64" s="117" t="str">
        <f>IF(OR('CASE DATA'!E65="123.46",'CASE DATA'!E65="123.47"),"YES","NO")</f>
        <v>NO</v>
      </c>
      <c r="X64" s="136" t="str">
        <f>IF(W64="YES",COUNTIFS(AD$3:$AD$200,"&gt;"&amp;('CASE DATA'!C65),$AD$3:$AD$200,"&lt;"&amp;('CASE DATA'!C65+730.5)),"n/a")</f>
        <v>n/a</v>
      </c>
      <c r="Y64" s="114" t="str">
        <f>IF(W64="YES",IF(C64+730.5&lt;'BASIC INFO'!$B$3, "YES","NO"), "N/A")</f>
        <v>N/A</v>
      </c>
      <c r="Z64" s="117" t="str">
        <f>IF('CASE DATA'!E65="725.1","YES","NO")</f>
        <v>NO</v>
      </c>
      <c r="AA64" s="117" t="str">
        <f>IF(Z64="YES",IF(C64+730.5&lt;'BASIC INFO'!$B$3, "YES","NO"), "N/A")</f>
        <v>N/A</v>
      </c>
      <c r="AB64" s="117" t="str">
        <f>IF('BASIC INFO'!$B$6+6574.5&gt;C64, "YES", "NO")</f>
        <v>YES</v>
      </c>
      <c r="AC64" s="117" t="str">
        <f>IF(Z64="YES",COUNTIFS(AD$3:$AD$200,"&gt;"&amp;('CASE DATA'!C65),$AD$3:$AD$200,"&lt;"&amp;('CASE DATA'!C65+730.5)),"n/a")</f>
        <v>n/a</v>
      </c>
    </row>
    <row r="65" spans="1:29" x14ac:dyDescent="0.3">
      <c r="A65" s="117" t="str">
        <f>IF('CASE DATA'!A66="","z",'CASE DATA'!A66)</f>
        <v>z</v>
      </c>
      <c r="B65" s="117" t="str">
        <f>IF('CASE DATA'!A66="","",'CASE DATA'!D66)</f>
        <v/>
      </c>
      <c r="C65" s="120">
        <f>'CASE DATA'!C66</f>
        <v>0</v>
      </c>
      <c r="D65" s="163" t="str">
        <f>IF('CASE DATA'!H66="YES",SUM('CASE DATA'!J66:K66,'CASE DATA'!M66,'CASE DATA'!O66:R66),"n/a")</f>
        <v>n/a</v>
      </c>
      <c r="E65" s="5" t="str">
        <f>IF(OR('CASE DATA'!F66="JUV", 'CASE DATA'!F66="JWV"), "YES", "NO")</f>
        <v>NO</v>
      </c>
      <c r="F65" s="5" t="str">
        <f t="array" ref="F65">IF(E65="YES",IF(SUM(COUNTIF('CASE DATA'!$F$4:$F$200, {"GTR","GPL","DEF","JUV"}))&gt;0, "YES","NO"),"N/A")</f>
        <v>N/A</v>
      </c>
      <c r="G65" s="5" t="str">
        <f>IF(E65="YES",IF(COUNTIF('CASE DATA'!$C$4:$C$200, "")-COUNTIF('CASE DATA'!$A$4:$A$200, "")&gt;0, "YES","NO"),"N/A")</f>
        <v>N/A</v>
      </c>
      <c r="H65" s="117" t="str">
        <f>_xlfn.IFS(E65="NO", "N/A", AND('BASIC INFO'!$B$3&gt;'BASIC INFO'!$B$6+6574.5, C65+730.5&lt;'BASIC INFO'!$B$3), "YES", 'BASIC INFO'!$B$3&lt;('BASIC INFO'!$B$6+6574.5), "NOT YET 18", C65+730.5&gt;'BASIC INFO'!$B$3, "NOT YET 2 YEARS")</f>
        <v>N/A</v>
      </c>
      <c r="I65" s="115" t="str">
        <f>IF(OR(AND(LEFT('CASE DATA'!E66,4)="321.",MID('CASE DATA'!A66,8,2)="SM"),MID('CASE DATA'!A66,8,2)="ST",MID('CASE DATA'!A66,8,2)="NT"),"TRAFFIC",IF(OR('CASE DATA'!F66="DISM", 'CASE DATA'!F66="ACQ", 'CASE DATA'!F66="NOTF", 'CASE DATA'!F66="WTHD", 'CASE DATA'!F66="TNSF"), "YES", "NO"))</f>
        <v>NO</v>
      </c>
      <c r="J65" s="114" t="str">
        <f>IF(I65="YES",'CASE DATA'!K66,"N/A")</f>
        <v>N/A</v>
      </c>
      <c r="K65" s="114" t="str">
        <f>IF(I65="YES",'CASE DATA'!I66+'CASE DATA'!J66+'CASE DATA'!L66+'CASE DATA'!M66+'CASE DATA'!N66+'CASE DATA'!O66+'CASE DATA'!P66+'CASE DATA'!Q66+'CASE DATA'!R66,"N/A")</f>
        <v>N/A</v>
      </c>
      <c r="L65" s="117" t="str">
        <f>IF(I65="YES",IF(C65+180&lt;'BASIC INFO'!$B$3, "YES", "NO"),"N/A")</f>
        <v>N/A</v>
      </c>
      <c r="M65" s="114" t="str">
        <f t="array" ref="M65">IF(I65="TRAFFIC","n/a",IF(OR('CASE DATA'!F66="GTR", 'CASE DATA'!F66="GPL"),IF(SUM(COUNTIF('CASE DATA'!U66:AF66, TABLES!$N$2:$N$218&amp;"*"))&gt;0,"felony","eligible"),"n/a"))</f>
        <v>n/a</v>
      </c>
      <c r="N65" s="114" t="str">
        <f t="array" ref="N65">IF(M65="eligible",IF(OR((SUM(COUNTIF('CASE DATA'!U66:AF66,TABLES!$P$2:$P$19&amp;"*"))&gt;0),LEFT('CASE DATA'!U66:AF66,4)="717C", LEFT('CASE DATA'!U66:AF66, 3)="719", LEFT('CASE DATA'!U66:AF66,3)="720", LEFT('CASE DATA'!U66:AF66,3)="724", LEFT('CASE DATA'!U66:AF66,3)="726", LEFT('CASE DATA'!U66:AF66,3)="728", LEFT('CASE DATA'!U66:AF66,4)="901A"), "ineligible misd","eligible"),"n/a")</f>
        <v>n/a</v>
      </c>
      <c r="O65" s="114" t="str">
        <f>IF(N65="eligible",IF(COUNTIF('CASE DATA'!$C$4:$C$200, "")-COUNTIF('CASE DATA'!$A$4:$A$200, "")&gt;0, "YES","NO"),"N/A")</f>
        <v>N/A</v>
      </c>
      <c r="P65" s="114" t="str">
        <f>IF(N65="eligible",'CASE DATA'!K66,"N/A")</f>
        <v>N/A</v>
      </c>
      <c r="Q65" s="114" t="str">
        <f>IF(N65="eligible",'CASE DATA'!I66+'CASE DATA'!J66+'CASE DATA'!L66+'CASE DATA'!M66+'CASE DATA'!N66+'CASE DATA'!O66+'CASE DATA'!P66+'CASE DATA'!Q66+'CASE DATA'!R66,"N/A")</f>
        <v>N/A</v>
      </c>
      <c r="R65" s="114" t="str">
        <f>IF(N65="eligible",IF(C65+2920&lt;'BASIC INFO'!$B$3, "YES", "NO"),"N/A")</f>
        <v>N/A</v>
      </c>
      <c r="S65" s="115" t="str">
        <f>IF(OR('CASE DATA'!F66="DEF"), "YES", "NO")</f>
        <v>NO</v>
      </c>
      <c r="T65" s="117" t="str">
        <f>IF(S65="YES",'CASE DATA'!H66,"N/A")</f>
        <v>N/A</v>
      </c>
      <c r="U65" s="114" t="str">
        <f>IF(S65="YES",'CASE DATA'!K66,"N/A")</f>
        <v>N/A</v>
      </c>
      <c r="V65" s="114" t="str">
        <f>IF(S65="YES",'CASE DATA'!I66+'CASE DATA'!J66+'CASE DATA'!L66+'CASE DATA'!M66+'CASE DATA'!N66+'CASE DATA'!O66+'CASE DATA'!P66+'CASE DATA'!Q66+'CASE DATA'!R66,"N/A")</f>
        <v>N/A</v>
      </c>
      <c r="W65" s="117" t="str">
        <f>IF(OR('CASE DATA'!E66="123.46",'CASE DATA'!E66="123.47"),"YES","NO")</f>
        <v>NO</v>
      </c>
      <c r="X65" s="136" t="str">
        <f>IF(W65="YES",COUNTIFS(AD$3:$AD$200,"&gt;"&amp;('CASE DATA'!C66),$AD$3:$AD$200,"&lt;"&amp;('CASE DATA'!C66+730.5)),"n/a")</f>
        <v>n/a</v>
      </c>
      <c r="Y65" s="114" t="str">
        <f>IF(W65="YES",IF(C65+730.5&lt;'BASIC INFO'!$B$3, "YES","NO"), "N/A")</f>
        <v>N/A</v>
      </c>
      <c r="Z65" s="117" t="str">
        <f>IF('CASE DATA'!E66="725.1","YES","NO")</f>
        <v>NO</v>
      </c>
      <c r="AA65" s="117" t="str">
        <f>IF(Z65="YES",IF(C65+730.5&lt;'BASIC INFO'!$B$3, "YES","NO"), "N/A")</f>
        <v>N/A</v>
      </c>
      <c r="AB65" s="117" t="str">
        <f>IF('BASIC INFO'!$B$6+6574.5&gt;C65, "YES", "NO")</f>
        <v>YES</v>
      </c>
      <c r="AC65" s="117" t="str">
        <f>IF(Z65="YES",COUNTIFS(AD$3:$AD$200,"&gt;"&amp;('CASE DATA'!C66),$AD$3:$AD$200,"&lt;"&amp;('CASE DATA'!C66+730.5)),"n/a")</f>
        <v>n/a</v>
      </c>
    </row>
    <row r="66" spans="1:29" x14ac:dyDescent="0.3">
      <c r="A66" s="117" t="str">
        <f>IF('CASE DATA'!A67="","z",'CASE DATA'!A67)</f>
        <v>z</v>
      </c>
      <c r="B66" s="117" t="str">
        <f>IF('CASE DATA'!A67="","",'CASE DATA'!D67)</f>
        <v/>
      </c>
      <c r="C66" s="120">
        <f>'CASE DATA'!C67</f>
        <v>0</v>
      </c>
      <c r="D66" s="163" t="str">
        <f>IF('CASE DATA'!H67="YES",SUM('CASE DATA'!J67:K67,'CASE DATA'!M67,'CASE DATA'!O67:R67),"n/a")</f>
        <v>n/a</v>
      </c>
      <c r="E66" s="5" t="str">
        <f>IF(OR('CASE DATA'!F67="JUV", 'CASE DATA'!F67="JWV"), "YES", "NO")</f>
        <v>NO</v>
      </c>
      <c r="F66" s="5" t="str">
        <f t="array" ref="F66">IF(E66="YES",IF(SUM(COUNTIF('CASE DATA'!$F$4:$F$200, {"GTR","GPL","DEF","JUV"}))&gt;0, "YES","NO"),"N/A")</f>
        <v>N/A</v>
      </c>
      <c r="G66" s="5" t="str">
        <f>IF(E66="YES",IF(COUNTIF('CASE DATA'!$C$4:$C$200, "")-COUNTIF('CASE DATA'!$A$4:$A$200, "")&gt;0, "YES","NO"),"N/A")</f>
        <v>N/A</v>
      </c>
      <c r="H66" s="117" t="str">
        <f>_xlfn.IFS(E66="NO", "N/A", AND('BASIC INFO'!$B$3&gt;'BASIC INFO'!$B$6+6574.5, C66+730.5&lt;'BASIC INFO'!$B$3), "YES", 'BASIC INFO'!$B$3&lt;('BASIC INFO'!$B$6+6574.5), "NOT YET 18", C66+730.5&gt;'BASIC INFO'!$B$3, "NOT YET 2 YEARS")</f>
        <v>N/A</v>
      </c>
      <c r="I66" s="115" t="str">
        <f>IF(OR(AND(LEFT('CASE DATA'!E67,4)="321.",MID('CASE DATA'!A67,8,2)="SM"),MID('CASE DATA'!A67,8,2)="ST",MID('CASE DATA'!A67,8,2)="NT"),"TRAFFIC",IF(OR('CASE DATA'!F67="DISM", 'CASE DATA'!F67="ACQ", 'CASE DATA'!F67="NOTF", 'CASE DATA'!F67="WTHD", 'CASE DATA'!F67="TNSF"), "YES", "NO"))</f>
        <v>NO</v>
      </c>
      <c r="J66" s="114" t="str">
        <f>IF(I66="YES",'CASE DATA'!K67,"N/A")</f>
        <v>N/A</v>
      </c>
      <c r="K66" s="114" t="str">
        <f>IF(I66="YES",'CASE DATA'!I67+'CASE DATA'!J67+'CASE DATA'!L67+'CASE DATA'!M67+'CASE DATA'!N67+'CASE DATA'!O67+'CASE DATA'!P67+'CASE DATA'!Q67+'CASE DATA'!R67,"N/A")</f>
        <v>N/A</v>
      </c>
      <c r="L66" s="117" t="str">
        <f>IF(I66="YES",IF(C66+180&lt;'BASIC INFO'!$B$3, "YES", "NO"),"N/A")</f>
        <v>N/A</v>
      </c>
      <c r="M66" s="114" t="str">
        <f t="array" ref="M66">IF(I66="TRAFFIC","n/a",IF(OR('CASE DATA'!F67="GTR", 'CASE DATA'!F67="GPL"),IF(SUM(COUNTIF('CASE DATA'!U67:AF67, TABLES!$N$2:$N$218&amp;"*"))&gt;0,"felony","eligible"),"n/a"))</f>
        <v>n/a</v>
      </c>
      <c r="N66" s="114" t="str">
        <f t="array" ref="N66">IF(M66="eligible",IF(OR((SUM(COUNTIF('CASE DATA'!U67:AF67,TABLES!$P$2:$P$19&amp;"*"))&gt;0),LEFT('CASE DATA'!U67:AF67,4)="717C", LEFT('CASE DATA'!U67:AF67, 3)="719", LEFT('CASE DATA'!U67:AF67,3)="720", LEFT('CASE DATA'!U67:AF67,3)="724", LEFT('CASE DATA'!U67:AF67,3)="726", LEFT('CASE DATA'!U67:AF67,3)="728", LEFT('CASE DATA'!U67:AF67,4)="901A"), "ineligible misd","eligible"),"n/a")</f>
        <v>n/a</v>
      </c>
      <c r="O66" s="114" t="str">
        <f>IF(N66="eligible",IF(COUNTIF('CASE DATA'!$C$4:$C$200, "")-COUNTIF('CASE DATA'!$A$4:$A$200, "")&gt;0, "YES","NO"),"N/A")</f>
        <v>N/A</v>
      </c>
      <c r="P66" s="114" t="str">
        <f>IF(N66="eligible",'CASE DATA'!K67,"N/A")</f>
        <v>N/A</v>
      </c>
      <c r="Q66" s="114" t="str">
        <f>IF(N66="eligible",'CASE DATA'!I67+'CASE DATA'!J67+'CASE DATA'!L67+'CASE DATA'!M67+'CASE DATA'!N67+'CASE DATA'!O67+'CASE DATA'!P67+'CASE DATA'!Q67+'CASE DATA'!R67,"N/A")</f>
        <v>N/A</v>
      </c>
      <c r="R66" s="114" t="str">
        <f>IF(N66="eligible",IF(C66+2920&lt;'BASIC INFO'!$B$3, "YES", "NO"),"N/A")</f>
        <v>N/A</v>
      </c>
      <c r="S66" s="115" t="str">
        <f>IF(OR('CASE DATA'!F67="DEF"), "YES", "NO")</f>
        <v>NO</v>
      </c>
      <c r="T66" s="117" t="str">
        <f>IF(S66="YES",'CASE DATA'!H67,"N/A")</f>
        <v>N/A</v>
      </c>
      <c r="U66" s="114" t="str">
        <f>IF(S66="YES",'CASE DATA'!K67,"N/A")</f>
        <v>N/A</v>
      </c>
      <c r="V66" s="114" t="str">
        <f>IF(S66="YES",'CASE DATA'!I67+'CASE DATA'!J67+'CASE DATA'!L67+'CASE DATA'!M67+'CASE DATA'!N67+'CASE DATA'!O67+'CASE DATA'!P67+'CASE DATA'!Q67+'CASE DATA'!R67,"N/A")</f>
        <v>N/A</v>
      </c>
      <c r="W66" s="117" t="str">
        <f>IF(OR('CASE DATA'!E67="123.46",'CASE DATA'!E67="123.47"),"YES","NO")</f>
        <v>NO</v>
      </c>
      <c r="X66" s="136" t="str">
        <f>IF(W66="YES",COUNTIFS(AD$3:$AD$200,"&gt;"&amp;('CASE DATA'!C67),$AD$3:$AD$200,"&lt;"&amp;('CASE DATA'!C67+730.5)),"n/a")</f>
        <v>n/a</v>
      </c>
      <c r="Y66" s="114" t="str">
        <f>IF(W66="YES",IF(C66+730.5&lt;'BASIC INFO'!$B$3, "YES","NO"), "N/A")</f>
        <v>N/A</v>
      </c>
      <c r="Z66" s="117" t="str">
        <f>IF('CASE DATA'!E67="725.1","YES","NO")</f>
        <v>NO</v>
      </c>
      <c r="AA66" s="117" t="str">
        <f>IF(Z66="YES",IF(C66+730.5&lt;'BASIC INFO'!$B$3, "YES","NO"), "N/A")</f>
        <v>N/A</v>
      </c>
      <c r="AB66" s="117" t="str">
        <f>IF('BASIC INFO'!$B$6+6574.5&gt;C66, "YES", "NO")</f>
        <v>YES</v>
      </c>
      <c r="AC66" s="117" t="str">
        <f>IF(Z66="YES",COUNTIFS(AD$3:$AD$200,"&gt;"&amp;('CASE DATA'!C67),$AD$3:$AD$200,"&lt;"&amp;('CASE DATA'!C67+730.5)),"n/a")</f>
        <v>n/a</v>
      </c>
    </row>
    <row r="67" spans="1:29" x14ac:dyDescent="0.3">
      <c r="A67" s="117" t="str">
        <f>IF('CASE DATA'!A68="","z",'CASE DATA'!A68)</f>
        <v>z</v>
      </c>
      <c r="B67" s="117" t="str">
        <f>IF('CASE DATA'!A68="","",'CASE DATA'!D68)</f>
        <v/>
      </c>
      <c r="C67" s="120">
        <f>'CASE DATA'!C68</f>
        <v>0</v>
      </c>
      <c r="D67" s="163" t="str">
        <f>IF('CASE DATA'!H68="YES",SUM('CASE DATA'!J68:K68,'CASE DATA'!M68,'CASE DATA'!O68:R68),"n/a")</f>
        <v>n/a</v>
      </c>
      <c r="E67" s="5" t="str">
        <f>IF(OR('CASE DATA'!F68="JUV", 'CASE DATA'!F68="JWV"), "YES", "NO")</f>
        <v>NO</v>
      </c>
      <c r="F67" s="5" t="str">
        <f t="array" ref="F67">IF(E67="YES",IF(SUM(COUNTIF('CASE DATA'!$F$4:$F$200, {"GTR","GPL","DEF","JUV"}))&gt;0, "YES","NO"),"N/A")</f>
        <v>N/A</v>
      </c>
      <c r="G67" s="5" t="str">
        <f>IF(E67="YES",IF(COUNTIF('CASE DATA'!$C$4:$C$200, "")-COUNTIF('CASE DATA'!$A$4:$A$200, "")&gt;0, "YES","NO"),"N/A")</f>
        <v>N/A</v>
      </c>
      <c r="H67" s="117" t="str">
        <f>_xlfn.IFS(E67="NO", "N/A", AND('BASIC INFO'!$B$3&gt;'BASIC INFO'!$B$6+6574.5, C67+730.5&lt;'BASIC INFO'!$B$3), "YES", 'BASIC INFO'!$B$3&lt;('BASIC INFO'!$B$6+6574.5), "NOT YET 18", C67+730.5&gt;'BASIC INFO'!$B$3, "NOT YET 2 YEARS")</f>
        <v>N/A</v>
      </c>
      <c r="I67" s="115" t="str">
        <f>IF(OR(AND(LEFT('CASE DATA'!E68,4)="321.",MID('CASE DATA'!A68,8,2)="SM"),MID('CASE DATA'!A68,8,2)="ST",MID('CASE DATA'!A68,8,2)="NT"),"TRAFFIC",IF(OR('CASE DATA'!F68="DISM", 'CASE DATA'!F68="ACQ", 'CASE DATA'!F68="NOTF", 'CASE DATA'!F68="WTHD", 'CASE DATA'!F68="TNSF"), "YES", "NO"))</f>
        <v>NO</v>
      </c>
      <c r="J67" s="114" t="str">
        <f>IF(I67="YES",'CASE DATA'!K68,"N/A")</f>
        <v>N/A</v>
      </c>
      <c r="K67" s="114" t="str">
        <f>IF(I67="YES",'CASE DATA'!I68+'CASE DATA'!J68+'CASE DATA'!L68+'CASE DATA'!M68+'CASE DATA'!N68+'CASE DATA'!O68+'CASE DATA'!P68+'CASE DATA'!Q68+'CASE DATA'!R68,"N/A")</f>
        <v>N/A</v>
      </c>
      <c r="L67" s="117" t="str">
        <f>IF(I67="YES",IF(C67+180&lt;'BASIC INFO'!$B$3, "YES", "NO"),"N/A")</f>
        <v>N/A</v>
      </c>
      <c r="M67" s="114" t="str">
        <f t="array" ref="M67">IF(I67="TRAFFIC","n/a",IF(OR('CASE DATA'!F68="GTR", 'CASE DATA'!F68="GPL"),IF(SUM(COUNTIF('CASE DATA'!U68:AF68, TABLES!$N$2:$N$218&amp;"*"))&gt;0,"felony","eligible"),"n/a"))</f>
        <v>n/a</v>
      </c>
      <c r="N67" s="114" t="str">
        <f t="array" ref="N67">IF(M67="eligible",IF(OR((SUM(COUNTIF('CASE DATA'!U68:AF68,TABLES!$P$2:$P$19&amp;"*"))&gt;0),LEFT('CASE DATA'!U68:AF68,4)="717C", LEFT('CASE DATA'!U68:AF68, 3)="719", LEFT('CASE DATA'!U68:AF68,3)="720", LEFT('CASE DATA'!U68:AF68,3)="724", LEFT('CASE DATA'!U68:AF68,3)="726", LEFT('CASE DATA'!U68:AF68,3)="728", LEFT('CASE DATA'!U68:AF68,4)="901A"), "ineligible misd","eligible"),"n/a")</f>
        <v>n/a</v>
      </c>
      <c r="O67" s="114" t="str">
        <f>IF(N67="eligible",IF(COUNTIF('CASE DATA'!$C$4:$C$200, "")-COUNTIF('CASE DATA'!$A$4:$A$200, "")&gt;0, "YES","NO"),"N/A")</f>
        <v>N/A</v>
      </c>
      <c r="P67" s="114" t="str">
        <f>IF(N67="eligible",'CASE DATA'!K68,"N/A")</f>
        <v>N/A</v>
      </c>
      <c r="Q67" s="114" t="str">
        <f>IF(N67="eligible",'CASE DATA'!I68+'CASE DATA'!J68+'CASE DATA'!L68+'CASE DATA'!M68+'CASE DATA'!N68+'CASE DATA'!O68+'CASE DATA'!P68+'CASE DATA'!Q68+'CASE DATA'!R68,"N/A")</f>
        <v>N/A</v>
      </c>
      <c r="R67" s="114" t="str">
        <f>IF(N67="eligible",IF(C67+2920&lt;'BASIC INFO'!$B$3, "YES", "NO"),"N/A")</f>
        <v>N/A</v>
      </c>
      <c r="S67" s="115" t="str">
        <f>IF(OR('CASE DATA'!F68="DEF"), "YES", "NO")</f>
        <v>NO</v>
      </c>
      <c r="T67" s="117" t="str">
        <f>IF(S67="YES",'CASE DATA'!H68,"N/A")</f>
        <v>N/A</v>
      </c>
      <c r="U67" s="114" t="str">
        <f>IF(S67="YES",'CASE DATA'!K68,"N/A")</f>
        <v>N/A</v>
      </c>
      <c r="V67" s="114" t="str">
        <f>IF(S67="YES",'CASE DATA'!I68+'CASE DATA'!J68+'CASE DATA'!L68+'CASE DATA'!M68+'CASE DATA'!N68+'CASE DATA'!O68+'CASE DATA'!P68+'CASE DATA'!Q68+'CASE DATA'!R68,"N/A")</f>
        <v>N/A</v>
      </c>
      <c r="W67" s="117" t="str">
        <f>IF(OR('CASE DATA'!E68="123.46",'CASE DATA'!E68="123.47"),"YES","NO")</f>
        <v>NO</v>
      </c>
      <c r="X67" s="136" t="str">
        <f>IF(W67="YES",COUNTIFS(AD$3:$AD$200,"&gt;"&amp;('CASE DATA'!C68),$AD$3:$AD$200,"&lt;"&amp;('CASE DATA'!C68+730.5)),"n/a")</f>
        <v>n/a</v>
      </c>
      <c r="Y67" s="114" t="str">
        <f>IF(W67="YES",IF(C67+730.5&lt;'BASIC INFO'!$B$3, "YES","NO"), "N/A")</f>
        <v>N/A</v>
      </c>
      <c r="Z67" s="117" t="str">
        <f>IF('CASE DATA'!E68="725.1","YES","NO")</f>
        <v>NO</v>
      </c>
      <c r="AA67" s="117" t="str">
        <f>IF(Z67="YES",IF(C67+730.5&lt;'BASIC INFO'!$B$3, "YES","NO"), "N/A")</f>
        <v>N/A</v>
      </c>
      <c r="AB67" s="117" t="str">
        <f>IF('BASIC INFO'!$B$6+6574.5&gt;C67, "YES", "NO")</f>
        <v>YES</v>
      </c>
      <c r="AC67" s="117" t="str">
        <f>IF(Z67="YES",COUNTIFS(AD$3:$AD$200,"&gt;"&amp;('CASE DATA'!C68),$AD$3:$AD$200,"&lt;"&amp;('CASE DATA'!C68+730.5)),"n/a")</f>
        <v>n/a</v>
      </c>
    </row>
    <row r="68" spans="1:29" x14ac:dyDescent="0.3">
      <c r="A68" s="117" t="str">
        <f>IF('CASE DATA'!A69="","z",'CASE DATA'!A69)</f>
        <v>z</v>
      </c>
      <c r="B68" s="117" t="str">
        <f>IF('CASE DATA'!A69="","",'CASE DATA'!D69)</f>
        <v/>
      </c>
      <c r="C68" s="120">
        <f>'CASE DATA'!C69</f>
        <v>0</v>
      </c>
      <c r="D68" s="163" t="str">
        <f>IF('CASE DATA'!H69="YES",SUM('CASE DATA'!J69:K69,'CASE DATA'!M69,'CASE DATA'!O69:R69),"n/a")</f>
        <v>n/a</v>
      </c>
      <c r="E68" s="5" t="str">
        <f>IF(OR('CASE DATA'!F69="JUV", 'CASE DATA'!F69="JWV"), "YES", "NO")</f>
        <v>NO</v>
      </c>
      <c r="F68" s="5" t="str">
        <f t="array" ref="F68">IF(E68="YES",IF(SUM(COUNTIF('CASE DATA'!$F$4:$F$200, {"GTR","GPL","DEF","JUV"}))&gt;0, "YES","NO"),"N/A")</f>
        <v>N/A</v>
      </c>
      <c r="G68" s="5" t="str">
        <f>IF(E68="YES",IF(COUNTIF('CASE DATA'!$C$4:$C$200, "")-COUNTIF('CASE DATA'!$A$4:$A$200, "")&gt;0, "YES","NO"),"N/A")</f>
        <v>N/A</v>
      </c>
      <c r="H68" s="117" t="str">
        <f>_xlfn.IFS(E68="NO", "N/A", AND('BASIC INFO'!$B$3&gt;'BASIC INFO'!$B$6+6574.5, C68+730.5&lt;'BASIC INFO'!$B$3), "YES", 'BASIC INFO'!$B$3&lt;('BASIC INFO'!$B$6+6574.5), "NOT YET 18", C68+730.5&gt;'BASIC INFO'!$B$3, "NOT YET 2 YEARS")</f>
        <v>N/A</v>
      </c>
      <c r="I68" s="115" t="str">
        <f>IF(OR(AND(LEFT('CASE DATA'!E69,4)="321.",MID('CASE DATA'!A69,8,2)="SM"),MID('CASE DATA'!A69,8,2)="ST",MID('CASE DATA'!A69,8,2)="NT"),"TRAFFIC",IF(OR('CASE DATA'!F69="DISM", 'CASE DATA'!F69="ACQ", 'CASE DATA'!F69="NOTF", 'CASE DATA'!F69="WTHD", 'CASE DATA'!F69="TNSF"), "YES", "NO"))</f>
        <v>NO</v>
      </c>
      <c r="J68" s="114" t="str">
        <f>IF(I68="YES",'CASE DATA'!K69,"N/A")</f>
        <v>N/A</v>
      </c>
      <c r="K68" s="114" t="str">
        <f>IF(I68="YES",'CASE DATA'!I69+'CASE DATA'!J69+'CASE DATA'!L69+'CASE DATA'!M69+'CASE DATA'!N69+'CASE DATA'!O69+'CASE DATA'!P69+'CASE DATA'!Q69+'CASE DATA'!R69,"N/A")</f>
        <v>N/A</v>
      </c>
      <c r="L68" s="117" t="str">
        <f>IF(I68="YES",IF(C68+180&lt;'BASIC INFO'!$B$3, "YES", "NO"),"N/A")</f>
        <v>N/A</v>
      </c>
      <c r="M68" s="114" t="str">
        <f t="array" ref="M68">IF(I68="TRAFFIC","n/a",IF(OR('CASE DATA'!F69="GTR", 'CASE DATA'!F69="GPL"),IF(SUM(COUNTIF('CASE DATA'!U69:AF69, TABLES!$N$2:$N$218&amp;"*"))&gt;0,"felony","eligible"),"n/a"))</f>
        <v>n/a</v>
      </c>
      <c r="N68" s="114" t="str">
        <f t="array" ref="N68">IF(M68="eligible",IF(OR((SUM(COUNTIF('CASE DATA'!U69:AF69,TABLES!$P$2:$P$19&amp;"*"))&gt;0),LEFT('CASE DATA'!U69:AF69,4)="717C", LEFT('CASE DATA'!U69:AF69, 3)="719", LEFT('CASE DATA'!U69:AF69,3)="720", LEFT('CASE DATA'!U69:AF69,3)="724", LEFT('CASE DATA'!U69:AF69,3)="726", LEFT('CASE DATA'!U69:AF69,3)="728", LEFT('CASE DATA'!U69:AF69,4)="901A"), "ineligible misd","eligible"),"n/a")</f>
        <v>n/a</v>
      </c>
      <c r="O68" s="114" t="str">
        <f>IF(N68="eligible",IF(COUNTIF('CASE DATA'!$C$4:$C$200, "")-COUNTIF('CASE DATA'!$A$4:$A$200, "")&gt;0, "YES","NO"),"N/A")</f>
        <v>N/A</v>
      </c>
      <c r="P68" s="114" t="str">
        <f>IF(N68="eligible",'CASE DATA'!K69,"N/A")</f>
        <v>N/A</v>
      </c>
      <c r="Q68" s="114" t="str">
        <f>IF(N68="eligible",'CASE DATA'!I69+'CASE DATA'!J69+'CASE DATA'!L69+'CASE DATA'!M69+'CASE DATA'!N69+'CASE DATA'!O69+'CASE DATA'!P69+'CASE DATA'!Q69+'CASE DATA'!R69,"N/A")</f>
        <v>N/A</v>
      </c>
      <c r="R68" s="114" t="str">
        <f>IF(N68="eligible",IF(C68+2920&lt;'BASIC INFO'!$B$3, "YES", "NO"),"N/A")</f>
        <v>N/A</v>
      </c>
      <c r="S68" s="115" t="str">
        <f>IF(OR('CASE DATA'!F69="DEF"), "YES", "NO")</f>
        <v>NO</v>
      </c>
      <c r="T68" s="117" t="str">
        <f>IF(S68="YES",'CASE DATA'!H69,"N/A")</f>
        <v>N/A</v>
      </c>
      <c r="U68" s="114" t="str">
        <f>IF(S68="YES",'CASE DATA'!K69,"N/A")</f>
        <v>N/A</v>
      </c>
      <c r="V68" s="114" t="str">
        <f>IF(S68="YES",'CASE DATA'!I69+'CASE DATA'!J69+'CASE DATA'!L69+'CASE DATA'!M69+'CASE DATA'!N69+'CASE DATA'!O69+'CASE DATA'!P69+'CASE DATA'!Q69+'CASE DATA'!R69,"N/A")</f>
        <v>N/A</v>
      </c>
      <c r="W68" s="117" t="str">
        <f>IF(OR('CASE DATA'!E69="123.46",'CASE DATA'!E69="123.47"),"YES","NO")</f>
        <v>NO</v>
      </c>
      <c r="X68" s="136" t="str">
        <f>IF(W68="YES",COUNTIFS(AD$3:$AD$200,"&gt;"&amp;('CASE DATA'!C69),$AD$3:$AD$200,"&lt;"&amp;('CASE DATA'!C69+730.5)),"n/a")</f>
        <v>n/a</v>
      </c>
      <c r="Y68" s="114" t="str">
        <f>IF(W68="YES",IF(C68+730.5&lt;'BASIC INFO'!$B$3, "YES","NO"), "N/A")</f>
        <v>N/A</v>
      </c>
      <c r="Z68" s="117" t="str">
        <f>IF('CASE DATA'!E69="725.1","YES","NO")</f>
        <v>NO</v>
      </c>
      <c r="AA68" s="117" t="str">
        <f>IF(Z68="YES",IF(C68+730.5&lt;'BASIC INFO'!$B$3, "YES","NO"), "N/A")</f>
        <v>N/A</v>
      </c>
      <c r="AB68" s="117" t="str">
        <f>IF('BASIC INFO'!$B$6+6574.5&gt;C68, "YES", "NO")</f>
        <v>YES</v>
      </c>
      <c r="AC68" s="117" t="str">
        <f>IF(Z68="YES",COUNTIFS(AD$3:$AD$200,"&gt;"&amp;('CASE DATA'!C69),$AD$3:$AD$200,"&lt;"&amp;('CASE DATA'!C69+730.5)),"n/a")</f>
        <v>n/a</v>
      </c>
    </row>
    <row r="69" spans="1:29" x14ac:dyDescent="0.3">
      <c r="A69" s="117" t="str">
        <f>IF('CASE DATA'!A70="","z",'CASE DATA'!A70)</f>
        <v>z</v>
      </c>
      <c r="B69" s="117" t="str">
        <f>IF('CASE DATA'!A70="","",'CASE DATA'!D70)</f>
        <v/>
      </c>
      <c r="C69" s="120">
        <f>'CASE DATA'!C70</f>
        <v>0</v>
      </c>
      <c r="D69" s="163" t="str">
        <f>IF('CASE DATA'!H70="YES",SUM('CASE DATA'!J70:K70,'CASE DATA'!M70,'CASE DATA'!O70:R70),"n/a")</f>
        <v>n/a</v>
      </c>
      <c r="E69" s="5" t="str">
        <f>IF(OR('CASE DATA'!F70="JUV", 'CASE DATA'!F70="JWV"), "YES", "NO")</f>
        <v>NO</v>
      </c>
      <c r="F69" s="5" t="str">
        <f t="array" ref="F69">IF(E69="YES",IF(SUM(COUNTIF('CASE DATA'!$F$4:$F$200, {"GTR","GPL","DEF","JUV"}))&gt;0, "YES","NO"),"N/A")</f>
        <v>N/A</v>
      </c>
      <c r="G69" s="5" t="str">
        <f>IF(E69="YES",IF(COUNTIF('CASE DATA'!$C$4:$C$200, "")-COUNTIF('CASE DATA'!$A$4:$A$200, "")&gt;0, "YES","NO"),"N/A")</f>
        <v>N/A</v>
      </c>
      <c r="H69" s="117" t="str">
        <f>_xlfn.IFS(E69="NO", "N/A", AND('BASIC INFO'!$B$3&gt;'BASIC INFO'!$B$6+6574.5, C69+730.5&lt;'BASIC INFO'!$B$3), "YES", 'BASIC INFO'!$B$3&lt;('BASIC INFO'!$B$6+6574.5), "NOT YET 18", C69+730.5&gt;'BASIC INFO'!$B$3, "NOT YET 2 YEARS")</f>
        <v>N/A</v>
      </c>
      <c r="I69" s="115" t="str">
        <f>IF(OR(AND(LEFT('CASE DATA'!E70,4)="321.",MID('CASE DATA'!A70,8,2)="SM"),MID('CASE DATA'!A70,8,2)="ST",MID('CASE DATA'!A70,8,2)="NT"),"TRAFFIC",IF(OR('CASE DATA'!F70="DISM", 'CASE DATA'!F70="ACQ", 'CASE DATA'!F70="NOTF", 'CASE DATA'!F70="WTHD", 'CASE DATA'!F70="TNSF"), "YES", "NO"))</f>
        <v>NO</v>
      </c>
      <c r="J69" s="114" t="str">
        <f>IF(I69="YES",'CASE DATA'!K70,"N/A")</f>
        <v>N/A</v>
      </c>
      <c r="K69" s="114" t="str">
        <f>IF(I69="YES",'CASE DATA'!I70+'CASE DATA'!J70+'CASE DATA'!L70+'CASE DATA'!M70+'CASE DATA'!N70+'CASE DATA'!O70+'CASE DATA'!P70+'CASE DATA'!Q70+'CASE DATA'!R70,"N/A")</f>
        <v>N/A</v>
      </c>
      <c r="L69" s="117" t="str">
        <f>IF(I69="YES",IF(C69+180&lt;'BASIC INFO'!$B$3, "YES", "NO"),"N/A")</f>
        <v>N/A</v>
      </c>
      <c r="M69" s="114" t="str">
        <f t="array" ref="M69">IF(I69="TRAFFIC","n/a",IF(OR('CASE DATA'!F70="GTR", 'CASE DATA'!F70="GPL"),IF(SUM(COUNTIF('CASE DATA'!U70:AF70, TABLES!$N$2:$N$218&amp;"*"))&gt;0,"felony","eligible"),"n/a"))</f>
        <v>n/a</v>
      </c>
      <c r="N69" s="114" t="str">
        <f t="array" ref="N69">IF(M69="eligible",IF(OR((SUM(COUNTIF('CASE DATA'!U70:AF70,TABLES!$P$2:$P$19&amp;"*"))&gt;0),LEFT('CASE DATA'!U70:AF70,4)="717C", LEFT('CASE DATA'!U70:AF70, 3)="719", LEFT('CASE DATA'!U70:AF70,3)="720", LEFT('CASE DATA'!U70:AF70,3)="724", LEFT('CASE DATA'!U70:AF70,3)="726", LEFT('CASE DATA'!U70:AF70,3)="728", LEFT('CASE DATA'!U70:AF70,4)="901A"), "ineligible misd","eligible"),"n/a")</f>
        <v>n/a</v>
      </c>
      <c r="O69" s="114" t="str">
        <f>IF(N69="eligible",IF(COUNTIF('CASE DATA'!$C$4:$C$200, "")-COUNTIF('CASE DATA'!$A$4:$A$200, "")&gt;0, "YES","NO"),"N/A")</f>
        <v>N/A</v>
      </c>
      <c r="P69" s="114" t="str">
        <f>IF(N69="eligible",'CASE DATA'!K70,"N/A")</f>
        <v>N/A</v>
      </c>
      <c r="Q69" s="114" t="str">
        <f>IF(N69="eligible",'CASE DATA'!I70+'CASE DATA'!J70+'CASE DATA'!L70+'CASE DATA'!M70+'CASE DATA'!N70+'CASE DATA'!O70+'CASE DATA'!P70+'CASE DATA'!Q70+'CASE DATA'!R70,"N/A")</f>
        <v>N/A</v>
      </c>
      <c r="R69" s="114" t="str">
        <f>IF(N69="eligible",IF(C69+2920&lt;'BASIC INFO'!$B$3, "YES", "NO"),"N/A")</f>
        <v>N/A</v>
      </c>
      <c r="S69" s="115" t="str">
        <f>IF(OR('CASE DATA'!F70="DEF"), "YES", "NO")</f>
        <v>NO</v>
      </c>
      <c r="T69" s="117" t="str">
        <f>IF(S69="YES",'CASE DATA'!H70,"N/A")</f>
        <v>N/A</v>
      </c>
      <c r="U69" s="114" t="str">
        <f>IF(S69="YES",'CASE DATA'!K70,"N/A")</f>
        <v>N/A</v>
      </c>
      <c r="V69" s="114" t="str">
        <f>IF(S69="YES",'CASE DATA'!I70+'CASE DATA'!J70+'CASE DATA'!L70+'CASE DATA'!M70+'CASE DATA'!N70+'CASE DATA'!O70+'CASE DATA'!P70+'CASE DATA'!Q70+'CASE DATA'!R70,"N/A")</f>
        <v>N/A</v>
      </c>
      <c r="W69" s="117" t="str">
        <f>IF(OR('CASE DATA'!E70="123.46",'CASE DATA'!E70="123.47"),"YES","NO")</f>
        <v>NO</v>
      </c>
      <c r="X69" s="136" t="str">
        <f>IF(W69="YES",COUNTIFS(AD$3:$AD$200,"&gt;"&amp;('CASE DATA'!C70),$AD$3:$AD$200,"&lt;"&amp;('CASE DATA'!C70+730.5)),"n/a")</f>
        <v>n/a</v>
      </c>
      <c r="Y69" s="114" t="str">
        <f>IF(W69="YES",IF(C69+730.5&lt;'BASIC INFO'!$B$3, "YES","NO"), "N/A")</f>
        <v>N/A</v>
      </c>
      <c r="Z69" s="117" t="str">
        <f>IF('CASE DATA'!E70="725.1","YES","NO")</f>
        <v>NO</v>
      </c>
      <c r="AA69" s="117" t="str">
        <f>IF(Z69="YES",IF(C69+730.5&lt;'BASIC INFO'!$B$3, "YES","NO"), "N/A")</f>
        <v>N/A</v>
      </c>
      <c r="AB69" s="117" t="str">
        <f>IF('BASIC INFO'!$B$6+6574.5&gt;C69, "YES", "NO")</f>
        <v>YES</v>
      </c>
      <c r="AC69" s="117" t="str">
        <f>IF(Z69="YES",COUNTIFS(AD$3:$AD$200,"&gt;"&amp;('CASE DATA'!C70),$AD$3:$AD$200,"&lt;"&amp;('CASE DATA'!C70+730.5)),"n/a")</f>
        <v>n/a</v>
      </c>
    </row>
    <row r="70" spans="1:29" x14ac:dyDescent="0.3">
      <c r="A70" s="117" t="str">
        <f>IF('CASE DATA'!A71="","z",'CASE DATA'!A71)</f>
        <v>z</v>
      </c>
      <c r="B70" s="117" t="str">
        <f>IF('CASE DATA'!A71="","",'CASE DATA'!D71)</f>
        <v/>
      </c>
      <c r="C70" s="120">
        <f>'CASE DATA'!C71</f>
        <v>0</v>
      </c>
      <c r="D70" s="163" t="str">
        <f>IF('CASE DATA'!H71="YES",SUM('CASE DATA'!J71:K71,'CASE DATA'!M71,'CASE DATA'!O71:R71),"n/a")</f>
        <v>n/a</v>
      </c>
      <c r="E70" s="5" t="str">
        <f>IF(OR('CASE DATA'!F71="JUV", 'CASE DATA'!F71="JWV"), "YES", "NO")</f>
        <v>NO</v>
      </c>
      <c r="F70" s="5" t="str">
        <f t="array" ref="F70">IF(E70="YES",IF(SUM(COUNTIF('CASE DATA'!$F$4:$F$200, {"GTR","GPL","DEF","JUV"}))&gt;0, "YES","NO"),"N/A")</f>
        <v>N/A</v>
      </c>
      <c r="G70" s="5" t="str">
        <f>IF(E70="YES",IF(COUNTIF('CASE DATA'!$C$4:$C$200, "")-COUNTIF('CASE DATA'!$A$4:$A$200, "")&gt;0, "YES","NO"),"N/A")</f>
        <v>N/A</v>
      </c>
      <c r="H70" s="117" t="str">
        <f>_xlfn.IFS(E70="NO", "N/A", AND('BASIC INFO'!$B$3&gt;'BASIC INFO'!$B$6+6574.5, C70+730.5&lt;'BASIC INFO'!$B$3), "YES", 'BASIC INFO'!$B$3&lt;('BASIC INFO'!$B$6+6574.5), "NOT YET 18", C70+730.5&gt;'BASIC INFO'!$B$3, "NOT YET 2 YEARS")</f>
        <v>N/A</v>
      </c>
      <c r="I70" s="115" t="str">
        <f>IF(OR(AND(LEFT('CASE DATA'!E71,4)="321.",MID('CASE DATA'!A71,8,2)="SM"),MID('CASE DATA'!A71,8,2)="ST",MID('CASE DATA'!A71,8,2)="NT"),"TRAFFIC",IF(OR('CASE DATA'!F71="DISM", 'CASE DATA'!F71="ACQ", 'CASE DATA'!F71="NOTF", 'CASE DATA'!F71="WTHD", 'CASE DATA'!F71="TNSF"), "YES", "NO"))</f>
        <v>NO</v>
      </c>
      <c r="J70" s="114" t="str">
        <f>IF(I70="YES",'CASE DATA'!K71,"N/A")</f>
        <v>N/A</v>
      </c>
      <c r="K70" s="114" t="str">
        <f>IF(I70="YES",'CASE DATA'!I71+'CASE DATA'!J71+'CASE DATA'!L71+'CASE DATA'!M71+'CASE DATA'!N71+'CASE DATA'!O71+'CASE DATA'!P71+'CASE DATA'!Q71+'CASE DATA'!R71,"N/A")</f>
        <v>N/A</v>
      </c>
      <c r="L70" s="117" t="str">
        <f>IF(I70="YES",IF(C70+180&lt;'BASIC INFO'!$B$3, "YES", "NO"),"N/A")</f>
        <v>N/A</v>
      </c>
      <c r="M70" s="114" t="str">
        <f t="array" ref="M70">IF(I70="TRAFFIC","n/a",IF(OR('CASE DATA'!F71="GTR", 'CASE DATA'!F71="GPL"),IF(SUM(COUNTIF('CASE DATA'!U71:AF71, TABLES!$N$2:$N$218&amp;"*"))&gt;0,"felony","eligible"),"n/a"))</f>
        <v>n/a</v>
      </c>
      <c r="N70" s="114" t="str">
        <f t="array" ref="N70">IF(M70="eligible",IF(OR((SUM(COUNTIF('CASE DATA'!U71:AF71,TABLES!$P$2:$P$19&amp;"*"))&gt;0),LEFT('CASE DATA'!U71:AF71,4)="717C", LEFT('CASE DATA'!U71:AF71, 3)="719", LEFT('CASE DATA'!U71:AF71,3)="720", LEFT('CASE DATA'!U71:AF71,3)="724", LEFT('CASE DATA'!U71:AF71,3)="726", LEFT('CASE DATA'!U71:AF71,3)="728", LEFT('CASE DATA'!U71:AF71,4)="901A"), "ineligible misd","eligible"),"n/a")</f>
        <v>n/a</v>
      </c>
      <c r="O70" s="114" t="str">
        <f>IF(N70="eligible",IF(COUNTIF('CASE DATA'!$C$4:$C$200, "")-COUNTIF('CASE DATA'!$A$4:$A$200, "")&gt;0, "YES","NO"),"N/A")</f>
        <v>N/A</v>
      </c>
      <c r="P70" s="114" t="str">
        <f>IF(N70="eligible",'CASE DATA'!K71,"N/A")</f>
        <v>N/A</v>
      </c>
      <c r="Q70" s="114" t="str">
        <f>IF(N70="eligible",'CASE DATA'!I71+'CASE DATA'!J71+'CASE DATA'!L71+'CASE DATA'!M71+'CASE DATA'!N71+'CASE DATA'!O71+'CASE DATA'!P71+'CASE DATA'!Q71+'CASE DATA'!R71,"N/A")</f>
        <v>N/A</v>
      </c>
      <c r="R70" s="114" t="str">
        <f>IF(N70="eligible",IF(C70+2920&lt;'BASIC INFO'!$B$3, "YES", "NO"),"N/A")</f>
        <v>N/A</v>
      </c>
      <c r="S70" s="115" t="str">
        <f>IF(OR('CASE DATA'!F71="DEF"), "YES", "NO")</f>
        <v>NO</v>
      </c>
      <c r="T70" s="117" t="str">
        <f>IF(S70="YES",'CASE DATA'!H71,"N/A")</f>
        <v>N/A</v>
      </c>
      <c r="U70" s="114" t="str">
        <f>IF(S70="YES",'CASE DATA'!K71,"N/A")</f>
        <v>N/A</v>
      </c>
      <c r="V70" s="114" t="str">
        <f>IF(S70="YES",'CASE DATA'!I71+'CASE DATA'!J71+'CASE DATA'!L71+'CASE DATA'!M71+'CASE DATA'!N71+'CASE DATA'!O71+'CASE DATA'!P71+'CASE DATA'!Q71+'CASE DATA'!R71,"N/A")</f>
        <v>N/A</v>
      </c>
      <c r="W70" s="117" t="str">
        <f>IF(OR('CASE DATA'!E71="123.46",'CASE DATA'!E71="123.47"),"YES","NO")</f>
        <v>NO</v>
      </c>
      <c r="X70" s="136" t="str">
        <f>IF(W70="YES",COUNTIFS(AD$3:$AD$200,"&gt;"&amp;('CASE DATA'!C71),$AD$3:$AD$200,"&lt;"&amp;('CASE DATA'!C71+730.5)),"n/a")</f>
        <v>n/a</v>
      </c>
      <c r="Y70" s="114" t="str">
        <f>IF(W70="YES",IF(C70+730.5&lt;'BASIC INFO'!$B$3, "YES","NO"), "N/A")</f>
        <v>N/A</v>
      </c>
      <c r="Z70" s="117" t="str">
        <f>IF('CASE DATA'!E71="725.1","YES","NO")</f>
        <v>NO</v>
      </c>
      <c r="AA70" s="117" t="str">
        <f>IF(Z70="YES",IF(C70+730.5&lt;'BASIC INFO'!$B$3, "YES","NO"), "N/A")</f>
        <v>N/A</v>
      </c>
      <c r="AB70" s="117" t="str">
        <f>IF('BASIC INFO'!$B$6+6574.5&gt;C70, "YES", "NO")</f>
        <v>YES</v>
      </c>
      <c r="AC70" s="117" t="str">
        <f>IF(Z70="YES",COUNTIFS(AD$3:$AD$200,"&gt;"&amp;('CASE DATA'!C71),$AD$3:$AD$200,"&lt;"&amp;('CASE DATA'!C71+730.5)),"n/a")</f>
        <v>n/a</v>
      </c>
    </row>
    <row r="71" spans="1:29" x14ac:dyDescent="0.3">
      <c r="A71" s="117" t="str">
        <f>IF('CASE DATA'!A72="","z",'CASE DATA'!A72)</f>
        <v>z</v>
      </c>
      <c r="B71" s="117" t="str">
        <f>IF('CASE DATA'!A72="","",'CASE DATA'!D72)</f>
        <v/>
      </c>
      <c r="C71" s="120">
        <f>'CASE DATA'!C72</f>
        <v>0</v>
      </c>
      <c r="D71" s="163" t="str">
        <f>IF('CASE DATA'!H72="YES",SUM('CASE DATA'!J72:K72,'CASE DATA'!M72,'CASE DATA'!O72:R72),"n/a")</f>
        <v>n/a</v>
      </c>
      <c r="E71" s="5" t="str">
        <f>IF(OR('CASE DATA'!F72="JUV", 'CASE DATA'!F72="JWV"), "YES", "NO")</f>
        <v>NO</v>
      </c>
      <c r="F71" s="5" t="str">
        <f t="array" ref="F71">IF(E71="YES",IF(SUM(COUNTIF('CASE DATA'!$F$4:$F$200, {"GTR","GPL","DEF","JUV"}))&gt;0, "YES","NO"),"N/A")</f>
        <v>N/A</v>
      </c>
      <c r="G71" s="5" t="str">
        <f>IF(E71="YES",IF(COUNTIF('CASE DATA'!$C$4:$C$200, "")-COUNTIF('CASE DATA'!$A$4:$A$200, "")&gt;0, "YES","NO"),"N/A")</f>
        <v>N/A</v>
      </c>
      <c r="H71" s="117" t="str">
        <f>_xlfn.IFS(E71="NO", "N/A", AND('BASIC INFO'!$B$3&gt;'BASIC INFO'!$B$6+6574.5, C71+730.5&lt;'BASIC INFO'!$B$3), "YES", 'BASIC INFO'!$B$3&lt;('BASIC INFO'!$B$6+6574.5), "NOT YET 18", C71+730.5&gt;'BASIC INFO'!$B$3, "NOT YET 2 YEARS")</f>
        <v>N/A</v>
      </c>
      <c r="I71" s="115" t="str">
        <f>IF(OR(AND(LEFT('CASE DATA'!E72,4)="321.",MID('CASE DATA'!A72,8,2)="SM"),MID('CASE DATA'!A72,8,2)="ST",MID('CASE DATA'!A72,8,2)="NT"),"TRAFFIC",IF(OR('CASE DATA'!F72="DISM", 'CASE DATA'!F72="ACQ", 'CASE DATA'!F72="NOTF", 'CASE DATA'!F72="WTHD", 'CASE DATA'!F72="TNSF"), "YES", "NO"))</f>
        <v>NO</v>
      </c>
      <c r="J71" s="114" t="str">
        <f>IF(I71="YES",'CASE DATA'!K72,"N/A")</f>
        <v>N/A</v>
      </c>
      <c r="K71" s="114" t="str">
        <f>IF(I71="YES",'CASE DATA'!I72+'CASE DATA'!J72+'CASE DATA'!L72+'CASE DATA'!M72+'CASE DATA'!N72+'CASE DATA'!O72+'CASE DATA'!P72+'CASE DATA'!Q72+'CASE DATA'!R72,"N/A")</f>
        <v>N/A</v>
      </c>
      <c r="L71" s="117" t="str">
        <f>IF(I71="YES",IF(C71+180&lt;'BASIC INFO'!$B$3, "YES", "NO"),"N/A")</f>
        <v>N/A</v>
      </c>
      <c r="M71" s="114" t="str">
        <f t="array" ref="M71">IF(I71="TRAFFIC","n/a",IF(OR('CASE DATA'!F72="GTR", 'CASE DATA'!F72="GPL"),IF(SUM(COUNTIF('CASE DATA'!U72:AF72, TABLES!$N$2:$N$218&amp;"*"))&gt;0,"felony","eligible"),"n/a"))</f>
        <v>n/a</v>
      </c>
      <c r="N71" s="114" t="str">
        <f t="array" ref="N71">IF(M71="eligible",IF(OR((SUM(COUNTIF('CASE DATA'!U72:AF72,TABLES!$P$2:$P$19&amp;"*"))&gt;0),LEFT('CASE DATA'!U72:AF72,4)="717C", LEFT('CASE DATA'!U72:AF72, 3)="719", LEFT('CASE DATA'!U72:AF72,3)="720", LEFT('CASE DATA'!U72:AF72,3)="724", LEFT('CASE DATA'!U72:AF72,3)="726", LEFT('CASE DATA'!U72:AF72,3)="728", LEFT('CASE DATA'!U72:AF72,4)="901A"), "ineligible misd","eligible"),"n/a")</f>
        <v>n/a</v>
      </c>
      <c r="O71" s="114" t="str">
        <f>IF(N71="eligible",IF(COUNTIF('CASE DATA'!$C$4:$C$200, "")-COUNTIF('CASE DATA'!$A$4:$A$200, "")&gt;0, "YES","NO"),"N/A")</f>
        <v>N/A</v>
      </c>
      <c r="P71" s="114" t="str">
        <f>IF(N71="eligible",'CASE DATA'!K72,"N/A")</f>
        <v>N/A</v>
      </c>
      <c r="Q71" s="114" t="str">
        <f>IF(N71="eligible",'CASE DATA'!I72+'CASE DATA'!J72+'CASE DATA'!L72+'CASE DATA'!M72+'CASE DATA'!N72+'CASE DATA'!O72+'CASE DATA'!P72+'CASE DATA'!Q72+'CASE DATA'!R72,"N/A")</f>
        <v>N/A</v>
      </c>
      <c r="R71" s="114" t="str">
        <f>IF(N71="eligible",IF(C71+2920&lt;'BASIC INFO'!$B$3, "YES", "NO"),"N/A")</f>
        <v>N/A</v>
      </c>
      <c r="S71" s="115" t="str">
        <f>IF(OR('CASE DATA'!F72="DEF"), "YES", "NO")</f>
        <v>NO</v>
      </c>
      <c r="T71" s="117" t="str">
        <f>IF(S71="YES",'CASE DATA'!H72,"N/A")</f>
        <v>N/A</v>
      </c>
      <c r="U71" s="114" t="str">
        <f>IF(S71="YES",'CASE DATA'!K72,"N/A")</f>
        <v>N/A</v>
      </c>
      <c r="V71" s="114" t="str">
        <f>IF(S71="YES",'CASE DATA'!I72+'CASE DATA'!J72+'CASE DATA'!L72+'CASE DATA'!M72+'CASE DATA'!N72+'CASE DATA'!O72+'CASE DATA'!P72+'CASE DATA'!Q72+'CASE DATA'!R72,"N/A")</f>
        <v>N/A</v>
      </c>
      <c r="W71" s="117" t="str">
        <f>IF(OR('CASE DATA'!E72="123.46",'CASE DATA'!E72="123.47"),"YES","NO")</f>
        <v>NO</v>
      </c>
      <c r="X71" s="136" t="str">
        <f>IF(W71="YES",COUNTIFS(AD$3:$AD$200,"&gt;"&amp;('CASE DATA'!C72),$AD$3:$AD$200,"&lt;"&amp;('CASE DATA'!C72+730.5)),"n/a")</f>
        <v>n/a</v>
      </c>
      <c r="Y71" s="114" t="str">
        <f>IF(W71="YES",IF(C71+730.5&lt;'BASIC INFO'!$B$3, "YES","NO"), "N/A")</f>
        <v>N/A</v>
      </c>
      <c r="Z71" s="117" t="str">
        <f>IF('CASE DATA'!E72="725.1","YES","NO")</f>
        <v>NO</v>
      </c>
      <c r="AA71" s="117" t="str">
        <f>IF(Z71="YES",IF(C71+730.5&lt;'BASIC INFO'!$B$3, "YES","NO"), "N/A")</f>
        <v>N/A</v>
      </c>
      <c r="AB71" s="117" t="str">
        <f>IF('BASIC INFO'!$B$6+6574.5&gt;C71, "YES", "NO")</f>
        <v>YES</v>
      </c>
      <c r="AC71" s="117" t="str">
        <f>IF(Z71="YES",COUNTIFS(AD$3:$AD$200,"&gt;"&amp;('CASE DATA'!C72),$AD$3:$AD$200,"&lt;"&amp;('CASE DATA'!C72+730.5)),"n/a")</f>
        <v>n/a</v>
      </c>
    </row>
    <row r="72" spans="1:29" x14ac:dyDescent="0.3">
      <c r="A72" s="117" t="str">
        <f>IF('CASE DATA'!A73="","z",'CASE DATA'!A73)</f>
        <v>z</v>
      </c>
      <c r="B72" s="117" t="str">
        <f>IF('CASE DATA'!A73="","",'CASE DATA'!D73)</f>
        <v/>
      </c>
      <c r="C72" s="120">
        <f>'CASE DATA'!C73</f>
        <v>0</v>
      </c>
      <c r="D72" s="163" t="str">
        <f>IF('CASE DATA'!H73="YES",SUM('CASE DATA'!J73:K73,'CASE DATA'!M73,'CASE DATA'!O73:R73),"n/a")</f>
        <v>n/a</v>
      </c>
      <c r="E72" s="5" t="str">
        <f>IF(OR('CASE DATA'!F73="JUV", 'CASE DATA'!F73="JWV"), "YES", "NO")</f>
        <v>NO</v>
      </c>
      <c r="F72" s="5" t="str">
        <f t="array" ref="F72">IF(E72="YES",IF(SUM(COUNTIF('CASE DATA'!$F$4:$F$200, {"GTR","GPL","DEF","JUV"}))&gt;0, "YES","NO"),"N/A")</f>
        <v>N/A</v>
      </c>
      <c r="G72" s="5" t="str">
        <f>IF(E72="YES",IF(COUNTIF('CASE DATA'!$C$4:$C$200, "")-COUNTIF('CASE DATA'!$A$4:$A$200, "")&gt;0, "YES","NO"),"N/A")</f>
        <v>N/A</v>
      </c>
      <c r="H72" s="117" t="str">
        <f>_xlfn.IFS(E72="NO", "N/A", AND('BASIC INFO'!$B$3&gt;'BASIC INFO'!$B$6+6574.5, C72+730.5&lt;'BASIC INFO'!$B$3), "YES", 'BASIC INFO'!$B$3&lt;('BASIC INFO'!$B$6+6574.5), "NOT YET 18", C72+730.5&gt;'BASIC INFO'!$B$3, "NOT YET 2 YEARS")</f>
        <v>N/A</v>
      </c>
      <c r="I72" s="115" t="str">
        <f>IF(OR(AND(LEFT('CASE DATA'!E73,4)="321.",MID('CASE DATA'!A73,8,2)="SM"),MID('CASE DATA'!A73,8,2)="ST",MID('CASE DATA'!A73,8,2)="NT"),"TRAFFIC",IF(OR('CASE DATA'!F73="DISM", 'CASE DATA'!F73="ACQ", 'CASE DATA'!F73="NOTF", 'CASE DATA'!F73="WTHD", 'CASE DATA'!F73="TNSF"), "YES", "NO"))</f>
        <v>NO</v>
      </c>
      <c r="J72" s="114" t="str">
        <f>IF(I72="YES",'CASE DATA'!K73,"N/A")</f>
        <v>N/A</v>
      </c>
      <c r="K72" s="114" t="str">
        <f>IF(I72="YES",'CASE DATA'!I73+'CASE DATA'!J73+'CASE DATA'!L73+'CASE DATA'!M73+'CASE DATA'!N73+'CASE DATA'!O73+'CASE DATA'!P73+'CASE DATA'!Q73+'CASE DATA'!R73,"N/A")</f>
        <v>N/A</v>
      </c>
      <c r="L72" s="117" t="str">
        <f>IF(I72="YES",IF(C72+180&lt;'BASIC INFO'!$B$3, "YES", "NO"),"N/A")</f>
        <v>N/A</v>
      </c>
      <c r="M72" s="114" t="str">
        <f t="array" ref="M72">IF(I72="TRAFFIC","n/a",IF(OR('CASE DATA'!F73="GTR", 'CASE DATA'!F73="GPL"),IF(SUM(COUNTIF('CASE DATA'!U73:AF73, TABLES!$N$2:$N$218&amp;"*"))&gt;0,"felony","eligible"),"n/a"))</f>
        <v>n/a</v>
      </c>
      <c r="N72" s="114" t="str">
        <f t="array" ref="N72">IF(M72="eligible",IF(OR((SUM(COUNTIF('CASE DATA'!U73:AF73,TABLES!$P$2:$P$19&amp;"*"))&gt;0),LEFT('CASE DATA'!U73:AF73,4)="717C", LEFT('CASE DATA'!U73:AF73, 3)="719", LEFT('CASE DATA'!U73:AF73,3)="720", LEFT('CASE DATA'!U73:AF73,3)="724", LEFT('CASE DATA'!U73:AF73,3)="726", LEFT('CASE DATA'!U73:AF73,3)="728", LEFT('CASE DATA'!U73:AF73,4)="901A"), "ineligible misd","eligible"),"n/a")</f>
        <v>n/a</v>
      </c>
      <c r="O72" s="114" t="str">
        <f>IF(N72="eligible",IF(COUNTIF('CASE DATA'!$C$4:$C$200, "")-COUNTIF('CASE DATA'!$A$4:$A$200, "")&gt;0, "YES","NO"),"N/A")</f>
        <v>N/A</v>
      </c>
      <c r="P72" s="114" t="str">
        <f>IF(N72="eligible",'CASE DATA'!K73,"N/A")</f>
        <v>N/A</v>
      </c>
      <c r="Q72" s="114" t="str">
        <f>IF(N72="eligible",'CASE DATA'!I73+'CASE DATA'!J73+'CASE DATA'!L73+'CASE DATA'!M73+'CASE DATA'!N73+'CASE DATA'!O73+'CASE DATA'!P73+'CASE DATA'!Q73+'CASE DATA'!R73,"N/A")</f>
        <v>N/A</v>
      </c>
      <c r="R72" s="114" t="str">
        <f>IF(N72="eligible",IF(C72+2920&lt;'BASIC INFO'!$B$3, "YES", "NO"),"N/A")</f>
        <v>N/A</v>
      </c>
      <c r="S72" s="115" t="str">
        <f>IF(OR('CASE DATA'!F73="DEF"), "YES", "NO")</f>
        <v>NO</v>
      </c>
      <c r="T72" s="117" t="str">
        <f>IF(S72="YES",'CASE DATA'!H73,"N/A")</f>
        <v>N/A</v>
      </c>
      <c r="U72" s="114" t="str">
        <f>IF(S72="YES",'CASE DATA'!K73,"N/A")</f>
        <v>N/A</v>
      </c>
      <c r="V72" s="114" t="str">
        <f>IF(S72="YES",'CASE DATA'!I73+'CASE DATA'!J73+'CASE DATA'!L73+'CASE DATA'!M73+'CASE DATA'!N73+'CASE DATA'!O73+'CASE DATA'!P73+'CASE DATA'!Q73+'CASE DATA'!R73,"N/A")</f>
        <v>N/A</v>
      </c>
      <c r="W72" s="117" t="str">
        <f>IF(OR('CASE DATA'!E73="123.46",'CASE DATA'!E73="123.47"),"YES","NO")</f>
        <v>NO</v>
      </c>
      <c r="X72" s="136" t="str">
        <f>IF(W72="YES",COUNTIFS(AD$3:$AD$200,"&gt;"&amp;('CASE DATA'!C73),$AD$3:$AD$200,"&lt;"&amp;('CASE DATA'!C73+730.5)),"n/a")</f>
        <v>n/a</v>
      </c>
      <c r="Y72" s="114" t="str">
        <f>IF(W72="YES",IF(C72+730.5&lt;'BASIC INFO'!$B$3, "YES","NO"), "N/A")</f>
        <v>N/A</v>
      </c>
      <c r="Z72" s="117" t="str">
        <f>IF('CASE DATA'!E73="725.1","YES","NO")</f>
        <v>NO</v>
      </c>
      <c r="AA72" s="117" t="str">
        <f>IF(Z72="YES",IF(C72+730.5&lt;'BASIC INFO'!$B$3, "YES","NO"), "N/A")</f>
        <v>N/A</v>
      </c>
      <c r="AB72" s="117" t="str">
        <f>IF('BASIC INFO'!$B$6+6574.5&gt;C72, "YES", "NO")</f>
        <v>YES</v>
      </c>
      <c r="AC72" s="117" t="str">
        <f>IF(Z72="YES",COUNTIFS(AD$3:$AD$200,"&gt;"&amp;('CASE DATA'!C73),$AD$3:$AD$200,"&lt;"&amp;('CASE DATA'!C73+730.5)),"n/a")</f>
        <v>n/a</v>
      </c>
    </row>
    <row r="73" spans="1:29" x14ac:dyDescent="0.3">
      <c r="A73" s="117" t="str">
        <f>IF('CASE DATA'!A74="","z",'CASE DATA'!A74)</f>
        <v>z</v>
      </c>
      <c r="B73" s="117" t="str">
        <f>IF('CASE DATA'!A74="","",'CASE DATA'!D74)</f>
        <v/>
      </c>
      <c r="C73" s="120">
        <f>'CASE DATA'!C74</f>
        <v>0</v>
      </c>
      <c r="D73" s="163" t="str">
        <f>IF('CASE DATA'!H74="YES",SUM('CASE DATA'!J74:K74,'CASE DATA'!M74,'CASE DATA'!O74:R74),"n/a")</f>
        <v>n/a</v>
      </c>
      <c r="E73" s="5" t="str">
        <f>IF(OR('CASE DATA'!F74="JUV", 'CASE DATA'!F74="JWV"), "YES", "NO")</f>
        <v>NO</v>
      </c>
      <c r="F73" s="5" t="str">
        <f t="array" ref="F73">IF(E73="YES",IF(SUM(COUNTIF('CASE DATA'!$F$4:$F$200, {"GTR","GPL","DEF","JUV"}))&gt;0, "YES","NO"),"N/A")</f>
        <v>N/A</v>
      </c>
      <c r="G73" s="5" t="str">
        <f>IF(E73="YES",IF(COUNTIF('CASE DATA'!$C$4:$C$200, "")-COUNTIF('CASE DATA'!$A$4:$A$200, "")&gt;0, "YES","NO"),"N/A")</f>
        <v>N/A</v>
      </c>
      <c r="H73" s="117" t="str">
        <f>_xlfn.IFS(E73="NO", "N/A", AND('BASIC INFO'!$B$3&gt;'BASIC INFO'!$B$6+6574.5, C73+730.5&lt;'BASIC INFO'!$B$3), "YES", 'BASIC INFO'!$B$3&lt;('BASIC INFO'!$B$6+6574.5), "NOT YET 18", C73+730.5&gt;'BASIC INFO'!$B$3, "NOT YET 2 YEARS")</f>
        <v>N/A</v>
      </c>
      <c r="I73" s="115" t="str">
        <f>IF(OR(AND(LEFT('CASE DATA'!E74,4)="321.",MID('CASE DATA'!A74,8,2)="SM"),MID('CASE DATA'!A74,8,2)="ST",MID('CASE DATA'!A74,8,2)="NT"),"TRAFFIC",IF(OR('CASE DATA'!F74="DISM", 'CASE DATA'!F74="ACQ", 'CASE DATA'!F74="NOTF", 'CASE DATA'!F74="WTHD", 'CASE DATA'!F74="TNSF"), "YES", "NO"))</f>
        <v>NO</v>
      </c>
      <c r="J73" s="114" t="str">
        <f>IF(I73="YES",'CASE DATA'!K74,"N/A")</f>
        <v>N/A</v>
      </c>
      <c r="K73" s="114" t="str">
        <f>IF(I73="YES",'CASE DATA'!I74+'CASE DATA'!J74+'CASE DATA'!L74+'CASE DATA'!M74+'CASE DATA'!N74+'CASE DATA'!O74+'CASE DATA'!P74+'CASE DATA'!Q74+'CASE DATA'!R74,"N/A")</f>
        <v>N/A</v>
      </c>
      <c r="L73" s="117" t="str">
        <f>IF(I73="YES",IF(C73+180&lt;'BASIC INFO'!$B$3, "YES", "NO"),"N/A")</f>
        <v>N/A</v>
      </c>
      <c r="M73" s="114" t="str">
        <f t="array" ref="M73">IF(I73="TRAFFIC","n/a",IF(OR('CASE DATA'!F74="GTR", 'CASE DATA'!F74="GPL"),IF(SUM(COUNTIF('CASE DATA'!U74:AF74, TABLES!$N$2:$N$218&amp;"*"))&gt;0,"felony","eligible"),"n/a"))</f>
        <v>n/a</v>
      </c>
      <c r="N73" s="114" t="str">
        <f t="array" ref="N73">IF(M73="eligible",IF(OR((SUM(COUNTIF('CASE DATA'!U74:AF74,TABLES!$P$2:$P$19&amp;"*"))&gt;0),LEFT('CASE DATA'!U74:AF74,4)="717C", LEFT('CASE DATA'!U74:AF74, 3)="719", LEFT('CASE DATA'!U74:AF74,3)="720", LEFT('CASE DATA'!U74:AF74,3)="724", LEFT('CASE DATA'!U74:AF74,3)="726", LEFT('CASE DATA'!U74:AF74,3)="728", LEFT('CASE DATA'!U74:AF74,4)="901A"), "ineligible misd","eligible"),"n/a")</f>
        <v>n/a</v>
      </c>
      <c r="O73" s="114" t="str">
        <f>IF(N73="eligible",IF(COUNTIF('CASE DATA'!$C$4:$C$200, "")-COUNTIF('CASE DATA'!$A$4:$A$200, "")&gt;0, "YES","NO"),"N/A")</f>
        <v>N/A</v>
      </c>
      <c r="P73" s="114" t="str">
        <f>IF(N73="eligible",'CASE DATA'!K74,"N/A")</f>
        <v>N/A</v>
      </c>
      <c r="Q73" s="114" t="str">
        <f>IF(N73="eligible",'CASE DATA'!I74+'CASE DATA'!J74+'CASE DATA'!L74+'CASE DATA'!M74+'CASE DATA'!N74+'CASE DATA'!O74+'CASE DATA'!P74+'CASE DATA'!Q74+'CASE DATA'!R74,"N/A")</f>
        <v>N/A</v>
      </c>
      <c r="R73" s="114" t="str">
        <f>IF(N73="eligible",IF(C73+2920&lt;'BASIC INFO'!$B$3, "YES", "NO"),"N/A")</f>
        <v>N/A</v>
      </c>
      <c r="S73" s="115" t="str">
        <f>IF(OR('CASE DATA'!F74="DEF"), "YES", "NO")</f>
        <v>NO</v>
      </c>
      <c r="T73" s="117" t="str">
        <f>IF(S73="YES",'CASE DATA'!H74,"N/A")</f>
        <v>N/A</v>
      </c>
      <c r="U73" s="114" t="str">
        <f>IF(S73="YES",'CASE DATA'!K74,"N/A")</f>
        <v>N/A</v>
      </c>
      <c r="V73" s="114" t="str">
        <f>IF(S73="YES",'CASE DATA'!I74+'CASE DATA'!J74+'CASE DATA'!L74+'CASE DATA'!M74+'CASE DATA'!N74+'CASE DATA'!O74+'CASE DATA'!P74+'CASE DATA'!Q74+'CASE DATA'!R74,"N/A")</f>
        <v>N/A</v>
      </c>
      <c r="W73" s="117" t="str">
        <f>IF(OR('CASE DATA'!E74="123.46",'CASE DATA'!E74="123.47"),"YES","NO")</f>
        <v>NO</v>
      </c>
      <c r="X73" s="136" t="str">
        <f>IF(W73="YES",COUNTIFS(AD$3:$AD$200,"&gt;"&amp;('CASE DATA'!C74),$AD$3:$AD$200,"&lt;"&amp;('CASE DATA'!C74+730.5)),"n/a")</f>
        <v>n/a</v>
      </c>
      <c r="Y73" s="114" t="str">
        <f>IF(W73="YES",IF(C73+730.5&lt;'BASIC INFO'!$B$3, "YES","NO"), "N/A")</f>
        <v>N/A</v>
      </c>
      <c r="Z73" s="117" t="str">
        <f>IF('CASE DATA'!E74="725.1","YES","NO")</f>
        <v>NO</v>
      </c>
      <c r="AA73" s="117" t="str">
        <f>IF(Z73="YES",IF(C73+730.5&lt;'BASIC INFO'!$B$3, "YES","NO"), "N/A")</f>
        <v>N/A</v>
      </c>
      <c r="AB73" s="117" t="str">
        <f>IF('BASIC INFO'!$B$6+6574.5&gt;C73, "YES", "NO")</f>
        <v>YES</v>
      </c>
      <c r="AC73" s="117" t="str">
        <f>IF(Z73="YES",COUNTIFS(AD$3:$AD$200,"&gt;"&amp;('CASE DATA'!C74),$AD$3:$AD$200,"&lt;"&amp;('CASE DATA'!C74+730.5)),"n/a")</f>
        <v>n/a</v>
      </c>
    </row>
    <row r="74" spans="1:29" x14ac:dyDescent="0.3">
      <c r="A74" s="117" t="str">
        <f>IF('CASE DATA'!A75="","z",'CASE DATA'!A75)</f>
        <v>z</v>
      </c>
      <c r="B74" s="117" t="str">
        <f>IF('CASE DATA'!A75="","",'CASE DATA'!D75)</f>
        <v/>
      </c>
      <c r="C74" s="120">
        <f>'CASE DATA'!C75</f>
        <v>0</v>
      </c>
      <c r="D74" s="163" t="str">
        <f>IF('CASE DATA'!H75="YES",SUM('CASE DATA'!J75:K75,'CASE DATA'!M75,'CASE DATA'!O75:R75),"n/a")</f>
        <v>n/a</v>
      </c>
      <c r="E74" s="5" t="str">
        <f>IF(OR('CASE DATA'!F75="JUV", 'CASE DATA'!F75="JWV"), "YES", "NO")</f>
        <v>NO</v>
      </c>
      <c r="F74" s="5" t="str">
        <f t="array" ref="F74">IF(E74="YES",IF(SUM(COUNTIF('CASE DATA'!$F$4:$F$200, {"GTR","GPL","DEF","JUV"}))&gt;0, "YES","NO"),"N/A")</f>
        <v>N/A</v>
      </c>
      <c r="G74" s="5" t="str">
        <f>IF(E74="YES",IF(COUNTIF('CASE DATA'!$C$4:$C$200, "")-COUNTIF('CASE DATA'!$A$4:$A$200, "")&gt;0, "YES","NO"),"N/A")</f>
        <v>N/A</v>
      </c>
      <c r="H74" s="117" t="str">
        <f>_xlfn.IFS(E74="NO", "N/A", AND('BASIC INFO'!$B$3&gt;'BASIC INFO'!$B$6+6574.5, C74+730.5&lt;'BASIC INFO'!$B$3), "YES", 'BASIC INFO'!$B$3&lt;('BASIC INFO'!$B$6+6574.5), "NOT YET 18", C74+730.5&gt;'BASIC INFO'!$B$3, "NOT YET 2 YEARS")</f>
        <v>N/A</v>
      </c>
      <c r="I74" s="115" t="str">
        <f>IF(OR(AND(LEFT('CASE DATA'!E75,4)="321.",MID('CASE DATA'!A75,8,2)="SM"),MID('CASE DATA'!A75,8,2)="ST",MID('CASE DATA'!A75,8,2)="NT"),"TRAFFIC",IF(OR('CASE DATA'!F75="DISM", 'CASE DATA'!F75="ACQ", 'CASE DATA'!F75="NOTF", 'CASE DATA'!F75="WTHD", 'CASE DATA'!F75="TNSF"), "YES", "NO"))</f>
        <v>NO</v>
      </c>
      <c r="J74" s="114" t="str">
        <f>IF(I74="YES",'CASE DATA'!K75,"N/A")</f>
        <v>N/A</v>
      </c>
      <c r="K74" s="114" t="str">
        <f>IF(I74="YES",'CASE DATA'!I75+'CASE DATA'!J75+'CASE DATA'!L75+'CASE DATA'!M75+'CASE DATA'!N75+'CASE DATA'!O75+'CASE DATA'!P75+'CASE DATA'!Q75+'CASE DATA'!R75,"N/A")</f>
        <v>N/A</v>
      </c>
      <c r="L74" s="117" t="str">
        <f>IF(I74="YES",IF(C74+180&lt;'BASIC INFO'!$B$3, "YES", "NO"),"N/A")</f>
        <v>N/A</v>
      </c>
      <c r="M74" s="114" t="str">
        <f t="array" ref="M74">IF(I74="TRAFFIC","n/a",IF(OR('CASE DATA'!F75="GTR", 'CASE DATA'!F75="GPL"),IF(SUM(COUNTIF('CASE DATA'!U75:AF75, TABLES!$N$2:$N$218&amp;"*"))&gt;0,"felony","eligible"),"n/a"))</f>
        <v>n/a</v>
      </c>
      <c r="N74" s="114" t="str">
        <f t="array" ref="N74">IF(M74="eligible",IF(OR((SUM(COUNTIF('CASE DATA'!U75:AF75,TABLES!$P$2:$P$19&amp;"*"))&gt;0),LEFT('CASE DATA'!U75:AF75,4)="717C", LEFT('CASE DATA'!U75:AF75, 3)="719", LEFT('CASE DATA'!U75:AF75,3)="720", LEFT('CASE DATA'!U75:AF75,3)="724", LEFT('CASE DATA'!U75:AF75,3)="726", LEFT('CASE DATA'!U75:AF75,3)="728", LEFT('CASE DATA'!U75:AF75,4)="901A"), "ineligible misd","eligible"),"n/a")</f>
        <v>n/a</v>
      </c>
      <c r="O74" s="114" t="str">
        <f>IF(N74="eligible",IF(COUNTIF('CASE DATA'!$C$4:$C$200, "")-COUNTIF('CASE DATA'!$A$4:$A$200, "")&gt;0, "YES","NO"),"N/A")</f>
        <v>N/A</v>
      </c>
      <c r="P74" s="114" t="str">
        <f>IF(N74="eligible",'CASE DATA'!K75,"N/A")</f>
        <v>N/A</v>
      </c>
      <c r="Q74" s="114" t="str">
        <f>IF(N74="eligible",'CASE DATA'!I75+'CASE DATA'!J75+'CASE DATA'!L75+'CASE DATA'!M75+'CASE DATA'!N75+'CASE DATA'!O75+'CASE DATA'!P75+'CASE DATA'!Q75+'CASE DATA'!R75,"N/A")</f>
        <v>N/A</v>
      </c>
      <c r="R74" s="114" t="str">
        <f>IF(N74="eligible",IF(C74+2920&lt;'BASIC INFO'!$B$3, "YES", "NO"),"N/A")</f>
        <v>N/A</v>
      </c>
      <c r="S74" s="115" t="str">
        <f>IF(OR('CASE DATA'!F75="DEF"), "YES", "NO")</f>
        <v>NO</v>
      </c>
      <c r="T74" s="117" t="str">
        <f>IF(S74="YES",'CASE DATA'!H75,"N/A")</f>
        <v>N/A</v>
      </c>
      <c r="U74" s="114" t="str">
        <f>IF(S74="YES",'CASE DATA'!K75,"N/A")</f>
        <v>N/A</v>
      </c>
      <c r="V74" s="114" t="str">
        <f>IF(S74="YES",'CASE DATA'!I75+'CASE DATA'!J75+'CASE DATA'!L75+'CASE DATA'!M75+'CASE DATA'!N75+'CASE DATA'!O75+'CASE DATA'!P75+'CASE DATA'!Q75+'CASE DATA'!R75,"N/A")</f>
        <v>N/A</v>
      </c>
      <c r="W74" s="117" t="str">
        <f>IF(OR('CASE DATA'!E75="123.46",'CASE DATA'!E75="123.47"),"YES","NO")</f>
        <v>NO</v>
      </c>
      <c r="X74" s="136" t="str">
        <f>IF(W74="YES",COUNTIFS(AD$3:$AD$200,"&gt;"&amp;('CASE DATA'!C75),$AD$3:$AD$200,"&lt;"&amp;('CASE DATA'!C75+730.5)),"n/a")</f>
        <v>n/a</v>
      </c>
      <c r="Y74" s="114" t="str">
        <f>IF(W74="YES",IF(C74+730.5&lt;'BASIC INFO'!$B$3, "YES","NO"), "N/A")</f>
        <v>N/A</v>
      </c>
      <c r="Z74" s="117" t="str">
        <f>IF('CASE DATA'!E75="725.1","YES","NO")</f>
        <v>NO</v>
      </c>
      <c r="AA74" s="117" t="str">
        <f>IF(Z74="YES",IF(C74+730.5&lt;'BASIC INFO'!$B$3, "YES","NO"), "N/A")</f>
        <v>N/A</v>
      </c>
      <c r="AB74" s="117" t="str">
        <f>IF('BASIC INFO'!$B$6+6574.5&gt;C74, "YES", "NO")</f>
        <v>YES</v>
      </c>
      <c r="AC74" s="117" t="str">
        <f>IF(Z74="YES",COUNTIFS(AD$3:$AD$200,"&gt;"&amp;('CASE DATA'!C75),$AD$3:$AD$200,"&lt;"&amp;('CASE DATA'!C75+730.5)),"n/a")</f>
        <v>n/a</v>
      </c>
    </row>
    <row r="75" spans="1:29" x14ac:dyDescent="0.3">
      <c r="A75" s="117" t="str">
        <f>IF('CASE DATA'!A76="","z",'CASE DATA'!A76)</f>
        <v>z</v>
      </c>
      <c r="B75" s="117" t="str">
        <f>IF('CASE DATA'!A76="","",'CASE DATA'!D76)</f>
        <v/>
      </c>
      <c r="C75" s="120">
        <f>'CASE DATA'!C76</f>
        <v>0</v>
      </c>
      <c r="D75" s="163" t="str">
        <f>IF('CASE DATA'!H76="YES",SUM('CASE DATA'!J76:K76,'CASE DATA'!M76,'CASE DATA'!O76:R76),"n/a")</f>
        <v>n/a</v>
      </c>
      <c r="E75" s="5" t="str">
        <f>IF(OR('CASE DATA'!F76="JUV", 'CASE DATA'!F76="JWV"), "YES", "NO")</f>
        <v>NO</v>
      </c>
      <c r="F75" s="5" t="str">
        <f t="array" ref="F75">IF(E75="YES",IF(SUM(COUNTIF('CASE DATA'!$F$4:$F$200, {"GTR","GPL","DEF","JUV"}))&gt;0, "YES","NO"),"N/A")</f>
        <v>N/A</v>
      </c>
      <c r="G75" s="5" t="str">
        <f>IF(E75="YES",IF(COUNTIF('CASE DATA'!$C$4:$C$200, "")-COUNTIF('CASE DATA'!$A$4:$A$200, "")&gt;0, "YES","NO"),"N/A")</f>
        <v>N/A</v>
      </c>
      <c r="H75" s="117" t="str">
        <f>_xlfn.IFS(E75="NO", "N/A", AND('BASIC INFO'!$B$3&gt;'BASIC INFO'!$B$6+6574.5, C75+730.5&lt;'BASIC INFO'!$B$3), "YES", 'BASIC INFO'!$B$3&lt;('BASIC INFO'!$B$6+6574.5), "NOT YET 18", C75+730.5&gt;'BASIC INFO'!$B$3, "NOT YET 2 YEARS")</f>
        <v>N/A</v>
      </c>
      <c r="I75" s="115" t="str">
        <f>IF(OR(AND(LEFT('CASE DATA'!E76,4)="321.",MID('CASE DATA'!A76,8,2)="SM"),MID('CASE DATA'!A76,8,2)="ST",MID('CASE DATA'!A76,8,2)="NT"),"TRAFFIC",IF(OR('CASE DATA'!F76="DISM", 'CASE DATA'!F76="ACQ", 'CASE DATA'!F76="NOTF", 'CASE DATA'!F76="WTHD", 'CASE DATA'!F76="TNSF"), "YES", "NO"))</f>
        <v>NO</v>
      </c>
      <c r="J75" s="114" t="str">
        <f>IF(I75="YES",'CASE DATA'!K76,"N/A")</f>
        <v>N/A</v>
      </c>
      <c r="K75" s="114" t="str">
        <f>IF(I75="YES",'CASE DATA'!I76+'CASE DATA'!J76+'CASE DATA'!L76+'CASE DATA'!M76+'CASE DATA'!N76+'CASE DATA'!O76+'CASE DATA'!P76+'CASE DATA'!Q76+'CASE DATA'!R76,"N/A")</f>
        <v>N/A</v>
      </c>
      <c r="L75" s="117" t="str">
        <f>IF(I75="YES",IF(C75+180&lt;'BASIC INFO'!$B$3, "YES", "NO"),"N/A")</f>
        <v>N/A</v>
      </c>
      <c r="M75" s="114" t="str">
        <f t="array" ref="M75">IF(I75="TRAFFIC","n/a",IF(OR('CASE DATA'!F76="GTR", 'CASE DATA'!F76="GPL"),IF(SUM(COUNTIF('CASE DATA'!U76:AF76, TABLES!$N$2:$N$218&amp;"*"))&gt;0,"felony","eligible"),"n/a"))</f>
        <v>n/a</v>
      </c>
      <c r="N75" s="114" t="str">
        <f t="array" ref="N75">IF(M75="eligible",IF(OR((SUM(COUNTIF('CASE DATA'!U76:AF76,TABLES!$P$2:$P$19&amp;"*"))&gt;0),LEFT('CASE DATA'!U76:AF76,4)="717C", LEFT('CASE DATA'!U76:AF76, 3)="719", LEFT('CASE DATA'!U76:AF76,3)="720", LEFT('CASE DATA'!U76:AF76,3)="724", LEFT('CASE DATA'!U76:AF76,3)="726", LEFT('CASE DATA'!U76:AF76,3)="728", LEFT('CASE DATA'!U76:AF76,4)="901A"), "ineligible misd","eligible"),"n/a")</f>
        <v>n/a</v>
      </c>
      <c r="O75" s="114" t="str">
        <f>IF(N75="eligible",IF(COUNTIF('CASE DATA'!$C$4:$C$200, "")-COUNTIF('CASE DATA'!$A$4:$A$200, "")&gt;0, "YES","NO"),"N/A")</f>
        <v>N/A</v>
      </c>
      <c r="P75" s="114" t="str">
        <f>IF(N75="eligible",'CASE DATA'!K76,"N/A")</f>
        <v>N/A</v>
      </c>
      <c r="Q75" s="114" t="str">
        <f>IF(N75="eligible",'CASE DATA'!I76+'CASE DATA'!J76+'CASE DATA'!L76+'CASE DATA'!M76+'CASE DATA'!N76+'CASE DATA'!O76+'CASE DATA'!P76+'CASE DATA'!Q76+'CASE DATA'!R76,"N/A")</f>
        <v>N/A</v>
      </c>
      <c r="R75" s="114" t="str">
        <f>IF(N75="eligible",IF(C75+2920&lt;'BASIC INFO'!$B$3, "YES", "NO"),"N/A")</f>
        <v>N/A</v>
      </c>
      <c r="S75" s="115" t="str">
        <f>IF(OR('CASE DATA'!F76="DEF"), "YES", "NO")</f>
        <v>NO</v>
      </c>
      <c r="T75" s="117" t="str">
        <f>IF(S75="YES",'CASE DATA'!H76,"N/A")</f>
        <v>N/A</v>
      </c>
      <c r="U75" s="114" t="str">
        <f>IF(S75="YES",'CASE DATA'!K76,"N/A")</f>
        <v>N/A</v>
      </c>
      <c r="V75" s="114" t="str">
        <f>IF(S75="YES",'CASE DATA'!I76+'CASE DATA'!J76+'CASE DATA'!L76+'CASE DATA'!M76+'CASE DATA'!N76+'CASE DATA'!O76+'CASE DATA'!P76+'CASE DATA'!Q76+'CASE DATA'!R76,"N/A")</f>
        <v>N/A</v>
      </c>
      <c r="W75" s="117" t="str">
        <f>IF(OR('CASE DATA'!E76="123.46",'CASE DATA'!E76="123.47"),"YES","NO")</f>
        <v>NO</v>
      </c>
      <c r="X75" s="136" t="str">
        <f>IF(W75="YES",COUNTIFS(AD$3:$AD$200,"&gt;"&amp;('CASE DATA'!C76),$AD$3:$AD$200,"&lt;"&amp;('CASE DATA'!C76+730.5)),"n/a")</f>
        <v>n/a</v>
      </c>
      <c r="Y75" s="114" t="str">
        <f>IF(W75="YES",IF(C75+730.5&lt;'BASIC INFO'!$B$3, "YES","NO"), "N/A")</f>
        <v>N/A</v>
      </c>
      <c r="Z75" s="117" t="str">
        <f>IF('CASE DATA'!E76="725.1","YES","NO")</f>
        <v>NO</v>
      </c>
      <c r="AA75" s="117" t="str">
        <f>IF(Z75="YES",IF(C75+730.5&lt;'BASIC INFO'!$B$3, "YES","NO"), "N/A")</f>
        <v>N/A</v>
      </c>
      <c r="AB75" s="117" t="str">
        <f>IF('BASIC INFO'!$B$6+6574.5&gt;C75, "YES", "NO")</f>
        <v>YES</v>
      </c>
      <c r="AC75" s="117" t="str">
        <f>IF(Z75="YES",COUNTIFS(AD$3:$AD$200,"&gt;"&amp;('CASE DATA'!C76),$AD$3:$AD$200,"&lt;"&amp;('CASE DATA'!C76+730.5)),"n/a")</f>
        <v>n/a</v>
      </c>
    </row>
    <row r="76" spans="1:29" x14ac:dyDescent="0.3">
      <c r="A76" s="117" t="str">
        <f>IF('CASE DATA'!A77="","z",'CASE DATA'!A77)</f>
        <v>z</v>
      </c>
      <c r="B76" s="117" t="str">
        <f>IF('CASE DATA'!A77="","",'CASE DATA'!D77)</f>
        <v/>
      </c>
      <c r="C76" s="120">
        <f>'CASE DATA'!C77</f>
        <v>0</v>
      </c>
      <c r="D76" s="163" t="str">
        <f>IF('CASE DATA'!H77="YES",SUM('CASE DATA'!J77:K77,'CASE DATA'!M77,'CASE DATA'!O77:R77),"n/a")</f>
        <v>n/a</v>
      </c>
      <c r="E76" s="5" t="str">
        <f>IF(OR('CASE DATA'!F77="JUV", 'CASE DATA'!F77="JWV"), "YES", "NO")</f>
        <v>NO</v>
      </c>
      <c r="F76" s="5" t="str">
        <f t="array" ref="F76">IF(E76="YES",IF(SUM(COUNTIF('CASE DATA'!$F$4:$F$200, {"GTR","GPL","DEF","JUV"}))&gt;0, "YES","NO"),"N/A")</f>
        <v>N/A</v>
      </c>
      <c r="G76" s="5" t="str">
        <f>IF(E76="YES",IF(COUNTIF('CASE DATA'!$C$4:$C$200, "")-COUNTIF('CASE DATA'!$A$4:$A$200, "")&gt;0, "YES","NO"),"N/A")</f>
        <v>N/A</v>
      </c>
      <c r="H76" s="117" t="str">
        <f>_xlfn.IFS(E76="NO", "N/A", AND('BASIC INFO'!$B$3&gt;'BASIC INFO'!$B$6+6574.5, C76+730.5&lt;'BASIC INFO'!$B$3), "YES", 'BASIC INFO'!$B$3&lt;('BASIC INFO'!$B$6+6574.5), "NOT YET 18", C76+730.5&gt;'BASIC INFO'!$B$3, "NOT YET 2 YEARS")</f>
        <v>N/A</v>
      </c>
      <c r="I76" s="115" t="str">
        <f>IF(OR(AND(LEFT('CASE DATA'!E77,4)="321.",MID('CASE DATA'!A77,8,2)="SM"),MID('CASE DATA'!A77,8,2)="ST",MID('CASE DATA'!A77,8,2)="NT"),"TRAFFIC",IF(OR('CASE DATA'!F77="DISM", 'CASE DATA'!F77="ACQ", 'CASE DATA'!F77="NOTF", 'CASE DATA'!F77="WTHD", 'CASE DATA'!F77="TNSF"), "YES", "NO"))</f>
        <v>NO</v>
      </c>
      <c r="J76" s="114" t="str">
        <f>IF(I76="YES",'CASE DATA'!K77,"N/A")</f>
        <v>N/A</v>
      </c>
      <c r="K76" s="114" t="str">
        <f>IF(I76="YES",'CASE DATA'!I77+'CASE DATA'!J77+'CASE DATA'!L77+'CASE DATA'!M77+'CASE DATA'!N77+'CASE DATA'!O77+'CASE DATA'!P77+'CASE DATA'!Q77+'CASE DATA'!R77,"N/A")</f>
        <v>N/A</v>
      </c>
      <c r="L76" s="117" t="str">
        <f>IF(I76="YES",IF(C76+180&lt;'BASIC INFO'!$B$3, "YES", "NO"),"N/A")</f>
        <v>N/A</v>
      </c>
      <c r="M76" s="114" t="str">
        <f t="array" ref="M76">IF(I76="TRAFFIC","n/a",IF(OR('CASE DATA'!F77="GTR", 'CASE DATA'!F77="GPL"),IF(SUM(COUNTIF('CASE DATA'!U77:AF77, TABLES!$N$2:$N$218&amp;"*"))&gt;0,"felony","eligible"),"n/a"))</f>
        <v>n/a</v>
      </c>
      <c r="N76" s="114" t="str">
        <f t="array" ref="N76">IF(M76="eligible",IF(OR((SUM(COUNTIF('CASE DATA'!U77:AF77,TABLES!$P$2:$P$19&amp;"*"))&gt;0),LEFT('CASE DATA'!U77:AF77,4)="717C", LEFT('CASE DATA'!U77:AF77, 3)="719", LEFT('CASE DATA'!U77:AF77,3)="720", LEFT('CASE DATA'!U77:AF77,3)="724", LEFT('CASE DATA'!U77:AF77,3)="726", LEFT('CASE DATA'!U77:AF77,3)="728", LEFT('CASE DATA'!U77:AF77,4)="901A"), "ineligible misd","eligible"),"n/a")</f>
        <v>n/a</v>
      </c>
      <c r="O76" s="114" t="str">
        <f>IF(N76="eligible",IF(COUNTIF('CASE DATA'!$C$4:$C$200, "")-COUNTIF('CASE DATA'!$A$4:$A$200, "")&gt;0, "YES","NO"),"N/A")</f>
        <v>N/A</v>
      </c>
      <c r="P76" s="114" t="str">
        <f>IF(N76="eligible",'CASE DATA'!K77,"N/A")</f>
        <v>N/A</v>
      </c>
      <c r="Q76" s="114" t="str">
        <f>IF(N76="eligible",'CASE DATA'!I77+'CASE DATA'!J77+'CASE DATA'!L77+'CASE DATA'!M77+'CASE DATA'!N77+'CASE DATA'!O77+'CASE DATA'!P77+'CASE DATA'!Q77+'CASE DATA'!R77,"N/A")</f>
        <v>N/A</v>
      </c>
      <c r="R76" s="114" t="str">
        <f>IF(N76="eligible",IF(C76+2920&lt;'BASIC INFO'!$B$3, "YES", "NO"),"N/A")</f>
        <v>N/A</v>
      </c>
      <c r="S76" s="115" t="str">
        <f>IF(OR('CASE DATA'!F77="DEF"), "YES", "NO")</f>
        <v>NO</v>
      </c>
      <c r="T76" s="117" t="str">
        <f>IF(S76="YES",'CASE DATA'!H77,"N/A")</f>
        <v>N/A</v>
      </c>
      <c r="U76" s="114" t="str">
        <f>IF(S76="YES",'CASE DATA'!K77,"N/A")</f>
        <v>N/A</v>
      </c>
      <c r="V76" s="114" t="str">
        <f>IF(S76="YES",'CASE DATA'!I77+'CASE DATA'!J77+'CASE DATA'!L77+'CASE DATA'!M77+'CASE DATA'!N77+'CASE DATA'!O77+'CASE DATA'!P77+'CASE DATA'!Q77+'CASE DATA'!R77,"N/A")</f>
        <v>N/A</v>
      </c>
      <c r="W76" s="117" t="str">
        <f>IF(OR('CASE DATA'!E77="123.46",'CASE DATA'!E77="123.47"),"YES","NO")</f>
        <v>NO</v>
      </c>
      <c r="X76" s="136" t="str">
        <f>IF(W76="YES",COUNTIFS(AD$3:$AD$200,"&gt;"&amp;('CASE DATA'!C77),$AD$3:$AD$200,"&lt;"&amp;('CASE DATA'!C77+730.5)),"n/a")</f>
        <v>n/a</v>
      </c>
      <c r="Y76" s="114" t="str">
        <f>IF(W76="YES",IF(C76+730.5&lt;'BASIC INFO'!$B$3, "YES","NO"), "N/A")</f>
        <v>N/A</v>
      </c>
      <c r="Z76" s="117" t="str">
        <f>IF('CASE DATA'!E77="725.1","YES","NO")</f>
        <v>NO</v>
      </c>
      <c r="AA76" s="117" t="str">
        <f>IF(Z76="YES",IF(C76+730.5&lt;'BASIC INFO'!$B$3, "YES","NO"), "N/A")</f>
        <v>N/A</v>
      </c>
      <c r="AB76" s="117" t="str">
        <f>IF('BASIC INFO'!$B$6+6574.5&gt;C76, "YES", "NO")</f>
        <v>YES</v>
      </c>
      <c r="AC76" s="117" t="str">
        <f>IF(Z76="YES",COUNTIFS(AD$3:$AD$200,"&gt;"&amp;('CASE DATA'!C77),$AD$3:$AD$200,"&lt;"&amp;('CASE DATA'!C77+730.5)),"n/a")</f>
        <v>n/a</v>
      </c>
    </row>
    <row r="77" spans="1:29" x14ac:dyDescent="0.3">
      <c r="A77" s="117" t="str">
        <f>IF('CASE DATA'!A78="","z",'CASE DATA'!A78)</f>
        <v>z</v>
      </c>
      <c r="B77" s="117" t="str">
        <f>IF('CASE DATA'!A78="","",'CASE DATA'!D78)</f>
        <v/>
      </c>
      <c r="C77" s="120">
        <f>'CASE DATA'!C78</f>
        <v>0</v>
      </c>
      <c r="D77" s="163" t="str">
        <f>IF('CASE DATA'!H78="YES",SUM('CASE DATA'!J78:K78,'CASE DATA'!M78,'CASE DATA'!O78:R78),"n/a")</f>
        <v>n/a</v>
      </c>
      <c r="E77" s="5" t="str">
        <f>IF(OR('CASE DATA'!F78="JUV", 'CASE DATA'!F78="JWV"), "YES", "NO")</f>
        <v>NO</v>
      </c>
      <c r="F77" s="5" t="str">
        <f t="array" ref="F77">IF(E77="YES",IF(SUM(COUNTIF('CASE DATA'!$F$4:$F$200, {"GTR","GPL","DEF","JUV"}))&gt;0, "YES","NO"),"N/A")</f>
        <v>N/A</v>
      </c>
      <c r="G77" s="5" t="str">
        <f>IF(E77="YES",IF(COUNTIF('CASE DATA'!$C$4:$C$200, "")-COUNTIF('CASE DATA'!$A$4:$A$200, "")&gt;0, "YES","NO"),"N/A")</f>
        <v>N/A</v>
      </c>
      <c r="H77" s="117" t="str">
        <f>_xlfn.IFS(E77="NO", "N/A", AND('BASIC INFO'!$B$3&gt;'BASIC INFO'!$B$6+6574.5, C77+730.5&lt;'BASIC INFO'!$B$3), "YES", 'BASIC INFO'!$B$3&lt;('BASIC INFO'!$B$6+6574.5), "NOT YET 18", C77+730.5&gt;'BASIC INFO'!$B$3, "NOT YET 2 YEARS")</f>
        <v>N/A</v>
      </c>
      <c r="I77" s="115" t="str">
        <f>IF(OR(AND(LEFT('CASE DATA'!E78,4)="321.",MID('CASE DATA'!A78,8,2)="SM"),MID('CASE DATA'!A78,8,2)="ST",MID('CASE DATA'!A78,8,2)="NT"),"TRAFFIC",IF(OR('CASE DATA'!F78="DISM", 'CASE DATA'!F78="ACQ", 'CASE DATA'!F78="NOTF", 'CASE DATA'!F78="WTHD", 'CASE DATA'!F78="TNSF"), "YES", "NO"))</f>
        <v>NO</v>
      </c>
      <c r="J77" s="114" t="str">
        <f>IF(I77="YES",'CASE DATA'!K78,"N/A")</f>
        <v>N/A</v>
      </c>
      <c r="K77" s="114" t="str">
        <f>IF(I77="YES",'CASE DATA'!I78+'CASE DATA'!J78+'CASE DATA'!L78+'CASE DATA'!M78+'CASE DATA'!N78+'CASE DATA'!O78+'CASE DATA'!P78+'CASE DATA'!Q78+'CASE DATA'!R78,"N/A")</f>
        <v>N/A</v>
      </c>
      <c r="L77" s="117" t="str">
        <f>IF(I77="YES",IF(C77+180&lt;'BASIC INFO'!$B$3, "YES", "NO"),"N/A")</f>
        <v>N/A</v>
      </c>
      <c r="M77" s="114" t="str">
        <f t="array" ref="M77">IF(I77="TRAFFIC","n/a",IF(OR('CASE DATA'!F78="GTR", 'CASE DATA'!F78="GPL"),IF(SUM(COUNTIF('CASE DATA'!U78:AF78, TABLES!$N$2:$N$218&amp;"*"))&gt;0,"felony","eligible"),"n/a"))</f>
        <v>n/a</v>
      </c>
      <c r="N77" s="114" t="str">
        <f t="array" ref="N77">IF(M77="eligible",IF(OR((SUM(COUNTIF('CASE DATA'!U78:AF78,TABLES!$P$2:$P$19&amp;"*"))&gt;0),LEFT('CASE DATA'!U78:AF78,4)="717C", LEFT('CASE DATA'!U78:AF78, 3)="719", LEFT('CASE DATA'!U78:AF78,3)="720", LEFT('CASE DATA'!U78:AF78,3)="724", LEFT('CASE DATA'!U78:AF78,3)="726", LEFT('CASE DATA'!U78:AF78,3)="728", LEFT('CASE DATA'!U78:AF78,4)="901A"), "ineligible misd","eligible"),"n/a")</f>
        <v>n/a</v>
      </c>
      <c r="O77" s="114" t="str">
        <f>IF(N77="eligible",IF(COUNTIF('CASE DATA'!$C$4:$C$200, "")-COUNTIF('CASE DATA'!$A$4:$A$200, "")&gt;0, "YES","NO"),"N/A")</f>
        <v>N/A</v>
      </c>
      <c r="P77" s="114" t="str">
        <f>IF(N77="eligible",'CASE DATA'!K78,"N/A")</f>
        <v>N/A</v>
      </c>
      <c r="Q77" s="114" t="str">
        <f>IF(N77="eligible",'CASE DATA'!I78+'CASE DATA'!J78+'CASE DATA'!L78+'CASE DATA'!M78+'CASE DATA'!N78+'CASE DATA'!O78+'CASE DATA'!P78+'CASE DATA'!Q78+'CASE DATA'!R78,"N/A")</f>
        <v>N/A</v>
      </c>
      <c r="R77" s="114" t="str">
        <f>IF(N77="eligible",IF(C77+2920&lt;'BASIC INFO'!$B$3, "YES", "NO"),"N/A")</f>
        <v>N/A</v>
      </c>
      <c r="S77" s="115" t="str">
        <f>IF(OR('CASE DATA'!F78="DEF"), "YES", "NO")</f>
        <v>NO</v>
      </c>
      <c r="T77" s="117" t="str">
        <f>IF(S77="YES",'CASE DATA'!H78,"N/A")</f>
        <v>N/A</v>
      </c>
      <c r="U77" s="114" t="str">
        <f>IF(S77="YES",'CASE DATA'!K78,"N/A")</f>
        <v>N/A</v>
      </c>
      <c r="V77" s="114" t="str">
        <f>IF(S77="YES",'CASE DATA'!I78+'CASE DATA'!J78+'CASE DATA'!L78+'CASE DATA'!M78+'CASE DATA'!N78+'CASE DATA'!O78+'CASE DATA'!P78+'CASE DATA'!Q78+'CASE DATA'!R78,"N/A")</f>
        <v>N/A</v>
      </c>
      <c r="W77" s="117" t="str">
        <f>IF(OR('CASE DATA'!E78="123.46",'CASE DATA'!E78="123.47"),"YES","NO")</f>
        <v>NO</v>
      </c>
      <c r="X77" s="136" t="str">
        <f>IF(W77="YES",COUNTIFS(AD$3:$AD$200,"&gt;"&amp;('CASE DATA'!C78),$AD$3:$AD$200,"&lt;"&amp;('CASE DATA'!C78+730.5)),"n/a")</f>
        <v>n/a</v>
      </c>
      <c r="Y77" s="114" t="str">
        <f>IF(W77="YES",IF(C77+730.5&lt;'BASIC INFO'!$B$3, "YES","NO"), "N/A")</f>
        <v>N/A</v>
      </c>
      <c r="Z77" s="117" t="str">
        <f>IF('CASE DATA'!E78="725.1","YES","NO")</f>
        <v>NO</v>
      </c>
      <c r="AA77" s="117" t="str">
        <f>IF(Z77="YES",IF(C77+730.5&lt;'BASIC INFO'!$B$3, "YES","NO"), "N/A")</f>
        <v>N/A</v>
      </c>
      <c r="AB77" s="117" t="str">
        <f>IF('BASIC INFO'!$B$6+6574.5&gt;C77, "YES", "NO")</f>
        <v>YES</v>
      </c>
      <c r="AC77" s="117" t="str">
        <f>IF(Z77="YES",COUNTIFS(AD$3:$AD$200,"&gt;"&amp;('CASE DATA'!C78),$AD$3:$AD$200,"&lt;"&amp;('CASE DATA'!C78+730.5)),"n/a")</f>
        <v>n/a</v>
      </c>
    </row>
    <row r="78" spans="1:29" x14ac:dyDescent="0.3">
      <c r="A78" s="117" t="str">
        <f>IF('CASE DATA'!A79="","z",'CASE DATA'!A79)</f>
        <v>z</v>
      </c>
      <c r="B78" s="117" t="str">
        <f>IF('CASE DATA'!A79="","",'CASE DATA'!D79)</f>
        <v/>
      </c>
      <c r="C78" s="120">
        <f>'CASE DATA'!C79</f>
        <v>0</v>
      </c>
      <c r="D78" s="163" t="str">
        <f>IF('CASE DATA'!H79="YES",SUM('CASE DATA'!J79:K79,'CASE DATA'!M79,'CASE DATA'!O79:R79),"n/a")</f>
        <v>n/a</v>
      </c>
      <c r="E78" s="5" t="str">
        <f>IF(OR('CASE DATA'!F79="JUV", 'CASE DATA'!F79="JWV"), "YES", "NO")</f>
        <v>NO</v>
      </c>
      <c r="F78" s="5" t="str">
        <f t="array" ref="F78">IF(E78="YES",IF(SUM(COUNTIF('CASE DATA'!$F$4:$F$200, {"GTR","GPL","DEF","JUV"}))&gt;0, "YES","NO"),"N/A")</f>
        <v>N/A</v>
      </c>
      <c r="G78" s="5" t="str">
        <f>IF(E78="YES",IF(COUNTIF('CASE DATA'!$C$4:$C$200, "")-COUNTIF('CASE DATA'!$A$4:$A$200, "")&gt;0, "YES","NO"),"N/A")</f>
        <v>N/A</v>
      </c>
      <c r="H78" s="117" t="str">
        <f>_xlfn.IFS(E78="NO", "N/A", AND('BASIC INFO'!$B$3&gt;'BASIC INFO'!$B$6+6574.5, C78+730.5&lt;'BASIC INFO'!$B$3), "YES", 'BASIC INFO'!$B$3&lt;('BASIC INFO'!$B$6+6574.5), "NOT YET 18", C78+730.5&gt;'BASIC INFO'!$B$3, "NOT YET 2 YEARS")</f>
        <v>N/A</v>
      </c>
      <c r="I78" s="115" t="str">
        <f>IF(OR(AND(LEFT('CASE DATA'!E79,4)="321.",MID('CASE DATA'!A79,8,2)="SM"),MID('CASE DATA'!A79,8,2)="ST",MID('CASE DATA'!A79,8,2)="NT"),"TRAFFIC",IF(OR('CASE DATA'!F79="DISM", 'CASE DATA'!F79="ACQ", 'CASE DATA'!F79="NOTF", 'CASE DATA'!F79="WTHD", 'CASE DATA'!F79="TNSF"), "YES", "NO"))</f>
        <v>NO</v>
      </c>
      <c r="J78" s="114" t="str">
        <f>IF(I78="YES",'CASE DATA'!K79,"N/A")</f>
        <v>N/A</v>
      </c>
      <c r="K78" s="114" t="str">
        <f>IF(I78="YES",'CASE DATA'!I79+'CASE DATA'!J79+'CASE DATA'!L79+'CASE DATA'!M79+'CASE DATA'!N79+'CASE DATA'!O79+'CASE DATA'!P79+'CASE DATA'!Q79+'CASE DATA'!R79,"N/A")</f>
        <v>N/A</v>
      </c>
      <c r="L78" s="117" t="str">
        <f>IF(I78="YES",IF(C78+180&lt;'BASIC INFO'!$B$3, "YES", "NO"),"N/A")</f>
        <v>N/A</v>
      </c>
      <c r="M78" s="114" t="str">
        <f t="array" ref="M78">IF(I78="TRAFFIC","n/a",IF(OR('CASE DATA'!F79="GTR", 'CASE DATA'!F79="GPL"),IF(SUM(COUNTIF('CASE DATA'!U79:AF79, TABLES!$N$2:$N$218&amp;"*"))&gt;0,"felony","eligible"),"n/a"))</f>
        <v>n/a</v>
      </c>
      <c r="N78" s="114" t="str">
        <f t="array" ref="N78">IF(M78="eligible",IF(OR((SUM(COUNTIF('CASE DATA'!U79:AF79,TABLES!$P$2:$P$19&amp;"*"))&gt;0),LEFT('CASE DATA'!U79:AF79,4)="717C", LEFT('CASE DATA'!U79:AF79, 3)="719", LEFT('CASE DATA'!U79:AF79,3)="720", LEFT('CASE DATA'!U79:AF79,3)="724", LEFT('CASE DATA'!U79:AF79,3)="726", LEFT('CASE DATA'!U79:AF79,3)="728", LEFT('CASE DATA'!U79:AF79,4)="901A"), "ineligible misd","eligible"),"n/a")</f>
        <v>n/a</v>
      </c>
      <c r="O78" s="114" t="str">
        <f>IF(N78="eligible",IF(COUNTIF('CASE DATA'!$C$4:$C$200, "")-COUNTIF('CASE DATA'!$A$4:$A$200, "")&gt;0, "YES","NO"),"N/A")</f>
        <v>N/A</v>
      </c>
      <c r="P78" s="114" t="str">
        <f>IF(N78="eligible",'CASE DATA'!K79,"N/A")</f>
        <v>N/A</v>
      </c>
      <c r="Q78" s="114" t="str">
        <f>IF(N78="eligible",'CASE DATA'!I79+'CASE DATA'!J79+'CASE DATA'!L79+'CASE DATA'!M79+'CASE DATA'!N79+'CASE DATA'!O79+'CASE DATA'!P79+'CASE DATA'!Q79+'CASE DATA'!R79,"N/A")</f>
        <v>N/A</v>
      </c>
      <c r="R78" s="114" t="str">
        <f>IF(N78="eligible",IF(C78+2920&lt;'BASIC INFO'!$B$3, "YES", "NO"),"N/A")</f>
        <v>N/A</v>
      </c>
      <c r="S78" s="115" t="str">
        <f>IF(OR('CASE DATA'!F79="DEF"), "YES", "NO")</f>
        <v>NO</v>
      </c>
      <c r="T78" s="117" t="str">
        <f>IF(S78="YES",'CASE DATA'!H79,"N/A")</f>
        <v>N/A</v>
      </c>
      <c r="U78" s="114" t="str">
        <f>IF(S78="YES",'CASE DATA'!K79,"N/A")</f>
        <v>N/A</v>
      </c>
      <c r="V78" s="114" t="str">
        <f>IF(S78="YES",'CASE DATA'!I79+'CASE DATA'!J79+'CASE DATA'!L79+'CASE DATA'!M79+'CASE DATA'!N79+'CASE DATA'!O79+'CASE DATA'!P79+'CASE DATA'!Q79+'CASE DATA'!R79,"N/A")</f>
        <v>N/A</v>
      </c>
      <c r="W78" s="117" t="str">
        <f>IF(OR('CASE DATA'!E79="123.46",'CASE DATA'!E79="123.47"),"YES","NO")</f>
        <v>NO</v>
      </c>
      <c r="X78" s="136" t="str">
        <f>IF(W78="YES",COUNTIFS(AD$3:$AD$200,"&gt;"&amp;('CASE DATA'!C79),$AD$3:$AD$200,"&lt;"&amp;('CASE DATA'!C79+730.5)),"n/a")</f>
        <v>n/a</v>
      </c>
      <c r="Y78" s="114" t="str">
        <f>IF(W78="YES",IF(C78+730.5&lt;'BASIC INFO'!$B$3, "YES","NO"), "N/A")</f>
        <v>N/A</v>
      </c>
      <c r="Z78" s="117" t="str">
        <f>IF('CASE DATA'!E79="725.1","YES","NO")</f>
        <v>NO</v>
      </c>
      <c r="AA78" s="117" t="str">
        <f>IF(Z78="YES",IF(C78+730.5&lt;'BASIC INFO'!$B$3, "YES","NO"), "N/A")</f>
        <v>N/A</v>
      </c>
      <c r="AB78" s="117" t="str">
        <f>IF('BASIC INFO'!$B$6+6574.5&gt;C78, "YES", "NO")</f>
        <v>YES</v>
      </c>
      <c r="AC78" s="117" t="str">
        <f>IF(Z78="YES",COUNTIFS(AD$3:$AD$200,"&gt;"&amp;('CASE DATA'!C79),$AD$3:$AD$200,"&lt;"&amp;('CASE DATA'!C79+730.5)),"n/a")</f>
        <v>n/a</v>
      </c>
    </row>
    <row r="79" spans="1:29" x14ac:dyDescent="0.3">
      <c r="A79" s="117" t="str">
        <f>IF('CASE DATA'!A80="","z",'CASE DATA'!A80)</f>
        <v>z</v>
      </c>
      <c r="B79" s="117" t="str">
        <f>IF('CASE DATA'!A80="","",'CASE DATA'!D80)</f>
        <v/>
      </c>
      <c r="C79" s="120">
        <f>'CASE DATA'!C80</f>
        <v>0</v>
      </c>
      <c r="D79" s="163" t="str">
        <f>IF('CASE DATA'!H80="YES",SUM('CASE DATA'!J80:K80,'CASE DATA'!M80,'CASE DATA'!O80:R80),"n/a")</f>
        <v>n/a</v>
      </c>
      <c r="E79" s="5" t="str">
        <f>IF(OR('CASE DATA'!F80="JUV", 'CASE DATA'!F80="JWV"), "YES", "NO")</f>
        <v>NO</v>
      </c>
      <c r="F79" s="5" t="str">
        <f t="array" ref="F79">IF(E79="YES",IF(SUM(COUNTIF('CASE DATA'!$F$4:$F$200, {"GTR","GPL","DEF","JUV"}))&gt;0, "YES","NO"),"N/A")</f>
        <v>N/A</v>
      </c>
      <c r="G79" s="5" t="str">
        <f>IF(E79="YES",IF(COUNTIF('CASE DATA'!$C$4:$C$200, "")-COUNTIF('CASE DATA'!$A$4:$A$200, "")&gt;0, "YES","NO"),"N/A")</f>
        <v>N/A</v>
      </c>
      <c r="H79" s="117" t="str">
        <f>_xlfn.IFS(E79="NO", "N/A", AND('BASIC INFO'!$B$3&gt;'BASIC INFO'!$B$6+6574.5, C79+730.5&lt;'BASIC INFO'!$B$3), "YES", 'BASIC INFO'!$B$3&lt;('BASIC INFO'!$B$6+6574.5), "NOT YET 18", C79+730.5&gt;'BASIC INFO'!$B$3, "NOT YET 2 YEARS")</f>
        <v>N/A</v>
      </c>
      <c r="I79" s="115" t="str">
        <f>IF(OR(AND(LEFT('CASE DATA'!E80,4)="321.",MID('CASE DATA'!A80,8,2)="SM"),MID('CASE DATA'!A80,8,2)="ST",MID('CASE DATA'!A80,8,2)="NT"),"TRAFFIC",IF(OR('CASE DATA'!F80="DISM", 'CASE DATA'!F80="ACQ", 'CASE DATA'!F80="NOTF", 'CASE DATA'!F80="WTHD", 'CASE DATA'!F80="TNSF"), "YES", "NO"))</f>
        <v>NO</v>
      </c>
      <c r="J79" s="114" t="str">
        <f>IF(I79="YES",'CASE DATA'!K80,"N/A")</f>
        <v>N/A</v>
      </c>
      <c r="K79" s="114" t="str">
        <f>IF(I79="YES",'CASE DATA'!I80+'CASE DATA'!J80+'CASE DATA'!L80+'CASE DATA'!M80+'CASE DATA'!N80+'CASE DATA'!O80+'CASE DATA'!P80+'CASE DATA'!Q80+'CASE DATA'!R80,"N/A")</f>
        <v>N/A</v>
      </c>
      <c r="L79" s="117" t="str">
        <f>IF(I79="YES",IF(C79+180&lt;'BASIC INFO'!$B$3, "YES", "NO"),"N/A")</f>
        <v>N/A</v>
      </c>
      <c r="M79" s="114" t="str">
        <f t="array" ref="M79">IF(I79="TRAFFIC","n/a",IF(OR('CASE DATA'!F80="GTR", 'CASE DATA'!F80="GPL"),IF(SUM(COUNTIF('CASE DATA'!U80:AF80, TABLES!$N$2:$N$218&amp;"*"))&gt;0,"felony","eligible"),"n/a"))</f>
        <v>n/a</v>
      </c>
      <c r="N79" s="114" t="str">
        <f t="array" ref="N79">IF(M79="eligible",IF(OR((SUM(COUNTIF('CASE DATA'!U80:AF80,TABLES!$P$2:$P$19&amp;"*"))&gt;0),LEFT('CASE DATA'!U80:AF80,4)="717C", LEFT('CASE DATA'!U80:AF80, 3)="719", LEFT('CASE DATA'!U80:AF80,3)="720", LEFT('CASE DATA'!U80:AF80,3)="724", LEFT('CASE DATA'!U80:AF80,3)="726", LEFT('CASE DATA'!U80:AF80,3)="728", LEFT('CASE DATA'!U80:AF80,4)="901A"), "ineligible misd","eligible"),"n/a")</f>
        <v>n/a</v>
      </c>
      <c r="O79" s="114" t="str">
        <f>IF(N79="eligible",IF(COUNTIF('CASE DATA'!$C$4:$C$200, "")-COUNTIF('CASE DATA'!$A$4:$A$200, "")&gt;0, "YES","NO"),"N/A")</f>
        <v>N/A</v>
      </c>
      <c r="P79" s="114" t="str">
        <f>IF(N79="eligible",'CASE DATA'!K80,"N/A")</f>
        <v>N/A</v>
      </c>
      <c r="Q79" s="114" t="str">
        <f>IF(N79="eligible",'CASE DATA'!I80+'CASE DATA'!J80+'CASE DATA'!L80+'CASE DATA'!M80+'CASE DATA'!N80+'CASE DATA'!O80+'CASE DATA'!P80+'CASE DATA'!Q80+'CASE DATA'!R80,"N/A")</f>
        <v>N/A</v>
      </c>
      <c r="R79" s="114" t="str">
        <f>IF(N79="eligible",IF(C79+2920&lt;'BASIC INFO'!$B$3, "YES", "NO"),"N/A")</f>
        <v>N/A</v>
      </c>
      <c r="S79" s="115" t="str">
        <f>IF(OR('CASE DATA'!F80="DEF"), "YES", "NO")</f>
        <v>NO</v>
      </c>
      <c r="T79" s="117" t="str">
        <f>IF(S79="YES",'CASE DATA'!H80,"N/A")</f>
        <v>N/A</v>
      </c>
      <c r="U79" s="114" t="str">
        <f>IF(S79="YES",'CASE DATA'!K80,"N/A")</f>
        <v>N/A</v>
      </c>
      <c r="V79" s="114" t="str">
        <f>IF(S79="YES",'CASE DATA'!I80+'CASE DATA'!J80+'CASE DATA'!L80+'CASE DATA'!M80+'CASE DATA'!N80+'CASE DATA'!O80+'CASE DATA'!P80+'CASE DATA'!Q80+'CASE DATA'!R80,"N/A")</f>
        <v>N/A</v>
      </c>
      <c r="W79" s="117" t="str">
        <f>IF(OR('CASE DATA'!E80="123.46",'CASE DATA'!E80="123.47"),"YES","NO")</f>
        <v>NO</v>
      </c>
      <c r="X79" s="136" t="str">
        <f>IF(W79="YES",COUNTIFS(AD$3:$AD$200,"&gt;"&amp;('CASE DATA'!C80),$AD$3:$AD$200,"&lt;"&amp;('CASE DATA'!C80+730.5)),"n/a")</f>
        <v>n/a</v>
      </c>
      <c r="Y79" s="114" t="str">
        <f>IF(W79="YES",IF(C79+730.5&lt;'BASIC INFO'!$B$3, "YES","NO"), "N/A")</f>
        <v>N/A</v>
      </c>
      <c r="Z79" s="117" t="str">
        <f>IF('CASE DATA'!E80="725.1","YES","NO")</f>
        <v>NO</v>
      </c>
      <c r="AA79" s="117" t="str">
        <f>IF(Z79="YES",IF(C79+730.5&lt;'BASIC INFO'!$B$3, "YES","NO"), "N/A")</f>
        <v>N/A</v>
      </c>
      <c r="AB79" s="117" t="str">
        <f>IF('BASIC INFO'!$B$6+6574.5&gt;C79, "YES", "NO")</f>
        <v>YES</v>
      </c>
      <c r="AC79" s="117" t="str">
        <f>IF(Z79="YES",COUNTIFS(AD$3:$AD$200,"&gt;"&amp;('CASE DATA'!C80),$AD$3:$AD$200,"&lt;"&amp;('CASE DATA'!C80+730.5)),"n/a")</f>
        <v>n/a</v>
      </c>
    </row>
    <row r="80" spans="1:29" x14ac:dyDescent="0.3">
      <c r="A80" s="117" t="str">
        <f>IF('CASE DATA'!A81="","z",'CASE DATA'!A81)</f>
        <v>z</v>
      </c>
      <c r="B80" s="117" t="str">
        <f>IF('CASE DATA'!A81="","",'CASE DATA'!D81)</f>
        <v/>
      </c>
      <c r="C80" s="120">
        <f>'CASE DATA'!C81</f>
        <v>0</v>
      </c>
      <c r="D80" s="163" t="str">
        <f>IF('CASE DATA'!H81="YES",SUM('CASE DATA'!J81:K81,'CASE DATA'!M81,'CASE DATA'!O81:R81),"n/a")</f>
        <v>n/a</v>
      </c>
      <c r="E80" s="5" t="str">
        <f>IF(OR('CASE DATA'!F81="JUV", 'CASE DATA'!F81="JWV"), "YES", "NO")</f>
        <v>NO</v>
      </c>
      <c r="F80" s="5" t="str">
        <f t="array" ref="F80">IF(E80="YES",IF(SUM(COUNTIF('CASE DATA'!$F$4:$F$200, {"GTR","GPL","DEF","JUV"}))&gt;0, "YES","NO"),"N/A")</f>
        <v>N/A</v>
      </c>
      <c r="G80" s="5" t="str">
        <f>IF(E80="YES",IF(COUNTIF('CASE DATA'!$C$4:$C$200, "")-COUNTIF('CASE DATA'!$A$4:$A$200, "")&gt;0, "YES","NO"),"N/A")</f>
        <v>N/A</v>
      </c>
      <c r="H80" s="117" t="str">
        <f>_xlfn.IFS(E80="NO", "N/A", AND('BASIC INFO'!$B$3&gt;'BASIC INFO'!$B$6+6574.5, C80+730.5&lt;'BASIC INFO'!$B$3), "YES", 'BASIC INFO'!$B$3&lt;('BASIC INFO'!$B$6+6574.5), "NOT YET 18", C80+730.5&gt;'BASIC INFO'!$B$3, "NOT YET 2 YEARS")</f>
        <v>N/A</v>
      </c>
      <c r="I80" s="115" t="str">
        <f>IF(OR(AND(LEFT('CASE DATA'!E81,4)="321.",MID('CASE DATA'!A81,8,2)="SM"),MID('CASE DATA'!A81,8,2)="ST",MID('CASE DATA'!A81,8,2)="NT"),"TRAFFIC",IF(OR('CASE DATA'!F81="DISM", 'CASE DATA'!F81="ACQ", 'CASE DATA'!F81="NOTF", 'CASE DATA'!F81="WTHD", 'CASE DATA'!F81="TNSF"), "YES", "NO"))</f>
        <v>NO</v>
      </c>
      <c r="J80" s="114" t="str">
        <f>IF(I80="YES",'CASE DATA'!K81,"N/A")</f>
        <v>N/A</v>
      </c>
      <c r="K80" s="114" t="str">
        <f>IF(I80="YES",'CASE DATA'!I81+'CASE DATA'!J81+'CASE DATA'!L81+'CASE DATA'!M81+'CASE DATA'!N81+'CASE DATA'!O81+'CASE DATA'!P81+'CASE DATA'!Q81+'CASE DATA'!R81,"N/A")</f>
        <v>N/A</v>
      </c>
      <c r="L80" s="117" t="str">
        <f>IF(I80="YES",IF(C80+180&lt;'BASIC INFO'!$B$3, "YES", "NO"),"N/A")</f>
        <v>N/A</v>
      </c>
      <c r="M80" s="114" t="str">
        <f t="array" ref="M80">IF(I80="TRAFFIC","n/a",IF(OR('CASE DATA'!F81="GTR", 'CASE DATA'!F81="GPL"),IF(SUM(COUNTIF('CASE DATA'!U81:AF81, TABLES!$N$2:$N$218&amp;"*"))&gt;0,"felony","eligible"),"n/a"))</f>
        <v>n/a</v>
      </c>
      <c r="N80" s="114" t="str">
        <f t="array" ref="N80">IF(M80="eligible",IF(OR((SUM(COUNTIF('CASE DATA'!U81:AF81,TABLES!$P$2:$P$19&amp;"*"))&gt;0),LEFT('CASE DATA'!U81:AF81,4)="717C", LEFT('CASE DATA'!U81:AF81, 3)="719", LEFT('CASE DATA'!U81:AF81,3)="720", LEFT('CASE DATA'!U81:AF81,3)="724", LEFT('CASE DATA'!U81:AF81,3)="726", LEFT('CASE DATA'!U81:AF81,3)="728", LEFT('CASE DATA'!U81:AF81,4)="901A"), "ineligible misd","eligible"),"n/a")</f>
        <v>n/a</v>
      </c>
      <c r="O80" s="114" t="str">
        <f>IF(N80="eligible",IF(COUNTIF('CASE DATA'!$C$4:$C$200, "")-COUNTIF('CASE DATA'!$A$4:$A$200, "")&gt;0, "YES","NO"),"N/A")</f>
        <v>N/A</v>
      </c>
      <c r="P80" s="114" t="str">
        <f>IF(N80="eligible",'CASE DATA'!K81,"N/A")</f>
        <v>N/A</v>
      </c>
      <c r="Q80" s="114" t="str">
        <f>IF(N80="eligible",'CASE DATA'!I81+'CASE DATA'!J81+'CASE DATA'!L81+'CASE DATA'!M81+'CASE DATA'!N81+'CASE DATA'!O81+'CASE DATA'!P81+'CASE DATA'!Q81+'CASE DATA'!R81,"N/A")</f>
        <v>N/A</v>
      </c>
      <c r="R80" s="114" t="str">
        <f>IF(N80="eligible",IF(C80+2920&lt;'BASIC INFO'!$B$3, "YES", "NO"),"N/A")</f>
        <v>N/A</v>
      </c>
      <c r="S80" s="115" t="str">
        <f>IF(OR('CASE DATA'!F81="DEF"), "YES", "NO")</f>
        <v>NO</v>
      </c>
      <c r="T80" s="117" t="str">
        <f>IF(S80="YES",'CASE DATA'!H81,"N/A")</f>
        <v>N/A</v>
      </c>
      <c r="U80" s="114" t="str">
        <f>IF(S80="YES",'CASE DATA'!K81,"N/A")</f>
        <v>N/A</v>
      </c>
      <c r="V80" s="114" t="str">
        <f>IF(S80="YES",'CASE DATA'!I81+'CASE DATA'!J81+'CASE DATA'!L81+'CASE DATA'!M81+'CASE DATA'!N81+'CASE DATA'!O81+'CASE DATA'!P81+'CASE DATA'!Q81+'CASE DATA'!R81,"N/A")</f>
        <v>N/A</v>
      </c>
      <c r="W80" s="117" t="str">
        <f>IF(OR('CASE DATA'!E81="123.46",'CASE DATA'!E81="123.47"),"YES","NO")</f>
        <v>NO</v>
      </c>
      <c r="X80" s="136" t="str">
        <f>IF(W80="YES",COUNTIFS(AD$3:$AD$200,"&gt;"&amp;('CASE DATA'!C81),$AD$3:$AD$200,"&lt;"&amp;('CASE DATA'!C81+730.5)),"n/a")</f>
        <v>n/a</v>
      </c>
      <c r="Y80" s="114" t="str">
        <f>IF(W80="YES",IF(C80+730.5&lt;'BASIC INFO'!$B$3, "YES","NO"), "N/A")</f>
        <v>N/A</v>
      </c>
      <c r="Z80" s="117" t="str">
        <f>IF('CASE DATA'!E81="725.1","YES","NO")</f>
        <v>NO</v>
      </c>
      <c r="AA80" s="117" t="str">
        <f>IF(Z80="YES",IF(C80+730.5&lt;'BASIC INFO'!$B$3, "YES","NO"), "N/A")</f>
        <v>N/A</v>
      </c>
      <c r="AB80" s="117" t="str">
        <f>IF('BASIC INFO'!$B$6+6574.5&gt;C80, "YES", "NO")</f>
        <v>YES</v>
      </c>
      <c r="AC80" s="117" t="str">
        <f>IF(Z80="YES",COUNTIFS(AD$3:$AD$200,"&gt;"&amp;('CASE DATA'!C81),$AD$3:$AD$200,"&lt;"&amp;('CASE DATA'!C81+730.5)),"n/a")</f>
        <v>n/a</v>
      </c>
    </row>
    <row r="81" spans="1:29" x14ac:dyDescent="0.3">
      <c r="A81" s="117" t="str">
        <f>IF('CASE DATA'!A82="","z",'CASE DATA'!A82)</f>
        <v>z</v>
      </c>
      <c r="B81" s="117" t="str">
        <f>IF('CASE DATA'!A82="","",'CASE DATA'!D82)</f>
        <v/>
      </c>
      <c r="C81" s="120">
        <f>'CASE DATA'!C82</f>
        <v>0</v>
      </c>
      <c r="D81" s="163" t="str">
        <f>IF('CASE DATA'!H82="YES",SUM('CASE DATA'!J82:K82,'CASE DATA'!M82,'CASE DATA'!O82:R82),"n/a")</f>
        <v>n/a</v>
      </c>
      <c r="E81" s="5" t="str">
        <f>IF(OR('CASE DATA'!F82="JUV", 'CASE DATA'!F82="JWV"), "YES", "NO")</f>
        <v>NO</v>
      </c>
      <c r="F81" s="5" t="str">
        <f t="array" ref="F81">IF(E81="YES",IF(SUM(COUNTIF('CASE DATA'!$F$4:$F$200, {"GTR","GPL","DEF","JUV"}))&gt;0, "YES","NO"),"N/A")</f>
        <v>N/A</v>
      </c>
      <c r="G81" s="5" t="str">
        <f>IF(E81="YES",IF(COUNTIF('CASE DATA'!$C$4:$C$200, "")-COUNTIF('CASE DATA'!$A$4:$A$200, "")&gt;0, "YES","NO"),"N/A")</f>
        <v>N/A</v>
      </c>
      <c r="H81" s="117" t="str">
        <f>_xlfn.IFS(E81="NO", "N/A", AND('BASIC INFO'!$B$3&gt;'BASIC INFO'!$B$6+6574.5, C81+730.5&lt;'BASIC INFO'!$B$3), "YES", 'BASIC INFO'!$B$3&lt;('BASIC INFO'!$B$6+6574.5), "NOT YET 18", C81+730.5&gt;'BASIC INFO'!$B$3, "NOT YET 2 YEARS")</f>
        <v>N/A</v>
      </c>
      <c r="I81" s="115" t="str">
        <f>IF(OR(AND(LEFT('CASE DATA'!E82,4)="321.",MID('CASE DATA'!A82,8,2)="SM"),MID('CASE DATA'!A82,8,2)="ST",MID('CASE DATA'!A82,8,2)="NT"),"TRAFFIC",IF(OR('CASE DATA'!F82="DISM", 'CASE DATA'!F82="ACQ", 'CASE DATA'!F82="NOTF", 'CASE DATA'!F82="WTHD", 'CASE DATA'!F82="TNSF"), "YES", "NO"))</f>
        <v>NO</v>
      </c>
      <c r="J81" s="114" t="str">
        <f>IF(I81="YES",'CASE DATA'!K82,"N/A")</f>
        <v>N/A</v>
      </c>
      <c r="K81" s="114" t="str">
        <f>IF(I81="YES",'CASE DATA'!I82+'CASE DATA'!J82+'CASE DATA'!L82+'CASE DATA'!M82+'CASE DATA'!N82+'CASE DATA'!O82+'CASE DATA'!P82+'CASE DATA'!Q82+'CASE DATA'!R82,"N/A")</f>
        <v>N/A</v>
      </c>
      <c r="L81" s="117" t="str">
        <f>IF(I81="YES",IF(C81+180&lt;'BASIC INFO'!$B$3, "YES", "NO"),"N/A")</f>
        <v>N/A</v>
      </c>
      <c r="M81" s="114" t="str">
        <f t="array" ref="M81">IF(I81="TRAFFIC","n/a",IF(OR('CASE DATA'!F82="GTR", 'CASE DATA'!F82="GPL"),IF(SUM(COUNTIF('CASE DATA'!U82:AF82, TABLES!$N$2:$N$218&amp;"*"))&gt;0,"felony","eligible"),"n/a"))</f>
        <v>n/a</v>
      </c>
      <c r="N81" s="114" t="str">
        <f t="array" ref="N81">IF(M81="eligible",IF(OR((SUM(COUNTIF('CASE DATA'!U82:AF82,TABLES!$P$2:$P$19&amp;"*"))&gt;0),LEFT('CASE DATA'!U82:AF82,4)="717C", LEFT('CASE DATA'!U82:AF82, 3)="719", LEFT('CASE DATA'!U82:AF82,3)="720", LEFT('CASE DATA'!U82:AF82,3)="724", LEFT('CASE DATA'!U82:AF82,3)="726", LEFT('CASE DATA'!U82:AF82,3)="728", LEFT('CASE DATA'!U82:AF82,4)="901A"), "ineligible misd","eligible"),"n/a")</f>
        <v>n/a</v>
      </c>
      <c r="O81" s="114" t="str">
        <f>IF(N81="eligible",IF(COUNTIF('CASE DATA'!$C$4:$C$200, "")-COUNTIF('CASE DATA'!$A$4:$A$200, "")&gt;0, "YES","NO"),"N/A")</f>
        <v>N/A</v>
      </c>
      <c r="P81" s="114" t="str">
        <f>IF(N81="eligible",'CASE DATA'!K82,"N/A")</f>
        <v>N/A</v>
      </c>
      <c r="Q81" s="114" t="str">
        <f>IF(N81="eligible",'CASE DATA'!I82+'CASE DATA'!J82+'CASE DATA'!L82+'CASE DATA'!M82+'CASE DATA'!N82+'CASE DATA'!O82+'CASE DATA'!P82+'CASE DATA'!Q82+'CASE DATA'!R82,"N/A")</f>
        <v>N/A</v>
      </c>
      <c r="R81" s="114" t="str">
        <f>IF(N81="eligible",IF(C81+2920&lt;'BASIC INFO'!$B$3, "YES", "NO"),"N/A")</f>
        <v>N/A</v>
      </c>
      <c r="S81" s="115" t="str">
        <f>IF(OR('CASE DATA'!F82="DEF"), "YES", "NO")</f>
        <v>NO</v>
      </c>
      <c r="T81" s="117" t="str">
        <f>IF(S81="YES",'CASE DATA'!H82,"N/A")</f>
        <v>N/A</v>
      </c>
      <c r="U81" s="114" t="str">
        <f>IF(S81="YES",'CASE DATA'!K82,"N/A")</f>
        <v>N/A</v>
      </c>
      <c r="V81" s="114" t="str">
        <f>IF(S81="YES",'CASE DATA'!I82+'CASE DATA'!J82+'CASE DATA'!L82+'CASE DATA'!M82+'CASE DATA'!N82+'CASE DATA'!O82+'CASE DATA'!P82+'CASE DATA'!Q82+'CASE DATA'!R82,"N/A")</f>
        <v>N/A</v>
      </c>
      <c r="W81" s="117" t="str">
        <f>IF(OR('CASE DATA'!E82="123.46",'CASE DATA'!E82="123.47"),"YES","NO")</f>
        <v>NO</v>
      </c>
      <c r="X81" s="136" t="str">
        <f>IF(W81="YES",COUNTIFS(AD$3:$AD$200,"&gt;"&amp;('CASE DATA'!C82),$AD$3:$AD$200,"&lt;"&amp;('CASE DATA'!C82+730.5)),"n/a")</f>
        <v>n/a</v>
      </c>
      <c r="Y81" s="114" t="str">
        <f>IF(W81="YES",IF(C81+730.5&lt;'BASIC INFO'!$B$3, "YES","NO"), "N/A")</f>
        <v>N/A</v>
      </c>
      <c r="Z81" s="117" t="str">
        <f>IF('CASE DATA'!E82="725.1","YES","NO")</f>
        <v>NO</v>
      </c>
      <c r="AA81" s="117" t="str">
        <f>IF(Z81="YES",IF(C81+730.5&lt;'BASIC INFO'!$B$3, "YES","NO"), "N/A")</f>
        <v>N/A</v>
      </c>
      <c r="AB81" s="117" t="str">
        <f>IF('BASIC INFO'!$B$6+6574.5&gt;C81, "YES", "NO")</f>
        <v>YES</v>
      </c>
      <c r="AC81" s="117" t="str">
        <f>IF(Z81="YES",COUNTIFS(AD$3:$AD$200,"&gt;"&amp;('CASE DATA'!C82),$AD$3:$AD$200,"&lt;"&amp;('CASE DATA'!C82+730.5)),"n/a")</f>
        <v>n/a</v>
      </c>
    </row>
    <row r="82" spans="1:29" x14ac:dyDescent="0.3">
      <c r="A82" s="117" t="str">
        <f>IF('CASE DATA'!A83="","z",'CASE DATA'!A83)</f>
        <v>z</v>
      </c>
      <c r="B82" s="117" t="str">
        <f>IF('CASE DATA'!A83="","",'CASE DATA'!D83)</f>
        <v/>
      </c>
      <c r="C82" s="120">
        <f>'CASE DATA'!C83</f>
        <v>0</v>
      </c>
      <c r="D82" s="163" t="str">
        <f>IF('CASE DATA'!H83="YES",SUM('CASE DATA'!J83:K83,'CASE DATA'!M83,'CASE DATA'!O83:R83),"n/a")</f>
        <v>n/a</v>
      </c>
      <c r="E82" s="5" t="str">
        <f>IF(OR('CASE DATA'!F83="JUV", 'CASE DATA'!F83="JWV"), "YES", "NO")</f>
        <v>NO</v>
      </c>
      <c r="F82" s="5" t="str">
        <f t="array" ref="F82">IF(E82="YES",IF(SUM(COUNTIF('CASE DATA'!$F$4:$F$200, {"GTR","GPL","DEF","JUV"}))&gt;0, "YES","NO"),"N/A")</f>
        <v>N/A</v>
      </c>
      <c r="G82" s="5" t="str">
        <f>IF(E82="YES",IF(COUNTIF('CASE DATA'!$C$4:$C$200, "")-COUNTIF('CASE DATA'!$A$4:$A$200, "")&gt;0, "YES","NO"),"N/A")</f>
        <v>N/A</v>
      </c>
      <c r="H82" s="117" t="str">
        <f>_xlfn.IFS(E82="NO", "N/A", AND('BASIC INFO'!$B$3&gt;'BASIC INFO'!$B$6+6574.5, C82+730.5&lt;'BASIC INFO'!$B$3), "YES", 'BASIC INFO'!$B$3&lt;('BASIC INFO'!$B$6+6574.5), "NOT YET 18", C82+730.5&gt;'BASIC INFO'!$B$3, "NOT YET 2 YEARS")</f>
        <v>N/A</v>
      </c>
      <c r="I82" s="115" t="str">
        <f>IF(OR(AND(LEFT('CASE DATA'!E83,4)="321.",MID('CASE DATA'!A83,8,2)="SM"),MID('CASE DATA'!A83,8,2)="ST",MID('CASE DATA'!A83,8,2)="NT"),"TRAFFIC",IF(OR('CASE DATA'!F83="DISM", 'CASE DATA'!F83="ACQ", 'CASE DATA'!F83="NOTF", 'CASE DATA'!F83="WTHD", 'CASE DATA'!F83="TNSF"), "YES", "NO"))</f>
        <v>NO</v>
      </c>
      <c r="J82" s="114" t="str">
        <f>IF(I82="YES",'CASE DATA'!K83,"N/A")</f>
        <v>N/A</v>
      </c>
      <c r="K82" s="114" t="str">
        <f>IF(I82="YES",'CASE DATA'!I83+'CASE DATA'!J83+'CASE DATA'!L83+'CASE DATA'!M83+'CASE DATA'!N83+'CASE DATA'!O83+'CASE DATA'!P83+'CASE DATA'!Q83+'CASE DATA'!R83,"N/A")</f>
        <v>N/A</v>
      </c>
      <c r="L82" s="117" t="str">
        <f>IF(I82="YES",IF(C82+180&lt;'BASIC INFO'!$B$3, "YES", "NO"),"N/A")</f>
        <v>N/A</v>
      </c>
      <c r="M82" s="114" t="str">
        <f t="array" ref="M82">IF(I82="TRAFFIC","n/a",IF(OR('CASE DATA'!F83="GTR", 'CASE DATA'!F83="GPL"),IF(SUM(COUNTIF('CASE DATA'!U83:AF83, TABLES!$N$2:$N$218&amp;"*"))&gt;0,"felony","eligible"),"n/a"))</f>
        <v>n/a</v>
      </c>
      <c r="N82" s="114" t="str">
        <f t="array" ref="N82">IF(M82="eligible",IF(OR((SUM(COUNTIF('CASE DATA'!U83:AF83,TABLES!$P$2:$P$19&amp;"*"))&gt;0),LEFT('CASE DATA'!U83:AF83,4)="717C", LEFT('CASE DATA'!U83:AF83, 3)="719", LEFT('CASE DATA'!U83:AF83,3)="720", LEFT('CASE DATA'!U83:AF83,3)="724", LEFT('CASE DATA'!U83:AF83,3)="726", LEFT('CASE DATA'!U83:AF83,3)="728", LEFT('CASE DATA'!U83:AF83,4)="901A"), "ineligible misd","eligible"),"n/a")</f>
        <v>n/a</v>
      </c>
      <c r="O82" s="114" t="str">
        <f>IF(N82="eligible",IF(COUNTIF('CASE DATA'!$C$4:$C$200, "")-COUNTIF('CASE DATA'!$A$4:$A$200, "")&gt;0, "YES","NO"),"N/A")</f>
        <v>N/A</v>
      </c>
      <c r="P82" s="114" t="str">
        <f>IF(N82="eligible",'CASE DATA'!K83,"N/A")</f>
        <v>N/A</v>
      </c>
      <c r="Q82" s="114" t="str">
        <f>IF(N82="eligible",'CASE DATA'!I83+'CASE DATA'!J83+'CASE DATA'!L83+'CASE DATA'!M83+'CASE DATA'!N83+'CASE DATA'!O83+'CASE DATA'!P83+'CASE DATA'!Q83+'CASE DATA'!R83,"N/A")</f>
        <v>N/A</v>
      </c>
      <c r="R82" s="114" t="str">
        <f>IF(N82="eligible",IF(C82+2920&lt;'BASIC INFO'!$B$3, "YES", "NO"),"N/A")</f>
        <v>N/A</v>
      </c>
      <c r="S82" s="115" t="str">
        <f>IF(OR('CASE DATA'!F83="DEF"), "YES", "NO")</f>
        <v>NO</v>
      </c>
      <c r="T82" s="117" t="str">
        <f>IF(S82="YES",'CASE DATA'!H83,"N/A")</f>
        <v>N/A</v>
      </c>
      <c r="U82" s="114" t="str">
        <f>IF(S82="YES",'CASE DATA'!K83,"N/A")</f>
        <v>N/A</v>
      </c>
      <c r="V82" s="114" t="str">
        <f>IF(S82="YES",'CASE DATA'!I83+'CASE DATA'!J83+'CASE DATA'!L83+'CASE DATA'!M83+'CASE DATA'!N83+'CASE DATA'!O83+'CASE DATA'!P83+'CASE DATA'!Q83+'CASE DATA'!R83,"N/A")</f>
        <v>N/A</v>
      </c>
      <c r="W82" s="117" t="str">
        <f>IF(OR('CASE DATA'!E83="123.46",'CASE DATA'!E83="123.47"),"YES","NO")</f>
        <v>NO</v>
      </c>
      <c r="X82" s="136" t="str">
        <f>IF(W82="YES",COUNTIFS(AD$3:$AD$200,"&gt;"&amp;('CASE DATA'!C83),$AD$3:$AD$200,"&lt;"&amp;('CASE DATA'!C83+730.5)),"n/a")</f>
        <v>n/a</v>
      </c>
      <c r="Y82" s="114" t="str">
        <f>IF(W82="YES",IF(C82+730.5&lt;'BASIC INFO'!$B$3, "YES","NO"), "N/A")</f>
        <v>N/A</v>
      </c>
      <c r="Z82" s="117" t="str">
        <f>IF('CASE DATA'!E83="725.1","YES","NO")</f>
        <v>NO</v>
      </c>
      <c r="AA82" s="117" t="str">
        <f>IF(Z82="YES",IF(C82+730.5&lt;'BASIC INFO'!$B$3, "YES","NO"), "N/A")</f>
        <v>N/A</v>
      </c>
      <c r="AB82" s="117" t="str">
        <f>IF('BASIC INFO'!$B$6+6574.5&gt;C82, "YES", "NO")</f>
        <v>YES</v>
      </c>
      <c r="AC82" s="117" t="str">
        <f>IF(Z82="YES",COUNTIFS(AD$3:$AD$200,"&gt;"&amp;('CASE DATA'!C83),$AD$3:$AD$200,"&lt;"&amp;('CASE DATA'!C83+730.5)),"n/a")</f>
        <v>n/a</v>
      </c>
    </row>
    <row r="83" spans="1:29" x14ac:dyDescent="0.3">
      <c r="A83" s="117" t="str">
        <f>IF('CASE DATA'!A84="","z",'CASE DATA'!A84)</f>
        <v>z</v>
      </c>
      <c r="B83" s="117" t="str">
        <f>IF('CASE DATA'!A84="","",'CASE DATA'!D84)</f>
        <v/>
      </c>
      <c r="C83" s="120">
        <f>'CASE DATA'!C84</f>
        <v>0</v>
      </c>
      <c r="D83" s="163" t="str">
        <f>IF('CASE DATA'!H84="YES",SUM('CASE DATA'!J84:K84,'CASE DATA'!M84,'CASE DATA'!O84:R84),"n/a")</f>
        <v>n/a</v>
      </c>
      <c r="E83" s="5" t="str">
        <f>IF(OR('CASE DATA'!F84="JUV", 'CASE DATA'!F84="JWV"), "YES", "NO")</f>
        <v>NO</v>
      </c>
      <c r="F83" s="5" t="str">
        <f t="array" ref="F83">IF(E83="YES",IF(SUM(COUNTIF('CASE DATA'!$F$4:$F$200, {"GTR","GPL","DEF","JUV"}))&gt;0, "YES","NO"),"N/A")</f>
        <v>N/A</v>
      </c>
      <c r="G83" s="5" t="str">
        <f>IF(E83="YES",IF(COUNTIF('CASE DATA'!$C$4:$C$200, "")-COUNTIF('CASE DATA'!$A$4:$A$200, "")&gt;0, "YES","NO"),"N/A")</f>
        <v>N/A</v>
      </c>
      <c r="H83" s="117" t="str">
        <f>_xlfn.IFS(E83="NO", "N/A", AND('BASIC INFO'!$B$3&gt;'BASIC INFO'!$B$6+6574.5, C83+730.5&lt;'BASIC INFO'!$B$3), "YES", 'BASIC INFO'!$B$3&lt;('BASIC INFO'!$B$6+6574.5), "NOT YET 18", C83+730.5&gt;'BASIC INFO'!$B$3, "NOT YET 2 YEARS")</f>
        <v>N/A</v>
      </c>
      <c r="I83" s="115" t="str">
        <f>IF(OR(AND(LEFT('CASE DATA'!E84,4)="321.",MID('CASE DATA'!A84,8,2)="SM"),MID('CASE DATA'!A84,8,2)="ST",MID('CASE DATA'!A84,8,2)="NT"),"TRAFFIC",IF(OR('CASE DATA'!F84="DISM", 'CASE DATA'!F84="ACQ", 'CASE DATA'!F84="NOTF", 'CASE DATA'!F84="WTHD", 'CASE DATA'!F84="TNSF"), "YES", "NO"))</f>
        <v>NO</v>
      </c>
      <c r="J83" s="114" t="str">
        <f>IF(I83="YES",'CASE DATA'!K84,"N/A")</f>
        <v>N/A</v>
      </c>
      <c r="K83" s="114" t="str">
        <f>IF(I83="YES",'CASE DATA'!I84+'CASE DATA'!J84+'CASE DATA'!L84+'CASE DATA'!M84+'CASE DATA'!N84+'CASE DATA'!O84+'CASE DATA'!P84+'CASE DATA'!Q84+'CASE DATA'!R84,"N/A")</f>
        <v>N/A</v>
      </c>
      <c r="L83" s="117" t="str">
        <f>IF(I83="YES",IF(C83+180&lt;'BASIC INFO'!$B$3, "YES", "NO"),"N/A")</f>
        <v>N/A</v>
      </c>
      <c r="M83" s="114" t="str">
        <f t="array" ref="M83">IF(I83="TRAFFIC","n/a",IF(OR('CASE DATA'!F84="GTR", 'CASE DATA'!F84="GPL"),IF(SUM(COUNTIF('CASE DATA'!U84:AF84, TABLES!$N$2:$N$218&amp;"*"))&gt;0,"felony","eligible"),"n/a"))</f>
        <v>n/a</v>
      </c>
      <c r="N83" s="114" t="str">
        <f t="array" ref="N83">IF(M83="eligible",IF(OR((SUM(COUNTIF('CASE DATA'!U84:AF84,TABLES!$P$2:$P$19&amp;"*"))&gt;0),LEFT('CASE DATA'!U84:AF84,4)="717C", LEFT('CASE DATA'!U84:AF84, 3)="719", LEFT('CASE DATA'!U84:AF84,3)="720", LEFT('CASE DATA'!U84:AF84,3)="724", LEFT('CASE DATA'!U84:AF84,3)="726", LEFT('CASE DATA'!U84:AF84,3)="728", LEFT('CASE DATA'!U84:AF84,4)="901A"), "ineligible misd","eligible"),"n/a")</f>
        <v>n/a</v>
      </c>
      <c r="O83" s="114" t="str">
        <f>IF(N83="eligible",IF(COUNTIF('CASE DATA'!$C$4:$C$200, "")-COUNTIF('CASE DATA'!$A$4:$A$200, "")&gt;0, "YES","NO"),"N/A")</f>
        <v>N/A</v>
      </c>
      <c r="P83" s="114" t="str">
        <f>IF(N83="eligible",'CASE DATA'!K84,"N/A")</f>
        <v>N/A</v>
      </c>
      <c r="Q83" s="114" t="str">
        <f>IF(N83="eligible",'CASE DATA'!I84+'CASE DATA'!J84+'CASE DATA'!L84+'CASE DATA'!M84+'CASE DATA'!N84+'CASE DATA'!O84+'CASE DATA'!P84+'CASE DATA'!Q84+'CASE DATA'!R84,"N/A")</f>
        <v>N/A</v>
      </c>
      <c r="R83" s="114" t="str">
        <f>IF(N83="eligible",IF(C83+2920&lt;'BASIC INFO'!$B$3, "YES", "NO"),"N/A")</f>
        <v>N/A</v>
      </c>
      <c r="S83" s="115" t="str">
        <f>IF(OR('CASE DATA'!F84="DEF"), "YES", "NO")</f>
        <v>NO</v>
      </c>
      <c r="T83" s="117" t="str">
        <f>IF(S83="YES",'CASE DATA'!H84,"N/A")</f>
        <v>N/A</v>
      </c>
      <c r="U83" s="114" t="str">
        <f>IF(S83="YES",'CASE DATA'!K84,"N/A")</f>
        <v>N/A</v>
      </c>
      <c r="V83" s="114" t="str">
        <f>IF(S83="YES",'CASE DATA'!I84+'CASE DATA'!J84+'CASE DATA'!L84+'CASE DATA'!M84+'CASE DATA'!N84+'CASE DATA'!O84+'CASE DATA'!P84+'CASE DATA'!Q84+'CASE DATA'!R84,"N/A")</f>
        <v>N/A</v>
      </c>
      <c r="W83" s="117" t="str">
        <f>IF(OR('CASE DATA'!E84="123.46",'CASE DATA'!E84="123.47"),"YES","NO")</f>
        <v>NO</v>
      </c>
      <c r="X83" s="136" t="str">
        <f>IF(W83="YES",COUNTIFS(AD$3:$AD$200,"&gt;"&amp;('CASE DATA'!C84),$AD$3:$AD$200,"&lt;"&amp;('CASE DATA'!C84+730.5)),"n/a")</f>
        <v>n/a</v>
      </c>
      <c r="Y83" s="114" t="str">
        <f>IF(W83="YES",IF(C83+730.5&lt;'BASIC INFO'!$B$3, "YES","NO"), "N/A")</f>
        <v>N/A</v>
      </c>
      <c r="Z83" s="117" t="str">
        <f>IF('CASE DATA'!E84="725.1","YES","NO")</f>
        <v>NO</v>
      </c>
      <c r="AA83" s="117" t="str">
        <f>IF(Z83="YES",IF(C83+730.5&lt;'BASIC INFO'!$B$3, "YES","NO"), "N/A")</f>
        <v>N/A</v>
      </c>
      <c r="AB83" s="117" t="str">
        <f>IF('BASIC INFO'!$B$6+6574.5&gt;C83, "YES", "NO")</f>
        <v>YES</v>
      </c>
      <c r="AC83" s="117" t="str">
        <f>IF(Z83="YES",COUNTIFS(AD$3:$AD$200,"&gt;"&amp;('CASE DATA'!C84),$AD$3:$AD$200,"&lt;"&amp;('CASE DATA'!C84+730.5)),"n/a")</f>
        <v>n/a</v>
      </c>
    </row>
    <row r="84" spans="1:29" x14ac:dyDescent="0.3">
      <c r="A84" s="117" t="str">
        <f>IF('CASE DATA'!A85="","z",'CASE DATA'!A85)</f>
        <v>z</v>
      </c>
      <c r="B84" s="117" t="str">
        <f>IF('CASE DATA'!A85="","",'CASE DATA'!D85)</f>
        <v/>
      </c>
      <c r="C84" s="120">
        <f>'CASE DATA'!C85</f>
        <v>0</v>
      </c>
      <c r="D84" s="163" t="str">
        <f>IF('CASE DATA'!H85="YES",SUM('CASE DATA'!J85:K85,'CASE DATA'!M85,'CASE DATA'!O85:R85),"n/a")</f>
        <v>n/a</v>
      </c>
      <c r="E84" s="5" t="str">
        <f>IF(OR('CASE DATA'!F85="JUV", 'CASE DATA'!F85="JWV"), "YES", "NO")</f>
        <v>NO</v>
      </c>
      <c r="F84" s="5" t="str">
        <f t="array" ref="F84">IF(E84="YES",IF(SUM(COUNTIF('CASE DATA'!$F$4:$F$200, {"GTR","GPL","DEF","JUV"}))&gt;0, "YES","NO"),"N/A")</f>
        <v>N/A</v>
      </c>
      <c r="G84" s="5" t="str">
        <f>IF(E84="YES",IF(COUNTIF('CASE DATA'!$C$4:$C$200, "")-COUNTIF('CASE DATA'!$A$4:$A$200, "")&gt;0, "YES","NO"),"N/A")</f>
        <v>N/A</v>
      </c>
      <c r="H84" s="117" t="str">
        <f>_xlfn.IFS(E84="NO", "N/A", AND('BASIC INFO'!$B$3&gt;'BASIC INFO'!$B$6+6574.5, C84+730.5&lt;'BASIC INFO'!$B$3), "YES", 'BASIC INFO'!$B$3&lt;('BASIC INFO'!$B$6+6574.5), "NOT YET 18", C84+730.5&gt;'BASIC INFO'!$B$3, "NOT YET 2 YEARS")</f>
        <v>N/A</v>
      </c>
      <c r="I84" s="115" t="str">
        <f>IF(OR(AND(LEFT('CASE DATA'!E85,4)="321.",MID('CASE DATA'!A85,8,2)="SM"),MID('CASE DATA'!A85,8,2)="ST",MID('CASE DATA'!A85,8,2)="NT"),"TRAFFIC",IF(OR('CASE DATA'!F85="DISM", 'CASE DATA'!F85="ACQ", 'CASE DATA'!F85="NOTF", 'CASE DATA'!F85="WTHD", 'CASE DATA'!F85="TNSF"), "YES", "NO"))</f>
        <v>NO</v>
      </c>
      <c r="J84" s="114" t="str">
        <f>IF(I84="YES",'CASE DATA'!K85,"N/A")</f>
        <v>N/A</v>
      </c>
      <c r="K84" s="114" t="str">
        <f>IF(I84="YES",'CASE DATA'!I85+'CASE DATA'!J85+'CASE DATA'!L85+'CASE DATA'!M85+'CASE DATA'!N85+'CASE DATA'!O85+'CASE DATA'!P85+'CASE DATA'!Q85+'CASE DATA'!R85,"N/A")</f>
        <v>N/A</v>
      </c>
      <c r="L84" s="117" t="str">
        <f>IF(I84="YES",IF(C84+180&lt;'BASIC INFO'!$B$3, "YES", "NO"),"N/A")</f>
        <v>N/A</v>
      </c>
      <c r="M84" s="114" t="str">
        <f t="array" ref="M84">IF(I84="TRAFFIC","n/a",IF(OR('CASE DATA'!F85="GTR", 'CASE DATA'!F85="GPL"),IF(SUM(COUNTIF('CASE DATA'!U85:AF85, TABLES!$N$2:$N$218&amp;"*"))&gt;0,"felony","eligible"),"n/a"))</f>
        <v>n/a</v>
      </c>
      <c r="N84" s="114" t="str">
        <f t="array" ref="N84">IF(M84="eligible",IF(OR((SUM(COUNTIF('CASE DATA'!U85:AF85,TABLES!$P$2:$P$19&amp;"*"))&gt;0),LEFT('CASE DATA'!U85:AF85,4)="717C", LEFT('CASE DATA'!U85:AF85, 3)="719", LEFT('CASE DATA'!U85:AF85,3)="720", LEFT('CASE DATA'!U85:AF85,3)="724", LEFT('CASE DATA'!U85:AF85,3)="726", LEFT('CASE DATA'!U85:AF85,3)="728", LEFT('CASE DATA'!U85:AF85,4)="901A"), "ineligible misd","eligible"),"n/a")</f>
        <v>n/a</v>
      </c>
      <c r="O84" s="114" t="str">
        <f>IF(N84="eligible",IF(COUNTIF('CASE DATA'!$C$4:$C$200, "")-COUNTIF('CASE DATA'!$A$4:$A$200, "")&gt;0, "YES","NO"),"N/A")</f>
        <v>N/A</v>
      </c>
      <c r="P84" s="114" t="str">
        <f>IF(N84="eligible",'CASE DATA'!K85,"N/A")</f>
        <v>N/A</v>
      </c>
      <c r="Q84" s="114" t="str">
        <f>IF(N84="eligible",'CASE DATA'!I85+'CASE DATA'!J85+'CASE DATA'!L85+'CASE DATA'!M85+'CASE DATA'!N85+'CASE DATA'!O85+'CASE DATA'!P85+'CASE DATA'!Q85+'CASE DATA'!R85,"N/A")</f>
        <v>N/A</v>
      </c>
      <c r="R84" s="114" t="str">
        <f>IF(N84="eligible",IF(C84+2920&lt;'BASIC INFO'!$B$3, "YES", "NO"),"N/A")</f>
        <v>N/A</v>
      </c>
      <c r="S84" s="115" t="str">
        <f>IF(OR('CASE DATA'!F85="DEF"), "YES", "NO")</f>
        <v>NO</v>
      </c>
      <c r="T84" s="117" t="str">
        <f>IF(S84="YES",'CASE DATA'!H85,"N/A")</f>
        <v>N/A</v>
      </c>
      <c r="U84" s="114" t="str">
        <f>IF(S84="YES",'CASE DATA'!K85,"N/A")</f>
        <v>N/A</v>
      </c>
      <c r="V84" s="114" t="str">
        <f>IF(S84="YES",'CASE DATA'!I85+'CASE DATA'!J85+'CASE DATA'!L85+'CASE DATA'!M85+'CASE DATA'!N85+'CASE DATA'!O85+'CASE DATA'!P85+'CASE DATA'!Q85+'CASE DATA'!R85,"N/A")</f>
        <v>N/A</v>
      </c>
      <c r="W84" s="117" t="str">
        <f>IF(OR('CASE DATA'!E85="123.46",'CASE DATA'!E85="123.47"),"YES","NO")</f>
        <v>NO</v>
      </c>
      <c r="X84" s="136" t="str">
        <f>IF(W84="YES",COUNTIFS(AD$3:$AD$200,"&gt;"&amp;('CASE DATA'!C85),$AD$3:$AD$200,"&lt;"&amp;('CASE DATA'!C85+730.5)),"n/a")</f>
        <v>n/a</v>
      </c>
      <c r="Y84" s="114" t="str">
        <f>IF(W84="YES",IF(C84+730.5&lt;'BASIC INFO'!$B$3, "YES","NO"), "N/A")</f>
        <v>N/A</v>
      </c>
      <c r="Z84" s="117" t="str">
        <f>IF('CASE DATA'!E85="725.1","YES","NO")</f>
        <v>NO</v>
      </c>
      <c r="AA84" s="117" t="str">
        <f>IF(Z84="YES",IF(C84+730.5&lt;'BASIC INFO'!$B$3, "YES","NO"), "N/A")</f>
        <v>N/A</v>
      </c>
      <c r="AB84" s="117" t="str">
        <f>IF('BASIC INFO'!$B$6+6574.5&gt;C84, "YES", "NO")</f>
        <v>YES</v>
      </c>
      <c r="AC84" s="117" t="str">
        <f>IF(Z84="YES",COUNTIFS(AD$3:$AD$200,"&gt;"&amp;('CASE DATA'!C85),$AD$3:$AD$200,"&lt;"&amp;('CASE DATA'!C85+730.5)),"n/a")</f>
        <v>n/a</v>
      </c>
    </row>
    <row r="85" spans="1:29" x14ac:dyDescent="0.3">
      <c r="A85" s="117" t="str">
        <f>IF('CASE DATA'!A86="","z",'CASE DATA'!A86)</f>
        <v>z</v>
      </c>
      <c r="B85" s="117" t="str">
        <f>IF('CASE DATA'!A86="","",'CASE DATA'!D86)</f>
        <v/>
      </c>
      <c r="C85" s="120">
        <f>'CASE DATA'!C86</f>
        <v>0</v>
      </c>
      <c r="D85" s="163" t="str">
        <f>IF('CASE DATA'!H86="YES",SUM('CASE DATA'!J86:K86,'CASE DATA'!M86,'CASE DATA'!O86:R86),"n/a")</f>
        <v>n/a</v>
      </c>
      <c r="E85" s="5" t="str">
        <f>IF(OR('CASE DATA'!F86="JUV", 'CASE DATA'!F86="JWV"), "YES", "NO")</f>
        <v>NO</v>
      </c>
      <c r="F85" s="5" t="str">
        <f t="array" ref="F85">IF(E85="YES",IF(SUM(COUNTIF('CASE DATA'!$F$4:$F$200, {"GTR","GPL","DEF","JUV"}))&gt;0, "YES","NO"),"N/A")</f>
        <v>N/A</v>
      </c>
      <c r="G85" s="5" t="str">
        <f>IF(E85="YES",IF(COUNTIF('CASE DATA'!$C$4:$C$200, "")-COUNTIF('CASE DATA'!$A$4:$A$200, "")&gt;0, "YES","NO"),"N/A")</f>
        <v>N/A</v>
      </c>
      <c r="H85" s="117" t="str">
        <f>_xlfn.IFS(E85="NO", "N/A", AND('BASIC INFO'!$B$3&gt;'BASIC INFO'!$B$6+6574.5, C85+730.5&lt;'BASIC INFO'!$B$3), "YES", 'BASIC INFO'!$B$3&lt;('BASIC INFO'!$B$6+6574.5), "NOT YET 18", C85+730.5&gt;'BASIC INFO'!$B$3, "NOT YET 2 YEARS")</f>
        <v>N/A</v>
      </c>
      <c r="I85" s="115" t="str">
        <f>IF(OR(AND(LEFT('CASE DATA'!E86,4)="321.",MID('CASE DATA'!A86,8,2)="SM"),MID('CASE DATA'!A86,8,2)="ST",MID('CASE DATA'!A86,8,2)="NT"),"TRAFFIC",IF(OR('CASE DATA'!F86="DISM", 'CASE DATA'!F86="ACQ", 'CASE DATA'!F86="NOTF", 'CASE DATA'!F86="WTHD", 'CASE DATA'!F86="TNSF"), "YES", "NO"))</f>
        <v>NO</v>
      </c>
      <c r="J85" s="114" t="str">
        <f>IF(I85="YES",'CASE DATA'!K86,"N/A")</f>
        <v>N/A</v>
      </c>
      <c r="K85" s="114" t="str">
        <f>IF(I85="YES",'CASE DATA'!I86+'CASE DATA'!J86+'CASE DATA'!L86+'CASE DATA'!M86+'CASE DATA'!N86+'CASE DATA'!O86+'CASE DATA'!P86+'CASE DATA'!Q86+'CASE DATA'!R86,"N/A")</f>
        <v>N/A</v>
      </c>
      <c r="L85" s="117" t="str">
        <f>IF(I85="YES",IF(C85+180&lt;'BASIC INFO'!$B$3, "YES", "NO"),"N/A")</f>
        <v>N/A</v>
      </c>
      <c r="M85" s="114" t="str">
        <f t="array" ref="M85">IF(I85="TRAFFIC","n/a",IF(OR('CASE DATA'!F86="GTR", 'CASE DATA'!F86="GPL"),IF(SUM(COUNTIF('CASE DATA'!U86:AF86, TABLES!$N$2:$N$218&amp;"*"))&gt;0,"felony","eligible"),"n/a"))</f>
        <v>n/a</v>
      </c>
      <c r="N85" s="114" t="str">
        <f t="array" ref="N85">IF(M85="eligible",IF(OR((SUM(COUNTIF('CASE DATA'!U86:AF86,TABLES!$P$2:$P$19&amp;"*"))&gt;0),LEFT('CASE DATA'!U86:AF86,4)="717C", LEFT('CASE DATA'!U86:AF86, 3)="719", LEFT('CASE DATA'!U86:AF86,3)="720", LEFT('CASE DATA'!U86:AF86,3)="724", LEFT('CASE DATA'!U86:AF86,3)="726", LEFT('CASE DATA'!U86:AF86,3)="728", LEFT('CASE DATA'!U86:AF86,4)="901A"), "ineligible misd","eligible"),"n/a")</f>
        <v>n/a</v>
      </c>
      <c r="O85" s="114" t="str">
        <f>IF(N85="eligible",IF(COUNTIF('CASE DATA'!$C$4:$C$200, "")-COUNTIF('CASE DATA'!$A$4:$A$200, "")&gt;0, "YES","NO"),"N/A")</f>
        <v>N/A</v>
      </c>
      <c r="P85" s="114" t="str">
        <f>IF(N85="eligible",'CASE DATA'!K86,"N/A")</f>
        <v>N/A</v>
      </c>
      <c r="Q85" s="114" t="str">
        <f>IF(N85="eligible",'CASE DATA'!I86+'CASE DATA'!J86+'CASE DATA'!L86+'CASE DATA'!M86+'CASE DATA'!N86+'CASE DATA'!O86+'CASE DATA'!P86+'CASE DATA'!Q86+'CASE DATA'!R86,"N/A")</f>
        <v>N/A</v>
      </c>
      <c r="R85" s="114" t="str">
        <f>IF(N85="eligible",IF(C85+2920&lt;'BASIC INFO'!$B$3, "YES", "NO"),"N/A")</f>
        <v>N/A</v>
      </c>
      <c r="S85" s="115" t="str">
        <f>IF(OR('CASE DATA'!F86="DEF"), "YES", "NO")</f>
        <v>NO</v>
      </c>
      <c r="T85" s="117" t="str">
        <f>IF(S85="YES",'CASE DATA'!H86,"N/A")</f>
        <v>N/A</v>
      </c>
      <c r="U85" s="114" t="str">
        <f>IF(S85="YES",'CASE DATA'!K86,"N/A")</f>
        <v>N/A</v>
      </c>
      <c r="V85" s="114" t="str">
        <f>IF(S85="YES",'CASE DATA'!I86+'CASE DATA'!J86+'CASE DATA'!L86+'CASE DATA'!M86+'CASE DATA'!N86+'CASE DATA'!O86+'CASE DATA'!P86+'CASE DATA'!Q86+'CASE DATA'!R86,"N/A")</f>
        <v>N/A</v>
      </c>
      <c r="W85" s="117" t="str">
        <f>IF(OR('CASE DATA'!E86="123.46",'CASE DATA'!E86="123.47"),"YES","NO")</f>
        <v>NO</v>
      </c>
      <c r="X85" s="136" t="str">
        <f>IF(W85="YES",COUNTIFS(AD$3:$AD$200,"&gt;"&amp;('CASE DATA'!C86),$AD$3:$AD$200,"&lt;"&amp;('CASE DATA'!C86+730.5)),"n/a")</f>
        <v>n/a</v>
      </c>
      <c r="Y85" s="114" t="str">
        <f>IF(W85="YES",IF(C85+730.5&lt;'BASIC INFO'!$B$3, "YES","NO"), "N/A")</f>
        <v>N/A</v>
      </c>
      <c r="Z85" s="117" t="str">
        <f>IF('CASE DATA'!E86="725.1","YES","NO")</f>
        <v>NO</v>
      </c>
      <c r="AA85" s="117" t="str">
        <f>IF(Z85="YES",IF(C85+730.5&lt;'BASIC INFO'!$B$3, "YES","NO"), "N/A")</f>
        <v>N/A</v>
      </c>
      <c r="AB85" s="117" t="str">
        <f>IF('BASIC INFO'!$B$6+6574.5&gt;C85, "YES", "NO")</f>
        <v>YES</v>
      </c>
      <c r="AC85" s="117" t="str">
        <f>IF(Z85="YES",COUNTIFS(AD$3:$AD$200,"&gt;"&amp;('CASE DATA'!C86),$AD$3:$AD$200,"&lt;"&amp;('CASE DATA'!C86+730.5)),"n/a")</f>
        <v>n/a</v>
      </c>
    </row>
    <row r="86" spans="1:29" x14ac:dyDescent="0.3">
      <c r="A86" s="117" t="str">
        <f>IF('CASE DATA'!A87="","z",'CASE DATA'!A87)</f>
        <v>z</v>
      </c>
      <c r="B86" s="117" t="str">
        <f>IF('CASE DATA'!A87="","",'CASE DATA'!D87)</f>
        <v/>
      </c>
      <c r="C86" s="120">
        <f>'CASE DATA'!C87</f>
        <v>0</v>
      </c>
      <c r="D86" s="163" t="str">
        <f>IF('CASE DATA'!H87="YES",SUM('CASE DATA'!J87:K87,'CASE DATA'!M87,'CASE DATA'!O87:R87),"n/a")</f>
        <v>n/a</v>
      </c>
      <c r="E86" s="5" t="str">
        <f>IF(OR('CASE DATA'!F87="JUV", 'CASE DATA'!F87="JWV"), "YES", "NO")</f>
        <v>NO</v>
      </c>
      <c r="F86" s="5" t="str">
        <f t="array" ref="F86">IF(E86="YES",IF(SUM(COUNTIF('CASE DATA'!$F$4:$F$200, {"GTR","GPL","DEF","JUV"}))&gt;0, "YES","NO"),"N/A")</f>
        <v>N/A</v>
      </c>
      <c r="G86" s="5" t="str">
        <f>IF(E86="YES",IF(COUNTIF('CASE DATA'!$C$4:$C$200, "")-COUNTIF('CASE DATA'!$A$4:$A$200, "")&gt;0, "YES","NO"),"N/A")</f>
        <v>N/A</v>
      </c>
      <c r="H86" s="117" t="str">
        <f>_xlfn.IFS(E86="NO", "N/A", AND('BASIC INFO'!$B$3&gt;'BASIC INFO'!$B$6+6574.5, C86+730.5&lt;'BASIC INFO'!$B$3), "YES", 'BASIC INFO'!$B$3&lt;('BASIC INFO'!$B$6+6574.5), "NOT YET 18", C86+730.5&gt;'BASIC INFO'!$B$3, "NOT YET 2 YEARS")</f>
        <v>N/A</v>
      </c>
      <c r="I86" s="115" t="str">
        <f>IF(OR(AND(LEFT('CASE DATA'!E87,4)="321.",MID('CASE DATA'!A87,8,2)="SM"),MID('CASE DATA'!A87,8,2)="ST",MID('CASE DATA'!A87,8,2)="NT"),"TRAFFIC",IF(OR('CASE DATA'!F87="DISM", 'CASE DATA'!F87="ACQ", 'CASE DATA'!F87="NOTF", 'CASE DATA'!F87="WTHD", 'CASE DATA'!F87="TNSF"), "YES", "NO"))</f>
        <v>NO</v>
      </c>
      <c r="J86" s="114" t="str">
        <f>IF(I86="YES",'CASE DATA'!K87,"N/A")</f>
        <v>N/A</v>
      </c>
      <c r="K86" s="114" t="str">
        <f>IF(I86="YES",'CASE DATA'!I87+'CASE DATA'!J87+'CASE DATA'!L87+'CASE DATA'!M87+'CASE DATA'!N87+'CASE DATA'!O87+'CASE DATA'!P87+'CASE DATA'!Q87+'CASE DATA'!R87,"N/A")</f>
        <v>N/A</v>
      </c>
      <c r="L86" s="117" t="str">
        <f>IF(I86="YES",IF(C86+180&lt;'BASIC INFO'!$B$3, "YES", "NO"),"N/A")</f>
        <v>N/A</v>
      </c>
      <c r="M86" s="114" t="str">
        <f t="array" ref="M86">IF(I86="TRAFFIC","n/a",IF(OR('CASE DATA'!F87="GTR", 'CASE DATA'!F87="GPL"),IF(SUM(COUNTIF('CASE DATA'!U87:AF87, TABLES!$N$2:$N$218&amp;"*"))&gt;0,"felony","eligible"),"n/a"))</f>
        <v>n/a</v>
      </c>
      <c r="N86" s="114" t="str">
        <f t="array" ref="N86">IF(M86="eligible",IF(OR((SUM(COUNTIF('CASE DATA'!U87:AF87,TABLES!$P$2:$P$19&amp;"*"))&gt;0),LEFT('CASE DATA'!U87:AF87,4)="717C", LEFT('CASE DATA'!U87:AF87, 3)="719", LEFT('CASE DATA'!U87:AF87,3)="720", LEFT('CASE DATA'!U87:AF87,3)="724", LEFT('CASE DATA'!U87:AF87,3)="726", LEFT('CASE DATA'!U87:AF87,3)="728", LEFT('CASE DATA'!U87:AF87,4)="901A"), "ineligible misd","eligible"),"n/a")</f>
        <v>n/a</v>
      </c>
      <c r="O86" s="114" t="str">
        <f>IF(N86="eligible",IF(COUNTIF('CASE DATA'!$C$4:$C$200, "")-COUNTIF('CASE DATA'!$A$4:$A$200, "")&gt;0, "YES","NO"),"N/A")</f>
        <v>N/A</v>
      </c>
      <c r="P86" s="114" t="str">
        <f>IF(N86="eligible",'CASE DATA'!K87,"N/A")</f>
        <v>N/A</v>
      </c>
      <c r="Q86" s="114" t="str">
        <f>IF(N86="eligible",'CASE DATA'!I87+'CASE DATA'!J87+'CASE DATA'!L87+'CASE DATA'!M87+'CASE DATA'!N87+'CASE DATA'!O87+'CASE DATA'!P87+'CASE DATA'!Q87+'CASE DATA'!R87,"N/A")</f>
        <v>N/A</v>
      </c>
      <c r="R86" s="114" t="str">
        <f>IF(N86="eligible",IF(C86+2920&lt;'BASIC INFO'!$B$3, "YES", "NO"),"N/A")</f>
        <v>N/A</v>
      </c>
      <c r="S86" s="115" t="str">
        <f>IF(OR('CASE DATA'!F87="DEF"), "YES", "NO")</f>
        <v>NO</v>
      </c>
      <c r="T86" s="117" t="str">
        <f>IF(S86="YES",'CASE DATA'!H87,"N/A")</f>
        <v>N/A</v>
      </c>
      <c r="U86" s="114" t="str">
        <f>IF(S86="YES",'CASE DATA'!K87,"N/A")</f>
        <v>N/A</v>
      </c>
      <c r="V86" s="114" t="str">
        <f>IF(S86="YES",'CASE DATA'!I87+'CASE DATA'!J87+'CASE DATA'!L87+'CASE DATA'!M87+'CASE DATA'!N87+'CASE DATA'!O87+'CASE DATA'!P87+'CASE DATA'!Q87+'CASE DATA'!R87,"N/A")</f>
        <v>N/A</v>
      </c>
      <c r="W86" s="117" t="str">
        <f>IF(OR('CASE DATA'!E87="123.46",'CASE DATA'!E87="123.47"),"YES","NO")</f>
        <v>NO</v>
      </c>
      <c r="X86" s="136" t="str">
        <f>IF(W86="YES",COUNTIFS(AD$3:$AD$200,"&gt;"&amp;('CASE DATA'!C87),$AD$3:$AD$200,"&lt;"&amp;('CASE DATA'!C87+730.5)),"n/a")</f>
        <v>n/a</v>
      </c>
      <c r="Y86" s="114" t="str">
        <f>IF(W86="YES",IF(C86+730.5&lt;'BASIC INFO'!$B$3, "YES","NO"), "N/A")</f>
        <v>N/A</v>
      </c>
      <c r="Z86" s="117" t="str">
        <f>IF('CASE DATA'!E87="725.1","YES","NO")</f>
        <v>NO</v>
      </c>
      <c r="AA86" s="117" t="str">
        <f>IF(Z86="YES",IF(C86+730.5&lt;'BASIC INFO'!$B$3, "YES","NO"), "N/A")</f>
        <v>N/A</v>
      </c>
      <c r="AB86" s="117" t="str">
        <f>IF('BASIC INFO'!$B$6+6574.5&gt;C86, "YES", "NO")</f>
        <v>YES</v>
      </c>
      <c r="AC86" s="117" t="str">
        <f>IF(Z86="YES",COUNTIFS(AD$3:$AD$200,"&gt;"&amp;('CASE DATA'!C87),$AD$3:$AD$200,"&lt;"&amp;('CASE DATA'!C87+730.5)),"n/a")</f>
        <v>n/a</v>
      </c>
    </row>
    <row r="87" spans="1:29" x14ac:dyDescent="0.3">
      <c r="A87" s="117" t="str">
        <f>IF('CASE DATA'!A88="","z",'CASE DATA'!A88)</f>
        <v>z</v>
      </c>
      <c r="B87" s="117" t="str">
        <f>IF('CASE DATA'!A88="","",'CASE DATA'!D88)</f>
        <v/>
      </c>
      <c r="C87" s="120">
        <f>'CASE DATA'!C88</f>
        <v>0</v>
      </c>
      <c r="D87" s="163" t="str">
        <f>IF('CASE DATA'!H88="YES",SUM('CASE DATA'!J88:K88,'CASE DATA'!M88,'CASE DATA'!O88:R88),"n/a")</f>
        <v>n/a</v>
      </c>
      <c r="E87" s="5" t="str">
        <f>IF(OR('CASE DATA'!F88="JUV", 'CASE DATA'!F88="JWV"), "YES", "NO")</f>
        <v>NO</v>
      </c>
      <c r="F87" s="5" t="str">
        <f t="array" ref="F87">IF(E87="YES",IF(SUM(COUNTIF('CASE DATA'!$F$4:$F$200, {"GTR","GPL","DEF","JUV"}))&gt;0, "YES","NO"),"N/A")</f>
        <v>N/A</v>
      </c>
      <c r="G87" s="5" t="str">
        <f>IF(E87="YES",IF(COUNTIF('CASE DATA'!$C$4:$C$200, "")-COUNTIF('CASE DATA'!$A$4:$A$200, "")&gt;0, "YES","NO"),"N/A")</f>
        <v>N/A</v>
      </c>
      <c r="H87" s="117" t="str">
        <f>_xlfn.IFS(E87="NO", "N/A", AND('BASIC INFO'!$B$3&gt;'BASIC INFO'!$B$6+6574.5, C87+730.5&lt;'BASIC INFO'!$B$3), "YES", 'BASIC INFO'!$B$3&lt;('BASIC INFO'!$B$6+6574.5), "NOT YET 18", C87+730.5&gt;'BASIC INFO'!$B$3, "NOT YET 2 YEARS")</f>
        <v>N/A</v>
      </c>
      <c r="I87" s="115" t="str">
        <f>IF(OR(AND(LEFT('CASE DATA'!E88,4)="321.",MID('CASE DATA'!A88,8,2)="SM"),MID('CASE DATA'!A88,8,2)="ST",MID('CASE DATA'!A88,8,2)="NT"),"TRAFFIC",IF(OR('CASE DATA'!F88="DISM", 'CASE DATA'!F88="ACQ", 'CASE DATA'!F88="NOTF", 'CASE DATA'!F88="WTHD", 'CASE DATA'!F88="TNSF"), "YES", "NO"))</f>
        <v>NO</v>
      </c>
      <c r="J87" s="114" t="str">
        <f>IF(I87="YES",'CASE DATA'!K88,"N/A")</f>
        <v>N/A</v>
      </c>
      <c r="K87" s="114" t="str">
        <f>IF(I87="YES",'CASE DATA'!I88+'CASE DATA'!J88+'CASE DATA'!L88+'CASE DATA'!M88+'CASE DATA'!N88+'CASE DATA'!O88+'CASE DATA'!P88+'CASE DATA'!Q88+'CASE DATA'!R88,"N/A")</f>
        <v>N/A</v>
      </c>
      <c r="L87" s="117" t="str">
        <f>IF(I87="YES",IF(C87+180&lt;'BASIC INFO'!$B$3, "YES", "NO"),"N/A")</f>
        <v>N/A</v>
      </c>
      <c r="M87" s="114" t="str">
        <f t="array" ref="M87">IF(I87="TRAFFIC","n/a",IF(OR('CASE DATA'!F88="GTR", 'CASE DATA'!F88="GPL"),IF(SUM(COUNTIF('CASE DATA'!U88:AF88, TABLES!$N$2:$N$218&amp;"*"))&gt;0,"felony","eligible"),"n/a"))</f>
        <v>n/a</v>
      </c>
      <c r="N87" s="114" t="str">
        <f t="array" ref="N87">IF(M87="eligible",IF(OR((SUM(COUNTIF('CASE DATA'!U88:AF88,TABLES!$P$2:$P$19&amp;"*"))&gt;0),LEFT('CASE DATA'!U88:AF88,4)="717C", LEFT('CASE DATA'!U88:AF88, 3)="719", LEFT('CASE DATA'!U88:AF88,3)="720", LEFT('CASE DATA'!U88:AF88,3)="724", LEFT('CASE DATA'!U88:AF88,3)="726", LEFT('CASE DATA'!U88:AF88,3)="728", LEFT('CASE DATA'!U88:AF88,4)="901A"), "ineligible misd","eligible"),"n/a")</f>
        <v>n/a</v>
      </c>
      <c r="O87" s="114" t="str">
        <f>IF(N87="eligible",IF(COUNTIF('CASE DATA'!$C$4:$C$200, "")-COUNTIF('CASE DATA'!$A$4:$A$200, "")&gt;0, "YES","NO"),"N/A")</f>
        <v>N/A</v>
      </c>
      <c r="P87" s="114" t="str">
        <f>IF(N87="eligible",'CASE DATA'!K88,"N/A")</f>
        <v>N/A</v>
      </c>
      <c r="Q87" s="114" t="str">
        <f>IF(N87="eligible",'CASE DATA'!I88+'CASE DATA'!J88+'CASE DATA'!L88+'CASE DATA'!M88+'CASE DATA'!N88+'CASE DATA'!O88+'CASE DATA'!P88+'CASE DATA'!Q88+'CASE DATA'!R88,"N/A")</f>
        <v>N/A</v>
      </c>
      <c r="R87" s="114" t="str">
        <f>IF(N87="eligible",IF(C87+2920&lt;'BASIC INFO'!$B$3, "YES", "NO"),"N/A")</f>
        <v>N/A</v>
      </c>
      <c r="S87" s="115" t="str">
        <f>IF(OR('CASE DATA'!F88="DEF"), "YES", "NO")</f>
        <v>NO</v>
      </c>
      <c r="T87" s="117" t="str">
        <f>IF(S87="YES",'CASE DATA'!H88,"N/A")</f>
        <v>N/A</v>
      </c>
      <c r="U87" s="114" t="str">
        <f>IF(S87="YES",'CASE DATA'!K88,"N/A")</f>
        <v>N/A</v>
      </c>
      <c r="V87" s="114" t="str">
        <f>IF(S87="YES",'CASE DATA'!I88+'CASE DATA'!J88+'CASE DATA'!L88+'CASE DATA'!M88+'CASE DATA'!N88+'CASE DATA'!O88+'CASE DATA'!P88+'CASE DATA'!Q88+'CASE DATA'!R88,"N/A")</f>
        <v>N/A</v>
      </c>
      <c r="W87" s="117" t="str">
        <f>IF(OR('CASE DATA'!E88="123.46",'CASE DATA'!E88="123.47"),"YES","NO")</f>
        <v>NO</v>
      </c>
      <c r="X87" s="136" t="str">
        <f>IF(W87="YES",COUNTIFS(AD$3:$AD$200,"&gt;"&amp;('CASE DATA'!C88),$AD$3:$AD$200,"&lt;"&amp;('CASE DATA'!C88+730.5)),"n/a")</f>
        <v>n/a</v>
      </c>
      <c r="Y87" s="114" t="str">
        <f>IF(W87="YES",IF(C87+730.5&lt;'BASIC INFO'!$B$3, "YES","NO"), "N/A")</f>
        <v>N/A</v>
      </c>
      <c r="Z87" s="117" t="str">
        <f>IF('CASE DATA'!E88="725.1","YES","NO")</f>
        <v>NO</v>
      </c>
      <c r="AA87" s="117" t="str">
        <f>IF(Z87="YES",IF(C87+730.5&lt;'BASIC INFO'!$B$3, "YES","NO"), "N/A")</f>
        <v>N/A</v>
      </c>
      <c r="AB87" s="117" t="str">
        <f>IF('BASIC INFO'!$B$6+6574.5&gt;C87, "YES", "NO")</f>
        <v>YES</v>
      </c>
      <c r="AC87" s="117" t="str">
        <f>IF(Z87="YES",COUNTIFS(AD$3:$AD$200,"&gt;"&amp;('CASE DATA'!C88),$AD$3:$AD$200,"&lt;"&amp;('CASE DATA'!C88+730.5)),"n/a")</f>
        <v>n/a</v>
      </c>
    </row>
    <row r="88" spans="1:29" x14ac:dyDescent="0.3">
      <c r="A88" s="117" t="str">
        <f>IF('CASE DATA'!A89="","z",'CASE DATA'!A89)</f>
        <v>z</v>
      </c>
      <c r="B88" s="117" t="str">
        <f>IF('CASE DATA'!A89="","",'CASE DATA'!D89)</f>
        <v/>
      </c>
      <c r="C88" s="120">
        <f>'CASE DATA'!C89</f>
        <v>0</v>
      </c>
      <c r="D88" s="163" t="str">
        <f>IF('CASE DATA'!H89="YES",SUM('CASE DATA'!J89:K89,'CASE DATA'!M89,'CASE DATA'!O89:R89),"n/a")</f>
        <v>n/a</v>
      </c>
      <c r="E88" s="5" t="str">
        <f>IF(OR('CASE DATA'!F89="JUV", 'CASE DATA'!F89="JWV"), "YES", "NO")</f>
        <v>NO</v>
      </c>
      <c r="F88" s="5" t="str">
        <f t="array" ref="F88">IF(E88="YES",IF(SUM(COUNTIF('CASE DATA'!$F$4:$F$200, {"GTR","GPL","DEF","JUV"}))&gt;0, "YES","NO"),"N/A")</f>
        <v>N/A</v>
      </c>
      <c r="G88" s="5" t="str">
        <f>IF(E88="YES",IF(COUNTIF('CASE DATA'!$C$4:$C$200, "")-COUNTIF('CASE DATA'!$A$4:$A$200, "")&gt;0, "YES","NO"),"N/A")</f>
        <v>N/A</v>
      </c>
      <c r="H88" s="117" t="str">
        <f>_xlfn.IFS(E88="NO", "N/A", AND('BASIC INFO'!$B$3&gt;'BASIC INFO'!$B$6+6574.5, C88+730.5&lt;'BASIC INFO'!$B$3), "YES", 'BASIC INFO'!$B$3&lt;('BASIC INFO'!$B$6+6574.5), "NOT YET 18", C88+730.5&gt;'BASIC INFO'!$B$3, "NOT YET 2 YEARS")</f>
        <v>N/A</v>
      </c>
      <c r="I88" s="115" t="str">
        <f>IF(OR(AND(LEFT('CASE DATA'!E89,4)="321.",MID('CASE DATA'!A89,8,2)="SM"),MID('CASE DATA'!A89,8,2)="ST",MID('CASE DATA'!A89,8,2)="NT"),"TRAFFIC",IF(OR('CASE DATA'!F89="DISM", 'CASE DATA'!F89="ACQ", 'CASE DATA'!F89="NOTF", 'CASE DATA'!F89="WTHD", 'CASE DATA'!F89="TNSF"), "YES", "NO"))</f>
        <v>NO</v>
      </c>
      <c r="J88" s="114" t="str">
        <f>IF(I88="YES",'CASE DATA'!K89,"N/A")</f>
        <v>N/A</v>
      </c>
      <c r="K88" s="114" t="str">
        <f>IF(I88="YES",'CASE DATA'!I89+'CASE DATA'!J89+'CASE DATA'!L89+'CASE DATA'!M89+'CASE DATA'!N89+'CASE DATA'!O89+'CASE DATA'!P89+'CASE DATA'!Q89+'CASE DATA'!R89,"N/A")</f>
        <v>N/A</v>
      </c>
      <c r="L88" s="117" t="str">
        <f>IF(I88="YES",IF(C88+180&lt;'BASIC INFO'!$B$3, "YES", "NO"),"N/A")</f>
        <v>N/A</v>
      </c>
      <c r="M88" s="114" t="str">
        <f t="array" ref="M88">IF(I88="TRAFFIC","n/a",IF(OR('CASE DATA'!F89="GTR", 'CASE DATA'!F89="GPL"),IF(SUM(COUNTIF('CASE DATA'!U89:AF89, TABLES!$N$2:$N$218&amp;"*"))&gt;0,"felony","eligible"),"n/a"))</f>
        <v>n/a</v>
      </c>
      <c r="N88" s="114" t="str">
        <f t="array" ref="N88">IF(M88="eligible",IF(OR((SUM(COUNTIF('CASE DATA'!U89:AF89,TABLES!$P$2:$P$19&amp;"*"))&gt;0),LEFT('CASE DATA'!U89:AF89,4)="717C", LEFT('CASE DATA'!U89:AF89, 3)="719", LEFT('CASE DATA'!U89:AF89,3)="720", LEFT('CASE DATA'!U89:AF89,3)="724", LEFT('CASE DATA'!U89:AF89,3)="726", LEFT('CASE DATA'!U89:AF89,3)="728", LEFT('CASE DATA'!U89:AF89,4)="901A"), "ineligible misd","eligible"),"n/a")</f>
        <v>n/a</v>
      </c>
      <c r="O88" s="114" t="str">
        <f>IF(N88="eligible",IF(COUNTIF('CASE DATA'!$C$4:$C$200, "")-COUNTIF('CASE DATA'!$A$4:$A$200, "")&gt;0, "YES","NO"),"N/A")</f>
        <v>N/A</v>
      </c>
      <c r="P88" s="114" t="str">
        <f>IF(N88="eligible",'CASE DATA'!K89,"N/A")</f>
        <v>N/A</v>
      </c>
      <c r="Q88" s="114" t="str">
        <f>IF(N88="eligible",'CASE DATA'!I89+'CASE DATA'!J89+'CASE DATA'!L89+'CASE DATA'!M89+'CASE DATA'!N89+'CASE DATA'!O89+'CASE DATA'!P89+'CASE DATA'!Q89+'CASE DATA'!R89,"N/A")</f>
        <v>N/A</v>
      </c>
      <c r="R88" s="114" t="str">
        <f>IF(N88="eligible",IF(C88+2920&lt;'BASIC INFO'!$B$3, "YES", "NO"),"N/A")</f>
        <v>N/A</v>
      </c>
      <c r="S88" s="115" t="str">
        <f>IF(OR('CASE DATA'!F89="DEF"), "YES", "NO")</f>
        <v>NO</v>
      </c>
      <c r="T88" s="117" t="str">
        <f>IF(S88="YES",'CASE DATA'!H89,"N/A")</f>
        <v>N/A</v>
      </c>
      <c r="U88" s="114" t="str">
        <f>IF(S88="YES",'CASE DATA'!K89,"N/A")</f>
        <v>N/A</v>
      </c>
      <c r="V88" s="114" t="str">
        <f>IF(S88="YES",'CASE DATA'!I89+'CASE DATA'!J89+'CASE DATA'!L89+'CASE DATA'!M89+'CASE DATA'!N89+'CASE DATA'!O89+'CASE DATA'!P89+'CASE DATA'!Q89+'CASE DATA'!R89,"N/A")</f>
        <v>N/A</v>
      </c>
      <c r="W88" s="117" t="str">
        <f>IF(OR('CASE DATA'!E89="123.46",'CASE DATA'!E89="123.47"),"YES","NO")</f>
        <v>NO</v>
      </c>
      <c r="X88" s="136" t="str">
        <f>IF(W88="YES",COUNTIFS(AD$3:$AD$200,"&gt;"&amp;('CASE DATA'!C89),$AD$3:$AD$200,"&lt;"&amp;('CASE DATA'!C89+730.5)),"n/a")</f>
        <v>n/a</v>
      </c>
      <c r="Y88" s="114" t="str">
        <f>IF(W88="YES",IF(C88+730.5&lt;'BASIC INFO'!$B$3, "YES","NO"), "N/A")</f>
        <v>N/A</v>
      </c>
      <c r="Z88" s="117" t="str">
        <f>IF('CASE DATA'!E89="725.1","YES","NO")</f>
        <v>NO</v>
      </c>
      <c r="AA88" s="117" t="str">
        <f>IF(Z88="YES",IF(C88+730.5&lt;'BASIC INFO'!$B$3, "YES","NO"), "N/A")</f>
        <v>N/A</v>
      </c>
      <c r="AB88" s="117" t="str">
        <f>IF('BASIC INFO'!$B$6+6574.5&gt;C88, "YES", "NO")</f>
        <v>YES</v>
      </c>
      <c r="AC88" s="117" t="str">
        <f>IF(Z88="YES",COUNTIFS(AD$3:$AD$200,"&gt;"&amp;('CASE DATA'!C89),$AD$3:$AD$200,"&lt;"&amp;('CASE DATA'!C89+730.5)),"n/a")</f>
        <v>n/a</v>
      </c>
    </row>
    <row r="89" spans="1:29" x14ac:dyDescent="0.3">
      <c r="A89" s="117" t="str">
        <f>IF('CASE DATA'!A90="","z",'CASE DATA'!A90)</f>
        <v>z</v>
      </c>
      <c r="B89" s="117" t="str">
        <f>IF('CASE DATA'!A90="","",'CASE DATA'!D90)</f>
        <v/>
      </c>
      <c r="C89" s="120">
        <f>'CASE DATA'!C90</f>
        <v>0</v>
      </c>
      <c r="D89" s="163" t="str">
        <f>IF('CASE DATA'!H90="YES",SUM('CASE DATA'!J90:K90,'CASE DATA'!M90,'CASE DATA'!O90:R90),"n/a")</f>
        <v>n/a</v>
      </c>
      <c r="E89" s="5" t="str">
        <f>IF(OR('CASE DATA'!F90="JUV", 'CASE DATA'!F90="JWV"), "YES", "NO")</f>
        <v>NO</v>
      </c>
      <c r="F89" s="5" t="str">
        <f t="array" ref="F89">IF(E89="YES",IF(SUM(COUNTIF('CASE DATA'!$F$4:$F$200, {"GTR","GPL","DEF","JUV"}))&gt;0, "YES","NO"),"N/A")</f>
        <v>N/A</v>
      </c>
      <c r="G89" s="5" t="str">
        <f>IF(E89="YES",IF(COUNTIF('CASE DATA'!$C$4:$C$200, "")-COUNTIF('CASE DATA'!$A$4:$A$200, "")&gt;0, "YES","NO"),"N/A")</f>
        <v>N/A</v>
      </c>
      <c r="H89" s="117" t="str">
        <f>_xlfn.IFS(E89="NO", "N/A", AND('BASIC INFO'!$B$3&gt;'BASIC INFO'!$B$6+6574.5, C89+730.5&lt;'BASIC INFO'!$B$3), "YES", 'BASIC INFO'!$B$3&lt;('BASIC INFO'!$B$6+6574.5), "NOT YET 18", C89+730.5&gt;'BASIC INFO'!$B$3, "NOT YET 2 YEARS")</f>
        <v>N/A</v>
      </c>
      <c r="I89" s="115" t="str">
        <f>IF(OR(AND(LEFT('CASE DATA'!E90,4)="321.",MID('CASE DATA'!A90,8,2)="SM"),MID('CASE DATA'!A90,8,2)="ST",MID('CASE DATA'!A90,8,2)="NT"),"TRAFFIC",IF(OR('CASE DATA'!F90="DISM", 'CASE DATA'!F90="ACQ", 'CASE DATA'!F90="NOTF", 'CASE DATA'!F90="WTHD", 'CASE DATA'!F90="TNSF"), "YES", "NO"))</f>
        <v>NO</v>
      </c>
      <c r="J89" s="114" t="str">
        <f>IF(I89="YES",'CASE DATA'!K90,"N/A")</f>
        <v>N/A</v>
      </c>
      <c r="K89" s="114" t="str">
        <f>IF(I89="YES",'CASE DATA'!I90+'CASE DATA'!J90+'CASE DATA'!L90+'CASE DATA'!M90+'CASE DATA'!N90+'CASE DATA'!O90+'CASE DATA'!P90+'CASE DATA'!Q90+'CASE DATA'!R90,"N/A")</f>
        <v>N/A</v>
      </c>
      <c r="L89" s="117" t="str">
        <f>IF(I89="YES",IF(C89+180&lt;'BASIC INFO'!$B$3, "YES", "NO"),"N/A")</f>
        <v>N/A</v>
      </c>
      <c r="M89" s="114" t="str">
        <f t="array" ref="M89">IF(I89="TRAFFIC","n/a",IF(OR('CASE DATA'!F90="GTR", 'CASE DATA'!F90="GPL"),IF(SUM(COUNTIF('CASE DATA'!U90:AF90, TABLES!$N$2:$N$218&amp;"*"))&gt;0,"felony","eligible"),"n/a"))</f>
        <v>n/a</v>
      </c>
      <c r="N89" s="114" t="str">
        <f t="array" ref="N89">IF(M89="eligible",IF(OR((SUM(COUNTIF('CASE DATA'!U90:AF90,TABLES!$P$2:$P$19&amp;"*"))&gt;0),LEFT('CASE DATA'!U90:AF90,4)="717C", LEFT('CASE DATA'!U90:AF90, 3)="719", LEFT('CASE DATA'!U90:AF90,3)="720", LEFT('CASE DATA'!U90:AF90,3)="724", LEFT('CASE DATA'!U90:AF90,3)="726", LEFT('CASE DATA'!U90:AF90,3)="728", LEFT('CASE DATA'!U90:AF90,4)="901A"), "ineligible misd","eligible"),"n/a")</f>
        <v>n/a</v>
      </c>
      <c r="O89" s="114" t="str">
        <f>IF(N89="eligible",IF(COUNTIF('CASE DATA'!$C$4:$C$200, "")-COUNTIF('CASE DATA'!$A$4:$A$200, "")&gt;0, "YES","NO"),"N/A")</f>
        <v>N/A</v>
      </c>
      <c r="P89" s="114" t="str">
        <f>IF(N89="eligible",'CASE DATA'!K90,"N/A")</f>
        <v>N/A</v>
      </c>
      <c r="Q89" s="114" t="str">
        <f>IF(N89="eligible",'CASE DATA'!I90+'CASE DATA'!J90+'CASE DATA'!L90+'CASE DATA'!M90+'CASE DATA'!N90+'CASE DATA'!O90+'CASE DATA'!P90+'CASE DATA'!Q90+'CASE DATA'!R90,"N/A")</f>
        <v>N/A</v>
      </c>
      <c r="R89" s="114" t="str">
        <f>IF(N89="eligible",IF(C89+2920&lt;'BASIC INFO'!$B$3, "YES", "NO"),"N/A")</f>
        <v>N/A</v>
      </c>
      <c r="S89" s="115" t="str">
        <f>IF(OR('CASE DATA'!F90="DEF"), "YES", "NO")</f>
        <v>NO</v>
      </c>
      <c r="T89" s="117" t="str">
        <f>IF(S89="YES",'CASE DATA'!H90,"N/A")</f>
        <v>N/A</v>
      </c>
      <c r="U89" s="114" t="str">
        <f>IF(S89="YES",'CASE DATA'!K90,"N/A")</f>
        <v>N/A</v>
      </c>
      <c r="V89" s="114" t="str">
        <f>IF(S89="YES",'CASE DATA'!I90+'CASE DATA'!J90+'CASE DATA'!L90+'CASE DATA'!M90+'CASE DATA'!N90+'CASE DATA'!O90+'CASE DATA'!P90+'CASE DATA'!Q90+'CASE DATA'!R90,"N/A")</f>
        <v>N/A</v>
      </c>
      <c r="W89" s="117" t="str">
        <f>IF(OR('CASE DATA'!E90="123.46",'CASE DATA'!E90="123.47"),"YES","NO")</f>
        <v>NO</v>
      </c>
      <c r="X89" s="136" t="str">
        <f>IF(W89="YES",COUNTIFS(AD$3:$AD$200,"&gt;"&amp;('CASE DATA'!C90),$AD$3:$AD$200,"&lt;"&amp;('CASE DATA'!C90+730.5)),"n/a")</f>
        <v>n/a</v>
      </c>
      <c r="Y89" s="114" t="str">
        <f>IF(W89="YES",IF(C89+730.5&lt;'BASIC INFO'!$B$3, "YES","NO"), "N/A")</f>
        <v>N/A</v>
      </c>
      <c r="Z89" s="117" t="str">
        <f>IF('CASE DATA'!E90="725.1","YES","NO")</f>
        <v>NO</v>
      </c>
      <c r="AA89" s="117" t="str">
        <f>IF(Z89="YES",IF(C89+730.5&lt;'BASIC INFO'!$B$3, "YES","NO"), "N/A")</f>
        <v>N/A</v>
      </c>
      <c r="AB89" s="117" t="str">
        <f>IF('BASIC INFO'!$B$6+6574.5&gt;C89, "YES", "NO")</f>
        <v>YES</v>
      </c>
      <c r="AC89" s="117" t="str">
        <f>IF(Z89="YES",COUNTIFS(AD$3:$AD$200,"&gt;"&amp;('CASE DATA'!C90),$AD$3:$AD$200,"&lt;"&amp;('CASE DATA'!C90+730.5)),"n/a")</f>
        <v>n/a</v>
      </c>
    </row>
    <row r="90" spans="1:29" x14ac:dyDescent="0.3">
      <c r="A90" s="117" t="str">
        <f>IF('CASE DATA'!A91="","z",'CASE DATA'!A91)</f>
        <v>z</v>
      </c>
      <c r="B90" s="117" t="str">
        <f>IF('CASE DATA'!A91="","",'CASE DATA'!D91)</f>
        <v/>
      </c>
      <c r="C90" s="120">
        <f>'CASE DATA'!C91</f>
        <v>0</v>
      </c>
      <c r="D90" s="163" t="str">
        <f>IF('CASE DATA'!H91="YES",SUM('CASE DATA'!J91:K91,'CASE DATA'!M91,'CASE DATA'!O91:R91),"n/a")</f>
        <v>n/a</v>
      </c>
      <c r="E90" s="5" t="str">
        <f>IF(OR('CASE DATA'!F91="JUV", 'CASE DATA'!F91="JWV"), "YES", "NO")</f>
        <v>NO</v>
      </c>
      <c r="F90" s="5" t="str">
        <f t="array" ref="F90">IF(E90="YES",IF(SUM(COUNTIF('CASE DATA'!$F$4:$F$200, {"GTR","GPL","DEF","JUV"}))&gt;0, "YES","NO"),"N/A")</f>
        <v>N/A</v>
      </c>
      <c r="G90" s="5" t="str">
        <f>IF(E90="YES",IF(COUNTIF('CASE DATA'!$C$4:$C$200, "")-COUNTIF('CASE DATA'!$A$4:$A$200, "")&gt;0, "YES","NO"),"N/A")</f>
        <v>N/A</v>
      </c>
      <c r="H90" s="117" t="str">
        <f>_xlfn.IFS(E90="NO", "N/A", AND('BASIC INFO'!$B$3&gt;'BASIC INFO'!$B$6+6574.5, C90+730.5&lt;'BASIC INFO'!$B$3), "YES", 'BASIC INFO'!$B$3&lt;('BASIC INFO'!$B$6+6574.5), "NOT YET 18", C90+730.5&gt;'BASIC INFO'!$B$3, "NOT YET 2 YEARS")</f>
        <v>N/A</v>
      </c>
      <c r="I90" s="115" t="str">
        <f>IF(OR(AND(LEFT('CASE DATA'!E91,4)="321.",MID('CASE DATA'!A91,8,2)="SM"),MID('CASE DATA'!A91,8,2)="ST",MID('CASE DATA'!A91,8,2)="NT"),"TRAFFIC",IF(OR('CASE DATA'!F91="DISM", 'CASE DATA'!F91="ACQ", 'CASE DATA'!F91="NOTF", 'CASE DATA'!F91="WTHD", 'CASE DATA'!F91="TNSF"), "YES", "NO"))</f>
        <v>NO</v>
      </c>
      <c r="J90" s="114" t="str">
        <f>IF(I90="YES",'CASE DATA'!K91,"N/A")</f>
        <v>N/A</v>
      </c>
      <c r="K90" s="114" t="str">
        <f>IF(I90="YES",'CASE DATA'!I91+'CASE DATA'!J91+'CASE DATA'!L91+'CASE DATA'!M91+'CASE DATA'!N91+'CASE DATA'!O91+'CASE DATA'!P91+'CASE DATA'!Q91+'CASE DATA'!R91,"N/A")</f>
        <v>N/A</v>
      </c>
      <c r="L90" s="117" t="str">
        <f>IF(I90="YES",IF(C90+180&lt;'BASIC INFO'!$B$3, "YES", "NO"),"N/A")</f>
        <v>N/A</v>
      </c>
      <c r="M90" s="114" t="str">
        <f t="array" ref="M90">IF(I90="TRAFFIC","n/a",IF(OR('CASE DATA'!F91="GTR", 'CASE DATA'!F91="GPL"),IF(SUM(COUNTIF('CASE DATA'!U91:AF91, TABLES!$N$2:$N$218&amp;"*"))&gt;0,"felony","eligible"),"n/a"))</f>
        <v>n/a</v>
      </c>
      <c r="N90" s="114" t="str">
        <f t="array" ref="N90">IF(M90="eligible",IF(OR((SUM(COUNTIF('CASE DATA'!U91:AF91,TABLES!$P$2:$P$19&amp;"*"))&gt;0),LEFT('CASE DATA'!U91:AF91,4)="717C", LEFT('CASE DATA'!U91:AF91, 3)="719", LEFT('CASE DATA'!U91:AF91,3)="720", LEFT('CASE DATA'!U91:AF91,3)="724", LEFT('CASE DATA'!U91:AF91,3)="726", LEFT('CASE DATA'!U91:AF91,3)="728", LEFT('CASE DATA'!U91:AF91,4)="901A"), "ineligible misd","eligible"),"n/a")</f>
        <v>n/a</v>
      </c>
      <c r="O90" s="114" t="str">
        <f>IF(N90="eligible",IF(COUNTIF('CASE DATA'!$C$4:$C$200, "")-COUNTIF('CASE DATA'!$A$4:$A$200, "")&gt;0, "YES","NO"),"N/A")</f>
        <v>N/A</v>
      </c>
      <c r="P90" s="114" t="str">
        <f>IF(N90="eligible",'CASE DATA'!K91,"N/A")</f>
        <v>N/A</v>
      </c>
      <c r="Q90" s="114" t="str">
        <f>IF(N90="eligible",'CASE DATA'!I91+'CASE DATA'!J91+'CASE DATA'!L91+'CASE DATA'!M91+'CASE DATA'!N91+'CASE DATA'!O91+'CASE DATA'!P91+'CASE DATA'!Q91+'CASE DATA'!R91,"N/A")</f>
        <v>N/A</v>
      </c>
      <c r="R90" s="114" t="str">
        <f>IF(N90="eligible",IF(C90+2920&lt;'BASIC INFO'!$B$3, "YES", "NO"),"N/A")</f>
        <v>N/A</v>
      </c>
      <c r="S90" s="115" t="str">
        <f>IF(OR('CASE DATA'!F91="DEF"), "YES", "NO")</f>
        <v>NO</v>
      </c>
      <c r="T90" s="117" t="str">
        <f>IF(S90="YES",'CASE DATA'!H91,"N/A")</f>
        <v>N/A</v>
      </c>
      <c r="U90" s="114" t="str">
        <f>IF(S90="YES",'CASE DATA'!K91,"N/A")</f>
        <v>N/A</v>
      </c>
      <c r="V90" s="114" t="str">
        <f>IF(S90="YES",'CASE DATA'!I91+'CASE DATA'!J91+'CASE DATA'!L91+'CASE DATA'!M91+'CASE DATA'!N91+'CASE DATA'!O91+'CASE DATA'!P91+'CASE DATA'!Q91+'CASE DATA'!R91,"N/A")</f>
        <v>N/A</v>
      </c>
      <c r="W90" s="117" t="str">
        <f>IF(OR('CASE DATA'!E91="123.46",'CASE DATA'!E91="123.47"),"YES","NO")</f>
        <v>NO</v>
      </c>
      <c r="X90" s="136" t="str">
        <f>IF(W90="YES",COUNTIFS(AD$3:$AD$200,"&gt;"&amp;('CASE DATA'!C91),$AD$3:$AD$200,"&lt;"&amp;('CASE DATA'!C91+730.5)),"n/a")</f>
        <v>n/a</v>
      </c>
      <c r="Y90" s="114" t="str">
        <f>IF(W90="YES",IF(C90+730.5&lt;'BASIC INFO'!$B$3, "YES","NO"), "N/A")</f>
        <v>N/A</v>
      </c>
      <c r="Z90" s="117" t="str">
        <f>IF('CASE DATA'!E91="725.1","YES","NO")</f>
        <v>NO</v>
      </c>
      <c r="AA90" s="117" t="str">
        <f>IF(Z90="YES",IF(C90+730.5&lt;'BASIC INFO'!$B$3, "YES","NO"), "N/A")</f>
        <v>N/A</v>
      </c>
      <c r="AB90" s="117" t="str">
        <f>IF('BASIC INFO'!$B$6+6574.5&gt;C90, "YES", "NO")</f>
        <v>YES</v>
      </c>
      <c r="AC90" s="117" t="str">
        <f>IF(Z90="YES",COUNTIFS(AD$3:$AD$200,"&gt;"&amp;('CASE DATA'!C91),$AD$3:$AD$200,"&lt;"&amp;('CASE DATA'!C91+730.5)),"n/a")</f>
        <v>n/a</v>
      </c>
    </row>
    <row r="91" spans="1:29" x14ac:dyDescent="0.3">
      <c r="A91" s="117" t="str">
        <f>IF('CASE DATA'!A92="","z",'CASE DATA'!A92)</f>
        <v>z</v>
      </c>
      <c r="B91" s="117" t="str">
        <f>IF('CASE DATA'!A92="","",'CASE DATA'!D92)</f>
        <v/>
      </c>
      <c r="C91" s="120">
        <f>'CASE DATA'!C92</f>
        <v>0</v>
      </c>
      <c r="D91" s="163" t="str">
        <f>IF('CASE DATA'!H92="YES",SUM('CASE DATA'!J92:K92,'CASE DATA'!M92,'CASE DATA'!O92:R92),"n/a")</f>
        <v>n/a</v>
      </c>
      <c r="E91" s="5" t="str">
        <f>IF(OR('CASE DATA'!F92="JUV", 'CASE DATA'!F92="JWV"), "YES", "NO")</f>
        <v>NO</v>
      </c>
      <c r="F91" s="5" t="str">
        <f t="array" ref="F91">IF(E91="YES",IF(SUM(COUNTIF('CASE DATA'!$F$4:$F$200, {"GTR","GPL","DEF","JUV"}))&gt;0, "YES","NO"),"N/A")</f>
        <v>N/A</v>
      </c>
      <c r="G91" s="5" t="str">
        <f>IF(E91="YES",IF(COUNTIF('CASE DATA'!$C$4:$C$200, "")-COUNTIF('CASE DATA'!$A$4:$A$200, "")&gt;0, "YES","NO"),"N/A")</f>
        <v>N/A</v>
      </c>
      <c r="H91" s="117" t="str">
        <f>_xlfn.IFS(E91="NO", "N/A", AND('BASIC INFO'!$B$3&gt;'BASIC INFO'!$B$6+6574.5, C91+730.5&lt;'BASIC INFO'!$B$3), "YES", 'BASIC INFO'!$B$3&lt;('BASIC INFO'!$B$6+6574.5), "NOT YET 18", C91+730.5&gt;'BASIC INFO'!$B$3, "NOT YET 2 YEARS")</f>
        <v>N/A</v>
      </c>
      <c r="I91" s="115" t="str">
        <f>IF(OR(AND(LEFT('CASE DATA'!E92,4)="321.",MID('CASE DATA'!A92,8,2)="SM"),MID('CASE DATA'!A92,8,2)="ST",MID('CASE DATA'!A92,8,2)="NT"),"TRAFFIC",IF(OR('CASE DATA'!F92="DISM", 'CASE DATA'!F92="ACQ", 'CASE DATA'!F92="NOTF", 'CASE DATA'!F92="WTHD", 'CASE DATA'!F92="TNSF"), "YES", "NO"))</f>
        <v>NO</v>
      </c>
      <c r="J91" s="114" t="str">
        <f>IF(I91="YES",'CASE DATA'!K92,"N/A")</f>
        <v>N/A</v>
      </c>
      <c r="K91" s="114" t="str">
        <f>IF(I91="YES",'CASE DATA'!I92+'CASE DATA'!J92+'CASE DATA'!L92+'CASE DATA'!M92+'CASE DATA'!N92+'CASE DATA'!O92+'CASE DATA'!P92+'CASE DATA'!Q92+'CASE DATA'!R92,"N/A")</f>
        <v>N/A</v>
      </c>
      <c r="L91" s="117" t="str">
        <f>IF(I91="YES",IF(C91+180&lt;'BASIC INFO'!$B$3, "YES", "NO"),"N/A")</f>
        <v>N/A</v>
      </c>
      <c r="M91" s="114" t="str">
        <f t="array" ref="M91">IF(I91="TRAFFIC","n/a",IF(OR('CASE DATA'!F92="GTR", 'CASE DATA'!F92="GPL"),IF(SUM(COUNTIF('CASE DATA'!U92:AF92, TABLES!$N$2:$N$218&amp;"*"))&gt;0,"felony","eligible"),"n/a"))</f>
        <v>n/a</v>
      </c>
      <c r="N91" s="114" t="str">
        <f t="array" ref="N91">IF(M91="eligible",IF(OR((SUM(COUNTIF('CASE DATA'!U92:AF92,TABLES!$P$2:$P$19&amp;"*"))&gt;0),LEFT('CASE DATA'!U92:AF92,4)="717C", LEFT('CASE DATA'!U92:AF92, 3)="719", LEFT('CASE DATA'!U92:AF92,3)="720", LEFT('CASE DATA'!U92:AF92,3)="724", LEFT('CASE DATA'!U92:AF92,3)="726", LEFT('CASE DATA'!U92:AF92,3)="728", LEFT('CASE DATA'!U92:AF92,4)="901A"), "ineligible misd","eligible"),"n/a")</f>
        <v>n/a</v>
      </c>
      <c r="O91" s="114" t="str">
        <f>IF(N91="eligible",IF(COUNTIF('CASE DATA'!$C$4:$C$200, "")-COUNTIF('CASE DATA'!$A$4:$A$200, "")&gt;0, "YES","NO"),"N/A")</f>
        <v>N/A</v>
      </c>
      <c r="P91" s="114" t="str">
        <f>IF(N91="eligible",'CASE DATA'!K92,"N/A")</f>
        <v>N/A</v>
      </c>
      <c r="Q91" s="114" t="str">
        <f>IF(N91="eligible",'CASE DATA'!I92+'CASE DATA'!J92+'CASE DATA'!L92+'CASE DATA'!M92+'CASE DATA'!N92+'CASE DATA'!O92+'CASE DATA'!P92+'CASE DATA'!Q92+'CASE DATA'!R92,"N/A")</f>
        <v>N/A</v>
      </c>
      <c r="R91" s="114" t="str">
        <f>IF(N91="eligible",IF(C91+2920&lt;'BASIC INFO'!$B$3, "YES", "NO"),"N/A")</f>
        <v>N/A</v>
      </c>
      <c r="S91" s="115" t="str">
        <f>IF(OR('CASE DATA'!F92="DEF"), "YES", "NO")</f>
        <v>NO</v>
      </c>
      <c r="T91" s="117" t="str">
        <f>IF(S91="YES",'CASE DATA'!H92,"N/A")</f>
        <v>N/A</v>
      </c>
      <c r="U91" s="114" t="str">
        <f>IF(S91="YES",'CASE DATA'!K92,"N/A")</f>
        <v>N/A</v>
      </c>
      <c r="V91" s="114" t="str">
        <f>IF(S91="YES",'CASE DATA'!I92+'CASE DATA'!J92+'CASE DATA'!L92+'CASE DATA'!M92+'CASE DATA'!N92+'CASE DATA'!O92+'CASE DATA'!P92+'CASE DATA'!Q92+'CASE DATA'!R92,"N/A")</f>
        <v>N/A</v>
      </c>
      <c r="W91" s="117" t="str">
        <f>IF(OR('CASE DATA'!E92="123.46",'CASE DATA'!E92="123.47"),"YES","NO")</f>
        <v>NO</v>
      </c>
      <c r="X91" s="136" t="str">
        <f>IF(W91="YES",COUNTIFS(AD$3:$AD$200,"&gt;"&amp;('CASE DATA'!C92),$AD$3:$AD$200,"&lt;"&amp;('CASE DATA'!C92+730.5)),"n/a")</f>
        <v>n/a</v>
      </c>
      <c r="Y91" s="114" t="str">
        <f>IF(W91="YES",IF(C91+730.5&lt;'BASIC INFO'!$B$3, "YES","NO"), "N/A")</f>
        <v>N/A</v>
      </c>
      <c r="Z91" s="117" t="str">
        <f>IF('CASE DATA'!E92="725.1","YES","NO")</f>
        <v>NO</v>
      </c>
      <c r="AA91" s="117" t="str">
        <f>IF(Z91="YES",IF(C91+730.5&lt;'BASIC INFO'!$B$3, "YES","NO"), "N/A")</f>
        <v>N/A</v>
      </c>
      <c r="AB91" s="117" t="str">
        <f>IF('BASIC INFO'!$B$6+6574.5&gt;C91, "YES", "NO")</f>
        <v>YES</v>
      </c>
      <c r="AC91" s="117" t="str">
        <f>IF(Z91="YES",COUNTIFS(AD$3:$AD$200,"&gt;"&amp;('CASE DATA'!C92),$AD$3:$AD$200,"&lt;"&amp;('CASE DATA'!C92+730.5)),"n/a")</f>
        <v>n/a</v>
      </c>
    </row>
    <row r="92" spans="1:29" x14ac:dyDescent="0.3">
      <c r="A92" s="117" t="str">
        <f>IF('CASE DATA'!A93="","z",'CASE DATA'!A93)</f>
        <v>z</v>
      </c>
      <c r="B92" s="117" t="str">
        <f>IF('CASE DATA'!A93="","",'CASE DATA'!D93)</f>
        <v/>
      </c>
      <c r="C92" s="120">
        <f>'CASE DATA'!C93</f>
        <v>0</v>
      </c>
      <c r="D92" s="163" t="str">
        <f>IF('CASE DATA'!H93="YES",SUM('CASE DATA'!J93:K93,'CASE DATA'!M93,'CASE DATA'!O93:R93),"n/a")</f>
        <v>n/a</v>
      </c>
      <c r="E92" s="5" t="str">
        <f>IF(OR('CASE DATA'!F93="JUV", 'CASE DATA'!F93="JWV"), "YES", "NO")</f>
        <v>NO</v>
      </c>
      <c r="F92" s="5" t="str">
        <f t="array" ref="F92">IF(E92="YES",IF(SUM(COUNTIF('CASE DATA'!$F$4:$F$200, {"GTR","GPL","DEF","JUV"}))&gt;0, "YES","NO"),"N/A")</f>
        <v>N/A</v>
      </c>
      <c r="G92" s="5" t="str">
        <f>IF(E92="YES",IF(COUNTIF('CASE DATA'!$C$4:$C$200, "")-COUNTIF('CASE DATA'!$A$4:$A$200, "")&gt;0, "YES","NO"),"N/A")</f>
        <v>N/A</v>
      </c>
      <c r="H92" s="117" t="str">
        <f>_xlfn.IFS(E92="NO", "N/A", AND('BASIC INFO'!$B$3&gt;'BASIC INFO'!$B$6+6574.5, C92+730.5&lt;'BASIC INFO'!$B$3), "YES", 'BASIC INFO'!$B$3&lt;('BASIC INFO'!$B$6+6574.5), "NOT YET 18", C92+730.5&gt;'BASIC INFO'!$B$3, "NOT YET 2 YEARS")</f>
        <v>N/A</v>
      </c>
      <c r="I92" s="115" t="str">
        <f>IF(OR(AND(LEFT('CASE DATA'!E93,4)="321.",MID('CASE DATA'!A93,8,2)="SM"),MID('CASE DATA'!A93,8,2)="ST",MID('CASE DATA'!A93,8,2)="NT"),"TRAFFIC",IF(OR('CASE DATA'!F93="DISM", 'CASE DATA'!F93="ACQ", 'CASE DATA'!F93="NOTF", 'CASE DATA'!F93="WTHD", 'CASE DATA'!F93="TNSF"), "YES", "NO"))</f>
        <v>NO</v>
      </c>
      <c r="J92" s="114" t="str">
        <f>IF(I92="YES",'CASE DATA'!K93,"N/A")</f>
        <v>N/A</v>
      </c>
      <c r="K92" s="114" t="str">
        <f>IF(I92="YES",'CASE DATA'!I93+'CASE DATA'!J93+'CASE DATA'!L93+'CASE DATA'!M93+'CASE DATA'!N93+'CASE DATA'!O93+'CASE DATA'!P93+'CASE DATA'!Q93+'CASE DATA'!R93,"N/A")</f>
        <v>N/A</v>
      </c>
      <c r="L92" s="117" t="str">
        <f>IF(I92="YES",IF(C92+180&lt;'BASIC INFO'!$B$3, "YES", "NO"),"N/A")</f>
        <v>N/A</v>
      </c>
      <c r="M92" s="114" t="str">
        <f t="array" ref="M92">IF(I92="TRAFFIC","n/a",IF(OR('CASE DATA'!F93="GTR", 'CASE DATA'!F93="GPL"),IF(SUM(COUNTIF('CASE DATA'!U93:AF93, TABLES!$N$2:$N$218&amp;"*"))&gt;0,"felony","eligible"),"n/a"))</f>
        <v>n/a</v>
      </c>
      <c r="N92" s="114" t="str">
        <f t="array" ref="N92">IF(M92="eligible",IF(OR((SUM(COUNTIF('CASE DATA'!U93:AF93,TABLES!$P$2:$P$19&amp;"*"))&gt;0),LEFT('CASE DATA'!U93:AF93,4)="717C", LEFT('CASE DATA'!U93:AF93, 3)="719", LEFT('CASE DATA'!U93:AF93,3)="720", LEFT('CASE DATA'!U93:AF93,3)="724", LEFT('CASE DATA'!U93:AF93,3)="726", LEFT('CASE DATA'!U93:AF93,3)="728", LEFT('CASE DATA'!U93:AF93,4)="901A"), "ineligible misd","eligible"),"n/a")</f>
        <v>n/a</v>
      </c>
      <c r="O92" s="114" t="str">
        <f>IF(N92="eligible",IF(COUNTIF('CASE DATA'!$C$4:$C$200, "")-COUNTIF('CASE DATA'!$A$4:$A$200, "")&gt;0, "YES","NO"),"N/A")</f>
        <v>N/A</v>
      </c>
      <c r="P92" s="114" t="str">
        <f>IF(N92="eligible",'CASE DATA'!K93,"N/A")</f>
        <v>N/A</v>
      </c>
      <c r="Q92" s="114" t="str">
        <f>IF(N92="eligible",'CASE DATA'!I93+'CASE DATA'!J93+'CASE DATA'!L93+'CASE DATA'!M93+'CASE DATA'!N93+'CASE DATA'!O93+'CASE DATA'!P93+'CASE DATA'!Q93+'CASE DATA'!R93,"N/A")</f>
        <v>N/A</v>
      </c>
      <c r="R92" s="114" t="str">
        <f>IF(N92="eligible",IF(C92+2920&lt;'BASIC INFO'!$B$3, "YES", "NO"),"N/A")</f>
        <v>N/A</v>
      </c>
      <c r="S92" s="115" t="str">
        <f>IF(OR('CASE DATA'!F93="DEF"), "YES", "NO")</f>
        <v>NO</v>
      </c>
      <c r="T92" s="117" t="str">
        <f>IF(S92="YES",'CASE DATA'!H93,"N/A")</f>
        <v>N/A</v>
      </c>
      <c r="U92" s="114" t="str">
        <f>IF(S92="YES",'CASE DATA'!K93,"N/A")</f>
        <v>N/A</v>
      </c>
      <c r="V92" s="114" t="str">
        <f>IF(S92="YES",'CASE DATA'!I93+'CASE DATA'!J93+'CASE DATA'!L93+'CASE DATA'!M93+'CASE DATA'!N93+'CASE DATA'!O93+'CASE DATA'!P93+'CASE DATA'!Q93+'CASE DATA'!R93,"N/A")</f>
        <v>N/A</v>
      </c>
      <c r="W92" s="117" t="str">
        <f>IF(OR('CASE DATA'!E93="123.46",'CASE DATA'!E93="123.47"),"YES","NO")</f>
        <v>NO</v>
      </c>
      <c r="X92" s="136" t="str">
        <f>IF(W92="YES",COUNTIFS(AD$3:$AD$200,"&gt;"&amp;('CASE DATA'!C93),$AD$3:$AD$200,"&lt;"&amp;('CASE DATA'!C93+730.5)),"n/a")</f>
        <v>n/a</v>
      </c>
      <c r="Y92" s="114" t="str">
        <f>IF(W92="YES",IF(C92+730.5&lt;'BASIC INFO'!$B$3, "YES","NO"), "N/A")</f>
        <v>N/A</v>
      </c>
      <c r="Z92" s="117" t="str">
        <f>IF('CASE DATA'!E93="725.1","YES","NO")</f>
        <v>NO</v>
      </c>
      <c r="AA92" s="117" t="str">
        <f>IF(Z92="YES",IF(C92+730.5&lt;'BASIC INFO'!$B$3, "YES","NO"), "N/A")</f>
        <v>N/A</v>
      </c>
      <c r="AB92" s="117" t="str">
        <f>IF('BASIC INFO'!$B$6+6574.5&gt;C92, "YES", "NO")</f>
        <v>YES</v>
      </c>
      <c r="AC92" s="117" t="str">
        <f>IF(Z92="YES",COUNTIFS(AD$3:$AD$200,"&gt;"&amp;('CASE DATA'!C93),$AD$3:$AD$200,"&lt;"&amp;('CASE DATA'!C93+730.5)),"n/a")</f>
        <v>n/a</v>
      </c>
    </row>
    <row r="93" spans="1:29" x14ac:dyDescent="0.3">
      <c r="A93" s="117" t="str">
        <f>IF('CASE DATA'!A94="","z",'CASE DATA'!A94)</f>
        <v>z</v>
      </c>
      <c r="B93" s="117" t="str">
        <f>IF('CASE DATA'!A94="","",'CASE DATA'!D94)</f>
        <v/>
      </c>
      <c r="C93" s="120">
        <f>'CASE DATA'!C94</f>
        <v>0</v>
      </c>
      <c r="D93" s="163" t="str">
        <f>IF('CASE DATA'!H94="YES",SUM('CASE DATA'!J94:K94,'CASE DATA'!M94,'CASE DATA'!O94:R94),"n/a")</f>
        <v>n/a</v>
      </c>
      <c r="E93" s="5" t="str">
        <f>IF(OR('CASE DATA'!F94="JUV", 'CASE DATA'!F94="JWV"), "YES", "NO")</f>
        <v>NO</v>
      </c>
      <c r="F93" s="5" t="str">
        <f t="array" ref="F93">IF(E93="YES",IF(SUM(COUNTIF('CASE DATA'!$F$4:$F$200, {"GTR","GPL","DEF","JUV"}))&gt;0, "YES","NO"),"N/A")</f>
        <v>N/A</v>
      </c>
      <c r="G93" s="5" t="str">
        <f>IF(E93="YES",IF(COUNTIF('CASE DATA'!$C$4:$C$200, "")-COUNTIF('CASE DATA'!$A$4:$A$200, "")&gt;0, "YES","NO"),"N/A")</f>
        <v>N/A</v>
      </c>
      <c r="H93" s="117" t="str">
        <f>_xlfn.IFS(E93="NO", "N/A", AND('BASIC INFO'!$B$3&gt;'BASIC INFO'!$B$6+6574.5, C93+730.5&lt;'BASIC INFO'!$B$3), "YES", 'BASIC INFO'!$B$3&lt;('BASIC INFO'!$B$6+6574.5), "NOT YET 18", C93+730.5&gt;'BASIC INFO'!$B$3, "NOT YET 2 YEARS")</f>
        <v>N/A</v>
      </c>
      <c r="I93" s="115" t="str">
        <f>IF(OR(AND(LEFT('CASE DATA'!E94,4)="321.",MID('CASE DATA'!A94,8,2)="SM"),MID('CASE DATA'!A94,8,2)="ST",MID('CASE DATA'!A94,8,2)="NT"),"TRAFFIC",IF(OR('CASE DATA'!F94="DISM", 'CASE DATA'!F94="ACQ", 'CASE DATA'!F94="NOTF", 'CASE DATA'!F94="WTHD", 'CASE DATA'!F94="TNSF"), "YES", "NO"))</f>
        <v>NO</v>
      </c>
      <c r="J93" s="114" t="str">
        <f>IF(I93="YES",'CASE DATA'!K94,"N/A")</f>
        <v>N/A</v>
      </c>
      <c r="K93" s="114" t="str">
        <f>IF(I93="YES",'CASE DATA'!I94+'CASE DATA'!J94+'CASE DATA'!L94+'CASE DATA'!M94+'CASE DATA'!N94+'CASE DATA'!O94+'CASE DATA'!P94+'CASE DATA'!Q94+'CASE DATA'!R94,"N/A")</f>
        <v>N/A</v>
      </c>
      <c r="L93" s="117" t="str">
        <f>IF(I93="YES",IF(C93+180&lt;'BASIC INFO'!$B$3, "YES", "NO"),"N/A")</f>
        <v>N/A</v>
      </c>
      <c r="M93" s="114" t="str">
        <f t="array" ref="M93">IF(I93="TRAFFIC","n/a",IF(OR('CASE DATA'!F94="GTR", 'CASE DATA'!F94="GPL"),IF(SUM(COUNTIF('CASE DATA'!U94:AF94, TABLES!$N$2:$N$218&amp;"*"))&gt;0,"felony","eligible"),"n/a"))</f>
        <v>n/a</v>
      </c>
      <c r="N93" s="114" t="str">
        <f t="array" ref="N93">IF(M93="eligible",IF(OR((SUM(COUNTIF('CASE DATA'!U94:AF94,TABLES!$P$2:$P$19&amp;"*"))&gt;0),LEFT('CASE DATA'!U94:AF94,4)="717C", LEFT('CASE DATA'!U94:AF94, 3)="719", LEFT('CASE DATA'!U94:AF94,3)="720", LEFT('CASE DATA'!U94:AF94,3)="724", LEFT('CASE DATA'!U94:AF94,3)="726", LEFT('CASE DATA'!U94:AF94,3)="728", LEFT('CASE DATA'!U94:AF94,4)="901A"), "ineligible misd","eligible"),"n/a")</f>
        <v>n/a</v>
      </c>
      <c r="O93" s="114" t="str">
        <f>IF(N93="eligible",IF(COUNTIF('CASE DATA'!$C$4:$C$200, "")-COUNTIF('CASE DATA'!$A$4:$A$200, "")&gt;0, "YES","NO"),"N/A")</f>
        <v>N/A</v>
      </c>
      <c r="P93" s="114" t="str">
        <f>IF(N93="eligible",'CASE DATA'!K94,"N/A")</f>
        <v>N/A</v>
      </c>
      <c r="Q93" s="114" t="str">
        <f>IF(N93="eligible",'CASE DATA'!I94+'CASE DATA'!J94+'CASE DATA'!L94+'CASE DATA'!M94+'CASE DATA'!N94+'CASE DATA'!O94+'CASE DATA'!P94+'CASE DATA'!Q94+'CASE DATA'!R94,"N/A")</f>
        <v>N/A</v>
      </c>
      <c r="R93" s="114" t="str">
        <f>IF(N93="eligible",IF(C93+2920&lt;'BASIC INFO'!$B$3, "YES", "NO"),"N/A")</f>
        <v>N/A</v>
      </c>
      <c r="S93" s="115" t="str">
        <f>IF(OR('CASE DATA'!F94="DEF"), "YES", "NO")</f>
        <v>NO</v>
      </c>
      <c r="T93" s="117" t="str">
        <f>IF(S93="YES",'CASE DATA'!H94,"N/A")</f>
        <v>N/A</v>
      </c>
      <c r="U93" s="114" t="str">
        <f>IF(S93="YES",'CASE DATA'!K94,"N/A")</f>
        <v>N/A</v>
      </c>
      <c r="V93" s="114" t="str">
        <f>IF(S93="YES",'CASE DATA'!I94+'CASE DATA'!J94+'CASE DATA'!L94+'CASE DATA'!M94+'CASE DATA'!N94+'CASE DATA'!O94+'CASE DATA'!P94+'CASE DATA'!Q94+'CASE DATA'!R94,"N/A")</f>
        <v>N/A</v>
      </c>
      <c r="W93" s="117" t="str">
        <f>IF(OR('CASE DATA'!E94="123.46",'CASE DATA'!E94="123.47"),"YES","NO")</f>
        <v>NO</v>
      </c>
      <c r="X93" s="136" t="str">
        <f>IF(W93="YES",COUNTIFS(AD$3:$AD$200,"&gt;"&amp;('CASE DATA'!C94),$AD$3:$AD$200,"&lt;"&amp;('CASE DATA'!C94+730.5)),"n/a")</f>
        <v>n/a</v>
      </c>
      <c r="Y93" s="114" t="str">
        <f>IF(W93="YES",IF(C93+730.5&lt;'BASIC INFO'!$B$3, "YES","NO"), "N/A")</f>
        <v>N/A</v>
      </c>
      <c r="Z93" s="117" t="str">
        <f>IF('CASE DATA'!E94="725.1","YES","NO")</f>
        <v>NO</v>
      </c>
      <c r="AA93" s="117" t="str">
        <f>IF(Z93="YES",IF(C93+730.5&lt;'BASIC INFO'!$B$3, "YES","NO"), "N/A")</f>
        <v>N/A</v>
      </c>
      <c r="AB93" s="117" t="str">
        <f>IF('BASIC INFO'!$B$6+6574.5&gt;C93, "YES", "NO")</f>
        <v>YES</v>
      </c>
      <c r="AC93" s="117" t="str">
        <f>IF(Z93="YES",COUNTIFS(AD$3:$AD$200,"&gt;"&amp;('CASE DATA'!C94),$AD$3:$AD$200,"&lt;"&amp;('CASE DATA'!C94+730.5)),"n/a")</f>
        <v>n/a</v>
      </c>
    </row>
    <row r="94" spans="1:29" x14ac:dyDescent="0.3">
      <c r="A94" s="117" t="str">
        <f>IF('CASE DATA'!A95="","z",'CASE DATA'!A95)</f>
        <v>z</v>
      </c>
      <c r="B94" s="117" t="str">
        <f>IF('CASE DATA'!A95="","",'CASE DATA'!D95)</f>
        <v/>
      </c>
      <c r="C94" s="120">
        <f>'CASE DATA'!C95</f>
        <v>0</v>
      </c>
      <c r="D94" s="163" t="str">
        <f>IF('CASE DATA'!H95="YES",SUM('CASE DATA'!J95:K95,'CASE DATA'!M95,'CASE DATA'!O95:R95),"n/a")</f>
        <v>n/a</v>
      </c>
      <c r="E94" s="5" t="str">
        <f>IF(OR('CASE DATA'!F95="JUV", 'CASE DATA'!F95="JWV"), "YES", "NO")</f>
        <v>NO</v>
      </c>
      <c r="F94" s="5" t="str">
        <f t="array" ref="F94">IF(E94="YES",IF(SUM(COUNTIF('CASE DATA'!$F$4:$F$200, {"GTR","GPL","DEF","JUV"}))&gt;0, "YES","NO"),"N/A")</f>
        <v>N/A</v>
      </c>
      <c r="G94" s="5" t="str">
        <f>IF(E94="YES",IF(COUNTIF('CASE DATA'!$C$4:$C$200, "")-COUNTIF('CASE DATA'!$A$4:$A$200, "")&gt;0, "YES","NO"),"N/A")</f>
        <v>N/A</v>
      </c>
      <c r="H94" s="117" t="str">
        <f>_xlfn.IFS(E94="NO", "N/A", AND('BASIC INFO'!$B$3&gt;'BASIC INFO'!$B$6+6574.5, C94+730.5&lt;'BASIC INFO'!$B$3), "YES", 'BASIC INFO'!$B$3&lt;('BASIC INFO'!$B$6+6574.5), "NOT YET 18", C94+730.5&gt;'BASIC INFO'!$B$3, "NOT YET 2 YEARS")</f>
        <v>N/A</v>
      </c>
      <c r="I94" s="115" t="str">
        <f>IF(OR(AND(LEFT('CASE DATA'!E95,4)="321.",MID('CASE DATA'!A95,8,2)="SM"),MID('CASE DATA'!A95,8,2)="ST",MID('CASE DATA'!A95,8,2)="NT"),"TRAFFIC",IF(OR('CASE DATA'!F95="DISM", 'CASE DATA'!F95="ACQ", 'CASE DATA'!F95="NOTF", 'CASE DATA'!F95="WTHD", 'CASE DATA'!F95="TNSF"), "YES", "NO"))</f>
        <v>NO</v>
      </c>
      <c r="J94" s="114" t="str">
        <f>IF(I94="YES",'CASE DATA'!K95,"N/A")</f>
        <v>N/A</v>
      </c>
      <c r="K94" s="114" t="str">
        <f>IF(I94="YES",'CASE DATA'!I95+'CASE DATA'!J95+'CASE DATA'!L95+'CASE DATA'!M95+'CASE DATA'!N95+'CASE DATA'!O95+'CASE DATA'!P95+'CASE DATA'!Q95+'CASE DATA'!R95,"N/A")</f>
        <v>N/A</v>
      </c>
      <c r="L94" s="117" t="str">
        <f>IF(I94="YES",IF(C94+180&lt;'BASIC INFO'!$B$3, "YES", "NO"),"N/A")</f>
        <v>N/A</v>
      </c>
      <c r="M94" s="114" t="str">
        <f t="array" ref="M94">IF(I94="TRAFFIC","n/a",IF(OR('CASE DATA'!F95="GTR", 'CASE DATA'!F95="GPL"),IF(SUM(COUNTIF('CASE DATA'!U95:AF95, TABLES!$N$2:$N$218&amp;"*"))&gt;0,"felony","eligible"),"n/a"))</f>
        <v>n/a</v>
      </c>
      <c r="N94" s="114" t="str">
        <f t="array" ref="N94">IF(M94="eligible",IF(OR((SUM(COUNTIF('CASE DATA'!U95:AF95,TABLES!$P$2:$P$19&amp;"*"))&gt;0),LEFT('CASE DATA'!U95:AF95,4)="717C", LEFT('CASE DATA'!U95:AF95, 3)="719", LEFT('CASE DATA'!U95:AF95,3)="720", LEFT('CASE DATA'!U95:AF95,3)="724", LEFT('CASE DATA'!U95:AF95,3)="726", LEFT('CASE DATA'!U95:AF95,3)="728", LEFT('CASE DATA'!U95:AF95,4)="901A"), "ineligible misd","eligible"),"n/a")</f>
        <v>n/a</v>
      </c>
      <c r="O94" s="114" t="str">
        <f>IF(N94="eligible",IF(COUNTIF('CASE DATA'!$C$4:$C$200, "")-COUNTIF('CASE DATA'!$A$4:$A$200, "")&gt;0, "YES","NO"),"N/A")</f>
        <v>N/A</v>
      </c>
      <c r="P94" s="114" t="str">
        <f>IF(N94="eligible",'CASE DATA'!K95,"N/A")</f>
        <v>N/A</v>
      </c>
      <c r="Q94" s="114" t="str">
        <f>IF(N94="eligible",'CASE DATA'!I95+'CASE DATA'!J95+'CASE DATA'!L95+'CASE DATA'!M95+'CASE DATA'!N95+'CASE DATA'!O95+'CASE DATA'!P95+'CASE DATA'!Q95+'CASE DATA'!R95,"N/A")</f>
        <v>N/A</v>
      </c>
      <c r="R94" s="114" t="str">
        <f>IF(N94="eligible",IF(C94+2920&lt;'BASIC INFO'!$B$3, "YES", "NO"),"N/A")</f>
        <v>N/A</v>
      </c>
      <c r="S94" s="115" t="str">
        <f>IF(OR('CASE DATA'!F95="DEF"), "YES", "NO")</f>
        <v>NO</v>
      </c>
      <c r="T94" s="117" t="str">
        <f>IF(S94="YES",'CASE DATA'!H95,"N/A")</f>
        <v>N/A</v>
      </c>
      <c r="U94" s="114" t="str">
        <f>IF(S94="YES",'CASE DATA'!K95,"N/A")</f>
        <v>N/A</v>
      </c>
      <c r="V94" s="114" t="str">
        <f>IF(S94="YES",'CASE DATA'!I95+'CASE DATA'!J95+'CASE DATA'!L95+'CASE DATA'!M95+'CASE DATA'!N95+'CASE DATA'!O95+'CASE DATA'!P95+'CASE DATA'!Q95+'CASE DATA'!R95,"N/A")</f>
        <v>N/A</v>
      </c>
      <c r="W94" s="117" t="str">
        <f>IF(OR('CASE DATA'!E95="123.46",'CASE DATA'!E95="123.47"),"YES","NO")</f>
        <v>NO</v>
      </c>
      <c r="X94" s="136" t="str">
        <f>IF(W94="YES",COUNTIFS(AD$3:$AD$200,"&gt;"&amp;('CASE DATA'!C95),$AD$3:$AD$200,"&lt;"&amp;('CASE DATA'!C95+730.5)),"n/a")</f>
        <v>n/a</v>
      </c>
      <c r="Y94" s="114" t="str">
        <f>IF(W94="YES",IF(C94+730.5&lt;'BASIC INFO'!$B$3, "YES","NO"), "N/A")</f>
        <v>N/A</v>
      </c>
      <c r="Z94" s="117" t="str">
        <f>IF('CASE DATA'!E95="725.1","YES","NO")</f>
        <v>NO</v>
      </c>
      <c r="AA94" s="117" t="str">
        <f>IF(Z94="YES",IF(C94+730.5&lt;'BASIC INFO'!$B$3, "YES","NO"), "N/A")</f>
        <v>N/A</v>
      </c>
      <c r="AB94" s="117" t="str">
        <f>IF('BASIC INFO'!$B$6+6574.5&gt;C94, "YES", "NO")</f>
        <v>YES</v>
      </c>
      <c r="AC94" s="117" t="str">
        <f>IF(Z94="YES",COUNTIFS(AD$3:$AD$200,"&gt;"&amp;('CASE DATA'!C95),$AD$3:$AD$200,"&lt;"&amp;('CASE DATA'!C95+730.5)),"n/a")</f>
        <v>n/a</v>
      </c>
    </row>
    <row r="95" spans="1:29" x14ac:dyDescent="0.3">
      <c r="A95" s="117" t="str">
        <f>IF('CASE DATA'!A96="","z",'CASE DATA'!A96)</f>
        <v>z</v>
      </c>
      <c r="B95" s="117" t="str">
        <f>IF('CASE DATA'!A96="","",'CASE DATA'!D96)</f>
        <v/>
      </c>
      <c r="C95" s="120">
        <f>'CASE DATA'!C96</f>
        <v>0</v>
      </c>
      <c r="D95" s="163" t="str">
        <f>IF('CASE DATA'!H96="YES",SUM('CASE DATA'!J96:K96,'CASE DATA'!M96,'CASE DATA'!O96:R96),"n/a")</f>
        <v>n/a</v>
      </c>
      <c r="E95" s="5" t="str">
        <f>IF(OR('CASE DATA'!F96="JUV", 'CASE DATA'!F96="JWV"), "YES", "NO")</f>
        <v>NO</v>
      </c>
      <c r="F95" s="5" t="str">
        <f t="array" ref="F95">IF(E95="YES",IF(SUM(COUNTIF('CASE DATA'!$F$4:$F$200, {"GTR","GPL","DEF","JUV"}))&gt;0, "YES","NO"),"N/A")</f>
        <v>N/A</v>
      </c>
      <c r="G95" s="5" t="str">
        <f>IF(E95="YES",IF(COUNTIF('CASE DATA'!$C$4:$C$200, "")-COUNTIF('CASE DATA'!$A$4:$A$200, "")&gt;0, "YES","NO"),"N/A")</f>
        <v>N/A</v>
      </c>
      <c r="H95" s="117" t="str">
        <f>_xlfn.IFS(E95="NO", "N/A", AND('BASIC INFO'!$B$3&gt;'BASIC INFO'!$B$6+6574.5, C95+730.5&lt;'BASIC INFO'!$B$3), "YES", 'BASIC INFO'!$B$3&lt;('BASIC INFO'!$B$6+6574.5), "NOT YET 18", C95+730.5&gt;'BASIC INFO'!$B$3, "NOT YET 2 YEARS")</f>
        <v>N/A</v>
      </c>
      <c r="I95" s="115" t="str">
        <f>IF(OR(AND(LEFT('CASE DATA'!E96,4)="321.",MID('CASE DATA'!A96,8,2)="SM"),MID('CASE DATA'!A96,8,2)="ST",MID('CASE DATA'!A96,8,2)="NT"),"TRAFFIC",IF(OR('CASE DATA'!F96="DISM", 'CASE DATA'!F96="ACQ", 'CASE DATA'!F96="NOTF", 'CASE DATA'!F96="WTHD", 'CASE DATA'!F96="TNSF"), "YES", "NO"))</f>
        <v>NO</v>
      </c>
      <c r="J95" s="114" t="str">
        <f>IF(I95="YES",'CASE DATA'!K96,"N/A")</f>
        <v>N/A</v>
      </c>
      <c r="K95" s="114" t="str">
        <f>IF(I95="YES",'CASE DATA'!I96+'CASE DATA'!J96+'CASE DATA'!L96+'CASE DATA'!M96+'CASE DATA'!N96+'CASE DATA'!O96+'CASE DATA'!P96+'CASE DATA'!Q96+'CASE DATA'!R96,"N/A")</f>
        <v>N/A</v>
      </c>
      <c r="L95" s="117" t="str">
        <f>IF(I95="YES",IF(C95+180&lt;'BASIC INFO'!$B$3, "YES", "NO"),"N/A")</f>
        <v>N/A</v>
      </c>
      <c r="M95" s="114" t="str">
        <f t="array" ref="M95">IF(I95="TRAFFIC","n/a",IF(OR('CASE DATA'!F96="GTR", 'CASE DATA'!F96="GPL"),IF(SUM(COUNTIF('CASE DATA'!U96:AF96, TABLES!$N$2:$N$218&amp;"*"))&gt;0,"felony","eligible"),"n/a"))</f>
        <v>n/a</v>
      </c>
      <c r="N95" s="114" t="str">
        <f t="array" ref="N95">IF(M95="eligible",IF(OR((SUM(COUNTIF('CASE DATA'!U96:AF96,TABLES!$P$2:$P$19&amp;"*"))&gt;0),LEFT('CASE DATA'!U96:AF96,4)="717C", LEFT('CASE DATA'!U96:AF96, 3)="719", LEFT('CASE DATA'!U96:AF96,3)="720", LEFT('CASE DATA'!U96:AF96,3)="724", LEFT('CASE DATA'!U96:AF96,3)="726", LEFT('CASE DATA'!U96:AF96,3)="728", LEFT('CASE DATA'!U96:AF96,4)="901A"), "ineligible misd","eligible"),"n/a")</f>
        <v>n/a</v>
      </c>
      <c r="O95" s="114" t="str">
        <f>IF(N95="eligible",IF(COUNTIF('CASE DATA'!$C$4:$C$200, "")-COUNTIF('CASE DATA'!$A$4:$A$200, "")&gt;0, "YES","NO"),"N/A")</f>
        <v>N/A</v>
      </c>
      <c r="P95" s="114" t="str">
        <f>IF(N95="eligible",'CASE DATA'!K96,"N/A")</f>
        <v>N/A</v>
      </c>
      <c r="Q95" s="114" t="str">
        <f>IF(N95="eligible",'CASE DATA'!I96+'CASE DATA'!J96+'CASE DATA'!L96+'CASE DATA'!M96+'CASE DATA'!N96+'CASE DATA'!O96+'CASE DATA'!P96+'CASE DATA'!Q96+'CASE DATA'!R96,"N/A")</f>
        <v>N/A</v>
      </c>
      <c r="R95" s="114" t="str">
        <f>IF(N95="eligible",IF(C95+2920&lt;'BASIC INFO'!$B$3, "YES", "NO"),"N/A")</f>
        <v>N/A</v>
      </c>
      <c r="S95" s="115" t="str">
        <f>IF(OR('CASE DATA'!F96="DEF"), "YES", "NO")</f>
        <v>NO</v>
      </c>
      <c r="T95" s="117" t="str">
        <f>IF(S95="YES",'CASE DATA'!H96,"N/A")</f>
        <v>N/A</v>
      </c>
      <c r="U95" s="114" t="str">
        <f>IF(S95="YES",'CASE DATA'!K96,"N/A")</f>
        <v>N/A</v>
      </c>
      <c r="V95" s="114" t="str">
        <f>IF(S95="YES",'CASE DATA'!I96+'CASE DATA'!J96+'CASE DATA'!L96+'CASE DATA'!M96+'CASE DATA'!N96+'CASE DATA'!O96+'CASE DATA'!P96+'CASE DATA'!Q96+'CASE DATA'!R96,"N/A")</f>
        <v>N/A</v>
      </c>
      <c r="W95" s="117" t="str">
        <f>IF(OR('CASE DATA'!E96="123.46",'CASE DATA'!E96="123.47"),"YES","NO")</f>
        <v>NO</v>
      </c>
      <c r="X95" s="136" t="str">
        <f>IF(W95="YES",COUNTIFS(AD$3:$AD$200,"&gt;"&amp;('CASE DATA'!C96),$AD$3:$AD$200,"&lt;"&amp;('CASE DATA'!C96+730.5)),"n/a")</f>
        <v>n/a</v>
      </c>
      <c r="Y95" s="114" t="str">
        <f>IF(W95="YES",IF(C95+730.5&lt;'BASIC INFO'!$B$3, "YES","NO"), "N/A")</f>
        <v>N/A</v>
      </c>
      <c r="Z95" s="117" t="str">
        <f>IF('CASE DATA'!E96="725.1","YES","NO")</f>
        <v>NO</v>
      </c>
      <c r="AA95" s="117" t="str">
        <f>IF(Z95="YES",IF(C95+730.5&lt;'BASIC INFO'!$B$3, "YES","NO"), "N/A")</f>
        <v>N/A</v>
      </c>
      <c r="AB95" s="117" t="str">
        <f>IF('BASIC INFO'!$B$6+6574.5&gt;C95, "YES", "NO")</f>
        <v>YES</v>
      </c>
      <c r="AC95" s="117" t="str">
        <f>IF(Z95="YES",COUNTIFS(AD$3:$AD$200,"&gt;"&amp;('CASE DATA'!C96),$AD$3:$AD$200,"&lt;"&amp;('CASE DATA'!C96+730.5)),"n/a")</f>
        <v>n/a</v>
      </c>
    </row>
    <row r="96" spans="1:29" x14ac:dyDescent="0.3">
      <c r="A96" s="117" t="str">
        <f>IF('CASE DATA'!A97="","z",'CASE DATA'!A97)</f>
        <v>z</v>
      </c>
      <c r="B96" s="117" t="str">
        <f>IF('CASE DATA'!A97="","",'CASE DATA'!D97)</f>
        <v/>
      </c>
      <c r="C96" s="120">
        <f>'CASE DATA'!C97</f>
        <v>0</v>
      </c>
      <c r="D96" s="163" t="str">
        <f>IF('CASE DATA'!H97="YES",SUM('CASE DATA'!J97:K97,'CASE DATA'!M97,'CASE DATA'!O97:R97),"n/a")</f>
        <v>n/a</v>
      </c>
      <c r="E96" s="5" t="str">
        <f>IF(OR('CASE DATA'!F97="JUV", 'CASE DATA'!F97="JWV"), "YES", "NO")</f>
        <v>NO</v>
      </c>
      <c r="F96" s="5" t="str">
        <f t="array" ref="F96">IF(E96="YES",IF(SUM(COUNTIF('CASE DATA'!$F$4:$F$200, {"GTR","GPL","DEF","JUV"}))&gt;0, "YES","NO"),"N/A")</f>
        <v>N/A</v>
      </c>
      <c r="G96" s="5" t="str">
        <f>IF(E96="YES",IF(COUNTIF('CASE DATA'!$C$4:$C$200, "")-COUNTIF('CASE DATA'!$A$4:$A$200, "")&gt;0, "YES","NO"),"N/A")</f>
        <v>N/A</v>
      </c>
      <c r="H96" s="117" t="str">
        <f>_xlfn.IFS(E96="NO", "N/A", AND('BASIC INFO'!$B$3&gt;'BASIC INFO'!$B$6+6574.5, C96+730.5&lt;'BASIC INFO'!$B$3), "YES", 'BASIC INFO'!$B$3&lt;('BASIC INFO'!$B$6+6574.5), "NOT YET 18", C96+730.5&gt;'BASIC INFO'!$B$3, "NOT YET 2 YEARS")</f>
        <v>N/A</v>
      </c>
      <c r="I96" s="115" t="str">
        <f>IF(OR(AND(LEFT('CASE DATA'!E97,4)="321.",MID('CASE DATA'!A97,8,2)="SM"),MID('CASE DATA'!A97,8,2)="ST",MID('CASE DATA'!A97,8,2)="NT"),"TRAFFIC",IF(OR('CASE DATA'!F97="DISM", 'CASE DATA'!F97="ACQ", 'CASE DATA'!F97="NOTF", 'CASE DATA'!F97="WTHD", 'CASE DATA'!F97="TNSF"), "YES", "NO"))</f>
        <v>NO</v>
      </c>
      <c r="J96" s="114" t="str">
        <f>IF(I96="YES",'CASE DATA'!K97,"N/A")</f>
        <v>N/A</v>
      </c>
      <c r="K96" s="114" t="str">
        <f>IF(I96="YES",'CASE DATA'!I97+'CASE DATA'!J97+'CASE DATA'!L97+'CASE DATA'!M97+'CASE DATA'!N97+'CASE DATA'!O97+'CASE DATA'!P97+'CASE DATA'!Q97+'CASE DATA'!R97,"N/A")</f>
        <v>N/A</v>
      </c>
      <c r="L96" s="117" t="str">
        <f>IF(I96="YES",IF(C96+180&lt;'BASIC INFO'!$B$3, "YES", "NO"),"N/A")</f>
        <v>N/A</v>
      </c>
      <c r="M96" s="114" t="str">
        <f t="array" ref="M96">IF(I96="TRAFFIC","n/a",IF(OR('CASE DATA'!F97="GTR", 'CASE DATA'!F97="GPL"),IF(SUM(COUNTIF('CASE DATA'!U97:AF97, TABLES!$N$2:$N$218&amp;"*"))&gt;0,"felony","eligible"),"n/a"))</f>
        <v>n/a</v>
      </c>
      <c r="N96" s="114" t="str">
        <f t="array" ref="N96">IF(M96="eligible",IF(OR((SUM(COUNTIF('CASE DATA'!U97:AF97,TABLES!$P$2:$P$19&amp;"*"))&gt;0),LEFT('CASE DATA'!U97:AF97,4)="717C", LEFT('CASE DATA'!U97:AF97, 3)="719", LEFT('CASE DATA'!U97:AF97,3)="720", LEFT('CASE DATA'!U97:AF97,3)="724", LEFT('CASE DATA'!U97:AF97,3)="726", LEFT('CASE DATA'!U97:AF97,3)="728", LEFT('CASE DATA'!U97:AF97,4)="901A"), "ineligible misd","eligible"),"n/a")</f>
        <v>n/a</v>
      </c>
      <c r="O96" s="114" t="str">
        <f>IF(N96="eligible",IF(COUNTIF('CASE DATA'!$C$4:$C$200, "")-COUNTIF('CASE DATA'!$A$4:$A$200, "")&gt;0, "YES","NO"),"N/A")</f>
        <v>N/A</v>
      </c>
      <c r="P96" s="114" t="str">
        <f>IF(N96="eligible",'CASE DATA'!K97,"N/A")</f>
        <v>N/A</v>
      </c>
      <c r="Q96" s="114" t="str">
        <f>IF(N96="eligible",'CASE DATA'!I97+'CASE DATA'!J97+'CASE DATA'!L97+'CASE DATA'!M97+'CASE DATA'!N97+'CASE DATA'!O97+'CASE DATA'!P97+'CASE DATA'!Q97+'CASE DATA'!R97,"N/A")</f>
        <v>N/A</v>
      </c>
      <c r="R96" s="114" t="str">
        <f>IF(N96="eligible",IF(C96+2920&lt;'BASIC INFO'!$B$3, "YES", "NO"),"N/A")</f>
        <v>N/A</v>
      </c>
      <c r="S96" s="115" t="str">
        <f>IF(OR('CASE DATA'!F97="DEF"), "YES", "NO")</f>
        <v>NO</v>
      </c>
      <c r="T96" s="117" t="str">
        <f>IF(S96="YES",'CASE DATA'!H97,"N/A")</f>
        <v>N/A</v>
      </c>
      <c r="U96" s="114" t="str">
        <f>IF(S96="YES",'CASE DATA'!K97,"N/A")</f>
        <v>N/A</v>
      </c>
      <c r="V96" s="114" t="str">
        <f>IF(S96="YES",'CASE DATA'!I97+'CASE DATA'!J97+'CASE DATA'!L97+'CASE DATA'!M97+'CASE DATA'!N97+'CASE DATA'!O97+'CASE DATA'!P97+'CASE DATA'!Q97+'CASE DATA'!R97,"N/A")</f>
        <v>N/A</v>
      </c>
      <c r="W96" s="117" t="str">
        <f>IF(OR('CASE DATA'!E97="123.46",'CASE DATA'!E97="123.47"),"YES","NO")</f>
        <v>NO</v>
      </c>
      <c r="X96" s="136" t="str">
        <f>IF(W96="YES",COUNTIFS(AD$3:$AD$200,"&gt;"&amp;('CASE DATA'!C97),$AD$3:$AD$200,"&lt;"&amp;('CASE DATA'!C97+730.5)),"n/a")</f>
        <v>n/a</v>
      </c>
      <c r="Y96" s="114" t="str">
        <f>IF(W96="YES",IF(C96+730.5&lt;'BASIC INFO'!$B$3, "YES","NO"), "N/A")</f>
        <v>N/A</v>
      </c>
      <c r="Z96" s="117" t="str">
        <f>IF('CASE DATA'!E97="725.1","YES","NO")</f>
        <v>NO</v>
      </c>
      <c r="AA96" s="117" t="str">
        <f>IF(Z96="YES",IF(C96+730.5&lt;'BASIC INFO'!$B$3, "YES","NO"), "N/A")</f>
        <v>N/A</v>
      </c>
      <c r="AB96" s="117" t="str">
        <f>IF('BASIC INFO'!$B$6+6574.5&gt;C96, "YES", "NO")</f>
        <v>YES</v>
      </c>
      <c r="AC96" s="117" t="str">
        <f>IF(Z96="YES",COUNTIFS(AD$3:$AD$200,"&gt;"&amp;('CASE DATA'!C97),$AD$3:$AD$200,"&lt;"&amp;('CASE DATA'!C97+730.5)),"n/a")</f>
        <v>n/a</v>
      </c>
    </row>
    <row r="97" spans="1:29" x14ac:dyDescent="0.3">
      <c r="A97" s="117" t="str">
        <f>IF('CASE DATA'!A98="","z",'CASE DATA'!A98)</f>
        <v>z</v>
      </c>
      <c r="B97" s="117" t="str">
        <f>IF('CASE DATA'!A98="","",'CASE DATA'!D98)</f>
        <v/>
      </c>
      <c r="C97" s="120">
        <f>'CASE DATA'!C98</f>
        <v>0</v>
      </c>
      <c r="D97" s="163" t="str">
        <f>IF('CASE DATA'!H98="YES",SUM('CASE DATA'!J98:K98,'CASE DATA'!M98,'CASE DATA'!O98:R98),"n/a")</f>
        <v>n/a</v>
      </c>
      <c r="E97" s="5" t="str">
        <f>IF(OR('CASE DATA'!F98="JUV", 'CASE DATA'!F98="JWV"), "YES", "NO")</f>
        <v>NO</v>
      </c>
      <c r="F97" s="5" t="str">
        <f t="array" ref="F97">IF(E97="YES",IF(SUM(COUNTIF('CASE DATA'!$F$4:$F$200, {"GTR","GPL","DEF","JUV"}))&gt;0, "YES","NO"),"N/A")</f>
        <v>N/A</v>
      </c>
      <c r="G97" s="5" t="str">
        <f>IF(E97="YES",IF(COUNTIF('CASE DATA'!$C$4:$C$200, "")-COUNTIF('CASE DATA'!$A$4:$A$200, "")&gt;0, "YES","NO"),"N/A")</f>
        <v>N/A</v>
      </c>
      <c r="H97" s="117" t="str">
        <f>_xlfn.IFS(E97="NO", "N/A", AND('BASIC INFO'!$B$3&gt;'BASIC INFO'!$B$6+6574.5, C97+730.5&lt;'BASIC INFO'!$B$3), "YES", 'BASIC INFO'!$B$3&lt;('BASIC INFO'!$B$6+6574.5), "NOT YET 18", C97+730.5&gt;'BASIC INFO'!$B$3, "NOT YET 2 YEARS")</f>
        <v>N/A</v>
      </c>
      <c r="I97" s="115" t="str">
        <f>IF(OR(AND(LEFT('CASE DATA'!E98,4)="321.",MID('CASE DATA'!A98,8,2)="SM"),MID('CASE DATA'!A98,8,2)="ST",MID('CASE DATA'!A98,8,2)="NT"),"TRAFFIC",IF(OR('CASE DATA'!F98="DISM", 'CASE DATA'!F98="ACQ", 'CASE DATA'!F98="NOTF", 'CASE DATA'!F98="WTHD", 'CASE DATA'!F98="TNSF"), "YES", "NO"))</f>
        <v>NO</v>
      </c>
      <c r="J97" s="114" t="str">
        <f>IF(I97="YES",'CASE DATA'!K98,"N/A")</f>
        <v>N/A</v>
      </c>
      <c r="K97" s="114" t="str">
        <f>IF(I97="YES",'CASE DATA'!I98+'CASE DATA'!J98+'CASE DATA'!L98+'CASE DATA'!M98+'CASE DATA'!N98+'CASE DATA'!O98+'CASE DATA'!P98+'CASE DATA'!Q98+'CASE DATA'!R98,"N/A")</f>
        <v>N/A</v>
      </c>
      <c r="L97" s="117" t="str">
        <f>IF(I97="YES",IF(C97+180&lt;'BASIC INFO'!$B$3, "YES", "NO"),"N/A")</f>
        <v>N/A</v>
      </c>
      <c r="M97" s="114" t="str">
        <f t="array" ref="M97">IF(I97="TRAFFIC","n/a",IF(OR('CASE DATA'!F98="GTR", 'CASE DATA'!F98="GPL"),IF(SUM(COUNTIF('CASE DATA'!U98:AF98, TABLES!$N$2:$N$218&amp;"*"))&gt;0,"felony","eligible"),"n/a"))</f>
        <v>n/a</v>
      </c>
      <c r="N97" s="114" t="str">
        <f t="array" ref="N97">IF(M97="eligible",IF(OR((SUM(COUNTIF('CASE DATA'!U98:AF98,TABLES!$P$2:$P$19&amp;"*"))&gt;0),LEFT('CASE DATA'!U98:AF98,4)="717C", LEFT('CASE DATA'!U98:AF98, 3)="719", LEFT('CASE DATA'!U98:AF98,3)="720", LEFT('CASE DATA'!U98:AF98,3)="724", LEFT('CASE DATA'!U98:AF98,3)="726", LEFT('CASE DATA'!U98:AF98,3)="728", LEFT('CASE DATA'!U98:AF98,4)="901A"), "ineligible misd","eligible"),"n/a")</f>
        <v>n/a</v>
      </c>
      <c r="O97" s="114" t="str">
        <f>IF(N97="eligible",IF(COUNTIF('CASE DATA'!$C$4:$C$200, "")-COUNTIF('CASE DATA'!$A$4:$A$200, "")&gt;0, "YES","NO"),"N/A")</f>
        <v>N/A</v>
      </c>
      <c r="P97" s="114" t="str">
        <f>IF(N97="eligible",'CASE DATA'!K98,"N/A")</f>
        <v>N/A</v>
      </c>
      <c r="Q97" s="114" t="str">
        <f>IF(N97="eligible",'CASE DATA'!I98+'CASE DATA'!J98+'CASE DATA'!L98+'CASE DATA'!M98+'CASE DATA'!N98+'CASE DATA'!O98+'CASE DATA'!P98+'CASE DATA'!Q98+'CASE DATA'!R98,"N/A")</f>
        <v>N/A</v>
      </c>
      <c r="R97" s="114" t="str">
        <f>IF(N97="eligible",IF(C97+2920&lt;'BASIC INFO'!$B$3, "YES", "NO"),"N/A")</f>
        <v>N/A</v>
      </c>
      <c r="S97" s="115" t="str">
        <f>IF(OR('CASE DATA'!F98="DEF"), "YES", "NO")</f>
        <v>NO</v>
      </c>
      <c r="T97" s="117" t="str">
        <f>IF(S97="YES",'CASE DATA'!H98,"N/A")</f>
        <v>N/A</v>
      </c>
      <c r="U97" s="114" t="str">
        <f>IF(S97="YES",'CASE DATA'!K98,"N/A")</f>
        <v>N/A</v>
      </c>
      <c r="V97" s="114" t="str">
        <f>IF(S97="YES",'CASE DATA'!I98+'CASE DATA'!J98+'CASE DATA'!L98+'CASE DATA'!M98+'CASE DATA'!N98+'CASE DATA'!O98+'CASE DATA'!P98+'CASE DATA'!Q98+'CASE DATA'!R98,"N/A")</f>
        <v>N/A</v>
      </c>
      <c r="W97" s="117" t="str">
        <f>IF(OR('CASE DATA'!E98="123.46",'CASE DATA'!E98="123.47"),"YES","NO")</f>
        <v>NO</v>
      </c>
      <c r="X97" s="136" t="str">
        <f>IF(W97="YES",COUNTIFS(AD$3:$AD$200,"&gt;"&amp;('CASE DATA'!C98),$AD$3:$AD$200,"&lt;"&amp;('CASE DATA'!C98+730.5)),"n/a")</f>
        <v>n/a</v>
      </c>
      <c r="Y97" s="114" t="str">
        <f>IF(W97="YES",IF(C97+730.5&lt;'BASIC INFO'!$B$3, "YES","NO"), "N/A")</f>
        <v>N/A</v>
      </c>
      <c r="Z97" s="117" t="str">
        <f>IF('CASE DATA'!E98="725.1","YES","NO")</f>
        <v>NO</v>
      </c>
      <c r="AA97" s="117" t="str">
        <f>IF(Z97="YES",IF(C97+730.5&lt;'BASIC INFO'!$B$3, "YES","NO"), "N/A")</f>
        <v>N/A</v>
      </c>
      <c r="AB97" s="117" t="str">
        <f>IF('BASIC INFO'!$B$6+6574.5&gt;C97, "YES", "NO")</f>
        <v>YES</v>
      </c>
      <c r="AC97" s="117" t="str">
        <f>IF(Z97="YES",COUNTIFS(AD$3:$AD$200,"&gt;"&amp;('CASE DATA'!C98),$AD$3:$AD$200,"&lt;"&amp;('CASE DATA'!C98+730.5)),"n/a")</f>
        <v>n/a</v>
      </c>
    </row>
    <row r="98" spans="1:29" x14ac:dyDescent="0.3">
      <c r="A98" s="117" t="str">
        <f>IF('CASE DATA'!A99="","z",'CASE DATA'!A99)</f>
        <v>z</v>
      </c>
      <c r="B98" s="117" t="str">
        <f>IF('CASE DATA'!A99="","",'CASE DATA'!D99)</f>
        <v/>
      </c>
      <c r="C98" s="120">
        <f>'CASE DATA'!C99</f>
        <v>0</v>
      </c>
      <c r="D98" s="163" t="str">
        <f>IF('CASE DATA'!H99="YES",SUM('CASE DATA'!J99:K99,'CASE DATA'!M99,'CASE DATA'!O99:R99),"n/a")</f>
        <v>n/a</v>
      </c>
      <c r="E98" s="5" t="str">
        <f>IF(OR('CASE DATA'!F99="JUV", 'CASE DATA'!F99="JWV"), "YES", "NO")</f>
        <v>NO</v>
      </c>
      <c r="F98" s="5" t="str">
        <f t="array" ref="F98">IF(E98="YES",IF(SUM(COUNTIF('CASE DATA'!$F$4:$F$200, {"GTR","GPL","DEF","JUV"}))&gt;0, "YES","NO"),"N/A")</f>
        <v>N/A</v>
      </c>
      <c r="G98" s="5" t="str">
        <f>IF(E98="YES",IF(COUNTIF('CASE DATA'!$C$4:$C$200, "")-COUNTIF('CASE DATA'!$A$4:$A$200, "")&gt;0, "YES","NO"),"N/A")</f>
        <v>N/A</v>
      </c>
      <c r="H98" s="117" t="str">
        <f>_xlfn.IFS(E98="NO", "N/A", AND('BASIC INFO'!$B$3&gt;'BASIC INFO'!$B$6+6574.5, C98+730.5&lt;'BASIC INFO'!$B$3), "YES", 'BASIC INFO'!$B$3&lt;('BASIC INFO'!$B$6+6574.5), "NOT YET 18", C98+730.5&gt;'BASIC INFO'!$B$3, "NOT YET 2 YEARS")</f>
        <v>N/A</v>
      </c>
      <c r="I98" s="115" t="str">
        <f>IF(OR(AND(LEFT('CASE DATA'!E99,4)="321.",MID('CASE DATA'!A99,8,2)="SM"),MID('CASE DATA'!A99,8,2)="ST",MID('CASE DATA'!A99,8,2)="NT"),"TRAFFIC",IF(OR('CASE DATA'!F99="DISM", 'CASE DATA'!F99="ACQ", 'CASE DATA'!F99="NOTF", 'CASE DATA'!F99="WTHD", 'CASE DATA'!F99="TNSF"), "YES", "NO"))</f>
        <v>NO</v>
      </c>
      <c r="J98" s="114" t="str">
        <f>IF(I98="YES",'CASE DATA'!K99,"N/A")</f>
        <v>N/A</v>
      </c>
      <c r="K98" s="114" t="str">
        <f>IF(I98="YES",'CASE DATA'!I99+'CASE DATA'!J99+'CASE DATA'!L99+'CASE DATA'!M99+'CASE DATA'!N99+'CASE DATA'!O99+'CASE DATA'!P99+'CASE DATA'!Q99+'CASE DATA'!R99,"N/A")</f>
        <v>N/A</v>
      </c>
      <c r="L98" s="117" t="str">
        <f>IF(I98="YES",IF(C98+180&lt;'BASIC INFO'!$B$3, "YES", "NO"),"N/A")</f>
        <v>N/A</v>
      </c>
      <c r="M98" s="114" t="str">
        <f t="array" ref="M98">IF(I98="TRAFFIC","n/a",IF(OR('CASE DATA'!F99="GTR", 'CASE DATA'!F99="GPL"),IF(SUM(COUNTIF('CASE DATA'!U99:AF99, TABLES!$N$2:$N$218&amp;"*"))&gt;0,"felony","eligible"),"n/a"))</f>
        <v>n/a</v>
      </c>
      <c r="N98" s="114" t="str">
        <f t="array" ref="N98">IF(M98="eligible",IF(OR((SUM(COUNTIF('CASE DATA'!U99:AF99,TABLES!$P$2:$P$19&amp;"*"))&gt;0),LEFT('CASE DATA'!U99:AF99,4)="717C", LEFT('CASE DATA'!U99:AF99, 3)="719", LEFT('CASE DATA'!U99:AF99,3)="720", LEFT('CASE DATA'!U99:AF99,3)="724", LEFT('CASE DATA'!U99:AF99,3)="726", LEFT('CASE DATA'!U99:AF99,3)="728", LEFT('CASE DATA'!U99:AF99,4)="901A"), "ineligible misd","eligible"),"n/a")</f>
        <v>n/a</v>
      </c>
      <c r="O98" s="114" t="str">
        <f>IF(N98="eligible",IF(COUNTIF('CASE DATA'!$C$4:$C$200, "")-COUNTIF('CASE DATA'!$A$4:$A$200, "")&gt;0, "YES","NO"),"N/A")</f>
        <v>N/A</v>
      </c>
      <c r="P98" s="114" t="str">
        <f>IF(N98="eligible",'CASE DATA'!K99,"N/A")</f>
        <v>N/A</v>
      </c>
      <c r="Q98" s="114" t="str">
        <f>IF(N98="eligible",'CASE DATA'!I99+'CASE DATA'!J99+'CASE DATA'!L99+'CASE DATA'!M99+'CASE DATA'!N99+'CASE DATA'!O99+'CASE DATA'!P99+'CASE DATA'!Q99+'CASE DATA'!R99,"N/A")</f>
        <v>N/A</v>
      </c>
      <c r="R98" s="114" t="str">
        <f>IF(N98="eligible",IF(C98+2920&lt;'BASIC INFO'!$B$3, "YES", "NO"),"N/A")</f>
        <v>N/A</v>
      </c>
      <c r="S98" s="115" t="str">
        <f>IF(OR('CASE DATA'!F99="DEF"), "YES", "NO")</f>
        <v>NO</v>
      </c>
      <c r="T98" s="117" t="str">
        <f>IF(S98="YES",'CASE DATA'!H99,"N/A")</f>
        <v>N/A</v>
      </c>
      <c r="U98" s="114" t="str">
        <f>IF(S98="YES",'CASE DATA'!K99,"N/A")</f>
        <v>N/A</v>
      </c>
      <c r="V98" s="114" t="str">
        <f>IF(S98="YES",'CASE DATA'!I99+'CASE DATA'!J99+'CASE DATA'!L99+'CASE DATA'!M99+'CASE DATA'!N99+'CASE DATA'!O99+'CASE DATA'!P99+'CASE DATA'!Q99+'CASE DATA'!R99,"N/A")</f>
        <v>N/A</v>
      </c>
      <c r="W98" s="117" t="str">
        <f>IF(OR('CASE DATA'!E99="123.46",'CASE DATA'!E99="123.47"),"YES","NO")</f>
        <v>NO</v>
      </c>
      <c r="X98" s="136" t="str">
        <f>IF(W98="YES",COUNTIFS(AD$3:$AD$200,"&gt;"&amp;('CASE DATA'!C99),$AD$3:$AD$200,"&lt;"&amp;('CASE DATA'!C99+730.5)),"n/a")</f>
        <v>n/a</v>
      </c>
      <c r="Y98" s="114" t="str">
        <f>IF(W98="YES",IF(C98+730.5&lt;'BASIC INFO'!$B$3, "YES","NO"), "N/A")</f>
        <v>N/A</v>
      </c>
      <c r="Z98" s="117" t="str">
        <f>IF('CASE DATA'!E99="725.1","YES","NO")</f>
        <v>NO</v>
      </c>
      <c r="AA98" s="117" t="str">
        <f>IF(Z98="YES",IF(C98+730.5&lt;'BASIC INFO'!$B$3, "YES","NO"), "N/A")</f>
        <v>N/A</v>
      </c>
      <c r="AB98" s="117" t="str">
        <f>IF('BASIC INFO'!$B$6+6574.5&gt;C98, "YES", "NO")</f>
        <v>YES</v>
      </c>
      <c r="AC98" s="117" t="str">
        <f>IF(Z98="YES",COUNTIFS(AD$3:$AD$200,"&gt;"&amp;('CASE DATA'!C99),$AD$3:$AD$200,"&lt;"&amp;('CASE DATA'!C99+730.5)),"n/a")</f>
        <v>n/a</v>
      </c>
    </row>
    <row r="99" spans="1:29" x14ac:dyDescent="0.3">
      <c r="A99" s="117" t="str">
        <f>IF('CASE DATA'!A100="","z",'CASE DATA'!A100)</f>
        <v>z</v>
      </c>
      <c r="B99" s="117" t="str">
        <f>IF('CASE DATA'!A100="","",'CASE DATA'!D100)</f>
        <v/>
      </c>
      <c r="C99" s="120">
        <f>'CASE DATA'!C100</f>
        <v>0</v>
      </c>
      <c r="D99" s="163" t="str">
        <f>IF('CASE DATA'!H100="YES",SUM('CASE DATA'!J100:K100,'CASE DATA'!M100,'CASE DATA'!O100:R100),"n/a")</f>
        <v>n/a</v>
      </c>
      <c r="E99" s="5" t="str">
        <f>IF(OR('CASE DATA'!F100="JUV", 'CASE DATA'!F100="JWV"), "YES", "NO")</f>
        <v>NO</v>
      </c>
      <c r="F99" s="5" t="str">
        <f t="array" ref="F99">IF(E99="YES",IF(SUM(COUNTIF('CASE DATA'!$F$4:$F$200, {"GTR","GPL","DEF","JUV"}))&gt;0, "YES","NO"),"N/A")</f>
        <v>N/A</v>
      </c>
      <c r="G99" s="5" t="str">
        <f>IF(E99="YES",IF(COUNTIF('CASE DATA'!$C$4:$C$200, "")-COUNTIF('CASE DATA'!$A$4:$A$200, "")&gt;0, "YES","NO"),"N/A")</f>
        <v>N/A</v>
      </c>
      <c r="H99" s="117" t="str">
        <f>_xlfn.IFS(E99="NO", "N/A", AND('BASIC INFO'!$B$3&gt;'BASIC INFO'!$B$6+6574.5, C99+730.5&lt;'BASIC INFO'!$B$3), "YES", 'BASIC INFO'!$B$3&lt;('BASIC INFO'!$B$6+6574.5), "NOT YET 18", C99+730.5&gt;'BASIC INFO'!$B$3, "NOT YET 2 YEARS")</f>
        <v>N/A</v>
      </c>
      <c r="I99" s="115" t="str">
        <f>IF(OR(AND(LEFT('CASE DATA'!E100,4)="321.",MID('CASE DATA'!A100,8,2)="SM"),MID('CASE DATA'!A100,8,2)="ST",MID('CASE DATA'!A100,8,2)="NT"),"TRAFFIC",IF(OR('CASE DATA'!F100="DISM", 'CASE DATA'!F100="ACQ", 'CASE DATA'!F100="NOTF", 'CASE DATA'!F100="WTHD", 'CASE DATA'!F100="TNSF"), "YES", "NO"))</f>
        <v>NO</v>
      </c>
      <c r="J99" s="114" t="str">
        <f>IF(I99="YES",'CASE DATA'!K100,"N/A")</f>
        <v>N/A</v>
      </c>
      <c r="K99" s="114" t="str">
        <f>IF(I99="YES",'CASE DATA'!I100+'CASE DATA'!J100+'CASE DATA'!L100+'CASE DATA'!M100+'CASE DATA'!N100+'CASE DATA'!O100+'CASE DATA'!P100+'CASE DATA'!Q100+'CASE DATA'!R100,"N/A")</f>
        <v>N/A</v>
      </c>
      <c r="L99" s="117" t="str">
        <f>IF(I99="YES",IF(C99+180&lt;'BASIC INFO'!$B$3, "YES", "NO"),"N/A")</f>
        <v>N/A</v>
      </c>
      <c r="M99" s="114" t="str">
        <f t="array" ref="M99">IF(I99="TRAFFIC","n/a",IF(OR('CASE DATA'!F100="GTR", 'CASE DATA'!F100="GPL"),IF(SUM(COUNTIF('CASE DATA'!U100:AF100, TABLES!$N$2:$N$218&amp;"*"))&gt;0,"felony","eligible"),"n/a"))</f>
        <v>n/a</v>
      </c>
      <c r="N99" s="114" t="str">
        <f t="array" ref="N99">IF(M99="eligible",IF(OR((SUM(COUNTIF('CASE DATA'!U100:AF100,TABLES!$P$2:$P$19&amp;"*"))&gt;0),LEFT('CASE DATA'!U100:AF100,4)="717C", LEFT('CASE DATA'!U100:AF100, 3)="719", LEFT('CASE DATA'!U100:AF100,3)="720", LEFT('CASE DATA'!U100:AF100,3)="724", LEFT('CASE DATA'!U100:AF100,3)="726", LEFT('CASE DATA'!U100:AF100,3)="728", LEFT('CASE DATA'!U100:AF100,4)="901A"), "ineligible misd","eligible"),"n/a")</f>
        <v>n/a</v>
      </c>
      <c r="O99" s="114" t="str">
        <f>IF(N99="eligible",IF(COUNTIF('CASE DATA'!$C$4:$C$200, "")-COUNTIF('CASE DATA'!$A$4:$A$200, "")&gt;0, "YES","NO"),"N/A")</f>
        <v>N/A</v>
      </c>
      <c r="P99" s="114" t="str">
        <f>IF(N99="eligible",'CASE DATA'!K100,"N/A")</f>
        <v>N/A</v>
      </c>
      <c r="Q99" s="114" t="str">
        <f>IF(N99="eligible",'CASE DATA'!I100+'CASE DATA'!J100+'CASE DATA'!L100+'CASE DATA'!M100+'CASE DATA'!N100+'CASE DATA'!O100+'CASE DATA'!P100+'CASE DATA'!Q100+'CASE DATA'!R100,"N/A")</f>
        <v>N/A</v>
      </c>
      <c r="R99" s="114" t="str">
        <f>IF(N99="eligible",IF(C99+2920&lt;'BASIC INFO'!$B$3, "YES", "NO"),"N/A")</f>
        <v>N/A</v>
      </c>
      <c r="S99" s="115" t="str">
        <f>IF(OR('CASE DATA'!F100="DEF"), "YES", "NO")</f>
        <v>NO</v>
      </c>
      <c r="T99" s="117" t="str">
        <f>IF(S99="YES",'CASE DATA'!H100,"N/A")</f>
        <v>N/A</v>
      </c>
      <c r="U99" s="114" t="str">
        <f>IF(S99="YES",'CASE DATA'!K100,"N/A")</f>
        <v>N/A</v>
      </c>
      <c r="V99" s="114" t="str">
        <f>IF(S99="YES",'CASE DATA'!I100+'CASE DATA'!J100+'CASE DATA'!L100+'CASE DATA'!M100+'CASE DATA'!N100+'CASE DATA'!O100+'CASE DATA'!P100+'CASE DATA'!Q100+'CASE DATA'!R100,"N/A")</f>
        <v>N/A</v>
      </c>
      <c r="W99" s="117" t="str">
        <f>IF(OR('CASE DATA'!E100="123.46",'CASE DATA'!E100="123.47"),"YES","NO")</f>
        <v>NO</v>
      </c>
      <c r="X99" s="136" t="str">
        <f>IF(W99="YES",COUNTIFS(AD$3:$AD$200,"&gt;"&amp;('CASE DATA'!C100),$AD$3:$AD$200,"&lt;"&amp;('CASE DATA'!C100+730.5)),"n/a")</f>
        <v>n/a</v>
      </c>
      <c r="Y99" s="114" t="str">
        <f>IF(W99="YES",IF(C99+730.5&lt;'BASIC INFO'!$B$3, "YES","NO"), "N/A")</f>
        <v>N/A</v>
      </c>
      <c r="Z99" s="117" t="str">
        <f>IF('CASE DATA'!E100="725.1","YES","NO")</f>
        <v>NO</v>
      </c>
      <c r="AA99" s="117" t="str">
        <f>IF(Z99="YES",IF(C99+730.5&lt;'BASIC INFO'!$B$3, "YES","NO"), "N/A")</f>
        <v>N/A</v>
      </c>
      <c r="AB99" s="117" t="str">
        <f>IF('BASIC INFO'!$B$6+6574.5&gt;C99, "YES", "NO")</f>
        <v>YES</v>
      </c>
      <c r="AC99" s="117" t="str">
        <f>IF(Z99="YES",COUNTIFS(AD$3:$AD$200,"&gt;"&amp;('CASE DATA'!C100),$AD$3:$AD$200,"&lt;"&amp;('CASE DATA'!C100+730.5)),"n/a")</f>
        <v>n/a</v>
      </c>
    </row>
    <row r="100" spans="1:29" x14ac:dyDescent="0.3">
      <c r="A100" s="117" t="str">
        <f>IF('CASE DATA'!A101="","z",'CASE DATA'!A101)</f>
        <v>z</v>
      </c>
      <c r="B100" s="117" t="str">
        <f>IF('CASE DATA'!A101="","",'CASE DATA'!D101)</f>
        <v/>
      </c>
      <c r="C100" s="120">
        <f>'CASE DATA'!C101</f>
        <v>0</v>
      </c>
      <c r="D100" s="163" t="str">
        <f>IF('CASE DATA'!H101="YES",SUM('CASE DATA'!J101:K101,'CASE DATA'!M101,'CASE DATA'!O101:R101),"n/a")</f>
        <v>n/a</v>
      </c>
      <c r="E100" s="5" t="str">
        <f>IF(OR('CASE DATA'!F101="JUV", 'CASE DATA'!F101="JWV"), "YES", "NO")</f>
        <v>NO</v>
      </c>
      <c r="F100" s="5" t="str">
        <f t="array" ref="F100">IF(E100="YES",IF(SUM(COUNTIF('CASE DATA'!$F$4:$F$200, {"GTR","GPL","DEF","JUV"}))&gt;0, "YES","NO"),"N/A")</f>
        <v>N/A</v>
      </c>
      <c r="G100" s="5" t="str">
        <f>IF(E100="YES",IF(COUNTIF('CASE DATA'!$C$4:$C$200, "")-COUNTIF('CASE DATA'!$A$4:$A$200, "")&gt;0, "YES","NO"),"N/A")</f>
        <v>N/A</v>
      </c>
      <c r="H100" s="117" t="str">
        <f>_xlfn.IFS(E100="NO", "N/A", AND('BASIC INFO'!$B$3&gt;'BASIC INFO'!$B$6+6574.5, C100+730.5&lt;'BASIC INFO'!$B$3), "YES", 'BASIC INFO'!$B$3&lt;('BASIC INFO'!$B$6+6574.5), "NOT YET 18", C100+730.5&gt;'BASIC INFO'!$B$3, "NOT YET 2 YEARS")</f>
        <v>N/A</v>
      </c>
      <c r="I100" s="115" t="str">
        <f>IF(OR(AND(LEFT('CASE DATA'!E101,4)="321.",MID('CASE DATA'!A101,8,2)="SM"),MID('CASE DATA'!A101,8,2)="ST",MID('CASE DATA'!A101,8,2)="NT"),"TRAFFIC",IF(OR('CASE DATA'!F101="DISM", 'CASE DATA'!F101="ACQ", 'CASE DATA'!F101="NOTF", 'CASE DATA'!F101="WTHD", 'CASE DATA'!F101="TNSF"), "YES", "NO"))</f>
        <v>NO</v>
      </c>
      <c r="J100" s="114" t="str">
        <f>IF(I100="YES",'CASE DATA'!K101,"N/A")</f>
        <v>N/A</v>
      </c>
      <c r="K100" s="114" t="str">
        <f>IF(I100="YES",'CASE DATA'!I101+'CASE DATA'!J101+'CASE DATA'!L101+'CASE DATA'!M101+'CASE DATA'!N101+'CASE DATA'!O101+'CASE DATA'!P101+'CASE DATA'!Q101+'CASE DATA'!R101,"N/A")</f>
        <v>N/A</v>
      </c>
      <c r="L100" s="117" t="str">
        <f>IF(I100="YES",IF(C100+180&lt;'BASIC INFO'!$B$3, "YES", "NO"),"N/A")</f>
        <v>N/A</v>
      </c>
      <c r="M100" s="114" t="str">
        <f t="array" ref="M100">IF(I100="TRAFFIC","n/a",IF(OR('CASE DATA'!F101="GTR", 'CASE DATA'!F101="GPL"),IF(SUM(COUNTIF('CASE DATA'!U101:AF101, TABLES!$N$2:$N$218&amp;"*"))&gt;0,"felony","eligible"),"n/a"))</f>
        <v>n/a</v>
      </c>
      <c r="N100" s="114" t="str">
        <f t="array" ref="N100">IF(M100="eligible",IF(OR((SUM(COUNTIF('CASE DATA'!U101:AF101,TABLES!$P$2:$P$19&amp;"*"))&gt;0),LEFT('CASE DATA'!U101:AF101,4)="717C", LEFT('CASE DATA'!U101:AF101, 3)="719", LEFT('CASE DATA'!U101:AF101,3)="720", LEFT('CASE DATA'!U101:AF101,3)="724", LEFT('CASE DATA'!U101:AF101,3)="726", LEFT('CASE DATA'!U101:AF101,3)="728", LEFT('CASE DATA'!U101:AF101,4)="901A"), "ineligible misd","eligible"),"n/a")</f>
        <v>n/a</v>
      </c>
      <c r="O100" s="114" t="str">
        <f>IF(N100="eligible",IF(COUNTIF('CASE DATA'!$C$4:$C$200, "")-COUNTIF('CASE DATA'!$A$4:$A$200, "")&gt;0, "YES","NO"),"N/A")</f>
        <v>N/A</v>
      </c>
      <c r="P100" s="114" t="str">
        <f>IF(N100="eligible",'CASE DATA'!K101,"N/A")</f>
        <v>N/A</v>
      </c>
      <c r="Q100" s="114" t="str">
        <f>IF(N100="eligible",'CASE DATA'!I101+'CASE DATA'!J101+'CASE DATA'!L101+'CASE DATA'!M101+'CASE DATA'!N101+'CASE DATA'!O101+'CASE DATA'!P101+'CASE DATA'!Q101+'CASE DATA'!R101,"N/A")</f>
        <v>N/A</v>
      </c>
      <c r="R100" s="114" t="str">
        <f>IF(N100="eligible",IF(C100+2920&lt;'BASIC INFO'!$B$3, "YES", "NO"),"N/A")</f>
        <v>N/A</v>
      </c>
      <c r="S100" s="115" t="str">
        <f>IF(OR('CASE DATA'!F101="DEF"), "YES", "NO")</f>
        <v>NO</v>
      </c>
      <c r="T100" s="117" t="str">
        <f>IF(S100="YES",'CASE DATA'!H101,"N/A")</f>
        <v>N/A</v>
      </c>
      <c r="U100" s="114" t="str">
        <f>IF(S100="YES",'CASE DATA'!K101,"N/A")</f>
        <v>N/A</v>
      </c>
      <c r="V100" s="114" t="str">
        <f>IF(S100="YES",'CASE DATA'!I101+'CASE DATA'!J101+'CASE DATA'!L101+'CASE DATA'!M101+'CASE DATA'!N101+'CASE DATA'!O101+'CASE DATA'!P101+'CASE DATA'!Q101+'CASE DATA'!R101,"N/A")</f>
        <v>N/A</v>
      </c>
      <c r="W100" s="117" t="str">
        <f>IF(OR('CASE DATA'!E101="123.46",'CASE DATA'!E101="123.47"),"YES","NO")</f>
        <v>NO</v>
      </c>
      <c r="X100" s="136" t="str">
        <f>IF(W100="YES",COUNTIFS(AD$3:$AD$200,"&gt;"&amp;('CASE DATA'!C101),$AD$3:$AD$200,"&lt;"&amp;('CASE DATA'!C101+730.5)),"n/a")</f>
        <v>n/a</v>
      </c>
      <c r="Y100" s="114" t="str">
        <f>IF(W100="YES",IF(C100+730.5&lt;'BASIC INFO'!$B$3, "YES","NO"), "N/A")</f>
        <v>N/A</v>
      </c>
      <c r="Z100" s="117" t="str">
        <f>IF('CASE DATA'!E101="725.1","YES","NO")</f>
        <v>NO</v>
      </c>
      <c r="AA100" s="117" t="str">
        <f>IF(Z100="YES",IF(C100+730.5&lt;'BASIC INFO'!$B$3, "YES","NO"), "N/A")</f>
        <v>N/A</v>
      </c>
      <c r="AB100" s="117" t="str">
        <f>IF('BASIC INFO'!$B$6+6574.5&gt;C100, "YES", "NO")</f>
        <v>YES</v>
      </c>
      <c r="AC100" s="117" t="str">
        <f>IF(Z100="YES",COUNTIFS(AD$3:$AD$200,"&gt;"&amp;('CASE DATA'!C101),$AD$3:$AD$200,"&lt;"&amp;('CASE DATA'!C101+730.5)),"n/a")</f>
        <v>n/a</v>
      </c>
    </row>
    <row r="101" spans="1:29" x14ac:dyDescent="0.3">
      <c r="A101" s="117" t="str">
        <f>IF('CASE DATA'!A102="","z",'CASE DATA'!A102)</f>
        <v>z</v>
      </c>
      <c r="B101" s="117" t="str">
        <f>IF('CASE DATA'!A102="","",'CASE DATA'!D102)</f>
        <v/>
      </c>
      <c r="C101" s="120">
        <f>'CASE DATA'!C102</f>
        <v>0</v>
      </c>
      <c r="D101" s="163" t="str">
        <f>IF('CASE DATA'!H102="YES",SUM('CASE DATA'!J102:K102,'CASE DATA'!M102,'CASE DATA'!O102:R102),"n/a")</f>
        <v>n/a</v>
      </c>
      <c r="E101" s="5" t="str">
        <f>IF(OR('CASE DATA'!F102="JUV", 'CASE DATA'!F102="JWV"), "YES", "NO")</f>
        <v>NO</v>
      </c>
      <c r="F101" s="5" t="str">
        <f t="array" ref="F101">IF(E101="YES",IF(SUM(COUNTIF('CASE DATA'!$F$4:$F$200, {"GTR","GPL","DEF","JUV"}))&gt;0, "YES","NO"),"N/A")</f>
        <v>N/A</v>
      </c>
      <c r="G101" s="5" t="str">
        <f>IF(E101="YES",IF(COUNTIF('CASE DATA'!$C$4:$C$200, "")-COUNTIF('CASE DATA'!$A$4:$A$200, "")&gt;0, "YES","NO"),"N/A")</f>
        <v>N/A</v>
      </c>
      <c r="H101" s="117" t="str">
        <f>_xlfn.IFS(E101="NO", "N/A", AND('BASIC INFO'!$B$3&gt;'BASIC INFO'!$B$6+6574.5, C101+730.5&lt;'BASIC INFO'!$B$3), "YES", 'BASIC INFO'!$B$3&lt;('BASIC INFO'!$B$6+6574.5), "NOT YET 18", C101+730.5&gt;'BASIC INFO'!$B$3, "NOT YET 2 YEARS")</f>
        <v>N/A</v>
      </c>
      <c r="I101" s="115" t="str">
        <f>IF(OR(AND(LEFT('CASE DATA'!E102,4)="321.",MID('CASE DATA'!A102,8,2)="SM"),MID('CASE DATA'!A102,8,2)="ST",MID('CASE DATA'!A102,8,2)="NT"),"TRAFFIC",IF(OR('CASE DATA'!F102="DISM", 'CASE DATA'!F102="ACQ", 'CASE DATA'!F102="NOTF", 'CASE DATA'!F102="WTHD", 'CASE DATA'!F102="TNSF"), "YES", "NO"))</f>
        <v>NO</v>
      </c>
      <c r="J101" s="114" t="str">
        <f>IF(I101="YES",'CASE DATA'!K102,"N/A")</f>
        <v>N/A</v>
      </c>
      <c r="K101" s="114" t="str">
        <f>IF(I101="YES",'CASE DATA'!I102+'CASE DATA'!J102+'CASE DATA'!L102+'CASE DATA'!M102+'CASE DATA'!N102+'CASE DATA'!O102+'CASE DATA'!P102+'CASE DATA'!Q102+'CASE DATA'!R102,"N/A")</f>
        <v>N/A</v>
      </c>
      <c r="L101" s="117" t="str">
        <f>IF(I101="YES",IF(C101+180&lt;'BASIC INFO'!$B$3, "YES", "NO"),"N/A")</f>
        <v>N/A</v>
      </c>
      <c r="M101" s="114" t="str">
        <f t="array" ref="M101">IF(I101="TRAFFIC","n/a",IF(OR('CASE DATA'!F102="GTR", 'CASE DATA'!F102="GPL"),IF(SUM(COUNTIF('CASE DATA'!U102:AF102, TABLES!$N$2:$N$218&amp;"*"))&gt;0,"felony","eligible"),"n/a"))</f>
        <v>n/a</v>
      </c>
      <c r="N101" s="114" t="str">
        <f t="array" ref="N101">IF(M101="eligible",IF(OR((SUM(COUNTIF('CASE DATA'!U102:AF102,TABLES!$P$2:$P$19&amp;"*"))&gt;0),LEFT('CASE DATA'!U102:AF102,4)="717C", LEFT('CASE DATA'!U102:AF102, 3)="719", LEFT('CASE DATA'!U102:AF102,3)="720", LEFT('CASE DATA'!U102:AF102,3)="724", LEFT('CASE DATA'!U102:AF102,3)="726", LEFT('CASE DATA'!U102:AF102,3)="728", LEFT('CASE DATA'!U102:AF102,4)="901A"), "ineligible misd","eligible"),"n/a")</f>
        <v>n/a</v>
      </c>
      <c r="O101" s="114" t="str">
        <f>IF(N101="eligible",IF(COUNTIF('CASE DATA'!$C$4:$C$200, "")-COUNTIF('CASE DATA'!$A$4:$A$200, "")&gt;0, "YES","NO"),"N/A")</f>
        <v>N/A</v>
      </c>
      <c r="P101" s="114" t="str">
        <f>IF(N101="eligible",'CASE DATA'!K102,"N/A")</f>
        <v>N/A</v>
      </c>
      <c r="Q101" s="114" t="str">
        <f>IF(N101="eligible",'CASE DATA'!I102+'CASE DATA'!J102+'CASE DATA'!L102+'CASE DATA'!M102+'CASE DATA'!N102+'CASE DATA'!O102+'CASE DATA'!P102+'CASE DATA'!Q102+'CASE DATA'!R102,"N/A")</f>
        <v>N/A</v>
      </c>
      <c r="R101" s="114" t="str">
        <f>IF(N101="eligible",IF(C101+2920&lt;'BASIC INFO'!$B$3, "YES", "NO"),"N/A")</f>
        <v>N/A</v>
      </c>
      <c r="S101" s="115" t="str">
        <f>IF(OR('CASE DATA'!F102="DEF"), "YES", "NO")</f>
        <v>NO</v>
      </c>
      <c r="T101" s="117" t="str">
        <f>IF(S101="YES",'CASE DATA'!H102,"N/A")</f>
        <v>N/A</v>
      </c>
      <c r="U101" s="114" t="str">
        <f>IF(S101="YES",'CASE DATA'!K102,"N/A")</f>
        <v>N/A</v>
      </c>
      <c r="V101" s="114" t="str">
        <f>IF(S101="YES",'CASE DATA'!I102+'CASE DATA'!J102+'CASE DATA'!L102+'CASE DATA'!M102+'CASE DATA'!N102+'CASE DATA'!O102+'CASE DATA'!P102+'CASE DATA'!Q102+'CASE DATA'!R102,"N/A")</f>
        <v>N/A</v>
      </c>
      <c r="W101" s="117" t="str">
        <f>IF(OR('CASE DATA'!E102="123.46",'CASE DATA'!E102="123.47"),"YES","NO")</f>
        <v>NO</v>
      </c>
      <c r="X101" s="136" t="str">
        <f>IF(W101="YES",COUNTIFS(AD$3:$AD$200,"&gt;"&amp;('CASE DATA'!C102),$AD$3:$AD$200,"&lt;"&amp;('CASE DATA'!C102+730.5)),"n/a")</f>
        <v>n/a</v>
      </c>
      <c r="Y101" s="114" t="str">
        <f>IF(W101="YES",IF(C101+730.5&lt;'BASIC INFO'!$B$3, "YES","NO"), "N/A")</f>
        <v>N/A</v>
      </c>
      <c r="Z101" s="117" t="str">
        <f>IF('CASE DATA'!E102="725.1","YES","NO")</f>
        <v>NO</v>
      </c>
      <c r="AA101" s="117" t="str">
        <f>IF(Z101="YES",IF(C101+730.5&lt;'BASIC INFO'!$B$3, "YES","NO"), "N/A")</f>
        <v>N/A</v>
      </c>
      <c r="AB101" s="117" t="str">
        <f>IF('BASIC INFO'!$B$6+6574.5&gt;C101, "YES", "NO")</f>
        <v>YES</v>
      </c>
      <c r="AC101" s="117" t="str">
        <f>IF(Z101="YES",COUNTIFS(AD$3:$AD$200,"&gt;"&amp;('CASE DATA'!C102),$AD$3:$AD$200,"&lt;"&amp;('CASE DATA'!C102+730.5)),"n/a")</f>
        <v>n/a</v>
      </c>
    </row>
    <row r="102" spans="1:29" x14ac:dyDescent="0.3">
      <c r="A102" s="117" t="str">
        <f>IF('CASE DATA'!A103="","z",'CASE DATA'!A103)</f>
        <v>z</v>
      </c>
      <c r="B102" s="117" t="str">
        <f>IF('CASE DATA'!A103="","",'CASE DATA'!D103)</f>
        <v/>
      </c>
      <c r="C102" s="120">
        <f>'CASE DATA'!C103</f>
        <v>0</v>
      </c>
      <c r="D102" s="163" t="str">
        <f>IF('CASE DATA'!H103="YES",SUM('CASE DATA'!J103:K103,'CASE DATA'!M103,'CASE DATA'!O103:R103),"n/a")</f>
        <v>n/a</v>
      </c>
      <c r="E102" s="5" t="str">
        <f>IF(OR('CASE DATA'!F103="JUV", 'CASE DATA'!F103="JWV"), "YES", "NO")</f>
        <v>NO</v>
      </c>
      <c r="F102" s="5" t="str">
        <f t="array" ref="F102">IF(E102="YES",IF(SUM(COUNTIF('CASE DATA'!$F$4:$F$200, {"GTR","GPL","DEF","JUV"}))&gt;0, "YES","NO"),"N/A")</f>
        <v>N/A</v>
      </c>
      <c r="G102" s="5" t="str">
        <f>IF(E102="YES",IF(COUNTIF('CASE DATA'!$C$4:$C$200, "")-COUNTIF('CASE DATA'!$A$4:$A$200, "")&gt;0, "YES","NO"),"N/A")</f>
        <v>N/A</v>
      </c>
      <c r="H102" s="117" t="str">
        <f>_xlfn.IFS(E102="NO", "N/A", AND('BASIC INFO'!$B$3&gt;'BASIC INFO'!$B$6+6574.5, C102+730.5&lt;'BASIC INFO'!$B$3), "YES", 'BASIC INFO'!$B$3&lt;('BASIC INFO'!$B$6+6574.5), "NOT YET 18", C102+730.5&gt;'BASIC INFO'!$B$3, "NOT YET 2 YEARS")</f>
        <v>N/A</v>
      </c>
      <c r="I102" s="115" t="str">
        <f>IF(OR(AND(LEFT('CASE DATA'!E103,4)="321.",MID('CASE DATA'!A103,8,2)="SM"),MID('CASE DATA'!A103,8,2)="ST",MID('CASE DATA'!A103,8,2)="NT"),"TRAFFIC",IF(OR('CASE DATA'!F103="DISM", 'CASE DATA'!F103="ACQ", 'CASE DATA'!F103="NOTF", 'CASE DATA'!F103="WTHD", 'CASE DATA'!F103="TNSF"), "YES", "NO"))</f>
        <v>NO</v>
      </c>
      <c r="J102" s="114" t="str">
        <f>IF(I102="YES",'CASE DATA'!K103,"N/A")</f>
        <v>N/A</v>
      </c>
      <c r="K102" s="114" t="str">
        <f>IF(I102="YES",'CASE DATA'!I103+'CASE DATA'!J103+'CASE DATA'!L103+'CASE DATA'!M103+'CASE DATA'!N103+'CASE DATA'!O103+'CASE DATA'!P103+'CASE DATA'!Q103+'CASE DATA'!R103,"N/A")</f>
        <v>N/A</v>
      </c>
      <c r="L102" s="117" t="str">
        <f>IF(I102="YES",IF(C102+180&lt;'BASIC INFO'!$B$3, "YES", "NO"),"N/A")</f>
        <v>N/A</v>
      </c>
      <c r="M102" s="114" t="str">
        <f t="array" ref="M102">IF(I102="TRAFFIC","n/a",IF(OR('CASE DATA'!F103="GTR", 'CASE DATA'!F103="GPL"),IF(SUM(COUNTIF('CASE DATA'!U103:AF103, TABLES!$N$2:$N$218&amp;"*"))&gt;0,"felony","eligible"),"n/a"))</f>
        <v>n/a</v>
      </c>
      <c r="N102" s="114" t="str">
        <f t="array" ref="N102">IF(M102="eligible",IF(OR((SUM(COUNTIF('CASE DATA'!U103:AF103,TABLES!$P$2:$P$19&amp;"*"))&gt;0),LEFT('CASE DATA'!U103:AF103,4)="717C", LEFT('CASE DATA'!U103:AF103, 3)="719", LEFT('CASE DATA'!U103:AF103,3)="720", LEFT('CASE DATA'!U103:AF103,3)="724", LEFT('CASE DATA'!U103:AF103,3)="726", LEFT('CASE DATA'!U103:AF103,3)="728", LEFT('CASE DATA'!U103:AF103,4)="901A"), "ineligible misd","eligible"),"n/a")</f>
        <v>n/a</v>
      </c>
      <c r="O102" s="114" t="str">
        <f>IF(N102="eligible",IF(COUNTIF('CASE DATA'!$C$4:$C$200, "")-COUNTIF('CASE DATA'!$A$4:$A$200, "")&gt;0, "YES","NO"),"N/A")</f>
        <v>N/A</v>
      </c>
      <c r="P102" s="114" t="str">
        <f>IF(N102="eligible",'CASE DATA'!K103,"N/A")</f>
        <v>N/A</v>
      </c>
      <c r="Q102" s="114" t="str">
        <f>IF(N102="eligible",'CASE DATA'!I103+'CASE DATA'!J103+'CASE DATA'!L103+'CASE DATA'!M103+'CASE DATA'!N103+'CASE DATA'!O103+'CASE DATA'!P103+'CASE DATA'!Q103+'CASE DATA'!R103,"N/A")</f>
        <v>N/A</v>
      </c>
      <c r="R102" s="114" t="str">
        <f>IF(N102="eligible",IF(C102+2920&lt;'BASIC INFO'!$B$3, "YES", "NO"),"N/A")</f>
        <v>N/A</v>
      </c>
      <c r="S102" s="115" t="str">
        <f>IF(OR('CASE DATA'!F103="DEF"), "YES", "NO")</f>
        <v>NO</v>
      </c>
      <c r="T102" s="117" t="str">
        <f>IF(S102="YES",'CASE DATA'!H103,"N/A")</f>
        <v>N/A</v>
      </c>
      <c r="U102" s="114" t="str">
        <f>IF(S102="YES",'CASE DATA'!K103,"N/A")</f>
        <v>N/A</v>
      </c>
      <c r="V102" s="114" t="str">
        <f>IF(S102="YES",'CASE DATA'!I103+'CASE DATA'!J103+'CASE DATA'!L103+'CASE DATA'!M103+'CASE DATA'!N103+'CASE DATA'!O103+'CASE DATA'!P103+'CASE DATA'!Q103+'CASE DATA'!R103,"N/A")</f>
        <v>N/A</v>
      </c>
      <c r="W102" s="117" t="str">
        <f>IF(OR('CASE DATA'!E103="123.46",'CASE DATA'!E103="123.47"),"YES","NO")</f>
        <v>NO</v>
      </c>
      <c r="X102" s="136" t="str">
        <f>IF(W102="YES",COUNTIFS(AD$3:$AD$200,"&gt;"&amp;('CASE DATA'!C103),$AD$3:$AD$200,"&lt;"&amp;('CASE DATA'!C103+730.5)),"n/a")</f>
        <v>n/a</v>
      </c>
      <c r="Y102" s="114" t="str">
        <f>IF(W102="YES",IF(C102+730.5&lt;'BASIC INFO'!$B$3, "YES","NO"), "N/A")</f>
        <v>N/A</v>
      </c>
      <c r="Z102" s="117" t="str">
        <f>IF('CASE DATA'!E103="725.1","YES","NO")</f>
        <v>NO</v>
      </c>
      <c r="AA102" s="117" t="str">
        <f>IF(Z102="YES",IF(C102+730.5&lt;'BASIC INFO'!$B$3, "YES","NO"), "N/A")</f>
        <v>N/A</v>
      </c>
      <c r="AB102" s="117" t="str">
        <f>IF('BASIC INFO'!$B$6+6574.5&gt;C102, "YES", "NO")</f>
        <v>YES</v>
      </c>
      <c r="AC102" s="117" t="str">
        <f>IF(Z102="YES",COUNTIFS(AD$3:$AD$200,"&gt;"&amp;('CASE DATA'!C103),$AD$3:$AD$200,"&lt;"&amp;('CASE DATA'!C103+730.5)),"n/a")</f>
        <v>n/a</v>
      </c>
    </row>
    <row r="103" spans="1:29" x14ac:dyDescent="0.3">
      <c r="A103" s="117" t="str">
        <f>IF('CASE DATA'!A104="","z",'CASE DATA'!A104)</f>
        <v>z</v>
      </c>
      <c r="B103" s="117" t="str">
        <f>IF('CASE DATA'!A104="","",'CASE DATA'!D104)</f>
        <v/>
      </c>
      <c r="C103" s="120">
        <f>'CASE DATA'!C104</f>
        <v>0</v>
      </c>
      <c r="D103" s="163" t="str">
        <f>IF('CASE DATA'!H104="YES",SUM('CASE DATA'!J104:K104,'CASE DATA'!M104,'CASE DATA'!O104:R104),"n/a")</f>
        <v>n/a</v>
      </c>
      <c r="E103" s="5" t="str">
        <f>IF(OR('CASE DATA'!F104="JUV", 'CASE DATA'!F104="JWV"), "YES", "NO")</f>
        <v>NO</v>
      </c>
      <c r="F103" s="5" t="str">
        <f t="array" ref="F103">IF(E103="YES",IF(SUM(COUNTIF('CASE DATA'!$F$4:$F$200, {"GTR","GPL","DEF","JUV"}))&gt;0, "YES","NO"),"N/A")</f>
        <v>N/A</v>
      </c>
      <c r="G103" s="5" t="str">
        <f>IF(E103="YES",IF(COUNTIF('CASE DATA'!$C$4:$C$200, "")-COUNTIF('CASE DATA'!$A$4:$A$200, "")&gt;0, "YES","NO"),"N/A")</f>
        <v>N/A</v>
      </c>
      <c r="H103" s="117" t="str">
        <f>_xlfn.IFS(E103="NO", "N/A", AND('BASIC INFO'!$B$3&gt;'BASIC INFO'!$B$6+6574.5, C103+730.5&lt;'BASIC INFO'!$B$3), "YES", 'BASIC INFO'!$B$3&lt;('BASIC INFO'!$B$6+6574.5), "NOT YET 18", C103+730.5&gt;'BASIC INFO'!$B$3, "NOT YET 2 YEARS")</f>
        <v>N/A</v>
      </c>
      <c r="I103" s="115" t="str">
        <f>IF(OR(AND(LEFT('CASE DATA'!E104,4)="321.",MID('CASE DATA'!A104,8,2)="SM"),MID('CASE DATA'!A104,8,2)="ST",MID('CASE DATA'!A104,8,2)="NT"),"TRAFFIC",IF(OR('CASE DATA'!F104="DISM", 'CASE DATA'!F104="ACQ", 'CASE DATA'!F104="NOTF", 'CASE DATA'!F104="WTHD", 'CASE DATA'!F104="TNSF"), "YES", "NO"))</f>
        <v>NO</v>
      </c>
      <c r="J103" s="114" t="str">
        <f>IF(I103="YES",'CASE DATA'!K104,"N/A")</f>
        <v>N/A</v>
      </c>
      <c r="K103" s="114" t="str">
        <f>IF(I103="YES",'CASE DATA'!I104+'CASE DATA'!J104+'CASE DATA'!L104+'CASE DATA'!M104+'CASE DATA'!N104+'CASE DATA'!O104+'CASE DATA'!P104+'CASE DATA'!Q104+'CASE DATA'!R104,"N/A")</f>
        <v>N/A</v>
      </c>
      <c r="L103" s="117" t="str">
        <f>IF(I103="YES",IF(C103+180&lt;'BASIC INFO'!$B$3, "YES", "NO"),"N/A")</f>
        <v>N/A</v>
      </c>
      <c r="M103" s="114" t="str">
        <f t="array" ref="M103">IF(I103="TRAFFIC","n/a",IF(OR('CASE DATA'!F104="GTR", 'CASE DATA'!F104="GPL"),IF(SUM(COUNTIF('CASE DATA'!U104:AF104, TABLES!$N$2:$N$218&amp;"*"))&gt;0,"felony","eligible"),"n/a"))</f>
        <v>n/a</v>
      </c>
      <c r="N103" s="114" t="str">
        <f t="array" ref="N103">IF(M103="eligible",IF(OR((SUM(COUNTIF('CASE DATA'!U104:AF104,TABLES!$P$2:$P$19&amp;"*"))&gt;0),LEFT('CASE DATA'!U104:AF104,4)="717C", LEFT('CASE DATA'!U104:AF104, 3)="719", LEFT('CASE DATA'!U104:AF104,3)="720", LEFT('CASE DATA'!U104:AF104,3)="724", LEFT('CASE DATA'!U104:AF104,3)="726", LEFT('CASE DATA'!U104:AF104,3)="728", LEFT('CASE DATA'!U104:AF104,4)="901A"), "ineligible misd","eligible"),"n/a")</f>
        <v>n/a</v>
      </c>
      <c r="O103" s="114" t="str">
        <f>IF(N103="eligible",IF(COUNTIF('CASE DATA'!$C$4:$C$200, "")-COUNTIF('CASE DATA'!$A$4:$A$200, "")&gt;0, "YES","NO"),"N/A")</f>
        <v>N/A</v>
      </c>
      <c r="P103" s="114" t="str">
        <f>IF(N103="eligible",'CASE DATA'!K104,"N/A")</f>
        <v>N/A</v>
      </c>
      <c r="Q103" s="114" t="str">
        <f>IF(N103="eligible",'CASE DATA'!I104+'CASE DATA'!J104+'CASE DATA'!L104+'CASE DATA'!M104+'CASE DATA'!N104+'CASE DATA'!O104+'CASE DATA'!P104+'CASE DATA'!Q104+'CASE DATA'!R104,"N/A")</f>
        <v>N/A</v>
      </c>
      <c r="R103" s="114" t="str">
        <f>IF(N103="eligible",IF(C103+2920&lt;'BASIC INFO'!$B$3, "YES", "NO"),"N/A")</f>
        <v>N/A</v>
      </c>
      <c r="S103" s="115" t="str">
        <f>IF(OR('CASE DATA'!F104="DEF"), "YES", "NO")</f>
        <v>NO</v>
      </c>
      <c r="T103" s="117" t="str">
        <f>IF(S103="YES",'CASE DATA'!H104,"N/A")</f>
        <v>N/A</v>
      </c>
      <c r="U103" s="114" t="str">
        <f>IF(S103="YES",'CASE DATA'!K104,"N/A")</f>
        <v>N/A</v>
      </c>
      <c r="V103" s="114" t="str">
        <f>IF(S103="YES",'CASE DATA'!I104+'CASE DATA'!J104+'CASE DATA'!L104+'CASE DATA'!M104+'CASE DATA'!N104+'CASE DATA'!O104+'CASE DATA'!P104+'CASE DATA'!Q104+'CASE DATA'!R104,"N/A")</f>
        <v>N/A</v>
      </c>
      <c r="W103" s="117" t="str">
        <f>IF(OR('CASE DATA'!E104="123.46",'CASE DATA'!E104="123.47"),"YES","NO")</f>
        <v>NO</v>
      </c>
      <c r="X103" s="136" t="str">
        <f>IF(W103="YES",COUNTIFS(AD$3:$AD$200,"&gt;"&amp;('CASE DATA'!C104),$AD$3:$AD$200,"&lt;"&amp;('CASE DATA'!C104+730.5)),"n/a")</f>
        <v>n/a</v>
      </c>
      <c r="Y103" s="114" t="str">
        <f>IF(W103="YES",IF(C103+730.5&lt;'BASIC INFO'!$B$3, "YES","NO"), "N/A")</f>
        <v>N/A</v>
      </c>
      <c r="Z103" s="117" t="str">
        <f>IF('CASE DATA'!E104="725.1","YES","NO")</f>
        <v>NO</v>
      </c>
      <c r="AA103" s="117" t="str">
        <f>IF(Z103="YES",IF(C103+730.5&lt;'BASIC INFO'!$B$3, "YES","NO"), "N/A")</f>
        <v>N/A</v>
      </c>
      <c r="AB103" s="117" t="str">
        <f>IF('BASIC INFO'!$B$6+6574.5&gt;C103, "YES", "NO")</f>
        <v>YES</v>
      </c>
      <c r="AC103" s="117" t="str">
        <f>IF(Z103="YES",COUNTIFS(AD$3:$AD$200,"&gt;"&amp;('CASE DATA'!C104),$AD$3:$AD$200,"&lt;"&amp;('CASE DATA'!C104+730.5)),"n/a")</f>
        <v>n/a</v>
      </c>
    </row>
    <row r="104" spans="1:29" x14ac:dyDescent="0.3">
      <c r="A104" s="117" t="str">
        <f>IF('CASE DATA'!A105="","z",'CASE DATA'!A105)</f>
        <v>z</v>
      </c>
      <c r="B104" s="117" t="str">
        <f>IF('CASE DATA'!A105="","",'CASE DATA'!D105)</f>
        <v/>
      </c>
      <c r="C104" s="120">
        <f>'CASE DATA'!C105</f>
        <v>0</v>
      </c>
      <c r="D104" s="163" t="str">
        <f>IF('CASE DATA'!H105="YES",SUM('CASE DATA'!J105:K105,'CASE DATA'!M105,'CASE DATA'!O105:R105),"n/a")</f>
        <v>n/a</v>
      </c>
      <c r="E104" s="5" t="str">
        <f>IF(OR('CASE DATA'!F105="JUV", 'CASE DATA'!F105="JWV"), "YES", "NO")</f>
        <v>NO</v>
      </c>
      <c r="F104" s="5" t="str">
        <f t="array" ref="F104">IF(E104="YES",IF(SUM(COUNTIF('CASE DATA'!$F$4:$F$200, {"GTR","GPL","DEF","JUV"}))&gt;0, "YES","NO"),"N/A")</f>
        <v>N/A</v>
      </c>
      <c r="G104" s="5" t="str">
        <f>IF(E104="YES",IF(COUNTIF('CASE DATA'!$C$4:$C$200, "")-COUNTIF('CASE DATA'!$A$4:$A$200, "")&gt;0, "YES","NO"),"N/A")</f>
        <v>N/A</v>
      </c>
      <c r="H104" s="117" t="str">
        <f>_xlfn.IFS(E104="NO", "N/A", AND('BASIC INFO'!$B$3&gt;'BASIC INFO'!$B$6+6574.5, C104+730.5&lt;'BASIC INFO'!$B$3), "YES", 'BASIC INFO'!$B$3&lt;('BASIC INFO'!$B$6+6574.5), "NOT YET 18", C104+730.5&gt;'BASIC INFO'!$B$3, "NOT YET 2 YEARS")</f>
        <v>N/A</v>
      </c>
      <c r="I104" s="115" t="str">
        <f>IF(OR(AND(LEFT('CASE DATA'!E105,4)="321.",MID('CASE DATA'!A105,8,2)="SM"),MID('CASE DATA'!A105,8,2)="ST",MID('CASE DATA'!A105,8,2)="NT"),"TRAFFIC",IF(OR('CASE DATA'!F105="DISM", 'CASE DATA'!F105="ACQ", 'CASE DATA'!F105="NOTF", 'CASE DATA'!F105="WTHD", 'CASE DATA'!F105="TNSF"), "YES", "NO"))</f>
        <v>NO</v>
      </c>
      <c r="J104" s="114" t="str">
        <f>IF(I104="YES",'CASE DATA'!K105,"N/A")</f>
        <v>N/A</v>
      </c>
      <c r="K104" s="114" t="str">
        <f>IF(I104="YES",'CASE DATA'!I105+'CASE DATA'!J105+'CASE DATA'!L105+'CASE DATA'!M105+'CASE DATA'!N105+'CASE DATA'!O105+'CASE DATA'!P105+'CASE DATA'!Q105+'CASE DATA'!R105,"N/A")</f>
        <v>N/A</v>
      </c>
      <c r="L104" s="117" t="str">
        <f>IF(I104="YES",IF(C104+180&lt;'BASIC INFO'!$B$3, "YES", "NO"),"N/A")</f>
        <v>N/A</v>
      </c>
      <c r="M104" s="114" t="str">
        <f t="array" ref="M104">IF(I104="TRAFFIC","n/a",IF(OR('CASE DATA'!F105="GTR", 'CASE DATA'!F105="GPL"),IF(SUM(COUNTIF('CASE DATA'!U105:AF105, TABLES!$N$2:$N$218&amp;"*"))&gt;0,"felony","eligible"),"n/a"))</f>
        <v>n/a</v>
      </c>
      <c r="N104" s="114" t="str">
        <f t="array" ref="N104">IF(M104="eligible",IF(OR((SUM(COUNTIF('CASE DATA'!U105:AF105,TABLES!$P$2:$P$19&amp;"*"))&gt;0),LEFT('CASE DATA'!U105:AF105,4)="717C", LEFT('CASE DATA'!U105:AF105, 3)="719", LEFT('CASE DATA'!U105:AF105,3)="720", LEFT('CASE DATA'!U105:AF105,3)="724", LEFT('CASE DATA'!U105:AF105,3)="726", LEFT('CASE DATA'!U105:AF105,3)="728", LEFT('CASE DATA'!U105:AF105,4)="901A"), "ineligible misd","eligible"),"n/a")</f>
        <v>n/a</v>
      </c>
      <c r="O104" s="114" t="str">
        <f>IF(N104="eligible",IF(COUNTIF('CASE DATA'!$C$4:$C$200, "")-COUNTIF('CASE DATA'!$A$4:$A$200, "")&gt;0, "YES","NO"),"N/A")</f>
        <v>N/A</v>
      </c>
      <c r="P104" s="114" t="str">
        <f>IF(N104="eligible",'CASE DATA'!K105,"N/A")</f>
        <v>N/A</v>
      </c>
      <c r="Q104" s="114" t="str">
        <f>IF(N104="eligible",'CASE DATA'!I105+'CASE DATA'!J105+'CASE DATA'!L105+'CASE DATA'!M105+'CASE DATA'!N105+'CASE DATA'!O105+'CASE DATA'!P105+'CASE DATA'!Q105+'CASE DATA'!R105,"N/A")</f>
        <v>N/A</v>
      </c>
      <c r="R104" s="114" t="str">
        <f>IF(N104="eligible",IF(C104+2920&lt;'BASIC INFO'!$B$3, "YES", "NO"),"N/A")</f>
        <v>N/A</v>
      </c>
      <c r="S104" s="115" t="str">
        <f>IF(OR('CASE DATA'!F105="DEF"), "YES", "NO")</f>
        <v>NO</v>
      </c>
      <c r="T104" s="117" t="str">
        <f>IF(S104="YES",'CASE DATA'!H105,"N/A")</f>
        <v>N/A</v>
      </c>
      <c r="U104" s="114" t="str">
        <f>IF(S104="YES",'CASE DATA'!K105,"N/A")</f>
        <v>N/A</v>
      </c>
      <c r="V104" s="114" t="str">
        <f>IF(S104="YES",'CASE DATA'!I105+'CASE DATA'!J105+'CASE DATA'!L105+'CASE DATA'!M105+'CASE DATA'!N105+'CASE DATA'!O105+'CASE DATA'!P105+'CASE DATA'!Q105+'CASE DATA'!R105,"N/A")</f>
        <v>N/A</v>
      </c>
      <c r="W104" s="117" t="str">
        <f>IF(OR('CASE DATA'!E105="123.46",'CASE DATA'!E105="123.47"),"YES","NO")</f>
        <v>NO</v>
      </c>
      <c r="X104" s="136" t="str">
        <f>IF(W104="YES",COUNTIFS(AD$3:$AD$200,"&gt;"&amp;('CASE DATA'!C105),$AD$3:$AD$200,"&lt;"&amp;('CASE DATA'!C105+730.5)),"n/a")</f>
        <v>n/a</v>
      </c>
      <c r="Y104" s="114" t="str">
        <f>IF(W104="YES",IF(C104+730.5&lt;'BASIC INFO'!$B$3, "YES","NO"), "N/A")</f>
        <v>N/A</v>
      </c>
      <c r="Z104" s="117" t="str">
        <f>IF('CASE DATA'!E105="725.1","YES","NO")</f>
        <v>NO</v>
      </c>
      <c r="AA104" s="117" t="str">
        <f>IF(Z104="YES",IF(C104+730.5&lt;'BASIC INFO'!$B$3, "YES","NO"), "N/A")</f>
        <v>N/A</v>
      </c>
      <c r="AB104" s="117" t="str">
        <f>IF('BASIC INFO'!$B$6+6574.5&gt;C104, "YES", "NO")</f>
        <v>YES</v>
      </c>
      <c r="AC104" s="117" t="str">
        <f>IF(Z104="YES",COUNTIFS(AD$3:$AD$200,"&gt;"&amp;('CASE DATA'!C105),$AD$3:$AD$200,"&lt;"&amp;('CASE DATA'!C105+730.5)),"n/a")</f>
        <v>n/a</v>
      </c>
    </row>
    <row r="105" spans="1:29" x14ac:dyDescent="0.3">
      <c r="A105" s="117" t="str">
        <f>IF('CASE DATA'!A106="","z",'CASE DATA'!A106)</f>
        <v>z</v>
      </c>
      <c r="B105" s="117" t="str">
        <f>IF('CASE DATA'!A106="","",'CASE DATA'!D106)</f>
        <v/>
      </c>
      <c r="C105" s="120">
        <f>'CASE DATA'!C106</f>
        <v>0</v>
      </c>
      <c r="D105" s="163" t="str">
        <f>IF('CASE DATA'!H106="YES",SUM('CASE DATA'!J106:K106,'CASE DATA'!M106,'CASE DATA'!O106:R106),"n/a")</f>
        <v>n/a</v>
      </c>
      <c r="E105" s="5" t="str">
        <f>IF(OR('CASE DATA'!F106="JUV", 'CASE DATA'!F106="JWV"), "YES", "NO")</f>
        <v>NO</v>
      </c>
      <c r="F105" s="5" t="str">
        <f t="array" ref="F105">IF(E105="YES",IF(SUM(COUNTIF('CASE DATA'!$F$4:$F$200, {"GTR","GPL","DEF","JUV"}))&gt;0, "YES","NO"),"N/A")</f>
        <v>N/A</v>
      </c>
      <c r="G105" s="5" t="str">
        <f>IF(E105="YES",IF(COUNTIF('CASE DATA'!$C$4:$C$200, "")-COUNTIF('CASE DATA'!$A$4:$A$200, "")&gt;0, "YES","NO"),"N/A")</f>
        <v>N/A</v>
      </c>
      <c r="H105" s="117" t="str">
        <f>_xlfn.IFS(E105="NO", "N/A", AND('BASIC INFO'!$B$3&gt;'BASIC INFO'!$B$6+6574.5, C105+730.5&lt;'BASIC INFO'!$B$3), "YES", 'BASIC INFO'!$B$3&lt;('BASIC INFO'!$B$6+6574.5), "NOT YET 18", C105+730.5&gt;'BASIC INFO'!$B$3, "NOT YET 2 YEARS")</f>
        <v>N/A</v>
      </c>
      <c r="I105" s="115" t="str">
        <f>IF(OR(AND(LEFT('CASE DATA'!E106,4)="321.",MID('CASE DATA'!A106,8,2)="SM"),MID('CASE DATA'!A106,8,2)="ST",MID('CASE DATA'!A106,8,2)="NT"),"TRAFFIC",IF(OR('CASE DATA'!F106="DISM", 'CASE DATA'!F106="ACQ", 'CASE DATA'!F106="NOTF", 'CASE DATA'!F106="WTHD", 'CASE DATA'!F106="TNSF"), "YES", "NO"))</f>
        <v>NO</v>
      </c>
      <c r="J105" s="114" t="str">
        <f>IF(I105="YES",'CASE DATA'!K106,"N/A")</f>
        <v>N/A</v>
      </c>
      <c r="K105" s="114" t="str">
        <f>IF(I105="YES",'CASE DATA'!I106+'CASE DATA'!J106+'CASE DATA'!L106+'CASE DATA'!M106+'CASE DATA'!N106+'CASE DATA'!O106+'CASE DATA'!P106+'CASE DATA'!Q106+'CASE DATA'!R106,"N/A")</f>
        <v>N/A</v>
      </c>
      <c r="L105" s="117" t="str">
        <f>IF(I105="YES",IF(C105+180&lt;'BASIC INFO'!$B$3, "YES", "NO"),"N/A")</f>
        <v>N/A</v>
      </c>
      <c r="M105" s="114" t="str">
        <f t="array" ref="M105">IF(I105="TRAFFIC","n/a",IF(OR('CASE DATA'!F106="GTR", 'CASE DATA'!F106="GPL"),IF(SUM(COUNTIF('CASE DATA'!U106:AF106, TABLES!$N$2:$N$218&amp;"*"))&gt;0,"felony","eligible"),"n/a"))</f>
        <v>n/a</v>
      </c>
      <c r="N105" s="114" t="str">
        <f t="array" ref="N105">IF(M105="eligible",IF(OR((SUM(COUNTIF('CASE DATA'!U106:AF106,TABLES!$P$2:$P$19&amp;"*"))&gt;0),LEFT('CASE DATA'!U106:AF106,4)="717C", LEFT('CASE DATA'!U106:AF106, 3)="719", LEFT('CASE DATA'!U106:AF106,3)="720", LEFT('CASE DATA'!U106:AF106,3)="724", LEFT('CASE DATA'!U106:AF106,3)="726", LEFT('CASE DATA'!U106:AF106,3)="728", LEFT('CASE DATA'!U106:AF106,4)="901A"), "ineligible misd","eligible"),"n/a")</f>
        <v>n/a</v>
      </c>
      <c r="O105" s="114" t="str">
        <f>IF(N105="eligible",IF(COUNTIF('CASE DATA'!$C$4:$C$200, "")-COUNTIF('CASE DATA'!$A$4:$A$200, "")&gt;0, "YES","NO"),"N/A")</f>
        <v>N/A</v>
      </c>
      <c r="P105" s="114" t="str">
        <f>IF(N105="eligible",'CASE DATA'!K106,"N/A")</f>
        <v>N/A</v>
      </c>
      <c r="Q105" s="114" t="str">
        <f>IF(N105="eligible",'CASE DATA'!I106+'CASE DATA'!J106+'CASE DATA'!L106+'CASE DATA'!M106+'CASE DATA'!N106+'CASE DATA'!O106+'CASE DATA'!P106+'CASE DATA'!Q106+'CASE DATA'!R106,"N/A")</f>
        <v>N/A</v>
      </c>
      <c r="R105" s="114" t="str">
        <f>IF(N105="eligible",IF(C105+2920&lt;'BASIC INFO'!$B$3, "YES", "NO"),"N/A")</f>
        <v>N/A</v>
      </c>
      <c r="S105" s="115" t="str">
        <f>IF(OR('CASE DATA'!F106="DEF"), "YES", "NO")</f>
        <v>NO</v>
      </c>
      <c r="T105" s="117" t="str">
        <f>IF(S105="YES",'CASE DATA'!H106,"N/A")</f>
        <v>N/A</v>
      </c>
      <c r="U105" s="114" t="str">
        <f>IF(S105="YES",'CASE DATA'!K106,"N/A")</f>
        <v>N/A</v>
      </c>
      <c r="V105" s="114" t="str">
        <f>IF(S105="YES",'CASE DATA'!I106+'CASE DATA'!J106+'CASE DATA'!L106+'CASE DATA'!M106+'CASE DATA'!N106+'CASE DATA'!O106+'CASE DATA'!P106+'CASE DATA'!Q106+'CASE DATA'!R106,"N/A")</f>
        <v>N/A</v>
      </c>
      <c r="W105" s="117" t="str">
        <f>IF(OR('CASE DATA'!E106="123.46",'CASE DATA'!E106="123.47"),"YES","NO")</f>
        <v>NO</v>
      </c>
      <c r="X105" s="136" t="str">
        <f>IF(W105="YES",COUNTIFS(AD$3:$AD$200,"&gt;"&amp;('CASE DATA'!C106),$AD$3:$AD$200,"&lt;"&amp;('CASE DATA'!C106+730.5)),"n/a")</f>
        <v>n/a</v>
      </c>
      <c r="Y105" s="114" t="str">
        <f>IF(W105="YES",IF(C105+730.5&lt;'BASIC INFO'!$B$3, "YES","NO"), "N/A")</f>
        <v>N/A</v>
      </c>
      <c r="Z105" s="117" t="str">
        <f>IF('CASE DATA'!E106="725.1","YES","NO")</f>
        <v>NO</v>
      </c>
      <c r="AA105" s="117" t="str">
        <f>IF(Z105="YES",IF(C105+730.5&lt;'BASIC INFO'!$B$3, "YES","NO"), "N/A")</f>
        <v>N/A</v>
      </c>
      <c r="AB105" s="117" t="str">
        <f>IF('BASIC INFO'!$B$6+6574.5&gt;C105, "YES", "NO")</f>
        <v>YES</v>
      </c>
      <c r="AC105" s="117" t="str">
        <f>IF(Z105="YES",COUNTIFS(AD$3:$AD$200,"&gt;"&amp;('CASE DATA'!C106),$AD$3:$AD$200,"&lt;"&amp;('CASE DATA'!C106+730.5)),"n/a")</f>
        <v>n/a</v>
      </c>
    </row>
    <row r="106" spans="1:29" x14ac:dyDescent="0.3">
      <c r="A106" s="117" t="str">
        <f>IF('CASE DATA'!A107="","z",'CASE DATA'!A107)</f>
        <v>z</v>
      </c>
      <c r="B106" s="117" t="str">
        <f>IF('CASE DATA'!A107="","",'CASE DATA'!D107)</f>
        <v/>
      </c>
      <c r="C106" s="120">
        <f>'CASE DATA'!C107</f>
        <v>0</v>
      </c>
      <c r="D106" s="163" t="str">
        <f>IF('CASE DATA'!H107="YES",SUM('CASE DATA'!J107:K107,'CASE DATA'!M107,'CASE DATA'!O107:R107),"n/a")</f>
        <v>n/a</v>
      </c>
      <c r="E106" s="5" t="str">
        <f>IF(OR('CASE DATA'!F107="JUV", 'CASE DATA'!F107="JWV"), "YES", "NO")</f>
        <v>NO</v>
      </c>
      <c r="F106" s="5" t="str">
        <f t="array" ref="F106">IF(E106="YES",IF(SUM(COUNTIF('CASE DATA'!$F$4:$F$200, {"GTR","GPL","DEF","JUV"}))&gt;0, "YES","NO"),"N/A")</f>
        <v>N/A</v>
      </c>
      <c r="G106" s="5" t="str">
        <f>IF(E106="YES",IF(COUNTIF('CASE DATA'!$C$4:$C$200, "")-COUNTIF('CASE DATA'!$A$4:$A$200, "")&gt;0, "YES","NO"),"N/A")</f>
        <v>N/A</v>
      </c>
      <c r="H106" s="117" t="str">
        <f>_xlfn.IFS(E106="NO", "N/A", AND('BASIC INFO'!$B$3&gt;'BASIC INFO'!$B$6+6574.5, C106+730.5&lt;'BASIC INFO'!$B$3), "YES", 'BASIC INFO'!$B$3&lt;('BASIC INFO'!$B$6+6574.5), "NOT YET 18", C106+730.5&gt;'BASIC INFO'!$B$3, "NOT YET 2 YEARS")</f>
        <v>N/A</v>
      </c>
      <c r="I106" s="115" t="str">
        <f>IF(OR(AND(LEFT('CASE DATA'!E107,4)="321.",MID('CASE DATA'!A107,8,2)="SM"),MID('CASE DATA'!A107,8,2)="ST",MID('CASE DATA'!A107,8,2)="NT"),"TRAFFIC",IF(OR('CASE DATA'!F107="DISM", 'CASE DATA'!F107="ACQ", 'CASE DATA'!F107="NOTF", 'CASE DATA'!F107="WTHD", 'CASE DATA'!F107="TNSF"), "YES", "NO"))</f>
        <v>NO</v>
      </c>
      <c r="J106" s="114" t="str">
        <f>IF(I106="YES",'CASE DATA'!K107,"N/A")</f>
        <v>N/A</v>
      </c>
      <c r="K106" s="114" t="str">
        <f>IF(I106="YES",'CASE DATA'!I107+'CASE DATA'!J107+'CASE DATA'!L107+'CASE DATA'!M107+'CASE DATA'!N107+'CASE DATA'!O107+'CASE DATA'!P107+'CASE DATA'!Q107+'CASE DATA'!R107,"N/A")</f>
        <v>N/A</v>
      </c>
      <c r="L106" s="117" t="str">
        <f>IF(I106="YES",IF(C106+180&lt;'BASIC INFO'!$B$3, "YES", "NO"),"N/A")</f>
        <v>N/A</v>
      </c>
      <c r="M106" s="114" t="str">
        <f t="array" ref="M106">IF(I106="TRAFFIC","n/a",IF(OR('CASE DATA'!F107="GTR", 'CASE DATA'!F107="GPL"),IF(SUM(COUNTIF('CASE DATA'!U107:AF107, TABLES!$N$2:$N$218&amp;"*"))&gt;0,"felony","eligible"),"n/a"))</f>
        <v>n/a</v>
      </c>
      <c r="N106" s="114" t="str">
        <f t="array" ref="N106">IF(M106="eligible",IF(OR((SUM(COUNTIF('CASE DATA'!U107:AF107,TABLES!$P$2:$P$19&amp;"*"))&gt;0),LEFT('CASE DATA'!U107:AF107,4)="717C", LEFT('CASE DATA'!U107:AF107, 3)="719", LEFT('CASE DATA'!U107:AF107,3)="720", LEFT('CASE DATA'!U107:AF107,3)="724", LEFT('CASE DATA'!U107:AF107,3)="726", LEFT('CASE DATA'!U107:AF107,3)="728", LEFT('CASE DATA'!U107:AF107,4)="901A"), "ineligible misd","eligible"),"n/a")</f>
        <v>n/a</v>
      </c>
      <c r="O106" s="114" t="str">
        <f>IF(N106="eligible",IF(COUNTIF('CASE DATA'!$C$4:$C$200, "")-COUNTIF('CASE DATA'!$A$4:$A$200, "")&gt;0, "YES","NO"),"N/A")</f>
        <v>N/A</v>
      </c>
      <c r="P106" s="114" t="str">
        <f>IF(N106="eligible",'CASE DATA'!K107,"N/A")</f>
        <v>N/A</v>
      </c>
      <c r="Q106" s="114" t="str">
        <f>IF(N106="eligible",'CASE DATA'!I107+'CASE DATA'!J107+'CASE DATA'!L107+'CASE DATA'!M107+'CASE DATA'!N107+'CASE DATA'!O107+'CASE DATA'!P107+'CASE DATA'!Q107+'CASE DATA'!R107,"N/A")</f>
        <v>N/A</v>
      </c>
      <c r="R106" s="114" t="str">
        <f>IF(N106="eligible",IF(C106+2920&lt;'BASIC INFO'!$B$3, "YES", "NO"),"N/A")</f>
        <v>N/A</v>
      </c>
      <c r="S106" s="115" t="str">
        <f>IF(OR('CASE DATA'!F107="DEF"), "YES", "NO")</f>
        <v>NO</v>
      </c>
      <c r="T106" s="117" t="str">
        <f>IF(S106="YES",'CASE DATA'!H107,"N/A")</f>
        <v>N/A</v>
      </c>
      <c r="U106" s="114" t="str">
        <f>IF(S106="YES",'CASE DATA'!K107,"N/A")</f>
        <v>N/A</v>
      </c>
      <c r="V106" s="114" t="str">
        <f>IF(S106="YES",'CASE DATA'!I107+'CASE DATA'!J107+'CASE DATA'!L107+'CASE DATA'!M107+'CASE DATA'!N107+'CASE DATA'!O107+'CASE DATA'!P107+'CASE DATA'!Q107+'CASE DATA'!R107,"N/A")</f>
        <v>N/A</v>
      </c>
      <c r="W106" s="117" t="str">
        <f>IF(OR('CASE DATA'!E107="123.46",'CASE DATA'!E107="123.47"),"YES","NO")</f>
        <v>NO</v>
      </c>
      <c r="X106" s="136" t="str">
        <f>IF(W106="YES",COUNTIFS(AD$3:$AD$200,"&gt;"&amp;('CASE DATA'!C107),$AD$3:$AD$200,"&lt;"&amp;('CASE DATA'!C107+730.5)),"n/a")</f>
        <v>n/a</v>
      </c>
      <c r="Y106" s="114" t="str">
        <f>IF(W106="YES",IF(C106+730.5&lt;'BASIC INFO'!$B$3, "YES","NO"), "N/A")</f>
        <v>N/A</v>
      </c>
      <c r="Z106" s="117" t="str">
        <f>IF('CASE DATA'!E107="725.1","YES","NO")</f>
        <v>NO</v>
      </c>
      <c r="AA106" s="117" t="str">
        <f>IF(Z106="YES",IF(C106+730.5&lt;'BASIC INFO'!$B$3, "YES","NO"), "N/A")</f>
        <v>N/A</v>
      </c>
      <c r="AB106" s="117" t="str">
        <f>IF('BASIC INFO'!$B$6+6574.5&gt;C106, "YES", "NO")</f>
        <v>YES</v>
      </c>
      <c r="AC106" s="117" t="str">
        <f>IF(Z106="YES",COUNTIFS(AD$3:$AD$200,"&gt;"&amp;('CASE DATA'!C107),$AD$3:$AD$200,"&lt;"&amp;('CASE DATA'!C107+730.5)),"n/a")</f>
        <v>n/a</v>
      </c>
    </row>
    <row r="107" spans="1:29" x14ac:dyDescent="0.3">
      <c r="A107" s="117" t="str">
        <f>IF('CASE DATA'!A108="","z",'CASE DATA'!A108)</f>
        <v>z</v>
      </c>
      <c r="B107" s="117" t="str">
        <f>IF('CASE DATA'!A108="","",'CASE DATA'!D108)</f>
        <v/>
      </c>
      <c r="C107" s="120">
        <f>'CASE DATA'!C108</f>
        <v>0</v>
      </c>
      <c r="D107" s="163" t="str">
        <f>IF('CASE DATA'!H108="YES",SUM('CASE DATA'!J108:K108,'CASE DATA'!M108,'CASE DATA'!O108:R108),"n/a")</f>
        <v>n/a</v>
      </c>
      <c r="E107" s="5" t="str">
        <f>IF(OR('CASE DATA'!F108="JUV", 'CASE DATA'!F108="JWV"), "YES", "NO")</f>
        <v>NO</v>
      </c>
      <c r="F107" s="5" t="str">
        <f t="array" ref="F107">IF(E107="YES",IF(SUM(COUNTIF('CASE DATA'!$F$4:$F$200, {"GTR","GPL","DEF","JUV"}))&gt;0, "YES","NO"),"N/A")</f>
        <v>N/A</v>
      </c>
      <c r="G107" s="5" t="str">
        <f>IF(E107="YES",IF(COUNTIF('CASE DATA'!$C$4:$C$200, "")-COUNTIF('CASE DATA'!$A$4:$A$200, "")&gt;0, "YES","NO"),"N/A")</f>
        <v>N/A</v>
      </c>
      <c r="H107" s="117" t="str">
        <f>_xlfn.IFS(E107="NO", "N/A", AND('BASIC INFO'!$B$3&gt;'BASIC INFO'!$B$6+6574.5, C107+730.5&lt;'BASIC INFO'!$B$3), "YES", 'BASIC INFO'!$B$3&lt;('BASIC INFO'!$B$6+6574.5), "NOT YET 18", C107+730.5&gt;'BASIC INFO'!$B$3, "NOT YET 2 YEARS")</f>
        <v>N/A</v>
      </c>
      <c r="I107" s="115" t="str">
        <f>IF(OR(AND(LEFT('CASE DATA'!E108,4)="321.",MID('CASE DATA'!A108,8,2)="SM"),MID('CASE DATA'!A108,8,2)="ST",MID('CASE DATA'!A108,8,2)="NT"),"TRAFFIC",IF(OR('CASE DATA'!F108="DISM", 'CASE DATA'!F108="ACQ", 'CASE DATA'!F108="NOTF", 'CASE DATA'!F108="WTHD", 'CASE DATA'!F108="TNSF"), "YES", "NO"))</f>
        <v>NO</v>
      </c>
      <c r="J107" s="114" t="str">
        <f>IF(I107="YES",'CASE DATA'!K108,"N/A")</f>
        <v>N/A</v>
      </c>
      <c r="K107" s="114" t="str">
        <f>IF(I107="YES",'CASE DATA'!I108+'CASE DATA'!J108+'CASE DATA'!L108+'CASE DATA'!M108+'CASE DATA'!N108+'CASE DATA'!O108+'CASE DATA'!P108+'CASE DATA'!Q108+'CASE DATA'!R108,"N/A")</f>
        <v>N/A</v>
      </c>
      <c r="L107" s="117" t="str">
        <f>IF(I107="YES",IF(C107+180&lt;'BASIC INFO'!$B$3, "YES", "NO"),"N/A")</f>
        <v>N/A</v>
      </c>
      <c r="M107" s="114" t="str">
        <f t="array" ref="M107">IF(I107="TRAFFIC","n/a",IF(OR('CASE DATA'!F108="GTR", 'CASE DATA'!F108="GPL"),IF(SUM(COUNTIF('CASE DATA'!U108:AF108, TABLES!$N$2:$N$218&amp;"*"))&gt;0,"felony","eligible"),"n/a"))</f>
        <v>n/a</v>
      </c>
      <c r="N107" s="114" t="str">
        <f t="array" ref="N107">IF(M107="eligible",IF(OR((SUM(COUNTIF('CASE DATA'!U108:AF108,TABLES!$P$2:$P$19&amp;"*"))&gt;0),LEFT('CASE DATA'!U108:AF108,4)="717C", LEFT('CASE DATA'!U108:AF108, 3)="719", LEFT('CASE DATA'!U108:AF108,3)="720", LEFT('CASE DATA'!U108:AF108,3)="724", LEFT('CASE DATA'!U108:AF108,3)="726", LEFT('CASE DATA'!U108:AF108,3)="728", LEFT('CASE DATA'!U108:AF108,4)="901A"), "ineligible misd","eligible"),"n/a")</f>
        <v>n/a</v>
      </c>
      <c r="O107" s="114" t="str">
        <f>IF(N107="eligible",IF(COUNTIF('CASE DATA'!$C$4:$C$200, "")-COUNTIF('CASE DATA'!$A$4:$A$200, "")&gt;0, "YES","NO"),"N/A")</f>
        <v>N/A</v>
      </c>
      <c r="P107" s="114" t="str">
        <f>IF(N107="eligible",'CASE DATA'!K108,"N/A")</f>
        <v>N/A</v>
      </c>
      <c r="Q107" s="114" t="str">
        <f>IF(N107="eligible",'CASE DATA'!I108+'CASE DATA'!J108+'CASE DATA'!L108+'CASE DATA'!M108+'CASE DATA'!N108+'CASE DATA'!O108+'CASE DATA'!P108+'CASE DATA'!Q108+'CASE DATA'!R108,"N/A")</f>
        <v>N/A</v>
      </c>
      <c r="R107" s="114" t="str">
        <f>IF(N107="eligible",IF(C107+2920&lt;'BASIC INFO'!$B$3, "YES", "NO"),"N/A")</f>
        <v>N/A</v>
      </c>
      <c r="S107" s="115" t="str">
        <f>IF(OR('CASE DATA'!F108="DEF"), "YES", "NO")</f>
        <v>NO</v>
      </c>
      <c r="T107" s="117" t="str">
        <f>IF(S107="YES",'CASE DATA'!H108,"N/A")</f>
        <v>N/A</v>
      </c>
      <c r="U107" s="114" t="str">
        <f>IF(S107="YES",'CASE DATA'!K108,"N/A")</f>
        <v>N/A</v>
      </c>
      <c r="V107" s="114" t="str">
        <f>IF(S107="YES",'CASE DATA'!I108+'CASE DATA'!J108+'CASE DATA'!L108+'CASE DATA'!M108+'CASE DATA'!N108+'CASE DATA'!O108+'CASE DATA'!P108+'CASE DATA'!Q108+'CASE DATA'!R108,"N/A")</f>
        <v>N/A</v>
      </c>
      <c r="W107" s="117" t="str">
        <f>IF(OR('CASE DATA'!E108="123.46",'CASE DATA'!E108="123.47"),"YES","NO")</f>
        <v>NO</v>
      </c>
      <c r="X107" s="136" t="str">
        <f>IF(W107="YES",COUNTIFS(AD$3:$AD$200,"&gt;"&amp;('CASE DATA'!C108),$AD$3:$AD$200,"&lt;"&amp;('CASE DATA'!C108+730.5)),"n/a")</f>
        <v>n/a</v>
      </c>
      <c r="Y107" s="114" t="str">
        <f>IF(W107="YES",IF(C107+730.5&lt;'BASIC INFO'!$B$3, "YES","NO"), "N/A")</f>
        <v>N/A</v>
      </c>
      <c r="Z107" s="117" t="str">
        <f>IF('CASE DATA'!E108="725.1","YES","NO")</f>
        <v>NO</v>
      </c>
      <c r="AA107" s="117" t="str">
        <f>IF(Z107="YES",IF(C107+730.5&lt;'BASIC INFO'!$B$3, "YES","NO"), "N/A")</f>
        <v>N/A</v>
      </c>
      <c r="AB107" s="117" t="str">
        <f>IF('BASIC INFO'!$B$6+6574.5&gt;C107, "YES", "NO")</f>
        <v>YES</v>
      </c>
      <c r="AC107" s="117" t="str">
        <f>IF(Z107="YES",COUNTIFS(AD$3:$AD$200,"&gt;"&amp;('CASE DATA'!C108),$AD$3:$AD$200,"&lt;"&amp;('CASE DATA'!C108+730.5)),"n/a")</f>
        <v>n/a</v>
      </c>
    </row>
    <row r="108" spans="1:29" x14ac:dyDescent="0.3">
      <c r="A108" s="117" t="str">
        <f>IF('CASE DATA'!A109="","z",'CASE DATA'!A109)</f>
        <v>z</v>
      </c>
      <c r="B108" s="117" t="str">
        <f>IF('CASE DATA'!A109="","",'CASE DATA'!D109)</f>
        <v/>
      </c>
      <c r="C108" s="120">
        <f>'CASE DATA'!C109</f>
        <v>0</v>
      </c>
      <c r="D108" s="163" t="str">
        <f>IF('CASE DATA'!H109="YES",SUM('CASE DATA'!J109:K109,'CASE DATA'!M109,'CASE DATA'!O109:R109),"n/a")</f>
        <v>n/a</v>
      </c>
      <c r="E108" s="5" t="str">
        <f>IF(OR('CASE DATA'!F109="JUV", 'CASE DATA'!F109="JWV"), "YES", "NO")</f>
        <v>NO</v>
      </c>
      <c r="F108" s="5" t="str">
        <f t="array" ref="F108">IF(E108="YES",IF(SUM(COUNTIF('CASE DATA'!$F$4:$F$200, {"GTR","GPL","DEF","JUV"}))&gt;0, "YES","NO"),"N/A")</f>
        <v>N/A</v>
      </c>
      <c r="G108" s="5" t="str">
        <f>IF(E108="YES",IF(COUNTIF('CASE DATA'!$C$4:$C$200, "")-COUNTIF('CASE DATA'!$A$4:$A$200, "")&gt;0, "YES","NO"),"N/A")</f>
        <v>N/A</v>
      </c>
      <c r="H108" s="117" t="str">
        <f>_xlfn.IFS(E108="NO", "N/A", AND('BASIC INFO'!$B$3&gt;'BASIC INFO'!$B$6+6574.5, C108+730.5&lt;'BASIC INFO'!$B$3), "YES", 'BASIC INFO'!$B$3&lt;('BASIC INFO'!$B$6+6574.5), "NOT YET 18", C108+730.5&gt;'BASIC INFO'!$B$3, "NOT YET 2 YEARS")</f>
        <v>N/A</v>
      </c>
      <c r="I108" s="115" t="str">
        <f>IF(OR(AND(LEFT('CASE DATA'!E109,4)="321.",MID('CASE DATA'!A109,8,2)="SM"),MID('CASE DATA'!A109,8,2)="ST",MID('CASE DATA'!A109,8,2)="NT"),"TRAFFIC",IF(OR('CASE DATA'!F109="DISM", 'CASE DATA'!F109="ACQ", 'CASE DATA'!F109="NOTF", 'CASE DATA'!F109="WTHD", 'CASE DATA'!F109="TNSF"), "YES", "NO"))</f>
        <v>NO</v>
      </c>
      <c r="J108" s="114" t="str">
        <f>IF(I108="YES",'CASE DATA'!K109,"N/A")</f>
        <v>N/A</v>
      </c>
      <c r="K108" s="114" t="str">
        <f>IF(I108="YES",'CASE DATA'!I109+'CASE DATA'!J109+'CASE DATA'!L109+'CASE DATA'!M109+'CASE DATA'!N109+'CASE DATA'!O109+'CASE DATA'!P109+'CASE DATA'!Q109+'CASE DATA'!R109,"N/A")</f>
        <v>N/A</v>
      </c>
      <c r="L108" s="117" t="str">
        <f>IF(I108="YES",IF(C108+180&lt;'BASIC INFO'!$B$3, "YES", "NO"),"N/A")</f>
        <v>N/A</v>
      </c>
      <c r="M108" s="114" t="str">
        <f t="array" ref="M108">IF(I108="TRAFFIC","n/a",IF(OR('CASE DATA'!F109="GTR", 'CASE DATA'!F109="GPL"),IF(SUM(COUNTIF('CASE DATA'!U109:AF109, TABLES!$N$2:$N$218&amp;"*"))&gt;0,"felony","eligible"),"n/a"))</f>
        <v>n/a</v>
      </c>
      <c r="N108" s="114" t="str">
        <f t="array" ref="N108">IF(M108="eligible",IF(OR((SUM(COUNTIF('CASE DATA'!U109:AF109,TABLES!$P$2:$P$19&amp;"*"))&gt;0),LEFT('CASE DATA'!U109:AF109,4)="717C", LEFT('CASE DATA'!U109:AF109, 3)="719", LEFT('CASE DATA'!U109:AF109,3)="720", LEFT('CASE DATA'!U109:AF109,3)="724", LEFT('CASE DATA'!U109:AF109,3)="726", LEFT('CASE DATA'!U109:AF109,3)="728", LEFT('CASE DATA'!U109:AF109,4)="901A"), "ineligible misd","eligible"),"n/a")</f>
        <v>n/a</v>
      </c>
      <c r="O108" s="114" t="str">
        <f>IF(N108="eligible",IF(COUNTIF('CASE DATA'!$C$4:$C$200, "")-COUNTIF('CASE DATA'!$A$4:$A$200, "")&gt;0, "YES","NO"),"N/A")</f>
        <v>N/A</v>
      </c>
      <c r="P108" s="114" t="str">
        <f>IF(N108="eligible",'CASE DATA'!K109,"N/A")</f>
        <v>N/A</v>
      </c>
      <c r="Q108" s="114" t="str">
        <f>IF(N108="eligible",'CASE DATA'!I109+'CASE DATA'!J109+'CASE DATA'!L109+'CASE DATA'!M109+'CASE DATA'!N109+'CASE DATA'!O109+'CASE DATA'!P109+'CASE DATA'!Q109+'CASE DATA'!R109,"N/A")</f>
        <v>N/A</v>
      </c>
      <c r="R108" s="114" t="str">
        <f>IF(N108="eligible",IF(C108+2920&lt;'BASIC INFO'!$B$3, "YES", "NO"),"N/A")</f>
        <v>N/A</v>
      </c>
      <c r="S108" s="115" t="str">
        <f>IF(OR('CASE DATA'!F109="DEF"), "YES", "NO")</f>
        <v>NO</v>
      </c>
      <c r="T108" s="117" t="str">
        <f>IF(S108="YES",'CASE DATA'!H109,"N/A")</f>
        <v>N/A</v>
      </c>
      <c r="U108" s="114" t="str">
        <f>IF(S108="YES",'CASE DATA'!K109,"N/A")</f>
        <v>N/A</v>
      </c>
      <c r="V108" s="114" t="str">
        <f>IF(S108="YES",'CASE DATA'!I109+'CASE DATA'!J109+'CASE DATA'!L109+'CASE DATA'!M109+'CASE DATA'!N109+'CASE DATA'!O109+'CASE DATA'!P109+'CASE DATA'!Q109+'CASE DATA'!R109,"N/A")</f>
        <v>N/A</v>
      </c>
      <c r="W108" s="117" t="str">
        <f>IF(OR('CASE DATA'!E109="123.46",'CASE DATA'!E109="123.47"),"YES","NO")</f>
        <v>NO</v>
      </c>
      <c r="X108" s="136" t="str">
        <f>IF(W108="YES",COUNTIFS(AD$3:$AD$200,"&gt;"&amp;('CASE DATA'!C109),$AD$3:$AD$200,"&lt;"&amp;('CASE DATA'!C109+730.5)),"n/a")</f>
        <v>n/a</v>
      </c>
      <c r="Y108" s="114" t="str">
        <f>IF(W108="YES",IF(C108+730.5&lt;'BASIC INFO'!$B$3, "YES","NO"), "N/A")</f>
        <v>N/A</v>
      </c>
      <c r="Z108" s="117" t="str">
        <f>IF('CASE DATA'!E109="725.1","YES","NO")</f>
        <v>NO</v>
      </c>
      <c r="AA108" s="117" t="str">
        <f>IF(Z108="YES",IF(C108+730.5&lt;'BASIC INFO'!$B$3, "YES","NO"), "N/A")</f>
        <v>N/A</v>
      </c>
      <c r="AB108" s="117" t="str">
        <f>IF('BASIC INFO'!$B$6+6574.5&gt;C108, "YES", "NO")</f>
        <v>YES</v>
      </c>
      <c r="AC108" s="117" t="str">
        <f>IF(Z108="YES",COUNTIFS(AD$3:$AD$200,"&gt;"&amp;('CASE DATA'!C109),$AD$3:$AD$200,"&lt;"&amp;('CASE DATA'!C109+730.5)),"n/a")</f>
        <v>n/a</v>
      </c>
    </row>
    <row r="109" spans="1:29" x14ac:dyDescent="0.3">
      <c r="A109" s="117" t="str">
        <f>IF('CASE DATA'!A110="","z",'CASE DATA'!A110)</f>
        <v>z</v>
      </c>
      <c r="B109" s="117" t="str">
        <f>IF('CASE DATA'!A110="","",'CASE DATA'!D110)</f>
        <v/>
      </c>
      <c r="C109" s="120">
        <f>'CASE DATA'!C110</f>
        <v>0</v>
      </c>
      <c r="D109" s="163" t="str">
        <f>IF('CASE DATA'!H110="YES",SUM('CASE DATA'!J110:K110,'CASE DATA'!M110,'CASE DATA'!O110:R110),"n/a")</f>
        <v>n/a</v>
      </c>
      <c r="E109" s="5" t="str">
        <f>IF(OR('CASE DATA'!F110="JUV", 'CASE DATA'!F110="JWV"), "YES", "NO")</f>
        <v>NO</v>
      </c>
      <c r="F109" s="5" t="str">
        <f t="array" ref="F109">IF(E109="YES",IF(SUM(COUNTIF('CASE DATA'!$F$4:$F$200, {"GTR","GPL","DEF","JUV"}))&gt;0, "YES","NO"),"N/A")</f>
        <v>N/A</v>
      </c>
      <c r="G109" s="5" t="str">
        <f>IF(E109="YES",IF(COUNTIF('CASE DATA'!$C$4:$C$200, "")-COUNTIF('CASE DATA'!$A$4:$A$200, "")&gt;0, "YES","NO"),"N/A")</f>
        <v>N/A</v>
      </c>
      <c r="H109" s="117" t="str">
        <f>_xlfn.IFS(E109="NO", "N/A", AND('BASIC INFO'!$B$3&gt;'BASIC INFO'!$B$6+6574.5, C109+730.5&lt;'BASIC INFO'!$B$3), "YES", 'BASIC INFO'!$B$3&lt;('BASIC INFO'!$B$6+6574.5), "NOT YET 18", C109+730.5&gt;'BASIC INFO'!$B$3, "NOT YET 2 YEARS")</f>
        <v>N/A</v>
      </c>
      <c r="I109" s="115" t="str">
        <f>IF(OR(AND(LEFT('CASE DATA'!E110,4)="321.",MID('CASE DATA'!A110,8,2)="SM"),MID('CASE DATA'!A110,8,2)="ST",MID('CASE DATA'!A110,8,2)="NT"),"TRAFFIC",IF(OR('CASE DATA'!F110="DISM", 'CASE DATA'!F110="ACQ", 'CASE DATA'!F110="NOTF", 'CASE DATA'!F110="WTHD", 'CASE DATA'!F110="TNSF"), "YES", "NO"))</f>
        <v>NO</v>
      </c>
      <c r="J109" s="114" t="str">
        <f>IF(I109="YES",'CASE DATA'!K110,"N/A")</f>
        <v>N/A</v>
      </c>
      <c r="K109" s="114" t="str">
        <f>IF(I109="YES",'CASE DATA'!I110+'CASE DATA'!J110+'CASE DATA'!L110+'CASE DATA'!M110+'CASE DATA'!N110+'CASE DATA'!O110+'CASE DATA'!P110+'CASE DATA'!Q110+'CASE DATA'!R110,"N/A")</f>
        <v>N/A</v>
      </c>
      <c r="L109" s="117" t="str">
        <f>IF(I109="YES",IF(C109+180&lt;'BASIC INFO'!$B$3, "YES", "NO"),"N/A")</f>
        <v>N/A</v>
      </c>
      <c r="M109" s="114" t="str">
        <f t="array" ref="M109">IF(I109="TRAFFIC","n/a",IF(OR('CASE DATA'!F110="GTR", 'CASE DATA'!F110="GPL"),IF(SUM(COUNTIF('CASE DATA'!U110:AF110, TABLES!$N$2:$N$218&amp;"*"))&gt;0,"felony","eligible"),"n/a"))</f>
        <v>n/a</v>
      </c>
      <c r="N109" s="114" t="str">
        <f t="array" ref="N109">IF(M109="eligible",IF(OR((SUM(COUNTIF('CASE DATA'!U110:AF110,TABLES!$P$2:$P$19&amp;"*"))&gt;0),LEFT('CASE DATA'!U110:AF110,4)="717C", LEFT('CASE DATA'!U110:AF110, 3)="719", LEFT('CASE DATA'!U110:AF110,3)="720", LEFT('CASE DATA'!U110:AF110,3)="724", LEFT('CASE DATA'!U110:AF110,3)="726", LEFT('CASE DATA'!U110:AF110,3)="728", LEFT('CASE DATA'!U110:AF110,4)="901A"), "ineligible misd","eligible"),"n/a")</f>
        <v>n/a</v>
      </c>
      <c r="O109" s="114" t="str">
        <f>IF(N109="eligible",IF(COUNTIF('CASE DATA'!$C$4:$C$200, "")-COUNTIF('CASE DATA'!$A$4:$A$200, "")&gt;0, "YES","NO"),"N/A")</f>
        <v>N/A</v>
      </c>
      <c r="P109" s="114" t="str">
        <f>IF(N109="eligible",'CASE DATA'!K110,"N/A")</f>
        <v>N/A</v>
      </c>
      <c r="Q109" s="114" t="str">
        <f>IF(N109="eligible",'CASE DATA'!I110+'CASE DATA'!J110+'CASE DATA'!L110+'CASE DATA'!M110+'CASE DATA'!N110+'CASE DATA'!O110+'CASE DATA'!P110+'CASE DATA'!Q110+'CASE DATA'!R110,"N/A")</f>
        <v>N/A</v>
      </c>
      <c r="R109" s="114" t="str">
        <f>IF(N109="eligible",IF(C109+2920&lt;'BASIC INFO'!$B$3, "YES", "NO"),"N/A")</f>
        <v>N/A</v>
      </c>
      <c r="S109" s="115" t="str">
        <f>IF(OR('CASE DATA'!F110="DEF"), "YES", "NO")</f>
        <v>NO</v>
      </c>
      <c r="T109" s="117" t="str">
        <f>IF(S109="YES",'CASE DATA'!H110,"N/A")</f>
        <v>N/A</v>
      </c>
      <c r="U109" s="114" t="str">
        <f>IF(S109="YES",'CASE DATA'!K110,"N/A")</f>
        <v>N/A</v>
      </c>
      <c r="V109" s="114" t="str">
        <f>IF(S109="YES",'CASE DATA'!I110+'CASE DATA'!J110+'CASE DATA'!L110+'CASE DATA'!M110+'CASE DATA'!N110+'CASE DATA'!O110+'CASE DATA'!P110+'CASE DATA'!Q110+'CASE DATA'!R110,"N/A")</f>
        <v>N/A</v>
      </c>
      <c r="W109" s="117" t="str">
        <f>IF(OR('CASE DATA'!E110="123.46",'CASE DATA'!E110="123.47"),"YES","NO")</f>
        <v>NO</v>
      </c>
      <c r="X109" s="136" t="str">
        <f>IF(W109="YES",COUNTIFS(AD$3:$AD$200,"&gt;"&amp;('CASE DATA'!C110),$AD$3:$AD$200,"&lt;"&amp;('CASE DATA'!C110+730.5)),"n/a")</f>
        <v>n/a</v>
      </c>
      <c r="Y109" s="114" t="str">
        <f>IF(W109="YES",IF(C109+730.5&lt;'BASIC INFO'!$B$3, "YES","NO"), "N/A")</f>
        <v>N/A</v>
      </c>
      <c r="Z109" s="117" t="str">
        <f>IF('CASE DATA'!E110="725.1","YES","NO")</f>
        <v>NO</v>
      </c>
      <c r="AA109" s="117" t="str">
        <f>IF(Z109="YES",IF(C109+730.5&lt;'BASIC INFO'!$B$3, "YES","NO"), "N/A")</f>
        <v>N/A</v>
      </c>
      <c r="AB109" s="117" t="str">
        <f>IF('BASIC INFO'!$B$6+6574.5&gt;C109, "YES", "NO")</f>
        <v>YES</v>
      </c>
      <c r="AC109" s="117" t="str">
        <f>IF(Z109="YES",COUNTIFS(AD$3:$AD$200,"&gt;"&amp;('CASE DATA'!C110),$AD$3:$AD$200,"&lt;"&amp;('CASE DATA'!C110+730.5)),"n/a")</f>
        <v>n/a</v>
      </c>
    </row>
    <row r="110" spans="1:29" x14ac:dyDescent="0.3">
      <c r="A110" s="117" t="str">
        <f>IF('CASE DATA'!A111="","z",'CASE DATA'!A111)</f>
        <v>z</v>
      </c>
      <c r="B110" s="117" t="str">
        <f>IF('CASE DATA'!A111="","",'CASE DATA'!D111)</f>
        <v/>
      </c>
      <c r="C110" s="120">
        <f>'CASE DATA'!C111</f>
        <v>0</v>
      </c>
      <c r="D110" s="163" t="str">
        <f>IF('CASE DATA'!H111="YES",SUM('CASE DATA'!J111:K111,'CASE DATA'!M111,'CASE DATA'!O111:R111),"n/a")</f>
        <v>n/a</v>
      </c>
      <c r="E110" s="5" t="str">
        <f>IF(OR('CASE DATA'!F111="JUV", 'CASE DATA'!F111="JWV"), "YES", "NO")</f>
        <v>NO</v>
      </c>
      <c r="F110" s="5" t="str">
        <f t="array" ref="F110">IF(E110="YES",IF(SUM(COUNTIF('CASE DATA'!$F$4:$F$200, {"GTR","GPL","DEF","JUV"}))&gt;0, "YES","NO"),"N/A")</f>
        <v>N/A</v>
      </c>
      <c r="G110" s="5" t="str">
        <f>IF(E110="YES",IF(COUNTIF('CASE DATA'!$C$4:$C$200, "")-COUNTIF('CASE DATA'!$A$4:$A$200, "")&gt;0, "YES","NO"),"N/A")</f>
        <v>N/A</v>
      </c>
      <c r="H110" s="117" t="str">
        <f>_xlfn.IFS(E110="NO", "N/A", AND('BASIC INFO'!$B$3&gt;'BASIC INFO'!$B$6+6574.5, C110+730.5&lt;'BASIC INFO'!$B$3), "YES", 'BASIC INFO'!$B$3&lt;('BASIC INFO'!$B$6+6574.5), "NOT YET 18", C110+730.5&gt;'BASIC INFO'!$B$3, "NOT YET 2 YEARS")</f>
        <v>N/A</v>
      </c>
      <c r="I110" s="115" t="str">
        <f>IF(OR(AND(LEFT('CASE DATA'!E111,4)="321.",MID('CASE DATA'!A111,8,2)="SM"),MID('CASE DATA'!A111,8,2)="ST",MID('CASE DATA'!A111,8,2)="NT"),"TRAFFIC",IF(OR('CASE DATA'!F111="DISM", 'CASE DATA'!F111="ACQ", 'CASE DATA'!F111="NOTF", 'CASE DATA'!F111="WTHD", 'CASE DATA'!F111="TNSF"), "YES", "NO"))</f>
        <v>NO</v>
      </c>
      <c r="J110" s="114" t="str">
        <f>IF(I110="YES",'CASE DATA'!K111,"N/A")</f>
        <v>N/A</v>
      </c>
      <c r="K110" s="114" t="str">
        <f>IF(I110="YES",'CASE DATA'!I111+'CASE DATA'!J111+'CASE DATA'!L111+'CASE DATA'!M111+'CASE DATA'!N111+'CASE DATA'!O111+'CASE DATA'!P111+'CASE DATA'!Q111+'CASE DATA'!R111,"N/A")</f>
        <v>N/A</v>
      </c>
      <c r="L110" s="117" t="str">
        <f>IF(I110="YES",IF(C110+180&lt;'BASIC INFO'!$B$3, "YES", "NO"),"N/A")</f>
        <v>N/A</v>
      </c>
      <c r="M110" s="114" t="str">
        <f t="array" ref="M110">IF(I110="TRAFFIC","n/a",IF(OR('CASE DATA'!F111="GTR", 'CASE DATA'!F111="GPL"),IF(SUM(COUNTIF('CASE DATA'!U111:AF111, TABLES!$N$2:$N$218&amp;"*"))&gt;0,"felony","eligible"),"n/a"))</f>
        <v>n/a</v>
      </c>
      <c r="N110" s="114" t="str">
        <f t="array" ref="N110">IF(M110="eligible",IF(OR((SUM(COUNTIF('CASE DATA'!U111:AF111,TABLES!$P$2:$P$19&amp;"*"))&gt;0),LEFT('CASE DATA'!U111:AF111,4)="717C", LEFT('CASE DATA'!U111:AF111, 3)="719", LEFT('CASE DATA'!U111:AF111,3)="720", LEFT('CASE DATA'!U111:AF111,3)="724", LEFT('CASE DATA'!U111:AF111,3)="726", LEFT('CASE DATA'!U111:AF111,3)="728", LEFT('CASE DATA'!U111:AF111,4)="901A"), "ineligible misd","eligible"),"n/a")</f>
        <v>n/a</v>
      </c>
      <c r="O110" s="114" t="str">
        <f>IF(N110="eligible",IF(COUNTIF('CASE DATA'!$C$4:$C$200, "")-COUNTIF('CASE DATA'!$A$4:$A$200, "")&gt;0, "YES","NO"),"N/A")</f>
        <v>N/A</v>
      </c>
      <c r="P110" s="114" t="str">
        <f>IF(N110="eligible",'CASE DATA'!K111,"N/A")</f>
        <v>N/A</v>
      </c>
      <c r="Q110" s="114" t="str">
        <f>IF(N110="eligible",'CASE DATA'!I111+'CASE DATA'!J111+'CASE DATA'!L111+'CASE DATA'!M111+'CASE DATA'!N111+'CASE DATA'!O111+'CASE DATA'!P111+'CASE DATA'!Q111+'CASE DATA'!R111,"N/A")</f>
        <v>N/A</v>
      </c>
      <c r="R110" s="114" t="str">
        <f>IF(N110="eligible",IF(C110+2920&lt;'BASIC INFO'!$B$3, "YES", "NO"),"N/A")</f>
        <v>N/A</v>
      </c>
      <c r="S110" s="115" t="str">
        <f>IF(OR('CASE DATA'!F111="DEF"), "YES", "NO")</f>
        <v>NO</v>
      </c>
      <c r="T110" s="117" t="str">
        <f>IF(S110="YES",'CASE DATA'!H111,"N/A")</f>
        <v>N/A</v>
      </c>
      <c r="U110" s="114" t="str">
        <f>IF(S110="YES",'CASE DATA'!K111,"N/A")</f>
        <v>N/A</v>
      </c>
      <c r="V110" s="114" t="str">
        <f>IF(S110="YES",'CASE DATA'!I111+'CASE DATA'!J111+'CASE DATA'!L111+'CASE DATA'!M111+'CASE DATA'!N111+'CASE DATA'!O111+'CASE DATA'!P111+'CASE DATA'!Q111+'CASE DATA'!R111,"N/A")</f>
        <v>N/A</v>
      </c>
      <c r="W110" s="117" t="str">
        <f>IF(OR('CASE DATA'!E111="123.46",'CASE DATA'!E111="123.47"),"YES","NO")</f>
        <v>NO</v>
      </c>
      <c r="X110" s="136" t="str">
        <f>IF(W110="YES",COUNTIFS(AD$3:$AD$200,"&gt;"&amp;('CASE DATA'!C111),$AD$3:$AD$200,"&lt;"&amp;('CASE DATA'!C111+730.5)),"n/a")</f>
        <v>n/a</v>
      </c>
      <c r="Y110" s="114" t="str">
        <f>IF(W110="YES",IF(C110+730.5&lt;'BASIC INFO'!$B$3, "YES","NO"), "N/A")</f>
        <v>N/A</v>
      </c>
      <c r="Z110" s="117" t="str">
        <f>IF('CASE DATA'!E111="725.1","YES","NO")</f>
        <v>NO</v>
      </c>
      <c r="AA110" s="117" t="str">
        <f>IF(Z110="YES",IF(C110+730.5&lt;'BASIC INFO'!$B$3, "YES","NO"), "N/A")</f>
        <v>N/A</v>
      </c>
      <c r="AB110" s="117" t="str">
        <f>IF('BASIC INFO'!$B$6+6574.5&gt;C110, "YES", "NO")</f>
        <v>YES</v>
      </c>
      <c r="AC110" s="117" t="str">
        <f>IF(Z110="YES",COUNTIFS(AD$3:$AD$200,"&gt;"&amp;('CASE DATA'!C111),$AD$3:$AD$200,"&lt;"&amp;('CASE DATA'!C111+730.5)),"n/a")</f>
        <v>n/a</v>
      </c>
    </row>
    <row r="111" spans="1:29" x14ac:dyDescent="0.3">
      <c r="A111" s="117" t="str">
        <f>IF('CASE DATA'!A112="","z",'CASE DATA'!A112)</f>
        <v>z</v>
      </c>
      <c r="B111" s="117" t="str">
        <f>IF('CASE DATA'!A112="","",'CASE DATA'!D112)</f>
        <v/>
      </c>
      <c r="C111" s="120">
        <f>'CASE DATA'!C112</f>
        <v>0</v>
      </c>
      <c r="D111" s="163" t="str">
        <f>IF('CASE DATA'!H112="YES",SUM('CASE DATA'!J112:K112,'CASE DATA'!M112,'CASE DATA'!O112:R112),"n/a")</f>
        <v>n/a</v>
      </c>
      <c r="E111" s="5" t="str">
        <f>IF(OR('CASE DATA'!F112="JUV", 'CASE DATA'!F112="JWV"), "YES", "NO")</f>
        <v>NO</v>
      </c>
      <c r="F111" s="5" t="str">
        <f t="array" ref="F111">IF(E111="YES",IF(SUM(COUNTIF('CASE DATA'!$F$4:$F$200, {"GTR","GPL","DEF","JUV"}))&gt;0, "YES","NO"),"N/A")</f>
        <v>N/A</v>
      </c>
      <c r="G111" s="5" t="str">
        <f>IF(E111="YES",IF(COUNTIF('CASE DATA'!$C$4:$C$200, "")-COUNTIF('CASE DATA'!$A$4:$A$200, "")&gt;0, "YES","NO"),"N/A")</f>
        <v>N/A</v>
      </c>
      <c r="H111" s="117" t="str">
        <f>_xlfn.IFS(E111="NO", "N/A", AND('BASIC INFO'!$B$3&gt;'BASIC INFO'!$B$6+6574.5, C111+730.5&lt;'BASIC INFO'!$B$3), "YES", 'BASIC INFO'!$B$3&lt;('BASIC INFO'!$B$6+6574.5), "NOT YET 18", C111+730.5&gt;'BASIC INFO'!$B$3, "NOT YET 2 YEARS")</f>
        <v>N/A</v>
      </c>
      <c r="I111" s="115" t="str">
        <f>IF(OR(AND(LEFT('CASE DATA'!E112,4)="321.",MID('CASE DATA'!A112,8,2)="SM"),MID('CASE DATA'!A112,8,2)="ST",MID('CASE DATA'!A112,8,2)="NT"),"TRAFFIC",IF(OR('CASE DATA'!F112="DISM", 'CASE DATA'!F112="ACQ", 'CASE DATA'!F112="NOTF", 'CASE DATA'!F112="WTHD", 'CASE DATA'!F112="TNSF"), "YES", "NO"))</f>
        <v>NO</v>
      </c>
      <c r="J111" s="114" t="str">
        <f>IF(I111="YES",'CASE DATA'!K112,"N/A")</f>
        <v>N/A</v>
      </c>
      <c r="K111" s="114" t="str">
        <f>IF(I111="YES",'CASE DATA'!I112+'CASE DATA'!J112+'CASE DATA'!L112+'CASE DATA'!M112+'CASE DATA'!N112+'CASE DATA'!O112+'CASE DATA'!P112+'CASE DATA'!Q112+'CASE DATA'!R112,"N/A")</f>
        <v>N/A</v>
      </c>
      <c r="L111" s="117" t="str">
        <f>IF(I111="YES",IF(C111+180&lt;'BASIC INFO'!$B$3, "YES", "NO"),"N/A")</f>
        <v>N/A</v>
      </c>
      <c r="M111" s="114" t="str">
        <f t="array" ref="M111">IF(I111="TRAFFIC","n/a",IF(OR('CASE DATA'!F112="GTR", 'CASE DATA'!F112="GPL"),IF(SUM(COUNTIF('CASE DATA'!U112:AF112, TABLES!$N$2:$N$218&amp;"*"))&gt;0,"felony","eligible"),"n/a"))</f>
        <v>n/a</v>
      </c>
      <c r="N111" s="114" t="str">
        <f t="array" ref="N111">IF(M111="eligible",IF(OR((SUM(COUNTIF('CASE DATA'!U112:AF112,TABLES!$P$2:$P$19&amp;"*"))&gt;0),LEFT('CASE DATA'!U112:AF112,4)="717C", LEFT('CASE DATA'!U112:AF112, 3)="719", LEFT('CASE DATA'!U112:AF112,3)="720", LEFT('CASE DATA'!U112:AF112,3)="724", LEFT('CASE DATA'!U112:AF112,3)="726", LEFT('CASE DATA'!U112:AF112,3)="728", LEFT('CASE DATA'!U112:AF112,4)="901A"), "ineligible misd","eligible"),"n/a")</f>
        <v>n/a</v>
      </c>
      <c r="O111" s="114" t="str">
        <f>IF(N111="eligible",IF(COUNTIF('CASE DATA'!$C$4:$C$200, "")-COUNTIF('CASE DATA'!$A$4:$A$200, "")&gt;0, "YES","NO"),"N/A")</f>
        <v>N/A</v>
      </c>
      <c r="P111" s="114" t="str">
        <f>IF(N111="eligible",'CASE DATA'!K112,"N/A")</f>
        <v>N/A</v>
      </c>
      <c r="Q111" s="114" t="str">
        <f>IF(N111="eligible",'CASE DATA'!I112+'CASE DATA'!J112+'CASE DATA'!L112+'CASE DATA'!M112+'CASE DATA'!N112+'CASE DATA'!O112+'CASE DATA'!P112+'CASE DATA'!Q112+'CASE DATA'!R112,"N/A")</f>
        <v>N/A</v>
      </c>
      <c r="R111" s="114" t="str">
        <f>IF(N111="eligible",IF(C111+2920&lt;'BASIC INFO'!$B$3, "YES", "NO"),"N/A")</f>
        <v>N/A</v>
      </c>
      <c r="S111" s="115" t="str">
        <f>IF(OR('CASE DATA'!F112="DEF"), "YES", "NO")</f>
        <v>NO</v>
      </c>
      <c r="T111" s="117" t="str">
        <f>IF(S111="YES",'CASE DATA'!H112,"N/A")</f>
        <v>N/A</v>
      </c>
      <c r="U111" s="114" t="str">
        <f>IF(S111="YES",'CASE DATA'!K112,"N/A")</f>
        <v>N/A</v>
      </c>
      <c r="V111" s="114" t="str">
        <f>IF(S111="YES",'CASE DATA'!I112+'CASE DATA'!J112+'CASE DATA'!L112+'CASE DATA'!M112+'CASE DATA'!N112+'CASE DATA'!O112+'CASE DATA'!P112+'CASE DATA'!Q112+'CASE DATA'!R112,"N/A")</f>
        <v>N/A</v>
      </c>
      <c r="W111" s="117" t="str">
        <f>IF(OR('CASE DATA'!E112="123.46",'CASE DATA'!E112="123.47"),"YES","NO")</f>
        <v>NO</v>
      </c>
      <c r="X111" s="136" t="str">
        <f>IF(W111="YES",COUNTIFS(AD$3:$AD$200,"&gt;"&amp;('CASE DATA'!C112),$AD$3:$AD$200,"&lt;"&amp;('CASE DATA'!C112+730.5)),"n/a")</f>
        <v>n/a</v>
      </c>
      <c r="Y111" s="114" t="str">
        <f>IF(W111="YES",IF(C111+730.5&lt;'BASIC INFO'!$B$3, "YES","NO"), "N/A")</f>
        <v>N/A</v>
      </c>
      <c r="Z111" s="117" t="str">
        <f>IF('CASE DATA'!E112="725.1","YES","NO")</f>
        <v>NO</v>
      </c>
      <c r="AA111" s="117" t="str">
        <f>IF(Z111="YES",IF(C111+730.5&lt;'BASIC INFO'!$B$3, "YES","NO"), "N/A")</f>
        <v>N/A</v>
      </c>
      <c r="AB111" s="117" t="str">
        <f>IF('BASIC INFO'!$B$6+6574.5&gt;C111, "YES", "NO")</f>
        <v>YES</v>
      </c>
      <c r="AC111" s="117" t="str">
        <f>IF(Z111="YES",COUNTIFS(AD$3:$AD$200,"&gt;"&amp;('CASE DATA'!C112),$AD$3:$AD$200,"&lt;"&amp;('CASE DATA'!C112+730.5)),"n/a")</f>
        <v>n/a</v>
      </c>
    </row>
    <row r="112" spans="1:29" x14ac:dyDescent="0.3">
      <c r="A112" s="117" t="str">
        <f>IF('CASE DATA'!A113="","z",'CASE DATA'!A113)</f>
        <v>z</v>
      </c>
      <c r="B112" s="117" t="str">
        <f>IF('CASE DATA'!A113="","",'CASE DATA'!D113)</f>
        <v/>
      </c>
      <c r="C112" s="120">
        <f>'CASE DATA'!C113</f>
        <v>0</v>
      </c>
      <c r="D112" s="163" t="str">
        <f>IF('CASE DATA'!H113="YES",SUM('CASE DATA'!J113:K113,'CASE DATA'!M113,'CASE DATA'!O113:R113),"n/a")</f>
        <v>n/a</v>
      </c>
      <c r="E112" s="5" t="str">
        <f>IF(OR('CASE DATA'!F113="JUV", 'CASE DATA'!F113="JWV"), "YES", "NO")</f>
        <v>NO</v>
      </c>
      <c r="F112" s="5" t="str">
        <f t="array" ref="F112">IF(E112="YES",IF(SUM(COUNTIF('CASE DATA'!$F$4:$F$200, {"GTR","GPL","DEF","JUV"}))&gt;0, "YES","NO"),"N/A")</f>
        <v>N/A</v>
      </c>
      <c r="G112" s="5" t="str">
        <f>IF(E112="YES",IF(COUNTIF('CASE DATA'!$C$4:$C$200, "")-COUNTIF('CASE DATA'!$A$4:$A$200, "")&gt;0, "YES","NO"),"N/A")</f>
        <v>N/A</v>
      </c>
      <c r="H112" s="117" t="str">
        <f>_xlfn.IFS(E112="NO", "N/A", AND('BASIC INFO'!$B$3&gt;'BASIC INFO'!$B$6+6574.5, C112+730.5&lt;'BASIC INFO'!$B$3), "YES", 'BASIC INFO'!$B$3&lt;('BASIC INFO'!$B$6+6574.5), "NOT YET 18", C112+730.5&gt;'BASIC INFO'!$B$3, "NOT YET 2 YEARS")</f>
        <v>N/A</v>
      </c>
      <c r="I112" s="115" t="str">
        <f>IF(OR(AND(LEFT('CASE DATA'!E113,4)="321.",MID('CASE DATA'!A113,8,2)="SM"),MID('CASE DATA'!A113,8,2)="ST",MID('CASE DATA'!A113,8,2)="NT"),"TRAFFIC",IF(OR('CASE DATA'!F113="DISM", 'CASE DATA'!F113="ACQ", 'CASE DATA'!F113="NOTF", 'CASE DATA'!F113="WTHD", 'CASE DATA'!F113="TNSF"), "YES", "NO"))</f>
        <v>NO</v>
      </c>
      <c r="J112" s="114" t="str">
        <f>IF(I112="YES",'CASE DATA'!K113,"N/A")</f>
        <v>N/A</v>
      </c>
      <c r="K112" s="114" t="str">
        <f>IF(I112="YES",'CASE DATA'!I113+'CASE DATA'!J113+'CASE DATA'!L113+'CASE DATA'!M113+'CASE DATA'!N113+'CASE DATA'!O113+'CASE DATA'!P113+'CASE DATA'!Q113+'CASE DATA'!R113,"N/A")</f>
        <v>N/A</v>
      </c>
      <c r="L112" s="117" t="str">
        <f>IF(I112="YES",IF(C112+180&lt;'BASIC INFO'!$B$3, "YES", "NO"),"N/A")</f>
        <v>N/A</v>
      </c>
      <c r="M112" s="114" t="str">
        <f t="array" ref="M112">IF(I112="TRAFFIC","n/a",IF(OR('CASE DATA'!F113="GTR", 'CASE DATA'!F113="GPL"),IF(SUM(COUNTIF('CASE DATA'!U113:AF113, TABLES!$N$2:$N$218&amp;"*"))&gt;0,"felony","eligible"),"n/a"))</f>
        <v>n/a</v>
      </c>
      <c r="N112" s="114" t="str">
        <f t="array" ref="N112">IF(M112="eligible",IF(OR((SUM(COUNTIF('CASE DATA'!U113:AF113,TABLES!$P$2:$P$19&amp;"*"))&gt;0),LEFT('CASE DATA'!U113:AF113,4)="717C", LEFT('CASE DATA'!U113:AF113, 3)="719", LEFT('CASE DATA'!U113:AF113,3)="720", LEFT('CASE DATA'!U113:AF113,3)="724", LEFT('CASE DATA'!U113:AF113,3)="726", LEFT('CASE DATA'!U113:AF113,3)="728", LEFT('CASE DATA'!U113:AF113,4)="901A"), "ineligible misd","eligible"),"n/a")</f>
        <v>n/a</v>
      </c>
      <c r="O112" s="114" t="str">
        <f>IF(N112="eligible",IF(COUNTIF('CASE DATA'!$C$4:$C$200, "")-COUNTIF('CASE DATA'!$A$4:$A$200, "")&gt;0, "YES","NO"),"N/A")</f>
        <v>N/A</v>
      </c>
      <c r="P112" s="114" t="str">
        <f>IF(N112="eligible",'CASE DATA'!K113,"N/A")</f>
        <v>N/A</v>
      </c>
      <c r="Q112" s="114" t="str">
        <f>IF(N112="eligible",'CASE DATA'!I113+'CASE DATA'!J113+'CASE DATA'!L113+'CASE DATA'!M113+'CASE DATA'!N113+'CASE DATA'!O113+'CASE DATA'!P113+'CASE DATA'!Q113+'CASE DATA'!R113,"N/A")</f>
        <v>N/A</v>
      </c>
      <c r="R112" s="114" t="str">
        <f>IF(N112="eligible",IF(C112+2920&lt;'BASIC INFO'!$B$3, "YES", "NO"),"N/A")</f>
        <v>N/A</v>
      </c>
      <c r="S112" s="115" t="str">
        <f>IF(OR('CASE DATA'!F113="DEF"), "YES", "NO")</f>
        <v>NO</v>
      </c>
      <c r="T112" s="117" t="str">
        <f>IF(S112="YES",'CASE DATA'!H113,"N/A")</f>
        <v>N/A</v>
      </c>
      <c r="U112" s="114" t="str">
        <f>IF(S112="YES",'CASE DATA'!K113,"N/A")</f>
        <v>N/A</v>
      </c>
      <c r="V112" s="114" t="str">
        <f>IF(S112="YES",'CASE DATA'!I113+'CASE DATA'!J113+'CASE DATA'!L113+'CASE DATA'!M113+'CASE DATA'!N113+'CASE DATA'!O113+'CASE DATA'!P113+'CASE DATA'!Q113+'CASE DATA'!R113,"N/A")</f>
        <v>N/A</v>
      </c>
      <c r="W112" s="117" t="str">
        <f>IF(OR('CASE DATA'!E113="123.46",'CASE DATA'!E113="123.47"),"YES","NO")</f>
        <v>NO</v>
      </c>
      <c r="X112" s="136" t="str">
        <f>IF(W112="YES",COUNTIFS(AD$3:$AD$200,"&gt;"&amp;('CASE DATA'!C113),$AD$3:$AD$200,"&lt;"&amp;('CASE DATA'!C113+730.5)),"n/a")</f>
        <v>n/a</v>
      </c>
      <c r="Y112" s="114" t="str">
        <f>IF(W112="YES",IF(C112+730.5&lt;'BASIC INFO'!$B$3, "YES","NO"), "N/A")</f>
        <v>N/A</v>
      </c>
      <c r="Z112" s="117" t="str">
        <f>IF('CASE DATA'!E113="725.1","YES","NO")</f>
        <v>NO</v>
      </c>
      <c r="AA112" s="117" t="str">
        <f>IF(Z112="YES",IF(C112+730.5&lt;'BASIC INFO'!$B$3, "YES","NO"), "N/A")</f>
        <v>N/A</v>
      </c>
      <c r="AB112" s="117" t="str">
        <f>IF('BASIC INFO'!$B$6+6574.5&gt;C112, "YES", "NO")</f>
        <v>YES</v>
      </c>
      <c r="AC112" s="117" t="str">
        <f>IF(Z112="YES",COUNTIFS(AD$3:$AD$200,"&gt;"&amp;('CASE DATA'!C113),$AD$3:$AD$200,"&lt;"&amp;('CASE DATA'!C113+730.5)),"n/a")</f>
        <v>n/a</v>
      </c>
    </row>
    <row r="113" spans="1:29" x14ac:dyDescent="0.3">
      <c r="A113" s="117" t="str">
        <f>IF('CASE DATA'!A114="","z",'CASE DATA'!A114)</f>
        <v>z</v>
      </c>
      <c r="B113" s="117" t="str">
        <f>IF('CASE DATA'!A114="","",'CASE DATA'!D114)</f>
        <v/>
      </c>
      <c r="C113" s="120">
        <f>'CASE DATA'!C114</f>
        <v>0</v>
      </c>
      <c r="D113" s="163" t="str">
        <f>IF('CASE DATA'!H114="YES",SUM('CASE DATA'!J114:K114,'CASE DATA'!M114,'CASE DATA'!O114:R114),"n/a")</f>
        <v>n/a</v>
      </c>
      <c r="E113" s="5" t="str">
        <f>IF(OR('CASE DATA'!F114="JUV", 'CASE DATA'!F114="JWV"), "YES", "NO")</f>
        <v>NO</v>
      </c>
      <c r="F113" s="5" t="str">
        <f t="array" ref="F113">IF(E113="YES",IF(SUM(COUNTIF('CASE DATA'!$F$4:$F$200, {"GTR","GPL","DEF","JUV"}))&gt;0, "YES","NO"),"N/A")</f>
        <v>N/A</v>
      </c>
      <c r="G113" s="5" t="str">
        <f>IF(E113="YES",IF(COUNTIF('CASE DATA'!$C$4:$C$200, "")-COUNTIF('CASE DATA'!$A$4:$A$200, "")&gt;0, "YES","NO"),"N/A")</f>
        <v>N/A</v>
      </c>
      <c r="H113" s="117" t="str">
        <f>_xlfn.IFS(E113="NO", "N/A", AND('BASIC INFO'!$B$3&gt;'BASIC INFO'!$B$6+6574.5, C113+730.5&lt;'BASIC INFO'!$B$3), "YES", 'BASIC INFO'!$B$3&lt;('BASIC INFO'!$B$6+6574.5), "NOT YET 18", C113+730.5&gt;'BASIC INFO'!$B$3, "NOT YET 2 YEARS")</f>
        <v>N/A</v>
      </c>
      <c r="I113" s="115" t="str">
        <f>IF(OR(AND(LEFT('CASE DATA'!E114,4)="321.",MID('CASE DATA'!A114,8,2)="SM"),MID('CASE DATA'!A114,8,2)="ST",MID('CASE DATA'!A114,8,2)="NT"),"TRAFFIC",IF(OR('CASE DATA'!F114="DISM", 'CASE DATA'!F114="ACQ", 'CASE DATA'!F114="NOTF", 'CASE DATA'!F114="WTHD", 'CASE DATA'!F114="TNSF"), "YES", "NO"))</f>
        <v>NO</v>
      </c>
      <c r="J113" s="114" t="str">
        <f>IF(I113="YES",'CASE DATA'!K114,"N/A")</f>
        <v>N/A</v>
      </c>
      <c r="K113" s="114" t="str">
        <f>IF(I113="YES",'CASE DATA'!I114+'CASE DATA'!J114+'CASE DATA'!L114+'CASE DATA'!M114+'CASE DATA'!N114+'CASE DATA'!O114+'CASE DATA'!P114+'CASE DATA'!Q114+'CASE DATA'!R114,"N/A")</f>
        <v>N/A</v>
      </c>
      <c r="L113" s="117" t="str">
        <f>IF(I113="YES",IF(C113+180&lt;'BASIC INFO'!$B$3, "YES", "NO"),"N/A")</f>
        <v>N/A</v>
      </c>
      <c r="M113" s="114" t="str">
        <f t="array" ref="M113">IF(I113="TRAFFIC","n/a",IF(OR('CASE DATA'!F114="GTR", 'CASE DATA'!F114="GPL"),IF(SUM(COUNTIF('CASE DATA'!U114:AF114, TABLES!$N$2:$N$218&amp;"*"))&gt;0,"felony","eligible"),"n/a"))</f>
        <v>n/a</v>
      </c>
      <c r="N113" s="114" t="str">
        <f t="array" ref="N113">IF(M113="eligible",IF(OR((SUM(COUNTIF('CASE DATA'!U114:AF114,TABLES!$P$2:$P$19&amp;"*"))&gt;0),LEFT('CASE DATA'!U114:AF114,4)="717C", LEFT('CASE DATA'!U114:AF114, 3)="719", LEFT('CASE DATA'!U114:AF114,3)="720", LEFT('CASE DATA'!U114:AF114,3)="724", LEFT('CASE DATA'!U114:AF114,3)="726", LEFT('CASE DATA'!U114:AF114,3)="728", LEFT('CASE DATA'!U114:AF114,4)="901A"), "ineligible misd","eligible"),"n/a")</f>
        <v>n/a</v>
      </c>
      <c r="O113" s="114" t="str">
        <f>IF(N113="eligible",IF(COUNTIF('CASE DATA'!$C$4:$C$200, "")-COUNTIF('CASE DATA'!$A$4:$A$200, "")&gt;0, "YES","NO"),"N/A")</f>
        <v>N/A</v>
      </c>
      <c r="P113" s="114" t="str">
        <f>IF(N113="eligible",'CASE DATA'!K114,"N/A")</f>
        <v>N/A</v>
      </c>
      <c r="Q113" s="114" t="str">
        <f>IF(N113="eligible",'CASE DATA'!I114+'CASE DATA'!J114+'CASE DATA'!L114+'CASE DATA'!M114+'CASE DATA'!N114+'CASE DATA'!O114+'CASE DATA'!P114+'CASE DATA'!Q114+'CASE DATA'!R114,"N/A")</f>
        <v>N/A</v>
      </c>
      <c r="R113" s="114" t="str">
        <f>IF(N113="eligible",IF(C113+2920&lt;'BASIC INFO'!$B$3, "YES", "NO"),"N/A")</f>
        <v>N/A</v>
      </c>
      <c r="S113" s="115" t="str">
        <f>IF(OR('CASE DATA'!F114="DEF"), "YES", "NO")</f>
        <v>NO</v>
      </c>
      <c r="T113" s="117" t="str">
        <f>IF(S113="YES",'CASE DATA'!H114,"N/A")</f>
        <v>N/A</v>
      </c>
      <c r="U113" s="114" t="str">
        <f>IF(S113="YES",'CASE DATA'!K114,"N/A")</f>
        <v>N/A</v>
      </c>
      <c r="V113" s="114" t="str">
        <f>IF(S113="YES",'CASE DATA'!I114+'CASE DATA'!J114+'CASE DATA'!L114+'CASE DATA'!M114+'CASE DATA'!N114+'CASE DATA'!O114+'CASE DATA'!P114+'CASE DATA'!Q114+'CASE DATA'!R114,"N/A")</f>
        <v>N/A</v>
      </c>
      <c r="W113" s="117" t="str">
        <f>IF(OR('CASE DATA'!E114="123.46",'CASE DATA'!E114="123.47"),"YES","NO")</f>
        <v>NO</v>
      </c>
      <c r="X113" s="136" t="str">
        <f>IF(W113="YES",COUNTIFS(AD$3:$AD$200,"&gt;"&amp;('CASE DATA'!C114),$AD$3:$AD$200,"&lt;"&amp;('CASE DATA'!C114+730.5)),"n/a")</f>
        <v>n/a</v>
      </c>
      <c r="Y113" s="114" t="str">
        <f>IF(W113="YES",IF(C113+730.5&lt;'BASIC INFO'!$B$3, "YES","NO"), "N/A")</f>
        <v>N/A</v>
      </c>
      <c r="Z113" s="117" t="str">
        <f>IF('CASE DATA'!E114="725.1","YES","NO")</f>
        <v>NO</v>
      </c>
      <c r="AA113" s="117" t="str">
        <f>IF(Z113="YES",IF(C113+730.5&lt;'BASIC INFO'!$B$3, "YES","NO"), "N/A")</f>
        <v>N/A</v>
      </c>
      <c r="AB113" s="117" t="str">
        <f>IF('BASIC INFO'!$B$6+6574.5&gt;C113, "YES", "NO")</f>
        <v>YES</v>
      </c>
      <c r="AC113" s="117" t="str">
        <f>IF(Z113="YES",COUNTIFS(AD$3:$AD$200,"&gt;"&amp;('CASE DATA'!C114),$AD$3:$AD$200,"&lt;"&amp;('CASE DATA'!C114+730.5)),"n/a")</f>
        <v>n/a</v>
      </c>
    </row>
    <row r="114" spans="1:29" x14ac:dyDescent="0.3">
      <c r="A114" s="117" t="str">
        <f>IF('CASE DATA'!A115="","z",'CASE DATA'!A115)</f>
        <v>z</v>
      </c>
      <c r="B114" s="117" t="str">
        <f>IF('CASE DATA'!A115="","",'CASE DATA'!D115)</f>
        <v/>
      </c>
      <c r="C114" s="120">
        <f>'CASE DATA'!C115</f>
        <v>0</v>
      </c>
      <c r="D114" s="163" t="str">
        <f>IF('CASE DATA'!H115="YES",SUM('CASE DATA'!J115:K115,'CASE DATA'!M115,'CASE DATA'!O115:R115),"n/a")</f>
        <v>n/a</v>
      </c>
      <c r="E114" s="5" t="str">
        <f>IF(OR('CASE DATA'!F115="JUV", 'CASE DATA'!F115="JWV"), "YES", "NO")</f>
        <v>NO</v>
      </c>
      <c r="F114" s="5" t="str">
        <f t="array" ref="F114">IF(E114="YES",IF(SUM(COUNTIF('CASE DATA'!$F$4:$F$200, {"GTR","GPL","DEF","JUV"}))&gt;0, "YES","NO"),"N/A")</f>
        <v>N/A</v>
      </c>
      <c r="G114" s="5" t="str">
        <f>IF(E114="YES",IF(COUNTIF('CASE DATA'!$C$4:$C$200, "")-COUNTIF('CASE DATA'!$A$4:$A$200, "")&gt;0, "YES","NO"),"N/A")</f>
        <v>N/A</v>
      </c>
      <c r="H114" s="117" t="str">
        <f>_xlfn.IFS(E114="NO", "N/A", AND('BASIC INFO'!$B$3&gt;'BASIC INFO'!$B$6+6574.5, C114+730.5&lt;'BASIC INFO'!$B$3), "YES", 'BASIC INFO'!$B$3&lt;('BASIC INFO'!$B$6+6574.5), "NOT YET 18", C114+730.5&gt;'BASIC INFO'!$B$3, "NOT YET 2 YEARS")</f>
        <v>N/A</v>
      </c>
      <c r="I114" s="115" t="str">
        <f>IF(OR(AND(LEFT('CASE DATA'!E115,4)="321.",MID('CASE DATA'!A115,8,2)="SM"),MID('CASE DATA'!A115,8,2)="ST",MID('CASE DATA'!A115,8,2)="NT"),"TRAFFIC",IF(OR('CASE DATA'!F115="DISM", 'CASE DATA'!F115="ACQ", 'CASE DATA'!F115="NOTF", 'CASE DATA'!F115="WTHD", 'CASE DATA'!F115="TNSF"), "YES", "NO"))</f>
        <v>NO</v>
      </c>
      <c r="J114" s="114" t="str">
        <f>IF(I114="YES",'CASE DATA'!K115,"N/A")</f>
        <v>N/A</v>
      </c>
      <c r="K114" s="114" t="str">
        <f>IF(I114="YES",'CASE DATA'!I115+'CASE DATA'!J115+'CASE DATA'!L115+'CASE DATA'!M115+'CASE DATA'!N115+'CASE DATA'!O115+'CASE DATA'!P115+'CASE DATA'!Q115+'CASE DATA'!R115,"N/A")</f>
        <v>N/A</v>
      </c>
      <c r="L114" s="117" t="str">
        <f>IF(I114="YES",IF(C114+180&lt;'BASIC INFO'!$B$3, "YES", "NO"),"N/A")</f>
        <v>N/A</v>
      </c>
      <c r="M114" s="114" t="str">
        <f t="array" ref="M114">IF(I114="TRAFFIC","n/a",IF(OR('CASE DATA'!F115="GTR", 'CASE DATA'!F115="GPL"),IF(SUM(COUNTIF('CASE DATA'!U115:AF115, TABLES!$N$2:$N$218&amp;"*"))&gt;0,"felony","eligible"),"n/a"))</f>
        <v>n/a</v>
      </c>
      <c r="N114" s="114" t="str">
        <f t="array" ref="N114">IF(M114="eligible",IF(OR((SUM(COUNTIF('CASE DATA'!U115:AF115,TABLES!$P$2:$P$19&amp;"*"))&gt;0),LEFT('CASE DATA'!U115:AF115,4)="717C", LEFT('CASE DATA'!U115:AF115, 3)="719", LEFT('CASE DATA'!U115:AF115,3)="720", LEFT('CASE DATA'!U115:AF115,3)="724", LEFT('CASE DATA'!U115:AF115,3)="726", LEFT('CASE DATA'!U115:AF115,3)="728", LEFT('CASE DATA'!U115:AF115,4)="901A"), "ineligible misd","eligible"),"n/a")</f>
        <v>n/a</v>
      </c>
      <c r="O114" s="114" t="str">
        <f>IF(N114="eligible",IF(COUNTIF('CASE DATA'!$C$4:$C$200, "")-COUNTIF('CASE DATA'!$A$4:$A$200, "")&gt;0, "YES","NO"),"N/A")</f>
        <v>N/A</v>
      </c>
      <c r="P114" s="114" t="str">
        <f>IF(N114="eligible",'CASE DATA'!K115,"N/A")</f>
        <v>N/A</v>
      </c>
      <c r="Q114" s="114" t="str">
        <f>IF(N114="eligible",'CASE DATA'!I115+'CASE DATA'!J115+'CASE DATA'!L115+'CASE DATA'!M115+'CASE DATA'!N115+'CASE DATA'!O115+'CASE DATA'!P115+'CASE DATA'!Q115+'CASE DATA'!R115,"N/A")</f>
        <v>N/A</v>
      </c>
      <c r="R114" s="114" t="str">
        <f>IF(N114="eligible",IF(C114+2920&lt;'BASIC INFO'!$B$3, "YES", "NO"),"N/A")</f>
        <v>N/A</v>
      </c>
      <c r="S114" s="115" t="str">
        <f>IF(OR('CASE DATA'!F115="DEF"), "YES", "NO")</f>
        <v>NO</v>
      </c>
      <c r="T114" s="117" t="str">
        <f>IF(S114="YES",'CASE DATA'!H115,"N/A")</f>
        <v>N/A</v>
      </c>
      <c r="U114" s="114" t="str">
        <f>IF(S114="YES",'CASE DATA'!K115,"N/A")</f>
        <v>N/A</v>
      </c>
      <c r="V114" s="114" t="str">
        <f>IF(S114="YES",'CASE DATA'!I115+'CASE DATA'!J115+'CASE DATA'!L115+'CASE DATA'!M115+'CASE DATA'!N115+'CASE DATA'!O115+'CASE DATA'!P115+'CASE DATA'!Q115+'CASE DATA'!R115,"N/A")</f>
        <v>N/A</v>
      </c>
      <c r="W114" s="117" t="str">
        <f>IF(OR('CASE DATA'!E115="123.46",'CASE DATA'!E115="123.47"),"YES","NO")</f>
        <v>NO</v>
      </c>
      <c r="X114" s="136" t="str">
        <f>IF(W114="YES",COUNTIFS(AD$3:$AD$200,"&gt;"&amp;('CASE DATA'!C115),$AD$3:$AD$200,"&lt;"&amp;('CASE DATA'!C115+730.5)),"n/a")</f>
        <v>n/a</v>
      </c>
      <c r="Y114" s="114" t="str">
        <f>IF(W114="YES",IF(C114+730.5&lt;'BASIC INFO'!$B$3, "YES","NO"), "N/A")</f>
        <v>N/A</v>
      </c>
      <c r="Z114" s="117" t="str">
        <f>IF('CASE DATA'!E115="725.1","YES","NO")</f>
        <v>NO</v>
      </c>
      <c r="AA114" s="117" t="str">
        <f>IF(Z114="YES",IF(C114+730.5&lt;'BASIC INFO'!$B$3, "YES","NO"), "N/A")</f>
        <v>N/A</v>
      </c>
      <c r="AB114" s="117" t="str">
        <f>IF('BASIC INFO'!$B$6+6574.5&gt;C114, "YES", "NO")</f>
        <v>YES</v>
      </c>
      <c r="AC114" s="117" t="str">
        <f>IF(Z114="YES",COUNTIFS(AD$3:$AD$200,"&gt;"&amp;('CASE DATA'!C115),$AD$3:$AD$200,"&lt;"&amp;('CASE DATA'!C115+730.5)),"n/a")</f>
        <v>n/a</v>
      </c>
    </row>
    <row r="115" spans="1:29" x14ac:dyDescent="0.3">
      <c r="A115" s="117" t="str">
        <f>IF('CASE DATA'!A116="","z",'CASE DATA'!A116)</f>
        <v>z</v>
      </c>
      <c r="B115" s="117" t="str">
        <f>IF('CASE DATA'!A116="","",'CASE DATA'!D116)</f>
        <v/>
      </c>
      <c r="C115" s="120">
        <f>'CASE DATA'!C116</f>
        <v>0</v>
      </c>
      <c r="D115" s="163" t="str">
        <f>IF('CASE DATA'!H116="YES",SUM('CASE DATA'!J116:K116,'CASE DATA'!M116,'CASE DATA'!O116:R116),"n/a")</f>
        <v>n/a</v>
      </c>
      <c r="E115" s="5" t="str">
        <f>IF(OR('CASE DATA'!F116="JUV", 'CASE DATA'!F116="JWV"), "YES", "NO")</f>
        <v>NO</v>
      </c>
      <c r="F115" s="5" t="str">
        <f t="array" ref="F115">IF(E115="YES",IF(SUM(COUNTIF('CASE DATA'!$F$4:$F$200, {"GTR","GPL","DEF","JUV"}))&gt;0, "YES","NO"),"N/A")</f>
        <v>N/A</v>
      </c>
      <c r="G115" s="5" t="str">
        <f>IF(E115="YES",IF(COUNTIF('CASE DATA'!$C$4:$C$200, "")-COUNTIF('CASE DATA'!$A$4:$A$200, "")&gt;0, "YES","NO"),"N/A")</f>
        <v>N/A</v>
      </c>
      <c r="H115" s="117" t="str">
        <f>_xlfn.IFS(E115="NO", "N/A", AND('BASIC INFO'!$B$3&gt;'BASIC INFO'!$B$6+6574.5, C115+730.5&lt;'BASIC INFO'!$B$3), "YES", 'BASIC INFO'!$B$3&lt;('BASIC INFO'!$B$6+6574.5), "NOT YET 18", C115+730.5&gt;'BASIC INFO'!$B$3, "NOT YET 2 YEARS")</f>
        <v>N/A</v>
      </c>
      <c r="I115" s="115" t="str">
        <f>IF(OR(AND(LEFT('CASE DATA'!E116,4)="321.",MID('CASE DATA'!A116,8,2)="SM"),MID('CASE DATA'!A116,8,2)="ST",MID('CASE DATA'!A116,8,2)="NT"),"TRAFFIC",IF(OR('CASE DATA'!F116="DISM", 'CASE DATA'!F116="ACQ", 'CASE DATA'!F116="NOTF", 'CASE DATA'!F116="WTHD", 'CASE DATA'!F116="TNSF"), "YES", "NO"))</f>
        <v>NO</v>
      </c>
      <c r="J115" s="114" t="str">
        <f>IF(I115="YES",'CASE DATA'!K116,"N/A")</f>
        <v>N/A</v>
      </c>
      <c r="K115" s="114" t="str">
        <f>IF(I115="YES",'CASE DATA'!I116+'CASE DATA'!J116+'CASE DATA'!L116+'CASE DATA'!M116+'CASE DATA'!N116+'CASE DATA'!O116+'CASE DATA'!P116+'CASE DATA'!Q116+'CASE DATA'!R116,"N/A")</f>
        <v>N/A</v>
      </c>
      <c r="L115" s="117" t="str">
        <f>IF(I115="YES",IF(C115+180&lt;'BASIC INFO'!$B$3, "YES", "NO"),"N/A")</f>
        <v>N/A</v>
      </c>
      <c r="M115" s="114" t="str">
        <f t="array" ref="M115">IF(I115="TRAFFIC","n/a",IF(OR('CASE DATA'!F116="GTR", 'CASE DATA'!F116="GPL"),IF(SUM(COUNTIF('CASE DATA'!U116:AF116, TABLES!$N$2:$N$218&amp;"*"))&gt;0,"felony","eligible"),"n/a"))</f>
        <v>n/a</v>
      </c>
      <c r="N115" s="114" t="str">
        <f t="array" ref="N115">IF(M115="eligible",IF(OR((SUM(COUNTIF('CASE DATA'!U116:AF116,TABLES!$P$2:$P$19&amp;"*"))&gt;0),LEFT('CASE DATA'!U116:AF116,4)="717C", LEFT('CASE DATA'!U116:AF116, 3)="719", LEFT('CASE DATA'!U116:AF116,3)="720", LEFT('CASE DATA'!U116:AF116,3)="724", LEFT('CASE DATA'!U116:AF116,3)="726", LEFT('CASE DATA'!U116:AF116,3)="728", LEFT('CASE DATA'!U116:AF116,4)="901A"), "ineligible misd","eligible"),"n/a")</f>
        <v>n/a</v>
      </c>
      <c r="O115" s="114" t="str">
        <f>IF(N115="eligible",IF(COUNTIF('CASE DATA'!$C$4:$C$200, "")-COUNTIF('CASE DATA'!$A$4:$A$200, "")&gt;0, "YES","NO"),"N/A")</f>
        <v>N/A</v>
      </c>
      <c r="P115" s="114" t="str">
        <f>IF(N115="eligible",'CASE DATA'!K116,"N/A")</f>
        <v>N/A</v>
      </c>
      <c r="Q115" s="114" t="str">
        <f>IF(N115="eligible",'CASE DATA'!I116+'CASE DATA'!J116+'CASE DATA'!L116+'CASE DATA'!M116+'CASE DATA'!N116+'CASE DATA'!O116+'CASE DATA'!P116+'CASE DATA'!Q116+'CASE DATA'!R116,"N/A")</f>
        <v>N/A</v>
      </c>
      <c r="R115" s="114" t="str">
        <f>IF(N115="eligible",IF(C115+2920&lt;'BASIC INFO'!$B$3, "YES", "NO"),"N/A")</f>
        <v>N/A</v>
      </c>
      <c r="S115" s="115" t="str">
        <f>IF(OR('CASE DATA'!F116="DEF"), "YES", "NO")</f>
        <v>NO</v>
      </c>
      <c r="T115" s="117" t="str">
        <f>IF(S115="YES",'CASE DATA'!H116,"N/A")</f>
        <v>N/A</v>
      </c>
      <c r="U115" s="114" t="str">
        <f>IF(S115="YES",'CASE DATA'!K116,"N/A")</f>
        <v>N/A</v>
      </c>
      <c r="V115" s="114" t="str">
        <f>IF(S115="YES",'CASE DATA'!I116+'CASE DATA'!J116+'CASE DATA'!L116+'CASE DATA'!M116+'CASE DATA'!N116+'CASE DATA'!O116+'CASE DATA'!P116+'CASE DATA'!Q116+'CASE DATA'!R116,"N/A")</f>
        <v>N/A</v>
      </c>
      <c r="W115" s="117" t="str">
        <f>IF(OR('CASE DATA'!E116="123.46",'CASE DATA'!E116="123.47"),"YES","NO")</f>
        <v>NO</v>
      </c>
      <c r="X115" s="136" t="str">
        <f>IF(W115="YES",COUNTIFS(AD$3:$AD$200,"&gt;"&amp;('CASE DATA'!C116),$AD$3:$AD$200,"&lt;"&amp;('CASE DATA'!C116+730.5)),"n/a")</f>
        <v>n/a</v>
      </c>
      <c r="Y115" s="114" t="str">
        <f>IF(W115="YES",IF(C115+730.5&lt;'BASIC INFO'!$B$3, "YES","NO"), "N/A")</f>
        <v>N/A</v>
      </c>
      <c r="Z115" s="117" t="str">
        <f>IF('CASE DATA'!E116="725.1","YES","NO")</f>
        <v>NO</v>
      </c>
      <c r="AA115" s="117" t="str">
        <f>IF(Z115="YES",IF(C115+730.5&lt;'BASIC INFO'!$B$3, "YES","NO"), "N/A")</f>
        <v>N/A</v>
      </c>
      <c r="AB115" s="117" t="str">
        <f>IF('BASIC INFO'!$B$6+6574.5&gt;C115, "YES", "NO")</f>
        <v>YES</v>
      </c>
      <c r="AC115" s="117" t="str">
        <f>IF(Z115="YES",COUNTIFS(AD$3:$AD$200,"&gt;"&amp;('CASE DATA'!C116),$AD$3:$AD$200,"&lt;"&amp;('CASE DATA'!C116+730.5)),"n/a")</f>
        <v>n/a</v>
      </c>
    </row>
    <row r="116" spans="1:29" x14ac:dyDescent="0.3">
      <c r="A116" s="117" t="str">
        <f>IF('CASE DATA'!A117="","z",'CASE DATA'!A117)</f>
        <v>z</v>
      </c>
      <c r="B116" s="117" t="str">
        <f>IF('CASE DATA'!A117="","",'CASE DATA'!D117)</f>
        <v/>
      </c>
      <c r="C116" s="120">
        <f>'CASE DATA'!C117</f>
        <v>0</v>
      </c>
      <c r="D116" s="163" t="str">
        <f>IF('CASE DATA'!H117="YES",SUM('CASE DATA'!J117:K117,'CASE DATA'!M117,'CASE DATA'!O117:R117),"n/a")</f>
        <v>n/a</v>
      </c>
      <c r="E116" s="5" t="str">
        <f>IF(OR('CASE DATA'!F117="JUV", 'CASE DATA'!F117="JWV"), "YES", "NO")</f>
        <v>NO</v>
      </c>
      <c r="F116" s="5" t="str">
        <f t="array" ref="F116">IF(E116="YES",IF(SUM(COUNTIF('CASE DATA'!$F$4:$F$200, {"GTR","GPL","DEF","JUV"}))&gt;0, "YES","NO"),"N/A")</f>
        <v>N/A</v>
      </c>
      <c r="G116" s="5" t="str">
        <f>IF(E116="YES",IF(COUNTIF('CASE DATA'!$C$4:$C$200, "")-COUNTIF('CASE DATA'!$A$4:$A$200, "")&gt;0, "YES","NO"),"N/A")</f>
        <v>N/A</v>
      </c>
      <c r="H116" s="117" t="str">
        <f>_xlfn.IFS(E116="NO", "N/A", AND('BASIC INFO'!$B$3&gt;'BASIC INFO'!$B$6+6574.5, C116+730.5&lt;'BASIC INFO'!$B$3), "YES", 'BASIC INFO'!$B$3&lt;('BASIC INFO'!$B$6+6574.5), "NOT YET 18", C116+730.5&gt;'BASIC INFO'!$B$3, "NOT YET 2 YEARS")</f>
        <v>N/A</v>
      </c>
      <c r="I116" s="115" t="str">
        <f>IF(OR(AND(LEFT('CASE DATA'!E117,4)="321.",MID('CASE DATA'!A117,8,2)="SM"),MID('CASE DATA'!A117,8,2)="ST",MID('CASE DATA'!A117,8,2)="NT"),"TRAFFIC",IF(OR('CASE DATA'!F117="DISM", 'CASE DATA'!F117="ACQ", 'CASE DATA'!F117="NOTF", 'CASE DATA'!F117="WTHD", 'CASE DATA'!F117="TNSF"), "YES", "NO"))</f>
        <v>NO</v>
      </c>
      <c r="J116" s="114" t="str">
        <f>IF(I116="YES",'CASE DATA'!K117,"N/A")</f>
        <v>N/A</v>
      </c>
      <c r="K116" s="114" t="str">
        <f>IF(I116="YES",'CASE DATA'!I117+'CASE DATA'!J117+'CASE DATA'!L117+'CASE DATA'!M117+'CASE DATA'!N117+'CASE DATA'!O117+'CASE DATA'!P117+'CASE DATA'!Q117+'CASE DATA'!R117,"N/A")</f>
        <v>N/A</v>
      </c>
      <c r="L116" s="117" t="str">
        <f>IF(I116="YES",IF(C116+180&lt;'BASIC INFO'!$B$3, "YES", "NO"),"N/A")</f>
        <v>N/A</v>
      </c>
      <c r="M116" s="114" t="str">
        <f t="array" ref="M116">IF(I116="TRAFFIC","n/a",IF(OR('CASE DATA'!F117="GTR", 'CASE DATA'!F117="GPL"),IF(SUM(COUNTIF('CASE DATA'!U117:AF117, TABLES!$N$2:$N$218&amp;"*"))&gt;0,"felony","eligible"),"n/a"))</f>
        <v>n/a</v>
      </c>
      <c r="N116" s="114" t="str">
        <f t="array" ref="N116">IF(M116="eligible",IF(OR((SUM(COUNTIF('CASE DATA'!U117:AF117,TABLES!$P$2:$P$19&amp;"*"))&gt;0),LEFT('CASE DATA'!U117:AF117,4)="717C", LEFT('CASE DATA'!U117:AF117, 3)="719", LEFT('CASE DATA'!U117:AF117,3)="720", LEFT('CASE DATA'!U117:AF117,3)="724", LEFT('CASE DATA'!U117:AF117,3)="726", LEFT('CASE DATA'!U117:AF117,3)="728", LEFT('CASE DATA'!U117:AF117,4)="901A"), "ineligible misd","eligible"),"n/a")</f>
        <v>n/a</v>
      </c>
      <c r="O116" s="114" t="str">
        <f>IF(N116="eligible",IF(COUNTIF('CASE DATA'!$C$4:$C$200, "")-COUNTIF('CASE DATA'!$A$4:$A$200, "")&gt;0, "YES","NO"),"N/A")</f>
        <v>N/A</v>
      </c>
      <c r="P116" s="114" t="str">
        <f>IF(N116="eligible",'CASE DATA'!K117,"N/A")</f>
        <v>N/A</v>
      </c>
      <c r="Q116" s="114" t="str">
        <f>IF(N116="eligible",'CASE DATA'!I117+'CASE DATA'!J117+'CASE DATA'!L117+'CASE DATA'!M117+'CASE DATA'!N117+'CASE DATA'!O117+'CASE DATA'!P117+'CASE DATA'!Q117+'CASE DATA'!R117,"N/A")</f>
        <v>N/A</v>
      </c>
      <c r="R116" s="114" t="str">
        <f>IF(N116="eligible",IF(C116+2920&lt;'BASIC INFO'!$B$3, "YES", "NO"),"N/A")</f>
        <v>N/A</v>
      </c>
      <c r="S116" s="115" t="str">
        <f>IF(OR('CASE DATA'!F117="DEF"), "YES", "NO")</f>
        <v>NO</v>
      </c>
      <c r="T116" s="117" t="str">
        <f>IF(S116="YES",'CASE DATA'!H117,"N/A")</f>
        <v>N/A</v>
      </c>
      <c r="U116" s="114" t="str">
        <f>IF(S116="YES",'CASE DATA'!K117,"N/A")</f>
        <v>N/A</v>
      </c>
      <c r="V116" s="114" t="str">
        <f>IF(S116="YES",'CASE DATA'!I117+'CASE DATA'!J117+'CASE DATA'!L117+'CASE DATA'!M117+'CASE DATA'!N117+'CASE DATA'!O117+'CASE DATA'!P117+'CASE DATA'!Q117+'CASE DATA'!R117,"N/A")</f>
        <v>N/A</v>
      </c>
      <c r="W116" s="117" t="str">
        <f>IF(OR('CASE DATA'!E117="123.46",'CASE DATA'!E117="123.47"),"YES","NO")</f>
        <v>NO</v>
      </c>
      <c r="X116" s="136" t="str">
        <f>IF(W116="YES",COUNTIFS(AD$3:$AD$200,"&gt;"&amp;('CASE DATA'!C117),$AD$3:$AD$200,"&lt;"&amp;('CASE DATA'!C117+730.5)),"n/a")</f>
        <v>n/a</v>
      </c>
      <c r="Y116" s="114" t="str">
        <f>IF(W116="YES",IF(C116+730.5&lt;'BASIC INFO'!$B$3, "YES","NO"), "N/A")</f>
        <v>N/A</v>
      </c>
      <c r="Z116" s="117" t="str">
        <f>IF('CASE DATA'!E117="725.1","YES","NO")</f>
        <v>NO</v>
      </c>
      <c r="AA116" s="117" t="str">
        <f>IF(Z116="YES",IF(C116+730.5&lt;'BASIC INFO'!$B$3, "YES","NO"), "N/A")</f>
        <v>N/A</v>
      </c>
      <c r="AB116" s="117" t="str">
        <f>IF('BASIC INFO'!$B$6+6574.5&gt;C116, "YES", "NO")</f>
        <v>YES</v>
      </c>
      <c r="AC116" s="117" t="str">
        <f>IF(Z116="YES",COUNTIFS(AD$3:$AD$200,"&gt;"&amp;('CASE DATA'!C117),$AD$3:$AD$200,"&lt;"&amp;('CASE DATA'!C117+730.5)),"n/a")</f>
        <v>n/a</v>
      </c>
    </row>
    <row r="117" spans="1:29" x14ac:dyDescent="0.3">
      <c r="A117" s="117" t="str">
        <f>IF('CASE DATA'!A118="","z",'CASE DATA'!A118)</f>
        <v>z</v>
      </c>
      <c r="B117" s="117" t="str">
        <f>IF('CASE DATA'!A118="","",'CASE DATA'!D118)</f>
        <v/>
      </c>
      <c r="C117" s="120">
        <f>'CASE DATA'!C118</f>
        <v>0</v>
      </c>
      <c r="D117" s="163" t="str">
        <f>IF('CASE DATA'!H118="YES",SUM('CASE DATA'!J118:K118,'CASE DATA'!M118,'CASE DATA'!O118:R118),"n/a")</f>
        <v>n/a</v>
      </c>
      <c r="E117" s="5" t="str">
        <f>IF(OR('CASE DATA'!F118="JUV", 'CASE DATA'!F118="JWV"), "YES", "NO")</f>
        <v>NO</v>
      </c>
      <c r="F117" s="5" t="str">
        <f t="array" ref="F117">IF(E117="YES",IF(SUM(COUNTIF('CASE DATA'!$F$4:$F$200, {"GTR","GPL","DEF","JUV"}))&gt;0, "YES","NO"),"N/A")</f>
        <v>N/A</v>
      </c>
      <c r="G117" s="5" t="str">
        <f>IF(E117="YES",IF(COUNTIF('CASE DATA'!$C$4:$C$200, "")-COUNTIF('CASE DATA'!$A$4:$A$200, "")&gt;0, "YES","NO"),"N/A")</f>
        <v>N/A</v>
      </c>
      <c r="H117" s="117" t="str">
        <f>_xlfn.IFS(E117="NO", "N/A", AND('BASIC INFO'!$B$3&gt;'BASIC INFO'!$B$6+6574.5, C117+730.5&lt;'BASIC INFO'!$B$3), "YES", 'BASIC INFO'!$B$3&lt;('BASIC INFO'!$B$6+6574.5), "NOT YET 18", C117+730.5&gt;'BASIC INFO'!$B$3, "NOT YET 2 YEARS")</f>
        <v>N/A</v>
      </c>
      <c r="I117" s="115" t="str">
        <f>IF(OR(AND(LEFT('CASE DATA'!E118,4)="321.",MID('CASE DATA'!A118,8,2)="SM"),MID('CASE DATA'!A118,8,2)="ST",MID('CASE DATA'!A118,8,2)="NT"),"TRAFFIC",IF(OR('CASE DATA'!F118="DISM", 'CASE DATA'!F118="ACQ", 'CASE DATA'!F118="NOTF", 'CASE DATA'!F118="WTHD", 'CASE DATA'!F118="TNSF"), "YES", "NO"))</f>
        <v>NO</v>
      </c>
      <c r="J117" s="114" t="str">
        <f>IF(I117="YES",'CASE DATA'!K118,"N/A")</f>
        <v>N/A</v>
      </c>
      <c r="K117" s="114" t="str">
        <f>IF(I117="YES",'CASE DATA'!I118+'CASE DATA'!J118+'CASE DATA'!L118+'CASE DATA'!M118+'CASE DATA'!N118+'CASE DATA'!O118+'CASE DATA'!P118+'CASE DATA'!Q118+'CASE DATA'!R118,"N/A")</f>
        <v>N/A</v>
      </c>
      <c r="L117" s="117" t="str">
        <f>IF(I117="YES",IF(C117+180&lt;'BASIC INFO'!$B$3, "YES", "NO"),"N/A")</f>
        <v>N/A</v>
      </c>
      <c r="M117" s="114" t="str">
        <f t="array" ref="M117">IF(I117="TRAFFIC","n/a",IF(OR('CASE DATA'!F118="GTR", 'CASE DATA'!F118="GPL"),IF(SUM(COUNTIF('CASE DATA'!U118:AF118, TABLES!$N$2:$N$218&amp;"*"))&gt;0,"felony","eligible"),"n/a"))</f>
        <v>n/a</v>
      </c>
      <c r="N117" s="114" t="str">
        <f t="array" ref="N117">IF(M117="eligible",IF(OR((SUM(COUNTIF('CASE DATA'!U118:AF118,TABLES!$P$2:$P$19&amp;"*"))&gt;0),LEFT('CASE DATA'!U118:AF118,4)="717C", LEFT('CASE DATA'!U118:AF118, 3)="719", LEFT('CASE DATA'!U118:AF118,3)="720", LEFT('CASE DATA'!U118:AF118,3)="724", LEFT('CASE DATA'!U118:AF118,3)="726", LEFT('CASE DATA'!U118:AF118,3)="728", LEFT('CASE DATA'!U118:AF118,4)="901A"), "ineligible misd","eligible"),"n/a")</f>
        <v>n/a</v>
      </c>
      <c r="O117" s="114" t="str">
        <f>IF(N117="eligible",IF(COUNTIF('CASE DATA'!$C$4:$C$200, "")-COUNTIF('CASE DATA'!$A$4:$A$200, "")&gt;0, "YES","NO"),"N/A")</f>
        <v>N/A</v>
      </c>
      <c r="P117" s="114" t="str">
        <f>IF(N117="eligible",'CASE DATA'!K118,"N/A")</f>
        <v>N/A</v>
      </c>
      <c r="Q117" s="114" t="str">
        <f>IF(N117="eligible",'CASE DATA'!I118+'CASE DATA'!J118+'CASE DATA'!L118+'CASE DATA'!M118+'CASE DATA'!N118+'CASE DATA'!O118+'CASE DATA'!P118+'CASE DATA'!Q118+'CASE DATA'!R118,"N/A")</f>
        <v>N/A</v>
      </c>
      <c r="R117" s="114" t="str">
        <f>IF(N117="eligible",IF(C117+2920&lt;'BASIC INFO'!$B$3, "YES", "NO"),"N/A")</f>
        <v>N/A</v>
      </c>
      <c r="S117" s="115" t="str">
        <f>IF(OR('CASE DATA'!F118="DEF"), "YES", "NO")</f>
        <v>NO</v>
      </c>
      <c r="T117" s="117" t="str">
        <f>IF(S117="YES",'CASE DATA'!H118,"N/A")</f>
        <v>N/A</v>
      </c>
      <c r="U117" s="114" t="str">
        <f>IF(S117="YES",'CASE DATA'!K118,"N/A")</f>
        <v>N/A</v>
      </c>
      <c r="V117" s="114" t="str">
        <f>IF(S117="YES",'CASE DATA'!I118+'CASE DATA'!J118+'CASE DATA'!L118+'CASE DATA'!M118+'CASE DATA'!N118+'CASE DATA'!O118+'CASE DATA'!P118+'CASE DATA'!Q118+'CASE DATA'!R118,"N/A")</f>
        <v>N/A</v>
      </c>
      <c r="W117" s="117" t="str">
        <f>IF(OR('CASE DATA'!E118="123.46",'CASE DATA'!E118="123.47"),"YES","NO")</f>
        <v>NO</v>
      </c>
      <c r="X117" s="136" t="str">
        <f>IF(W117="YES",COUNTIFS(AD$3:$AD$200,"&gt;"&amp;('CASE DATA'!C118),$AD$3:$AD$200,"&lt;"&amp;('CASE DATA'!C118+730.5)),"n/a")</f>
        <v>n/a</v>
      </c>
      <c r="Y117" s="114" t="str">
        <f>IF(W117="YES",IF(C117+730.5&lt;'BASIC INFO'!$B$3, "YES","NO"), "N/A")</f>
        <v>N/A</v>
      </c>
      <c r="Z117" s="117" t="str">
        <f>IF('CASE DATA'!E118="725.1","YES","NO")</f>
        <v>NO</v>
      </c>
      <c r="AA117" s="117" t="str">
        <f>IF(Z117="YES",IF(C117+730.5&lt;'BASIC INFO'!$B$3, "YES","NO"), "N/A")</f>
        <v>N/A</v>
      </c>
      <c r="AB117" s="117" t="str">
        <f>IF('BASIC INFO'!$B$6+6574.5&gt;C117, "YES", "NO")</f>
        <v>YES</v>
      </c>
      <c r="AC117" s="117" t="str">
        <f>IF(Z117="YES",COUNTIFS(AD$3:$AD$200,"&gt;"&amp;('CASE DATA'!C118),$AD$3:$AD$200,"&lt;"&amp;('CASE DATA'!C118+730.5)),"n/a")</f>
        <v>n/a</v>
      </c>
    </row>
    <row r="118" spans="1:29" x14ac:dyDescent="0.3">
      <c r="A118" s="117" t="str">
        <f>IF('CASE DATA'!A119="","z",'CASE DATA'!A119)</f>
        <v>z</v>
      </c>
      <c r="B118" s="117" t="str">
        <f>IF('CASE DATA'!A119="","",'CASE DATA'!D119)</f>
        <v/>
      </c>
      <c r="C118" s="120">
        <f>'CASE DATA'!C119</f>
        <v>0</v>
      </c>
      <c r="D118" s="163" t="str">
        <f>IF('CASE DATA'!H119="YES",SUM('CASE DATA'!J119:K119,'CASE DATA'!M119,'CASE DATA'!O119:R119),"n/a")</f>
        <v>n/a</v>
      </c>
      <c r="E118" s="5" t="str">
        <f>IF(OR('CASE DATA'!F119="JUV", 'CASE DATA'!F119="JWV"), "YES", "NO")</f>
        <v>NO</v>
      </c>
      <c r="F118" s="5" t="str">
        <f t="array" ref="F118">IF(E118="YES",IF(SUM(COUNTIF('CASE DATA'!$F$4:$F$200, {"GTR","GPL","DEF","JUV"}))&gt;0, "YES","NO"),"N/A")</f>
        <v>N/A</v>
      </c>
      <c r="G118" s="5" t="str">
        <f>IF(E118="YES",IF(COUNTIF('CASE DATA'!$C$4:$C$200, "")-COUNTIF('CASE DATA'!$A$4:$A$200, "")&gt;0, "YES","NO"),"N/A")</f>
        <v>N/A</v>
      </c>
      <c r="H118" s="117" t="str">
        <f>_xlfn.IFS(E118="NO", "N/A", AND('BASIC INFO'!$B$3&gt;'BASIC INFO'!$B$6+6574.5, C118+730.5&lt;'BASIC INFO'!$B$3), "YES", 'BASIC INFO'!$B$3&lt;('BASIC INFO'!$B$6+6574.5), "NOT YET 18", C118+730.5&gt;'BASIC INFO'!$B$3, "NOT YET 2 YEARS")</f>
        <v>N/A</v>
      </c>
      <c r="I118" s="115" t="str">
        <f>IF(OR(AND(LEFT('CASE DATA'!E119,4)="321.",MID('CASE DATA'!A119,8,2)="SM"),MID('CASE DATA'!A119,8,2)="ST",MID('CASE DATA'!A119,8,2)="NT"),"TRAFFIC",IF(OR('CASE DATA'!F119="DISM", 'CASE DATA'!F119="ACQ", 'CASE DATA'!F119="NOTF", 'CASE DATA'!F119="WTHD", 'CASE DATA'!F119="TNSF"), "YES", "NO"))</f>
        <v>NO</v>
      </c>
      <c r="J118" s="114" t="str">
        <f>IF(I118="YES",'CASE DATA'!K119,"N/A")</f>
        <v>N/A</v>
      </c>
      <c r="K118" s="114" t="str">
        <f>IF(I118="YES",'CASE DATA'!I119+'CASE DATA'!J119+'CASE DATA'!L119+'CASE DATA'!M119+'CASE DATA'!N119+'CASE DATA'!O119+'CASE DATA'!P119+'CASE DATA'!Q119+'CASE DATA'!R119,"N/A")</f>
        <v>N/A</v>
      </c>
      <c r="L118" s="117" t="str">
        <f>IF(I118="YES",IF(C118+180&lt;'BASIC INFO'!$B$3, "YES", "NO"),"N/A")</f>
        <v>N/A</v>
      </c>
      <c r="M118" s="114" t="str">
        <f t="array" ref="M118">IF(I118="TRAFFIC","n/a",IF(OR('CASE DATA'!F119="GTR", 'CASE DATA'!F119="GPL"),IF(SUM(COUNTIF('CASE DATA'!U119:AF119, TABLES!$N$2:$N$218&amp;"*"))&gt;0,"felony","eligible"),"n/a"))</f>
        <v>n/a</v>
      </c>
      <c r="N118" s="114" t="str">
        <f t="array" ref="N118">IF(M118="eligible",IF(OR((SUM(COUNTIF('CASE DATA'!U119:AF119,TABLES!$P$2:$P$19&amp;"*"))&gt;0),LEFT('CASE DATA'!U119:AF119,4)="717C", LEFT('CASE DATA'!U119:AF119, 3)="719", LEFT('CASE DATA'!U119:AF119,3)="720", LEFT('CASE DATA'!U119:AF119,3)="724", LEFT('CASE DATA'!U119:AF119,3)="726", LEFT('CASE DATA'!U119:AF119,3)="728", LEFT('CASE DATA'!U119:AF119,4)="901A"), "ineligible misd","eligible"),"n/a")</f>
        <v>n/a</v>
      </c>
      <c r="O118" s="114" t="str">
        <f>IF(N118="eligible",IF(COUNTIF('CASE DATA'!$C$4:$C$200, "")-COUNTIF('CASE DATA'!$A$4:$A$200, "")&gt;0, "YES","NO"),"N/A")</f>
        <v>N/A</v>
      </c>
      <c r="P118" s="114" t="str">
        <f>IF(N118="eligible",'CASE DATA'!K119,"N/A")</f>
        <v>N/A</v>
      </c>
      <c r="Q118" s="114" t="str">
        <f>IF(N118="eligible",'CASE DATA'!I119+'CASE DATA'!J119+'CASE DATA'!L119+'CASE DATA'!M119+'CASE DATA'!N119+'CASE DATA'!O119+'CASE DATA'!P119+'CASE DATA'!Q119+'CASE DATA'!R119,"N/A")</f>
        <v>N/A</v>
      </c>
      <c r="R118" s="114" t="str">
        <f>IF(N118="eligible",IF(C118+2920&lt;'BASIC INFO'!$B$3, "YES", "NO"),"N/A")</f>
        <v>N/A</v>
      </c>
      <c r="S118" s="115" t="str">
        <f>IF(OR('CASE DATA'!F119="DEF"), "YES", "NO")</f>
        <v>NO</v>
      </c>
      <c r="T118" s="117" t="str">
        <f>IF(S118="YES",'CASE DATA'!H119,"N/A")</f>
        <v>N/A</v>
      </c>
      <c r="U118" s="114" t="str">
        <f>IF(S118="YES",'CASE DATA'!K119,"N/A")</f>
        <v>N/A</v>
      </c>
      <c r="V118" s="114" t="str">
        <f>IF(S118="YES",'CASE DATA'!I119+'CASE DATA'!J119+'CASE DATA'!L119+'CASE DATA'!M119+'CASE DATA'!N119+'CASE DATA'!O119+'CASE DATA'!P119+'CASE DATA'!Q119+'CASE DATA'!R119,"N/A")</f>
        <v>N/A</v>
      </c>
      <c r="W118" s="117" t="str">
        <f>IF(OR('CASE DATA'!E119="123.46",'CASE DATA'!E119="123.47"),"YES","NO")</f>
        <v>NO</v>
      </c>
      <c r="X118" s="136" t="str">
        <f>IF(W118="YES",COUNTIFS(AD$3:$AD$200,"&gt;"&amp;('CASE DATA'!C119),$AD$3:$AD$200,"&lt;"&amp;('CASE DATA'!C119+730.5)),"n/a")</f>
        <v>n/a</v>
      </c>
      <c r="Y118" s="114" t="str">
        <f>IF(W118="YES",IF(C118+730.5&lt;'BASIC INFO'!$B$3, "YES","NO"), "N/A")</f>
        <v>N/A</v>
      </c>
      <c r="Z118" s="117" t="str">
        <f>IF('CASE DATA'!E119="725.1","YES","NO")</f>
        <v>NO</v>
      </c>
      <c r="AA118" s="117" t="str">
        <f>IF(Z118="YES",IF(C118+730.5&lt;'BASIC INFO'!$B$3, "YES","NO"), "N/A")</f>
        <v>N/A</v>
      </c>
      <c r="AB118" s="117" t="str">
        <f>IF('BASIC INFO'!$B$6+6574.5&gt;C118, "YES", "NO")</f>
        <v>YES</v>
      </c>
      <c r="AC118" s="117" t="str">
        <f>IF(Z118="YES",COUNTIFS(AD$3:$AD$200,"&gt;"&amp;('CASE DATA'!C119),$AD$3:$AD$200,"&lt;"&amp;('CASE DATA'!C119+730.5)),"n/a")</f>
        <v>n/a</v>
      </c>
    </row>
    <row r="119" spans="1:29" x14ac:dyDescent="0.3">
      <c r="A119" s="117" t="str">
        <f>IF('CASE DATA'!A120="","z",'CASE DATA'!A120)</f>
        <v>z</v>
      </c>
      <c r="B119" s="117" t="str">
        <f>IF('CASE DATA'!A120="","",'CASE DATA'!D120)</f>
        <v/>
      </c>
      <c r="C119" s="120">
        <f>'CASE DATA'!C120</f>
        <v>0</v>
      </c>
      <c r="D119" s="163" t="str">
        <f>IF('CASE DATA'!H120="YES",SUM('CASE DATA'!J120:K120,'CASE DATA'!M120,'CASE DATA'!O120:R120),"n/a")</f>
        <v>n/a</v>
      </c>
      <c r="E119" s="5" t="str">
        <f>IF(OR('CASE DATA'!F120="JUV", 'CASE DATA'!F120="JWV"), "YES", "NO")</f>
        <v>NO</v>
      </c>
      <c r="F119" s="5" t="str">
        <f t="array" ref="F119">IF(E119="YES",IF(SUM(COUNTIF('CASE DATA'!$F$4:$F$200, {"GTR","GPL","DEF","JUV"}))&gt;0, "YES","NO"),"N/A")</f>
        <v>N/A</v>
      </c>
      <c r="G119" s="5" t="str">
        <f>IF(E119="YES",IF(COUNTIF('CASE DATA'!$C$4:$C$200, "")-COUNTIF('CASE DATA'!$A$4:$A$200, "")&gt;0, "YES","NO"),"N/A")</f>
        <v>N/A</v>
      </c>
      <c r="H119" s="117" t="str">
        <f>_xlfn.IFS(E119="NO", "N/A", AND('BASIC INFO'!$B$3&gt;'BASIC INFO'!$B$6+6574.5, C119+730.5&lt;'BASIC INFO'!$B$3), "YES", 'BASIC INFO'!$B$3&lt;('BASIC INFO'!$B$6+6574.5), "NOT YET 18", C119+730.5&gt;'BASIC INFO'!$B$3, "NOT YET 2 YEARS")</f>
        <v>N/A</v>
      </c>
      <c r="I119" s="115" t="str">
        <f>IF(OR(AND(LEFT('CASE DATA'!E120,4)="321.",MID('CASE DATA'!A120,8,2)="SM"),MID('CASE DATA'!A120,8,2)="ST",MID('CASE DATA'!A120,8,2)="NT"),"TRAFFIC",IF(OR('CASE DATA'!F120="DISM", 'CASE DATA'!F120="ACQ", 'CASE DATA'!F120="NOTF", 'CASE DATA'!F120="WTHD", 'CASE DATA'!F120="TNSF"), "YES", "NO"))</f>
        <v>NO</v>
      </c>
      <c r="J119" s="114" t="str">
        <f>IF(I119="YES",'CASE DATA'!K120,"N/A")</f>
        <v>N/A</v>
      </c>
      <c r="K119" s="114" t="str">
        <f>IF(I119="YES",'CASE DATA'!I120+'CASE DATA'!J120+'CASE DATA'!L120+'CASE DATA'!M120+'CASE DATA'!N120+'CASE DATA'!O120+'CASE DATA'!P120+'CASE DATA'!Q120+'CASE DATA'!R120,"N/A")</f>
        <v>N/A</v>
      </c>
      <c r="L119" s="117" t="str">
        <f>IF(I119="YES",IF(C119+180&lt;'BASIC INFO'!$B$3, "YES", "NO"),"N/A")</f>
        <v>N/A</v>
      </c>
      <c r="M119" s="114" t="str">
        <f t="array" ref="M119">IF(I119="TRAFFIC","n/a",IF(OR('CASE DATA'!F120="GTR", 'CASE DATA'!F120="GPL"),IF(SUM(COUNTIF('CASE DATA'!U120:AF120, TABLES!$N$2:$N$218&amp;"*"))&gt;0,"felony","eligible"),"n/a"))</f>
        <v>n/a</v>
      </c>
      <c r="N119" s="114" t="str">
        <f t="array" ref="N119">IF(M119="eligible",IF(OR((SUM(COUNTIF('CASE DATA'!U120:AF120,TABLES!$P$2:$P$19&amp;"*"))&gt;0),LEFT('CASE DATA'!U120:AF120,4)="717C", LEFT('CASE DATA'!U120:AF120, 3)="719", LEFT('CASE DATA'!U120:AF120,3)="720", LEFT('CASE DATA'!U120:AF120,3)="724", LEFT('CASE DATA'!U120:AF120,3)="726", LEFT('CASE DATA'!U120:AF120,3)="728", LEFT('CASE DATA'!U120:AF120,4)="901A"), "ineligible misd","eligible"),"n/a")</f>
        <v>n/a</v>
      </c>
      <c r="O119" s="114" t="str">
        <f>IF(N119="eligible",IF(COUNTIF('CASE DATA'!$C$4:$C$200, "")-COUNTIF('CASE DATA'!$A$4:$A$200, "")&gt;0, "YES","NO"),"N/A")</f>
        <v>N/A</v>
      </c>
      <c r="P119" s="114" t="str">
        <f>IF(N119="eligible",'CASE DATA'!K120,"N/A")</f>
        <v>N/A</v>
      </c>
      <c r="Q119" s="114" t="str">
        <f>IF(N119="eligible",'CASE DATA'!I120+'CASE DATA'!J120+'CASE DATA'!L120+'CASE DATA'!M120+'CASE DATA'!N120+'CASE DATA'!O120+'CASE DATA'!P120+'CASE DATA'!Q120+'CASE DATA'!R120,"N/A")</f>
        <v>N/A</v>
      </c>
      <c r="R119" s="114" t="str">
        <f>IF(N119="eligible",IF(C119+2920&lt;'BASIC INFO'!$B$3, "YES", "NO"),"N/A")</f>
        <v>N/A</v>
      </c>
      <c r="S119" s="115" t="str">
        <f>IF(OR('CASE DATA'!F120="DEF"), "YES", "NO")</f>
        <v>NO</v>
      </c>
      <c r="T119" s="117" t="str">
        <f>IF(S119="YES",'CASE DATA'!H120,"N/A")</f>
        <v>N/A</v>
      </c>
      <c r="U119" s="114" t="str">
        <f>IF(S119="YES",'CASE DATA'!K120,"N/A")</f>
        <v>N/A</v>
      </c>
      <c r="V119" s="114" t="str">
        <f>IF(S119="YES",'CASE DATA'!I120+'CASE DATA'!J120+'CASE DATA'!L120+'CASE DATA'!M120+'CASE DATA'!N120+'CASE DATA'!O120+'CASE DATA'!P120+'CASE DATA'!Q120+'CASE DATA'!R120,"N/A")</f>
        <v>N/A</v>
      </c>
      <c r="W119" s="117" t="str">
        <f>IF(OR('CASE DATA'!E120="123.46",'CASE DATA'!E120="123.47"),"YES","NO")</f>
        <v>NO</v>
      </c>
      <c r="X119" s="136" t="str">
        <f>IF(W119="YES",COUNTIFS(AD$3:$AD$200,"&gt;"&amp;('CASE DATA'!C120),$AD$3:$AD$200,"&lt;"&amp;('CASE DATA'!C120+730.5)),"n/a")</f>
        <v>n/a</v>
      </c>
      <c r="Y119" s="114" t="str">
        <f>IF(W119="YES",IF(C119+730.5&lt;'BASIC INFO'!$B$3, "YES","NO"), "N/A")</f>
        <v>N/A</v>
      </c>
      <c r="Z119" s="117" t="str">
        <f>IF('CASE DATA'!E120="725.1","YES","NO")</f>
        <v>NO</v>
      </c>
      <c r="AA119" s="117" t="str">
        <f>IF(Z119="YES",IF(C119+730.5&lt;'BASIC INFO'!$B$3, "YES","NO"), "N/A")</f>
        <v>N/A</v>
      </c>
      <c r="AB119" s="117" t="str">
        <f>IF('BASIC INFO'!$B$6+6574.5&gt;C119, "YES", "NO")</f>
        <v>YES</v>
      </c>
      <c r="AC119" s="117" t="str">
        <f>IF(Z119="YES",COUNTIFS(AD$3:$AD$200,"&gt;"&amp;('CASE DATA'!C120),$AD$3:$AD$200,"&lt;"&amp;('CASE DATA'!C120+730.5)),"n/a")</f>
        <v>n/a</v>
      </c>
    </row>
    <row r="120" spans="1:29" x14ac:dyDescent="0.3">
      <c r="A120" s="117" t="str">
        <f>IF('CASE DATA'!A121="","z",'CASE DATA'!A121)</f>
        <v>z</v>
      </c>
      <c r="B120" s="117" t="str">
        <f>IF('CASE DATA'!A121="","",'CASE DATA'!D121)</f>
        <v/>
      </c>
      <c r="C120" s="120">
        <f>'CASE DATA'!C121</f>
        <v>0</v>
      </c>
      <c r="D120" s="163" t="str">
        <f>IF('CASE DATA'!H121="YES",SUM('CASE DATA'!J121:K121,'CASE DATA'!M121,'CASE DATA'!O121:R121),"n/a")</f>
        <v>n/a</v>
      </c>
      <c r="E120" s="5" t="str">
        <f>IF(OR('CASE DATA'!F121="JUV", 'CASE DATA'!F121="JWV"), "YES", "NO")</f>
        <v>NO</v>
      </c>
      <c r="F120" s="5" t="str">
        <f t="array" ref="F120">IF(E120="YES",IF(SUM(COUNTIF('CASE DATA'!$F$4:$F$200, {"GTR","GPL","DEF","JUV"}))&gt;0, "YES","NO"),"N/A")</f>
        <v>N/A</v>
      </c>
      <c r="G120" s="5" t="str">
        <f>IF(E120="YES",IF(COUNTIF('CASE DATA'!$C$4:$C$200, "")-COUNTIF('CASE DATA'!$A$4:$A$200, "")&gt;0, "YES","NO"),"N/A")</f>
        <v>N/A</v>
      </c>
      <c r="H120" s="117" t="str">
        <f>_xlfn.IFS(E120="NO", "N/A", AND('BASIC INFO'!$B$3&gt;'BASIC INFO'!$B$6+6574.5, C120+730.5&lt;'BASIC INFO'!$B$3), "YES", 'BASIC INFO'!$B$3&lt;('BASIC INFO'!$B$6+6574.5), "NOT YET 18", C120+730.5&gt;'BASIC INFO'!$B$3, "NOT YET 2 YEARS")</f>
        <v>N/A</v>
      </c>
      <c r="I120" s="115" t="str">
        <f>IF(OR(AND(LEFT('CASE DATA'!E121,4)="321.",MID('CASE DATA'!A121,8,2)="SM"),MID('CASE DATA'!A121,8,2)="ST",MID('CASE DATA'!A121,8,2)="NT"),"TRAFFIC",IF(OR('CASE DATA'!F121="DISM", 'CASE DATA'!F121="ACQ", 'CASE DATA'!F121="NOTF", 'CASE DATA'!F121="WTHD", 'CASE DATA'!F121="TNSF"), "YES", "NO"))</f>
        <v>NO</v>
      </c>
      <c r="J120" s="114" t="str">
        <f>IF(I120="YES",'CASE DATA'!K121,"N/A")</f>
        <v>N/A</v>
      </c>
      <c r="K120" s="114" t="str">
        <f>IF(I120="YES",'CASE DATA'!I121+'CASE DATA'!J121+'CASE DATA'!L121+'CASE DATA'!M121+'CASE DATA'!N121+'CASE DATA'!O121+'CASE DATA'!P121+'CASE DATA'!Q121+'CASE DATA'!R121,"N/A")</f>
        <v>N/A</v>
      </c>
      <c r="L120" s="117" t="str">
        <f>IF(I120="YES",IF(C120+180&lt;'BASIC INFO'!$B$3, "YES", "NO"),"N/A")</f>
        <v>N/A</v>
      </c>
      <c r="M120" s="114" t="str">
        <f t="array" ref="M120">IF(I120="TRAFFIC","n/a",IF(OR('CASE DATA'!F121="GTR", 'CASE DATA'!F121="GPL"),IF(SUM(COUNTIF('CASE DATA'!U121:AF121, TABLES!$N$2:$N$218&amp;"*"))&gt;0,"felony","eligible"),"n/a"))</f>
        <v>n/a</v>
      </c>
      <c r="N120" s="114" t="str">
        <f t="array" ref="N120">IF(M120="eligible",IF(OR((SUM(COUNTIF('CASE DATA'!U121:AF121,TABLES!$P$2:$P$19&amp;"*"))&gt;0),LEFT('CASE DATA'!U121:AF121,4)="717C", LEFT('CASE DATA'!U121:AF121, 3)="719", LEFT('CASE DATA'!U121:AF121,3)="720", LEFT('CASE DATA'!U121:AF121,3)="724", LEFT('CASE DATA'!U121:AF121,3)="726", LEFT('CASE DATA'!U121:AF121,3)="728", LEFT('CASE DATA'!U121:AF121,4)="901A"), "ineligible misd","eligible"),"n/a")</f>
        <v>n/a</v>
      </c>
      <c r="O120" s="114" t="str">
        <f>IF(N120="eligible",IF(COUNTIF('CASE DATA'!$C$4:$C$200, "")-COUNTIF('CASE DATA'!$A$4:$A$200, "")&gt;0, "YES","NO"),"N/A")</f>
        <v>N/A</v>
      </c>
      <c r="P120" s="114" t="str">
        <f>IF(N120="eligible",'CASE DATA'!K121,"N/A")</f>
        <v>N/A</v>
      </c>
      <c r="Q120" s="114" t="str">
        <f>IF(N120="eligible",'CASE DATA'!I121+'CASE DATA'!J121+'CASE DATA'!L121+'CASE DATA'!M121+'CASE DATA'!N121+'CASE DATA'!O121+'CASE DATA'!P121+'CASE DATA'!Q121+'CASE DATA'!R121,"N/A")</f>
        <v>N/A</v>
      </c>
      <c r="R120" s="114" t="str">
        <f>IF(N120="eligible",IF(C120+2920&lt;'BASIC INFO'!$B$3, "YES", "NO"),"N/A")</f>
        <v>N/A</v>
      </c>
      <c r="S120" s="115" t="str">
        <f>IF(OR('CASE DATA'!F121="DEF"), "YES", "NO")</f>
        <v>NO</v>
      </c>
      <c r="T120" s="117" t="str">
        <f>IF(S120="YES",'CASE DATA'!H121,"N/A")</f>
        <v>N/A</v>
      </c>
      <c r="U120" s="114" t="str">
        <f>IF(S120="YES",'CASE DATA'!K121,"N/A")</f>
        <v>N/A</v>
      </c>
      <c r="V120" s="114" t="str">
        <f>IF(S120="YES",'CASE DATA'!I121+'CASE DATA'!J121+'CASE DATA'!L121+'CASE DATA'!M121+'CASE DATA'!N121+'CASE DATA'!O121+'CASE DATA'!P121+'CASE DATA'!Q121+'CASE DATA'!R121,"N/A")</f>
        <v>N/A</v>
      </c>
      <c r="W120" s="117" t="str">
        <f>IF(OR('CASE DATA'!E121="123.46",'CASE DATA'!E121="123.47"),"YES","NO")</f>
        <v>NO</v>
      </c>
      <c r="X120" s="136" t="str">
        <f>IF(W120="YES",COUNTIFS(AD$3:$AD$200,"&gt;"&amp;('CASE DATA'!C121),$AD$3:$AD$200,"&lt;"&amp;('CASE DATA'!C121+730.5)),"n/a")</f>
        <v>n/a</v>
      </c>
      <c r="Y120" s="114" t="str">
        <f>IF(W120="YES",IF(C120+730.5&lt;'BASIC INFO'!$B$3, "YES","NO"), "N/A")</f>
        <v>N/A</v>
      </c>
      <c r="Z120" s="117" t="str">
        <f>IF('CASE DATA'!E121="725.1","YES","NO")</f>
        <v>NO</v>
      </c>
      <c r="AA120" s="117" t="str">
        <f>IF(Z120="YES",IF(C120+730.5&lt;'BASIC INFO'!$B$3, "YES","NO"), "N/A")</f>
        <v>N/A</v>
      </c>
      <c r="AB120" s="117" t="str">
        <f>IF('BASIC INFO'!$B$6+6574.5&gt;C120, "YES", "NO")</f>
        <v>YES</v>
      </c>
      <c r="AC120" s="117" t="str">
        <f>IF(Z120="YES",COUNTIFS(AD$3:$AD$200,"&gt;"&amp;('CASE DATA'!C121),$AD$3:$AD$200,"&lt;"&amp;('CASE DATA'!C121+730.5)),"n/a")</f>
        <v>n/a</v>
      </c>
    </row>
    <row r="121" spans="1:29" x14ac:dyDescent="0.3">
      <c r="A121" s="117" t="str">
        <f>IF('CASE DATA'!A122="","z",'CASE DATA'!A122)</f>
        <v>z</v>
      </c>
      <c r="B121" s="117" t="str">
        <f>IF('CASE DATA'!A122="","",'CASE DATA'!D122)</f>
        <v/>
      </c>
      <c r="C121" s="120">
        <f>'CASE DATA'!C122</f>
        <v>0</v>
      </c>
      <c r="D121" s="163" t="str">
        <f>IF('CASE DATA'!H122="YES",SUM('CASE DATA'!J122:K122,'CASE DATA'!M122,'CASE DATA'!O122:R122),"n/a")</f>
        <v>n/a</v>
      </c>
      <c r="E121" s="5" t="str">
        <f>IF(OR('CASE DATA'!F122="JUV", 'CASE DATA'!F122="JWV"), "YES", "NO")</f>
        <v>NO</v>
      </c>
      <c r="F121" s="5" t="str">
        <f t="array" ref="F121">IF(E121="YES",IF(SUM(COUNTIF('CASE DATA'!$F$4:$F$200, {"GTR","GPL","DEF","JUV"}))&gt;0, "YES","NO"),"N/A")</f>
        <v>N/A</v>
      </c>
      <c r="G121" s="5" t="str">
        <f>IF(E121="YES",IF(COUNTIF('CASE DATA'!$C$4:$C$200, "")-COUNTIF('CASE DATA'!$A$4:$A$200, "")&gt;0, "YES","NO"),"N/A")</f>
        <v>N/A</v>
      </c>
      <c r="H121" s="117" t="str">
        <f>_xlfn.IFS(E121="NO", "N/A", AND('BASIC INFO'!$B$3&gt;'BASIC INFO'!$B$6+6574.5, C121+730.5&lt;'BASIC INFO'!$B$3), "YES", 'BASIC INFO'!$B$3&lt;('BASIC INFO'!$B$6+6574.5), "NOT YET 18", C121+730.5&gt;'BASIC INFO'!$B$3, "NOT YET 2 YEARS")</f>
        <v>N/A</v>
      </c>
      <c r="I121" s="115" t="str">
        <f>IF(OR(AND(LEFT('CASE DATA'!E122,4)="321.",MID('CASE DATA'!A122,8,2)="SM"),MID('CASE DATA'!A122,8,2)="ST",MID('CASE DATA'!A122,8,2)="NT"),"TRAFFIC",IF(OR('CASE DATA'!F122="DISM", 'CASE DATA'!F122="ACQ", 'CASE DATA'!F122="NOTF", 'CASE DATA'!F122="WTHD", 'CASE DATA'!F122="TNSF"), "YES", "NO"))</f>
        <v>NO</v>
      </c>
      <c r="J121" s="114" t="str">
        <f>IF(I121="YES",'CASE DATA'!K122,"N/A")</f>
        <v>N/A</v>
      </c>
      <c r="K121" s="114" t="str">
        <f>IF(I121="YES",'CASE DATA'!I122+'CASE DATA'!J122+'CASE DATA'!L122+'CASE DATA'!M122+'CASE DATA'!N122+'CASE DATA'!O122+'CASE DATA'!P122+'CASE DATA'!Q122+'CASE DATA'!R122,"N/A")</f>
        <v>N/A</v>
      </c>
      <c r="L121" s="117" t="str">
        <f>IF(I121="YES",IF(C121+180&lt;'BASIC INFO'!$B$3, "YES", "NO"),"N/A")</f>
        <v>N/A</v>
      </c>
      <c r="M121" s="114" t="str">
        <f t="array" ref="M121">IF(I121="TRAFFIC","n/a",IF(OR('CASE DATA'!F122="GTR", 'CASE DATA'!F122="GPL"),IF(SUM(COUNTIF('CASE DATA'!U122:AF122, TABLES!$N$2:$N$218&amp;"*"))&gt;0,"felony","eligible"),"n/a"))</f>
        <v>n/a</v>
      </c>
      <c r="N121" s="114" t="str">
        <f t="array" ref="N121">IF(M121="eligible",IF(OR((SUM(COUNTIF('CASE DATA'!U122:AF122,TABLES!$P$2:$P$19&amp;"*"))&gt;0),LEFT('CASE DATA'!U122:AF122,4)="717C", LEFT('CASE DATA'!U122:AF122, 3)="719", LEFT('CASE DATA'!U122:AF122,3)="720", LEFT('CASE DATA'!U122:AF122,3)="724", LEFT('CASE DATA'!U122:AF122,3)="726", LEFT('CASE DATA'!U122:AF122,3)="728", LEFT('CASE DATA'!U122:AF122,4)="901A"), "ineligible misd","eligible"),"n/a")</f>
        <v>n/a</v>
      </c>
      <c r="O121" s="114" t="str">
        <f>IF(N121="eligible",IF(COUNTIF('CASE DATA'!$C$4:$C$200, "")-COUNTIF('CASE DATA'!$A$4:$A$200, "")&gt;0, "YES","NO"),"N/A")</f>
        <v>N/A</v>
      </c>
      <c r="P121" s="114" t="str">
        <f>IF(N121="eligible",'CASE DATA'!K122,"N/A")</f>
        <v>N/A</v>
      </c>
      <c r="Q121" s="114" t="str">
        <f>IF(N121="eligible",'CASE DATA'!I122+'CASE DATA'!J122+'CASE DATA'!L122+'CASE DATA'!M122+'CASE DATA'!N122+'CASE DATA'!O122+'CASE DATA'!P122+'CASE DATA'!Q122+'CASE DATA'!R122,"N/A")</f>
        <v>N/A</v>
      </c>
      <c r="R121" s="114" t="str">
        <f>IF(N121="eligible",IF(C121+2920&lt;'BASIC INFO'!$B$3, "YES", "NO"),"N/A")</f>
        <v>N/A</v>
      </c>
      <c r="S121" s="115" t="str">
        <f>IF(OR('CASE DATA'!F122="DEF"), "YES", "NO")</f>
        <v>NO</v>
      </c>
      <c r="T121" s="117" t="str">
        <f>IF(S121="YES",'CASE DATA'!H122,"N/A")</f>
        <v>N/A</v>
      </c>
      <c r="U121" s="114" t="str">
        <f>IF(S121="YES",'CASE DATA'!K122,"N/A")</f>
        <v>N/A</v>
      </c>
      <c r="V121" s="114" t="str">
        <f>IF(S121="YES",'CASE DATA'!I122+'CASE DATA'!J122+'CASE DATA'!L122+'CASE DATA'!M122+'CASE DATA'!N122+'CASE DATA'!O122+'CASE DATA'!P122+'CASE DATA'!Q122+'CASE DATA'!R122,"N/A")</f>
        <v>N/A</v>
      </c>
      <c r="W121" s="117" t="str">
        <f>IF(OR('CASE DATA'!E122="123.46",'CASE DATA'!E122="123.47"),"YES","NO")</f>
        <v>NO</v>
      </c>
      <c r="X121" s="136" t="str">
        <f>IF(W121="YES",COUNTIFS(AD$3:$AD$200,"&gt;"&amp;('CASE DATA'!C122),$AD$3:$AD$200,"&lt;"&amp;('CASE DATA'!C122+730.5)),"n/a")</f>
        <v>n/a</v>
      </c>
      <c r="Y121" s="114" t="str">
        <f>IF(W121="YES",IF(C121+730.5&lt;'BASIC INFO'!$B$3, "YES","NO"), "N/A")</f>
        <v>N/A</v>
      </c>
      <c r="Z121" s="117" t="str">
        <f>IF('CASE DATA'!E122="725.1","YES","NO")</f>
        <v>NO</v>
      </c>
      <c r="AA121" s="117" t="str">
        <f>IF(Z121="YES",IF(C121+730.5&lt;'BASIC INFO'!$B$3, "YES","NO"), "N/A")</f>
        <v>N/A</v>
      </c>
      <c r="AB121" s="117" t="str">
        <f>IF('BASIC INFO'!$B$6+6574.5&gt;C121, "YES", "NO")</f>
        <v>YES</v>
      </c>
      <c r="AC121" s="117" t="str">
        <f>IF(Z121="YES",COUNTIFS(AD$3:$AD$200,"&gt;"&amp;('CASE DATA'!C122),$AD$3:$AD$200,"&lt;"&amp;('CASE DATA'!C122+730.5)),"n/a")</f>
        <v>n/a</v>
      </c>
    </row>
    <row r="122" spans="1:29" x14ac:dyDescent="0.3">
      <c r="A122" s="117" t="str">
        <f>IF('CASE DATA'!A123="","z",'CASE DATA'!A123)</f>
        <v>z</v>
      </c>
      <c r="B122" s="117" t="str">
        <f>IF('CASE DATA'!A123="","",'CASE DATA'!D123)</f>
        <v/>
      </c>
      <c r="C122" s="120">
        <f>'CASE DATA'!C123</f>
        <v>0</v>
      </c>
      <c r="D122" s="163" t="str">
        <f>IF('CASE DATA'!H123="YES",SUM('CASE DATA'!J123:K123,'CASE DATA'!M123,'CASE DATA'!O123:R123),"n/a")</f>
        <v>n/a</v>
      </c>
      <c r="E122" s="5" t="str">
        <f>IF(OR('CASE DATA'!F123="JUV", 'CASE DATA'!F123="JWV"), "YES", "NO")</f>
        <v>NO</v>
      </c>
      <c r="F122" s="5" t="str">
        <f t="array" ref="F122">IF(E122="YES",IF(SUM(COUNTIF('CASE DATA'!$F$4:$F$200, {"GTR","GPL","DEF","JUV"}))&gt;0, "YES","NO"),"N/A")</f>
        <v>N/A</v>
      </c>
      <c r="G122" s="5" t="str">
        <f>IF(E122="YES",IF(COUNTIF('CASE DATA'!$C$4:$C$200, "")-COUNTIF('CASE DATA'!$A$4:$A$200, "")&gt;0, "YES","NO"),"N/A")</f>
        <v>N/A</v>
      </c>
      <c r="H122" s="117" t="str">
        <f>_xlfn.IFS(E122="NO", "N/A", AND('BASIC INFO'!$B$3&gt;'BASIC INFO'!$B$6+6574.5, C122+730.5&lt;'BASIC INFO'!$B$3), "YES", 'BASIC INFO'!$B$3&lt;('BASIC INFO'!$B$6+6574.5), "NOT YET 18", C122+730.5&gt;'BASIC INFO'!$B$3, "NOT YET 2 YEARS")</f>
        <v>N/A</v>
      </c>
      <c r="I122" s="115" t="str">
        <f>IF(OR(AND(LEFT('CASE DATA'!E123,4)="321.",MID('CASE DATA'!A123,8,2)="SM"),MID('CASE DATA'!A123,8,2)="ST",MID('CASE DATA'!A123,8,2)="NT"),"TRAFFIC",IF(OR('CASE DATA'!F123="DISM", 'CASE DATA'!F123="ACQ", 'CASE DATA'!F123="NOTF", 'CASE DATA'!F123="WTHD", 'CASE DATA'!F123="TNSF"), "YES", "NO"))</f>
        <v>NO</v>
      </c>
      <c r="J122" s="114" t="str">
        <f>IF(I122="YES",'CASE DATA'!K123,"N/A")</f>
        <v>N/A</v>
      </c>
      <c r="K122" s="114" t="str">
        <f>IF(I122="YES",'CASE DATA'!I123+'CASE DATA'!J123+'CASE DATA'!L123+'CASE DATA'!M123+'CASE DATA'!N123+'CASE DATA'!O123+'CASE DATA'!P123+'CASE DATA'!Q123+'CASE DATA'!R123,"N/A")</f>
        <v>N/A</v>
      </c>
      <c r="L122" s="117" t="str">
        <f>IF(I122="YES",IF(C122+180&lt;'BASIC INFO'!$B$3, "YES", "NO"),"N/A")</f>
        <v>N/A</v>
      </c>
      <c r="M122" s="114" t="str">
        <f t="array" ref="M122">IF(I122="TRAFFIC","n/a",IF(OR('CASE DATA'!F123="GTR", 'CASE DATA'!F123="GPL"),IF(SUM(COUNTIF('CASE DATA'!U123:AF123, TABLES!$N$2:$N$218&amp;"*"))&gt;0,"felony","eligible"),"n/a"))</f>
        <v>n/a</v>
      </c>
      <c r="N122" s="114" t="str">
        <f t="array" ref="N122">IF(M122="eligible",IF(OR((SUM(COUNTIF('CASE DATA'!U123:AF123,TABLES!$P$2:$P$19&amp;"*"))&gt;0),LEFT('CASE DATA'!U123:AF123,4)="717C", LEFT('CASE DATA'!U123:AF123, 3)="719", LEFT('CASE DATA'!U123:AF123,3)="720", LEFT('CASE DATA'!U123:AF123,3)="724", LEFT('CASE DATA'!U123:AF123,3)="726", LEFT('CASE DATA'!U123:AF123,3)="728", LEFT('CASE DATA'!U123:AF123,4)="901A"), "ineligible misd","eligible"),"n/a")</f>
        <v>n/a</v>
      </c>
      <c r="O122" s="114" t="str">
        <f>IF(N122="eligible",IF(COUNTIF('CASE DATA'!$C$4:$C$200, "")-COUNTIF('CASE DATA'!$A$4:$A$200, "")&gt;0, "YES","NO"),"N/A")</f>
        <v>N/A</v>
      </c>
      <c r="P122" s="114" t="str">
        <f>IF(N122="eligible",'CASE DATA'!K123,"N/A")</f>
        <v>N/A</v>
      </c>
      <c r="Q122" s="114" t="str">
        <f>IF(N122="eligible",'CASE DATA'!I123+'CASE DATA'!J123+'CASE DATA'!L123+'CASE DATA'!M123+'CASE DATA'!N123+'CASE DATA'!O123+'CASE DATA'!P123+'CASE DATA'!Q123+'CASE DATA'!R123,"N/A")</f>
        <v>N/A</v>
      </c>
      <c r="R122" s="114" t="str">
        <f>IF(N122="eligible",IF(C122+2920&lt;'BASIC INFO'!$B$3, "YES", "NO"),"N/A")</f>
        <v>N/A</v>
      </c>
      <c r="S122" s="115" t="str">
        <f>IF(OR('CASE DATA'!F123="DEF"), "YES", "NO")</f>
        <v>NO</v>
      </c>
      <c r="T122" s="117" t="str">
        <f>IF(S122="YES",'CASE DATA'!H123,"N/A")</f>
        <v>N/A</v>
      </c>
      <c r="U122" s="114" t="str">
        <f>IF(S122="YES",'CASE DATA'!K123,"N/A")</f>
        <v>N/A</v>
      </c>
      <c r="V122" s="114" t="str">
        <f>IF(S122="YES",'CASE DATA'!I123+'CASE DATA'!J123+'CASE DATA'!L123+'CASE DATA'!M123+'CASE DATA'!N123+'CASE DATA'!O123+'CASE DATA'!P123+'CASE DATA'!Q123+'CASE DATA'!R123,"N/A")</f>
        <v>N/A</v>
      </c>
      <c r="W122" s="117" t="str">
        <f>IF(OR('CASE DATA'!E123="123.46",'CASE DATA'!E123="123.47"),"YES","NO")</f>
        <v>NO</v>
      </c>
      <c r="X122" s="136" t="str">
        <f>IF(W122="YES",COUNTIFS(AD$3:$AD$200,"&gt;"&amp;('CASE DATA'!C123),$AD$3:$AD$200,"&lt;"&amp;('CASE DATA'!C123+730.5)),"n/a")</f>
        <v>n/a</v>
      </c>
      <c r="Y122" s="114" t="str">
        <f>IF(W122="YES",IF(C122+730.5&lt;'BASIC INFO'!$B$3, "YES","NO"), "N/A")</f>
        <v>N/A</v>
      </c>
      <c r="Z122" s="117" t="str">
        <f>IF('CASE DATA'!E123="725.1","YES","NO")</f>
        <v>NO</v>
      </c>
      <c r="AA122" s="117" t="str">
        <f>IF(Z122="YES",IF(C122+730.5&lt;'BASIC INFO'!$B$3, "YES","NO"), "N/A")</f>
        <v>N/A</v>
      </c>
      <c r="AB122" s="117" t="str">
        <f>IF('BASIC INFO'!$B$6+6574.5&gt;C122, "YES", "NO")</f>
        <v>YES</v>
      </c>
      <c r="AC122" s="117" t="str">
        <f>IF(Z122="YES",COUNTIFS(AD$3:$AD$200,"&gt;"&amp;('CASE DATA'!C123),$AD$3:$AD$200,"&lt;"&amp;('CASE DATA'!C123+730.5)),"n/a")</f>
        <v>n/a</v>
      </c>
    </row>
    <row r="123" spans="1:29" x14ac:dyDescent="0.3">
      <c r="A123" s="117" t="str">
        <f>IF('CASE DATA'!A124="","z",'CASE DATA'!A124)</f>
        <v>z</v>
      </c>
      <c r="B123" s="117" t="str">
        <f>IF('CASE DATA'!A124="","",'CASE DATA'!D124)</f>
        <v/>
      </c>
      <c r="C123" s="120">
        <f>'CASE DATA'!C124</f>
        <v>0</v>
      </c>
      <c r="D123" s="163" t="str">
        <f>IF('CASE DATA'!H124="YES",SUM('CASE DATA'!J124:K124,'CASE DATA'!M124,'CASE DATA'!O124:R124),"n/a")</f>
        <v>n/a</v>
      </c>
      <c r="E123" s="5" t="str">
        <f>IF(OR('CASE DATA'!F124="JUV", 'CASE DATA'!F124="JWV"), "YES", "NO")</f>
        <v>NO</v>
      </c>
      <c r="F123" s="5" t="str">
        <f t="array" ref="F123">IF(E123="YES",IF(SUM(COUNTIF('CASE DATA'!$F$4:$F$200, {"GTR","GPL","DEF","JUV"}))&gt;0, "YES","NO"),"N/A")</f>
        <v>N/A</v>
      </c>
      <c r="G123" s="5" t="str">
        <f>IF(E123="YES",IF(COUNTIF('CASE DATA'!$C$4:$C$200, "")-COUNTIF('CASE DATA'!$A$4:$A$200, "")&gt;0, "YES","NO"),"N/A")</f>
        <v>N/A</v>
      </c>
      <c r="H123" s="117" t="str">
        <f>_xlfn.IFS(E123="NO", "N/A", AND('BASIC INFO'!$B$3&gt;'BASIC INFO'!$B$6+6574.5, C123+730.5&lt;'BASIC INFO'!$B$3), "YES", 'BASIC INFO'!$B$3&lt;('BASIC INFO'!$B$6+6574.5), "NOT YET 18", C123+730.5&gt;'BASIC INFO'!$B$3, "NOT YET 2 YEARS")</f>
        <v>N/A</v>
      </c>
      <c r="I123" s="115" t="str">
        <f>IF(OR(AND(LEFT('CASE DATA'!E124,4)="321.",MID('CASE DATA'!A124,8,2)="SM"),MID('CASE DATA'!A124,8,2)="ST",MID('CASE DATA'!A124,8,2)="NT"),"TRAFFIC",IF(OR('CASE DATA'!F124="DISM", 'CASE DATA'!F124="ACQ", 'CASE DATA'!F124="NOTF", 'CASE DATA'!F124="WTHD", 'CASE DATA'!F124="TNSF"), "YES", "NO"))</f>
        <v>NO</v>
      </c>
      <c r="J123" s="114" t="str">
        <f>IF(I123="YES",'CASE DATA'!K124,"N/A")</f>
        <v>N/A</v>
      </c>
      <c r="K123" s="114" t="str">
        <f>IF(I123="YES",'CASE DATA'!I124+'CASE DATA'!J124+'CASE DATA'!L124+'CASE DATA'!M124+'CASE DATA'!N124+'CASE DATA'!O124+'CASE DATA'!P124+'CASE DATA'!Q124+'CASE DATA'!R124,"N/A")</f>
        <v>N/A</v>
      </c>
      <c r="L123" s="117" t="str">
        <f>IF(I123="YES",IF(C123+180&lt;'BASIC INFO'!$B$3, "YES", "NO"),"N/A")</f>
        <v>N/A</v>
      </c>
      <c r="M123" s="114" t="str">
        <f t="array" ref="M123">IF(I123="TRAFFIC","n/a",IF(OR('CASE DATA'!F124="GTR", 'CASE DATA'!F124="GPL"),IF(SUM(COUNTIF('CASE DATA'!U124:AF124, TABLES!$N$2:$N$218&amp;"*"))&gt;0,"felony","eligible"),"n/a"))</f>
        <v>n/a</v>
      </c>
      <c r="N123" s="114" t="str">
        <f t="array" ref="N123">IF(M123="eligible",IF(OR((SUM(COUNTIF('CASE DATA'!U124:AF124,TABLES!$P$2:$P$19&amp;"*"))&gt;0),LEFT('CASE DATA'!U124:AF124,4)="717C", LEFT('CASE DATA'!U124:AF124, 3)="719", LEFT('CASE DATA'!U124:AF124,3)="720", LEFT('CASE DATA'!U124:AF124,3)="724", LEFT('CASE DATA'!U124:AF124,3)="726", LEFT('CASE DATA'!U124:AF124,3)="728", LEFT('CASE DATA'!U124:AF124,4)="901A"), "ineligible misd","eligible"),"n/a")</f>
        <v>n/a</v>
      </c>
      <c r="O123" s="114" t="str">
        <f>IF(N123="eligible",IF(COUNTIF('CASE DATA'!$C$4:$C$200, "")-COUNTIF('CASE DATA'!$A$4:$A$200, "")&gt;0, "YES","NO"),"N/A")</f>
        <v>N/A</v>
      </c>
      <c r="P123" s="114" t="str">
        <f>IF(N123="eligible",'CASE DATA'!K124,"N/A")</f>
        <v>N/A</v>
      </c>
      <c r="Q123" s="114" t="str">
        <f>IF(N123="eligible",'CASE DATA'!I124+'CASE DATA'!J124+'CASE DATA'!L124+'CASE DATA'!M124+'CASE DATA'!N124+'CASE DATA'!O124+'CASE DATA'!P124+'CASE DATA'!Q124+'CASE DATA'!R124,"N/A")</f>
        <v>N/A</v>
      </c>
      <c r="R123" s="114" t="str">
        <f>IF(N123="eligible",IF(C123+2920&lt;'BASIC INFO'!$B$3, "YES", "NO"),"N/A")</f>
        <v>N/A</v>
      </c>
      <c r="S123" s="115" t="str">
        <f>IF(OR('CASE DATA'!F124="DEF"), "YES", "NO")</f>
        <v>NO</v>
      </c>
      <c r="T123" s="117" t="str">
        <f>IF(S123="YES",'CASE DATA'!H124,"N/A")</f>
        <v>N/A</v>
      </c>
      <c r="U123" s="114" t="str">
        <f>IF(S123="YES",'CASE DATA'!K124,"N/A")</f>
        <v>N/A</v>
      </c>
      <c r="V123" s="114" t="str">
        <f>IF(S123="YES",'CASE DATA'!I124+'CASE DATA'!J124+'CASE DATA'!L124+'CASE DATA'!M124+'CASE DATA'!N124+'CASE DATA'!O124+'CASE DATA'!P124+'CASE DATA'!Q124+'CASE DATA'!R124,"N/A")</f>
        <v>N/A</v>
      </c>
      <c r="W123" s="117" t="str">
        <f>IF(OR('CASE DATA'!E124="123.46",'CASE DATA'!E124="123.47"),"YES","NO")</f>
        <v>NO</v>
      </c>
      <c r="X123" s="136" t="str">
        <f>IF(W123="YES",COUNTIFS(AD$3:$AD$200,"&gt;"&amp;('CASE DATA'!C124),$AD$3:$AD$200,"&lt;"&amp;('CASE DATA'!C124+730.5)),"n/a")</f>
        <v>n/a</v>
      </c>
      <c r="Y123" s="114" t="str">
        <f>IF(W123="YES",IF(C123+730.5&lt;'BASIC INFO'!$B$3, "YES","NO"), "N/A")</f>
        <v>N/A</v>
      </c>
      <c r="Z123" s="117" t="str">
        <f>IF('CASE DATA'!E124="725.1","YES","NO")</f>
        <v>NO</v>
      </c>
      <c r="AA123" s="117" t="str">
        <f>IF(Z123="YES",IF(C123+730.5&lt;'BASIC INFO'!$B$3, "YES","NO"), "N/A")</f>
        <v>N/A</v>
      </c>
      <c r="AB123" s="117" t="str">
        <f>IF('BASIC INFO'!$B$6+6574.5&gt;C123, "YES", "NO")</f>
        <v>YES</v>
      </c>
      <c r="AC123" s="117" t="str">
        <f>IF(Z123="YES",COUNTIFS(AD$3:$AD$200,"&gt;"&amp;('CASE DATA'!C124),$AD$3:$AD$200,"&lt;"&amp;('CASE DATA'!C124+730.5)),"n/a")</f>
        <v>n/a</v>
      </c>
    </row>
    <row r="124" spans="1:29" x14ac:dyDescent="0.3">
      <c r="A124" s="117" t="str">
        <f>IF('CASE DATA'!A125="","z",'CASE DATA'!A125)</f>
        <v>z</v>
      </c>
      <c r="B124" s="117" t="str">
        <f>IF('CASE DATA'!A125="","",'CASE DATA'!D125)</f>
        <v/>
      </c>
      <c r="C124" s="120">
        <f>'CASE DATA'!C125</f>
        <v>0</v>
      </c>
      <c r="D124" s="163" t="str">
        <f>IF('CASE DATA'!H125="YES",SUM('CASE DATA'!J125:K125,'CASE DATA'!M125,'CASE DATA'!O125:R125),"n/a")</f>
        <v>n/a</v>
      </c>
      <c r="E124" s="5" t="str">
        <f>IF(OR('CASE DATA'!F125="JUV", 'CASE DATA'!F125="JWV"), "YES", "NO")</f>
        <v>NO</v>
      </c>
      <c r="F124" s="5" t="str">
        <f t="array" ref="F124">IF(E124="YES",IF(SUM(COUNTIF('CASE DATA'!$F$4:$F$200, {"GTR","GPL","DEF","JUV"}))&gt;0, "YES","NO"),"N/A")</f>
        <v>N/A</v>
      </c>
      <c r="G124" s="5" t="str">
        <f>IF(E124="YES",IF(COUNTIF('CASE DATA'!$C$4:$C$200, "")-COUNTIF('CASE DATA'!$A$4:$A$200, "")&gt;0, "YES","NO"),"N/A")</f>
        <v>N/A</v>
      </c>
      <c r="H124" s="117" t="str">
        <f>_xlfn.IFS(E124="NO", "N/A", AND('BASIC INFO'!$B$3&gt;'BASIC INFO'!$B$6+6574.5, C124+730.5&lt;'BASIC INFO'!$B$3), "YES", 'BASIC INFO'!$B$3&lt;('BASIC INFO'!$B$6+6574.5), "NOT YET 18", C124+730.5&gt;'BASIC INFO'!$B$3, "NOT YET 2 YEARS")</f>
        <v>N/A</v>
      </c>
      <c r="I124" s="115" t="str">
        <f>IF(OR(AND(LEFT('CASE DATA'!E125,4)="321.",MID('CASE DATA'!A125,8,2)="SM"),MID('CASE DATA'!A125,8,2)="ST",MID('CASE DATA'!A125,8,2)="NT"),"TRAFFIC",IF(OR('CASE DATA'!F125="DISM", 'CASE DATA'!F125="ACQ", 'CASE DATA'!F125="NOTF", 'CASE DATA'!F125="WTHD", 'CASE DATA'!F125="TNSF"), "YES", "NO"))</f>
        <v>NO</v>
      </c>
      <c r="J124" s="114" t="str">
        <f>IF(I124="YES",'CASE DATA'!K125,"N/A")</f>
        <v>N/A</v>
      </c>
      <c r="K124" s="114" t="str">
        <f>IF(I124="YES",'CASE DATA'!I125+'CASE DATA'!J125+'CASE DATA'!L125+'CASE DATA'!M125+'CASE DATA'!N125+'CASE DATA'!O125+'CASE DATA'!P125+'CASE DATA'!Q125+'CASE DATA'!R125,"N/A")</f>
        <v>N/A</v>
      </c>
      <c r="L124" s="117" t="str">
        <f>IF(I124="YES",IF(C124+180&lt;'BASIC INFO'!$B$3, "YES", "NO"),"N/A")</f>
        <v>N/A</v>
      </c>
      <c r="M124" s="114" t="str">
        <f t="array" ref="M124">IF(I124="TRAFFIC","n/a",IF(OR('CASE DATA'!F125="GTR", 'CASE DATA'!F125="GPL"),IF(SUM(COUNTIF('CASE DATA'!U125:AF125, TABLES!$N$2:$N$218&amp;"*"))&gt;0,"felony","eligible"),"n/a"))</f>
        <v>n/a</v>
      </c>
      <c r="N124" s="114" t="str">
        <f t="array" ref="N124">IF(M124="eligible",IF(OR((SUM(COUNTIF('CASE DATA'!U125:AF125,TABLES!$P$2:$P$19&amp;"*"))&gt;0),LEFT('CASE DATA'!U125:AF125,4)="717C", LEFT('CASE DATA'!U125:AF125, 3)="719", LEFT('CASE DATA'!U125:AF125,3)="720", LEFT('CASE DATA'!U125:AF125,3)="724", LEFT('CASE DATA'!U125:AF125,3)="726", LEFT('CASE DATA'!U125:AF125,3)="728", LEFT('CASE DATA'!U125:AF125,4)="901A"), "ineligible misd","eligible"),"n/a")</f>
        <v>n/a</v>
      </c>
      <c r="O124" s="114" t="str">
        <f>IF(N124="eligible",IF(COUNTIF('CASE DATA'!$C$4:$C$200, "")-COUNTIF('CASE DATA'!$A$4:$A$200, "")&gt;0, "YES","NO"),"N/A")</f>
        <v>N/A</v>
      </c>
      <c r="P124" s="114" t="str">
        <f>IF(N124="eligible",'CASE DATA'!K125,"N/A")</f>
        <v>N/A</v>
      </c>
      <c r="Q124" s="114" t="str">
        <f>IF(N124="eligible",'CASE DATA'!I125+'CASE DATA'!J125+'CASE DATA'!L125+'CASE DATA'!M125+'CASE DATA'!N125+'CASE DATA'!O125+'CASE DATA'!P125+'CASE DATA'!Q125+'CASE DATA'!R125,"N/A")</f>
        <v>N/A</v>
      </c>
      <c r="R124" s="114" t="str">
        <f>IF(N124="eligible",IF(C124+2920&lt;'BASIC INFO'!$B$3, "YES", "NO"),"N/A")</f>
        <v>N/A</v>
      </c>
      <c r="S124" s="115" t="str">
        <f>IF(OR('CASE DATA'!F125="DEF"), "YES", "NO")</f>
        <v>NO</v>
      </c>
      <c r="T124" s="117" t="str">
        <f>IF(S124="YES",'CASE DATA'!H125,"N/A")</f>
        <v>N/A</v>
      </c>
      <c r="U124" s="114" t="str">
        <f>IF(S124="YES",'CASE DATA'!K125,"N/A")</f>
        <v>N/A</v>
      </c>
      <c r="V124" s="114" t="str">
        <f>IF(S124="YES",'CASE DATA'!I125+'CASE DATA'!J125+'CASE DATA'!L125+'CASE DATA'!M125+'CASE DATA'!N125+'CASE DATA'!O125+'CASE DATA'!P125+'CASE DATA'!Q125+'CASE DATA'!R125,"N/A")</f>
        <v>N/A</v>
      </c>
      <c r="W124" s="117" t="str">
        <f>IF(OR('CASE DATA'!E125="123.46",'CASE DATA'!E125="123.47"),"YES","NO")</f>
        <v>NO</v>
      </c>
      <c r="X124" s="136" t="str">
        <f>IF(W124="YES",COUNTIFS(AD$3:$AD$200,"&gt;"&amp;('CASE DATA'!C125),$AD$3:$AD$200,"&lt;"&amp;('CASE DATA'!C125+730.5)),"n/a")</f>
        <v>n/a</v>
      </c>
      <c r="Y124" s="114" t="str">
        <f>IF(W124="YES",IF(C124+730.5&lt;'BASIC INFO'!$B$3, "YES","NO"), "N/A")</f>
        <v>N/A</v>
      </c>
      <c r="Z124" s="117" t="str">
        <f>IF('CASE DATA'!E125="725.1","YES","NO")</f>
        <v>NO</v>
      </c>
      <c r="AA124" s="117" t="str">
        <f>IF(Z124="YES",IF(C124+730.5&lt;'BASIC INFO'!$B$3, "YES","NO"), "N/A")</f>
        <v>N/A</v>
      </c>
      <c r="AB124" s="117" t="str">
        <f>IF('BASIC INFO'!$B$6+6574.5&gt;C124, "YES", "NO")</f>
        <v>YES</v>
      </c>
      <c r="AC124" s="117" t="str">
        <f>IF(Z124="YES",COUNTIFS(AD$3:$AD$200,"&gt;"&amp;('CASE DATA'!C125),$AD$3:$AD$200,"&lt;"&amp;('CASE DATA'!C125+730.5)),"n/a")</f>
        <v>n/a</v>
      </c>
    </row>
    <row r="125" spans="1:29" x14ac:dyDescent="0.3">
      <c r="A125" s="117" t="str">
        <f>IF('CASE DATA'!A126="","z",'CASE DATA'!A126)</f>
        <v>z</v>
      </c>
      <c r="B125" s="117" t="str">
        <f>IF('CASE DATA'!A126="","",'CASE DATA'!D126)</f>
        <v/>
      </c>
      <c r="C125" s="120">
        <f>'CASE DATA'!C126</f>
        <v>0</v>
      </c>
      <c r="D125" s="163" t="str">
        <f>IF('CASE DATA'!H126="YES",SUM('CASE DATA'!J126:K126,'CASE DATA'!M126,'CASE DATA'!O126:R126),"n/a")</f>
        <v>n/a</v>
      </c>
      <c r="E125" s="5" t="str">
        <f>IF(OR('CASE DATA'!F126="JUV", 'CASE DATA'!F126="JWV"), "YES", "NO")</f>
        <v>NO</v>
      </c>
      <c r="F125" s="5" t="str">
        <f t="array" ref="F125">IF(E125="YES",IF(SUM(COUNTIF('CASE DATA'!$F$4:$F$200, {"GTR","GPL","DEF","JUV"}))&gt;0, "YES","NO"),"N/A")</f>
        <v>N/A</v>
      </c>
      <c r="G125" s="5" t="str">
        <f>IF(E125="YES",IF(COUNTIF('CASE DATA'!$C$4:$C$200, "")-COUNTIF('CASE DATA'!$A$4:$A$200, "")&gt;0, "YES","NO"),"N/A")</f>
        <v>N/A</v>
      </c>
      <c r="H125" s="117" t="str">
        <f>_xlfn.IFS(E125="NO", "N/A", AND('BASIC INFO'!$B$3&gt;'BASIC INFO'!$B$6+6574.5, C125+730.5&lt;'BASIC INFO'!$B$3), "YES", 'BASIC INFO'!$B$3&lt;('BASIC INFO'!$B$6+6574.5), "NOT YET 18", C125+730.5&gt;'BASIC INFO'!$B$3, "NOT YET 2 YEARS")</f>
        <v>N/A</v>
      </c>
      <c r="I125" s="115" t="str">
        <f>IF(OR(AND(LEFT('CASE DATA'!E126,4)="321.",MID('CASE DATA'!A126,8,2)="SM"),MID('CASE DATA'!A126,8,2)="ST",MID('CASE DATA'!A126,8,2)="NT"),"TRAFFIC",IF(OR('CASE DATA'!F126="DISM", 'CASE DATA'!F126="ACQ", 'CASE DATA'!F126="NOTF", 'CASE DATA'!F126="WTHD", 'CASE DATA'!F126="TNSF"), "YES", "NO"))</f>
        <v>NO</v>
      </c>
      <c r="J125" s="114" t="str">
        <f>IF(I125="YES",'CASE DATA'!K126,"N/A")</f>
        <v>N/A</v>
      </c>
      <c r="K125" s="114" t="str">
        <f>IF(I125="YES",'CASE DATA'!I126+'CASE DATA'!J126+'CASE DATA'!L126+'CASE DATA'!M126+'CASE DATA'!N126+'CASE DATA'!O126+'CASE DATA'!P126+'CASE DATA'!Q126+'CASE DATA'!R126,"N/A")</f>
        <v>N/A</v>
      </c>
      <c r="L125" s="117" t="str">
        <f>IF(I125="YES",IF(C125+180&lt;'BASIC INFO'!$B$3, "YES", "NO"),"N/A")</f>
        <v>N/A</v>
      </c>
      <c r="M125" s="114" t="str">
        <f t="array" ref="M125">IF(I125="TRAFFIC","n/a",IF(OR('CASE DATA'!F126="GTR", 'CASE DATA'!F126="GPL"),IF(SUM(COUNTIF('CASE DATA'!U126:AF126, TABLES!$N$2:$N$218&amp;"*"))&gt;0,"felony","eligible"),"n/a"))</f>
        <v>n/a</v>
      </c>
      <c r="N125" s="114" t="str">
        <f t="array" ref="N125">IF(M125="eligible",IF(OR((SUM(COUNTIF('CASE DATA'!U126:AF126,TABLES!$P$2:$P$19&amp;"*"))&gt;0),LEFT('CASE DATA'!U126:AF126,4)="717C", LEFT('CASE DATA'!U126:AF126, 3)="719", LEFT('CASE DATA'!U126:AF126,3)="720", LEFT('CASE DATA'!U126:AF126,3)="724", LEFT('CASE DATA'!U126:AF126,3)="726", LEFT('CASE DATA'!U126:AF126,3)="728", LEFT('CASE DATA'!U126:AF126,4)="901A"), "ineligible misd","eligible"),"n/a")</f>
        <v>n/a</v>
      </c>
      <c r="O125" s="114" t="str">
        <f>IF(N125="eligible",IF(COUNTIF('CASE DATA'!$C$4:$C$200, "")-COUNTIF('CASE DATA'!$A$4:$A$200, "")&gt;0, "YES","NO"),"N/A")</f>
        <v>N/A</v>
      </c>
      <c r="P125" s="114" t="str">
        <f>IF(N125="eligible",'CASE DATA'!K126,"N/A")</f>
        <v>N/A</v>
      </c>
      <c r="Q125" s="114" t="str">
        <f>IF(N125="eligible",'CASE DATA'!I126+'CASE DATA'!J126+'CASE DATA'!L126+'CASE DATA'!M126+'CASE DATA'!N126+'CASE DATA'!O126+'CASE DATA'!P126+'CASE DATA'!Q126+'CASE DATA'!R126,"N/A")</f>
        <v>N/A</v>
      </c>
      <c r="R125" s="114" t="str">
        <f>IF(N125="eligible",IF(C125+2920&lt;'BASIC INFO'!$B$3, "YES", "NO"),"N/A")</f>
        <v>N/A</v>
      </c>
      <c r="S125" s="115" t="str">
        <f>IF(OR('CASE DATA'!F126="DEF"), "YES", "NO")</f>
        <v>NO</v>
      </c>
      <c r="T125" s="117" t="str">
        <f>IF(S125="YES",'CASE DATA'!H126,"N/A")</f>
        <v>N/A</v>
      </c>
      <c r="U125" s="114" t="str">
        <f>IF(S125="YES",'CASE DATA'!K126,"N/A")</f>
        <v>N/A</v>
      </c>
      <c r="V125" s="114" t="str">
        <f>IF(S125="YES",'CASE DATA'!I126+'CASE DATA'!J126+'CASE DATA'!L126+'CASE DATA'!M126+'CASE DATA'!N126+'CASE DATA'!O126+'CASE DATA'!P126+'CASE DATA'!Q126+'CASE DATA'!R126,"N/A")</f>
        <v>N/A</v>
      </c>
      <c r="W125" s="117" t="str">
        <f>IF(OR('CASE DATA'!E126="123.46",'CASE DATA'!E126="123.47"),"YES","NO")</f>
        <v>NO</v>
      </c>
      <c r="X125" s="136" t="str">
        <f>IF(W125="YES",COUNTIFS(AD$3:$AD$200,"&gt;"&amp;('CASE DATA'!C126),$AD$3:$AD$200,"&lt;"&amp;('CASE DATA'!C126+730.5)),"n/a")</f>
        <v>n/a</v>
      </c>
      <c r="Y125" s="114" t="str">
        <f>IF(W125="YES",IF(C125+730.5&lt;'BASIC INFO'!$B$3, "YES","NO"), "N/A")</f>
        <v>N/A</v>
      </c>
      <c r="Z125" s="117" t="str">
        <f>IF('CASE DATA'!E126="725.1","YES","NO")</f>
        <v>NO</v>
      </c>
      <c r="AA125" s="117" t="str">
        <f>IF(Z125="YES",IF(C125+730.5&lt;'BASIC INFO'!$B$3, "YES","NO"), "N/A")</f>
        <v>N/A</v>
      </c>
      <c r="AB125" s="117" t="str">
        <f>IF('BASIC INFO'!$B$6+6574.5&gt;C125, "YES", "NO")</f>
        <v>YES</v>
      </c>
      <c r="AC125" s="117" t="str">
        <f>IF(Z125="YES",COUNTIFS(AD$3:$AD$200,"&gt;"&amp;('CASE DATA'!C126),$AD$3:$AD$200,"&lt;"&amp;('CASE DATA'!C126+730.5)),"n/a")</f>
        <v>n/a</v>
      </c>
    </row>
    <row r="126" spans="1:29" x14ac:dyDescent="0.3">
      <c r="A126" s="117" t="str">
        <f>IF('CASE DATA'!A127="","z",'CASE DATA'!A127)</f>
        <v>z</v>
      </c>
      <c r="B126" s="117" t="str">
        <f>IF('CASE DATA'!A127="","",'CASE DATA'!D127)</f>
        <v/>
      </c>
      <c r="C126" s="120">
        <f>'CASE DATA'!C127</f>
        <v>0</v>
      </c>
      <c r="D126" s="163" t="str">
        <f>IF('CASE DATA'!H127="YES",SUM('CASE DATA'!J127:K127,'CASE DATA'!M127,'CASE DATA'!O127:R127),"n/a")</f>
        <v>n/a</v>
      </c>
      <c r="E126" s="5" t="str">
        <f>IF(OR('CASE DATA'!F127="JUV", 'CASE DATA'!F127="JWV"), "YES", "NO")</f>
        <v>NO</v>
      </c>
      <c r="F126" s="5" t="str">
        <f t="array" ref="F126">IF(E126="YES",IF(SUM(COUNTIF('CASE DATA'!$F$4:$F$200, {"GTR","GPL","DEF","JUV"}))&gt;0, "YES","NO"),"N/A")</f>
        <v>N/A</v>
      </c>
      <c r="G126" s="5" t="str">
        <f>IF(E126="YES",IF(COUNTIF('CASE DATA'!$C$4:$C$200, "")-COUNTIF('CASE DATA'!$A$4:$A$200, "")&gt;0, "YES","NO"),"N/A")</f>
        <v>N/A</v>
      </c>
      <c r="H126" s="117" t="str">
        <f>_xlfn.IFS(E126="NO", "N/A", AND('BASIC INFO'!$B$3&gt;'BASIC INFO'!$B$6+6574.5, C126+730.5&lt;'BASIC INFO'!$B$3), "YES", 'BASIC INFO'!$B$3&lt;('BASIC INFO'!$B$6+6574.5), "NOT YET 18", C126+730.5&gt;'BASIC INFO'!$B$3, "NOT YET 2 YEARS")</f>
        <v>N/A</v>
      </c>
      <c r="I126" s="115" t="str">
        <f>IF(OR(AND(LEFT('CASE DATA'!E127,4)="321.",MID('CASE DATA'!A127,8,2)="SM"),MID('CASE DATA'!A127,8,2)="ST",MID('CASE DATA'!A127,8,2)="NT"),"TRAFFIC",IF(OR('CASE DATA'!F127="DISM", 'CASE DATA'!F127="ACQ", 'CASE DATA'!F127="NOTF", 'CASE DATA'!F127="WTHD", 'CASE DATA'!F127="TNSF"), "YES", "NO"))</f>
        <v>NO</v>
      </c>
      <c r="J126" s="114" t="str">
        <f>IF(I126="YES",'CASE DATA'!K127,"N/A")</f>
        <v>N/A</v>
      </c>
      <c r="K126" s="114" t="str">
        <f>IF(I126="YES",'CASE DATA'!I127+'CASE DATA'!J127+'CASE DATA'!L127+'CASE DATA'!M127+'CASE DATA'!N127+'CASE DATA'!O127+'CASE DATA'!P127+'CASE DATA'!Q127+'CASE DATA'!R127,"N/A")</f>
        <v>N/A</v>
      </c>
      <c r="L126" s="117" t="str">
        <f>IF(I126="YES",IF(C126+180&lt;'BASIC INFO'!$B$3, "YES", "NO"),"N/A")</f>
        <v>N/A</v>
      </c>
      <c r="M126" s="114" t="str">
        <f t="array" ref="M126">IF(I126="TRAFFIC","n/a",IF(OR('CASE DATA'!F127="GTR", 'CASE DATA'!F127="GPL"),IF(SUM(COUNTIF('CASE DATA'!U127:AF127, TABLES!$N$2:$N$218&amp;"*"))&gt;0,"felony","eligible"),"n/a"))</f>
        <v>n/a</v>
      </c>
      <c r="N126" s="114" t="str">
        <f t="array" ref="N126">IF(M126="eligible",IF(OR((SUM(COUNTIF('CASE DATA'!U127:AF127,TABLES!$P$2:$P$19&amp;"*"))&gt;0),LEFT('CASE DATA'!U127:AF127,4)="717C", LEFT('CASE DATA'!U127:AF127, 3)="719", LEFT('CASE DATA'!U127:AF127,3)="720", LEFT('CASE DATA'!U127:AF127,3)="724", LEFT('CASE DATA'!U127:AF127,3)="726", LEFT('CASE DATA'!U127:AF127,3)="728", LEFT('CASE DATA'!U127:AF127,4)="901A"), "ineligible misd","eligible"),"n/a")</f>
        <v>n/a</v>
      </c>
      <c r="O126" s="114" t="str">
        <f>IF(N126="eligible",IF(COUNTIF('CASE DATA'!$C$4:$C$200, "")-COUNTIF('CASE DATA'!$A$4:$A$200, "")&gt;0, "YES","NO"),"N/A")</f>
        <v>N/A</v>
      </c>
      <c r="P126" s="114" t="str">
        <f>IF(N126="eligible",'CASE DATA'!K127,"N/A")</f>
        <v>N/A</v>
      </c>
      <c r="Q126" s="114" t="str">
        <f>IF(N126="eligible",'CASE DATA'!I127+'CASE DATA'!J127+'CASE DATA'!L127+'CASE DATA'!M127+'CASE DATA'!N127+'CASE DATA'!O127+'CASE DATA'!P127+'CASE DATA'!Q127+'CASE DATA'!R127,"N/A")</f>
        <v>N/A</v>
      </c>
      <c r="R126" s="114" t="str">
        <f>IF(N126="eligible",IF(C126+2920&lt;'BASIC INFO'!$B$3, "YES", "NO"),"N/A")</f>
        <v>N/A</v>
      </c>
      <c r="S126" s="115" t="str">
        <f>IF(OR('CASE DATA'!F127="DEF"), "YES", "NO")</f>
        <v>NO</v>
      </c>
      <c r="T126" s="117" t="str">
        <f>IF(S126="YES",'CASE DATA'!H127,"N/A")</f>
        <v>N/A</v>
      </c>
      <c r="U126" s="114" t="str">
        <f>IF(S126="YES",'CASE DATA'!K127,"N/A")</f>
        <v>N/A</v>
      </c>
      <c r="V126" s="114" t="str">
        <f>IF(S126="YES",'CASE DATA'!I127+'CASE DATA'!J127+'CASE DATA'!L127+'CASE DATA'!M127+'CASE DATA'!N127+'CASE DATA'!O127+'CASE DATA'!P127+'CASE DATA'!Q127+'CASE DATA'!R127,"N/A")</f>
        <v>N/A</v>
      </c>
      <c r="W126" s="117" t="str">
        <f>IF(OR('CASE DATA'!E127="123.46",'CASE DATA'!E127="123.47"),"YES","NO")</f>
        <v>NO</v>
      </c>
      <c r="X126" s="136" t="str">
        <f>IF(W126="YES",COUNTIFS(AD$3:$AD$200,"&gt;"&amp;('CASE DATA'!C127),$AD$3:$AD$200,"&lt;"&amp;('CASE DATA'!C127+730.5)),"n/a")</f>
        <v>n/a</v>
      </c>
      <c r="Y126" s="114" t="str">
        <f>IF(W126="YES",IF(C126+730.5&lt;'BASIC INFO'!$B$3, "YES","NO"), "N/A")</f>
        <v>N/A</v>
      </c>
      <c r="Z126" s="117" t="str">
        <f>IF('CASE DATA'!E127="725.1","YES","NO")</f>
        <v>NO</v>
      </c>
      <c r="AA126" s="117" t="str">
        <f>IF(Z126="YES",IF(C126+730.5&lt;'BASIC INFO'!$B$3, "YES","NO"), "N/A")</f>
        <v>N/A</v>
      </c>
      <c r="AB126" s="117" t="str">
        <f>IF('BASIC INFO'!$B$6+6574.5&gt;C126, "YES", "NO")</f>
        <v>YES</v>
      </c>
      <c r="AC126" s="117" t="str">
        <f>IF(Z126="YES",COUNTIFS(AD$3:$AD$200,"&gt;"&amp;('CASE DATA'!C127),$AD$3:$AD$200,"&lt;"&amp;('CASE DATA'!C127+730.5)),"n/a")</f>
        <v>n/a</v>
      </c>
    </row>
    <row r="127" spans="1:29" x14ac:dyDescent="0.3">
      <c r="A127" s="117" t="str">
        <f>IF('CASE DATA'!A128="","z",'CASE DATA'!A128)</f>
        <v>z</v>
      </c>
      <c r="B127" s="117" t="str">
        <f>IF('CASE DATA'!A128="","",'CASE DATA'!D128)</f>
        <v/>
      </c>
      <c r="C127" s="120">
        <f>'CASE DATA'!C128</f>
        <v>0</v>
      </c>
      <c r="D127" s="163" t="str">
        <f>IF('CASE DATA'!H128="YES",SUM('CASE DATA'!J128:K128,'CASE DATA'!M128,'CASE DATA'!O128:R128),"n/a")</f>
        <v>n/a</v>
      </c>
      <c r="E127" s="5" t="str">
        <f>IF(OR('CASE DATA'!F128="JUV", 'CASE DATA'!F128="JWV"), "YES", "NO")</f>
        <v>NO</v>
      </c>
      <c r="F127" s="5" t="str">
        <f t="array" ref="F127">IF(E127="YES",IF(SUM(COUNTIF('CASE DATA'!$F$4:$F$200, {"GTR","GPL","DEF","JUV"}))&gt;0, "YES","NO"),"N/A")</f>
        <v>N/A</v>
      </c>
      <c r="G127" s="5" t="str">
        <f>IF(E127="YES",IF(COUNTIF('CASE DATA'!$C$4:$C$200, "")-COUNTIF('CASE DATA'!$A$4:$A$200, "")&gt;0, "YES","NO"),"N/A")</f>
        <v>N/A</v>
      </c>
      <c r="H127" s="117" t="str">
        <f>_xlfn.IFS(E127="NO", "N/A", AND('BASIC INFO'!$B$3&gt;'BASIC INFO'!$B$6+6574.5, C127+730.5&lt;'BASIC INFO'!$B$3), "YES", 'BASIC INFO'!$B$3&lt;('BASIC INFO'!$B$6+6574.5), "NOT YET 18", C127+730.5&gt;'BASIC INFO'!$B$3, "NOT YET 2 YEARS")</f>
        <v>N/A</v>
      </c>
      <c r="I127" s="115" t="str">
        <f>IF(OR(AND(LEFT('CASE DATA'!E128,4)="321.",MID('CASE DATA'!A128,8,2)="SM"),MID('CASE DATA'!A128,8,2)="ST",MID('CASE DATA'!A128,8,2)="NT"),"TRAFFIC",IF(OR('CASE DATA'!F128="DISM", 'CASE DATA'!F128="ACQ", 'CASE DATA'!F128="NOTF", 'CASE DATA'!F128="WTHD", 'CASE DATA'!F128="TNSF"), "YES", "NO"))</f>
        <v>NO</v>
      </c>
      <c r="J127" s="114" t="str">
        <f>IF(I127="YES",'CASE DATA'!K128,"N/A")</f>
        <v>N/A</v>
      </c>
      <c r="K127" s="114" t="str">
        <f>IF(I127="YES",'CASE DATA'!I128+'CASE DATA'!J128+'CASE DATA'!L128+'CASE DATA'!M128+'CASE DATA'!N128+'CASE DATA'!O128+'CASE DATA'!P128+'CASE DATA'!Q128+'CASE DATA'!R128,"N/A")</f>
        <v>N/A</v>
      </c>
      <c r="L127" s="117" t="str">
        <f>IF(I127="YES",IF(C127+180&lt;'BASIC INFO'!$B$3, "YES", "NO"),"N/A")</f>
        <v>N/A</v>
      </c>
      <c r="M127" s="114" t="str">
        <f t="array" ref="M127">IF(I127="TRAFFIC","n/a",IF(OR('CASE DATA'!F128="GTR", 'CASE DATA'!F128="GPL"),IF(SUM(COUNTIF('CASE DATA'!U128:AF128, TABLES!$N$2:$N$218&amp;"*"))&gt;0,"felony","eligible"),"n/a"))</f>
        <v>n/a</v>
      </c>
      <c r="N127" s="114" t="str">
        <f t="array" ref="N127">IF(M127="eligible",IF(OR((SUM(COUNTIF('CASE DATA'!U128:AF128,TABLES!$P$2:$P$19&amp;"*"))&gt;0),LEFT('CASE DATA'!U128:AF128,4)="717C", LEFT('CASE DATA'!U128:AF128, 3)="719", LEFT('CASE DATA'!U128:AF128,3)="720", LEFT('CASE DATA'!U128:AF128,3)="724", LEFT('CASE DATA'!U128:AF128,3)="726", LEFT('CASE DATA'!U128:AF128,3)="728", LEFT('CASE DATA'!U128:AF128,4)="901A"), "ineligible misd","eligible"),"n/a")</f>
        <v>n/a</v>
      </c>
      <c r="O127" s="114" t="str">
        <f>IF(N127="eligible",IF(COUNTIF('CASE DATA'!$C$4:$C$200, "")-COUNTIF('CASE DATA'!$A$4:$A$200, "")&gt;0, "YES","NO"),"N/A")</f>
        <v>N/A</v>
      </c>
      <c r="P127" s="114" t="str">
        <f>IF(N127="eligible",'CASE DATA'!K128,"N/A")</f>
        <v>N/A</v>
      </c>
      <c r="Q127" s="114" t="str">
        <f>IF(N127="eligible",'CASE DATA'!I128+'CASE DATA'!J128+'CASE DATA'!L128+'CASE DATA'!M128+'CASE DATA'!N128+'CASE DATA'!O128+'CASE DATA'!P128+'CASE DATA'!Q128+'CASE DATA'!R128,"N/A")</f>
        <v>N/A</v>
      </c>
      <c r="R127" s="114" t="str">
        <f>IF(N127="eligible",IF(C127+2920&lt;'BASIC INFO'!$B$3, "YES", "NO"),"N/A")</f>
        <v>N/A</v>
      </c>
      <c r="S127" s="115" t="str">
        <f>IF(OR('CASE DATA'!F128="DEF"), "YES", "NO")</f>
        <v>NO</v>
      </c>
      <c r="T127" s="117" t="str">
        <f>IF(S127="YES",'CASE DATA'!H128,"N/A")</f>
        <v>N/A</v>
      </c>
      <c r="U127" s="114" t="str">
        <f>IF(S127="YES",'CASE DATA'!K128,"N/A")</f>
        <v>N/A</v>
      </c>
      <c r="V127" s="114" t="str">
        <f>IF(S127="YES",'CASE DATA'!I128+'CASE DATA'!J128+'CASE DATA'!L128+'CASE DATA'!M128+'CASE DATA'!N128+'CASE DATA'!O128+'CASE DATA'!P128+'CASE DATA'!Q128+'CASE DATA'!R128,"N/A")</f>
        <v>N/A</v>
      </c>
      <c r="W127" s="117" t="str">
        <f>IF(OR('CASE DATA'!E128="123.46",'CASE DATA'!E128="123.47"),"YES","NO")</f>
        <v>NO</v>
      </c>
      <c r="X127" s="136" t="str">
        <f>IF(W127="YES",COUNTIFS(AD$3:$AD$200,"&gt;"&amp;('CASE DATA'!C128),$AD$3:$AD$200,"&lt;"&amp;('CASE DATA'!C128+730.5)),"n/a")</f>
        <v>n/a</v>
      </c>
      <c r="Y127" s="114" t="str">
        <f>IF(W127="YES",IF(C127+730.5&lt;'BASIC INFO'!$B$3, "YES","NO"), "N/A")</f>
        <v>N/A</v>
      </c>
      <c r="Z127" s="117" t="str">
        <f>IF('CASE DATA'!E128="725.1","YES","NO")</f>
        <v>NO</v>
      </c>
      <c r="AA127" s="117" t="str">
        <f>IF(Z127="YES",IF(C127+730.5&lt;'BASIC INFO'!$B$3, "YES","NO"), "N/A")</f>
        <v>N/A</v>
      </c>
      <c r="AB127" s="117" t="str">
        <f>IF('BASIC INFO'!$B$6+6574.5&gt;C127, "YES", "NO")</f>
        <v>YES</v>
      </c>
      <c r="AC127" s="117" t="str">
        <f>IF(Z127="YES",COUNTIFS(AD$3:$AD$200,"&gt;"&amp;('CASE DATA'!C128),$AD$3:$AD$200,"&lt;"&amp;('CASE DATA'!C128+730.5)),"n/a")</f>
        <v>n/a</v>
      </c>
    </row>
    <row r="128" spans="1:29" x14ac:dyDescent="0.3">
      <c r="A128" s="117" t="str">
        <f>IF('CASE DATA'!A129="","z",'CASE DATA'!A129)</f>
        <v>z</v>
      </c>
      <c r="B128" s="117" t="str">
        <f>IF('CASE DATA'!A129="","",'CASE DATA'!D129)</f>
        <v/>
      </c>
      <c r="C128" s="120">
        <f>'CASE DATA'!C129</f>
        <v>0</v>
      </c>
      <c r="D128" s="163" t="str">
        <f>IF('CASE DATA'!H129="YES",SUM('CASE DATA'!J129:K129,'CASE DATA'!M129,'CASE DATA'!O129:R129),"n/a")</f>
        <v>n/a</v>
      </c>
      <c r="E128" s="5" t="str">
        <f>IF(OR('CASE DATA'!F129="JUV", 'CASE DATA'!F129="JWV"), "YES", "NO")</f>
        <v>NO</v>
      </c>
      <c r="F128" s="5" t="str">
        <f t="array" ref="F128">IF(E128="YES",IF(SUM(COUNTIF('CASE DATA'!$F$4:$F$200, {"GTR","GPL","DEF","JUV"}))&gt;0, "YES","NO"),"N/A")</f>
        <v>N/A</v>
      </c>
      <c r="G128" s="5" t="str">
        <f>IF(E128="YES",IF(COUNTIF('CASE DATA'!$C$4:$C$200, "")-COUNTIF('CASE DATA'!$A$4:$A$200, "")&gt;0, "YES","NO"),"N/A")</f>
        <v>N/A</v>
      </c>
      <c r="H128" s="117" t="str">
        <f>_xlfn.IFS(E128="NO", "N/A", AND('BASIC INFO'!$B$3&gt;'BASIC INFO'!$B$6+6574.5, C128+730.5&lt;'BASIC INFO'!$B$3), "YES", 'BASIC INFO'!$B$3&lt;('BASIC INFO'!$B$6+6574.5), "NOT YET 18", C128+730.5&gt;'BASIC INFO'!$B$3, "NOT YET 2 YEARS")</f>
        <v>N/A</v>
      </c>
      <c r="I128" s="115" t="str">
        <f>IF(OR(AND(LEFT('CASE DATA'!E129,4)="321.",MID('CASE DATA'!A129,8,2)="SM"),MID('CASE DATA'!A129,8,2)="ST",MID('CASE DATA'!A129,8,2)="NT"),"TRAFFIC",IF(OR('CASE DATA'!F129="DISM", 'CASE DATA'!F129="ACQ", 'CASE DATA'!F129="NOTF", 'CASE DATA'!F129="WTHD", 'CASE DATA'!F129="TNSF"), "YES", "NO"))</f>
        <v>NO</v>
      </c>
      <c r="J128" s="114" t="str">
        <f>IF(I128="YES",'CASE DATA'!K129,"N/A")</f>
        <v>N/A</v>
      </c>
      <c r="K128" s="114" t="str">
        <f>IF(I128="YES",'CASE DATA'!I129+'CASE DATA'!J129+'CASE DATA'!L129+'CASE DATA'!M129+'CASE DATA'!N129+'CASE DATA'!O129+'CASE DATA'!P129+'CASE DATA'!Q129+'CASE DATA'!R129,"N/A")</f>
        <v>N/A</v>
      </c>
      <c r="L128" s="117" t="str">
        <f>IF(I128="YES",IF(C128+180&lt;'BASIC INFO'!$B$3, "YES", "NO"),"N/A")</f>
        <v>N/A</v>
      </c>
      <c r="M128" s="114" t="str">
        <f t="array" ref="M128">IF(I128="TRAFFIC","n/a",IF(OR('CASE DATA'!F129="GTR", 'CASE DATA'!F129="GPL"),IF(SUM(COUNTIF('CASE DATA'!U129:AF129, TABLES!$N$2:$N$218&amp;"*"))&gt;0,"felony","eligible"),"n/a"))</f>
        <v>n/a</v>
      </c>
      <c r="N128" s="114" t="str">
        <f t="array" ref="N128">IF(M128="eligible",IF(OR((SUM(COUNTIF('CASE DATA'!U129:AF129,TABLES!$P$2:$P$19&amp;"*"))&gt;0),LEFT('CASE DATA'!U129:AF129,4)="717C", LEFT('CASE DATA'!U129:AF129, 3)="719", LEFT('CASE DATA'!U129:AF129,3)="720", LEFT('CASE DATA'!U129:AF129,3)="724", LEFT('CASE DATA'!U129:AF129,3)="726", LEFT('CASE DATA'!U129:AF129,3)="728", LEFT('CASE DATA'!U129:AF129,4)="901A"), "ineligible misd","eligible"),"n/a")</f>
        <v>n/a</v>
      </c>
      <c r="O128" s="114" t="str">
        <f>IF(N128="eligible",IF(COUNTIF('CASE DATA'!$C$4:$C$200, "")-COUNTIF('CASE DATA'!$A$4:$A$200, "")&gt;0, "YES","NO"),"N/A")</f>
        <v>N/A</v>
      </c>
      <c r="P128" s="114" t="str">
        <f>IF(N128="eligible",'CASE DATA'!K129,"N/A")</f>
        <v>N/A</v>
      </c>
      <c r="Q128" s="114" t="str">
        <f>IF(N128="eligible",'CASE DATA'!I129+'CASE DATA'!J129+'CASE DATA'!L129+'CASE DATA'!M129+'CASE DATA'!N129+'CASE DATA'!O129+'CASE DATA'!P129+'CASE DATA'!Q129+'CASE DATA'!R129,"N/A")</f>
        <v>N/A</v>
      </c>
      <c r="R128" s="114" t="str">
        <f>IF(N128="eligible",IF(C128+2920&lt;'BASIC INFO'!$B$3, "YES", "NO"),"N/A")</f>
        <v>N/A</v>
      </c>
      <c r="S128" s="115" t="str">
        <f>IF(OR('CASE DATA'!F129="DEF"), "YES", "NO")</f>
        <v>NO</v>
      </c>
      <c r="T128" s="117" t="str">
        <f>IF(S128="YES",'CASE DATA'!H129,"N/A")</f>
        <v>N/A</v>
      </c>
      <c r="U128" s="114" t="str">
        <f>IF(S128="YES",'CASE DATA'!K129,"N/A")</f>
        <v>N/A</v>
      </c>
      <c r="V128" s="114" t="str">
        <f>IF(S128="YES",'CASE DATA'!I129+'CASE DATA'!J129+'CASE DATA'!L129+'CASE DATA'!M129+'CASE DATA'!N129+'CASE DATA'!O129+'CASE DATA'!P129+'CASE DATA'!Q129+'CASE DATA'!R129,"N/A")</f>
        <v>N/A</v>
      </c>
      <c r="W128" s="117" t="str">
        <f>IF(OR('CASE DATA'!E129="123.46",'CASE DATA'!E129="123.47"),"YES","NO")</f>
        <v>NO</v>
      </c>
      <c r="X128" s="136" t="str">
        <f>IF(W128="YES",COUNTIFS(AD$3:$AD$200,"&gt;"&amp;('CASE DATA'!C129),$AD$3:$AD$200,"&lt;"&amp;('CASE DATA'!C129+730.5)),"n/a")</f>
        <v>n/a</v>
      </c>
      <c r="Y128" s="114" t="str">
        <f>IF(W128="YES",IF(C128+730.5&lt;'BASIC INFO'!$B$3, "YES","NO"), "N/A")</f>
        <v>N/A</v>
      </c>
      <c r="Z128" s="117" t="str">
        <f>IF('CASE DATA'!E129="725.1","YES","NO")</f>
        <v>NO</v>
      </c>
      <c r="AA128" s="117" t="str">
        <f>IF(Z128="YES",IF(C128+730.5&lt;'BASIC INFO'!$B$3, "YES","NO"), "N/A")</f>
        <v>N/A</v>
      </c>
      <c r="AB128" s="117" t="str">
        <f>IF('BASIC INFO'!$B$6+6574.5&gt;C128, "YES", "NO")</f>
        <v>YES</v>
      </c>
      <c r="AC128" s="117" t="str">
        <f>IF(Z128="YES",COUNTIFS(AD$3:$AD$200,"&gt;"&amp;('CASE DATA'!C129),$AD$3:$AD$200,"&lt;"&amp;('CASE DATA'!C129+730.5)),"n/a")</f>
        <v>n/a</v>
      </c>
    </row>
    <row r="129" spans="1:29" x14ac:dyDescent="0.3">
      <c r="A129" s="117" t="str">
        <f>IF('CASE DATA'!A130="","z",'CASE DATA'!A130)</f>
        <v>z</v>
      </c>
      <c r="B129" s="117" t="str">
        <f>IF('CASE DATA'!A130="","",'CASE DATA'!D130)</f>
        <v/>
      </c>
      <c r="C129" s="120">
        <f>'CASE DATA'!C130</f>
        <v>0</v>
      </c>
      <c r="D129" s="163" t="str">
        <f>IF('CASE DATA'!H130="YES",SUM('CASE DATA'!J130:K130,'CASE DATA'!M130,'CASE DATA'!O130:R130),"n/a")</f>
        <v>n/a</v>
      </c>
      <c r="E129" s="5" t="str">
        <f>IF(OR('CASE DATA'!F130="JUV", 'CASE DATA'!F130="JWV"), "YES", "NO")</f>
        <v>NO</v>
      </c>
      <c r="F129" s="5" t="str">
        <f t="array" ref="F129">IF(E129="YES",IF(SUM(COUNTIF('CASE DATA'!$F$4:$F$200, {"GTR","GPL","DEF","JUV"}))&gt;0, "YES","NO"),"N/A")</f>
        <v>N/A</v>
      </c>
      <c r="G129" s="5" t="str">
        <f>IF(E129="YES",IF(COUNTIF('CASE DATA'!$C$4:$C$200, "")-COUNTIF('CASE DATA'!$A$4:$A$200, "")&gt;0, "YES","NO"),"N/A")</f>
        <v>N/A</v>
      </c>
      <c r="H129" s="117" t="str">
        <f>_xlfn.IFS(E129="NO", "N/A", AND('BASIC INFO'!$B$3&gt;'BASIC INFO'!$B$6+6574.5, C129+730.5&lt;'BASIC INFO'!$B$3), "YES", 'BASIC INFO'!$B$3&lt;('BASIC INFO'!$B$6+6574.5), "NOT YET 18", C129+730.5&gt;'BASIC INFO'!$B$3, "NOT YET 2 YEARS")</f>
        <v>N/A</v>
      </c>
      <c r="I129" s="115" t="str">
        <f>IF(OR(AND(LEFT('CASE DATA'!E130,4)="321.",MID('CASE DATA'!A130,8,2)="SM"),MID('CASE DATA'!A130,8,2)="ST",MID('CASE DATA'!A130,8,2)="NT"),"TRAFFIC",IF(OR('CASE DATA'!F130="DISM", 'CASE DATA'!F130="ACQ", 'CASE DATA'!F130="NOTF", 'CASE DATA'!F130="WTHD", 'CASE DATA'!F130="TNSF"), "YES", "NO"))</f>
        <v>NO</v>
      </c>
      <c r="J129" s="114" t="str">
        <f>IF(I129="YES",'CASE DATA'!K130,"N/A")</f>
        <v>N/A</v>
      </c>
      <c r="K129" s="114" t="str">
        <f>IF(I129="YES",'CASE DATA'!I130+'CASE DATA'!J130+'CASE DATA'!L130+'CASE DATA'!M130+'CASE DATA'!N130+'CASE DATA'!O130+'CASE DATA'!P130+'CASE DATA'!Q130+'CASE DATA'!R130,"N/A")</f>
        <v>N/A</v>
      </c>
      <c r="L129" s="117" t="str">
        <f>IF(I129="YES",IF(C129+180&lt;'BASIC INFO'!$B$3, "YES", "NO"),"N/A")</f>
        <v>N/A</v>
      </c>
      <c r="M129" s="114" t="str">
        <f t="array" ref="M129">IF(I129="TRAFFIC","n/a",IF(OR('CASE DATA'!F130="GTR", 'CASE DATA'!F130="GPL"),IF(SUM(COUNTIF('CASE DATA'!U130:AF130, TABLES!$N$2:$N$218&amp;"*"))&gt;0,"felony","eligible"),"n/a"))</f>
        <v>n/a</v>
      </c>
      <c r="N129" s="114" t="str">
        <f t="array" ref="N129">IF(M129="eligible",IF(OR((SUM(COUNTIF('CASE DATA'!U130:AF130,TABLES!$P$2:$P$19&amp;"*"))&gt;0),LEFT('CASE DATA'!U130:AF130,4)="717C", LEFT('CASE DATA'!U130:AF130, 3)="719", LEFT('CASE DATA'!U130:AF130,3)="720", LEFT('CASE DATA'!U130:AF130,3)="724", LEFT('CASE DATA'!U130:AF130,3)="726", LEFT('CASE DATA'!U130:AF130,3)="728", LEFT('CASE DATA'!U130:AF130,4)="901A"), "ineligible misd","eligible"),"n/a")</f>
        <v>n/a</v>
      </c>
      <c r="O129" s="114" t="str">
        <f>IF(N129="eligible",IF(COUNTIF('CASE DATA'!$C$4:$C$200, "")-COUNTIF('CASE DATA'!$A$4:$A$200, "")&gt;0, "YES","NO"),"N/A")</f>
        <v>N/A</v>
      </c>
      <c r="P129" s="114" t="str">
        <f>IF(N129="eligible",'CASE DATA'!K130,"N/A")</f>
        <v>N/A</v>
      </c>
      <c r="Q129" s="114" t="str">
        <f>IF(N129="eligible",'CASE DATA'!I130+'CASE DATA'!J130+'CASE DATA'!L130+'CASE DATA'!M130+'CASE DATA'!N130+'CASE DATA'!O130+'CASE DATA'!P130+'CASE DATA'!Q130+'CASE DATA'!R130,"N/A")</f>
        <v>N/A</v>
      </c>
      <c r="R129" s="114" t="str">
        <f>IF(N129="eligible",IF(C129+2920&lt;'BASIC INFO'!$B$3, "YES", "NO"),"N/A")</f>
        <v>N/A</v>
      </c>
      <c r="S129" s="115" t="str">
        <f>IF(OR('CASE DATA'!F130="DEF"), "YES", "NO")</f>
        <v>NO</v>
      </c>
      <c r="T129" s="117" t="str">
        <f>IF(S129="YES",'CASE DATA'!H130,"N/A")</f>
        <v>N/A</v>
      </c>
      <c r="U129" s="114" t="str">
        <f>IF(S129="YES",'CASE DATA'!K130,"N/A")</f>
        <v>N/A</v>
      </c>
      <c r="V129" s="114" t="str">
        <f>IF(S129="YES",'CASE DATA'!I130+'CASE DATA'!J130+'CASE DATA'!L130+'CASE DATA'!M130+'CASE DATA'!N130+'CASE DATA'!O130+'CASE DATA'!P130+'CASE DATA'!Q130+'CASE DATA'!R130,"N/A")</f>
        <v>N/A</v>
      </c>
      <c r="W129" s="117" t="str">
        <f>IF(OR('CASE DATA'!E130="123.46",'CASE DATA'!E130="123.47"),"YES","NO")</f>
        <v>NO</v>
      </c>
      <c r="X129" s="136" t="str">
        <f>IF(W129="YES",COUNTIFS(AD$3:$AD$200,"&gt;"&amp;('CASE DATA'!C130),$AD$3:$AD$200,"&lt;"&amp;('CASE DATA'!C130+730.5)),"n/a")</f>
        <v>n/a</v>
      </c>
      <c r="Y129" s="114" t="str">
        <f>IF(W129="YES",IF(C129+730.5&lt;'BASIC INFO'!$B$3, "YES","NO"), "N/A")</f>
        <v>N/A</v>
      </c>
      <c r="Z129" s="117" t="str">
        <f>IF('CASE DATA'!E130="725.1","YES","NO")</f>
        <v>NO</v>
      </c>
      <c r="AA129" s="117" t="str">
        <f>IF(Z129="YES",IF(C129+730.5&lt;'BASIC INFO'!$B$3, "YES","NO"), "N/A")</f>
        <v>N/A</v>
      </c>
      <c r="AB129" s="117" t="str">
        <f>IF('BASIC INFO'!$B$6+6574.5&gt;C129, "YES", "NO")</f>
        <v>YES</v>
      </c>
      <c r="AC129" s="117" t="str">
        <f>IF(Z129="YES",COUNTIFS(AD$3:$AD$200,"&gt;"&amp;('CASE DATA'!C130),$AD$3:$AD$200,"&lt;"&amp;('CASE DATA'!C130+730.5)),"n/a")</f>
        <v>n/a</v>
      </c>
    </row>
    <row r="130" spans="1:29" x14ac:dyDescent="0.3">
      <c r="A130" s="117" t="str">
        <f>IF('CASE DATA'!A131="","z",'CASE DATA'!A131)</f>
        <v>z</v>
      </c>
      <c r="B130" s="117" t="str">
        <f>IF('CASE DATA'!A131="","",'CASE DATA'!D131)</f>
        <v/>
      </c>
      <c r="C130" s="120">
        <f>'CASE DATA'!C131</f>
        <v>0</v>
      </c>
      <c r="D130" s="163" t="str">
        <f>IF('CASE DATA'!H131="YES",SUM('CASE DATA'!J131:K131,'CASE DATA'!M131,'CASE DATA'!O131:R131),"n/a")</f>
        <v>n/a</v>
      </c>
      <c r="E130" s="5" t="str">
        <f>IF(OR('CASE DATA'!F131="JUV", 'CASE DATA'!F131="JWV"), "YES", "NO")</f>
        <v>NO</v>
      </c>
      <c r="F130" s="5" t="str">
        <f t="array" ref="F130">IF(E130="YES",IF(SUM(COUNTIF('CASE DATA'!$F$4:$F$200, {"GTR","GPL","DEF","JUV"}))&gt;0, "YES","NO"),"N/A")</f>
        <v>N/A</v>
      </c>
      <c r="G130" s="5" t="str">
        <f>IF(E130="YES",IF(COUNTIF('CASE DATA'!$C$4:$C$200, "")-COUNTIF('CASE DATA'!$A$4:$A$200, "")&gt;0, "YES","NO"),"N/A")</f>
        <v>N/A</v>
      </c>
      <c r="H130" s="117" t="str">
        <f>_xlfn.IFS(E130="NO", "N/A", AND('BASIC INFO'!$B$3&gt;'BASIC INFO'!$B$6+6574.5, C130+730.5&lt;'BASIC INFO'!$B$3), "YES", 'BASIC INFO'!$B$3&lt;('BASIC INFO'!$B$6+6574.5), "NOT YET 18", C130+730.5&gt;'BASIC INFO'!$B$3, "NOT YET 2 YEARS")</f>
        <v>N/A</v>
      </c>
      <c r="I130" s="115" t="str">
        <f>IF(OR(AND(LEFT('CASE DATA'!E131,4)="321.",MID('CASE DATA'!A131,8,2)="SM"),MID('CASE DATA'!A131,8,2)="ST",MID('CASE DATA'!A131,8,2)="NT"),"TRAFFIC",IF(OR('CASE DATA'!F131="DISM", 'CASE DATA'!F131="ACQ", 'CASE DATA'!F131="NOTF", 'CASE DATA'!F131="WTHD", 'CASE DATA'!F131="TNSF"), "YES", "NO"))</f>
        <v>NO</v>
      </c>
      <c r="J130" s="114" t="str">
        <f>IF(I130="YES",'CASE DATA'!K131,"N/A")</f>
        <v>N/A</v>
      </c>
      <c r="K130" s="114" t="str">
        <f>IF(I130="YES",'CASE DATA'!I131+'CASE DATA'!J131+'CASE DATA'!L131+'CASE DATA'!M131+'CASE DATA'!N131+'CASE DATA'!O131+'CASE DATA'!P131+'CASE DATA'!Q131+'CASE DATA'!R131,"N/A")</f>
        <v>N/A</v>
      </c>
      <c r="L130" s="117" t="str">
        <f>IF(I130="YES",IF(C130+180&lt;'BASIC INFO'!$B$3, "YES", "NO"),"N/A")</f>
        <v>N/A</v>
      </c>
      <c r="M130" s="114" t="str">
        <f t="array" ref="M130">IF(I130="TRAFFIC","n/a",IF(OR('CASE DATA'!F131="GTR", 'CASE DATA'!F131="GPL"),IF(SUM(COUNTIF('CASE DATA'!U131:AF131, TABLES!$N$2:$N$218&amp;"*"))&gt;0,"felony","eligible"),"n/a"))</f>
        <v>n/a</v>
      </c>
      <c r="N130" s="114" t="str">
        <f t="array" ref="N130">IF(M130="eligible",IF(OR((SUM(COUNTIF('CASE DATA'!U131:AF131,TABLES!$P$2:$P$19&amp;"*"))&gt;0),LEFT('CASE DATA'!U131:AF131,4)="717C", LEFT('CASE DATA'!U131:AF131, 3)="719", LEFT('CASE DATA'!U131:AF131,3)="720", LEFT('CASE DATA'!U131:AF131,3)="724", LEFT('CASE DATA'!U131:AF131,3)="726", LEFT('CASE DATA'!U131:AF131,3)="728", LEFT('CASE DATA'!U131:AF131,4)="901A"), "ineligible misd","eligible"),"n/a")</f>
        <v>n/a</v>
      </c>
      <c r="O130" s="114" t="str">
        <f>IF(N130="eligible",IF(COUNTIF('CASE DATA'!$C$4:$C$200, "")-COUNTIF('CASE DATA'!$A$4:$A$200, "")&gt;0, "YES","NO"),"N/A")</f>
        <v>N/A</v>
      </c>
      <c r="P130" s="114" t="str">
        <f>IF(N130="eligible",'CASE DATA'!K131,"N/A")</f>
        <v>N/A</v>
      </c>
      <c r="Q130" s="114" t="str">
        <f>IF(N130="eligible",'CASE DATA'!I131+'CASE DATA'!J131+'CASE DATA'!L131+'CASE DATA'!M131+'CASE DATA'!N131+'CASE DATA'!O131+'CASE DATA'!P131+'CASE DATA'!Q131+'CASE DATA'!R131,"N/A")</f>
        <v>N/A</v>
      </c>
      <c r="R130" s="114" t="str">
        <f>IF(N130="eligible",IF(C130+2920&lt;'BASIC INFO'!$B$3, "YES", "NO"),"N/A")</f>
        <v>N/A</v>
      </c>
      <c r="S130" s="115" t="str">
        <f>IF(OR('CASE DATA'!F131="DEF"), "YES", "NO")</f>
        <v>NO</v>
      </c>
      <c r="T130" s="117" t="str">
        <f>IF(S130="YES",'CASE DATA'!H131,"N/A")</f>
        <v>N/A</v>
      </c>
      <c r="U130" s="114" t="str">
        <f>IF(S130="YES",'CASE DATA'!K131,"N/A")</f>
        <v>N/A</v>
      </c>
      <c r="V130" s="114" t="str">
        <f>IF(S130="YES",'CASE DATA'!I131+'CASE DATA'!J131+'CASE DATA'!L131+'CASE DATA'!M131+'CASE DATA'!N131+'CASE DATA'!O131+'CASE DATA'!P131+'CASE DATA'!Q131+'CASE DATA'!R131,"N/A")</f>
        <v>N/A</v>
      </c>
      <c r="W130" s="117" t="str">
        <f>IF(OR('CASE DATA'!E131="123.46",'CASE DATA'!E131="123.47"),"YES","NO")</f>
        <v>NO</v>
      </c>
      <c r="X130" s="136" t="str">
        <f>IF(W130="YES",COUNTIFS(AD$3:$AD$200,"&gt;"&amp;('CASE DATA'!C131),$AD$3:$AD$200,"&lt;"&amp;('CASE DATA'!C131+730.5)),"n/a")</f>
        <v>n/a</v>
      </c>
      <c r="Y130" s="114" t="str">
        <f>IF(W130="YES",IF(C130+730.5&lt;'BASIC INFO'!$B$3, "YES","NO"), "N/A")</f>
        <v>N/A</v>
      </c>
      <c r="Z130" s="117" t="str">
        <f>IF('CASE DATA'!E131="725.1","YES","NO")</f>
        <v>NO</v>
      </c>
      <c r="AA130" s="117" t="str">
        <f>IF(Z130="YES",IF(C130+730.5&lt;'BASIC INFO'!$B$3, "YES","NO"), "N/A")</f>
        <v>N/A</v>
      </c>
      <c r="AB130" s="117" t="str">
        <f>IF('BASIC INFO'!$B$6+6574.5&gt;C130, "YES", "NO")</f>
        <v>YES</v>
      </c>
      <c r="AC130" s="117" t="str">
        <f>IF(Z130="YES",COUNTIFS(AD$3:$AD$200,"&gt;"&amp;('CASE DATA'!C131),$AD$3:$AD$200,"&lt;"&amp;('CASE DATA'!C131+730.5)),"n/a")</f>
        <v>n/a</v>
      </c>
    </row>
    <row r="131" spans="1:29" x14ac:dyDescent="0.3">
      <c r="A131" s="117" t="str">
        <f>IF('CASE DATA'!A132="","z",'CASE DATA'!A132)</f>
        <v>z</v>
      </c>
      <c r="B131" s="117" t="str">
        <f>IF('CASE DATA'!A132="","",'CASE DATA'!D132)</f>
        <v/>
      </c>
      <c r="C131" s="120">
        <f>'CASE DATA'!C132</f>
        <v>0</v>
      </c>
      <c r="D131" s="163" t="str">
        <f>IF('CASE DATA'!H132="YES",SUM('CASE DATA'!J132:K132,'CASE DATA'!M132,'CASE DATA'!O132:R132),"n/a")</f>
        <v>n/a</v>
      </c>
      <c r="E131" s="5" t="str">
        <f>IF(OR('CASE DATA'!F132="JUV", 'CASE DATA'!F132="JWV"), "YES", "NO")</f>
        <v>NO</v>
      </c>
      <c r="F131" s="5" t="str">
        <f t="array" ref="F131">IF(E131="YES",IF(SUM(COUNTIF('CASE DATA'!$F$4:$F$200, {"GTR","GPL","DEF","JUV"}))&gt;0, "YES","NO"),"N/A")</f>
        <v>N/A</v>
      </c>
      <c r="G131" s="5" t="str">
        <f>IF(E131="YES",IF(COUNTIF('CASE DATA'!$C$4:$C$200, "")-COUNTIF('CASE DATA'!$A$4:$A$200, "")&gt;0, "YES","NO"),"N/A")</f>
        <v>N/A</v>
      </c>
      <c r="H131" s="117" t="str">
        <f>_xlfn.IFS(E131="NO", "N/A", AND('BASIC INFO'!$B$3&gt;'BASIC INFO'!$B$6+6574.5, C131+730.5&lt;'BASIC INFO'!$B$3), "YES", 'BASIC INFO'!$B$3&lt;('BASIC INFO'!$B$6+6574.5), "NOT YET 18", C131+730.5&gt;'BASIC INFO'!$B$3, "NOT YET 2 YEARS")</f>
        <v>N/A</v>
      </c>
      <c r="I131" s="115" t="str">
        <f>IF(OR(AND(LEFT('CASE DATA'!E132,4)="321.",MID('CASE DATA'!A132,8,2)="SM"),MID('CASE DATA'!A132,8,2)="ST",MID('CASE DATA'!A132,8,2)="NT"),"TRAFFIC",IF(OR('CASE DATA'!F132="DISM", 'CASE DATA'!F132="ACQ", 'CASE DATA'!F132="NOTF", 'CASE DATA'!F132="WTHD", 'CASE DATA'!F132="TNSF"), "YES", "NO"))</f>
        <v>NO</v>
      </c>
      <c r="J131" s="114" t="str">
        <f>IF(I131="YES",'CASE DATA'!K132,"N/A")</f>
        <v>N/A</v>
      </c>
      <c r="K131" s="114" t="str">
        <f>IF(I131="YES",'CASE DATA'!I132+'CASE DATA'!J132+'CASE DATA'!L132+'CASE DATA'!M132+'CASE DATA'!N132+'CASE DATA'!O132+'CASE DATA'!P132+'CASE DATA'!Q132+'CASE DATA'!R132,"N/A")</f>
        <v>N/A</v>
      </c>
      <c r="L131" s="117" t="str">
        <f>IF(I131="YES",IF(C131+180&lt;'BASIC INFO'!$B$3, "YES", "NO"),"N/A")</f>
        <v>N/A</v>
      </c>
      <c r="M131" s="114" t="str">
        <f t="array" ref="M131">IF(I131="TRAFFIC","n/a",IF(OR('CASE DATA'!F132="GTR", 'CASE DATA'!F132="GPL"),IF(SUM(COUNTIF('CASE DATA'!U132:AF132, TABLES!$N$2:$N$218&amp;"*"))&gt;0,"felony","eligible"),"n/a"))</f>
        <v>n/a</v>
      </c>
      <c r="N131" s="114" t="str">
        <f t="array" ref="N131">IF(M131="eligible",IF(OR((SUM(COUNTIF('CASE DATA'!U132:AF132,TABLES!$P$2:$P$19&amp;"*"))&gt;0),LEFT('CASE DATA'!U132:AF132,4)="717C", LEFT('CASE DATA'!U132:AF132, 3)="719", LEFT('CASE DATA'!U132:AF132,3)="720", LEFT('CASE DATA'!U132:AF132,3)="724", LEFT('CASE DATA'!U132:AF132,3)="726", LEFT('CASE DATA'!U132:AF132,3)="728", LEFT('CASE DATA'!U132:AF132,4)="901A"), "ineligible misd","eligible"),"n/a")</f>
        <v>n/a</v>
      </c>
      <c r="O131" s="114" t="str">
        <f>IF(N131="eligible",IF(COUNTIF('CASE DATA'!$C$4:$C$200, "")-COUNTIF('CASE DATA'!$A$4:$A$200, "")&gt;0, "YES","NO"),"N/A")</f>
        <v>N/A</v>
      </c>
      <c r="P131" s="114" t="str">
        <f>IF(N131="eligible",'CASE DATA'!K132,"N/A")</f>
        <v>N/A</v>
      </c>
      <c r="Q131" s="114" t="str">
        <f>IF(N131="eligible",'CASE DATA'!I132+'CASE DATA'!J132+'CASE DATA'!L132+'CASE DATA'!M132+'CASE DATA'!N132+'CASE DATA'!O132+'CASE DATA'!P132+'CASE DATA'!Q132+'CASE DATA'!R132,"N/A")</f>
        <v>N/A</v>
      </c>
      <c r="R131" s="114" t="str">
        <f>IF(N131="eligible",IF(C131+2920&lt;'BASIC INFO'!$B$3, "YES", "NO"),"N/A")</f>
        <v>N/A</v>
      </c>
      <c r="S131" s="115" t="str">
        <f>IF(OR('CASE DATA'!F132="DEF"), "YES", "NO")</f>
        <v>NO</v>
      </c>
      <c r="T131" s="117" t="str">
        <f>IF(S131="YES",'CASE DATA'!H132,"N/A")</f>
        <v>N/A</v>
      </c>
      <c r="U131" s="114" t="str">
        <f>IF(S131="YES",'CASE DATA'!K132,"N/A")</f>
        <v>N/A</v>
      </c>
      <c r="V131" s="114" t="str">
        <f>IF(S131="YES",'CASE DATA'!I132+'CASE DATA'!J132+'CASE DATA'!L132+'CASE DATA'!M132+'CASE DATA'!N132+'CASE DATA'!O132+'CASE DATA'!P132+'CASE DATA'!Q132+'CASE DATA'!R132,"N/A")</f>
        <v>N/A</v>
      </c>
      <c r="W131" s="117" t="str">
        <f>IF(OR('CASE DATA'!E132="123.46",'CASE DATA'!E132="123.47"),"YES","NO")</f>
        <v>NO</v>
      </c>
      <c r="X131" s="136" t="str">
        <f>IF(W131="YES",COUNTIFS(AD$3:$AD$200,"&gt;"&amp;('CASE DATA'!C132),$AD$3:$AD$200,"&lt;"&amp;('CASE DATA'!C132+730.5)),"n/a")</f>
        <v>n/a</v>
      </c>
      <c r="Y131" s="114" t="str">
        <f>IF(W131="YES",IF(C131+730.5&lt;'BASIC INFO'!$B$3, "YES","NO"), "N/A")</f>
        <v>N/A</v>
      </c>
      <c r="Z131" s="117" t="str">
        <f>IF('CASE DATA'!E132="725.1","YES","NO")</f>
        <v>NO</v>
      </c>
      <c r="AA131" s="117" t="str">
        <f>IF(Z131="YES",IF(C131+730.5&lt;'BASIC INFO'!$B$3, "YES","NO"), "N/A")</f>
        <v>N/A</v>
      </c>
      <c r="AB131" s="117" t="str">
        <f>IF('BASIC INFO'!$B$6+6574.5&gt;C131, "YES", "NO")</f>
        <v>YES</v>
      </c>
      <c r="AC131" s="117" t="str">
        <f>IF(Z131="YES",COUNTIFS(AD$3:$AD$200,"&gt;"&amp;('CASE DATA'!C132),$AD$3:$AD$200,"&lt;"&amp;('CASE DATA'!C132+730.5)),"n/a")</f>
        <v>n/a</v>
      </c>
    </row>
    <row r="132" spans="1:29" x14ac:dyDescent="0.3">
      <c r="A132" s="117" t="str">
        <f>IF('CASE DATA'!A133="","z",'CASE DATA'!A133)</f>
        <v>z</v>
      </c>
      <c r="B132" s="117" t="str">
        <f>IF('CASE DATA'!A133="","",'CASE DATA'!D133)</f>
        <v/>
      </c>
      <c r="C132" s="120">
        <f>'CASE DATA'!C133</f>
        <v>0</v>
      </c>
      <c r="D132" s="163" t="str">
        <f>IF('CASE DATA'!H133="YES",SUM('CASE DATA'!J133:K133,'CASE DATA'!M133,'CASE DATA'!O133:R133),"n/a")</f>
        <v>n/a</v>
      </c>
      <c r="E132" s="5" t="str">
        <f>IF(OR('CASE DATA'!F133="JUV", 'CASE DATA'!F133="JWV"), "YES", "NO")</f>
        <v>NO</v>
      </c>
      <c r="F132" s="5" t="str">
        <f t="array" ref="F132">IF(E132="YES",IF(SUM(COUNTIF('CASE DATA'!$F$4:$F$200, {"GTR","GPL","DEF","JUV"}))&gt;0, "YES","NO"),"N/A")</f>
        <v>N/A</v>
      </c>
      <c r="G132" s="5" t="str">
        <f>IF(E132="YES",IF(COUNTIF('CASE DATA'!$C$4:$C$200, "")-COUNTIF('CASE DATA'!$A$4:$A$200, "")&gt;0, "YES","NO"),"N/A")</f>
        <v>N/A</v>
      </c>
      <c r="H132" s="117" t="str">
        <f>_xlfn.IFS(E132="NO", "N/A", AND('BASIC INFO'!$B$3&gt;'BASIC INFO'!$B$6+6574.5, C132+730.5&lt;'BASIC INFO'!$B$3), "YES", 'BASIC INFO'!$B$3&lt;('BASIC INFO'!$B$6+6574.5), "NOT YET 18", C132+730.5&gt;'BASIC INFO'!$B$3, "NOT YET 2 YEARS")</f>
        <v>N/A</v>
      </c>
      <c r="I132" s="115" t="str">
        <f>IF(OR(AND(LEFT('CASE DATA'!E133,4)="321.",MID('CASE DATA'!A133,8,2)="SM"),MID('CASE DATA'!A133,8,2)="ST",MID('CASE DATA'!A133,8,2)="NT"),"TRAFFIC",IF(OR('CASE DATA'!F133="DISM", 'CASE DATA'!F133="ACQ", 'CASE DATA'!F133="NOTF", 'CASE DATA'!F133="WTHD", 'CASE DATA'!F133="TNSF"), "YES", "NO"))</f>
        <v>NO</v>
      </c>
      <c r="J132" s="114" t="str">
        <f>IF(I132="YES",'CASE DATA'!K133,"N/A")</f>
        <v>N/A</v>
      </c>
      <c r="K132" s="114" t="str">
        <f>IF(I132="YES",'CASE DATA'!I133+'CASE DATA'!J133+'CASE DATA'!L133+'CASE DATA'!M133+'CASE DATA'!N133+'CASE DATA'!O133+'CASE DATA'!P133+'CASE DATA'!Q133+'CASE DATA'!R133,"N/A")</f>
        <v>N/A</v>
      </c>
      <c r="L132" s="117" t="str">
        <f>IF(I132="YES",IF(C132+180&lt;'BASIC INFO'!$B$3, "YES", "NO"),"N/A")</f>
        <v>N/A</v>
      </c>
      <c r="M132" s="114" t="str">
        <f t="array" ref="M132">IF(I132="TRAFFIC","n/a",IF(OR('CASE DATA'!F133="GTR", 'CASE DATA'!F133="GPL"),IF(SUM(COUNTIF('CASE DATA'!U133:AF133, TABLES!$N$2:$N$218&amp;"*"))&gt;0,"felony","eligible"),"n/a"))</f>
        <v>n/a</v>
      </c>
      <c r="N132" s="114" t="str">
        <f t="array" ref="N132">IF(M132="eligible",IF(OR((SUM(COUNTIF('CASE DATA'!U133:AF133,TABLES!$P$2:$P$19&amp;"*"))&gt;0),LEFT('CASE DATA'!U133:AF133,4)="717C", LEFT('CASE DATA'!U133:AF133, 3)="719", LEFT('CASE DATA'!U133:AF133,3)="720", LEFT('CASE DATA'!U133:AF133,3)="724", LEFT('CASE DATA'!U133:AF133,3)="726", LEFT('CASE DATA'!U133:AF133,3)="728", LEFT('CASE DATA'!U133:AF133,4)="901A"), "ineligible misd","eligible"),"n/a")</f>
        <v>n/a</v>
      </c>
      <c r="O132" s="114" t="str">
        <f>IF(N132="eligible",IF(COUNTIF('CASE DATA'!$C$4:$C$200, "")-COUNTIF('CASE DATA'!$A$4:$A$200, "")&gt;0, "YES","NO"),"N/A")</f>
        <v>N/A</v>
      </c>
      <c r="P132" s="114" t="str">
        <f>IF(N132="eligible",'CASE DATA'!K133,"N/A")</f>
        <v>N/A</v>
      </c>
      <c r="Q132" s="114" t="str">
        <f>IF(N132="eligible",'CASE DATA'!I133+'CASE DATA'!J133+'CASE DATA'!L133+'CASE DATA'!M133+'CASE DATA'!N133+'CASE DATA'!O133+'CASE DATA'!P133+'CASE DATA'!Q133+'CASE DATA'!R133,"N/A")</f>
        <v>N/A</v>
      </c>
      <c r="R132" s="114" t="str">
        <f>IF(N132="eligible",IF(C132+2920&lt;'BASIC INFO'!$B$3, "YES", "NO"),"N/A")</f>
        <v>N/A</v>
      </c>
      <c r="S132" s="115" t="str">
        <f>IF(OR('CASE DATA'!F133="DEF"), "YES", "NO")</f>
        <v>NO</v>
      </c>
      <c r="T132" s="117" t="str">
        <f>IF(S132="YES",'CASE DATA'!H133,"N/A")</f>
        <v>N/A</v>
      </c>
      <c r="U132" s="114" t="str">
        <f>IF(S132="YES",'CASE DATA'!K133,"N/A")</f>
        <v>N/A</v>
      </c>
      <c r="V132" s="114" t="str">
        <f>IF(S132="YES",'CASE DATA'!I133+'CASE DATA'!J133+'CASE DATA'!L133+'CASE DATA'!M133+'CASE DATA'!N133+'CASE DATA'!O133+'CASE DATA'!P133+'CASE DATA'!Q133+'CASE DATA'!R133,"N/A")</f>
        <v>N/A</v>
      </c>
      <c r="W132" s="117" t="str">
        <f>IF(OR('CASE DATA'!E133="123.46",'CASE DATA'!E133="123.47"),"YES","NO")</f>
        <v>NO</v>
      </c>
      <c r="X132" s="136" t="str">
        <f>IF(W132="YES",COUNTIFS(AD$3:$AD$200,"&gt;"&amp;('CASE DATA'!C133),$AD$3:$AD$200,"&lt;"&amp;('CASE DATA'!C133+730.5)),"n/a")</f>
        <v>n/a</v>
      </c>
      <c r="Y132" s="114" t="str">
        <f>IF(W132="YES",IF(C132+730.5&lt;'BASIC INFO'!$B$3, "YES","NO"), "N/A")</f>
        <v>N/A</v>
      </c>
      <c r="Z132" s="117" t="str">
        <f>IF('CASE DATA'!E133="725.1","YES","NO")</f>
        <v>NO</v>
      </c>
      <c r="AA132" s="117" t="str">
        <f>IF(Z132="YES",IF(C132+730.5&lt;'BASIC INFO'!$B$3, "YES","NO"), "N/A")</f>
        <v>N/A</v>
      </c>
      <c r="AB132" s="117" t="str">
        <f>IF('BASIC INFO'!$B$6+6574.5&gt;C132, "YES", "NO")</f>
        <v>YES</v>
      </c>
      <c r="AC132" s="117" t="str">
        <f>IF(Z132="YES",COUNTIFS(AD$3:$AD$200,"&gt;"&amp;('CASE DATA'!C133),$AD$3:$AD$200,"&lt;"&amp;('CASE DATA'!C133+730.5)),"n/a")</f>
        <v>n/a</v>
      </c>
    </row>
    <row r="133" spans="1:29" x14ac:dyDescent="0.3">
      <c r="A133" s="117" t="str">
        <f>IF('CASE DATA'!A134="","z",'CASE DATA'!A134)</f>
        <v>z</v>
      </c>
      <c r="B133" s="117" t="str">
        <f>IF('CASE DATA'!A134="","",'CASE DATA'!D134)</f>
        <v/>
      </c>
      <c r="C133" s="120">
        <f>'CASE DATA'!C134</f>
        <v>0</v>
      </c>
      <c r="D133" s="163" t="str">
        <f>IF('CASE DATA'!H134="YES",SUM('CASE DATA'!J134:K134,'CASE DATA'!M134,'CASE DATA'!O134:R134),"n/a")</f>
        <v>n/a</v>
      </c>
      <c r="E133" s="5" t="str">
        <f>IF(OR('CASE DATA'!F134="JUV", 'CASE DATA'!F134="JWV"), "YES", "NO")</f>
        <v>NO</v>
      </c>
      <c r="F133" s="5" t="str">
        <f t="array" ref="F133">IF(E133="YES",IF(SUM(COUNTIF('CASE DATA'!$F$4:$F$200, {"GTR","GPL","DEF","JUV"}))&gt;0, "YES","NO"),"N/A")</f>
        <v>N/A</v>
      </c>
      <c r="G133" s="5" t="str">
        <f>IF(E133="YES",IF(COUNTIF('CASE DATA'!$C$4:$C$200, "")-COUNTIF('CASE DATA'!$A$4:$A$200, "")&gt;0, "YES","NO"),"N/A")</f>
        <v>N/A</v>
      </c>
      <c r="H133" s="117" t="str">
        <f>_xlfn.IFS(E133="NO", "N/A", AND('BASIC INFO'!$B$3&gt;'BASIC INFO'!$B$6+6574.5, C133+730.5&lt;'BASIC INFO'!$B$3), "YES", 'BASIC INFO'!$B$3&lt;('BASIC INFO'!$B$6+6574.5), "NOT YET 18", C133+730.5&gt;'BASIC INFO'!$B$3, "NOT YET 2 YEARS")</f>
        <v>N/A</v>
      </c>
      <c r="I133" s="115" t="str">
        <f>IF(OR(AND(LEFT('CASE DATA'!E134,4)="321.",MID('CASE DATA'!A134,8,2)="SM"),MID('CASE DATA'!A134,8,2)="ST",MID('CASE DATA'!A134,8,2)="NT"),"TRAFFIC",IF(OR('CASE DATA'!F134="DISM", 'CASE DATA'!F134="ACQ", 'CASE DATA'!F134="NOTF", 'CASE DATA'!F134="WTHD", 'CASE DATA'!F134="TNSF"), "YES", "NO"))</f>
        <v>NO</v>
      </c>
      <c r="J133" s="114" t="str">
        <f>IF(I133="YES",'CASE DATA'!K134,"N/A")</f>
        <v>N/A</v>
      </c>
      <c r="K133" s="114" t="str">
        <f>IF(I133="YES",'CASE DATA'!I134+'CASE DATA'!J134+'CASE DATA'!L134+'CASE DATA'!M134+'CASE DATA'!N134+'CASE DATA'!O134+'CASE DATA'!P134+'CASE DATA'!Q134+'CASE DATA'!R134,"N/A")</f>
        <v>N/A</v>
      </c>
      <c r="L133" s="117" t="str">
        <f>IF(I133="YES",IF(C133+180&lt;'BASIC INFO'!$B$3, "YES", "NO"),"N/A")</f>
        <v>N/A</v>
      </c>
      <c r="M133" s="114" t="str">
        <f t="array" ref="M133">IF(I133="TRAFFIC","n/a",IF(OR('CASE DATA'!F134="GTR", 'CASE DATA'!F134="GPL"),IF(SUM(COUNTIF('CASE DATA'!U134:AF134, TABLES!$N$2:$N$218&amp;"*"))&gt;0,"felony","eligible"),"n/a"))</f>
        <v>n/a</v>
      </c>
      <c r="N133" s="114" t="str">
        <f t="array" ref="N133">IF(M133="eligible",IF(OR((SUM(COUNTIF('CASE DATA'!U134:AF134,TABLES!$P$2:$P$19&amp;"*"))&gt;0),LEFT('CASE DATA'!U134:AF134,4)="717C", LEFT('CASE DATA'!U134:AF134, 3)="719", LEFT('CASE DATA'!U134:AF134,3)="720", LEFT('CASE DATA'!U134:AF134,3)="724", LEFT('CASE DATA'!U134:AF134,3)="726", LEFT('CASE DATA'!U134:AF134,3)="728", LEFT('CASE DATA'!U134:AF134,4)="901A"), "ineligible misd","eligible"),"n/a")</f>
        <v>n/a</v>
      </c>
      <c r="O133" s="114" t="str">
        <f>IF(N133="eligible",IF(COUNTIF('CASE DATA'!$C$4:$C$200, "")-COUNTIF('CASE DATA'!$A$4:$A$200, "")&gt;0, "YES","NO"),"N/A")</f>
        <v>N/A</v>
      </c>
      <c r="P133" s="114" t="str">
        <f>IF(N133="eligible",'CASE DATA'!K134,"N/A")</f>
        <v>N/A</v>
      </c>
      <c r="Q133" s="114" t="str">
        <f>IF(N133="eligible",'CASE DATA'!I134+'CASE DATA'!J134+'CASE DATA'!L134+'CASE DATA'!M134+'CASE DATA'!N134+'CASE DATA'!O134+'CASE DATA'!P134+'CASE DATA'!Q134+'CASE DATA'!R134,"N/A")</f>
        <v>N/A</v>
      </c>
      <c r="R133" s="114" t="str">
        <f>IF(N133="eligible",IF(C133+2920&lt;'BASIC INFO'!$B$3, "YES", "NO"),"N/A")</f>
        <v>N/A</v>
      </c>
      <c r="S133" s="115" t="str">
        <f>IF(OR('CASE DATA'!F134="DEF"), "YES", "NO")</f>
        <v>NO</v>
      </c>
      <c r="T133" s="117" t="str">
        <f>IF(S133="YES",'CASE DATA'!H134,"N/A")</f>
        <v>N/A</v>
      </c>
      <c r="U133" s="114" t="str">
        <f>IF(S133="YES",'CASE DATA'!K134,"N/A")</f>
        <v>N/A</v>
      </c>
      <c r="V133" s="114" t="str">
        <f>IF(S133="YES",'CASE DATA'!I134+'CASE DATA'!J134+'CASE DATA'!L134+'CASE DATA'!M134+'CASE DATA'!N134+'CASE DATA'!O134+'CASE DATA'!P134+'CASE DATA'!Q134+'CASE DATA'!R134,"N/A")</f>
        <v>N/A</v>
      </c>
      <c r="W133" s="117" t="str">
        <f>IF(OR('CASE DATA'!E134="123.46",'CASE DATA'!E134="123.47"),"YES","NO")</f>
        <v>NO</v>
      </c>
      <c r="X133" s="136" t="str">
        <f>IF(W133="YES",COUNTIFS(AD$3:$AD$200,"&gt;"&amp;('CASE DATA'!C134),$AD$3:$AD$200,"&lt;"&amp;('CASE DATA'!C134+730.5)),"n/a")</f>
        <v>n/a</v>
      </c>
      <c r="Y133" s="114" t="str">
        <f>IF(W133="YES",IF(C133+730.5&lt;'BASIC INFO'!$B$3, "YES","NO"), "N/A")</f>
        <v>N/A</v>
      </c>
      <c r="Z133" s="117" t="str">
        <f>IF('CASE DATA'!E134="725.1","YES","NO")</f>
        <v>NO</v>
      </c>
      <c r="AA133" s="117" t="str">
        <f>IF(Z133="YES",IF(C133+730.5&lt;'BASIC INFO'!$B$3, "YES","NO"), "N/A")</f>
        <v>N/A</v>
      </c>
      <c r="AB133" s="117" t="str">
        <f>IF('BASIC INFO'!$B$6+6574.5&gt;C133, "YES", "NO")</f>
        <v>YES</v>
      </c>
      <c r="AC133" s="117" t="str">
        <f>IF(Z133="YES",COUNTIFS(AD$3:$AD$200,"&gt;"&amp;('CASE DATA'!C134),$AD$3:$AD$200,"&lt;"&amp;('CASE DATA'!C134+730.5)),"n/a")</f>
        <v>n/a</v>
      </c>
    </row>
    <row r="134" spans="1:29" x14ac:dyDescent="0.3">
      <c r="A134" s="117" t="str">
        <f>IF('CASE DATA'!A135="","z",'CASE DATA'!A135)</f>
        <v>z</v>
      </c>
      <c r="B134" s="117" t="str">
        <f>IF('CASE DATA'!A135="","",'CASE DATA'!D135)</f>
        <v/>
      </c>
      <c r="C134" s="120">
        <f>'CASE DATA'!C135</f>
        <v>0</v>
      </c>
      <c r="D134" s="163" t="str">
        <f>IF('CASE DATA'!H135="YES",SUM('CASE DATA'!J135:K135,'CASE DATA'!M135,'CASE DATA'!O135:R135),"n/a")</f>
        <v>n/a</v>
      </c>
      <c r="E134" s="5" t="str">
        <f>IF(OR('CASE DATA'!F135="JUV", 'CASE DATA'!F135="JWV"), "YES", "NO")</f>
        <v>NO</v>
      </c>
      <c r="F134" s="5" t="str">
        <f t="array" ref="F134">IF(E134="YES",IF(SUM(COUNTIF('CASE DATA'!$F$4:$F$200, {"GTR","GPL","DEF","JUV"}))&gt;0, "YES","NO"),"N/A")</f>
        <v>N/A</v>
      </c>
      <c r="G134" s="5" t="str">
        <f>IF(E134="YES",IF(COUNTIF('CASE DATA'!$C$4:$C$200, "")-COUNTIF('CASE DATA'!$A$4:$A$200, "")&gt;0, "YES","NO"),"N/A")</f>
        <v>N/A</v>
      </c>
      <c r="H134" s="117" t="str">
        <f>_xlfn.IFS(E134="NO", "N/A", AND('BASIC INFO'!$B$3&gt;'BASIC INFO'!$B$6+6574.5, C134+730.5&lt;'BASIC INFO'!$B$3), "YES", 'BASIC INFO'!$B$3&lt;('BASIC INFO'!$B$6+6574.5), "NOT YET 18", C134+730.5&gt;'BASIC INFO'!$B$3, "NOT YET 2 YEARS")</f>
        <v>N/A</v>
      </c>
      <c r="I134" s="115" t="str">
        <f>IF(OR(AND(LEFT('CASE DATA'!E135,4)="321.",MID('CASE DATA'!A135,8,2)="SM"),MID('CASE DATA'!A135,8,2)="ST",MID('CASE DATA'!A135,8,2)="NT"),"TRAFFIC",IF(OR('CASE DATA'!F135="DISM", 'CASE DATA'!F135="ACQ", 'CASE DATA'!F135="NOTF", 'CASE DATA'!F135="WTHD", 'CASE DATA'!F135="TNSF"), "YES", "NO"))</f>
        <v>NO</v>
      </c>
      <c r="J134" s="114" t="str">
        <f>IF(I134="YES",'CASE DATA'!K135,"N/A")</f>
        <v>N/A</v>
      </c>
      <c r="K134" s="114" t="str">
        <f>IF(I134="YES",'CASE DATA'!I135+'CASE DATA'!J135+'CASE DATA'!L135+'CASE DATA'!M135+'CASE DATA'!N135+'CASE DATA'!O135+'CASE DATA'!P135+'CASE DATA'!Q135+'CASE DATA'!R135,"N/A")</f>
        <v>N/A</v>
      </c>
      <c r="L134" s="117" t="str">
        <f>IF(I134="YES",IF(C134+180&lt;'BASIC INFO'!$B$3, "YES", "NO"),"N/A")</f>
        <v>N/A</v>
      </c>
      <c r="M134" s="114" t="str">
        <f t="array" ref="M134">IF(I134="TRAFFIC","n/a",IF(OR('CASE DATA'!F135="GTR", 'CASE DATA'!F135="GPL"),IF(SUM(COUNTIF('CASE DATA'!U135:AF135, TABLES!$N$2:$N$218&amp;"*"))&gt;0,"felony","eligible"),"n/a"))</f>
        <v>n/a</v>
      </c>
      <c r="N134" s="114" t="str">
        <f t="array" ref="N134">IF(M134="eligible",IF(OR((SUM(COUNTIF('CASE DATA'!U135:AF135,TABLES!$P$2:$P$19&amp;"*"))&gt;0),LEFT('CASE DATA'!U135:AF135,4)="717C", LEFT('CASE DATA'!U135:AF135, 3)="719", LEFT('CASE DATA'!U135:AF135,3)="720", LEFT('CASE DATA'!U135:AF135,3)="724", LEFT('CASE DATA'!U135:AF135,3)="726", LEFT('CASE DATA'!U135:AF135,3)="728", LEFT('CASE DATA'!U135:AF135,4)="901A"), "ineligible misd","eligible"),"n/a")</f>
        <v>n/a</v>
      </c>
      <c r="O134" s="114" t="str">
        <f>IF(N134="eligible",IF(COUNTIF('CASE DATA'!$C$4:$C$200, "")-COUNTIF('CASE DATA'!$A$4:$A$200, "")&gt;0, "YES","NO"),"N/A")</f>
        <v>N/A</v>
      </c>
      <c r="P134" s="114" t="str">
        <f>IF(N134="eligible",'CASE DATA'!K135,"N/A")</f>
        <v>N/A</v>
      </c>
      <c r="Q134" s="114" t="str">
        <f>IF(N134="eligible",'CASE DATA'!I135+'CASE DATA'!J135+'CASE DATA'!L135+'CASE DATA'!M135+'CASE DATA'!N135+'CASE DATA'!O135+'CASE DATA'!P135+'CASE DATA'!Q135+'CASE DATA'!R135,"N/A")</f>
        <v>N/A</v>
      </c>
      <c r="R134" s="114" t="str">
        <f>IF(N134="eligible",IF(C134+2920&lt;'BASIC INFO'!$B$3, "YES", "NO"),"N/A")</f>
        <v>N/A</v>
      </c>
      <c r="S134" s="115" t="str">
        <f>IF(OR('CASE DATA'!F135="DEF"), "YES", "NO")</f>
        <v>NO</v>
      </c>
      <c r="T134" s="117" t="str">
        <f>IF(S134="YES",'CASE DATA'!H135,"N/A")</f>
        <v>N/A</v>
      </c>
      <c r="U134" s="114" t="str">
        <f>IF(S134="YES",'CASE DATA'!K135,"N/A")</f>
        <v>N/A</v>
      </c>
      <c r="V134" s="114" t="str">
        <f>IF(S134="YES",'CASE DATA'!I135+'CASE DATA'!J135+'CASE DATA'!L135+'CASE DATA'!M135+'CASE DATA'!N135+'CASE DATA'!O135+'CASE DATA'!P135+'CASE DATA'!Q135+'CASE DATA'!R135,"N/A")</f>
        <v>N/A</v>
      </c>
      <c r="W134" s="117" t="str">
        <f>IF(OR('CASE DATA'!E135="123.46",'CASE DATA'!E135="123.47"),"YES","NO")</f>
        <v>NO</v>
      </c>
      <c r="X134" s="136" t="str">
        <f>IF(W134="YES",COUNTIFS(AD$3:$AD$200,"&gt;"&amp;('CASE DATA'!C135),$AD$3:$AD$200,"&lt;"&amp;('CASE DATA'!C135+730.5)),"n/a")</f>
        <v>n/a</v>
      </c>
      <c r="Y134" s="114" t="str">
        <f>IF(W134="YES",IF(C134+730.5&lt;'BASIC INFO'!$B$3, "YES","NO"), "N/A")</f>
        <v>N/A</v>
      </c>
      <c r="Z134" s="117" t="str">
        <f>IF('CASE DATA'!E135="725.1","YES","NO")</f>
        <v>NO</v>
      </c>
      <c r="AA134" s="117" t="str">
        <f>IF(Z134="YES",IF(C134+730.5&lt;'BASIC INFO'!$B$3, "YES","NO"), "N/A")</f>
        <v>N/A</v>
      </c>
      <c r="AB134" s="117" t="str">
        <f>IF('BASIC INFO'!$B$6+6574.5&gt;C134, "YES", "NO")</f>
        <v>YES</v>
      </c>
      <c r="AC134" s="117" t="str">
        <f>IF(Z134="YES",COUNTIFS(AD$3:$AD$200,"&gt;"&amp;('CASE DATA'!C135),$AD$3:$AD$200,"&lt;"&amp;('CASE DATA'!C135+730.5)),"n/a")</f>
        <v>n/a</v>
      </c>
    </row>
    <row r="135" spans="1:29" x14ac:dyDescent="0.3">
      <c r="A135" s="117" t="str">
        <f>IF('CASE DATA'!A136="","z",'CASE DATA'!A136)</f>
        <v>z</v>
      </c>
      <c r="B135" s="117" t="str">
        <f>IF('CASE DATA'!A136="","",'CASE DATA'!D136)</f>
        <v/>
      </c>
      <c r="C135" s="120">
        <f>'CASE DATA'!C136</f>
        <v>0</v>
      </c>
      <c r="D135" s="163" t="str">
        <f>IF('CASE DATA'!H136="YES",SUM('CASE DATA'!J136:K136,'CASE DATA'!M136,'CASE DATA'!O136:R136),"n/a")</f>
        <v>n/a</v>
      </c>
      <c r="E135" s="5" t="str">
        <f>IF(OR('CASE DATA'!F136="JUV", 'CASE DATA'!F136="JWV"), "YES", "NO")</f>
        <v>NO</v>
      </c>
      <c r="F135" s="5" t="str">
        <f t="array" ref="F135">IF(E135="YES",IF(SUM(COUNTIF('CASE DATA'!$F$4:$F$200, {"GTR","GPL","DEF","JUV"}))&gt;0, "YES","NO"),"N/A")</f>
        <v>N/A</v>
      </c>
      <c r="G135" s="5" t="str">
        <f>IF(E135="YES",IF(COUNTIF('CASE DATA'!$C$4:$C$200, "")-COUNTIF('CASE DATA'!$A$4:$A$200, "")&gt;0, "YES","NO"),"N/A")</f>
        <v>N/A</v>
      </c>
      <c r="H135" s="117" t="str">
        <f>_xlfn.IFS(E135="NO", "N/A", AND('BASIC INFO'!$B$3&gt;'BASIC INFO'!$B$6+6574.5, C135+730.5&lt;'BASIC INFO'!$B$3), "YES", 'BASIC INFO'!$B$3&lt;('BASIC INFO'!$B$6+6574.5), "NOT YET 18", C135+730.5&gt;'BASIC INFO'!$B$3, "NOT YET 2 YEARS")</f>
        <v>N/A</v>
      </c>
      <c r="I135" s="115" t="str">
        <f>IF(OR(AND(LEFT('CASE DATA'!E136,4)="321.",MID('CASE DATA'!A136,8,2)="SM"),MID('CASE DATA'!A136,8,2)="ST",MID('CASE DATA'!A136,8,2)="NT"),"TRAFFIC",IF(OR('CASE DATA'!F136="DISM", 'CASE DATA'!F136="ACQ", 'CASE DATA'!F136="NOTF", 'CASE DATA'!F136="WTHD", 'CASE DATA'!F136="TNSF"), "YES", "NO"))</f>
        <v>NO</v>
      </c>
      <c r="J135" s="114" t="str">
        <f>IF(I135="YES",'CASE DATA'!K136,"N/A")</f>
        <v>N/A</v>
      </c>
      <c r="K135" s="114" t="str">
        <f>IF(I135="YES",'CASE DATA'!I136+'CASE DATA'!J136+'CASE DATA'!L136+'CASE DATA'!M136+'CASE DATA'!N136+'CASE DATA'!O136+'CASE DATA'!P136+'CASE DATA'!Q136+'CASE DATA'!R136,"N/A")</f>
        <v>N/A</v>
      </c>
      <c r="L135" s="117" t="str">
        <f>IF(I135="YES",IF(C135+180&lt;'BASIC INFO'!$B$3, "YES", "NO"),"N/A")</f>
        <v>N/A</v>
      </c>
      <c r="M135" s="114" t="str">
        <f t="array" ref="M135">IF(I135="TRAFFIC","n/a",IF(OR('CASE DATA'!F136="GTR", 'CASE DATA'!F136="GPL"),IF(SUM(COUNTIF('CASE DATA'!U136:AF136, TABLES!$N$2:$N$218&amp;"*"))&gt;0,"felony","eligible"),"n/a"))</f>
        <v>n/a</v>
      </c>
      <c r="N135" s="114" t="str">
        <f t="array" ref="N135">IF(M135="eligible",IF(OR((SUM(COUNTIF('CASE DATA'!U136:AF136,TABLES!$P$2:$P$19&amp;"*"))&gt;0),LEFT('CASE DATA'!U136:AF136,4)="717C", LEFT('CASE DATA'!U136:AF136, 3)="719", LEFT('CASE DATA'!U136:AF136,3)="720", LEFT('CASE DATA'!U136:AF136,3)="724", LEFT('CASE DATA'!U136:AF136,3)="726", LEFT('CASE DATA'!U136:AF136,3)="728", LEFT('CASE DATA'!U136:AF136,4)="901A"), "ineligible misd","eligible"),"n/a")</f>
        <v>n/a</v>
      </c>
      <c r="O135" s="114" t="str">
        <f>IF(N135="eligible",IF(COUNTIF('CASE DATA'!$C$4:$C$200, "")-COUNTIF('CASE DATA'!$A$4:$A$200, "")&gt;0, "YES","NO"),"N/A")</f>
        <v>N/A</v>
      </c>
      <c r="P135" s="114" t="str">
        <f>IF(N135="eligible",'CASE DATA'!K136,"N/A")</f>
        <v>N/A</v>
      </c>
      <c r="Q135" s="114" t="str">
        <f>IF(N135="eligible",'CASE DATA'!I136+'CASE DATA'!J136+'CASE DATA'!L136+'CASE DATA'!M136+'CASE DATA'!N136+'CASE DATA'!O136+'CASE DATA'!P136+'CASE DATA'!Q136+'CASE DATA'!R136,"N/A")</f>
        <v>N/A</v>
      </c>
      <c r="R135" s="114" t="str">
        <f>IF(N135="eligible",IF(C135+2920&lt;'BASIC INFO'!$B$3, "YES", "NO"),"N/A")</f>
        <v>N/A</v>
      </c>
      <c r="S135" s="115" t="str">
        <f>IF(OR('CASE DATA'!F136="DEF"), "YES", "NO")</f>
        <v>NO</v>
      </c>
      <c r="T135" s="117" t="str">
        <f>IF(S135="YES",'CASE DATA'!H136,"N/A")</f>
        <v>N/A</v>
      </c>
      <c r="U135" s="114" t="str">
        <f>IF(S135="YES",'CASE DATA'!K136,"N/A")</f>
        <v>N/A</v>
      </c>
      <c r="V135" s="114" t="str">
        <f>IF(S135="YES",'CASE DATA'!I136+'CASE DATA'!J136+'CASE DATA'!L136+'CASE DATA'!M136+'CASE DATA'!N136+'CASE DATA'!O136+'CASE DATA'!P136+'CASE DATA'!Q136+'CASE DATA'!R136,"N/A")</f>
        <v>N/A</v>
      </c>
      <c r="W135" s="117" t="str">
        <f>IF(OR('CASE DATA'!E136="123.46",'CASE DATA'!E136="123.47"),"YES","NO")</f>
        <v>NO</v>
      </c>
      <c r="X135" s="136" t="str">
        <f>IF(W135="YES",COUNTIFS(AD$3:$AD$200,"&gt;"&amp;('CASE DATA'!C136),$AD$3:$AD$200,"&lt;"&amp;('CASE DATA'!C136+730.5)),"n/a")</f>
        <v>n/a</v>
      </c>
      <c r="Y135" s="114" t="str">
        <f>IF(W135="YES",IF(C135+730.5&lt;'BASIC INFO'!$B$3, "YES","NO"), "N/A")</f>
        <v>N/A</v>
      </c>
      <c r="Z135" s="117" t="str">
        <f>IF('CASE DATA'!E136="725.1","YES","NO")</f>
        <v>NO</v>
      </c>
      <c r="AA135" s="117" t="str">
        <f>IF(Z135="YES",IF(C135+730.5&lt;'BASIC INFO'!$B$3, "YES","NO"), "N/A")</f>
        <v>N/A</v>
      </c>
      <c r="AB135" s="117" t="str">
        <f>IF('BASIC INFO'!$B$6+6574.5&gt;C135, "YES", "NO")</f>
        <v>YES</v>
      </c>
      <c r="AC135" s="117" t="str">
        <f>IF(Z135="YES",COUNTIFS(AD$3:$AD$200,"&gt;"&amp;('CASE DATA'!C136),$AD$3:$AD$200,"&lt;"&amp;('CASE DATA'!C136+730.5)),"n/a")</f>
        <v>n/a</v>
      </c>
    </row>
    <row r="136" spans="1:29" x14ac:dyDescent="0.3">
      <c r="A136" s="117" t="str">
        <f>IF('CASE DATA'!A137="","z",'CASE DATA'!A137)</f>
        <v>z</v>
      </c>
      <c r="B136" s="117" t="str">
        <f>IF('CASE DATA'!A137="","",'CASE DATA'!D137)</f>
        <v/>
      </c>
      <c r="C136" s="120">
        <f>'CASE DATA'!C137</f>
        <v>0</v>
      </c>
      <c r="D136" s="163" t="str">
        <f>IF('CASE DATA'!H137="YES",SUM('CASE DATA'!J137:K137,'CASE DATA'!M137,'CASE DATA'!O137:R137),"n/a")</f>
        <v>n/a</v>
      </c>
      <c r="E136" s="5" t="str">
        <f>IF(OR('CASE DATA'!F137="JUV", 'CASE DATA'!F137="JWV"), "YES", "NO")</f>
        <v>NO</v>
      </c>
      <c r="F136" s="5" t="str">
        <f t="array" ref="F136">IF(E136="YES",IF(SUM(COUNTIF('CASE DATA'!$F$4:$F$200, {"GTR","GPL","DEF","JUV"}))&gt;0, "YES","NO"),"N/A")</f>
        <v>N/A</v>
      </c>
      <c r="G136" s="5" t="str">
        <f>IF(E136="YES",IF(COUNTIF('CASE DATA'!$C$4:$C$200, "")-COUNTIF('CASE DATA'!$A$4:$A$200, "")&gt;0, "YES","NO"),"N/A")</f>
        <v>N/A</v>
      </c>
      <c r="H136" s="117" t="str">
        <f>_xlfn.IFS(E136="NO", "N/A", AND('BASIC INFO'!$B$3&gt;'BASIC INFO'!$B$6+6574.5, C136+730.5&lt;'BASIC INFO'!$B$3), "YES", 'BASIC INFO'!$B$3&lt;('BASIC INFO'!$B$6+6574.5), "NOT YET 18", C136+730.5&gt;'BASIC INFO'!$B$3, "NOT YET 2 YEARS")</f>
        <v>N/A</v>
      </c>
      <c r="I136" s="115" t="str">
        <f>IF(OR(AND(LEFT('CASE DATA'!E137,4)="321.",MID('CASE DATA'!A137,8,2)="SM"),MID('CASE DATA'!A137,8,2)="ST",MID('CASE DATA'!A137,8,2)="NT"),"TRAFFIC",IF(OR('CASE DATA'!F137="DISM", 'CASE DATA'!F137="ACQ", 'CASE DATA'!F137="NOTF", 'CASE DATA'!F137="WTHD", 'CASE DATA'!F137="TNSF"), "YES", "NO"))</f>
        <v>NO</v>
      </c>
      <c r="J136" s="114" t="str">
        <f>IF(I136="YES",'CASE DATA'!K137,"N/A")</f>
        <v>N/A</v>
      </c>
      <c r="K136" s="114" t="str">
        <f>IF(I136="YES",'CASE DATA'!I137+'CASE DATA'!J137+'CASE DATA'!L137+'CASE DATA'!M137+'CASE DATA'!N137+'CASE DATA'!O137+'CASE DATA'!P137+'CASE DATA'!Q137+'CASE DATA'!R137,"N/A")</f>
        <v>N/A</v>
      </c>
      <c r="L136" s="117" t="str">
        <f>IF(I136="YES",IF(C136+180&lt;'BASIC INFO'!$B$3, "YES", "NO"),"N/A")</f>
        <v>N/A</v>
      </c>
      <c r="M136" s="114" t="str">
        <f t="array" ref="M136">IF(I136="TRAFFIC","n/a",IF(OR('CASE DATA'!F137="GTR", 'CASE DATA'!F137="GPL"),IF(SUM(COUNTIF('CASE DATA'!U137:AF137, TABLES!$N$2:$N$218&amp;"*"))&gt;0,"felony","eligible"),"n/a"))</f>
        <v>n/a</v>
      </c>
      <c r="N136" s="114" t="str">
        <f t="array" ref="N136">IF(M136="eligible",IF(OR((SUM(COUNTIF('CASE DATA'!U137:AF137,TABLES!$P$2:$P$19&amp;"*"))&gt;0),LEFT('CASE DATA'!U137:AF137,4)="717C", LEFT('CASE DATA'!U137:AF137, 3)="719", LEFT('CASE DATA'!U137:AF137,3)="720", LEFT('CASE DATA'!U137:AF137,3)="724", LEFT('CASE DATA'!U137:AF137,3)="726", LEFT('CASE DATA'!U137:AF137,3)="728", LEFT('CASE DATA'!U137:AF137,4)="901A"), "ineligible misd","eligible"),"n/a")</f>
        <v>n/a</v>
      </c>
      <c r="O136" s="114" t="str">
        <f>IF(N136="eligible",IF(COUNTIF('CASE DATA'!$C$4:$C$200, "")-COUNTIF('CASE DATA'!$A$4:$A$200, "")&gt;0, "YES","NO"),"N/A")</f>
        <v>N/A</v>
      </c>
      <c r="P136" s="114" t="str">
        <f>IF(N136="eligible",'CASE DATA'!K137,"N/A")</f>
        <v>N/A</v>
      </c>
      <c r="Q136" s="114" t="str">
        <f>IF(N136="eligible",'CASE DATA'!I137+'CASE DATA'!J137+'CASE DATA'!L137+'CASE DATA'!M137+'CASE DATA'!N137+'CASE DATA'!O137+'CASE DATA'!P137+'CASE DATA'!Q137+'CASE DATA'!R137,"N/A")</f>
        <v>N/A</v>
      </c>
      <c r="R136" s="114" t="str">
        <f>IF(N136="eligible",IF(C136+2920&lt;'BASIC INFO'!$B$3, "YES", "NO"),"N/A")</f>
        <v>N/A</v>
      </c>
      <c r="S136" s="115" t="str">
        <f>IF(OR('CASE DATA'!F137="DEF"), "YES", "NO")</f>
        <v>NO</v>
      </c>
      <c r="T136" s="117" t="str">
        <f>IF(S136="YES",'CASE DATA'!H137,"N/A")</f>
        <v>N/A</v>
      </c>
      <c r="U136" s="114" t="str">
        <f>IF(S136="YES",'CASE DATA'!K137,"N/A")</f>
        <v>N/A</v>
      </c>
      <c r="V136" s="114" t="str">
        <f>IF(S136="YES",'CASE DATA'!I137+'CASE DATA'!J137+'CASE DATA'!L137+'CASE DATA'!M137+'CASE DATA'!N137+'CASE DATA'!O137+'CASE DATA'!P137+'CASE DATA'!Q137+'CASE DATA'!R137,"N/A")</f>
        <v>N/A</v>
      </c>
      <c r="W136" s="117" t="str">
        <f>IF(OR('CASE DATA'!E137="123.46",'CASE DATA'!E137="123.47"),"YES","NO")</f>
        <v>NO</v>
      </c>
      <c r="X136" s="136" t="str">
        <f>IF(W136="YES",COUNTIFS(AD$3:$AD$200,"&gt;"&amp;('CASE DATA'!C137),$AD$3:$AD$200,"&lt;"&amp;('CASE DATA'!C137+730.5)),"n/a")</f>
        <v>n/a</v>
      </c>
      <c r="Y136" s="114" t="str">
        <f>IF(W136="YES",IF(C136+730.5&lt;'BASIC INFO'!$B$3, "YES","NO"), "N/A")</f>
        <v>N/A</v>
      </c>
      <c r="Z136" s="117" t="str">
        <f>IF('CASE DATA'!E137="725.1","YES","NO")</f>
        <v>NO</v>
      </c>
      <c r="AA136" s="117" t="str">
        <f>IF(Z136="YES",IF(C136+730.5&lt;'BASIC INFO'!$B$3, "YES","NO"), "N/A")</f>
        <v>N/A</v>
      </c>
      <c r="AB136" s="117" t="str">
        <f>IF('BASIC INFO'!$B$6+6574.5&gt;C136, "YES", "NO")</f>
        <v>YES</v>
      </c>
      <c r="AC136" s="117" t="str">
        <f>IF(Z136="YES",COUNTIFS(AD$3:$AD$200,"&gt;"&amp;('CASE DATA'!C137),$AD$3:$AD$200,"&lt;"&amp;('CASE DATA'!C137+730.5)),"n/a")</f>
        <v>n/a</v>
      </c>
    </row>
    <row r="137" spans="1:29" x14ac:dyDescent="0.3">
      <c r="A137" s="117" t="str">
        <f>IF('CASE DATA'!A138="","z",'CASE DATA'!A138)</f>
        <v>z</v>
      </c>
      <c r="B137" s="117" t="str">
        <f>IF('CASE DATA'!A138="","",'CASE DATA'!D138)</f>
        <v/>
      </c>
      <c r="C137" s="120">
        <f>'CASE DATA'!C138</f>
        <v>0</v>
      </c>
      <c r="D137" s="163" t="str">
        <f>IF('CASE DATA'!H138="YES",SUM('CASE DATA'!J138:K138,'CASE DATA'!M138,'CASE DATA'!O138:R138),"n/a")</f>
        <v>n/a</v>
      </c>
      <c r="E137" s="5" t="str">
        <f>IF(OR('CASE DATA'!F138="JUV", 'CASE DATA'!F138="JWV"), "YES", "NO")</f>
        <v>NO</v>
      </c>
      <c r="F137" s="5" t="str">
        <f t="array" ref="F137">IF(E137="YES",IF(SUM(COUNTIF('CASE DATA'!$F$4:$F$200, {"GTR","GPL","DEF","JUV"}))&gt;0, "YES","NO"),"N/A")</f>
        <v>N/A</v>
      </c>
      <c r="G137" s="5" t="str">
        <f>IF(E137="YES",IF(COUNTIF('CASE DATA'!$C$4:$C$200, "")-COUNTIF('CASE DATA'!$A$4:$A$200, "")&gt;0, "YES","NO"),"N/A")</f>
        <v>N/A</v>
      </c>
      <c r="H137" s="117" t="str">
        <f>_xlfn.IFS(E137="NO", "N/A", AND('BASIC INFO'!$B$3&gt;'BASIC INFO'!$B$6+6574.5, C137+730.5&lt;'BASIC INFO'!$B$3), "YES", 'BASIC INFO'!$B$3&lt;('BASIC INFO'!$B$6+6574.5), "NOT YET 18", C137+730.5&gt;'BASIC INFO'!$B$3, "NOT YET 2 YEARS")</f>
        <v>N/A</v>
      </c>
      <c r="I137" s="115" t="str">
        <f>IF(OR(AND(LEFT('CASE DATA'!E138,4)="321.",MID('CASE DATA'!A138,8,2)="SM"),MID('CASE DATA'!A138,8,2)="ST",MID('CASE DATA'!A138,8,2)="NT"),"TRAFFIC",IF(OR('CASE DATA'!F138="DISM", 'CASE DATA'!F138="ACQ", 'CASE DATA'!F138="NOTF", 'CASE DATA'!F138="WTHD", 'CASE DATA'!F138="TNSF"), "YES", "NO"))</f>
        <v>NO</v>
      </c>
      <c r="J137" s="114" t="str">
        <f>IF(I137="YES",'CASE DATA'!K138,"N/A")</f>
        <v>N/A</v>
      </c>
      <c r="K137" s="114" t="str">
        <f>IF(I137="YES",'CASE DATA'!I138+'CASE DATA'!J138+'CASE DATA'!L138+'CASE DATA'!M138+'CASE DATA'!N138+'CASE DATA'!O138+'CASE DATA'!P138+'CASE DATA'!Q138+'CASE DATA'!R138,"N/A")</f>
        <v>N/A</v>
      </c>
      <c r="L137" s="117" t="str">
        <f>IF(I137="YES",IF(C137+180&lt;'BASIC INFO'!$B$3, "YES", "NO"),"N/A")</f>
        <v>N/A</v>
      </c>
      <c r="M137" s="114" t="str">
        <f t="array" ref="M137">IF(I137="TRAFFIC","n/a",IF(OR('CASE DATA'!F138="GTR", 'CASE DATA'!F138="GPL"),IF(SUM(COUNTIF('CASE DATA'!U138:AF138, TABLES!$N$2:$N$218&amp;"*"))&gt;0,"felony","eligible"),"n/a"))</f>
        <v>n/a</v>
      </c>
      <c r="N137" s="114" t="str">
        <f t="array" ref="N137">IF(M137="eligible",IF(OR((SUM(COUNTIF('CASE DATA'!U138:AF138,TABLES!$P$2:$P$19&amp;"*"))&gt;0),LEFT('CASE DATA'!U138:AF138,4)="717C", LEFT('CASE DATA'!U138:AF138, 3)="719", LEFT('CASE DATA'!U138:AF138,3)="720", LEFT('CASE DATA'!U138:AF138,3)="724", LEFT('CASE DATA'!U138:AF138,3)="726", LEFT('CASE DATA'!U138:AF138,3)="728", LEFT('CASE DATA'!U138:AF138,4)="901A"), "ineligible misd","eligible"),"n/a")</f>
        <v>n/a</v>
      </c>
      <c r="O137" s="114" t="str">
        <f>IF(N137="eligible",IF(COUNTIF('CASE DATA'!$C$4:$C$200, "")-COUNTIF('CASE DATA'!$A$4:$A$200, "")&gt;0, "YES","NO"),"N/A")</f>
        <v>N/A</v>
      </c>
      <c r="P137" s="114" t="str">
        <f>IF(N137="eligible",'CASE DATA'!K138,"N/A")</f>
        <v>N/A</v>
      </c>
      <c r="Q137" s="114" t="str">
        <f>IF(N137="eligible",'CASE DATA'!I138+'CASE DATA'!J138+'CASE DATA'!L138+'CASE DATA'!M138+'CASE DATA'!N138+'CASE DATA'!O138+'CASE DATA'!P138+'CASE DATA'!Q138+'CASE DATA'!R138,"N/A")</f>
        <v>N/A</v>
      </c>
      <c r="R137" s="114" t="str">
        <f>IF(N137="eligible",IF(C137+2920&lt;'BASIC INFO'!$B$3, "YES", "NO"),"N/A")</f>
        <v>N/A</v>
      </c>
      <c r="S137" s="115" t="str">
        <f>IF(OR('CASE DATA'!F138="DEF"), "YES", "NO")</f>
        <v>NO</v>
      </c>
      <c r="T137" s="117" t="str">
        <f>IF(S137="YES",'CASE DATA'!H138,"N/A")</f>
        <v>N/A</v>
      </c>
      <c r="U137" s="114" t="str">
        <f>IF(S137="YES",'CASE DATA'!K138,"N/A")</f>
        <v>N/A</v>
      </c>
      <c r="V137" s="114" t="str">
        <f>IF(S137="YES",'CASE DATA'!I138+'CASE DATA'!J138+'CASE DATA'!L138+'CASE DATA'!M138+'CASE DATA'!N138+'CASE DATA'!O138+'CASE DATA'!P138+'CASE DATA'!Q138+'CASE DATA'!R138,"N/A")</f>
        <v>N/A</v>
      </c>
      <c r="W137" s="117" t="str">
        <f>IF(OR('CASE DATA'!E138="123.46",'CASE DATA'!E138="123.47"),"YES","NO")</f>
        <v>NO</v>
      </c>
      <c r="X137" s="136" t="str">
        <f>IF(W137="YES",COUNTIFS(AD$3:$AD$200,"&gt;"&amp;('CASE DATA'!C138),$AD$3:$AD$200,"&lt;"&amp;('CASE DATA'!C138+730.5)),"n/a")</f>
        <v>n/a</v>
      </c>
      <c r="Y137" s="114" t="str">
        <f>IF(W137="YES",IF(C137+730.5&lt;'BASIC INFO'!$B$3, "YES","NO"), "N/A")</f>
        <v>N/A</v>
      </c>
      <c r="Z137" s="117" t="str">
        <f>IF('CASE DATA'!E138="725.1","YES","NO")</f>
        <v>NO</v>
      </c>
      <c r="AA137" s="117" t="str">
        <f>IF(Z137="YES",IF(C137+730.5&lt;'BASIC INFO'!$B$3, "YES","NO"), "N/A")</f>
        <v>N/A</v>
      </c>
      <c r="AB137" s="117" t="str">
        <f>IF('BASIC INFO'!$B$6+6574.5&gt;C137, "YES", "NO")</f>
        <v>YES</v>
      </c>
      <c r="AC137" s="117" t="str">
        <f>IF(Z137="YES",COUNTIFS(AD$3:$AD$200,"&gt;"&amp;('CASE DATA'!C138),$AD$3:$AD$200,"&lt;"&amp;('CASE DATA'!C138+730.5)),"n/a")</f>
        <v>n/a</v>
      </c>
    </row>
    <row r="138" spans="1:29" x14ac:dyDescent="0.3">
      <c r="A138" s="117" t="str">
        <f>IF('CASE DATA'!A139="","z",'CASE DATA'!A139)</f>
        <v>z</v>
      </c>
      <c r="B138" s="117" t="str">
        <f>IF('CASE DATA'!A139="","",'CASE DATA'!D139)</f>
        <v/>
      </c>
      <c r="C138" s="120">
        <f>'CASE DATA'!C139</f>
        <v>0</v>
      </c>
      <c r="D138" s="163" t="str">
        <f>IF('CASE DATA'!H139="YES",SUM('CASE DATA'!J139:K139,'CASE DATA'!M139,'CASE DATA'!O139:R139),"n/a")</f>
        <v>n/a</v>
      </c>
      <c r="E138" s="5" t="str">
        <f>IF(OR('CASE DATA'!F139="JUV", 'CASE DATA'!F139="JWV"), "YES", "NO")</f>
        <v>NO</v>
      </c>
      <c r="F138" s="5" t="str">
        <f t="array" ref="F138">IF(E138="YES",IF(SUM(COUNTIF('CASE DATA'!$F$4:$F$200, {"GTR","GPL","DEF","JUV"}))&gt;0, "YES","NO"),"N/A")</f>
        <v>N/A</v>
      </c>
      <c r="G138" s="5" t="str">
        <f>IF(E138="YES",IF(COUNTIF('CASE DATA'!$C$4:$C$200, "")-COUNTIF('CASE DATA'!$A$4:$A$200, "")&gt;0, "YES","NO"),"N/A")</f>
        <v>N/A</v>
      </c>
      <c r="H138" s="117" t="str">
        <f>_xlfn.IFS(E138="NO", "N/A", AND('BASIC INFO'!$B$3&gt;'BASIC INFO'!$B$6+6574.5, C138+730.5&lt;'BASIC INFO'!$B$3), "YES", 'BASIC INFO'!$B$3&lt;('BASIC INFO'!$B$6+6574.5), "NOT YET 18", C138+730.5&gt;'BASIC INFO'!$B$3, "NOT YET 2 YEARS")</f>
        <v>N/A</v>
      </c>
      <c r="I138" s="115" t="str">
        <f>IF(OR(AND(LEFT('CASE DATA'!E139,4)="321.",MID('CASE DATA'!A139,8,2)="SM"),MID('CASE DATA'!A139,8,2)="ST",MID('CASE DATA'!A139,8,2)="NT"),"TRAFFIC",IF(OR('CASE DATA'!F139="DISM", 'CASE DATA'!F139="ACQ", 'CASE DATA'!F139="NOTF", 'CASE DATA'!F139="WTHD", 'CASE DATA'!F139="TNSF"), "YES", "NO"))</f>
        <v>NO</v>
      </c>
      <c r="J138" s="114" t="str">
        <f>IF(I138="YES",'CASE DATA'!K139,"N/A")</f>
        <v>N/A</v>
      </c>
      <c r="K138" s="114" t="str">
        <f>IF(I138="YES",'CASE DATA'!I139+'CASE DATA'!J139+'CASE DATA'!L139+'CASE DATA'!M139+'CASE DATA'!N139+'CASE DATA'!O139+'CASE DATA'!P139+'CASE DATA'!Q139+'CASE DATA'!R139,"N/A")</f>
        <v>N/A</v>
      </c>
      <c r="L138" s="117" t="str">
        <f>IF(I138="YES",IF(C138+180&lt;'BASIC INFO'!$B$3, "YES", "NO"),"N/A")</f>
        <v>N/A</v>
      </c>
      <c r="M138" s="114" t="str">
        <f t="array" ref="M138">IF(I138="TRAFFIC","n/a",IF(OR('CASE DATA'!F139="GTR", 'CASE DATA'!F139="GPL"),IF(SUM(COUNTIF('CASE DATA'!U139:AF139, TABLES!$N$2:$N$218&amp;"*"))&gt;0,"felony","eligible"),"n/a"))</f>
        <v>n/a</v>
      </c>
      <c r="N138" s="114" t="str">
        <f t="array" ref="N138">IF(M138="eligible",IF(OR((SUM(COUNTIF('CASE DATA'!U139:AF139,TABLES!$P$2:$P$19&amp;"*"))&gt;0),LEFT('CASE DATA'!U139:AF139,4)="717C", LEFT('CASE DATA'!U139:AF139, 3)="719", LEFT('CASE DATA'!U139:AF139,3)="720", LEFT('CASE DATA'!U139:AF139,3)="724", LEFT('CASE DATA'!U139:AF139,3)="726", LEFT('CASE DATA'!U139:AF139,3)="728", LEFT('CASE DATA'!U139:AF139,4)="901A"), "ineligible misd","eligible"),"n/a")</f>
        <v>n/a</v>
      </c>
      <c r="O138" s="114" t="str">
        <f>IF(N138="eligible",IF(COUNTIF('CASE DATA'!$C$4:$C$200, "")-COUNTIF('CASE DATA'!$A$4:$A$200, "")&gt;0, "YES","NO"),"N/A")</f>
        <v>N/A</v>
      </c>
      <c r="P138" s="114" t="str">
        <f>IF(N138="eligible",'CASE DATA'!K139,"N/A")</f>
        <v>N/A</v>
      </c>
      <c r="Q138" s="114" t="str">
        <f>IF(N138="eligible",'CASE DATA'!I139+'CASE DATA'!J139+'CASE DATA'!L139+'CASE DATA'!M139+'CASE DATA'!N139+'CASE DATA'!O139+'CASE DATA'!P139+'CASE DATA'!Q139+'CASE DATA'!R139,"N/A")</f>
        <v>N/A</v>
      </c>
      <c r="R138" s="114" t="str">
        <f>IF(N138="eligible",IF(C138+2920&lt;'BASIC INFO'!$B$3, "YES", "NO"),"N/A")</f>
        <v>N/A</v>
      </c>
      <c r="S138" s="115" t="str">
        <f>IF(OR('CASE DATA'!F139="DEF"), "YES", "NO")</f>
        <v>NO</v>
      </c>
      <c r="T138" s="117" t="str">
        <f>IF(S138="YES",'CASE DATA'!H139,"N/A")</f>
        <v>N/A</v>
      </c>
      <c r="U138" s="114" t="str">
        <f>IF(S138="YES",'CASE DATA'!K139,"N/A")</f>
        <v>N/A</v>
      </c>
      <c r="V138" s="114" t="str">
        <f>IF(S138="YES",'CASE DATA'!I139+'CASE DATA'!J139+'CASE DATA'!L139+'CASE DATA'!M139+'CASE DATA'!N139+'CASE DATA'!O139+'CASE DATA'!P139+'CASE DATA'!Q139+'CASE DATA'!R139,"N/A")</f>
        <v>N/A</v>
      </c>
      <c r="W138" s="117" t="str">
        <f>IF(OR('CASE DATA'!E139="123.46",'CASE DATA'!E139="123.47"),"YES","NO")</f>
        <v>NO</v>
      </c>
      <c r="X138" s="136" t="str">
        <f>IF(W138="YES",COUNTIFS(AD$3:$AD$200,"&gt;"&amp;('CASE DATA'!C139),$AD$3:$AD$200,"&lt;"&amp;('CASE DATA'!C139+730.5)),"n/a")</f>
        <v>n/a</v>
      </c>
      <c r="Y138" s="114" t="str">
        <f>IF(W138="YES",IF(C138+730.5&lt;'BASIC INFO'!$B$3, "YES","NO"), "N/A")</f>
        <v>N/A</v>
      </c>
      <c r="Z138" s="117" t="str">
        <f>IF('CASE DATA'!E139="725.1","YES","NO")</f>
        <v>NO</v>
      </c>
      <c r="AA138" s="117" t="str">
        <f>IF(Z138="YES",IF(C138+730.5&lt;'BASIC INFO'!$B$3, "YES","NO"), "N/A")</f>
        <v>N/A</v>
      </c>
      <c r="AB138" s="117" t="str">
        <f>IF('BASIC INFO'!$B$6+6574.5&gt;C138, "YES", "NO")</f>
        <v>YES</v>
      </c>
      <c r="AC138" s="117" t="str">
        <f>IF(Z138="YES",COUNTIFS(AD$3:$AD$200,"&gt;"&amp;('CASE DATA'!C139),$AD$3:$AD$200,"&lt;"&amp;('CASE DATA'!C139+730.5)),"n/a")</f>
        <v>n/a</v>
      </c>
    </row>
    <row r="139" spans="1:29" x14ac:dyDescent="0.3">
      <c r="A139" s="117" t="str">
        <f>IF('CASE DATA'!A140="","z",'CASE DATA'!A140)</f>
        <v>z</v>
      </c>
      <c r="B139" s="117" t="str">
        <f>IF('CASE DATA'!A140="","",'CASE DATA'!D140)</f>
        <v/>
      </c>
      <c r="C139" s="120">
        <f>'CASE DATA'!C140</f>
        <v>0</v>
      </c>
      <c r="D139" s="163" t="str">
        <f>IF('CASE DATA'!H140="YES",SUM('CASE DATA'!J140:K140,'CASE DATA'!M140,'CASE DATA'!O140:R140),"n/a")</f>
        <v>n/a</v>
      </c>
      <c r="E139" s="5" t="str">
        <f>IF(OR('CASE DATA'!F140="JUV", 'CASE DATA'!F140="JWV"), "YES", "NO")</f>
        <v>NO</v>
      </c>
      <c r="F139" s="5" t="str">
        <f t="array" ref="F139">IF(E139="YES",IF(SUM(COUNTIF('CASE DATA'!$F$4:$F$200, {"GTR","GPL","DEF","JUV"}))&gt;0, "YES","NO"),"N/A")</f>
        <v>N/A</v>
      </c>
      <c r="G139" s="5" t="str">
        <f>IF(E139="YES",IF(COUNTIF('CASE DATA'!$C$4:$C$200, "")-COUNTIF('CASE DATA'!$A$4:$A$200, "")&gt;0, "YES","NO"),"N/A")</f>
        <v>N/A</v>
      </c>
      <c r="H139" s="117" t="str">
        <f>_xlfn.IFS(E139="NO", "N/A", AND('BASIC INFO'!$B$3&gt;'BASIC INFO'!$B$6+6574.5, C139+730.5&lt;'BASIC INFO'!$B$3), "YES", 'BASIC INFO'!$B$3&lt;('BASIC INFO'!$B$6+6574.5), "NOT YET 18", C139+730.5&gt;'BASIC INFO'!$B$3, "NOT YET 2 YEARS")</f>
        <v>N/A</v>
      </c>
      <c r="I139" s="115" t="str">
        <f>IF(OR(AND(LEFT('CASE DATA'!E140,4)="321.",MID('CASE DATA'!A140,8,2)="SM"),MID('CASE DATA'!A140,8,2)="ST",MID('CASE DATA'!A140,8,2)="NT"),"TRAFFIC",IF(OR('CASE DATA'!F140="DISM", 'CASE DATA'!F140="ACQ", 'CASE DATA'!F140="NOTF", 'CASE DATA'!F140="WTHD", 'CASE DATA'!F140="TNSF"), "YES", "NO"))</f>
        <v>NO</v>
      </c>
      <c r="J139" s="114" t="str">
        <f>IF(I139="YES",'CASE DATA'!K140,"N/A")</f>
        <v>N/A</v>
      </c>
      <c r="K139" s="114" t="str">
        <f>IF(I139="YES",'CASE DATA'!I140+'CASE DATA'!J140+'CASE DATA'!L140+'CASE DATA'!M140+'CASE DATA'!N140+'CASE DATA'!O140+'CASE DATA'!P140+'CASE DATA'!Q140+'CASE DATA'!R140,"N/A")</f>
        <v>N/A</v>
      </c>
      <c r="L139" s="117" t="str">
        <f>IF(I139="YES",IF(C139+180&lt;'BASIC INFO'!$B$3, "YES", "NO"),"N/A")</f>
        <v>N/A</v>
      </c>
      <c r="M139" s="114" t="str">
        <f t="array" ref="M139">IF(I139="TRAFFIC","n/a",IF(OR('CASE DATA'!F140="GTR", 'CASE DATA'!F140="GPL"),IF(SUM(COUNTIF('CASE DATA'!U140:AF140, TABLES!$N$2:$N$218&amp;"*"))&gt;0,"felony","eligible"),"n/a"))</f>
        <v>n/a</v>
      </c>
      <c r="N139" s="114" t="str">
        <f t="array" ref="N139">IF(M139="eligible",IF(OR((SUM(COUNTIF('CASE DATA'!U140:AF140,TABLES!$P$2:$P$19&amp;"*"))&gt;0),LEFT('CASE DATA'!U140:AF140,4)="717C", LEFT('CASE DATA'!U140:AF140, 3)="719", LEFT('CASE DATA'!U140:AF140,3)="720", LEFT('CASE DATA'!U140:AF140,3)="724", LEFT('CASE DATA'!U140:AF140,3)="726", LEFT('CASE DATA'!U140:AF140,3)="728", LEFT('CASE DATA'!U140:AF140,4)="901A"), "ineligible misd","eligible"),"n/a")</f>
        <v>n/a</v>
      </c>
      <c r="O139" s="114" t="str">
        <f>IF(N139="eligible",IF(COUNTIF('CASE DATA'!$C$4:$C$200, "")-COUNTIF('CASE DATA'!$A$4:$A$200, "")&gt;0, "YES","NO"),"N/A")</f>
        <v>N/A</v>
      </c>
      <c r="P139" s="114" t="str">
        <f>IF(N139="eligible",'CASE DATA'!K140,"N/A")</f>
        <v>N/A</v>
      </c>
      <c r="Q139" s="114" t="str">
        <f>IF(N139="eligible",'CASE DATA'!I140+'CASE DATA'!J140+'CASE DATA'!L140+'CASE DATA'!M140+'CASE DATA'!N140+'CASE DATA'!O140+'CASE DATA'!P140+'CASE DATA'!Q140+'CASE DATA'!R140,"N/A")</f>
        <v>N/A</v>
      </c>
      <c r="R139" s="114" t="str">
        <f>IF(N139="eligible",IF(C139+2920&lt;'BASIC INFO'!$B$3, "YES", "NO"),"N/A")</f>
        <v>N/A</v>
      </c>
      <c r="S139" s="115" t="str">
        <f>IF(OR('CASE DATA'!F140="DEF"), "YES", "NO")</f>
        <v>NO</v>
      </c>
      <c r="T139" s="117" t="str">
        <f>IF(S139="YES",'CASE DATA'!H140,"N/A")</f>
        <v>N/A</v>
      </c>
      <c r="U139" s="114" t="str">
        <f>IF(S139="YES",'CASE DATA'!K140,"N/A")</f>
        <v>N/A</v>
      </c>
      <c r="V139" s="114" t="str">
        <f>IF(S139="YES",'CASE DATA'!I140+'CASE DATA'!J140+'CASE DATA'!L140+'CASE DATA'!M140+'CASE DATA'!N140+'CASE DATA'!O140+'CASE DATA'!P140+'CASE DATA'!Q140+'CASE DATA'!R140,"N/A")</f>
        <v>N/A</v>
      </c>
      <c r="W139" s="117" t="str">
        <f>IF(OR('CASE DATA'!E140="123.46",'CASE DATA'!E140="123.47"),"YES","NO")</f>
        <v>NO</v>
      </c>
      <c r="X139" s="136" t="str">
        <f>IF(W139="YES",COUNTIFS(AD$3:$AD$200,"&gt;"&amp;('CASE DATA'!C140),$AD$3:$AD$200,"&lt;"&amp;('CASE DATA'!C140+730.5)),"n/a")</f>
        <v>n/a</v>
      </c>
      <c r="Y139" s="114" t="str">
        <f>IF(W139="YES",IF(C139+730.5&lt;'BASIC INFO'!$B$3, "YES","NO"), "N/A")</f>
        <v>N/A</v>
      </c>
      <c r="Z139" s="117" t="str">
        <f>IF('CASE DATA'!E140="725.1","YES","NO")</f>
        <v>NO</v>
      </c>
      <c r="AA139" s="117" t="str">
        <f>IF(Z139="YES",IF(C139+730.5&lt;'BASIC INFO'!$B$3, "YES","NO"), "N/A")</f>
        <v>N/A</v>
      </c>
      <c r="AB139" s="117" t="str">
        <f>IF('BASIC INFO'!$B$6+6574.5&gt;C139, "YES", "NO")</f>
        <v>YES</v>
      </c>
      <c r="AC139" s="117" t="str">
        <f>IF(Z139="YES",COUNTIFS(AD$3:$AD$200,"&gt;"&amp;('CASE DATA'!C140),$AD$3:$AD$200,"&lt;"&amp;('CASE DATA'!C140+730.5)),"n/a")</f>
        <v>n/a</v>
      </c>
    </row>
    <row r="140" spans="1:29" x14ac:dyDescent="0.3">
      <c r="A140" s="117" t="str">
        <f>IF('CASE DATA'!A141="","z",'CASE DATA'!A141)</f>
        <v>z</v>
      </c>
      <c r="B140" s="117" t="str">
        <f>IF('CASE DATA'!A141="","",'CASE DATA'!D141)</f>
        <v/>
      </c>
      <c r="C140" s="120">
        <f>'CASE DATA'!C141</f>
        <v>0</v>
      </c>
      <c r="D140" s="163" t="str">
        <f>IF('CASE DATA'!H141="YES",SUM('CASE DATA'!J141:K141,'CASE DATA'!M141,'CASE DATA'!O141:R141),"n/a")</f>
        <v>n/a</v>
      </c>
      <c r="E140" s="5" t="str">
        <f>IF(OR('CASE DATA'!F141="JUV", 'CASE DATA'!F141="JWV"), "YES", "NO")</f>
        <v>NO</v>
      </c>
      <c r="F140" s="5" t="str">
        <f t="array" ref="F140">IF(E140="YES",IF(SUM(COUNTIF('CASE DATA'!$F$4:$F$200, {"GTR","GPL","DEF","JUV"}))&gt;0, "YES","NO"),"N/A")</f>
        <v>N/A</v>
      </c>
      <c r="G140" s="5" t="str">
        <f>IF(E140="YES",IF(COUNTIF('CASE DATA'!$C$4:$C$200, "")-COUNTIF('CASE DATA'!$A$4:$A$200, "")&gt;0, "YES","NO"),"N/A")</f>
        <v>N/A</v>
      </c>
      <c r="H140" s="117" t="str">
        <f>_xlfn.IFS(E140="NO", "N/A", AND('BASIC INFO'!$B$3&gt;'BASIC INFO'!$B$6+6574.5, C140+730.5&lt;'BASIC INFO'!$B$3), "YES", 'BASIC INFO'!$B$3&lt;('BASIC INFO'!$B$6+6574.5), "NOT YET 18", C140+730.5&gt;'BASIC INFO'!$B$3, "NOT YET 2 YEARS")</f>
        <v>N/A</v>
      </c>
      <c r="I140" s="115" t="str">
        <f>IF(OR(AND(LEFT('CASE DATA'!E141,4)="321.",MID('CASE DATA'!A141,8,2)="SM"),MID('CASE DATA'!A141,8,2)="ST",MID('CASE DATA'!A141,8,2)="NT"),"TRAFFIC",IF(OR('CASE DATA'!F141="DISM", 'CASE DATA'!F141="ACQ", 'CASE DATA'!F141="NOTF", 'CASE DATA'!F141="WTHD", 'CASE DATA'!F141="TNSF"), "YES", "NO"))</f>
        <v>NO</v>
      </c>
      <c r="J140" s="114" t="str">
        <f>IF(I140="YES",'CASE DATA'!K141,"N/A")</f>
        <v>N/A</v>
      </c>
      <c r="K140" s="114" t="str">
        <f>IF(I140="YES",'CASE DATA'!I141+'CASE DATA'!J141+'CASE DATA'!L141+'CASE DATA'!M141+'CASE DATA'!N141+'CASE DATA'!O141+'CASE DATA'!P141+'CASE DATA'!Q141+'CASE DATA'!R141,"N/A")</f>
        <v>N/A</v>
      </c>
      <c r="L140" s="117" t="str">
        <f>IF(I140="YES",IF(C140+180&lt;'BASIC INFO'!$B$3, "YES", "NO"),"N/A")</f>
        <v>N/A</v>
      </c>
      <c r="M140" s="114" t="str">
        <f t="array" ref="M140">IF(I140="TRAFFIC","n/a",IF(OR('CASE DATA'!F141="GTR", 'CASE DATA'!F141="GPL"),IF(SUM(COUNTIF('CASE DATA'!U141:AF141, TABLES!$N$2:$N$218&amp;"*"))&gt;0,"felony","eligible"),"n/a"))</f>
        <v>n/a</v>
      </c>
      <c r="N140" s="114" t="str">
        <f t="array" ref="N140">IF(M140="eligible",IF(OR((SUM(COUNTIF('CASE DATA'!U141:AF141,TABLES!$P$2:$P$19&amp;"*"))&gt;0),LEFT('CASE DATA'!U141:AF141,4)="717C", LEFT('CASE DATA'!U141:AF141, 3)="719", LEFT('CASE DATA'!U141:AF141,3)="720", LEFT('CASE DATA'!U141:AF141,3)="724", LEFT('CASE DATA'!U141:AF141,3)="726", LEFT('CASE DATA'!U141:AF141,3)="728", LEFT('CASE DATA'!U141:AF141,4)="901A"), "ineligible misd","eligible"),"n/a")</f>
        <v>n/a</v>
      </c>
      <c r="O140" s="114" t="str">
        <f>IF(N140="eligible",IF(COUNTIF('CASE DATA'!$C$4:$C$200, "")-COUNTIF('CASE DATA'!$A$4:$A$200, "")&gt;0, "YES","NO"),"N/A")</f>
        <v>N/A</v>
      </c>
      <c r="P140" s="114" t="str">
        <f>IF(N140="eligible",'CASE DATA'!K141,"N/A")</f>
        <v>N/A</v>
      </c>
      <c r="Q140" s="114" t="str">
        <f>IF(N140="eligible",'CASE DATA'!I141+'CASE DATA'!J141+'CASE DATA'!L141+'CASE DATA'!M141+'CASE DATA'!N141+'CASE DATA'!O141+'CASE DATA'!P141+'CASE DATA'!Q141+'CASE DATA'!R141,"N/A")</f>
        <v>N/A</v>
      </c>
      <c r="R140" s="114" t="str">
        <f>IF(N140="eligible",IF(C140+2920&lt;'BASIC INFO'!$B$3, "YES", "NO"),"N/A")</f>
        <v>N/A</v>
      </c>
      <c r="S140" s="115" t="str">
        <f>IF(OR('CASE DATA'!F141="DEF"), "YES", "NO")</f>
        <v>NO</v>
      </c>
      <c r="T140" s="117" t="str">
        <f>IF(S140="YES",'CASE DATA'!H141,"N/A")</f>
        <v>N/A</v>
      </c>
      <c r="U140" s="114" t="str">
        <f>IF(S140="YES",'CASE DATA'!K141,"N/A")</f>
        <v>N/A</v>
      </c>
      <c r="V140" s="114" t="str">
        <f>IF(S140="YES",'CASE DATA'!I141+'CASE DATA'!J141+'CASE DATA'!L141+'CASE DATA'!M141+'CASE DATA'!N141+'CASE DATA'!O141+'CASE DATA'!P141+'CASE DATA'!Q141+'CASE DATA'!R141,"N/A")</f>
        <v>N/A</v>
      </c>
      <c r="W140" s="117" t="str">
        <f>IF(OR('CASE DATA'!E141="123.46",'CASE DATA'!E141="123.47"),"YES","NO")</f>
        <v>NO</v>
      </c>
      <c r="X140" s="136" t="str">
        <f>IF(W140="YES",COUNTIFS(AD$3:$AD$200,"&gt;"&amp;('CASE DATA'!C141),$AD$3:$AD$200,"&lt;"&amp;('CASE DATA'!C141+730.5)),"n/a")</f>
        <v>n/a</v>
      </c>
      <c r="Y140" s="114" t="str">
        <f>IF(W140="YES",IF(C140+730.5&lt;'BASIC INFO'!$B$3, "YES","NO"), "N/A")</f>
        <v>N/A</v>
      </c>
      <c r="Z140" s="117" t="str">
        <f>IF('CASE DATA'!E141="725.1","YES","NO")</f>
        <v>NO</v>
      </c>
      <c r="AA140" s="117" t="str">
        <f>IF(Z140="YES",IF(C140+730.5&lt;'BASIC INFO'!$B$3, "YES","NO"), "N/A")</f>
        <v>N/A</v>
      </c>
      <c r="AB140" s="117" t="str">
        <f>IF('BASIC INFO'!$B$6+6574.5&gt;C140, "YES", "NO")</f>
        <v>YES</v>
      </c>
      <c r="AC140" s="117" t="str">
        <f>IF(Z140="YES",COUNTIFS(AD$3:$AD$200,"&gt;"&amp;('CASE DATA'!C141),$AD$3:$AD$200,"&lt;"&amp;('CASE DATA'!C141+730.5)),"n/a")</f>
        <v>n/a</v>
      </c>
    </row>
    <row r="141" spans="1:29" x14ac:dyDescent="0.3">
      <c r="A141" s="117" t="str">
        <f>IF('CASE DATA'!A142="","z",'CASE DATA'!A142)</f>
        <v>z</v>
      </c>
      <c r="B141" s="117" t="str">
        <f>IF('CASE DATA'!A142="","",'CASE DATA'!D142)</f>
        <v/>
      </c>
      <c r="C141" s="120">
        <f>'CASE DATA'!C142</f>
        <v>0</v>
      </c>
      <c r="D141" s="163" t="str">
        <f>IF('CASE DATA'!H142="YES",SUM('CASE DATA'!J142:K142,'CASE DATA'!M142,'CASE DATA'!O142:R142),"n/a")</f>
        <v>n/a</v>
      </c>
      <c r="E141" s="5" t="str">
        <f>IF(OR('CASE DATA'!F142="JUV", 'CASE DATA'!F142="JWV"), "YES", "NO")</f>
        <v>NO</v>
      </c>
      <c r="F141" s="5" t="str">
        <f t="array" ref="F141">IF(E141="YES",IF(SUM(COUNTIF('CASE DATA'!$F$4:$F$200, {"GTR","GPL","DEF","JUV"}))&gt;0, "YES","NO"),"N/A")</f>
        <v>N/A</v>
      </c>
      <c r="G141" s="5" t="str">
        <f>IF(E141="YES",IF(COUNTIF('CASE DATA'!$C$4:$C$200, "")-COUNTIF('CASE DATA'!$A$4:$A$200, "")&gt;0, "YES","NO"),"N/A")</f>
        <v>N/A</v>
      </c>
      <c r="H141" s="117" t="str">
        <f>_xlfn.IFS(E141="NO", "N/A", AND('BASIC INFO'!$B$3&gt;'BASIC INFO'!$B$6+6574.5, C141+730.5&lt;'BASIC INFO'!$B$3), "YES", 'BASIC INFO'!$B$3&lt;('BASIC INFO'!$B$6+6574.5), "NOT YET 18", C141+730.5&gt;'BASIC INFO'!$B$3, "NOT YET 2 YEARS")</f>
        <v>N/A</v>
      </c>
      <c r="I141" s="115" t="str">
        <f>IF(OR(AND(LEFT('CASE DATA'!E142,4)="321.",MID('CASE DATA'!A142,8,2)="SM"),MID('CASE DATA'!A142,8,2)="ST",MID('CASE DATA'!A142,8,2)="NT"),"TRAFFIC",IF(OR('CASE DATA'!F142="DISM", 'CASE DATA'!F142="ACQ", 'CASE DATA'!F142="NOTF", 'CASE DATA'!F142="WTHD", 'CASE DATA'!F142="TNSF"), "YES", "NO"))</f>
        <v>NO</v>
      </c>
      <c r="J141" s="114" t="str">
        <f>IF(I141="YES",'CASE DATA'!K142,"N/A")</f>
        <v>N/A</v>
      </c>
      <c r="K141" s="114" t="str">
        <f>IF(I141="YES",'CASE DATA'!I142+'CASE DATA'!J142+'CASE DATA'!L142+'CASE DATA'!M142+'CASE DATA'!N142+'CASE DATA'!O142+'CASE DATA'!P142+'CASE DATA'!Q142+'CASE DATA'!R142,"N/A")</f>
        <v>N/A</v>
      </c>
      <c r="L141" s="117" t="str">
        <f>IF(I141="YES",IF(C141+180&lt;'BASIC INFO'!$B$3, "YES", "NO"),"N/A")</f>
        <v>N/A</v>
      </c>
      <c r="M141" s="114" t="str">
        <f t="array" ref="M141">IF(I141="TRAFFIC","n/a",IF(OR('CASE DATA'!F142="GTR", 'CASE DATA'!F142="GPL"),IF(SUM(COUNTIF('CASE DATA'!U142:AF142, TABLES!$N$2:$N$218&amp;"*"))&gt;0,"felony","eligible"),"n/a"))</f>
        <v>n/a</v>
      </c>
      <c r="N141" s="114" t="str">
        <f t="array" ref="N141">IF(M141="eligible",IF(OR((SUM(COUNTIF('CASE DATA'!U142:AF142,TABLES!$P$2:$P$19&amp;"*"))&gt;0),LEFT('CASE DATA'!U142:AF142,4)="717C", LEFT('CASE DATA'!U142:AF142, 3)="719", LEFT('CASE DATA'!U142:AF142,3)="720", LEFT('CASE DATA'!U142:AF142,3)="724", LEFT('CASE DATA'!U142:AF142,3)="726", LEFT('CASE DATA'!U142:AF142,3)="728", LEFT('CASE DATA'!U142:AF142,4)="901A"), "ineligible misd","eligible"),"n/a")</f>
        <v>n/a</v>
      </c>
      <c r="O141" s="114" t="str">
        <f>IF(N141="eligible",IF(COUNTIF('CASE DATA'!$C$4:$C$200, "")-COUNTIF('CASE DATA'!$A$4:$A$200, "")&gt;0, "YES","NO"),"N/A")</f>
        <v>N/A</v>
      </c>
      <c r="P141" s="114" t="str">
        <f>IF(N141="eligible",'CASE DATA'!K142,"N/A")</f>
        <v>N/A</v>
      </c>
      <c r="Q141" s="114" t="str">
        <f>IF(N141="eligible",'CASE DATA'!I142+'CASE DATA'!J142+'CASE DATA'!L142+'CASE DATA'!M142+'CASE DATA'!N142+'CASE DATA'!O142+'CASE DATA'!P142+'CASE DATA'!Q142+'CASE DATA'!R142,"N/A")</f>
        <v>N/A</v>
      </c>
      <c r="R141" s="114" t="str">
        <f>IF(N141="eligible",IF(C141+2920&lt;'BASIC INFO'!$B$3, "YES", "NO"),"N/A")</f>
        <v>N/A</v>
      </c>
      <c r="S141" s="115" t="str">
        <f>IF(OR('CASE DATA'!F142="DEF"), "YES", "NO")</f>
        <v>NO</v>
      </c>
      <c r="T141" s="117" t="str">
        <f>IF(S141="YES",'CASE DATA'!H142,"N/A")</f>
        <v>N/A</v>
      </c>
      <c r="U141" s="114" t="str">
        <f>IF(S141="YES",'CASE DATA'!K142,"N/A")</f>
        <v>N/A</v>
      </c>
      <c r="V141" s="114" t="str">
        <f>IF(S141="YES",'CASE DATA'!I142+'CASE DATA'!J142+'CASE DATA'!L142+'CASE DATA'!M142+'CASE DATA'!N142+'CASE DATA'!O142+'CASE DATA'!P142+'CASE DATA'!Q142+'CASE DATA'!R142,"N/A")</f>
        <v>N/A</v>
      </c>
      <c r="W141" s="117" t="str">
        <f>IF(OR('CASE DATA'!E142="123.46",'CASE DATA'!E142="123.47"),"YES","NO")</f>
        <v>NO</v>
      </c>
      <c r="X141" s="136" t="str">
        <f>IF(W141="YES",COUNTIFS(AD$3:$AD$200,"&gt;"&amp;('CASE DATA'!C142),$AD$3:$AD$200,"&lt;"&amp;('CASE DATA'!C142+730.5)),"n/a")</f>
        <v>n/a</v>
      </c>
      <c r="Y141" s="114" t="str">
        <f>IF(W141="YES",IF(C141+730.5&lt;'BASIC INFO'!$B$3, "YES","NO"), "N/A")</f>
        <v>N/A</v>
      </c>
      <c r="Z141" s="117" t="str">
        <f>IF('CASE DATA'!E142="725.1","YES","NO")</f>
        <v>NO</v>
      </c>
      <c r="AA141" s="117" t="str">
        <f>IF(Z141="YES",IF(C141+730.5&lt;'BASIC INFO'!$B$3, "YES","NO"), "N/A")</f>
        <v>N/A</v>
      </c>
      <c r="AB141" s="117" t="str">
        <f>IF('BASIC INFO'!$B$6+6574.5&gt;C141, "YES", "NO")</f>
        <v>YES</v>
      </c>
      <c r="AC141" s="117" t="str">
        <f>IF(Z141="YES",COUNTIFS(AD$3:$AD$200,"&gt;"&amp;('CASE DATA'!C142),$AD$3:$AD$200,"&lt;"&amp;('CASE DATA'!C142+730.5)),"n/a")</f>
        <v>n/a</v>
      </c>
    </row>
    <row r="142" spans="1:29" x14ac:dyDescent="0.3">
      <c r="A142" s="117" t="str">
        <f>IF('CASE DATA'!A143="","z",'CASE DATA'!A143)</f>
        <v>z</v>
      </c>
      <c r="B142" s="117" t="str">
        <f>IF('CASE DATA'!A143="","",'CASE DATA'!D143)</f>
        <v/>
      </c>
      <c r="C142" s="120">
        <f>'CASE DATA'!C143</f>
        <v>0</v>
      </c>
      <c r="D142" s="163" t="str">
        <f>IF('CASE DATA'!H143="YES",SUM('CASE DATA'!J143:K143,'CASE DATA'!M143,'CASE DATA'!O143:R143),"n/a")</f>
        <v>n/a</v>
      </c>
      <c r="E142" s="5" t="str">
        <f>IF(OR('CASE DATA'!F143="JUV", 'CASE DATA'!F143="JWV"), "YES", "NO")</f>
        <v>NO</v>
      </c>
      <c r="F142" s="5" t="str">
        <f t="array" ref="F142">IF(E142="YES",IF(SUM(COUNTIF('CASE DATA'!$F$4:$F$200, {"GTR","GPL","DEF","JUV"}))&gt;0, "YES","NO"),"N/A")</f>
        <v>N/A</v>
      </c>
      <c r="G142" s="5" t="str">
        <f>IF(E142="YES",IF(COUNTIF('CASE DATA'!$C$4:$C$200, "")-COUNTIF('CASE DATA'!$A$4:$A$200, "")&gt;0, "YES","NO"),"N/A")</f>
        <v>N/A</v>
      </c>
      <c r="H142" s="117" t="str">
        <f>_xlfn.IFS(E142="NO", "N/A", AND('BASIC INFO'!$B$3&gt;'BASIC INFO'!$B$6+6574.5, C142+730.5&lt;'BASIC INFO'!$B$3), "YES", 'BASIC INFO'!$B$3&lt;('BASIC INFO'!$B$6+6574.5), "NOT YET 18", C142+730.5&gt;'BASIC INFO'!$B$3, "NOT YET 2 YEARS")</f>
        <v>N/A</v>
      </c>
      <c r="I142" s="115" t="str">
        <f>IF(OR(AND(LEFT('CASE DATA'!E143,4)="321.",MID('CASE DATA'!A143,8,2)="SM"),MID('CASE DATA'!A143,8,2)="ST",MID('CASE DATA'!A143,8,2)="NT"),"TRAFFIC",IF(OR('CASE DATA'!F143="DISM", 'CASE DATA'!F143="ACQ", 'CASE DATA'!F143="NOTF", 'CASE DATA'!F143="WTHD", 'CASE DATA'!F143="TNSF"), "YES", "NO"))</f>
        <v>NO</v>
      </c>
      <c r="J142" s="114" t="str">
        <f>IF(I142="YES",'CASE DATA'!K143,"N/A")</f>
        <v>N/A</v>
      </c>
      <c r="K142" s="114" t="str">
        <f>IF(I142="YES",'CASE DATA'!I143+'CASE DATA'!J143+'CASE DATA'!L143+'CASE DATA'!M143+'CASE DATA'!N143+'CASE DATA'!O143+'CASE DATA'!P143+'CASE DATA'!Q143+'CASE DATA'!R143,"N/A")</f>
        <v>N/A</v>
      </c>
      <c r="L142" s="117" t="str">
        <f>IF(I142="YES",IF(C142+180&lt;'BASIC INFO'!$B$3, "YES", "NO"),"N/A")</f>
        <v>N/A</v>
      </c>
      <c r="M142" s="114" t="str">
        <f t="array" ref="M142">IF(I142="TRAFFIC","n/a",IF(OR('CASE DATA'!F143="GTR", 'CASE DATA'!F143="GPL"),IF(SUM(COUNTIF('CASE DATA'!U143:AF143, TABLES!$N$2:$N$218&amp;"*"))&gt;0,"felony","eligible"),"n/a"))</f>
        <v>n/a</v>
      </c>
      <c r="N142" s="114" t="str">
        <f t="array" ref="N142">IF(M142="eligible",IF(OR((SUM(COUNTIF('CASE DATA'!U143:AF143,TABLES!$P$2:$P$19&amp;"*"))&gt;0),LEFT('CASE DATA'!U143:AF143,4)="717C", LEFT('CASE DATA'!U143:AF143, 3)="719", LEFT('CASE DATA'!U143:AF143,3)="720", LEFT('CASE DATA'!U143:AF143,3)="724", LEFT('CASE DATA'!U143:AF143,3)="726", LEFT('CASE DATA'!U143:AF143,3)="728", LEFT('CASE DATA'!U143:AF143,4)="901A"), "ineligible misd","eligible"),"n/a")</f>
        <v>n/a</v>
      </c>
      <c r="O142" s="114" t="str">
        <f>IF(N142="eligible",IF(COUNTIF('CASE DATA'!$C$4:$C$200, "")-COUNTIF('CASE DATA'!$A$4:$A$200, "")&gt;0, "YES","NO"),"N/A")</f>
        <v>N/A</v>
      </c>
      <c r="P142" s="114" t="str">
        <f>IF(N142="eligible",'CASE DATA'!K143,"N/A")</f>
        <v>N/A</v>
      </c>
      <c r="Q142" s="114" t="str">
        <f>IF(N142="eligible",'CASE DATA'!I143+'CASE DATA'!J143+'CASE DATA'!L143+'CASE DATA'!M143+'CASE DATA'!N143+'CASE DATA'!O143+'CASE DATA'!P143+'CASE DATA'!Q143+'CASE DATA'!R143,"N/A")</f>
        <v>N/A</v>
      </c>
      <c r="R142" s="114" t="str">
        <f>IF(N142="eligible",IF(C142+2920&lt;'BASIC INFO'!$B$3, "YES", "NO"),"N/A")</f>
        <v>N/A</v>
      </c>
      <c r="S142" s="115" t="str">
        <f>IF(OR('CASE DATA'!F143="DEF"), "YES", "NO")</f>
        <v>NO</v>
      </c>
      <c r="T142" s="117" t="str">
        <f>IF(S142="YES",'CASE DATA'!H143,"N/A")</f>
        <v>N/A</v>
      </c>
      <c r="U142" s="114" t="str">
        <f>IF(S142="YES",'CASE DATA'!K143,"N/A")</f>
        <v>N/A</v>
      </c>
      <c r="V142" s="114" t="str">
        <f>IF(S142="YES",'CASE DATA'!I143+'CASE DATA'!J143+'CASE DATA'!L143+'CASE DATA'!M143+'CASE DATA'!N143+'CASE DATA'!O143+'CASE DATA'!P143+'CASE DATA'!Q143+'CASE DATA'!R143,"N/A")</f>
        <v>N/A</v>
      </c>
      <c r="W142" s="117" t="str">
        <f>IF(OR('CASE DATA'!E143="123.46",'CASE DATA'!E143="123.47"),"YES","NO")</f>
        <v>NO</v>
      </c>
      <c r="X142" s="136" t="str">
        <f>IF(W142="YES",COUNTIFS(AD$3:$AD$200,"&gt;"&amp;('CASE DATA'!C143),$AD$3:$AD$200,"&lt;"&amp;('CASE DATA'!C143+730.5)),"n/a")</f>
        <v>n/a</v>
      </c>
      <c r="Y142" s="114" t="str">
        <f>IF(W142="YES",IF(C142+730.5&lt;'BASIC INFO'!$B$3, "YES","NO"), "N/A")</f>
        <v>N/A</v>
      </c>
      <c r="Z142" s="117" t="str">
        <f>IF('CASE DATA'!E143="725.1","YES","NO")</f>
        <v>NO</v>
      </c>
      <c r="AA142" s="117" t="str">
        <f>IF(Z142="YES",IF(C142+730.5&lt;'BASIC INFO'!$B$3, "YES","NO"), "N/A")</f>
        <v>N/A</v>
      </c>
      <c r="AB142" s="117" t="str">
        <f>IF('BASIC INFO'!$B$6+6574.5&gt;C142, "YES", "NO")</f>
        <v>YES</v>
      </c>
      <c r="AC142" s="117" t="str">
        <f>IF(Z142="YES",COUNTIFS(AD$3:$AD$200,"&gt;"&amp;('CASE DATA'!C143),$AD$3:$AD$200,"&lt;"&amp;('CASE DATA'!C143+730.5)),"n/a")</f>
        <v>n/a</v>
      </c>
    </row>
    <row r="143" spans="1:29" x14ac:dyDescent="0.3">
      <c r="A143" s="117" t="str">
        <f>IF('CASE DATA'!A144="","z",'CASE DATA'!A144)</f>
        <v>z</v>
      </c>
      <c r="B143" s="117" t="str">
        <f>IF('CASE DATA'!A144="","",'CASE DATA'!D144)</f>
        <v/>
      </c>
      <c r="C143" s="120">
        <f>'CASE DATA'!C144</f>
        <v>0</v>
      </c>
      <c r="D143" s="163" t="str">
        <f>IF('CASE DATA'!H144="YES",SUM('CASE DATA'!J144:K144,'CASE DATA'!M144,'CASE DATA'!O144:R144),"n/a")</f>
        <v>n/a</v>
      </c>
      <c r="E143" s="5" t="str">
        <f>IF(OR('CASE DATA'!F144="JUV", 'CASE DATA'!F144="JWV"), "YES", "NO")</f>
        <v>NO</v>
      </c>
      <c r="F143" s="5" t="str">
        <f t="array" ref="F143">IF(E143="YES",IF(SUM(COUNTIF('CASE DATA'!$F$4:$F$200, {"GTR","GPL","DEF","JUV"}))&gt;0, "YES","NO"),"N/A")</f>
        <v>N/A</v>
      </c>
      <c r="G143" s="5" t="str">
        <f>IF(E143="YES",IF(COUNTIF('CASE DATA'!$C$4:$C$200, "")-COUNTIF('CASE DATA'!$A$4:$A$200, "")&gt;0, "YES","NO"),"N/A")</f>
        <v>N/A</v>
      </c>
      <c r="H143" s="117" t="str">
        <f>_xlfn.IFS(E143="NO", "N/A", AND('BASIC INFO'!$B$3&gt;'BASIC INFO'!$B$6+6574.5, C143+730.5&lt;'BASIC INFO'!$B$3), "YES", 'BASIC INFO'!$B$3&lt;('BASIC INFO'!$B$6+6574.5), "NOT YET 18", C143+730.5&gt;'BASIC INFO'!$B$3, "NOT YET 2 YEARS")</f>
        <v>N/A</v>
      </c>
      <c r="I143" s="115" t="str">
        <f>IF(OR(AND(LEFT('CASE DATA'!E144,4)="321.",MID('CASE DATA'!A144,8,2)="SM"),MID('CASE DATA'!A144,8,2)="ST",MID('CASE DATA'!A144,8,2)="NT"),"TRAFFIC",IF(OR('CASE DATA'!F144="DISM", 'CASE DATA'!F144="ACQ", 'CASE DATA'!F144="NOTF", 'CASE DATA'!F144="WTHD", 'CASE DATA'!F144="TNSF"), "YES", "NO"))</f>
        <v>NO</v>
      </c>
      <c r="J143" s="114" t="str">
        <f>IF(I143="YES",'CASE DATA'!K144,"N/A")</f>
        <v>N/A</v>
      </c>
      <c r="K143" s="114" t="str">
        <f>IF(I143="YES",'CASE DATA'!I144+'CASE DATA'!J144+'CASE DATA'!L144+'CASE DATA'!M144+'CASE DATA'!N144+'CASE DATA'!O144+'CASE DATA'!P144+'CASE DATA'!Q144+'CASE DATA'!R144,"N/A")</f>
        <v>N/A</v>
      </c>
      <c r="L143" s="117" t="str">
        <f>IF(I143="YES",IF(C143+180&lt;'BASIC INFO'!$B$3, "YES", "NO"),"N/A")</f>
        <v>N/A</v>
      </c>
      <c r="M143" s="114" t="str">
        <f t="array" ref="M143">IF(I143="TRAFFIC","n/a",IF(OR('CASE DATA'!F144="GTR", 'CASE DATA'!F144="GPL"),IF(SUM(COUNTIF('CASE DATA'!U144:AF144, TABLES!$N$2:$N$218&amp;"*"))&gt;0,"felony","eligible"),"n/a"))</f>
        <v>n/a</v>
      </c>
      <c r="N143" s="114" t="str">
        <f t="array" ref="N143">IF(M143="eligible",IF(OR((SUM(COUNTIF('CASE DATA'!U144:AF144,TABLES!$P$2:$P$19&amp;"*"))&gt;0),LEFT('CASE DATA'!U144:AF144,4)="717C", LEFT('CASE DATA'!U144:AF144, 3)="719", LEFT('CASE DATA'!U144:AF144,3)="720", LEFT('CASE DATA'!U144:AF144,3)="724", LEFT('CASE DATA'!U144:AF144,3)="726", LEFT('CASE DATA'!U144:AF144,3)="728", LEFT('CASE DATA'!U144:AF144,4)="901A"), "ineligible misd","eligible"),"n/a")</f>
        <v>n/a</v>
      </c>
      <c r="O143" s="114" t="str">
        <f>IF(N143="eligible",IF(COUNTIF('CASE DATA'!$C$4:$C$200, "")-COUNTIF('CASE DATA'!$A$4:$A$200, "")&gt;0, "YES","NO"),"N/A")</f>
        <v>N/A</v>
      </c>
      <c r="P143" s="114" t="str">
        <f>IF(N143="eligible",'CASE DATA'!K144,"N/A")</f>
        <v>N/A</v>
      </c>
      <c r="Q143" s="114" t="str">
        <f>IF(N143="eligible",'CASE DATA'!I144+'CASE DATA'!J144+'CASE DATA'!L144+'CASE DATA'!M144+'CASE DATA'!N144+'CASE DATA'!O144+'CASE DATA'!P144+'CASE DATA'!Q144+'CASE DATA'!R144,"N/A")</f>
        <v>N/A</v>
      </c>
      <c r="R143" s="114" t="str">
        <f>IF(N143="eligible",IF(C143+2920&lt;'BASIC INFO'!$B$3, "YES", "NO"),"N/A")</f>
        <v>N/A</v>
      </c>
      <c r="S143" s="115" t="str">
        <f>IF(OR('CASE DATA'!F144="DEF"), "YES", "NO")</f>
        <v>NO</v>
      </c>
      <c r="T143" s="117" t="str">
        <f>IF(S143="YES",'CASE DATA'!H144,"N/A")</f>
        <v>N/A</v>
      </c>
      <c r="U143" s="114" t="str">
        <f>IF(S143="YES",'CASE DATA'!K144,"N/A")</f>
        <v>N/A</v>
      </c>
      <c r="V143" s="114" t="str">
        <f>IF(S143="YES",'CASE DATA'!I144+'CASE DATA'!J144+'CASE DATA'!L144+'CASE DATA'!M144+'CASE DATA'!N144+'CASE DATA'!O144+'CASE DATA'!P144+'CASE DATA'!Q144+'CASE DATA'!R144,"N/A")</f>
        <v>N/A</v>
      </c>
      <c r="W143" s="117" t="str">
        <f>IF(OR('CASE DATA'!E144="123.46",'CASE DATA'!E144="123.47"),"YES","NO")</f>
        <v>NO</v>
      </c>
      <c r="X143" s="136" t="str">
        <f>IF(W143="YES",COUNTIFS(AD$3:$AD$200,"&gt;"&amp;('CASE DATA'!C144),$AD$3:$AD$200,"&lt;"&amp;('CASE DATA'!C144+730.5)),"n/a")</f>
        <v>n/a</v>
      </c>
      <c r="Y143" s="114" t="str">
        <f>IF(W143="YES",IF(C143+730.5&lt;'BASIC INFO'!$B$3, "YES","NO"), "N/A")</f>
        <v>N/A</v>
      </c>
      <c r="Z143" s="117" t="str">
        <f>IF('CASE DATA'!E144="725.1","YES","NO")</f>
        <v>NO</v>
      </c>
      <c r="AA143" s="117" t="str">
        <f>IF(Z143="YES",IF(C143+730.5&lt;'BASIC INFO'!$B$3, "YES","NO"), "N/A")</f>
        <v>N/A</v>
      </c>
      <c r="AB143" s="117" t="str">
        <f>IF('BASIC INFO'!$B$6+6574.5&gt;C143, "YES", "NO")</f>
        <v>YES</v>
      </c>
      <c r="AC143" s="117" t="str">
        <f>IF(Z143="YES",COUNTIFS(AD$3:$AD$200,"&gt;"&amp;('CASE DATA'!C144),$AD$3:$AD$200,"&lt;"&amp;('CASE DATA'!C144+730.5)),"n/a")</f>
        <v>n/a</v>
      </c>
    </row>
    <row r="144" spans="1:29" x14ac:dyDescent="0.3">
      <c r="A144" s="117" t="str">
        <f>IF('CASE DATA'!A145="","z",'CASE DATA'!A145)</f>
        <v>z</v>
      </c>
      <c r="B144" s="117" t="str">
        <f>IF('CASE DATA'!A145="","",'CASE DATA'!D145)</f>
        <v/>
      </c>
      <c r="C144" s="120">
        <f>'CASE DATA'!C145</f>
        <v>0</v>
      </c>
      <c r="D144" s="163" t="str">
        <f>IF('CASE DATA'!H145="YES",SUM('CASE DATA'!J145:K145,'CASE DATA'!M145,'CASE DATA'!O145:R145),"n/a")</f>
        <v>n/a</v>
      </c>
      <c r="E144" s="5" t="str">
        <f>IF(OR('CASE DATA'!F145="JUV", 'CASE DATA'!F145="JWV"), "YES", "NO")</f>
        <v>NO</v>
      </c>
      <c r="F144" s="5" t="str">
        <f t="array" ref="F144">IF(E144="YES",IF(SUM(COUNTIF('CASE DATA'!$F$4:$F$200, {"GTR","GPL","DEF","JUV"}))&gt;0, "YES","NO"),"N/A")</f>
        <v>N/A</v>
      </c>
      <c r="G144" s="5" t="str">
        <f>IF(E144="YES",IF(COUNTIF('CASE DATA'!$C$4:$C$200, "")-COUNTIF('CASE DATA'!$A$4:$A$200, "")&gt;0, "YES","NO"),"N/A")</f>
        <v>N/A</v>
      </c>
      <c r="H144" s="117" t="str">
        <f>_xlfn.IFS(E144="NO", "N/A", AND('BASIC INFO'!$B$3&gt;'BASIC INFO'!$B$6+6574.5, C144+730.5&lt;'BASIC INFO'!$B$3), "YES", 'BASIC INFO'!$B$3&lt;('BASIC INFO'!$B$6+6574.5), "NOT YET 18", C144+730.5&gt;'BASIC INFO'!$B$3, "NOT YET 2 YEARS")</f>
        <v>N/A</v>
      </c>
      <c r="I144" s="115" t="str">
        <f>IF(OR(AND(LEFT('CASE DATA'!E145,4)="321.",MID('CASE DATA'!A145,8,2)="SM"),MID('CASE DATA'!A145,8,2)="ST",MID('CASE DATA'!A145,8,2)="NT"),"TRAFFIC",IF(OR('CASE DATA'!F145="DISM", 'CASE DATA'!F145="ACQ", 'CASE DATA'!F145="NOTF", 'CASE DATA'!F145="WTHD", 'CASE DATA'!F145="TNSF"), "YES", "NO"))</f>
        <v>NO</v>
      </c>
      <c r="J144" s="114" t="str">
        <f>IF(I144="YES",'CASE DATA'!K145,"N/A")</f>
        <v>N/A</v>
      </c>
      <c r="K144" s="114" t="str">
        <f>IF(I144="YES",'CASE DATA'!I145+'CASE DATA'!J145+'CASE DATA'!L145+'CASE DATA'!M145+'CASE DATA'!N145+'CASE DATA'!O145+'CASE DATA'!P145+'CASE DATA'!Q145+'CASE DATA'!R145,"N/A")</f>
        <v>N/A</v>
      </c>
      <c r="L144" s="117" t="str">
        <f>IF(I144="YES",IF(C144+180&lt;'BASIC INFO'!$B$3, "YES", "NO"),"N/A")</f>
        <v>N/A</v>
      </c>
      <c r="M144" s="114" t="str">
        <f t="array" ref="M144">IF(I144="TRAFFIC","n/a",IF(OR('CASE DATA'!F145="GTR", 'CASE DATA'!F145="GPL"),IF(SUM(COUNTIF('CASE DATA'!U145:AF145, TABLES!$N$2:$N$218&amp;"*"))&gt;0,"felony","eligible"),"n/a"))</f>
        <v>n/a</v>
      </c>
      <c r="N144" s="114" t="str">
        <f t="array" ref="N144">IF(M144="eligible",IF(OR((SUM(COUNTIF('CASE DATA'!U145:AF145,TABLES!$P$2:$P$19&amp;"*"))&gt;0),LEFT('CASE DATA'!U145:AF145,4)="717C", LEFT('CASE DATA'!U145:AF145, 3)="719", LEFT('CASE DATA'!U145:AF145,3)="720", LEFT('CASE DATA'!U145:AF145,3)="724", LEFT('CASE DATA'!U145:AF145,3)="726", LEFT('CASE DATA'!U145:AF145,3)="728", LEFT('CASE DATA'!U145:AF145,4)="901A"), "ineligible misd","eligible"),"n/a")</f>
        <v>n/a</v>
      </c>
      <c r="O144" s="114" t="str">
        <f>IF(N144="eligible",IF(COUNTIF('CASE DATA'!$C$4:$C$200, "")-COUNTIF('CASE DATA'!$A$4:$A$200, "")&gt;0, "YES","NO"),"N/A")</f>
        <v>N/A</v>
      </c>
      <c r="P144" s="114" t="str">
        <f>IF(N144="eligible",'CASE DATA'!K145,"N/A")</f>
        <v>N/A</v>
      </c>
      <c r="Q144" s="114" t="str">
        <f>IF(N144="eligible",'CASE DATA'!I145+'CASE DATA'!J145+'CASE DATA'!L145+'CASE DATA'!M145+'CASE DATA'!N145+'CASE DATA'!O145+'CASE DATA'!P145+'CASE DATA'!Q145+'CASE DATA'!R145,"N/A")</f>
        <v>N/A</v>
      </c>
      <c r="R144" s="114" t="str">
        <f>IF(N144="eligible",IF(C144+2920&lt;'BASIC INFO'!$B$3, "YES", "NO"),"N/A")</f>
        <v>N/A</v>
      </c>
      <c r="S144" s="115" t="str">
        <f>IF(OR('CASE DATA'!F145="DEF"), "YES", "NO")</f>
        <v>NO</v>
      </c>
      <c r="T144" s="117" t="str">
        <f>IF(S144="YES",'CASE DATA'!H145,"N/A")</f>
        <v>N/A</v>
      </c>
      <c r="U144" s="114" t="str">
        <f>IF(S144="YES",'CASE DATA'!K145,"N/A")</f>
        <v>N/A</v>
      </c>
      <c r="V144" s="114" t="str">
        <f>IF(S144="YES",'CASE DATA'!I145+'CASE DATA'!J145+'CASE DATA'!L145+'CASE DATA'!M145+'CASE DATA'!N145+'CASE DATA'!O145+'CASE DATA'!P145+'CASE DATA'!Q145+'CASE DATA'!R145,"N/A")</f>
        <v>N/A</v>
      </c>
      <c r="W144" s="117" t="str">
        <f>IF(OR('CASE DATA'!E145="123.46",'CASE DATA'!E145="123.47"),"YES","NO")</f>
        <v>NO</v>
      </c>
      <c r="X144" s="136" t="str">
        <f>IF(W144="YES",COUNTIFS(AD$3:$AD$200,"&gt;"&amp;('CASE DATA'!C145),$AD$3:$AD$200,"&lt;"&amp;('CASE DATA'!C145+730.5)),"n/a")</f>
        <v>n/a</v>
      </c>
      <c r="Y144" s="114" t="str">
        <f>IF(W144="YES",IF(C144+730.5&lt;'BASIC INFO'!$B$3, "YES","NO"), "N/A")</f>
        <v>N/A</v>
      </c>
      <c r="Z144" s="117" t="str">
        <f>IF('CASE DATA'!E145="725.1","YES","NO")</f>
        <v>NO</v>
      </c>
      <c r="AA144" s="117" t="str">
        <f>IF(Z144="YES",IF(C144+730.5&lt;'BASIC INFO'!$B$3, "YES","NO"), "N/A")</f>
        <v>N/A</v>
      </c>
      <c r="AB144" s="117" t="str">
        <f>IF('BASIC INFO'!$B$6+6574.5&gt;C144, "YES", "NO")</f>
        <v>YES</v>
      </c>
      <c r="AC144" s="117" t="str">
        <f>IF(Z144="YES",COUNTIFS(AD$3:$AD$200,"&gt;"&amp;('CASE DATA'!C145),$AD$3:$AD$200,"&lt;"&amp;('CASE DATA'!C145+730.5)),"n/a")</f>
        <v>n/a</v>
      </c>
    </row>
    <row r="145" spans="1:29" x14ac:dyDescent="0.3">
      <c r="A145" s="117" t="str">
        <f>IF('CASE DATA'!A146="","z",'CASE DATA'!A146)</f>
        <v>z</v>
      </c>
      <c r="B145" s="117" t="str">
        <f>IF('CASE DATA'!A146="","",'CASE DATA'!D146)</f>
        <v/>
      </c>
      <c r="C145" s="120">
        <f>'CASE DATA'!C146</f>
        <v>0</v>
      </c>
      <c r="D145" s="163" t="str">
        <f>IF('CASE DATA'!H146="YES",SUM('CASE DATA'!J146:K146,'CASE DATA'!M146,'CASE DATA'!O146:R146),"n/a")</f>
        <v>n/a</v>
      </c>
      <c r="E145" s="5" t="str">
        <f>IF(OR('CASE DATA'!F146="JUV", 'CASE DATA'!F146="JWV"), "YES", "NO")</f>
        <v>NO</v>
      </c>
      <c r="F145" s="5" t="str">
        <f t="array" ref="F145">IF(E145="YES",IF(SUM(COUNTIF('CASE DATA'!$F$4:$F$200, {"GTR","GPL","DEF","JUV"}))&gt;0, "YES","NO"),"N/A")</f>
        <v>N/A</v>
      </c>
      <c r="G145" s="5" t="str">
        <f>IF(E145="YES",IF(COUNTIF('CASE DATA'!$C$4:$C$200, "")-COUNTIF('CASE DATA'!$A$4:$A$200, "")&gt;0, "YES","NO"),"N/A")</f>
        <v>N/A</v>
      </c>
      <c r="H145" s="117" t="str">
        <f>_xlfn.IFS(E145="NO", "N/A", AND('BASIC INFO'!$B$3&gt;'BASIC INFO'!$B$6+6574.5, C145+730.5&lt;'BASIC INFO'!$B$3), "YES", 'BASIC INFO'!$B$3&lt;('BASIC INFO'!$B$6+6574.5), "NOT YET 18", C145+730.5&gt;'BASIC INFO'!$B$3, "NOT YET 2 YEARS")</f>
        <v>N/A</v>
      </c>
      <c r="I145" s="115" t="str">
        <f>IF(OR(AND(LEFT('CASE DATA'!E146,4)="321.",MID('CASE DATA'!A146,8,2)="SM"),MID('CASE DATA'!A146,8,2)="ST",MID('CASE DATA'!A146,8,2)="NT"),"TRAFFIC",IF(OR('CASE DATA'!F146="DISM", 'CASE DATA'!F146="ACQ", 'CASE DATA'!F146="NOTF", 'CASE DATA'!F146="WTHD", 'CASE DATA'!F146="TNSF"), "YES", "NO"))</f>
        <v>NO</v>
      </c>
      <c r="J145" s="114" t="str">
        <f>IF(I145="YES",'CASE DATA'!K146,"N/A")</f>
        <v>N/A</v>
      </c>
      <c r="K145" s="114" t="str">
        <f>IF(I145="YES",'CASE DATA'!I146+'CASE DATA'!J146+'CASE DATA'!L146+'CASE DATA'!M146+'CASE DATA'!N146+'CASE DATA'!O146+'CASE DATA'!P146+'CASE DATA'!Q146+'CASE DATA'!R146,"N/A")</f>
        <v>N/A</v>
      </c>
      <c r="L145" s="117" t="str">
        <f>IF(I145="YES",IF(C145+180&lt;'BASIC INFO'!$B$3, "YES", "NO"),"N/A")</f>
        <v>N/A</v>
      </c>
      <c r="M145" s="114" t="str">
        <f t="array" ref="M145">IF(I145="TRAFFIC","n/a",IF(OR('CASE DATA'!F146="GTR", 'CASE DATA'!F146="GPL"),IF(SUM(COUNTIF('CASE DATA'!U146:AF146, TABLES!$N$2:$N$218&amp;"*"))&gt;0,"felony","eligible"),"n/a"))</f>
        <v>n/a</v>
      </c>
      <c r="N145" s="114" t="str">
        <f t="array" ref="N145">IF(M145="eligible",IF(OR((SUM(COUNTIF('CASE DATA'!U146:AF146,TABLES!$P$2:$P$19&amp;"*"))&gt;0),LEFT('CASE DATA'!U146:AF146,4)="717C", LEFT('CASE DATA'!U146:AF146, 3)="719", LEFT('CASE DATA'!U146:AF146,3)="720", LEFT('CASE DATA'!U146:AF146,3)="724", LEFT('CASE DATA'!U146:AF146,3)="726", LEFT('CASE DATA'!U146:AF146,3)="728", LEFT('CASE DATA'!U146:AF146,4)="901A"), "ineligible misd","eligible"),"n/a")</f>
        <v>n/a</v>
      </c>
      <c r="O145" s="114" t="str">
        <f>IF(N145="eligible",IF(COUNTIF('CASE DATA'!$C$4:$C$200, "")-COUNTIF('CASE DATA'!$A$4:$A$200, "")&gt;0, "YES","NO"),"N/A")</f>
        <v>N/A</v>
      </c>
      <c r="P145" s="114" t="str">
        <f>IF(N145="eligible",'CASE DATA'!K146,"N/A")</f>
        <v>N/A</v>
      </c>
      <c r="Q145" s="114" t="str">
        <f>IF(N145="eligible",'CASE DATA'!I146+'CASE DATA'!J146+'CASE DATA'!L146+'CASE DATA'!M146+'CASE DATA'!N146+'CASE DATA'!O146+'CASE DATA'!P146+'CASE DATA'!Q146+'CASE DATA'!R146,"N/A")</f>
        <v>N/A</v>
      </c>
      <c r="R145" s="114" t="str">
        <f>IF(N145="eligible",IF(C145+2920&lt;'BASIC INFO'!$B$3, "YES", "NO"),"N/A")</f>
        <v>N/A</v>
      </c>
      <c r="S145" s="115" t="str">
        <f>IF(OR('CASE DATA'!F146="DEF"), "YES", "NO")</f>
        <v>NO</v>
      </c>
      <c r="T145" s="117" t="str">
        <f>IF(S145="YES",'CASE DATA'!H146,"N/A")</f>
        <v>N/A</v>
      </c>
      <c r="U145" s="114" t="str">
        <f>IF(S145="YES",'CASE DATA'!K146,"N/A")</f>
        <v>N/A</v>
      </c>
      <c r="V145" s="114" t="str">
        <f>IF(S145="YES",'CASE DATA'!I146+'CASE DATA'!J146+'CASE DATA'!L146+'CASE DATA'!M146+'CASE DATA'!N146+'CASE DATA'!O146+'CASE DATA'!P146+'CASE DATA'!Q146+'CASE DATA'!R146,"N/A")</f>
        <v>N/A</v>
      </c>
      <c r="W145" s="117" t="str">
        <f>IF(OR('CASE DATA'!E146="123.46",'CASE DATA'!E146="123.47"),"YES","NO")</f>
        <v>NO</v>
      </c>
      <c r="X145" s="136" t="str">
        <f>IF(W145="YES",COUNTIFS(AD$3:$AD$200,"&gt;"&amp;('CASE DATA'!C146),$AD$3:$AD$200,"&lt;"&amp;('CASE DATA'!C146+730.5)),"n/a")</f>
        <v>n/a</v>
      </c>
      <c r="Y145" s="114" t="str">
        <f>IF(W145="YES",IF(C145+730.5&lt;'BASIC INFO'!$B$3, "YES","NO"), "N/A")</f>
        <v>N/A</v>
      </c>
      <c r="Z145" s="117" t="str">
        <f>IF('CASE DATA'!E146="725.1","YES","NO")</f>
        <v>NO</v>
      </c>
      <c r="AA145" s="117" t="str">
        <f>IF(Z145="YES",IF(C145+730.5&lt;'BASIC INFO'!$B$3, "YES","NO"), "N/A")</f>
        <v>N/A</v>
      </c>
      <c r="AB145" s="117" t="str">
        <f>IF('BASIC INFO'!$B$6+6574.5&gt;C145, "YES", "NO")</f>
        <v>YES</v>
      </c>
      <c r="AC145" s="117" t="str">
        <f>IF(Z145="YES",COUNTIFS(AD$3:$AD$200,"&gt;"&amp;('CASE DATA'!C146),$AD$3:$AD$200,"&lt;"&amp;('CASE DATA'!C146+730.5)),"n/a")</f>
        <v>n/a</v>
      </c>
    </row>
    <row r="146" spans="1:29" x14ac:dyDescent="0.3">
      <c r="A146" s="117" t="str">
        <f>IF('CASE DATA'!A147="","z",'CASE DATA'!A147)</f>
        <v>z</v>
      </c>
      <c r="B146" s="117" t="str">
        <f>IF('CASE DATA'!A147="","",'CASE DATA'!D147)</f>
        <v/>
      </c>
      <c r="C146" s="120">
        <f>'CASE DATA'!C147</f>
        <v>0</v>
      </c>
      <c r="D146" s="163" t="str">
        <f>IF('CASE DATA'!H147="YES",SUM('CASE DATA'!J147:K147,'CASE DATA'!M147,'CASE DATA'!O147:R147),"n/a")</f>
        <v>n/a</v>
      </c>
      <c r="E146" s="5" t="str">
        <f>IF(OR('CASE DATA'!F147="JUV", 'CASE DATA'!F147="JWV"), "YES", "NO")</f>
        <v>NO</v>
      </c>
      <c r="F146" s="5" t="str">
        <f t="array" ref="F146">IF(E146="YES",IF(SUM(COUNTIF('CASE DATA'!$F$4:$F$200, {"GTR","GPL","DEF","JUV"}))&gt;0, "YES","NO"),"N/A")</f>
        <v>N/A</v>
      </c>
      <c r="G146" s="5" t="str">
        <f>IF(E146="YES",IF(COUNTIF('CASE DATA'!$C$4:$C$200, "")-COUNTIF('CASE DATA'!$A$4:$A$200, "")&gt;0, "YES","NO"),"N/A")</f>
        <v>N/A</v>
      </c>
      <c r="H146" s="117" t="str">
        <f>_xlfn.IFS(E146="NO", "N/A", AND('BASIC INFO'!$B$3&gt;'BASIC INFO'!$B$6+6574.5, C146+730.5&lt;'BASIC INFO'!$B$3), "YES", 'BASIC INFO'!$B$3&lt;('BASIC INFO'!$B$6+6574.5), "NOT YET 18", C146+730.5&gt;'BASIC INFO'!$B$3, "NOT YET 2 YEARS")</f>
        <v>N/A</v>
      </c>
      <c r="I146" s="115" t="str">
        <f>IF(OR(AND(LEFT('CASE DATA'!E147,4)="321.",MID('CASE DATA'!A147,8,2)="SM"),MID('CASE DATA'!A147,8,2)="ST",MID('CASE DATA'!A147,8,2)="NT"),"TRAFFIC",IF(OR('CASE DATA'!F147="DISM", 'CASE DATA'!F147="ACQ", 'CASE DATA'!F147="NOTF", 'CASE DATA'!F147="WTHD", 'CASE DATA'!F147="TNSF"), "YES", "NO"))</f>
        <v>NO</v>
      </c>
      <c r="J146" s="114" t="str">
        <f>IF(I146="YES",'CASE DATA'!K147,"N/A")</f>
        <v>N/A</v>
      </c>
      <c r="K146" s="114" t="str">
        <f>IF(I146="YES",'CASE DATA'!I147+'CASE DATA'!J147+'CASE DATA'!L147+'CASE DATA'!M147+'CASE DATA'!N147+'CASE DATA'!O147+'CASE DATA'!P147+'CASE DATA'!Q147+'CASE DATA'!R147,"N/A")</f>
        <v>N/A</v>
      </c>
      <c r="L146" s="117" t="str">
        <f>IF(I146="YES",IF(C146+180&lt;'BASIC INFO'!$B$3, "YES", "NO"),"N/A")</f>
        <v>N/A</v>
      </c>
      <c r="M146" s="114" t="str">
        <f t="array" ref="M146">IF(I146="TRAFFIC","n/a",IF(OR('CASE DATA'!F147="GTR", 'CASE DATA'!F147="GPL"),IF(SUM(COUNTIF('CASE DATA'!U147:AF147, TABLES!$N$2:$N$218&amp;"*"))&gt;0,"felony","eligible"),"n/a"))</f>
        <v>n/a</v>
      </c>
      <c r="N146" s="114" t="str">
        <f t="array" ref="N146">IF(M146="eligible",IF(OR((SUM(COUNTIF('CASE DATA'!U147:AF147,TABLES!$P$2:$P$19&amp;"*"))&gt;0),LEFT('CASE DATA'!U147:AF147,4)="717C", LEFT('CASE DATA'!U147:AF147, 3)="719", LEFT('CASE DATA'!U147:AF147,3)="720", LEFT('CASE DATA'!U147:AF147,3)="724", LEFT('CASE DATA'!U147:AF147,3)="726", LEFT('CASE DATA'!U147:AF147,3)="728", LEFT('CASE DATA'!U147:AF147,4)="901A"), "ineligible misd","eligible"),"n/a")</f>
        <v>n/a</v>
      </c>
      <c r="O146" s="114" t="str">
        <f>IF(N146="eligible",IF(COUNTIF('CASE DATA'!$C$4:$C$200, "")-COUNTIF('CASE DATA'!$A$4:$A$200, "")&gt;0, "YES","NO"),"N/A")</f>
        <v>N/A</v>
      </c>
      <c r="P146" s="114" t="str">
        <f>IF(N146="eligible",'CASE DATA'!K147,"N/A")</f>
        <v>N/A</v>
      </c>
      <c r="Q146" s="114" t="str">
        <f>IF(N146="eligible",'CASE DATA'!I147+'CASE DATA'!J147+'CASE DATA'!L147+'CASE DATA'!M147+'CASE DATA'!N147+'CASE DATA'!O147+'CASE DATA'!P147+'CASE DATA'!Q147+'CASE DATA'!R147,"N/A")</f>
        <v>N/A</v>
      </c>
      <c r="R146" s="114" t="str">
        <f>IF(N146="eligible",IF(C146+2920&lt;'BASIC INFO'!$B$3, "YES", "NO"),"N/A")</f>
        <v>N/A</v>
      </c>
      <c r="S146" s="115" t="str">
        <f>IF(OR('CASE DATA'!F147="DEF"), "YES", "NO")</f>
        <v>NO</v>
      </c>
      <c r="T146" s="117" t="str">
        <f>IF(S146="YES",'CASE DATA'!H147,"N/A")</f>
        <v>N/A</v>
      </c>
      <c r="U146" s="114" t="str">
        <f>IF(S146="YES",'CASE DATA'!K147,"N/A")</f>
        <v>N/A</v>
      </c>
      <c r="V146" s="114" t="str">
        <f>IF(S146="YES",'CASE DATA'!I147+'CASE DATA'!J147+'CASE DATA'!L147+'CASE DATA'!M147+'CASE DATA'!N147+'CASE DATA'!O147+'CASE DATA'!P147+'CASE DATA'!Q147+'CASE DATA'!R147,"N/A")</f>
        <v>N/A</v>
      </c>
      <c r="W146" s="117" t="str">
        <f>IF(OR('CASE DATA'!E147="123.46",'CASE DATA'!E147="123.47"),"YES","NO")</f>
        <v>NO</v>
      </c>
      <c r="X146" s="136" t="str">
        <f>IF(W146="YES",COUNTIFS(AD$3:$AD$200,"&gt;"&amp;('CASE DATA'!C147),$AD$3:$AD$200,"&lt;"&amp;('CASE DATA'!C147+730.5)),"n/a")</f>
        <v>n/a</v>
      </c>
      <c r="Y146" s="114" t="str">
        <f>IF(W146="YES",IF(C146+730.5&lt;'BASIC INFO'!$B$3, "YES","NO"), "N/A")</f>
        <v>N/A</v>
      </c>
      <c r="Z146" s="117" t="str">
        <f>IF('CASE DATA'!E147="725.1","YES","NO")</f>
        <v>NO</v>
      </c>
      <c r="AA146" s="117" t="str">
        <f>IF(Z146="YES",IF(C146+730.5&lt;'BASIC INFO'!$B$3, "YES","NO"), "N/A")</f>
        <v>N/A</v>
      </c>
      <c r="AB146" s="117" t="str">
        <f>IF('BASIC INFO'!$B$6+6574.5&gt;C146, "YES", "NO")</f>
        <v>YES</v>
      </c>
      <c r="AC146" s="117" t="str">
        <f>IF(Z146="YES",COUNTIFS(AD$3:$AD$200,"&gt;"&amp;('CASE DATA'!C147),$AD$3:$AD$200,"&lt;"&amp;('CASE DATA'!C147+730.5)),"n/a")</f>
        <v>n/a</v>
      </c>
    </row>
    <row r="147" spans="1:29" x14ac:dyDescent="0.3">
      <c r="A147" s="117" t="str">
        <f>IF('CASE DATA'!A148="","z",'CASE DATA'!A148)</f>
        <v>z</v>
      </c>
      <c r="B147" s="117" t="str">
        <f>IF('CASE DATA'!A148="","",'CASE DATA'!D148)</f>
        <v/>
      </c>
      <c r="C147" s="120">
        <f>'CASE DATA'!C148</f>
        <v>0</v>
      </c>
      <c r="D147" s="163" t="str">
        <f>IF('CASE DATA'!H148="YES",SUM('CASE DATA'!J148:K148,'CASE DATA'!M148,'CASE DATA'!O148:R148),"n/a")</f>
        <v>n/a</v>
      </c>
      <c r="E147" s="5" t="str">
        <f>IF(OR('CASE DATA'!F148="JUV", 'CASE DATA'!F148="JWV"), "YES", "NO")</f>
        <v>NO</v>
      </c>
      <c r="F147" s="5" t="str">
        <f t="array" ref="F147">IF(E147="YES",IF(SUM(COUNTIF('CASE DATA'!$F$4:$F$200, {"GTR","GPL","DEF","JUV"}))&gt;0, "YES","NO"),"N/A")</f>
        <v>N/A</v>
      </c>
      <c r="G147" s="5" t="str">
        <f>IF(E147="YES",IF(COUNTIF('CASE DATA'!$C$4:$C$200, "")-COUNTIF('CASE DATA'!$A$4:$A$200, "")&gt;0, "YES","NO"),"N/A")</f>
        <v>N/A</v>
      </c>
      <c r="H147" s="117" t="str">
        <f>_xlfn.IFS(E147="NO", "N/A", AND('BASIC INFO'!$B$3&gt;'BASIC INFO'!$B$6+6574.5, C147+730.5&lt;'BASIC INFO'!$B$3), "YES", 'BASIC INFO'!$B$3&lt;('BASIC INFO'!$B$6+6574.5), "NOT YET 18", C147+730.5&gt;'BASIC INFO'!$B$3, "NOT YET 2 YEARS")</f>
        <v>N/A</v>
      </c>
      <c r="I147" s="115" t="str">
        <f>IF(OR(AND(LEFT('CASE DATA'!E148,4)="321.",MID('CASE DATA'!A148,8,2)="SM"),MID('CASE DATA'!A148,8,2)="ST",MID('CASE DATA'!A148,8,2)="NT"),"TRAFFIC",IF(OR('CASE DATA'!F148="DISM", 'CASE DATA'!F148="ACQ", 'CASE DATA'!F148="NOTF", 'CASE DATA'!F148="WTHD", 'CASE DATA'!F148="TNSF"), "YES", "NO"))</f>
        <v>NO</v>
      </c>
      <c r="J147" s="114" t="str">
        <f>IF(I147="YES",'CASE DATA'!K148,"N/A")</f>
        <v>N/A</v>
      </c>
      <c r="K147" s="114" t="str">
        <f>IF(I147="YES",'CASE DATA'!I148+'CASE DATA'!J148+'CASE DATA'!L148+'CASE DATA'!M148+'CASE DATA'!N148+'CASE DATA'!O148+'CASE DATA'!P148+'CASE DATA'!Q148+'CASE DATA'!R148,"N/A")</f>
        <v>N/A</v>
      </c>
      <c r="L147" s="117" t="str">
        <f>IF(I147="YES",IF(C147+180&lt;'BASIC INFO'!$B$3, "YES", "NO"),"N/A")</f>
        <v>N/A</v>
      </c>
      <c r="M147" s="114" t="str">
        <f t="array" ref="M147">IF(I147="TRAFFIC","n/a",IF(OR('CASE DATA'!F148="GTR", 'CASE DATA'!F148="GPL"),IF(SUM(COUNTIF('CASE DATA'!U148:AF148, TABLES!$N$2:$N$218&amp;"*"))&gt;0,"felony","eligible"),"n/a"))</f>
        <v>n/a</v>
      </c>
      <c r="N147" s="114" t="str">
        <f t="array" ref="N147">IF(M147="eligible",IF(OR((SUM(COUNTIF('CASE DATA'!U148:AF148,TABLES!$P$2:$P$19&amp;"*"))&gt;0),LEFT('CASE DATA'!U148:AF148,4)="717C", LEFT('CASE DATA'!U148:AF148, 3)="719", LEFT('CASE DATA'!U148:AF148,3)="720", LEFT('CASE DATA'!U148:AF148,3)="724", LEFT('CASE DATA'!U148:AF148,3)="726", LEFT('CASE DATA'!U148:AF148,3)="728", LEFT('CASE DATA'!U148:AF148,4)="901A"), "ineligible misd","eligible"),"n/a")</f>
        <v>n/a</v>
      </c>
      <c r="O147" s="114" t="str">
        <f>IF(N147="eligible",IF(COUNTIF('CASE DATA'!$C$4:$C$200, "")-COUNTIF('CASE DATA'!$A$4:$A$200, "")&gt;0, "YES","NO"),"N/A")</f>
        <v>N/A</v>
      </c>
      <c r="P147" s="114" t="str">
        <f>IF(N147="eligible",'CASE DATA'!K148,"N/A")</f>
        <v>N/A</v>
      </c>
      <c r="Q147" s="114" t="str">
        <f>IF(N147="eligible",'CASE DATA'!I148+'CASE DATA'!J148+'CASE DATA'!L148+'CASE DATA'!M148+'CASE DATA'!N148+'CASE DATA'!O148+'CASE DATA'!P148+'CASE DATA'!Q148+'CASE DATA'!R148,"N/A")</f>
        <v>N/A</v>
      </c>
      <c r="R147" s="114" t="str">
        <f>IF(N147="eligible",IF(C147+2920&lt;'BASIC INFO'!$B$3, "YES", "NO"),"N/A")</f>
        <v>N/A</v>
      </c>
      <c r="S147" s="115" t="str">
        <f>IF(OR('CASE DATA'!F148="DEF"), "YES", "NO")</f>
        <v>NO</v>
      </c>
      <c r="T147" s="117" t="str">
        <f>IF(S147="YES",'CASE DATA'!H148,"N/A")</f>
        <v>N/A</v>
      </c>
      <c r="U147" s="114" t="str">
        <f>IF(S147="YES",'CASE DATA'!K148,"N/A")</f>
        <v>N/A</v>
      </c>
      <c r="V147" s="114" t="str">
        <f>IF(S147="YES",'CASE DATA'!I148+'CASE DATA'!J148+'CASE DATA'!L148+'CASE DATA'!M148+'CASE DATA'!N148+'CASE DATA'!O148+'CASE DATA'!P148+'CASE DATA'!Q148+'CASE DATA'!R148,"N/A")</f>
        <v>N/A</v>
      </c>
      <c r="W147" s="117" t="str">
        <f>IF(OR('CASE DATA'!E148="123.46",'CASE DATA'!E148="123.47"),"YES","NO")</f>
        <v>NO</v>
      </c>
      <c r="X147" s="136" t="str">
        <f>IF(W147="YES",COUNTIFS(AD$3:$AD$200,"&gt;"&amp;('CASE DATA'!C148),$AD$3:$AD$200,"&lt;"&amp;('CASE DATA'!C148+730.5)),"n/a")</f>
        <v>n/a</v>
      </c>
      <c r="Y147" s="114" t="str">
        <f>IF(W147="YES",IF(C147+730.5&lt;'BASIC INFO'!$B$3, "YES","NO"), "N/A")</f>
        <v>N/A</v>
      </c>
      <c r="Z147" s="117" t="str">
        <f>IF('CASE DATA'!E148="725.1","YES","NO")</f>
        <v>NO</v>
      </c>
      <c r="AA147" s="117" t="str">
        <f>IF(Z147="YES",IF(C147+730.5&lt;'BASIC INFO'!$B$3, "YES","NO"), "N/A")</f>
        <v>N/A</v>
      </c>
      <c r="AB147" s="117" t="str">
        <f>IF('BASIC INFO'!$B$6+6574.5&gt;C147, "YES", "NO")</f>
        <v>YES</v>
      </c>
      <c r="AC147" s="117" t="str">
        <f>IF(Z147="YES",COUNTIFS(AD$3:$AD$200,"&gt;"&amp;('CASE DATA'!C148),$AD$3:$AD$200,"&lt;"&amp;('CASE DATA'!C148+730.5)),"n/a")</f>
        <v>n/a</v>
      </c>
    </row>
    <row r="148" spans="1:29" x14ac:dyDescent="0.3">
      <c r="A148" s="117" t="str">
        <f>IF('CASE DATA'!A149="","z",'CASE DATA'!A149)</f>
        <v>z</v>
      </c>
      <c r="B148" s="117" t="str">
        <f>IF('CASE DATA'!A149="","",'CASE DATA'!D149)</f>
        <v/>
      </c>
      <c r="C148" s="120">
        <f>'CASE DATA'!C149</f>
        <v>0</v>
      </c>
      <c r="D148" s="163" t="str">
        <f>IF('CASE DATA'!H149="YES",SUM('CASE DATA'!J149:K149,'CASE DATA'!M149,'CASE DATA'!O149:R149),"n/a")</f>
        <v>n/a</v>
      </c>
      <c r="E148" s="5" t="str">
        <f>IF(OR('CASE DATA'!F149="JUV", 'CASE DATA'!F149="JWV"), "YES", "NO")</f>
        <v>NO</v>
      </c>
      <c r="F148" s="5" t="str">
        <f t="array" ref="F148">IF(E148="YES",IF(SUM(COUNTIF('CASE DATA'!$F$4:$F$200, {"GTR","GPL","DEF","JUV"}))&gt;0, "YES","NO"),"N/A")</f>
        <v>N/A</v>
      </c>
      <c r="G148" s="5" t="str">
        <f>IF(E148="YES",IF(COUNTIF('CASE DATA'!$C$4:$C$200, "")-COUNTIF('CASE DATA'!$A$4:$A$200, "")&gt;0, "YES","NO"),"N/A")</f>
        <v>N/A</v>
      </c>
      <c r="H148" s="117" t="str">
        <f>_xlfn.IFS(E148="NO", "N/A", AND('BASIC INFO'!$B$3&gt;'BASIC INFO'!$B$6+6574.5, C148+730.5&lt;'BASIC INFO'!$B$3), "YES", 'BASIC INFO'!$B$3&lt;('BASIC INFO'!$B$6+6574.5), "NOT YET 18", C148+730.5&gt;'BASIC INFO'!$B$3, "NOT YET 2 YEARS")</f>
        <v>N/A</v>
      </c>
      <c r="I148" s="115" t="str">
        <f>IF(OR(AND(LEFT('CASE DATA'!E149,4)="321.",MID('CASE DATA'!A149,8,2)="SM"),MID('CASE DATA'!A149,8,2)="ST",MID('CASE DATA'!A149,8,2)="NT"),"TRAFFIC",IF(OR('CASE DATA'!F149="DISM", 'CASE DATA'!F149="ACQ", 'CASE DATA'!F149="NOTF", 'CASE DATA'!F149="WTHD", 'CASE DATA'!F149="TNSF"), "YES", "NO"))</f>
        <v>NO</v>
      </c>
      <c r="J148" s="114" t="str">
        <f>IF(I148="YES",'CASE DATA'!K149,"N/A")</f>
        <v>N/A</v>
      </c>
      <c r="K148" s="114" t="str">
        <f>IF(I148="YES",'CASE DATA'!I149+'CASE DATA'!J149+'CASE DATA'!L149+'CASE DATA'!M149+'CASE DATA'!N149+'CASE DATA'!O149+'CASE DATA'!P149+'CASE DATA'!Q149+'CASE DATA'!R149,"N/A")</f>
        <v>N/A</v>
      </c>
      <c r="L148" s="117" t="str">
        <f>IF(I148="YES",IF(C148+180&lt;'BASIC INFO'!$B$3, "YES", "NO"),"N/A")</f>
        <v>N/A</v>
      </c>
      <c r="M148" s="114" t="str">
        <f t="array" ref="M148">IF(I148="TRAFFIC","n/a",IF(OR('CASE DATA'!F149="GTR", 'CASE DATA'!F149="GPL"),IF(SUM(COUNTIF('CASE DATA'!U149:AF149, TABLES!$N$2:$N$218&amp;"*"))&gt;0,"felony","eligible"),"n/a"))</f>
        <v>n/a</v>
      </c>
      <c r="N148" s="114" t="str">
        <f t="array" ref="N148">IF(M148="eligible",IF(OR((SUM(COUNTIF('CASE DATA'!U149:AF149,TABLES!$P$2:$P$19&amp;"*"))&gt;0),LEFT('CASE DATA'!U149:AF149,4)="717C", LEFT('CASE DATA'!U149:AF149, 3)="719", LEFT('CASE DATA'!U149:AF149,3)="720", LEFT('CASE DATA'!U149:AF149,3)="724", LEFT('CASE DATA'!U149:AF149,3)="726", LEFT('CASE DATA'!U149:AF149,3)="728", LEFT('CASE DATA'!U149:AF149,4)="901A"), "ineligible misd","eligible"),"n/a")</f>
        <v>n/a</v>
      </c>
      <c r="O148" s="114" t="str">
        <f>IF(N148="eligible",IF(COUNTIF('CASE DATA'!$C$4:$C$200, "")-COUNTIF('CASE DATA'!$A$4:$A$200, "")&gt;0, "YES","NO"),"N/A")</f>
        <v>N/A</v>
      </c>
      <c r="P148" s="114" t="str">
        <f>IF(N148="eligible",'CASE DATA'!K149,"N/A")</f>
        <v>N/A</v>
      </c>
      <c r="Q148" s="114" t="str">
        <f>IF(N148="eligible",'CASE DATA'!I149+'CASE DATA'!J149+'CASE DATA'!L149+'CASE DATA'!M149+'CASE DATA'!N149+'CASE DATA'!O149+'CASE DATA'!P149+'CASE DATA'!Q149+'CASE DATA'!R149,"N/A")</f>
        <v>N/A</v>
      </c>
      <c r="R148" s="114" t="str">
        <f>IF(N148="eligible",IF(C148+2920&lt;'BASIC INFO'!$B$3, "YES", "NO"),"N/A")</f>
        <v>N/A</v>
      </c>
      <c r="S148" s="115" t="str">
        <f>IF(OR('CASE DATA'!F149="DEF"), "YES", "NO")</f>
        <v>NO</v>
      </c>
      <c r="T148" s="117" t="str">
        <f>IF(S148="YES",'CASE DATA'!H149,"N/A")</f>
        <v>N/A</v>
      </c>
      <c r="U148" s="114" t="str">
        <f>IF(S148="YES",'CASE DATA'!K149,"N/A")</f>
        <v>N/A</v>
      </c>
      <c r="V148" s="114" t="str">
        <f>IF(S148="YES",'CASE DATA'!I149+'CASE DATA'!J149+'CASE DATA'!L149+'CASE DATA'!M149+'CASE DATA'!N149+'CASE DATA'!O149+'CASE DATA'!P149+'CASE DATA'!Q149+'CASE DATA'!R149,"N/A")</f>
        <v>N/A</v>
      </c>
      <c r="W148" s="117" t="str">
        <f>IF(OR('CASE DATA'!E149="123.46",'CASE DATA'!E149="123.47"),"YES","NO")</f>
        <v>NO</v>
      </c>
      <c r="X148" s="136" t="str">
        <f>IF(W148="YES",COUNTIFS(AD$3:$AD$200,"&gt;"&amp;('CASE DATA'!C149),$AD$3:$AD$200,"&lt;"&amp;('CASE DATA'!C149+730.5)),"n/a")</f>
        <v>n/a</v>
      </c>
      <c r="Y148" s="114" t="str">
        <f>IF(W148="YES",IF(C148+730.5&lt;'BASIC INFO'!$B$3, "YES","NO"), "N/A")</f>
        <v>N/A</v>
      </c>
      <c r="Z148" s="117" t="str">
        <f>IF('CASE DATA'!E149="725.1","YES","NO")</f>
        <v>NO</v>
      </c>
      <c r="AA148" s="117" t="str">
        <f>IF(Z148="YES",IF(C148+730.5&lt;'BASIC INFO'!$B$3, "YES","NO"), "N/A")</f>
        <v>N/A</v>
      </c>
      <c r="AB148" s="117" t="str">
        <f>IF('BASIC INFO'!$B$6+6574.5&gt;C148, "YES", "NO")</f>
        <v>YES</v>
      </c>
      <c r="AC148" s="117" t="str">
        <f>IF(Z148="YES",COUNTIFS(AD$3:$AD$200,"&gt;"&amp;('CASE DATA'!C149),$AD$3:$AD$200,"&lt;"&amp;('CASE DATA'!C149+730.5)),"n/a")</f>
        <v>n/a</v>
      </c>
    </row>
    <row r="149" spans="1:29" x14ac:dyDescent="0.3">
      <c r="A149" s="117" t="str">
        <f>IF('CASE DATA'!A150="","z",'CASE DATA'!A150)</f>
        <v>z</v>
      </c>
      <c r="B149" s="117" t="str">
        <f>IF('CASE DATA'!A150="","",'CASE DATA'!D150)</f>
        <v/>
      </c>
      <c r="C149" s="120">
        <f>'CASE DATA'!C150</f>
        <v>0</v>
      </c>
      <c r="D149" s="163" t="str">
        <f>IF('CASE DATA'!H150="YES",SUM('CASE DATA'!J150:K150,'CASE DATA'!M150,'CASE DATA'!O150:R150),"n/a")</f>
        <v>n/a</v>
      </c>
      <c r="E149" s="5" t="str">
        <f>IF(OR('CASE DATA'!F150="JUV", 'CASE DATA'!F150="JWV"), "YES", "NO")</f>
        <v>NO</v>
      </c>
      <c r="F149" s="5" t="str">
        <f t="array" ref="F149">IF(E149="YES",IF(SUM(COUNTIF('CASE DATA'!$F$4:$F$200, {"GTR","GPL","DEF","JUV"}))&gt;0, "YES","NO"),"N/A")</f>
        <v>N/A</v>
      </c>
      <c r="G149" s="5" t="str">
        <f>IF(E149="YES",IF(COUNTIF('CASE DATA'!$C$4:$C$200, "")-COUNTIF('CASE DATA'!$A$4:$A$200, "")&gt;0, "YES","NO"),"N/A")</f>
        <v>N/A</v>
      </c>
      <c r="H149" s="117" t="str">
        <f>_xlfn.IFS(E149="NO", "N/A", AND('BASIC INFO'!$B$3&gt;'BASIC INFO'!$B$6+6574.5, C149+730.5&lt;'BASIC INFO'!$B$3), "YES", 'BASIC INFO'!$B$3&lt;('BASIC INFO'!$B$6+6574.5), "NOT YET 18", C149+730.5&gt;'BASIC INFO'!$B$3, "NOT YET 2 YEARS")</f>
        <v>N/A</v>
      </c>
      <c r="I149" s="115" t="str">
        <f>IF(OR(AND(LEFT('CASE DATA'!E150,4)="321.",MID('CASE DATA'!A150,8,2)="SM"),MID('CASE DATA'!A150,8,2)="ST",MID('CASE DATA'!A150,8,2)="NT"),"TRAFFIC",IF(OR('CASE DATA'!F150="DISM", 'CASE DATA'!F150="ACQ", 'CASE DATA'!F150="NOTF", 'CASE DATA'!F150="WTHD", 'CASE DATA'!F150="TNSF"), "YES", "NO"))</f>
        <v>NO</v>
      </c>
      <c r="J149" s="114" t="str">
        <f>IF(I149="YES",'CASE DATA'!K150,"N/A")</f>
        <v>N/A</v>
      </c>
      <c r="K149" s="114" t="str">
        <f>IF(I149="YES",'CASE DATA'!I150+'CASE DATA'!J150+'CASE DATA'!L150+'CASE DATA'!M150+'CASE DATA'!N150+'CASE DATA'!O150+'CASE DATA'!P150+'CASE DATA'!Q150+'CASE DATA'!R150,"N/A")</f>
        <v>N/A</v>
      </c>
      <c r="L149" s="117" t="str">
        <f>IF(I149="YES",IF(C149+180&lt;'BASIC INFO'!$B$3, "YES", "NO"),"N/A")</f>
        <v>N/A</v>
      </c>
      <c r="M149" s="114" t="str">
        <f t="array" ref="M149">IF(I149="TRAFFIC","n/a",IF(OR('CASE DATA'!F150="GTR", 'CASE DATA'!F150="GPL"),IF(SUM(COUNTIF('CASE DATA'!U150:AF150, TABLES!$N$2:$N$218&amp;"*"))&gt;0,"felony","eligible"),"n/a"))</f>
        <v>n/a</v>
      </c>
      <c r="N149" s="114" t="str">
        <f t="array" ref="N149">IF(M149="eligible",IF(OR((SUM(COUNTIF('CASE DATA'!U150:AF150,TABLES!$P$2:$P$19&amp;"*"))&gt;0),LEFT('CASE DATA'!U150:AF150,4)="717C", LEFT('CASE DATA'!U150:AF150, 3)="719", LEFT('CASE DATA'!U150:AF150,3)="720", LEFT('CASE DATA'!U150:AF150,3)="724", LEFT('CASE DATA'!U150:AF150,3)="726", LEFT('CASE DATA'!U150:AF150,3)="728", LEFT('CASE DATA'!U150:AF150,4)="901A"), "ineligible misd","eligible"),"n/a")</f>
        <v>n/a</v>
      </c>
      <c r="O149" s="114" t="str">
        <f>IF(N149="eligible",IF(COUNTIF('CASE DATA'!$C$4:$C$200, "")-COUNTIF('CASE DATA'!$A$4:$A$200, "")&gt;0, "YES","NO"),"N/A")</f>
        <v>N/A</v>
      </c>
      <c r="P149" s="114" t="str">
        <f>IF(N149="eligible",'CASE DATA'!K150,"N/A")</f>
        <v>N/A</v>
      </c>
      <c r="Q149" s="114" t="str">
        <f>IF(N149="eligible",'CASE DATA'!I150+'CASE DATA'!J150+'CASE DATA'!L150+'CASE DATA'!M150+'CASE DATA'!N150+'CASE DATA'!O150+'CASE DATA'!P150+'CASE DATA'!Q150+'CASE DATA'!R150,"N/A")</f>
        <v>N/A</v>
      </c>
      <c r="R149" s="114" t="str">
        <f>IF(N149="eligible",IF(C149+2920&lt;'BASIC INFO'!$B$3, "YES", "NO"),"N/A")</f>
        <v>N/A</v>
      </c>
      <c r="S149" s="115" t="str">
        <f>IF(OR('CASE DATA'!F150="DEF"), "YES", "NO")</f>
        <v>NO</v>
      </c>
      <c r="T149" s="117" t="str">
        <f>IF(S149="YES",'CASE DATA'!H150,"N/A")</f>
        <v>N/A</v>
      </c>
      <c r="U149" s="114" t="str">
        <f>IF(S149="YES",'CASE DATA'!K150,"N/A")</f>
        <v>N/A</v>
      </c>
      <c r="V149" s="114" t="str">
        <f>IF(S149="YES",'CASE DATA'!I150+'CASE DATA'!J150+'CASE DATA'!L150+'CASE DATA'!M150+'CASE DATA'!N150+'CASE DATA'!O150+'CASE DATA'!P150+'CASE DATA'!Q150+'CASE DATA'!R150,"N/A")</f>
        <v>N/A</v>
      </c>
      <c r="W149" s="117" t="str">
        <f>IF(OR('CASE DATA'!E150="123.46",'CASE DATA'!E150="123.47"),"YES","NO")</f>
        <v>NO</v>
      </c>
      <c r="X149" s="136" t="str">
        <f>IF(W149="YES",COUNTIFS(AD$3:$AD$200,"&gt;"&amp;('CASE DATA'!C150),$AD$3:$AD$200,"&lt;"&amp;('CASE DATA'!C150+730.5)),"n/a")</f>
        <v>n/a</v>
      </c>
      <c r="Y149" s="114" t="str">
        <f>IF(W149="YES",IF(C149+730.5&lt;'BASIC INFO'!$B$3, "YES","NO"), "N/A")</f>
        <v>N/A</v>
      </c>
      <c r="Z149" s="117" t="str">
        <f>IF('CASE DATA'!E150="725.1","YES","NO")</f>
        <v>NO</v>
      </c>
      <c r="AA149" s="117" t="str">
        <f>IF(Z149="YES",IF(C149+730.5&lt;'BASIC INFO'!$B$3, "YES","NO"), "N/A")</f>
        <v>N/A</v>
      </c>
      <c r="AB149" s="117" t="str">
        <f>IF('BASIC INFO'!$B$6+6574.5&gt;C149, "YES", "NO")</f>
        <v>YES</v>
      </c>
      <c r="AC149" s="117" t="str">
        <f>IF(Z149="YES",COUNTIFS(AD$3:$AD$200,"&gt;"&amp;('CASE DATA'!C150),$AD$3:$AD$200,"&lt;"&amp;('CASE DATA'!C150+730.5)),"n/a")</f>
        <v>n/a</v>
      </c>
    </row>
    <row r="150" spans="1:29" x14ac:dyDescent="0.3">
      <c r="A150" s="117" t="str">
        <f>IF('CASE DATA'!A151="","z",'CASE DATA'!A151)</f>
        <v>z</v>
      </c>
      <c r="B150" s="117" t="str">
        <f>IF('CASE DATA'!A151="","",'CASE DATA'!D151)</f>
        <v/>
      </c>
      <c r="C150" s="120">
        <f>'CASE DATA'!C151</f>
        <v>0</v>
      </c>
      <c r="D150" s="163" t="str">
        <f>IF('CASE DATA'!H151="YES",SUM('CASE DATA'!J151:K151,'CASE DATA'!M151,'CASE DATA'!O151:R151),"n/a")</f>
        <v>n/a</v>
      </c>
      <c r="E150" s="5" t="str">
        <f>IF(OR('CASE DATA'!F151="JUV", 'CASE DATA'!F151="JWV"), "YES", "NO")</f>
        <v>NO</v>
      </c>
      <c r="F150" s="5" t="str">
        <f t="array" ref="F150">IF(E150="YES",IF(SUM(COUNTIF('CASE DATA'!$F$4:$F$200, {"GTR","GPL","DEF","JUV"}))&gt;0, "YES","NO"),"N/A")</f>
        <v>N/A</v>
      </c>
      <c r="G150" s="5" t="str">
        <f>IF(E150="YES",IF(COUNTIF('CASE DATA'!$C$4:$C$200, "")-COUNTIF('CASE DATA'!$A$4:$A$200, "")&gt;0, "YES","NO"),"N/A")</f>
        <v>N/A</v>
      </c>
      <c r="H150" s="117" t="str">
        <f>_xlfn.IFS(E150="NO", "N/A", AND('BASIC INFO'!$B$3&gt;'BASIC INFO'!$B$6+6574.5, C150+730.5&lt;'BASIC INFO'!$B$3), "YES", 'BASIC INFO'!$B$3&lt;('BASIC INFO'!$B$6+6574.5), "NOT YET 18", C150+730.5&gt;'BASIC INFO'!$B$3, "NOT YET 2 YEARS")</f>
        <v>N/A</v>
      </c>
      <c r="I150" s="115" t="str">
        <f>IF(OR(AND(LEFT('CASE DATA'!E151,4)="321.",MID('CASE DATA'!A151,8,2)="SM"),MID('CASE DATA'!A151,8,2)="ST",MID('CASE DATA'!A151,8,2)="NT"),"TRAFFIC",IF(OR('CASE DATA'!F151="DISM", 'CASE DATA'!F151="ACQ", 'CASE DATA'!F151="NOTF", 'CASE DATA'!F151="WTHD", 'CASE DATA'!F151="TNSF"), "YES", "NO"))</f>
        <v>NO</v>
      </c>
      <c r="J150" s="114" t="str">
        <f>IF(I150="YES",'CASE DATA'!K151,"N/A")</f>
        <v>N/A</v>
      </c>
      <c r="K150" s="114" t="str">
        <f>IF(I150="YES",'CASE DATA'!I151+'CASE DATA'!J151+'CASE DATA'!L151+'CASE DATA'!M151+'CASE DATA'!N151+'CASE DATA'!O151+'CASE DATA'!P151+'CASE DATA'!Q151+'CASE DATA'!R151,"N/A")</f>
        <v>N/A</v>
      </c>
      <c r="L150" s="117" t="str">
        <f>IF(I150="YES",IF(C150+180&lt;'BASIC INFO'!$B$3, "YES", "NO"),"N/A")</f>
        <v>N/A</v>
      </c>
      <c r="M150" s="114" t="str">
        <f t="array" ref="M150">IF(I150="TRAFFIC","n/a",IF(OR('CASE DATA'!F151="GTR", 'CASE DATA'!F151="GPL"),IF(SUM(COUNTIF('CASE DATA'!U151:AF151, TABLES!$N$2:$N$218&amp;"*"))&gt;0,"felony","eligible"),"n/a"))</f>
        <v>n/a</v>
      </c>
      <c r="N150" s="114" t="str">
        <f t="array" ref="N150">IF(M150="eligible",IF(OR((SUM(COUNTIF('CASE DATA'!U151:AF151,TABLES!$P$2:$P$19&amp;"*"))&gt;0),LEFT('CASE DATA'!U151:AF151,4)="717C", LEFT('CASE DATA'!U151:AF151, 3)="719", LEFT('CASE DATA'!U151:AF151,3)="720", LEFT('CASE DATA'!U151:AF151,3)="724", LEFT('CASE DATA'!U151:AF151,3)="726", LEFT('CASE DATA'!U151:AF151,3)="728", LEFT('CASE DATA'!U151:AF151,4)="901A"), "ineligible misd","eligible"),"n/a")</f>
        <v>n/a</v>
      </c>
      <c r="O150" s="114" t="str">
        <f>IF(N150="eligible",IF(COUNTIF('CASE DATA'!$C$4:$C$200, "")-COUNTIF('CASE DATA'!$A$4:$A$200, "")&gt;0, "YES","NO"),"N/A")</f>
        <v>N/A</v>
      </c>
      <c r="P150" s="114" t="str">
        <f>IF(N150="eligible",'CASE DATA'!K151,"N/A")</f>
        <v>N/A</v>
      </c>
      <c r="Q150" s="114" t="str">
        <f>IF(N150="eligible",'CASE DATA'!I151+'CASE DATA'!J151+'CASE DATA'!L151+'CASE DATA'!M151+'CASE DATA'!N151+'CASE DATA'!O151+'CASE DATA'!P151+'CASE DATA'!Q151+'CASE DATA'!R151,"N/A")</f>
        <v>N/A</v>
      </c>
      <c r="R150" s="114" t="str">
        <f>IF(N150="eligible",IF(C150+2920&lt;'BASIC INFO'!$B$3, "YES", "NO"),"N/A")</f>
        <v>N/A</v>
      </c>
      <c r="S150" s="115" t="str">
        <f>IF(OR('CASE DATA'!F151="DEF"), "YES", "NO")</f>
        <v>NO</v>
      </c>
      <c r="T150" s="117" t="str">
        <f>IF(S150="YES",'CASE DATA'!H151,"N/A")</f>
        <v>N/A</v>
      </c>
      <c r="U150" s="114" t="str">
        <f>IF(S150="YES",'CASE DATA'!K151,"N/A")</f>
        <v>N/A</v>
      </c>
      <c r="V150" s="114" t="str">
        <f>IF(S150="YES",'CASE DATA'!I151+'CASE DATA'!J151+'CASE DATA'!L151+'CASE DATA'!M151+'CASE DATA'!N151+'CASE DATA'!O151+'CASE DATA'!P151+'CASE DATA'!Q151+'CASE DATA'!R151,"N/A")</f>
        <v>N/A</v>
      </c>
      <c r="W150" s="117" t="str">
        <f>IF(OR('CASE DATA'!E151="123.46",'CASE DATA'!E151="123.47"),"YES","NO")</f>
        <v>NO</v>
      </c>
      <c r="X150" s="136" t="str">
        <f>IF(W150="YES",COUNTIFS(AD$3:$AD$200,"&gt;"&amp;('CASE DATA'!C151),$AD$3:$AD$200,"&lt;"&amp;('CASE DATA'!C151+730.5)),"n/a")</f>
        <v>n/a</v>
      </c>
      <c r="Y150" s="114" t="str">
        <f>IF(W150="YES",IF(C150+730.5&lt;'BASIC INFO'!$B$3, "YES","NO"), "N/A")</f>
        <v>N/A</v>
      </c>
      <c r="Z150" s="117" t="str">
        <f>IF('CASE DATA'!E151="725.1","YES","NO")</f>
        <v>NO</v>
      </c>
      <c r="AA150" s="117" t="str">
        <f>IF(Z150="YES",IF(C150+730.5&lt;'BASIC INFO'!$B$3, "YES","NO"), "N/A")</f>
        <v>N/A</v>
      </c>
      <c r="AB150" s="117" t="str">
        <f>IF('BASIC INFO'!$B$6+6574.5&gt;C150, "YES", "NO")</f>
        <v>YES</v>
      </c>
      <c r="AC150" s="117" t="str">
        <f>IF(Z150="YES",COUNTIFS(AD$3:$AD$200,"&gt;"&amp;('CASE DATA'!C151),$AD$3:$AD$200,"&lt;"&amp;('CASE DATA'!C151+730.5)),"n/a")</f>
        <v>n/a</v>
      </c>
    </row>
    <row r="151" spans="1:29" x14ac:dyDescent="0.3">
      <c r="A151" s="117" t="str">
        <f>IF('CASE DATA'!A152="","z",'CASE DATA'!A152)</f>
        <v>z</v>
      </c>
      <c r="B151" s="117" t="str">
        <f>IF('CASE DATA'!A152="","",'CASE DATA'!D152)</f>
        <v/>
      </c>
      <c r="C151" s="120">
        <f>'CASE DATA'!C152</f>
        <v>0</v>
      </c>
      <c r="D151" s="163" t="str">
        <f>IF('CASE DATA'!H152="YES",SUM('CASE DATA'!J152:K152,'CASE DATA'!M152,'CASE DATA'!O152:R152),"n/a")</f>
        <v>n/a</v>
      </c>
      <c r="E151" s="5" t="str">
        <f>IF(OR('CASE DATA'!F152="JUV", 'CASE DATA'!F152="JWV"), "YES", "NO")</f>
        <v>NO</v>
      </c>
      <c r="F151" s="5" t="str">
        <f t="array" ref="F151">IF(E151="YES",IF(SUM(COUNTIF('CASE DATA'!$F$4:$F$200, {"GTR","GPL","DEF","JUV"}))&gt;0, "YES","NO"),"N/A")</f>
        <v>N/A</v>
      </c>
      <c r="G151" s="5" t="str">
        <f>IF(E151="YES",IF(COUNTIF('CASE DATA'!$C$4:$C$200, "")-COUNTIF('CASE DATA'!$A$4:$A$200, "")&gt;0, "YES","NO"),"N/A")</f>
        <v>N/A</v>
      </c>
      <c r="H151" s="117" t="str">
        <f>_xlfn.IFS(E151="NO", "N/A", AND('BASIC INFO'!$B$3&gt;'BASIC INFO'!$B$6+6574.5, C151+730.5&lt;'BASIC INFO'!$B$3), "YES", 'BASIC INFO'!$B$3&lt;('BASIC INFO'!$B$6+6574.5), "NOT YET 18", C151+730.5&gt;'BASIC INFO'!$B$3, "NOT YET 2 YEARS")</f>
        <v>N/A</v>
      </c>
      <c r="I151" s="115" t="str">
        <f>IF(OR(AND(LEFT('CASE DATA'!E152,4)="321.",MID('CASE DATA'!A152,8,2)="SM"),MID('CASE DATA'!A152,8,2)="ST",MID('CASE DATA'!A152,8,2)="NT"),"TRAFFIC",IF(OR('CASE DATA'!F152="DISM", 'CASE DATA'!F152="ACQ", 'CASE DATA'!F152="NOTF", 'CASE DATA'!F152="WTHD", 'CASE DATA'!F152="TNSF"), "YES", "NO"))</f>
        <v>NO</v>
      </c>
      <c r="J151" s="114" t="str">
        <f>IF(I151="YES",'CASE DATA'!K152,"N/A")</f>
        <v>N/A</v>
      </c>
      <c r="K151" s="114" t="str">
        <f>IF(I151="YES",'CASE DATA'!I152+'CASE DATA'!J152+'CASE DATA'!L152+'CASE DATA'!M152+'CASE DATA'!N152+'CASE DATA'!O152+'CASE DATA'!P152+'CASE DATA'!Q152+'CASE DATA'!R152,"N/A")</f>
        <v>N/A</v>
      </c>
      <c r="L151" s="117" t="str">
        <f>IF(I151="YES",IF(C151+180&lt;'BASIC INFO'!$B$3, "YES", "NO"),"N/A")</f>
        <v>N/A</v>
      </c>
      <c r="M151" s="114" t="str">
        <f t="array" ref="M151">IF(I151="TRAFFIC","n/a",IF(OR('CASE DATA'!F152="GTR", 'CASE DATA'!F152="GPL"),IF(SUM(COUNTIF('CASE DATA'!U152:AF152, TABLES!$N$2:$N$218&amp;"*"))&gt;0,"felony","eligible"),"n/a"))</f>
        <v>n/a</v>
      </c>
      <c r="N151" s="114" t="str">
        <f t="array" ref="N151">IF(M151="eligible",IF(OR((SUM(COUNTIF('CASE DATA'!U152:AF152,TABLES!$P$2:$P$19&amp;"*"))&gt;0),LEFT('CASE DATA'!U152:AF152,4)="717C", LEFT('CASE DATA'!U152:AF152, 3)="719", LEFT('CASE DATA'!U152:AF152,3)="720", LEFT('CASE DATA'!U152:AF152,3)="724", LEFT('CASE DATA'!U152:AF152,3)="726", LEFT('CASE DATA'!U152:AF152,3)="728", LEFT('CASE DATA'!U152:AF152,4)="901A"), "ineligible misd","eligible"),"n/a")</f>
        <v>n/a</v>
      </c>
      <c r="O151" s="114" t="str">
        <f>IF(N151="eligible",IF(COUNTIF('CASE DATA'!$C$4:$C$200, "")-COUNTIF('CASE DATA'!$A$4:$A$200, "")&gt;0, "YES","NO"),"N/A")</f>
        <v>N/A</v>
      </c>
      <c r="P151" s="114" t="str">
        <f>IF(N151="eligible",'CASE DATA'!K152,"N/A")</f>
        <v>N/A</v>
      </c>
      <c r="Q151" s="114" t="str">
        <f>IF(N151="eligible",'CASE DATA'!I152+'CASE DATA'!J152+'CASE DATA'!L152+'CASE DATA'!M152+'CASE DATA'!N152+'CASE DATA'!O152+'CASE DATA'!P152+'CASE DATA'!Q152+'CASE DATA'!R152,"N/A")</f>
        <v>N/A</v>
      </c>
      <c r="R151" s="114" t="str">
        <f>IF(N151="eligible",IF(C151+2920&lt;'BASIC INFO'!$B$3, "YES", "NO"),"N/A")</f>
        <v>N/A</v>
      </c>
      <c r="S151" s="115" t="str">
        <f>IF(OR('CASE DATA'!F152="DEF"), "YES", "NO")</f>
        <v>NO</v>
      </c>
      <c r="T151" s="117" t="str">
        <f>IF(S151="YES",'CASE DATA'!H152,"N/A")</f>
        <v>N/A</v>
      </c>
      <c r="U151" s="114" t="str">
        <f>IF(S151="YES",'CASE DATA'!K152,"N/A")</f>
        <v>N/A</v>
      </c>
      <c r="V151" s="114" t="str">
        <f>IF(S151="YES",'CASE DATA'!I152+'CASE DATA'!J152+'CASE DATA'!L152+'CASE DATA'!M152+'CASE DATA'!N152+'CASE DATA'!O152+'CASE DATA'!P152+'CASE DATA'!Q152+'CASE DATA'!R152,"N/A")</f>
        <v>N/A</v>
      </c>
      <c r="W151" s="117" t="str">
        <f>IF(OR('CASE DATA'!E152="123.46",'CASE DATA'!E152="123.47"),"YES","NO")</f>
        <v>NO</v>
      </c>
      <c r="X151" s="136" t="str">
        <f>IF(W151="YES",COUNTIFS(AD$3:$AD$200,"&gt;"&amp;('CASE DATA'!C152),$AD$3:$AD$200,"&lt;"&amp;('CASE DATA'!C152+730.5)),"n/a")</f>
        <v>n/a</v>
      </c>
      <c r="Y151" s="114" t="str">
        <f>IF(W151="YES",IF(C151+730.5&lt;'BASIC INFO'!$B$3, "YES","NO"), "N/A")</f>
        <v>N/A</v>
      </c>
      <c r="Z151" s="117" t="str">
        <f>IF('CASE DATA'!E152="725.1","YES","NO")</f>
        <v>NO</v>
      </c>
      <c r="AA151" s="117" t="str">
        <f>IF(Z151="YES",IF(C151+730.5&lt;'BASIC INFO'!$B$3, "YES","NO"), "N/A")</f>
        <v>N/A</v>
      </c>
      <c r="AB151" s="117" t="str">
        <f>IF('BASIC INFO'!$B$6+6574.5&gt;C151, "YES", "NO")</f>
        <v>YES</v>
      </c>
      <c r="AC151" s="117" t="str">
        <f>IF(Z151="YES",COUNTIFS(AD$3:$AD$200,"&gt;"&amp;('CASE DATA'!C152),$AD$3:$AD$200,"&lt;"&amp;('CASE DATA'!C152+730.5)),"n/a")</f>
        <v>n/a</v>
      </c>
    </row>
    <row r="152" spans="1:29" x14ac:dyDescent="0.3">
      <c r="A152" s="117" t="str">
        <f>IF('CASE DATA'!A153="","z",'CASE DATA'!A153)</f>
        <v>z</v>
      </c>
      <c r="B152" s="117" t="str">
        <f>IF('CASE DATA'!A153="","",'CASE DATA'!D153)</f>
        <v/>
      </c>
      <c r="C152" s="120">
        <f>'CASE DATA'!C153</f>
        <v>0</v>
      </c>
      <c r="D152" s="163" t="str">
        <f>IF('CASE DATA'!H153="YES",SUM('CASE DATA'!J153:K153,'CASE DATA'!M153,'CASE DATA'!O153:R153),"n/a")</f>
        <v>n/a</v>
      </c>
      <c r="E152" s="5" t="str">
        <f>IF(OR('CASE DATA'!F153="JUV", 'CASE DATA'!F153="JWV"), "YES", "NO")</f>
        <v>NO</v>
      </c>
      <c r="F152" s="5" t="str">
        <f t="array" ref="F152">IF(E152="YES",IF(SUM(COUNTIF('CASE DATA'!$F$4:$F$200, {"GTR","GPL","DEF","JUV"}))&gt;0, "YES","NO"),"N/A")</f>
        <v>N/A</v>
      </c>
      <c r="G152" s="5" t="str">
        <f>IF(E152="YES",IF(COUNTIF('CASE DATA'!$C$4:$C$200, "")-COUNTIF('CASE DATA'!$A$4:$A$200, "")&gt;0, "YES","NO"),"N/A")</f>
        <v>N/A</v>
      </c>
      <c r="H152" s="117" t="str">
        <f>_xlfn.IFS(E152="NO", "N/A", AND('BASIC INFO'!$B$3&gt;'BASIC INFO'!$B$6+6574.5, C152+730.5&lt;'BASIC INFO'!$B$3), "YES", 'BASIC INFO'!$B$3&lt;('BASIC INFO'!$B$6+6574.5), "NOT YET 18", C152+730.5&gt;'BASIC INFO'!$B$3, "NOT YET 2 YEARS")</f>
        <v>N/A</v>
      </c>
      <c r="I152" s="115" t="str">
        <f>IF(OR(AND(LEFT('CASE DATA'!E153,4)="321.",MID('CASE DATA'!A153,8,2)="SM"),MID('CASE DATA'!A153,8,2)="ST",MID('CASE DATA'!A153,8,2)="NT"),"TRAFFIC",IF(OR('CASE DATA'!F153="DISM", 'CASE DATA'!F153="ACQ", 'CASE DATA'!F153="NOTF", 'CASE DATA'!F153="WTHD", 'CASE DATA'!F153="TNSF"), "YES", "NO"))</f>
        <v>NO</v>
      </c>
      <c r="J152" s="114" t="str">
        <f>IF(I152="YES",'CASE DATA'!K153,"N/A")</f>
        <v>N/A</v>
      </c>
      <c r="K152" s="114" t="str">
        <f>IF(I152="YES",'CASE DATA'!I153+'CASE DATA'!J153+'CASE DATA'!L153+'CASE DATA'!M153+'CASE DATA'!N153+'CASE DATA'!O153+'CASE DATA'!P153+'CASE DATA'!Q153+'CASE DATA'!R153,"N/A")</f>
        <v>N/A</v>
      </c>
      <c r="L152" s="117" t="str">
        <f>IF(I152="YES",IF(C152+180&lt;'BASIC INFO'!$B$3, "YES", "NO"),"N/A")</f>
        <v>N/A</v>
      </c>
      <c r="M152" s="114" t="str">
        <f t="array" ref="M152">IF(I152="TRAFFIC","n/a",IF(OR('CASE DATA'!F153="GTR", 'CASE DATA'!F153="GPL"),IF(SUM(COUNTIF('CASE DATA'!U153:AF153, TABLES!$N$2:$N$218&amp;"*"))&gt;0,"felony","eligible"),"n/a"))</f>
        <v>n/a</v>
      </c>
      <c r="N152" s="114" t="str">
        <f t="array" ref="N152">IF(M152="eligible",IF(OR((SUM(COUNTIF('CASE DATA'!U153:AF153,TABLES!$P$2:$P$19&amp;"*"))&gt;0),LEFT('CASE DATA'!U153:AF153,4)="717C", LEFT('CASE DATA'!U153:AF153, 3)="719", LEFT('CASE DATA'!U153:AF153,3)="720", LEFT('CASE DATA'!U153:AF153,3)="724", LEFT('CASE DATA'!U153:AF153,3)="726", LEFT('CASE DATA'!U153:AF153,3)="728", LEFT('CASE DATA'!U153:AF153,4)="901A"), "ineligible misd","eligible"),"n/a")</f>
        <v>n/a</v>
      </c>
      <c r="O152" s="114" t="str">
        <f>IF(N152="eligible",IF(COUNTIF('CASE DATA'!$C$4:$C$200, "")-COUNTIF('CASE DATA'!$A$4:$A$200, "")&gt;0, "YES","NO"),"N/A")</f>
        <v>N/A</v>
      </c>
      <c r="P152" s="114" t="str">
        <f>IF(N152="eligible",'CASE DATA'!K153,"N/A")</f>
        <v>N/A</v>
      </c>
      <c r="Q152" s="114" t="str">
        <f>IF(N152="eligible",'CASE DATA'!I153+'CASE DATA'!J153+'CASE DATA'!L153+'CASE DATA'!M153+'CASE DATA'!N153+'CASE DATA'!O153+'CASE DATA'!P153+'CASE DATA'!Q153+'CASE DATA'!R153,"N/A")</f>
        <v>N/A</v>
      </c>
      <c r="R152" s="114" t="str">
        <f>IF(N152="eligible",IF(C152+2920&lt;'BASIC INFO'!$B$3, "YES", "NO"),"N/A")</f>
        <v>N/A</v>
      </c>
      <c r="S152" s="115" t="str">
        <f>IF(OR('CASE DATA'!F153="DEF"), "YES", "NO")</f>
        <v>NO</v>
      </c>
      <c r="T152" s="117" t="str">
        <f>IF(S152="YES",'CASE DATA'!H153,"N/A")</f>
        <v>N/A</v>
      </c>
      <c r="U152" s="114" t="str">
        <f>IF(S152="YES",'CASE DATA'!K153,"N/A")</f>
        <v>N/A</v>
      </c>
      <c r="V152" s="114" t="str">
        <f>IF(S152="YES",'CASE DATA'!I153+'CASE DATA'!J153+'CASE DATA'!L153+'CASE DATA'!M153+'CASE DATA'!N153+'CASE DATA'!O153+'CASE DATA'!P153+'CASE DATA'!Q153+'CASE DATA'!R153,"N/A")</f>
        <v>N/A</v>
      </c>
      <c r="W152" s="117" t="str">
        <f>IF(OR('CASE DATA'!E153="123.46",'CASE DATA'!E153="123.47"),"YES","NO")</f>
        <v>NO</v>
      </c>
      <c r="X152" s="136" t="str">
        <f>IF(W152="YES",COUNTIFS(AD$3:$AD$200,"&gt;"&amp;('CASE DATA'!C153),$AD$3:$AD$200,"&lt;"&amp;('CASE DATA'!C153+730.5)),"n/a")</f>
        <v>n/a</v>
      </c>
      <c r="Y152" s="114" t="str">
        <f>IF(W152="YES",IF(C152+730.5&lt;'BASIC INFO'!$B$3, "YES","NO"), "N/A")</f>
        <v>N/A</v>
      </c>
      <c r="Z152" s="117" t="str">
        <f>IF('CASE DATA'!E153="725.1","YES","NO")</f>
        <v>NO</v>
      </c>
      <c r="AA152" s="117" t="str">
        <f>IF(Z152="YES",IF(C152+730.5&lt;'BASIC INFO'!$B$3, "YES","NO"), "N/A")</f>
        <v>N/A</v>
      </c>
      <c r="AB152" s="117" t="str">
        <f>IF('BASIC INFO'!$B$6+6574.5&gt;C152, "YES", "NO")</f>
        <v>YES</v>
      </c>
      <c r="AC152" s="117" t="str">
        <f>IF(Z152="YES",COUNTIFS(AD$3:$AD$200,"&gt;"&amp;('CASE DATA'!C153),$AD$3:$AD$200,"&lt;"&amp;('CASE DATA'!C153+730.5)),"n/a")</f>
        <v>n/a</v>
      </c>
    </row>
    <row r="153" spans="1:29" x14ac:dyDescent="0.3">
      <c r="A153" s="117" t="str">
        <f>IF('CASE DATA'!A154="","z",'CASE DATA'!A154)</f>
        <v>z</v>
      </c>
      <c r="B153" s="117" t="str">
        <f>IF('CASE DATA'!A154="","",'CASE DATA'!D154)</f>
        <v/>
      </c>
      <c r="C153" s="120">
        <f>'CASE DATA'!C154</f>
        <v>0</v>
      </c>
      <c r="D153" s="163" t="str">
        <f>IF('CASE DATA'!H154="YES",SUM('CASE DATA'!J154:K154,'CASE DATA'!M154,'CASE DATA'!O154:R154),"n/a")</f>
        <v>n/a</v>
      </c>
      <c r="E153" s="5" t="str">
        <f>IF(OR('CASE DATA'!F154="JUV", 'CASE DATA'!F154="JWV"), "YES", "NO")</f>
        <v>NO</v>
      </c>
      <c r="F153" s="5" t="str">
        <f t="array" ref="F153">IF(E153="YES",IF(SUM(COUNTIF('CASE DATA'!$F$4:$F$200, {"GTR","GPL","DEF","JUV"}))&gt;0, "YES","NO"),"N/A")</f>
        <v>N/A</v>
      </c>
      <c r="G153" s="5" t="str">
        <f>IF(E153="YES",IF(COUNTIF('CASE DATA'!$C$4:$C$200, "")-COUNTIF('CASE DATA'!$A$4:$A$200, "")&gt;0, "YES","NO"),"N/A")</f>
        <v>N/A</v>
      </c>
      <c r="H153" s="117" t="str">
        <f>_xlfn.IFS(E153="NO", "N/A", AND('BASIC INFO'!$B$3&gt;'BASIC INFO'!$B$6+6574.5, C153+730.5&lt;'BASIC INFO'!$B$3), "YES", 'BASIC INFO'!$B$3&lt;('BASIC INFO'!$B$6+6574.5), "NOT YET 18", C153+730.5&gt;'BASIC INFO'!$B$3, "NOT YET 2 YEARS")</f>
        <v>N/A</v>
      </c>
      <c r="I153" s="115" t="str">
        <f>IF(OR(AND(LEFT('CASE DATA'!E154,4)="321.",MID('CASE DATA'!A154,8,2)="SM"),MID('CASE DATA'!A154,8,2)="ST",MID('CASE DATA'!A154,8,2)="NT"),"TRAFFIC",IF(OR('CASE DATA'!F154="DISM", 'CASE DATA'!F154="ACQ", 'CASE DATA'!F154="NOTF", 'CASE DATA'!F154="WTHD", 'CASE DATA'!F154="TNSF"), "YES", "NO"))</f>
        <v>NO</v>
      </c>
      <c r="J153" s="114" t="str">
        <f>IF(I153="YES",'CASE DATA'!K154,"N/A")</f>
        <v>N/A</v>
      </c>
      <c r="K153" s="114" t="str">
        <f>IF(I153="YES",'CASE DATA'!I154+'CASE DATA'!J154+'CASE DATA'!L154+'CASE DATA'!M154+'CASE DATA'!N154+'CASE DATA'!O154+'CASE DATA'!P154+'CASE DATA'!Q154+'CASE DATA'!R154,"N/A")</f>
        <v>N/A</v>
      </c>
      <c r="L153" s="117" t="str">
        <f>IF(I153="YES",IF(C153+180&lt;'BASIC INFO'!$B$3, "YES", "NO"),"N/A")</f>
        <v>N/A</v>
      </c>
      <c r="M153" s="114" t="str">
        <f t="array" ref="M153">IF(I153="TRAFFIC","n/a",IF(OR('CASE DATA'!F154="GTR", 'CASE DATA'!F154="GPL"),IF(SUM(COUNTIF('CASE DATA'!U154:AF154, TABLES!$N$2:$N$218&amp;"*"))&gt;0,"felony","eligible"),"n/a"))</f>
        <v>n/a</v>
      </c>
      <c r="N153" s="114" t="str">
        <f t="array" ref="N153">IF(M153="eligible",IF(OR((SUM(COUNTIF('CASE DATA'!U154:AF154,TABLES!$P$2:$P$19&amp;"*"))&gt;0),LEFT('CASE DATA'!U154:AF154,4)="717C", LEFT('CASE DATA'!U154:AF154, 3)="719", LEFT('CASE DATA'!U154:AF154,3)="720", LEFT('CASE DATA'!U154:AF154,3)="724", LEFT('CASE DATA'!U154:AF154,3)="726", LEFT('CASE DATA'!U154:AF154,3)="728", LEFT('CASE DATA'!U154:AF154,4)="901A"), "ineligible misd","eligible"),"n/a")</f>
        <v>n/a</v>
      </c>
      <c r="O153" s="114" t="str">
        <f>IF(N153="eligible",IF(COUNTIF('CASE DATA'!$C$4:$C$200, "")-COUNTIF('CASE DATA'!$A$4:$A$200, "")&gt;0, "YES","NO"),"N/A")</f>
        <v>N/A</v>
      </c>
      <c r="P153" s="114" t="str">
        <f>IF(N153="eligible",'CASE DATA'!K154,"N/A")</f>
        <v>N/A</v>
      </c>
      <c r="Q153" s="114" t="str">
        <f>IF(N153="eligible",'CASE DATA'!I154+'CASE DATA'!J154+'CASE DATA'!L154+'CASE DATA'!M154+'CASE DATA'!N154+'CASE DATA'!O154+'CASE DATA'!P154+'CASE DATA'!Q154+'CASE DATA'!R154,"N/A")</f>
        <v>N/A</v>
      </c>
      <c r="R153" s="114" t="str">
        <f>IF(N153="eligible",IF(C153+2920&lt;'BASIC INFO'!$B$3, "YES", "NO"),"N/A")</f>
        <v>N/A</v>
      </c>
      <c r="S153" s="115" t="str">
        <f>IF(OR('CASE DATA'!F154="DEF"), "YES", "NO")</f>
        <v>NO</v>
      </c>
      <c r="T153" s="117" t="str">
        <f>IF(S153="YES",'CASE DATA'!H154,"N/A")</f>
        <v>N/A</v>
      </c>
      <c r="U153" s="114" t="str">
        <f>IF(S153="YES",'CASE DATA'!K154,"N/A")</f>
        <v>N/A</v>
      </c>
      <c r="V153" s="114" t="str">
        <f>IF(S153="YES",'CASE DATA'!I154+'CASE DATA'!J154+'CASE DATA'!L154+'CASE DATA'!M154+'CASE DATA'!N154+'CASE DATA'!O154+'CASE DATA'!P154+'CASE DATA'!Q154+'CASE DATA'!R154,"N/A")</f>
        <v>N/A</v>
      </c>
      <c r="W153" s="117" t="str">
        <f>IF(OR('CASE DATA'!E154="123.46",'CASE DATA'!E154="123.47"),"YES","NO")</f>
        <v>NO</v>
      </c>
      <c r="X153" s="136" t="str">
        <f>IF(W153="YES",COUNTIFS(AD$3:$AD$200,"&gt;"&amp;('CASE DATA'!C154),$AD$3:$AD$200,"&lt;"&amp;('CASE DATA'!C154+730.5)),"n/a")</f>
        <v>n/a</v>
      </c>
      <c r="Y153" s="114" t="str">
        <f>IF(W153="YES",IF(C153+730.5&lt;'BASIC INFO'!$B$3, "YES","NO"), "N/A")</f>
        <v>N/A</v>
      </c>
      <c r="Z153" s="117" t="str">
        <f>IF('CASE DATA'!E154="725.1","YES","NO")</f>
        <v>NO</v>
      </c>
      <c r="AA153" s="117" t="str">
        <f>IF(Z153="YES",IF(C153+730.5&lt;'BASIC INFO'!$B$3, "YES","NO"), "N/A")</f>
        <v>N/A</v>
      </c>
      <c r="AB153" s="117" t="str">
        <f>IF('BASIC INFO'!$B$6+6574.5&gt;C153, "YES", "NO")</f>
        <v>YES</v>
      </c>
      <c r="AC153" s="117" t="str">
        <f>IF(Z153="YES",COUNTIFS(AD$3:$AD$200,"&gt;"&amp;('CASE DATA'!C154),$AD$3:$AD$200,"&lt;"&amp;('CASE DATA'!C154+730.5)),"n/a")</f>
        <v>n/a</v>
      </c>
    </row>
    <row r="154" spans="1:29" x14ac:dyDescent="0.3">
      <c r="A154" s="117" t="str">
        <f>IF('CASE DATA'!A155="","z",'CASE DATA'!A155)</f>
        <v>z</v>
      </c>
      <c r="B154" s="117" t="str">
        <f>IF('CASE DATA'!A155="","",'CASE DATA'!D155)</f>
        <v/>
      </c>
      <c r="C154" s="120">
        <f>'CASE DATA'!C155</f>
        <v>0</v>
      </c>
      <c r="D154" s="163" t="str">
        <f>IF('CASE DATA'!H155="YES",SUM('CASE DATA'!J155:K155,'CASE DATA'!M155,'CASE DATA'!O155:R155),"n/a")</f>
        <v>n/a</v>
      </c>
      <c r="E154" s="5" t="str">
        <f>IF(OR('CASE DATA'!F155="JUV", 'CASE DATA'!F155="JWV"), "YES", "NO")</f>
        <v>NO</v>
      </c>
      <c r="F154" s="5" t="str">
        <f t="array" ref="F154">IF(E154="YES",IF(SUM(COUNTIF('CASE DATA'!$F$4:$F$200, {"GTR","GPL","DEF","JUV"}))&gt;0, "YES","NO"),"N/A")</f>
        <v>N/A</v>
      </c>
      <c r="G154" s="5" t="str">
        <f>IF(E154="YES",IF(COUNTIF('CASE DATA'!$C$4:$C$200, "")-COUNTIF('CASE DATA'!$A$4:$A$200, "")&gt;0, "YES","NO"),"N/A")</f>
        <v>N/A</v>
      </c>
      <c r="H154" s="117" t="str">
        <f>_xlfn.IFS(E154="NO", "N/A", AND('BASIC INFO'!$B$3&gt;'BASIC INFO'!$B$6+6574.5, C154+730.5&lt;'BASIC INFO'!$B$3), "YES", 'BASIC INFO'!$B$3&lt;('BASIC INFO'!$B$6+6574.5), "NOT YET 18", C154+730.5&gt;'BASIC INFO'!$B$3, "NOT YET 2 YEARS")</f>
        <v>N/A</v>
      </c>
      <c r="I154" s="115" t="str">
        <f>IF(OR(AND(LEFT('CASE DATA'!E155,4)="321.",MID('CASE DATA'!A155,8,2)="SM"),MID('CASE DATA'!A155,8,2)="ST",MID('CASE DATA'!A155,8,2)="NT"),"TRAFFIC",IF(OR('CASE DATA'!F155="DISM", 'CASE DATA'!F155="ACQ", 'CASE DATA'!F155="NOTF", 'CASE DATA'!F155="WTHD", 'CASE DATA'!F155="TNSF"), "YES", "NO"))</f>
        <v>NO</v>
      </c>
      <c r="J154" s="114" t="str">
        <f>IF(I154="YES",'CASE DATA'!K155,"N/A")</f>
        <v>N/A</v>
      </c>
      <c r="K154" s="114" t="str">
        <f>IF(I154="YES",'CASE DATA'!I155+'CASE DATA'!J155+'CASE DATA'!L155+'CASE DATA'!M155+'CASE DATA'!N155+'CASE DATA'!O155+'CASE DATA'!P155+'CASE DATA'!Q155+'CASE DATA'!R155,"N/A")</f>
        <v>N/A</v>
      </c>
      <c r="L154" s="117" t="str">
        <f>IF(I154="YES",IF(C154+180&lt;'BASIC INFO'!$B$3, "YES", "NO"),"N/A")</f>
        <v>N/A</v>
      </c>
      <c r="M154" s="114" t="str">
        <f t="array" ref="M154">IF(I154="TRAFFIC","n/a",IF(OR('CASE DATA'!F155="GTR", 'CASE DATA'!F155="GPL"),IF(SUM(COUNTIF('CASE DATA'!U155:AF155, TABLES!$N$2:$N$218&amp;"*"))&gt;0,"felony","eligible"),"n/a"))</f>
        <v>n/a</v>
      </c>
      <c r="N154" s="114" t="str">
        <f t="array" ref="N154">IF(M154="eligible",IF(OR((SUM(COUNTIF('CASE DATA'!U155:AF155,TABLES!$P$2:$P$19&amp;"*"))&gt;0),LEFT('CASE DATA'!U155:AF155,4)="717C", LEFT('CASE DATA'!U155:AF155, 3)="719", LEFT('CASE DATA'!U155:AF155,3)="720", LEFT('CASE DATA'!U155:AF155,3)="724", LEFT('CASE DATA'!U155:AF155,3)="726", LEFT('CASE DATA'!U155:AF155,3)="728", LEFT('CASE DATA'!U155:AF155,4)="901A"), "ineligible misd","eligible"),"n/a")</f>
        <v>n/a</v>
      </c>
      <c r="O154" s="114" t="str">
        <f>IF(N154="eligible",IF(COUNTIF('CASE DATA'!$C$4:$C$200, "")-COUNTIF('CASE DATA'!$A$4:$A$200, "")&gt;0, "YES","NO"),"N/A")</f>
        <v>N/A</v>
      </c>
      <c r="P154" s="114" t="str">
        <f>IF(N154="eligible",'CASE DATA'!K155,"N/A")</f>
        <v>N/A</v>
      </c>
      <c r="Q154" s="114" t="str">
        <f>IF(N154="eligible",'CASE DATA'!I155+'CASE DATA'!J155+'CASE DATA'!L155+'CASE DATA'!M155+'CASE DATA'!N155+'CASE DATA'!O155+'CASE DATA'!P155+'CASE DATA'!Q155+'CASE DATA'!R155,"N/A")</f>
        <v>N/A</v>
      </c>
      <c r="R154" s="114" t="str">
        <f>IF(N154="eligible",IF(C154+2920&lt;'BASIC INFO'!$B$3, "YES", "NO"),"N/A")</f>
        <v>N/A</v>
      </c>
      <c r="S154" s="115" t="str">
        <f>IF(OR('CASE DATA'!F155="DEF"), "YES", "NO")</f>
        <v>NO</v>
      </c>
      <c r="T154" s="117" t="str">
        <f>IF(S154="YES",'CASE DATA'!H155,"N/A")</f>
        <v>N/A</v>
      </c>
      <c r="U154" s="114" t="str">
        <f>IF(S154="YES",'CASE DATA'!K155,"N/A")</f>
        <v>N/A</v>
      </c>
      <c r="V154" s="114" t="str">
        <f>IF(S154="YES",'CASE DATA'!I155+'CASE DATA'!J155+'CASE DATA'!L155+'CASE DATA'!M155+'CASE DATA'!N155+'CASE DATA'!O155+'CASE DATA'!P155+'CASE DATA'!Q155+'CASE DATA'!R155,"N/A")</f>
        <v>N/A</v>
      </c>
      <c r="W154" s="117" t="str">
        <f>IF(OR('CASE DATA'!E155="123.46",'CASE DATA'!E155="123.47"),"YES","NO")</f>
        <v>NO</v>
      </c>
      <c r="X154" s="136" t="str">
        <f>IF(W154="YES",COUNTIFS(AD$3:$AD$200,"&gt;"&amp;('CASE DATA'!C155),$AD$3:$AD$200,"&lt;"&amp;('CASE DATA'!C155+730.5)),"n/a")</f>
        <v>n/a</v>
      </c>
      <c r="Y154" s="114" t="str">
        <f>IF(W154="YES",IF(C154+730.5&lt;'BASIC INFO'!$B$3, "YES","NO"), "N/A")</f>
        <v>N/A</v>
      </c>
      <c r="Z154" s="117" t="str">
        <f>IF('CASE DATA'!E155="725.1","YES","NO")</f>
        <v>NO</v>
      </c>
      <c r="AA154" s="117" t="str">
        <f>IF(Z154="YES",IF(C154+730.5&lt;'BASIC INFO'!$B$3, "YES","NO"), "N/A")</f>
        <v>N/A</v>
      </c>
      <c r="AB154" s="117" t="str">
        <f>IF('BASIC INFO'!$B$6+6574.5&gt;C154, "YES", "NO")</f>
        <v>YES</v>
      </c>
      <c r="AC154" s="117" t="str">
        <f>IF(Z154="YES",COUNTIFS(AD$3:$AD$200,"&gt;"&amp;('CASE DATA'!C155),$AD$3:$AD$200,"&lt;"&amp;('CASE DATA'!C155+730.5)),"n/a")</f>
        <v>n/a</v>
      </c>
    </row>
    <row r="155" spans="1:29" x14ac:dyDescent="0.3">
      <c r="A155" s="117" t="str">
        <f>IF('CASE DATA'!A156="","z",'CASE DATA'!A156)</f>
        <v>z</v>
      </c>
      <c r="B155" s="117" t="str">
        <f>IF('CASE DATA'!A156="","",'CASE DATA'!D156)</f>
        <v/>
      </c>
      <c r="C155" s="120">
        <f>'CASE DATA'!C156</f>
        <v>0</v>
      </c>
      <c r="D155" s="163" t="str">
        <f>IF('CASE DATA'!H156="YES",SUM('CASE DATA'!J156:K156,'CASE DATA'!M156,'CASE DATA'!O156:R156),"n/a")</f>
        <v>n/a</v>
      </c>
      <c r="E155" s="5" t="str">
        <f>IF(OR('CASE DATA'!F156="JUV", 'CASE DATA'!F156="JWV"), "YES", "NO")</f>
        <v>NO</v>
      </c>
      <c r="F155" s="5" t="str">
        <f t="array" ref="F155">IF(E155="YES",IF(SUM(COUNTIF('CASE DATA'!$F$4:$F$200, {"GTR","GPL","DEF","JUV"}))&gt;0, "YES","NO"),"N/A")</f>
        <v>N/A</v>
      </c>
      <c r="G155" s="5" t="str">
        <f>IF(E155="YES",IF(COUNTIF('CASE DATA'!$C$4:$C$200, "")-COUNTIF('CASE DATA'!$A$4:$A$200, "")&gt;0, "YES","NO"),"N/A")</f>
        <v>N/A</v>
      </c>
      <c r="H155" s="117" t="str">
        <f>_xlfn.IFS(E155="NO", "N/A", AND('BASIC INFO'!$B$3&gt;'BASIC INFO'!$B$6+6574.5, C155+730.5&lt;'BASIC INFO'!$B$3), "YES", 'BASIC INFO'!$B$3&lt;('BASIC INFO'!$B$6+6574.5), "NOT YET 18", C155+730.5&gt;'BASIC INFO'!$B$3, "NOT YET 2 YEARS")</f>
        <v>N/A</v>
      </c>
      <c r="I155" s="115" t="str">
        <f>IF(OR(AND(LEFT('CASE DATA'!E156,4)="321.",MID('CASE DATA'!A156,8,2)="SM"),MID('CASE DATA'!A156,8,2)="ST",MID('CASE DATA'!A156,8,2)="NT"),"TRAFFIC",IF(OR('CASE DATA'!F156="DISM", 'CASE DATA'!F156="ACQ", 'CASE DATA'!F156="NOTF", 'CASE DATA'!F156="WTHD", 'CASE DATA'!F156="TNSF"), "YES", "NO"))</f>
        <v>NO</v>
      </c>
      <c r="J155" s="114" t="str">
        <f>IF(I155="YES",'CASE DATA'!K156,"N/A")</f>
        <v>N/A</v>
      </c>
      <c r="K155" s="114" t="str">
        <f>IF(I155="YES",'CASE DATA'!I156+'CASE DATA'!J156+'CASE DATA'!L156+'CASE DATA'!M156+'CASE DATA'!N156+'CASE DATA'!O156+'CASE DATA'!P156+'CASE DATA'!Q156+'CASE DATA'!R156,"N/A")</f>
        <v>N/A</v>
      </c>
      <c r="L155" s="117" t="str">
        <f>IF(I155="YES",IF(C155+180&lt;'BASIC INFO'!$B$3, "YES", "NO"),"N/A")</f>
        <v>N/A</v>
      </c>
      <c r="M155" s="114" t="str">
        <f t="array" ref="M155">IF(I155="TRAFFIC","n/a",IF(OR('CASE DATA'!F156="GTR", 'CASE DATA'!F156="GPL"),IF(SUM(COUNTIF('CASE DATA'!U156:AF156, TABLES!$N$2:$N$218&amp;"*"))&gt;0,"felony","eligible"),"n/a"))</f>
        <v>n/a</v>
      </c>
      <c r="N155" s="114" t="str">
        <f t="array" ref="N155">IF(M155="eligible",IF(OR((SUM(COUNTIF('CASE DATA'!U156:AF156,TABLES!$P$2:$P$19&amp;"*"))&gt;0),LEFT('CASE DATA'!U156:AF156,4)="717C", LEFT('CASE DATA'!U156:AF156, 3)="719", LEFT('CASE DATA'!U156:AF156,3)="720", LEFT('CASE DATA'!U156:AF156,3)="724", LEFT('CASE DATA'!U156:AF156,3)="726", LEFT('CASE DATA'!U156:AF156,3)="728", LEFT('CASE DATA'!U156:AF156,4)="901A"), "ineligible misd","eligible"),"n/a")</f>
        <v>n/a</v>
      </c>
      <c r="O155" s="114" t="str">
        <f>IF(N155="eligible",IF(COUNTIF('CASE DATA'!$C$4:$C$200, "")-COUNTIF('CASE DATA'!$A$4:$A$200, "")&gt;0, "YES","NO"),"N/A")</f>
        <v>N/A</v>
      </c>
      <c r="P155" s="114" t="str">
        <f>IF(N155="eligible",'CASE DATA'!K156,"N/A")</f>
        <v>N/A</v>
      </c>
      <c r="Q155" s="114" t="str">
        <f>IF(N155="eligible",'CASE DATA'!I156+'CASE DATA'!J156+'CASE DATA'!L156+'CASE DATA'!M156+'CASE DATA'!N156+'CASE DATA'!O156+'CASE DATA'!P156+'CASE DATA'!Q156+'CASE DATA'!R156,"N/A")</f>
        <v>N/A</v>
      </c>
      <c r="R155" s="114" t="str">
        <f>IF(N155="eligible",IF(C155+2920&lt;'BASIC INFO'!$B$3, "YES", "NO"),"N/A")</f>
        <v>N/A</v>
      </c>
      <c r="S155" s="115" t="str">
        <f>IF(OR('CASE DATA'!F156="DEF"), "YES", "NO")</f>
        <v>NO</v>
      </c>
      <c r="T155" s="117" t="str">
        <f>IF(S155="YES",'CASE DATA'!H156,"N/A")</f>
        <v>N/A</v>
      </c>
      <c r="U155" s="114" t="str">
        <f>IF(S155="YES",'CASE DATA'!K156,"N/A")</f>
        <v>N/A</v>
      </c>
      <c r="V155" s="114" t="str">
        <f>IF(S155="YES",'CASE DATA'!I156+'CASE DATA'!J156+'CASE DATA'!L156+'CASE DATA'!M156+'CASE DATA'!N156+'CASE DATA'!O156+'CASE DATA'!P156+'CASE DATA'!Q156+'CASE DATA'!R156,"N/A")</f>
        <v>N/A</v>
      </c>
      <c r="W155" s="117" t="str">
        <f>IF(OR('CASE DATA'!E156="123.46",'CASE DATA'!E156="123.47"),"YES","NO")</f>
        <v>NO</v>
      </c>
      <c r="X155" s="136" t="str">
        <f>IF(W155="YES",COUNTIFS(AD$3:$AD$200,"&gt;"&amp;('CASE DATA'!C156),$AD$3:$AD$200,"&lt;"&amp;('CASE DATA'!C156+730.5)),"n/a")</f>
        <v>n/a</v>
      </c>
      <c r="Y155" s="114" t="str">
        <f>IF(W155="YES",IF(C155+730.5&lt;'BASIC INFO'!$B$3, "YES","NO"), "N/A")</f>
        <v>N/A</v>
      </c>
      <c r="Z155" s="117" t="str">
        <f>IF('CASE DATA'!E156="725.1","YES","NO")</f>
        <v>NO</v>
      </c>
      <c r="AA155" s="117" t="str">
        <f>IF(Z155="YES",IF(C155+730.5&lt;'BASIC INFO'!$B$3, "YES","NO"), "N/A")</f>
        <v>N/A</v>
      </c>
      <c r="AB155" s="117" t="str">
        <f>IF('BASIC INFO'!$B$6+6574.5&gt;C155, "YES", "NO")</f>
        <v>YES</v>
      </c>
      <c r="AC155" s="117" t="str">
        <f>IF(Z155="YES",COUNTIFS(AD$3:$AD$200,"&gt;"&amp;('CASE DATA'!C156),$AD$3:$AD$200,"&lt;"&amp;('CASE DATA'!C156+730.5)),"n/a")</f>
        <v>n/a</v>
      </c>
    </row>
    <row r="156" spans="1:29" x14ac:dyDescent="0.3">
      <c r="A156" s="117" t="str">
        <f>IF('CASE DATA'!A157="","z",'CASE DATA'!A157)</f>
        <v>z</v>
      </c>
      <c r="B156" s="117" t="str">
        <f>IF('CASE DATA'!A157="","",'CASE DATA'!D157)</f>
        <v/>
      </c>
      <c r="C156" s="120">
        <f>'CASE DATA'!C157</f>
        <v>0</v>
      </c>
      <c r="D156" s="163" t="str">
        <f>IF('CASE DATA'!H157="YES",SUM('CASE DATA'!J157:K157,'CASE DATA'!M157,'CASE DATA'!O157:R157),"n/a")</f>
        <v>n/a</v>
      </c>
      <c r="E156" s="5" t="str">
        <f>IF(OR('CASE DATA'!F157="JUV", 'CASE DATA'!F157="JWV"), "YES", "NO")</f>
        <v>NO</v>
      </c>
      <c r="F156" s="5" t="str">
        <f t="array" ref="F156">IF(E156="YES",IF(SUM(COUNTIF('CASE DATA'!$F$4:$F$200, {"GTR","GPL","DEF","JUV"}))&gt;0, "YES","NO"),"N/A")</f>
        <v>N/A</v>
      </c>
      <c r="G156" s="5" t="str">
        <f>IF(E156="YES",IF(COUNTIF('CASE DATA'!$C$4:$C$200, "")-COUNTIF('CASE DATA'!$A$4:$A$200, "")&gt;0, "YES","NO"),"N/A")</f>
        <v>N/A</v>
      </c>
      <c r="H156" s="117" t="str">
        <f>_xlfn.IFS(E156="NO", "N/A", AND('BASIC INFO'!$B$3&gt;'BASIC INFO'!$B$6+6574.5, C156+730.5&lt;'BASIC INFO'!$B$3), "YES", 'BASIC INFO'!$B$3&lt;('BASIC INFO'!$B$6+6574.5), "NOT YET 18", C156+730.5&gt;'BASIC INFO'!$B$3, "NOT YET 2 YEARS")</f>
        <v>N/A</v>
      </c>
      <c r="I156" s="115" t="str">
        <f>IF(OR(AND(LEFT('CASE DATA'!E157,4)="321.",MID('CASE DATA'!A157,8,2)="SM"),MID('CASE DATA'!A157,8,2)="ST",MID('CASE DATA'!A157,8,2)="NT"),"TRAFFIC",IF(OR('CASE DATA'!F157="DISM", 'CASE DATA'!F157="ACQ", 'CASE DATA'!F157="NOTF", 'CASE DATA'!F157="WTHD", 'CASE DATA'!F157="TNSF"), "YES", "NO"))</f>
        <v>NO</v>
      </c>
      <c r="J156" s="114" t="str">
        <f>IF(I156="YES",'CASE DATA'!K157,"N/A")</f>
        <v>N/A</v>
      </c>
      <c r="K156" s="114" t="str">
        <f>IF(I156="YES",'CASE DATA'!I157+'CASE DATA'!J157+'CASE DATA'!L157+'CASE DATA'!M157+'CASE DATA'!N157+'CASE DATA'!O157+'CASE DATA'!P157+'CASE DATA'!Q157+'CASE DATA'!R157,"N/A")</f>
        <v>N/A</v>
      </c>
      <c r="L156" s="117" t="str">
        <f>IF(I156="YES",IF(C156+180&lt;'BASIC INFO'!$B$3, "YES", "NO"),"N/A")</f>
        <v>N/A</v>
      </c>
      <c r="M156" s="114" t="str">
        <f t="array" ref="M156">IF(I156="TRAFFIC","n/a",IF(OR('CASE DATA'!F157="GTR", 'CASE DATA'!F157="GPL"),IF(SUM(COUNTIF('CASE DATA'!U157:AF157, TABLES!$N$2:$N$218&amp;"*"))&gt;0,"felony","eligible"),"n/a"))</f>
        <v>n/a</v>
      </c>
      <c r="N156" s="114" t="str">
        <f t="array" ref="N156">IF(M156="eligible",IF(OR((SUM(COUNTIF('CASE DATA'!U157:AF157,TABLES!$P$2:$P$19&amp;"*"))&gt;0),LEFT('CASE DATA'!U157:AF157,4)="717C", LEFT('CASE DATA'!U157:AF157, 3)="719", LEFT('CASE DATA'!U157:AF157,3)="720", LEFT('CASE DATA'!U157:AF157,3)="724", LEFT('CASE DATA'!U157:AF157,3)="726", LEFT('CASE DATA'!U157:AF157,3)="728", LEFT('CASE DATA'!U157:AF157,4)="901A"), "ineligible misd","eligible"),"n/a")</f>
        <v>n/a</v>
      </c>
      <c r="O156" s="114" t="str">
        <f>IF(N156="eligible",IF(COUNTIF('CASE DATA'!$C$4:$C$200, "")-COUNTIF('CASE DATA'!$A$4:$A$200, "")&gt;0, "YES","NO"),"N/A")</f>
        <v>N/A</v>
      </c>
      <c r="P156" s="114" t="str">
        <f>IF(N156="eligible",'CASE DATA'!K157,"N/A")</f>
        <v>N/A</v>
      </c>
      <c r="Q156" s="114" t="str">
        <f>IF(N156="eligible",'CASE DATA'!I157+'CASE DATA'!J157+'CASE DATA'!L157+'CASE DATA'!M157+'CASE DATA'!N157+'CASE DATA'!O157+'CASE DATA'!P157+'CASE DATA'!Q157+'CASE DATA'!R157,"N/A")</f>
        <v>N/A</v>
      </c>
      <c r="R156" s="114" t="str">
        <f>IF(N156="eligible",IF(C156+2920&lt;'BASIC INFO'!$B$3, "YES", "NO"),"N/A")</f>
        <v>N/A</v>
      </c>
      <c r="S156" s="115" t="str">
        <f>IF(OR('CASE DATA'!F157="DEF"), "YES", "NO")</f>
        <v>NO</v>
      </c>
      <c r="T156" s="117" t="str">
        <f>IF(S156="YES",'CASE DATA'!H157,"N/A")</f>
        <v>N/A</v>
      </c>
      <c r="U156" s="114" t="str">
        <f>IF(S156="YES",'CASE DATA'!K157,"N/A")</f>
        <v>N/A</v>
      </c>
      <c r="V156" s="114" t="str">
        <f>IF(S156="YES",'CASE DATA'!I157+'CASE DATA'!J157+'CASE DATA'!L157+'CASE DATA'!M157+'CASE DATA'!N157+'CASE DATA'!O157+'CASE DATA'!P157+'CASE DATA'!Q157+'CASE DATA'!R157,"N/A")</f>
        <v>N/A</v>
      </c>
      <c r="W156" s="117" t="str">
        <f>IF(OR('CASE DATA'!E157="123.46",'CASE DATA'!E157="123.47"),"YES","NO")</f>
        <v>NO</v>
      </c>
      <c r="X156" s="136" t="str">
        <f>IF(W156="YES",COUNTIFS(AD$3:$AD$200,"&gt;"&amp;('CASE DATA'!C157),$AD$3:$AD$200,"&lt;"&amp;('CASE DATA'!C157+730.5)),"n/a")</f>
        <v>n/a</v>
      </c>
      <c r="Y156" s="114" t="str">
        <f>IF(W156="YES",IF(C156+730.5&lt;'BASIC INFO'!$B$3, "YES","NO"), "N/A")</f>
        <v>N/A</v>
      </c>
      <c r="Z156" s="117" t="str">
        <f>IF('CASE DATA'!E157="725.1","YES","NO")</f>
        <v>NO</v>
      </c>
      <c r="AA156" s="117" t="str">
        <f>IF(Z156="YES",IF(C156+730.5&lt;'BASIC INFO'!$B$3, "YES","NO"), "N/A")</f>
        <v>N/A</v>
      </c>
      <c r="AB156" s="117" t="str">
        <f>IF('BASIC INFO'!$B$6+6574.5&gt;C156, "YES", "NO")</f>
        <v>YES</v>
      </c>
      <c r="AC156" s="117" t="str">
        <f>IF(Z156="YES",COUNTIFS(AD$3:$AD$200,"&gt;"&amp;('CASE DATA'!C157),$AD$3:$AD$200,"&lt;"&amp;('CASE DATA'!C157+730.5)),"n/a")</f>
        <v>n/a</v>
      </c>
    </row>
    <row r="157" spans="1:29" x14ac:dyDescent="0.3">
      <c r="A157" s="117" t="str">
        <f>IF('CASE DATA'!A158="","z",'CASE DATA'!A158)</f>
        <v>z</v>
      </c>
      <c r="B157" s="117" t="str">
        <f>IF('CASE DATA'!A158="","",'CASE DATA'!D158)</f>
        <v/>
      </c>
      <c r="C157" s="120">
        <f>'CASE DATA'!C158</f>
        <v>0</v>
      </c>
      <c r="D157" s="163" t="str">
        <f>IF('CASE DATA'!H158="YES",SUM('CASE DATA'!J158:K158,'CASE DATA'!M158,'CASE DATA'!O158:R158),"n/a")</f>
        <v>n/a</v>
      </c>
      <c r="E157" s="5" t="str">
        <f>IF(OR('CASE DATA'!F158="JUV", 'CASE DATA'!F158="JWV"), "YES", "NO")</f>
        <v>NO</v>
      </c>
      <c r="F157" s="5" t="str">
        <f t="array" ref="F157">IF(E157="YES",IF(SUM(COUNTIF('CASE DATA'!$F$4:$F$200, {"GTR","GPL","DEF","JUV"}))&gt;0, "YES","NO"),"N/A")</f>
        <v>N/A</v>
      </c>
      <c r="G157" s="5" t="str">
        <f>IF(E157="YES",IF(COUNTIF('CASE DATA'!$C$4:$C$200, "")-COUNTIF('CASE DATA'!$A$4:$A$200, "")&gt;0, "YES","NO"),"N/A")</f>
        <v>N/A</v>
      </c>
      <c r="H157" s="117" t="str">
        <f>_xlfn.IFS(E157="NO", "N/A", AND('BASIC INFO'!$B$3&gt;'BASIC INFO'!$B$6+6574.5, C157+730.5&lt;'BASIC INFO'!$B$3), "YES", 'BASIC INFO'!$B$3&lt;('BASIC INFO'!$B$6+6574.5), "NOT YET 18", C157+730.5&gt;'BASIC INFO'!$B$3, "NOT YET 2 YEARS")</f>
        <v>N/A</v>
      </c>
      <c r="I157" s="115" t="str">
        <f>IF(OR(AND(LEFT('CASE DATA'!E158,4)="321.",MID('CASE DATA'!A158,8,2)="SM"),MID('CASE DATA'!A158,8,2)="ST",MID('CASE DATA'!A158,8,2)="NT"),"TRAFFIC",IF(OR('CASE DATA'!F158="DISM", 'CASE DATA'!F158="ACQ", 'CASE DATA'!F158="NOTF", 'CASE DATA'!F158="WTHD", 'CASE DATA'!F158="TNSF"), "YES", "NO"))</f>
        <v>NO</v>
      </c>
      <c r="J157" s="114" t="str">
        <f>IF(I157="YES",'CASE DATA'!K158,"N/A")</f>
        <v>N/A</v>
      </c>
      <c r="K157" s="114" t="str">
        <f>IF(I157="YES",'CASE DATA'!I158+'CASE DATA'!J158+'CASE DATA'!L158+'CASE DATA'!M158+'CASE DATA'!N158+'CASE DATA'!O158+'CASE DATA'!P158+'CASE DATA'!Q158+'CASE DATA'!R158,"N/A")</f>
        <v>N/A</v>
      </c>
      <c r="L157" s="117" t="str">
        <f>IF(I157="YES",IF(C157+180&lt;'BASIC INFO'!$B$3, "YES", "NO"),"N/A")</f>
        <v>N/A</v>
      </c>
      <c r="M157" s="114" t="str">
        <f t="array" ref="M157">IF(I157="TRAFFIC","n/a",IF(OR('CASE DATA'!F158="GTR", 'CASE DATA'!F158="GPL"),IF(SUM(COUNTIF('CASE DATA'!U158:AF158, TABLES!$N$2:$N$218&amp;"*"))&gt;0,"felony","eligible"),"n/a"))</f>
        <v>n/a</v>
      </c>
      <c r="N157" s="114" t="str">
        <f t="array" ref="N157">IF(M157="eligible",IF(OR((SUM(COUNTIF('CASE DATA'!U158:AF158,TABLES!$P$2:$P$19&amp;"*"))&gt;0),LEFT('CASE DATA'!U158:AF158,4)="717C", LEFT('CASE DATA'!U158:AF158, 3)="719", LEFT('CASE DATA'!U158:AF158,3)="720", LEFT('CASE DATA'!U158:AF158,3)="724", LEFT('CASE DATA'!U158:AF158,3)="726", LEFT('CASE DATA'!U158:AF158,3)="728", LEFT('CASE DATA'!U158:AF158,4)="901A"), "ineligible misd","eligible"),"n/a")</f>
        <v>n/a</v>
      </c>
      <c r="O157" s="114" t="str">
        <f>IF(N157="eligible",IF(COUNTIF('CASE DATA'!$C$4:$C$200, "")-COUNTIF('CASE DATA'!$A$4:$A$200, "")&gt;0, "YES","NO"),"N/A")</f>
        <v>N/A</v>
      </c>
      <c r="P157" s="114" t="str">
        <f>IF(N157="eligible",'CASE DATA'!K158,"N/A")</f>
        <v>N/A</v>
      </c>
      <c r="Q157" s="114" t="str">
        <f>IF(N157="eligible",'CASE DATA'!I158+'CASE DATA'!J158+'CASE DATA'!L158+'CASE DATA'!M158+'CASE DATA'!N158+'CASE DATA'!O158+'CASE DATA'!P158+'CASE DATA'!Q158+'CASE DATA'!R158,"N/A")</f>
        <v>N/A</v>
      </c>
      <c r="R157" s="114" t="str">
        <f>IF(N157="eligible",IF(C157+2920&lt;'BASIC INFO'!$B$3, "YES", "NO"),"N/A")</f>
        <v>N/A</v>
      </c>
      <c r="S157" s="115" t="str">
        <f>IF(OR('CASE DATA'!F158="DEF"), "YES", "NO")</f>
        <v>NO</v>
      </c>
      <c r="T157" s="117" t="str">
        <f>IF(S157="YES",'CASE DATA'!H158,"N/A")</f>
        <v>N/A</v>
      </c>
      <c r="U157" s="114" t="str">
        <f>IF(S157="YES",'CASE DATA'!K158,"N/A")</f>
        <v>N/A</v>
      </c>
      <c r="V157" s="114" t="str">
        <f>IF(S157="YES",'CASE DATA'!I158+'CASE DATA'!J158+'CASE DATA'!L158+'CASE DATA'!M158+'CASE DATA'!N158+'CASE DATA'!O158+'CASE DATA'!P158+'CASE DATA'!Q158+'CASE DATA'!R158,"N/A")</f>
        <v>N/A</v>
      </c>
      <c r="W157" s="117" t="str">
        <f>IF(OR('CASE DATA'!E158="123.46",'CASE DATA'!E158="123.47"),"YES","NO")</f>
        <v>NO</v>
      </c>
      <c r="X157" s="136" t="str">
        <f>IF(W157="YES",COUNTIFS(AD$3:$AD$200,"&gt;"&amp;('CASE DATA'!C158),$AD$3:$AD$200,"&lt;"&amp;('CASE DATA'!C158+730.5)),"n/a")</f>
        <v>n/a</v>
      </c>
      <c r="Y157" s="114" t="str">
        <f>IF(W157="YES",IF(C157+730.5&lt;'BASIC INFO'!$B$3, "YES","NO"), "N/A")</f>
        <v>N/A</v>
      </c>
      <c r="Z157" s="117" t="str">
        <f>IF('CASE DATA'!E158="725.1","YES","NO")</f>
        <v>NO</v>
      </c>
      <c r="AA157" s="117" t="str">
        <f>IF(Z157="YES",IF(C157+730.5&lt;'BASIC INFO'!$B$3, "YES","NO"), "N/A")</f>
        <v>N/A</v>
      </c>
      <c r="AB157" s="117" t="str">
        <f>IF('BASIC INFO'!$B$6+6574.5&gt;C157, "YES", "NO")</f>
        <v>YES</v>
      </c>
      <c r="AC157" s="117" t="str">
        <f>IF(Z157="YES",COUNTIFS(AD$3:$AD$200,"&gt;"&amp;('CASE DATA'!C158),$AD$3:$AD$200,"&lt;"&amp;('CASE DATA'!C158+730.5)),"n/a")</f>
        <v>n/a</v>
      </c>
    </row>
    <row r="158" spans="1:29" x14ac:dyDescent="0.3">
      <c r="A158" s="117" t="str">
        <f>IF('CASE DATA'!A159="","z",'CASE DATA'!A159)</f>
        <v>z</v>
      </c>
      <c r="B158" s="117" t="str">
        <f>IF('CASE DATA'!A159="","",'CASE DATA'!D159)</f>
        <v/>
      </c>
      <c r="C158" s="120">
        <f>'CASE DATA'!C159</f>
        <v>0</v>
      </c>
      <c r="D158" s="163" t="str">
        <f>IF('CASE DATA'!H159="YES",SUM('CASE DATA'!J159:K159,'CASE DATA'!M159,'CASE DATA'!O159:R159),"n/a")</f>
        <v>n/a</v>
      </c>
      <c r="E158" s="5" t="str">
        <f>IF(OR('CASE DATA'!F159="JUV", 'CASE DATA'!F159="JWV"), "YES", "NO")</f>
        <v>NO</v>
      </c>
      <c r="F158" s="5" t="str">
        <f t="array" ref="F158">IF(E158="YES",IF(SUM(COUNTIF('CASE DATA'!$F$4:$F$200, {"GTR","GPL","DEF","JUV"}))&gt;0, "YES","NO"),"N/A")</f>
        <v>N/A</v>
      </c>
      <c r="G158" s="5" t="str">
        <f>IF(E158="YES",IF(COUNTIF('CASE DATA'!$C$4:$C$200, "")-COUNTIF('CASE DATA'!$A$4:$A$200, "")&gt;0, "YES","NO"),"N/A")</f>
        <v>N/A</v>
      </c>
      <c r="H158" s="117" t="str">
        <f>_xlfn.IFS(E158="NO", "N/A", AND('BASIC INFO'!$B$3&gt;'BASIC INFO'!$B$6+6574.5, C158+730.5&lt;'BASIC INFO'!$B$3), "YES", 'BASIC INFO'!$B$3&lt;('BASIC INFO'!$B$6+6574.5), "NOT YET 18", C158+730.5&gt;'BASIC INFO'!$B$3, "NOT YET 2 YEARS")</f>
        <v>N/A</v>
      </c>
      <c r="I158" s="115" t="str">
        <f>IF(OR(AND(LEFT('CASE DATA'!E159,4)="321.",MID('CASE DATA'!A159,8,2)="SM"),MID('CASE DATA'!A159,8,2)="ST",MID('CASE DATA'!A159,8,2)="NT"),"TRAFFIC",IF(OR('CASE DATA'!F159="DISM", 'CASE DATA'!F159="ACQ", 'CASE DATA'!F159="NOTF", 'CASE DATA'!F159="WTHD", 'CASE DATA'!F159="TNSF"), "YES", "NO"))</f>
        <v>NO</v>
      </c>
      <c r="J158" s="114" t="str">
        <f>IF(I158="YES",'CASE DATA'!K159,"N/A")</f>
        <v>N/A</v>
      </c>
      <c r="K158" s="114" t="str">
        <f>IF(I158="YES",'CASE DATA'!I159+'CASE DATA'!J159+'CASE DATA'!L159+'CASE DATA'!M159+'CASE DATA'!N159+'CASE DATA'!O159+'CASE DATA'!P159+'CASE DATA'!Q159+'CASE DATA'!R159,"N/A")</f>
        <v>N/A</v>
      </c>
      <c r="L158" s="117" t="str">
        <f>IF(I158="YES",IF(C158+180&lt;'BASIC INFO'!$B$3, "YES", "NO"),"N/A")</f>
        <v>N/A</v>
      </c>
      <c r="M158" s="114" t="str">
        <f t="array" ref="M158">IF(I158="TRAFFIC","n/a",IF(OR('CASE DATA'!F159="GTR", 'CASE DATA'!F159="GPL"),IF(SUM(COUNTIF('CASE DATA'!U159:AF159, TABLES!$N$2:$N$218&amp;"*"))&gt;0,"felony","eligible"),"n/a"))</f>
        <v>n/a</v>
      </c>
      <c r="N158" s="114" t="str">
        <f t="array" ref="N158">IF(M158="eligible",IF(OR((SUM(COUNTIF('CASE DATA'!U159:AF159,TABLES!$P$2:$P$19&amp;"*"))&gt;0),LEFT('CASE DATA'!U159:AF159,4)="717C", LEFT('CASE DATA'!U159:AF159, 3)="719", LEFT('CASE DATA'!U159:AF159,3)="720", LEFT('CASE DATA'!U159:AF159,3)="724", LEFT('CASE DATA'!U159:AF159,3)="726", LEFT('CASE DATA'!U159:AF159,3)="728", LEFT('CASE DATA'!U159:AF159,4)="901A"), "ineligible misd","eligible"),"n/a")</f>
        <v>n/a</v>
      </c>
      <c r="O158" s="114" t="str">
        <f>IF(N158="eligible",IF(COUNTIF('CASE DATA'!$C$4:$C$200, "")-COUNTIF('CASE DATA'!$A$4:$A$200, "")&gt;0, "YES","NO"),"N/A")</f>
        <v>N/A</v>
      </c>
      <c r="P158" s="114" t="str">
        <f>IF(N158="eligible",'CASE DATA'!K159,"N/A")</f>
        <v>N/A</v>
      </c>
      <c r="Q158" s="114" t="str">
        <f>IF(N158="eligible",'CASE DATA'!I159+'CASE DATA'!J159+'CASE DATA'!L159+'CASE DATA'!M159+'CASE DATA'!N159+'CASE DATA'!O159+'CASE DATA'!P159+'CASE DATA'!Q159+'CASE DATA'!R159,"N/A")</f>
        <v>N/A</v>
      </c>
      <c r="R158" s="114" t="str">
        <f>IF(N158="eligible",IF(C158+2920&lt;'BASIC INFO'!$B$3, "YES", "NO"),"N/A")</f>
        <v>N/A</v>
      </c>
      <c r="S158" s="115" t="str">
        <f>IF(OR('CASE DATA'!F159="DEF"), "YES", "NO")</f>
        <v>NO</v>
      </c>
      <c r="T158" s="117" t="str">
        <f>IF(S158="YES",'CASE DATA'!H159,"N/A")</f>
        <v>N/A</v>
      </c>
      <c r="U158" s="114" t="str">
        <f>IF(S158="YES",'CASE DATA'!K159,"N/A")</f>
        <v>N/A</v>
      </c>
      <c r="V158" s="114" t="str">
        <f>IF(S158="YES",'CASE DATA'!I159+'CASE DATA'!J159+'CASE DATA'!L159+'CASE DATA'!M159+'CASE DATA'!N159+'CASE DATA'!O159+'CASE DATA'!P159+'CASE DATA'!Q159+'CASE DATA'!R159,"N/A")</f>
        <v>N/A</v>
      </c>
      <c r="W158" s="117" t="str">
        <f>IF(OR('CASE DATA'!E159="123.46",'CASE DATA'!E159="123.47"),"YES","NO")</f>
        <v>NO</v>
      </c>
      <c r="X158" s="136" t="str">
        <f>IF(W158="YES",COUNTIFS(AD$3:$AD$200,"&gt;"&amp;('CASE DATA'!C159),$AD$3:$AD$200,"&lt;"&amp;('CASE DATA'!C159+730.5)),"n/a")</f>
        <v>n/a</v>
      </c>
      <c r="Y158" s="114" t="str">
        <f>IF(W158="YES",IF(C158+730.5&lt;'BASIC INFO'!$B$3, "YES","NO"), "N/A")</f>
        <v>N/A</v>
      </c>
      <c r="Z158" s="117" t="str">
        <f>IF('CASE DATA'!E159="725.1","YES","NO")</f>
        <v>NO</v>
      </c>
      <c r="AA158" s="117" t="str">
        <f>IF(Z158="YES",IF(C158+730.5&lt;'BASIC INFO'!$B$3, "YES","NO"), "N/A")</f>
        <v>N/A</v>
      </c>
      <c r="AB158" s="117" t="str">
        <f>IF('BASIC INFO'!$B$6+6574.5&gt;C158, "YES", "NO")</f>
        <v>YES</v>
      </c>
      <c r="AC158" s="117" t="str">
        <f>IF(Z158="YES",COUNTIFS(AD$3:$AD$200,"&gt;"&amp;('CASE DATA'!C159),$AD$3:$AD$200,"&lt;"&amp;('CASE DATA'!C159+730.5)),"n/a")</f>
        <v>n/a</v>
      </c>
    </row>
    <row r="159" spans="1:29" x14ac:dyDescent="0.3">
      <c r="A159" s="117" t="str">
        <f>IF('CASE DATA'!A160="","z",'CASE DATA'!A160)</f>
        <v>z</v>
      </c>
      <c r="B159" s="117" t="str">
        <f>IF('CASE DATA'!A160="","",'CASE DATA'!D160)</f>
        <v/>
      </c>
      <c r="C159" s="120">
        <f>'CASE DATA'!C160</f>
        <v>0</v>
      </c>
      <c r="D159" s="163" t="str">
        <f>IF('CASE DATA'!H160="YES",SUM('CASE DATA'!J160:K160,'CASE DATA'!M160,'CASE DATA'!O160:R160),"n/a")</f>
        <v>n/a</v>
      </c>
      <c r="E159" s="5" t="str">
        <f>IF(OR('CASE DATA'!F160="JUV", 'CASE DATA'!F160="JWV"), "YES", "NO")</f>
        <v>NO</v>
      </c>
      <c r="F159" s="5" t="str">
        <f t="array" ref="F159">IF(E159="YES",IF(SUM(COUNTIF('CASE DATA'!$F$4:$F$200, {"GTR","GPL","DEF","JUV"}))&gt;0, "YES","NO"),"N/A")</f>
        <v>N/A</v>
      </c>
      <c r="G159" s="5" t="str">
        <f>IF(E159="YES",IF(COUNTIF('CASE DATA'!$C$4:$C$200, "")-COUNTIF('CASE DATA'!$A$4:$A$200, "")&gt;0, "YES","NO"),"N/A")</f>
        <v>N/A</v>
      </c>
      <c r="H159" s="117" t="str">
        <f>_xlfn.IFS(E159="NO", "N/A", AND('BASIC INFO'!$B$3&gt;'BASIC INFO'!$B$6+6574.5, C159+730.5&lt;'BASIC INFO'!$B$3), "YES", 'BASIC INFO'!$B$3&lt;('BASIC INFO'!$B$6+6574.5), "NOT YET 18", C159+730.5&gt;'BASIC INFO'!$B$3, "NOT YET 2 YEARS")</f>
        <v>N/A</v>
      </c>
      <c r="I159" s="115" t="str">
        <f>IF(OR(AND(LEFT('CASE DATA'!E160,4)="321.",MID('CASE DATA'!A160,8,2)="SM"),MID('CASE DATA'!A160,8,2)="ST",MID('CASE DATA'!A160,8,2)="NT"),"TRAFFIC",IF(OR('CASE DATA'!F160="DISM", 'CASE DATA'!F160="ACQ", 'CASE DATA'!F160="NOTF", 'CASE DATA'!F160="WTHD", 'CASE DATA'!F160="TNSF"), "YES", "NO"))</f>
        <v>NO</v>
      </c>
      <c r="J159" s="114" t="str">
        <f>IF(I159="YES",'CASE DATA'!K160,"N/A")</f>
        <v>N/A</v>
      </c>
      <c r="K159" s="114" t="str">
        <f>IF(I159="YES",'CASE DATA'!I160+'CASE DATA'!J160+'CASE DATA'!L160+'CASE DATA'!M160+'CASE DATA'!N160+'CASE DATA'!O160+'CASE DATA'!P160+'CASE DATA'!Q160+'CASE DATA'!R160,"N/A")</f>
        <v>N/A</v>
      </c>
      <c r="L159" s="117" t="str">
        <f>IF(I159="YES",IF(C159+180&lt;'BASIC INFO'!$B$3, "YES", "NO"),"N/A")</f>
        <v>N/A</v>
      </c>
      <c r="M159" s="114" t="str">
        <f t="array" ref="M159">IF(I159="TRAFFIC","n/a",IF(OR('CASE DATA'!F160="GTR", 'CASE DATA'!F160="GPL"),IF(SUM(COUNTIF('CASE DATA'!U160:AF160, TABLES!$N$2:$N$218&amp;"*"))&gt;0,"felony","eligible"),"n/a"))</f>
        <v>n/a</v>
      </c>
      <c r="N159" s="114" t="str">
        <f t="array" ref="N159">IF(M159="eligible",IF(OR((SUM(COUNTIF('CASE DATA'!U160:AF160,TABLES!$P$2:$P$19&amp;"*"))&gt;0),LEFT('CASE DATA'!U160:AF160,4)="717C", LEFT('CASE DATA'!U160:AF160, 3)="719", LEFT('CASE DATA'!U160:AF160,3)="720", LEFT('CASE DATA'!U160:AF160,3)="724", LEFT('CASE DATA'!U160:AF160,3)="726", LEFT('CASE DATA'!U160:AF160,3)="728", LEFT('CASE DATA'!U160:AF160,4)="901A"), "ineligible misd","eligible"),"n/a")</f>
        <v>n/a</v>
      </c>
      <c r="O159" s="114" t="str">
        <f>IF(N159="eligible",IF(COUNTIF('CASE DATA'!$C$4:$C$200, "")-COUNTIF('CASE DATA'!$A$4:$A$200, "")&gt;0, "YES","NO"),"N/A")</f>
        <v>N/A</v>
      </c>
      <c r="P159" s="114" t="str">
        <f>IF(N159="eligible",'CASE DATA'!K160,"N/A")</f>
        <v>N/A</v>
      </c>
      <c r="Q159" s="114" t="str">
        <f>IF(N159="eligible",'CASE DATA'!I160+'CASE DATA'!J160+'CASE DATA'!L160+'CASE DATA'!M160+'CASE DATA'!N160+'CASE DATA'!O160+'CASE DATA'!P160+'CASE DATA'!Q160+'CASE DATA'!R160,"N/A")</f>
        <v>N/A</v>
      </c>
      <c r="R159" s="114" t="str">
        <f>IF(N159="eligible",IF(C159+2920&lt;'BASIC INFO'!$B$3, "YES", "NO"),"N/A")</f>
        <v>N/A</v>
      </c>
      <c r="S159" s="115" t="str">
        <f>IF(OR('CASE DATA'!F160="DEF"), "YES", "NO")</f>
        <v>NO</v>
      </c>
      <c r="T159" s="117" t="str">
        <f>IF(S159="YES",'CASE DATA'!H160,"N/A")</f>
        <v>N/A</v>
      </c>
      <c r="U159" s="114" t="str">
        <f>IF(S159="YES",'CASE DATA'!K160,"N/A")</f>
        <v>N/A</v>
      </c>
      <c r="V159" s="114" t="str">
        <f>IF(S159="YES",'CASE DATA'!I160+'CASE DATA'!J160+'CASE DATA'!L160+'CASE DATA'!M160+'CASE DATA'!N160+'CASE DATA'!O160+'CASE DATA'!P160+'CASE DATA'!Q160+'CASE DATA'!R160,"N/A")</f>
        <v>N/A</v>
      </c>
      <c r="W159" s="117" t="str">
        <f>IF(OR('CASE DATA'!E160="123.46",'CASE DATA'!E160="123.47"),"YES","NO")</f>
        <v>NO</v>
      </c>
      <c r="X159" s="136" t="str">
        <f>IF(W159="YES",COUNTIFS(AD$3:$AD$200,"&gt;"&amp;('CASE DATA'!C160),$AD$3:$AD$200,"&lt;"&amp;('CASE DATA'!C160+730.5)),"n/a")</f>
        <v>n/a</v>
      </c>
      <c r="Y159" s="114" t="str">
        <f>IF(W159="YES",IF(C159+730.5&lt;'BASIC INFO'!$B$3, "YES","NO"), "N/A")</f>
        <v>N/A</v>
      </c>
      <c r="Z159" s="117" t="str">
        <f>IF('CASE DATA'!E160="725.1","YES","NO")</f>
        <v>NO</v>
      </c>
      <c r="AA159" s="117" t="str">
        <f>IF(Z159="YES",IF(C159+730.5&lt;'BASIC INFO'!$B$3, "YES","NO"), "N/A")</f>
        <v>N/A</v>
      </c>
      <c r="AB159" s="117" t="str">
        <f>IF('BASIC INFO'!$B$6+6574.5&gt;C159, "YES", "NO")</f>
        <v>YES</v>
      </c>
      <c r="AC159" s="117" t="str">
        <f>IF(Z159="YES",COUNTIFS(AD$3:$AD$200,"&gt;"&amp;('CASE DATA'!C160),$AD$3:$AD$200,"&lt;"&amp;('CASE DATA'!C160+730.5)),"n/a")</f>
        <v>n/a</v>
      </c>
    </row>
    <row r="160" spans="1:29" x14ac:dyDescent="0.3">
      <c r="A160" s="117" t="str">
        <f>IF('CASE DATA'!A161="","z",'CASE DATA'!A161)</f>
        <v>z</v>
      </c>
      <c r="B160" s="117" t="str">
        <f>IF('CASE DATA'!A161="","",'CASE DATA'!D161)</f>
        <v/>
      </c>
      <c r="C160" s="120">
        <f>'CASE DATA'!C161</f>
        <v>0</v>
      </c>
      <c r="D160" s="163" t="str">
        <f>IF('CASE DATA'!H161="YES",SUM('CASE DATA'!J161:K161,'CASE DATA'!M161,'CASE DATA'!O161:R161),"n/a")</f>
        <v>n/a</v>
      </c>
      <c r="E160" s="5" t="str">
        <f>IF(OR('CASE DATA'!F161="JUV", 'CASE DATA'!F161="JWV"), "YES", "NO")</f>
        <v>NO</v>
      </c>
      <c r="F160" s="5" t="str">
        <f t="array" ref="F160">IF(E160="YES",IF(SUM(COUNTIF('CASE DATA'!$F$4:$F$200, {"GTR","GPL","DEF","JUV"}))&gt;0, "YES","NO"),"N/A")</f>
        <v>N/A</v>
      </c>
      <c r="G160" s="5" t="str">
        <f>IF(E160="YES",IF(COUNTIF('CASE DATA'!$C$4:$C$200, "")-COUNTIF('CASE DATA'!$A$4:$A$200, "")&gt;0, "YES","NO"),"N/A")</f>
        <v>N/A</v>
      </c>
      <c r="H160" s="117" t="str">
        <f>_xlfn.IFS(E160="NO", "N/A", AND('BASIC INFO'!$B$3&gt;'BASIC INFO'!$B$6+6574.5, C160+730.5&lt;'BASIC INFO'!$B$3), "YES", 'BASIC INFO'!$B$3&lt;('BASIC INFO'!$B$6+6574.5), "NOT YET 18", C160+730.5&gt;'BASIC INFO'!$B$3, "NOT YET 2 YEARS")</f>
        <v>N/A</v>
      </c>
      <c r="I160" s="115" t="str">
        <f>IF(OR(AND(LEFT('CASE DATA'!E161,4)="321.",MID('CASE DATA'!A161,8,2)="SM"),MID('CASE DATA'!A161,8,2)="ST",MID('CASE DATA'!A161,8,2)="NT"),"TRAFFIC",IF(OR('CASE DATA'!F161="DISM", 'CASE DATA'!F161="ACQ", 'CASE DATA'!F161="NOTF", 'CASE DATA'!F161="WTHD", 'CASE DATA'!F161="TNSF"), "YES", "NO"))</f>
        <v>NO</v>
      </c>
      <c r="J160" s="114" t="str">
        <f>IF(I160="YES",'CASE DATA'!K161,"N/A")</f>
        <v>N/A</v>
      </c>
      <c r="K160" s="114" t="str">
        <f>IF(I160="YES",'CASE DATA'!I161+'CASE DATA'!J161+'CASE DATA'!L161+'CASE DATA'!M161+'CASE DATA'!N161+'CASE DATA'!O161+'CASE DATA'!P161+'CASE DATA'!Q161+'CASE DATA'!R161,"N/A")</f>
        <v>N/A</v>
      </c>
      <c r="L160" s="117" t="str">
        <f>IF(I160="YES",IF(C160+180&lt;'BASIC INFO'!$B$3, "YES", "NO"),"N/A")</f>
        <v>N/A</v>
      </c>
      <c r="M160" s="114" t="str">
        <f t="array" ref="M160">IF(I160="TRAFFIC","n/a",IF(OR('CASE DATA'!F161="GTR", 'CASE DATA'!F161="GPL"),IF(SUM(COUNTIF('CASE DATA'!U161:AF161, TABLES!$N$2:$N$218&amp;"*"))&gt;0,"felony","eligible"),"n/a"))</f>
        <v>n/a</v>
      </c>
      <c r="N160" s="114" t="str">
        <f t="array" ref="N160">IF(M160="eligible",IF(OR((SUM(COUNTIF('CASE DATA'!U161:AF161,TABLES!$P$2:$P$19&amp;"*"))&gt;0),LEFT('CASE DATA'!U161:AF161,4)="717C", LEFT('CASE DATA'!U161:AF161, 3)="719", LEFT('CASE DATA'!U161:AF161,3)="720", LEFT('CASE DATA'!U161:AF161,3)="724", LEFT('CASE DATA'!U161:AF161,3)="726", LEFT('CASE DATA'!U161:AF161,3)="728", LEFT('CASE DATA'!U161:AF161,4)="901A"), "ineligible misd","eligible"),"n/a")</f>
        <v>n/a</v>
      </c>
      <c r="O160" s="114" t="str">
        <f>IF(N160="eligible",IF(COUNTIF('CASE DATA'!$C$4:$C$200, "")-COUNTIF('CASE DATA'!$A$4:$A$200, "")&gt;0, "YES","NO"),"N/A")</f>
        <v>N/A</v>
      </c>
      <c r="P160" s="114" t="str">
        <f>IF(N160="eligible",'CASE DATA'!K161,"N/A")</f>
        <v>N/A</v>
      </c>
      <c r="Q160" s="114" t="str">
        <f>IF(N160="eligible",'CASE DATA'!I161+'CASE DATA'!J161+'CASE DATA'!L161+'CASE DATA'!M161+'CASE DATA'!N161+'CASE DATA'!O161+'CASE DATA'!P161+'CASE DATA'!Q161+'CASE DATA'!R161,"N/A")</f>
        <v>N/A</v>
      </c>
      <c r="R160" s="114" t="str">
        <f>IF(N160="eligible",IF(C160+2920&lt;'BASIC INFO'!$B$3, "YES", "NO"),"N/A")</f>
        <v>N/A</v>
      </c>
      <c r="S160" s="115" t="str">
        <f>IF(OR('CASE DATA'!F161="DEF"), "YES", "NO")</f>
        <v>NO</v>
      </c>
      <c r="T160" s="117" t="str">
        <f>IF(S160="YES",'CASE DATA'!H161,"N/A")</f>
        <v>N/A</v>
      </c>
      <c r="U160" s="114" t="str">
        <f>IF(S160="YES",'CASE DATA'!K161,"N/A")</f>
        <v>N/A</v>
      </c>
      <c r="V160" s="114" t="str">
        <f>IF(S160="YES",'CASE DATA'!I161+'CASE DATA'!J161+'CASE DATA'!L161+'CASE DATA'!M161+'CASE DATA'!N161+'CASE DATA'!O161+'CASE DATA'!P161+'CASE DATA'!Q161+'CASE DATA'!R161,"N/A")</f>
        <v>N/A</v>
      </c>
      <c r="W160" s="117" t="str">
        <f>IF(OR('CASE DATA'!E161="123.46",'CASE DATA'!E161="123.47"),"YES","NO")</f>
        <v>NO</v>
      </c>
      <c r="X160" s="136" t="str">
        <f>IF(W160="YES",COUNTIFS(AD$3:$AD$200,"&gt;"&amp;('CASE DATA'!C161),$AD$3:$AD$200,"&lt;"&amp;('CASE DATA'!C161+730.5)),"n/a")</f>
        <v>n/a</v>
      </c>
      <c r="Y160" s="114" t="str">
        <f>IF(W160="YES",IF(C160+730.5&lt;'BASIC INFO'!$B$3, "YES","NO"), "N/A")</f>
        <v>N/A</v>
      </c>
      <c r="Z160" s="117" t="str">
        <f>IF('CASE DATA'!E161="725.1","YES","NO")</f>
        <v>NO</v>
      </c>
      <c r="AA160" s="117" t="str">
        <f>IF(Z160="YES",IF(C160+730.5&lt;'BASIC INFO'!$B$3, "YES","NO"), "N/A")</f>
        <v>N/A</v>
      </c>
      <c r="AB160" s="117" t="str">
        <f>IF('BASIC INFO'!$B$6+6574.5&gt;C160, "YES", "NO")</f>
        <v>YES</v>
      </c>
      <c r="AC160" s="117" t="str">
        <f>IF(Z160="YES",COUNTIFS(AD$3:$AD$200,"&gt;"&amp;('CASE DATA'!C161),$AD$3:$AD$200,"&lt;"&amp;('CASE DATA'!C161+730.5)),"n/a")</f>
        <v>n/a</v>
      </c>
    </row>
    <row r="161" spans="1:29" x14ac:dyDescent="0.3">
      <c r="A161" s="117" t="str">
        <f>IF('CASE DATA'!A162="","z",'CASE DATA'!A162)</f>
        <v>z</v>
      </c>
      <c r="B161" s="117" t="str">
        <f>IF('CASE DATA'!A162="","",'CASE DATA'!D162)</f>
        <v/>
      </c>
      <c r="C161" s="120">
        <f>'CASE DATA'!C162</f>
        <v>0</v>
      </c>
      <c r="D161" s="163" t="str">
        <f>IF('CASE DATA'!H162="YES",SUM('CASE DATA'!J162:K162,'CASE DATA'!M162,'CASE DATA'!O162:R162),"n/a")</f>
        <v>n/a</v>
      </c>
      <c r="E161" s="5" t="str">
        <f>IF(OR('CASE DATA'!F162="JUV", 'CASE DATA'!F162="JWV"), "YES", "NO")</f>
        <v>NO</v>
      </c>
      <c r="F161" s="5" t="str">
        <f t="array" ref="F161">IF(E161="YES",IF(SUM(COUNTIF('CASE DATA'!$F$4:$F$200, {"GTR","GPL","DEF","JUV"}))&gt;0, "YES","NO"),"N/A")</f>
        <v>N/A</v>
      </c>
      <c r="G161" s="5" t="str">
        <f>IF(E161="YES",IF(COUNTIF('CASE DATA'!$C$4:$C$200, "")-COUNTIF('CASE DATA'!$A$4:$A$200, "")&gt;0, "YES","NO"),"N/A")</f>
        <v>N/A</v>
      </c>
      <c r="H161" s="117" t="str">
        <f>_xlfn.IFS(E161="NO", "N/A", AND('BASIC INFO'!$B$3&gt;'BASIC INFO'!$B$6+6574.5, C161+730.5&lt;'BASIC INFO'!$B$3), "YES", 'BASIC INFO'!$B$3&lt;('BASIC INFO'!$B$6+6574.5), "NOT YET 18", C161+730.5&gt;'BASIC INFO'!$B$3, "NOT YET 2 YEARS")</f>
        <v>N/A</v>
      </c>
      <c r="I161" s="115" t="str">
        <f>IF(OR(AND(LEFT('CASE DATA'!E162,4)="321.",MID('CASE DATA'!A162,8,2)="SM"),MID('CASE DATA'!A162,8,2)="ST",MID('CASE DATA'!A162,8,2)="NT"),"TRAFFIC",IF(OR('CASE DATA'!F162="DISM", 'CASE DATA'!F162="ACQ", 'CASE DATA'!F162="NOTF", 'CASE DATA'!F162="WTHD", 'CASE DATA'!F162="TNSF"), "YES", "NO"))</f>
        <v>NO</v>
      </c>
      <c r="J161" s="114" t="str">
        <f>IF(I161="YES",'CASE DATA'!K162,"N/A")</f>
        <v>N/A</v>
      </c>
      <c r="K161" s="114" t="str">
        <f>IF(I161="YES",'CASE DATA'!I162+'CASE DATA'!J162+'CASE DATA'!L162+'CASE DATA'!M162+'CASE DATA'!N162+'CASE DATA'!O162+'CASE DATA'!P162+'CASE DATA'!Q162+'CASE DATA'!R162,"N/A")</f>
        <v>N/A</v>
      </c>
      <c r="L161" s="117" t="str">
        <f>IF(I161="YES",IF(C161+180&lt;'BASIC INFO'!$B$3, "YES", "NO"),"N/A")</f>
        <v>N/A</v>
      </c>
      <c r="M161" s="114" t="str">
        <f t="array" ref="M161">IF(I161="TRAFFIC","n/a",IF(OR('CASE DATA'!F162="GTR", 'CASE DATA'!F162="GPL"),IF(SUM(COUNTIF('CASE DATA'!U162:AF162, TABLES!$N$2:$N$218&amp;"*"))&gt;0,"felony","eligible"),"n/a"))</f>
        <v>n/a</v>
      </c>
      <c r="N161" s="114" t="str">
        <f t="array" ref="N161">IF(M161="eligible",IF(OR((SUM(COUNTIF('CASE DATA'!U162:AF162,TABLES!$P$2:$P$19&amp;"*"))&gt;0),LEFT('CASE DATA'!U162:AF162,4)="717C", LEFT('CASE DATA'!U162:AF162, 3)="719", LEFT('CASE DATA'!U162:AF162,3)="720", LEFT('CASE DATA'!U162:AF162,3)="724", LEFT('CASE DATA'!U162:AF162,3)="726", LEFT('CASE DATA'!U162:AF162,3)="728", LEFT('CASE DATA'!U162:AF162,4)="901A"), "ineligible misd","eligible"),"n/a")</f>
        <v>n/a</v>
      </c>
      <c r="O161" s="114" t="str">
        <f>IF(N161="eligible",IF(COUNTIF('CASE DATA'!$C$4:$C$200, "")-COUNTIF('CASE DATA'!$A$4:$A$200, "")&gt;0, "YES","NO"),"N/A")</f>
        <v>N/A</v>
      </c>
      <c r="P161" s="114" t="str">
        <f>IF(N161="eligible",'CASE DATA'!K162,"N/A")</f>
        <v>N/A</v>
      </c>
      <c r="Q161" s="114" t="str">
        <f>IF(N161="eligible",'CASE DATA'!I162+'CASE DATA'!J162+'CASE DATA'!L162+'CASE DATA'!M162+'CASE DATA'!N162+'CASE DATA'!O162+'CASE DATA'!P162+'CASE DATA'!Q162+'CASE DATA'!R162,"N/A")</f>
        <v>N/A</v>
      </c>
      <c r="R161" s="114" t="str">
        <f>IF(N161="eligible",IF(C161+2920&lt;'BASIC INFO'!$B$3, "YES", "NO"),"N/A")</f>
        <v>N/A</v>
      </c>
      <c r="S161" s="115" t="str">
        <f>IF(OR('CASE DATA'!F162="DEF"), "YES", "NO")</f>
        <v>NO</v>
      </c>
      <c r="T161" s="117" t="str">
        <f>IF(S161="YES",'CASE DATA'!H162,"N/A")</f>
        <v>N/A</v>
      </c>
      <c r="U161" s="114" t="str">
        <f>IF(S161="YES",'CASE DATA'!K162,"N/A")</f>
        <v>N/A</v>
      </c>
      <c r="V161" s="114" t="str">
        <f>IF(S161="YES",'CASE DATA'!I162+'CASE DATA'!J162+'CASE DATA'!L162+'CASE DATA'!M162+'CASE DATA'!N162+'CASE DATA'!O162+'CASE DATA'!P162+'CASE DATA'!Q162+'CASE DATA'!R162,"N/A")</f>
        <v>N/A</v>
      </c>
      <c r="W161" s="117" t="str">
        <f>IF(OR('CASE DATA'!E162="123.46",'CASE DATA'!E162="123.47"),"YES","NO")</f>
        <v>NO</v>
      </c>
      <c r="X161" s="136" t="str">
        <f>IF(W161="YES",COUNTIFS(AD$3:$AD$200,"&gt;"&amp;('CASE DATA'!C162),$AD$3:$AD$200,"&lt;"&amp;('CASE DATA'!C162+730.5)),"n/a")</f>
        <v>n/a</v>
      </c>
      <c r="Y161" s="114" t="str">
        <f>IF(W161="YES",IF(C161+730.5&lt;'BASIC INFO'!$B$3, "YES","NO"), "N/A")</f>
        <v>N/A</v>
      </c>
      <c r="Z161" s="117" t="str">
        <f>IF('CASE DATA'!E162="725.1","YES","NO")</f>
        <v>NO</v>
      </c>
      <c r="AA161" s="117" t="str">
        <f>IF(Z161="YES",IF(C161+730.5&lt;'BASIC INFO'!$B$3, "YES","NO"), "N/A")</f>
        <v>N/A</v>
      </c>
      <c r="AB161" s="117" t="str">
        <f>IF('BASIC INFO'!$B$6+6574.5&gt;C161, "YES", "NO")</f>
        <v>YES</v>
      </c>
      <c r="AC161" s="117" t="str">
        <f>IF(Z161="YES",COUNTIFS(AD$3:$AD$200,"&gt;"&amp;('CASE DATA'!C162),$AD$3:$AD$200,"&lt;"&amp;('CASE DATA'!C162+730.5)),"n/a")</f>
        <v>n/a</v>
      </c>
    </row>
    <row r="162" spans="1:29" x14ac:dyDescent="0.3">
      <c r="A162" s="117" t="str">
        <f>IF('CASE DATA'!A163="","z",'CASE DATA'!A163)</f>
        <v>z</v>
      </c>
      <c r="B162" s="117" t="str">
        <f>IF('CASE DATA'!A163="","",'CASE DATA'!D163)</f>
        <v/>
      </c>
      <c r="C162" s="120">
        <f>'CASE DATA'!C163</f>
        <v>0</v>
      </c>
      <c r="D162" s="163" t="str">
        <f>IF('CASE DATA'!H163="YES",SUM('CASE DATA'!J163:K163,'CASE DATA'!M163,'CASE DATA'!O163:R163),"n/a")</f>
        <v>n/a</v>
      </c>
      <c r="E162" s="5" t="str">
        <f>IF(OR('CASE DATA'!F163="JUV", 'CASE DATA'!F163="JWV"), "YES", "NO")</f>
        <v>NO</v>
      </c>
      <c r="F162" s="5" t="str">
        <f t="array" ref="F162">IF(E162="YES",IF(SUM(COUNTIF('CASE DATA'!$F$4:$F$200, {"GTR","GPL","DEF","JUV"}))&gt;0, "YES","NO"),"N/A")</f>
        <v>N/A</v>
      </c>
      <c r="G162" s="5" t="str">
        <f>IF(E162="YES",IF(COUNTIF('CASE DATA'!$C$4:$C$200, "")-COUNTIF('CASE DATA'!$A$4:$A$200, "")&gt;0, "YES","NO"),"N/A")</f>
        <v>N/A</v>
      </c>
      <c r="H162" s="117" t="str">
        <f>_xlfn.IFS(E162="NO", "N/A", AND('BASIC INFO'!$B$3&gt;'BASIC INFO'!$B$6+6574.5, C162+730.5&lt;'BASIC INFO'!$B$3), "YES", 'BASIC INFO'!$B$3&lt;('BASIC INFO'!$B$6+6574.5), "NOT YET 18", C162+730.5&gt;'BASIC INFO'!$B$3, "NOT YET 2 YEARS")</f>
        <v>N/A</v>
      </c>
      <c r="I162" s="115" t="str">
        <f>IF(OR(AND(LEFT('CASE DATA'!E163,4)="321.",MID('CASE DATA'!A163,8,2)="SM"),MID('CASE DATA'!A163,8,2)="ST",MID('CASE DATA'!A163,8,2)="NT"),"TRAFFIC",IF(OR('CASE DATA'!F163="DISM", 'CASE DATA'!F163="ACQ", 'CASE DATA'!F163="NOTF", 'CASE DATA'!F163="WTHD", 'CASE DATA'!F163="TNSF"), "YES", "NO"))</f>
        <v>NO</v>
      </c>
      <c r="J162" s="114" t="str">
        <f>IF(I162="YES",'CASE DATA'!K163,"N/A")</f>
        <v>N/A</v>
      </c>
      <c r="K162" s="114" t="str">
        <f>IF(I162="YES",'CASE DATA'!I163+'CASE DATA'!J163+'CASE DATA'!L163+'CASE DATA'!M163+'CASE DATA'!N163+'CASE DATA'!O163+'CASE DATA'!P163+'CASE DATA'!Q163+'CASE DATA'!R163,"N/A")</f>
        <v>N/A</v>
      </c>
      <c r="L162" s="117" t="str">
        <f>IF(I162="YES",IF(C162+180&lt;'BASIC INFO'!$B$3, "YES", "NO"),"N/A")</f>
        <v>N/A</v>
      </c>
      <c r="M162" s="114" t="str">
        <f t="array" ref="M162">IF(I162="TRAFFIC","n/a",IF(OR('CASE DATA'!F163="GTR", 'CASE DATA'!F163="GPL"),IF(SUM(COUNTIF('CASE DATA'!U163:AF163, TABLES!$N$2:$N$218&amp;"*"))&gt;0,"felony","eligible"),"n/a"))</f>
        <v>n/a</v>
      </c>
      <c r="N162" s="114" t="str">
        <f t="array" ref="N162">IF(M162="eligible",IF(OR((SUM(COUNTIF('CASE DATA'!U163:AF163,TABLES!$P$2:$P$19&amp;"*"))&gt;0),LEFT('CASE DATA'!U163:AF163,4)="717C", LEFT('CASE DATA'!U163:AF163, 3)="719", LEFT('CASE DATA'!U163:AF163,3)="720", LEFT('CASE DATA'!U163:AF163,3)="724", LEFT('CASE DATA'!U163:AF163,3)="726", LEFT('CASE DATA'!U163:AF163,3)="728", LEFT('CASE DATA'!U163:AF163,4)="901A"), "ineligible misd","eligible"),"n/a")</f>
        <v>n/a</v>
      </c>
      <c r="O162" s="114" t="str">
        <f>IF(N162="eligible",IF(COUNTIF('CASE DATA'!$C$4:$C$200, "")-COUNTIF('CASE DATA'!$A$4:$A$200, "")&gt;0, "YES","NO"),"N/A")</f>
        <v>N/A</v>
      </c>
      <c r="P162" s="114" t="str">
        <f>IF(N162="eligible",'CASE DATA'!K163,"N/A")</f>
        <v>N/A</v>
      </c>
      <c r="Q162" s="114" t="str">
        <f>IF(N162="eligible",'CASE DATA'!I163+'CASE DATA'!J163+'CASE DATA'!L163+'CASE DATA'!M163+'CASE DATA'!N163+'CASE DATA'!O163+'CASE DATA'!P163+'CASE DATA'!Q163+'CASE DATA'!R163,"N/A")</f>
        <v>N/A</v>
      </c>
      <c r="R162" s="114" t="str">
        <f>IF(N162="eligible",IF(C162+2920&lt;'BASIC INFO'!$B$3, "YES", "NO"),"N/A")</f>
        <v>N/A</v>
      </c>
      <c r="S162" s="115" t="str">
        <f>IF(OR('CASE DATA'!F163="DEF"), "YES", "NO")</f>
        <v>NO</v>
      </c>
      <c r="T162" s="117" t="str">
        <f>IF(S162="YES",'CASE DATA'!H163,"N/A")</f>
        <v>N/A</v>
      </c>
      <c r="U162" s="114" t="str">
        <f>IF(S162="YES",'CASE DATA'!K163,"N/A")</f>
        <v>N/A</v>
      </c>
      <c r="V162" s="114" t="str">
        <f>IF(S162="YES",'CASE DATA'!I163+'CASE DATA'!J163+'CASE DATA'!L163+'CASE DATA'!M163+'CASE DATA'!N163+'CASE DATA'!O163+'CASE DATA'!P163+'CASE DATA'!Q163+'CASE DATA'!R163,"N/A")</f>
        <v>N/A</v>
      </c>
      <c r="W162" s="117" t="str">
        <f>IF(OR('CASE DATA'!E163="123.46",'CASE DATA'!E163="123.47"),"YES","NO")</f>
        <v>NO</v>
      </c>
      <c r="X162" s="136" t="str">
        <f>IF(W162="YES",COUNTIFS(AD$3:$AD$200,"&gt;"&amp;('CASE DATA'!C163),$AD$3:$AD$200,"&lt;"&amp;('CASE DATA'!C163+730.5)),"n/a")</f>
        <v>n/a</v>
      </c>
      <c r="Y162" s="114" t="str">
        <f>IF(W162="YES",IF(C162+730.5&lt;'BASIC INFO'!$B$3, "YES","NO"), "N/A")</f>
        <v>N/A</v>
      </c>
      <c r="Z162" s="117" t="str">
        <f>IF('CASE DATA'!E163="725.1","YES","NO")</f>
        <v>NO</v>
      </c>
      <c r="AA162" s="117" t="str">
        <f>IF(Z162="YES",IF(C162+730.5&lt;'BASIC INFO'!$B$3, "YES","NO"), "N/A")</f>
        <v>N/A</v>
      </c>
      <c r="AB162" s="117" t="str">
        <f>IF('BASIC INFO'!$B$6+6574.5&gt;C162, "YES", "NO")</f>
        <v>YES</v>
      </c>
      <c r="AC162" s="117" t="str">
        <f>IF(Z162="YES",COUNTIFS(AD$3:$AD$200,"&gt;"&amp;('CASE DATA'!C163),$AD$3:$AD$200,"&lt;"&amp;('CASE DATA'!C163+730.5)),"n/a")</f>
        <v>n/a</v>
      </c>
    </row>
    <row r="163" spans="1:29" x14ac:dyDescent="0.3">
      <c r="A163" s="117" t="str">
        <f>IF('CASE DATA'!A164="","z",'CASE DATA'!A164)</f>
        <v>z</v>
      </c>
      <c r="B163" s="117" t="str">
        <f>IF('CASE DATA'!A164="","",'CASE DATA'!D164)</f>
        <v/>
      </c>
      <c r="C163" s="120">
        <f>'CASE DATA'!C164</f>
        <v>0</v>
      </c>
      <c r="D163" s="163" t="str">
        <f>IF('CASE DATA'!H164="YES",SUM('CASE DATA'!J164:K164,'CASE DATA'!M164,'CASE DATA'!O164:R164),"n/a")</f>
        <v>n/a</v>
      </c>
      <c r="E163" s="5" t="str">
        <f>IF(OR('CASE DATA'!F164="JUV", 'CASE DATA'!F164="JWV"), "YES", "NO")</f>
        <v>NO</v>
      </c>
      <c r="F163" s="5" t="str">
        <f t="array" ref="F163">IF(E163="YES",IF(SUM(COUNTIF('CASE DATA'!$F$4:$F$200, {"GTR","GPL","DEF","JUV"}))&gt;0, "YES","NO"),"N/A")</f>
        <v>N/A</v>
      </c>
      <c r="G163" s="5" t="str">
        <f>IF(E163="YES",IF(COUNTIF('CASE DATA'!$C$4:$C$200, "")-COUNTIF('CASE DATA'!$A$4:$A$200, "")&gt;0, "YES","NO"),"N/A")</f>
        <v>N/A</v>
      </c>
      <c r="H163" s="117" t="str">
        <f>_xlfn.IFS(E163="NO", "N/A", AND('BASIC INFO'!$B$3&gt;'BASIC INFO'!$B$6+6574.5, C163+730.5&lt;'BASIC INFO'!$B$3), "YES", 'BASIC INFO'!$B$3&lt;('BASIC INFO'!$B$6+6574.5), "NOT YET 18", C163+730.5&gt;'BASIC INFO'!$B$3, "NOT YET 2 YEARS")</f>
        <v>N/A</v>
      </c>
      <c r="I163" s="115" t="str">
        <f>IF(OR(AND(LEFT('CASE DATA'!E164,4)="321.",MID('CASE DATA'!A164,8,2)="SM"),MID('CASE DATA'!A164,8,2)="ST",MID('CASE DATA'!A164,8,2)="NT"),"TRAFFIC",IF(OR('CASE DATA'!F164="DISM", 'CASE DATA'!F164="ACQ", 'CASE DATA'!F164="NOTF", 'CASE DATA'!F164="WTHD", 'CASE DATA'!F164="TNSF"), "YES", "NO"))</f>
        <v>NO</v>
      </c>
      <c r="J163" s="114" t="str">
        <f>IF(I163="YES",'CASE DATA'!K164,"N/A")</f>
        <v>N/A</v>
      </c>
      <c r="K163" s="114" t="str">
        <f>IF(I163="YES",'CASE DATA'!I164+'CASE DATA'!J164+'CASE DATA'!L164+'CASE DATA'!M164+'CASE DATA'!N164+'CASE DATA'!O164+'CASE DATA'!P164+'CASE DATA'!Q164+'CASE DATA'!R164,"N/A")</f>
        <v>N/A</v>
      </c>
      <c r="L163" s="117" t="str">
        <f>IF(I163="YES",IF(C163+180&lt;'BASIC INFO'!$B$3, "YES", "NO"),"N/A")</f>
        <v>N/A</v>
      </c>
      <c r="M163" s="114" t="str">
        <f t="array" ref="M163">IF(I163="TRAFFIC","n/a",IF(OR('CASE DATA'!F164="GTR", 'CASE DATA'!F164="GPL"),IF(SUM(COUNTIF('CASE DATA'!U164:AF164, TABLES!$N$2:$N$218&amp;"*"))&gt;0,"felony","eligible"),"n/a"))</f>
        <v>n/a</v>
      </c>
      <c r="N163" s="114" t="str">
        <f t="array" ref="N163">IF(M163="eligible",IF(OR((SUM(COUNTIF('CASE DATA'!U164:AF164,TABLES!$P$2:$P$19&amp;"*"))&gt;0),LEFT('CASE DATA'!U164:AF164,4)="717C", LEFT('CASE DATA'!U164:AF164, 3)="719", LEFT('CASE DATA'!U164:AF164,3)="720", LEFT('CASE DATA'!U164:AF164,3)="724", LEFT('CASE DATA'!U164:AF164,3)="726", LEFT('CASE DATA'!U164:AF164,3)="728", LEFT('CASE DATA'!U164:AF164,4)="901A"), "ineligible misd","eligible"),"n/a")</f>
        <v>n/a</v>
      </c>
      <c r="O163" s="114" t="str">
        <f>IF(N163="eligible",IF(COUNTIF('CASE DATA'!$C$4:$C$200, "")-COUNTIF('CASE DATA'!$A$4:$A$200, "")&gt;0, "YES","NO"),"N/A")</f>
        <v>N/A</v>
      </c>
      <c r="P163" s="114" t="str">
        <f>IF(N163="eligible",'CASE DATA'!K164,"N/A")</f>
        <v>N/A</v>
      </c>
      <c r="Q163" s="114" t="str">
        <f>IF(N163="eligible",'CASE DATA'!I164+'CASE DATA'!J164+'CASE DATA'!L164+'CASE DATA'!M164+'CASE DATA'!N164+'CASE DATA'!O164+'CASE DATA'!P164+'CASE DATA'!Q164+'CASE DATA'!R164,"N/A")</f>
        <v>N/A</v>
      </c>
      <c r="R163" s="114" t="str">
        <f>IF(N163="eligible",IF(C163+2920&lt;'BASIC INFO'!$B$3, "YES", "NO"),"N/A")</f>
        <v>N/A</v>
      </c>
      <c r="S163" s="115" t="str">
        <f>IF(OR('CASE DATA'!F164="DEF"), "YES", "NO")</f>
        <v>NO</v>
      </c>
      <c r="T163" s="117" t="str">
        <f>IF(S163="YES",'CASE DATA'!H164,"N/A")</f>
        <v>N/A</v>
      </c>
      <c r="U163" s="114" t="str">
        <f>IF(S163="YES",'CASE DATA'!K164,"N/A")</f>
        <v>N/A</v>
      </c>
      <c r="V163" s="114" t="str">
        <f>IF(S163="YES",'CASE DATA'!I164+'CASE DATA'!J164+'CASE DATA'!L164+'CASE DATA'!M164+'CASE DATA'!N164+'CASE DATA'!O164+'CASE DATA'!P164+'CASE DATA'!Q164+'CASE DATA'!R164,"N/A")</f>
        <v>N/A</v>
      </c>
      <c r="W163" s="117" t="str">
        <f>IF(OR('CASE DATA'!E164="123.46",'CASE DATA'!E164="123.47"),"YES","NO")</f>
        <v>NO</v>
      </c>
      <c r="X163" s="136" t="str">
        <f>IF(W163="YES",COUNTIFS(AD$3:$AD$200,"&gt;"&amp;('CASE DATA'!C164),$AD$3:$AD$200,"&lt;"&amp;('CASE DATA'!C164+730.5)),"n/a")</f>
        <v>n/a</v>
      </c>
      <c r="Y163" s="114" t="str">
        <f>IF(W163="YES",IF(C163+730.5&lt;'BASIC INFO'!$B$3, "YES","NO"), "N/A")</f>
        <v>N/A</v>
      </c>
      <c r="Z163" s="117" t="str">
        <f>IF('CASE DATA'!E164="725.1","YES","NO")</f>
        <v>NO</v>
      </c>
      <c r="AA163" s="117" t="str">
        <f>IF(Z163="YES",IF(C163+730.5&lt;'BASIC INFO'!$B$3, "YES","NO"), "N/A")</f>
        <v>N/A</v>
      </c>
      <c r="AB163" s="117" t="str">
        <f>IF('BASIC INFO'!$B$6+6574.5&gt;C163, "YES", "NO")</f>
        <v>YES</v>
      </c>
      <c r="AC163" s="117" t="str">
        <f>IF(Z163="YES",COUNTIFS(AD$3:$AD$200,"&gt;"&amp;('CASE DATA'!C164),$AD$3:$AD$200,"&lt;"&amp;('CASE DATA'!C164+730.5)),"n/a")</f>
        <v>n/a</v>
      </c>
    </row>
    <row r="164" spans="1:29" x14ac:dyDescent="0.3">
      <c r="A164" s="117" t="str">
        <f>IF('CASE DATA'!A165="","z",'CASE DATA'!A165)</f>
        <v>z</v>
      </c>
      <c r="B164" s="117" t="str">
        <f>IF('CASE DATA'!A165="","",'CASE DATA'!D165)</f>
        <v/>
      </c>
      <c r="C164" s="120">
        <f>'CASE DATA'!C165</f>
        <v>0</v>
      </c>
      <c r="D164" s="163" t="str">
        <f>IF('CASE DATA'!H165="YES",SUM('CASE DATA'!J165:K165,'CASE DATA'!M165,'CASE DATA'!O165:R165),"n/a")</f>
        <v>n/a</v>
      </c>
      <c r="E164" s="5" t="str">
        <f>IF(OR('CASE DATA'!F165="JUV", 'CASE DATA'!F165="JWV"), "YES", "NO")</f>
        <v>NO</v>
      </c>
      <c r="F164" s="5" t="str">
        <f t="array" ref="F164">IF(E164="YES",IF(SUM(COUNTIF('CASE DATA'!$F$4:$F$200, {"GTR","GPL","DEF","JUV"}))&gt;0, "YES","NO"),"N/A")</f>
        <v>N/A</v>
      </c>
      <c r="G164" s="5" t="str">
        <f>IF(E164="YES",IF(COUNTIF('CASE DATA'!$C$4:$C$200, "")-COUNTIF('CASE DATA'!$A$4:$A$200, "")&gt;0, "YES","NO"),"N/A")</f>
        <v>N/A</v>
      </c>
      <c r="H164" s="117" t="str">
        <f>_xlfn.IFS(E164="NO", "N/A", AND('BASIC INFO'!$B$3&gt;'BASIC INFO'!$B$6+6574.5, C164+730.5&lt;'BASIC INFO'!$B$3), "YES", 'BASIC INFO'!$B$3&lt;('BASIC INFO'!$B$6+6574.5), "NOT YET 18", C164+730.5&gt;'BASIC INFO'!$B$3, "NOT YET 2 YEARS")</f>
        <v>N/A</v>
      </c>
      <c r="I164" s="115" t="str">
        <f>IF(OR(AND(LEFT('CASE DATA'!E165,4)="321.",MID('CASE DATA'!A165,8,2)="SM"),MID('CASE DATA'!A165,8,2)="ST",MID('CASE DATA'!A165,8,2)="NT"),"TRAFFIC",IF(OR('CASE DATA'!F165="DISM", 'CASE DATA'!F165="ACQ", 'CASE DATA'!F165="NOTF", 'CASE DATA'!F165="WTHD", 'CASE DATA'!F165="TNSF"), "YES", "NO"))</f>
        <v>NO</v>
      </c>
      <c r="J164" s="114" t="str">
        <f>IF(I164="YES",'CASE DATA'!K165,"N/A")</f>
        <v>N/A</v>
      </c>
      <c r="K164" s="114" t="str">
        <f>IF(I164="YES",'CASE DATA'!I165+'CASE DATA'!J165+'CASE DATA'!L165+'CASE DATA'!M165+'CASE DATA'!N165+'CASE DATA'!O165+'CASE DATA'!P165+'CASE DATA'!Q165+'CASE DATA'!R165,"N/A")</f>
        <v>N/A</v>
      </c>
      <c r="L164" s="117" t="str">
        <f>IF(I164="YES",IF(C164+180&lt;'BASIC INFO'!$B$3, "YES", "NO"),"N/A")</f>
        <v>N/A</v>
      </c>
      <c r="M164" s="114" t="str">
        <f t="array" ref="M164">IF(I164="TRAFFIC","n/a",IF(OR('CASE DATA'!F165="GTR", 'CASE DATA'!F165="GPL"),IF(SUM(COUNTIF('CASE DATA'!U165:AF165, TABLES!$N$2:$N$218&amp;"*"))&gt;0,"felony","eligible"),"n/a"))</f>
        <v>n/a</v>
      </c>
      <c r="N164" s="114" t="str">
        <f t="array" ref="N164">IF(M164="eligible",IF(OR((SUM(COUNTIF('CASE DATA'!U165:AF165,TABLES!$P$2:$P$19&amp;"*"))&gt;0),LEFT('CASE DATA'!U165:AF165,4)="717C", LEFT('CASE DATA'!U165:AF165, 3)="719", LEFT('CASE DATA'!U165:AF165,3)="720", LEFT('CASE DATA'!U165:AF165,3)="724", LEFT('CASE DATA'!U165:AF165,3)="726", LEFT('CASE DATA'!U165:AF165,3)="728", LEFT('CASE DATA'!U165:AF165,4)="901A"), "ineligible misd","eligible"),"n/a")</f>
        <v>n/a</v>
      </c>
      <c r="O164" s="114" t="str">
        <f>IF(N164="eligible",IF(COUNTIF('CASE DATA'!$C$4:$C$200, "")-COUNTIF('CASE DATA'!$A$4:$A$200, "")&gt;0, "YES","NO"),"N/A")</f>
        <v>N/A</v>
      </c>
      <c r="P164" s="114" t="str">
        <f>IF(N164="eligible",'CASE DATA'!K165,"N/A")</f>
        <v>N/A</v>
      </c>
      <c r="Q164" s="114" t="str">
        <f>IF(N164="eligible",'CASE DATA'!I165+'CASE DATA'!J165+'CASE DATA'!L165+'CASE DATA'!M165+'CASE DATA'!N165+'CASE DATA'!O165+'CASE DATA'!P165+'CASE DATA'!Q165+'CASE DATA'!R165,"N/A")</f>
        <v>N/A</v>
      </c>
      <c r="R164" s="114" t="str">
        <f>IF(N164="eligible",IF(C164+2920&lt;'BASIC INFO'!$B$3, "YES", "NO"),"N/A")</f>
        <v>N/A</v>
      </c>
      <c r="S164" s="115" t="str">
        <f>IF(OR('CASE DATA'!F165="DEF"), "YES", "NO")</f>
        <v>NO</v>
      </c>
      <c r="T164" s="117" t="str">
        <f>IF(S164="YES",'CASE DATA'!H165,"N/A")</f>
        <v>N/A</v>
      </c>
      <c r="U164" s="114" t="str">
        <f>IF(S164="YES",'CASE DATA'!K165,"N/A")</f>
        <v>N/A</v>
      </c>
      <c r="V164" s="114" t="str">
        <f>IF(S164="YES",'CASE DATA'!I165+'CASE DATA'!J165+'CASE DATA'!L165+'CASE DATA'!M165+'CASE DATA'!N165+'CASE DATA'!O165+'CASE DATA'!P165+'CASE DATA'!Q165+'CASE DATA'!R165,"N/A")</f>
        <v>N/A</v>
      </c>
      <c r="W164" s="117" t="str">
        <f>IF(OR('CASE DATA'!E165="123.46",'CASE DATA'!E165="123.47"),"YES","NO")</f>
        <v>NO</v>
      </c>
      <c r="X164" s="136" t="str">
        <f>IF(W164="YES",COUNTIFS(AD$3:$AD$200,"&gt;"&amp;('CASE DATA'!C165),$AD$3:$AD$200,"&lt;"&amp;('CASE DATA'!C165+730.5)),"n/a")</f>
        <v>n/a</v>
      </c>
      <c r="Y164" s="114" t="str">
        <f>IF(W164="YES",IF(C164+730.5&lt;'BASIC INFO'!$B$3, "YES","NO"), "N/A")</f>
        <v>N/A</v>
      </c>
      <c r="Z164" s="117" t="str">
        <f>IF('CASE DATA'!E165="725.1","YES","NO")</f>
        <v>NO</v>
      </c>
      <c r="AA164" s="117" t="str">
        <f>IF(Z164="YES",IF(C164+730.5&lt;'BASIC INFO'!$B$3, "YES","NO"), "N/A")</f>
        <v>N/A</v>
      </c>
      <c r="AB164" s="117" t="str">
        <f>IF('BASIC INFO'!$B$6+6574.5&gt;C164, "YES", "NO")</f>
        <v>YES</v>
      </c>
      <c r="AC164" s="117" t="str">
        <f>IF(Z164="YES",COUNTIFS(AD$3:$AD$200,"&gt;"&amp;('CASE DATA'!C165),$AD$3:$AD$200,"&lt;"&amp;('CASE DATA'!C165+730.5)),"n/a")</f>
        <v>n/a</v>
      </c>
    </row>
    <row r="165" spans="1:29" x14ac:dyDescent="0.3">
      <c r="A165" s="117" t="str">
        <f>IF('CASE DATA'!A166="","z",'CASE DATA'!A166)</f>
        <v>z</v>
      </c>
      <c r="B165" s="117" t="str">
        <f>IF('CASE DATA'!A166="","",'CASE DATA'!D166)</f>
        <v/>
      </c>
      <c r="C165" s="120">
        <f>'CASE DATA'!C166</f>
        <v>0</v>
      </c>
      <c r="D165" s="163" t="str">
        <f>IF('CASE DATA'!H166="YES",SUM('CASE DATA'!J166:K166,'CASE DATA'!M166,'CASE DATA'!O166:R166),"n/a")</f>
        <v>n/a</v>
      </c>
      <c r="E165" s="5" t="str">
        <f>IF(OR('CASE DATA'!F166="JUV", 'CASE DATA'!F166="JWV"), "YES", "NO")</f>
        <v>NO</v>
      </c>
      <c r="F165" s="5" t="str">
        <f t="array" ref="F165">IF(E165="YES",IF(SUM(COUNTIF('CASE DATA'!$F$4:$F$200, {"GTR","GPL","DEF","JUV"}))&gt;0, "YES","NO"),"N/A")</f>
        <v>N/A</v>
      </c>
      <c r="G165" s="5" t="str">
        <f>IF(E165="YES",IF(COUNTIF('CASE DATA'!$C$4:$C$200, "")-COUNTIF('CASE DATA'!$A$4:$A$200, "")&gt;0, "YES","NO"),"N/A")</f>
        <v>N/A</v>
      </c>
      <c r="H165" s="117" t="str">
        <f>_xlfn.IFS(E165="NO", "N/A", AND('BASIC INFO'!$B$3&gt;'BASIC INFO'!$B$6+6574.5, C165+730.5&lt;'BASIC INFO'!$B$3), "YES", 'BASIC INFO'!$B$3&lt;('BASIC INFO'!$B$6+6574.5), "NOT YET 18", C165+730.5&gt;'BASIC INFO'!$B$3, "NOT YET 2 YEARS")</f>
        <v>N/A</v>
      </c>
      <c r="I165" s="115" t="str">
        <f>IF(OR(AND(LEFT('CASE DATA'!E166,4)="321.",MID('CASE DATA'!A166,8,2)="SM"),MID('CASE DATA'!A166,8,2)="ST",MID('CASE DATA'!A166,8,2)="NT"),"TRAFFIC",IF(OR('CASE DATA'!F166="DISM", 'CASE DATA'!F166="ACQ", 'CASE DATA'!F166="NOTF", 'CASE DATA'!F166="WTHD", 'CASE DATA'!F166="TNSF"), "YES", "NO"))</f>
        <v>NO</v>
      </c>
      <c r="J165" s="114" t="str">
        <f>IF(I165="YES",'CASE DATA'!K166,"N/A")</f>
        <v>N/A</v>
      </c>
      <c r="K165" s="114" t="str">
        <f>IF(I165="YES",'CASE DATA'!I166+'CASE DATA'!J166+'CASE DATA'!L166+'CASE DATA'!M166+'CASE DATA'!N166+'CASE DATA'!O166+'CASE DATA'!P166+'CASE DATA'!Q166+'CASE DATA'!R166,"N/A")</f>
        <v>N/A</v>
      </c>
      <c r="L165" s="117" t="str">
        <f>IF(I165="YES",IF(C165+180&lt;'BASIC INFO'!$B$3, "YES", "NO"),"N/A")</f>
        <v>N/A</v>
      </c>
      <c r="M165" s="114" t="str">
        <f t="array" ref="M165">IF(I165="TRAFFIC","n/a",IF(OR('CASE DATA'!F166="GTR", 'CASE DATA'!F166="GPL"),IF(SUM(COUNTIF('CASE DATA'!U166:AF166, TABLES!$N$2:$N$218&amp;"*"))&gt;0,"felony","eligible"),"n/a"))</f>
        <v>n/a</v>
      </c>
      <c r="N165" s="114" t="str">
        <f t="array" ref="N165">IF(M165="eligible",IF(OR((SUM(COUNTIF('CASE DATA'!U166:AF166,TABLES!$P$2:$P$19&amp;"*"))&gt;0),LEFT('CASE DATA'!U166:AF166,4)="717C", LEFT('CASE DATA'!U166:AF166, 3)="719", LEFT('CASE DATA'!U166:AF166,3)="720", LEFT('CASE DATA'!U166:AF166,3)="724", LEFT('CASE DATA'!U166:AF166,3)="726", LEFT('CASE DATA'!U166:AF166,3)="728", LEFT('CASE DATA'!U166:AF166,4)="901A"), "ineligible misd","eligible"),"n/a")</f>
        <v>n/a</v>
      </c>
      <c r="O165" s="114" t="str">
        <f>IF(N165="eligible",IF(COUNTIF('CASE DATA'!$C$4:$C$200, "")-COUNTIF('CASE DATA'!$A$4:$A$200, "")&gt;0, "YES","NO"),"N/A")</f>
        <v>N/A</v>
      </c>
      <c r="P165" s="114" t="str">
        <f>IF(N165="eligible",'CASE DATA'!K166,"N/A")</f>
        <v>N/A</v>
      </c>
      <c r="Q165" s="114" t="str">
        <f>IF(N165="eligible",'CASE DATA'!I166+'CASE DATA'!J166+'CASE DATA'!L166+'CASE DATA'!M166+'CASE DATA'!N166+'CASE DATA'!O166+'CASE DATA'!P166+'CASE DATA'!Q166+'CASE DATA'!R166,"N/A")</f>
        <v>N/A</v>
      </c>
      <c r="R165" s="114" t="str">
        <f>IF(N165="eligible",IF(C165+2920&lt;'BASIC INFO'!$B$3, "YES", "NO"),"N/A")</f>
        <v>N/A</v>
      </c>
      <c r="S165" s="115" t="str">
        <f>IF(OR('CASE DATA'!F166="DEF"), "YES", "NO")</f>
        <v>NO</v>
      </c>
      <c r="T165" s="117" t="str">
        <f>IF(S165="YES",'CASE DATA'!H166,"N/A")</f>
        <v>N/A</v>
      </c>
      <c r="U165" s="114" t="str">
        <f>IF(S165="YES",'CASE DATA'!K166,"N/A")</f>
        <v>N/A</v>
      </c>
      <c r="V165" s="114" t="str">
        <f>IF(S165="YES",'CASE DATA'!I166+'CASE DATA'!J166+'CASE DATA'!L166+'CASE DATA'!M166+'CASE DATA'!N166+'CASE DATA'!O166+'CASE DATA'!P166+'CASE DATA'!Q166+'CASE DATA'!R166,"N/A")</f>
        <v>N/A</v>
      </c>
      <c r="W165" s="117" t="str">
        <f>IF(OR('CASE DATA'!E166="123.46",'CASE DATA'!E166="123.47"),"YES","NO")</f>
        <v>NO</v>
      </c>
      <c r="X165" s="136" t="str">
        <f>IF(W165="YES",COUNTIFS(AD$3:$AD$200,"&gt;"&amp;('CASE DATA'!C166),$AD$3:$AD$200,"&lt;"&amp;('CASE DATA'!C166+730.5)),"n/a")</f>
        <v>n/a</v>
      </c>
      <c r="Y165" s="114" t="str">
        <f>IF(W165="YES",IF(C165+730.5&lt;'BASIC INFO'!$B$3, "YES","NO"), "N/A")</f>
        <v>N/A</v>
      </c>
      <c r="Z165" s="117" t="str">
        <f>IF('CASE DATA'!E166="725.1","YES","NO")</f>
        <v>NO</v>
      </c>
      <c r="AA165" s="117" t="str">
        <f>IF(Z165="YES",IF(C165+730.5&lt;'BASIC INFO'!$B$3, "YES","NO"), "N/A")</f>
        <v>N/A</v>
      </c>
      <c r="AB165" s="117" t="str">
        <f>IF('BASIC INFO'!$B$6+6574.5&gt;C165, "YES", "NO")</f>
        <v>YES</v>
      </c>
      <c r="AC165" s="117" t="str">
        <f>IF(Z165="YES",COUNTIFS(AD$3:$AD$200,"&gt;"&amp;('CASE DATA'!C166),$AD$3:$AD$200,"&lt;"&amp;('CASE DATA'!C166+730.5)),"n/a")</f>
        <v>n/a</v>
      </c>
    </row>
    <row r="166" spans="1:29" x14ac:dyDescent="0.3">
      <c r="A166" s="117" t="str">
        <f>IF('CASE DATA'!A167="","z",'CASE DATA'!A167)</f>
        <v>z</v>
      </c>
      <c r="B166" s="117" t="str">
        <f>IF('CASE DATA'!A167="","",'CASE DATA'!D167)</f>
        <v/>
      </c>
      <c r="C166" s="120">
        <f>'CASE DATA'!C167</f>
        <v>0</v>
      </c>
      <c r="D166" s="163" t="str">
        <f>IF('CASE DATA'!H167="YES",SUM('CASE DATA'!J167:K167,'CASE DATA'!M167,'CASE DATA'!O167:R167),"n/a")</f>
        <v>n/a</v>
      </c>
      <c r="E166" s="5" t="str">
        <f>IF(OR('CASE DATA'!F167="JUV", 'CASE DATA'!F167="JWV"), "YES", "NO")</f>
        <v>NO</v>
      </c>
      <c r="F166" s="5" t="str">
        <f t="array" ref="F166">IF(E166="YES",IF(SUM(COUNTIF('CASE DATA'!$F$4:$F$200, {"GTR","GPL","DEF","JUV"}))&gt;0, "YES","NO"),"N/A")</f>
        <v>N/A</v>
      </c>
      <c r="G166" s="5" t="str">
        <f>IF(E166="YES",IF(COUNTIF('CASE DATA'!$C$4:$C$200, "")-COUNTIF('CASE DATA'!$A$4:$A$200, "")&gt;0, "YES","NO"),"N/A")</f>
        <v>N/A</v>
      </c>
      <c r="H166" s="117" t="str">
        <f>_xlfn.IFS(E166="NO", "N/A", AND('BASIC INFO'!$B$3&gt;'BASIC INFO'!$B$6+6574.5, C166+730.5&lt;'BASIC INFO'!$B$3), "YES", 'BASIC INFO'!$B$3&lt;('BASIC INFO'!$B$6+6574.5), "NOT YET 18", C166+730.5&gt;'BASIC INFO'!$B$3, "NOT YET 2 YEARS")</f>
        <v>N/A</v>
      </c>
      <c r="I166" s="115" t="str">
        <f>IF(OR(AND(LEFT('CASE DATA'!E167,4)="321.",MID('CASE DATA'!A167,8,2)="SM"),MID('CASE DATA'!A167,8,2)="ST",MID('CASE DATA'!A167,8,2)="NT"),"TRAFFIC",IF(OR('CASE DATA'!F167="DISM", 'CASE DATA'!F167="ACQ", 'CASE DATA'!F167="NOTF", 'CASE DATA'!F167="WTHD", 'CASE DATA'!F167="TNSF"), "YES", "NO"))</f>
        <v>NO</v>
      </c>
      <c r="J166" s="114" t="str">
        <f>IF(I166="YES",'CASE DATA'!K167,"N/A")</f>
        <v>N/A</v>
      </c>
      <c r="K166" s="114" t="str">
        <f>IF(I166="YES",'CASE DATA'!I167+'CASE DATA'!J167+'CASE DATA'!L167+'CASE DATA'!M167+'CASE DATA'!N167+'CASE DATA'!O167+'CASE DATA'!P167+'CASE DATA'!Q167+'CASE DATA'!R167,"N/A")</f>
        <v>N/A</v>
      </c>
      <c r="L166" s="117" t="str">
        <f>IF(I166="YES",IF(C166+180&lt;'BASIC INFO'!$B$3, "YES", "NO"),"N/A")</f>
        <v>N/A</v>
      </c>
      <c r="M166" s="114" t="str">
        <f t="array" ref="M166">IF(I166="TRAFFIC","n/a",IF(OR('CASE DATA'!F167="GTR", 'CASE DATA'!F167="GPL"),IF(SUM(COUNTIF('CASE DATA'!U167:AF167, TABLES!$N$2:$N$218&amp;"*"))&gt;0,"felony","eligible"),"n/a"))</f>
        <v>n/a</v>
      </c>
      <c r="N166" s="114" t="str">
        <f t="array" ref="N166">IF(M166="eligible",IF(OR((SUM(COUNTIF('CASE DATA'!U167:AF167,TABLES!$P$2:$P$19&amp;"*"))&gt;0),LEFT('CASE DATA'!U167:AF167,4)="717C", LEFT('CASE DATA'!U167:AF167, 3)="719", LEFT('CASE DATA'!U167:AF167,3)="720", LEFT('CASE DATA'!U167:AF167,3)="724", LEFT('CASE DATA'!U167:AF167,3)="726", LEFT('CASE DATA'!U167:AF167,3)="728", LEFT('CASE DATA'!U167:AF167,4)="901A"), "ineligible misd","eligible"),"n/a")</f>
        <v>n/a</v>
      </c>
      <c r="O166" s="114" t="str">
        <f>IF(N166="eligible",IF(COUNTIF('CASE DATA'!$C$4:$C$200, "")-COUNTIF('CASE DATA'!$A$4:$A$200, "")&gt;0, "YES","NO"),"N/A")</f>
        <v>N/A</v>
      </c>
      <c r="P166" s="114" t="str">
        <f>IF(N166="eligible",'CASE DATA'!K167,"N/A")</f>
        <v>N/A</v>
      </c>
      <c r="Q166" s="114" t="str">
        <f>IF(N166="eligible",'CASE DATA'!I167+'CASE DATA'!J167+'CASE DATA'!L167+'CASE DATA'!M167+'CASE DATA'!N167+'CASE DATA'!O167+'CASE DATA'!P167+'CASE DATA'!Q167+'CASE DATA'!R167,"N/A")</f>
        <v>N/A</v>
      </c>
      <c r="R166" s="114" t="str">
        <f>IF(N166="eligible",IF(C166+2920&lt;'BASIC INFO'!$B$3, "YES", "NO"),"N/A")</f>
        <v>N/A</v>
      </c>
      <c r="S166" s="115" t="str">
        <f>IF(OR('CASE DATA'!F167="DEF"), "YES", "NO")</f>
        <v>NO</v>
      </c>
      <c r="T166" s="117" t="str">
        <f>IF(S166="YES",'CASE DATA'!H167,"N/A")</f>
        <v>N/A</v>
      </c>
      <c r="U166" s="114" t="str">
        <f>IF(S166="YES",'CASE DATA'!K167,"N/A")</f>
        <v>N/A</v>
      </c>
      <c r="V166" s="114" t="str">
        <f>IF(S166="YES",'CASE DATA'!I167+'CASE DATA'!J167+'CASE DATA'!L167+'CASE DATA'!M167+'CASE DATA'!N167+'CASE DATA'!O167+'CASE DATA'!P167+'CASE DATA'!Q167+'CASE DATA'!R167,"N/A")</f>
        <v>N/A</v>
      </c>
      <c r="W166" s="117" t="str">
        <f>IF(OR('CASE DATA'!E167="123.46",'CASE DATA'!E167="123.47"),"YES","NO")</f>
        <v>NO</v>
      </c>
      <c r="X166" s="136" t="str">
        <f>IF(W166="YES",COUNTIFS(AD$3:$AD$200,"&gt;"&amp;('CASE DATA'!C167),$AD$3:$AD$200,"&lt;"&amp;('CASE DATA'!C167+730.5)),"n/a")</f>
        <v>n/a</v>
      </c>
      <c r="Y166" s="114" t="str">
        <f>IF(W166="YES",IF(C166+730.5&lt;'BASIC INFO'!$B$3, "YES","NO"), "N/A")</f>
        <v>N/A</v>
      </c>
      <c r="Z166" s="117" t="str">
        <f>IF('CASE DATA'!E167="725.1","YES","NO")</f>
        <v>NO</v>
      </c>
      <c r="AA166" s="117" t="str">
        <f>IF(Z166="YES",IF(C166+730.5&lt;'BASIC INFO'!$B$3, "YES","NO"), "N/A")</f>
        <v>N/A</v>
      </c>
      <c r="AB166" s="117" t="str">
        <f>IF('BASIC INFO'!$B$6+6574.5&gt;C166, "YES", "NO")</f>
        <v>YES</v>
      </c>
      <c r="AC166" s="117" t="str">
        <f>IF(Z166="YES",COUNTIFS(AD$3:$AD$200,"&gt;"&amp;('CASE DATA'!C167),$AD$3:$AD$200,"&lt;"&amp;('CASE DATA'!C167+730.5)),"n/a")</f>
        <v>n/a</v>
      </c>
    </row>
    <row r="167" spans="1:29" x14ac:dyDescent="0.3">
      <c r="A167" s="117" t="str">
        <f>IF('CASE DATA'!A168="","z",'CASE DATA'!A168)</f>
        <v>z</v>
      </c>
      <c r="B167" s="117" t="str">
        <f>IF('CASE DATA'!A168="","",'CASE DATA'!D168)</f>
        <v/>
      </c>
      <c r="C167" s="120">
        <f>'CASE DATA'!C168</f>
        <v>0</v>
      </c>
      <c r="D167" s="163" t="str">
        <f>IF('CASE DATA'!H168="YES",SUM('CASE DATA'!J168:K168,'CASE DATA'!M168,'CASE DATA'!O168:R168),"n/a")</f>
        <v>n/a</v>
      </c>
      <c r="E167" s="5" t="str">
        <f>IF(OR('CASE DATA'!F168="JUV", 'CASE DATA'!F168="JWV"), "YES", "NO")</f>
        <v>NO</v>
      </c>
      <c r="F167" s="5" t="str">
        <f t="array" ref="F167">IF(E167="YES",IF(SUM(COUNTIF('CASE DATA'!$F$4:$F$200, {"GTR","GPL","DEF","JUV"}))&gt;0, "YES","NO"),"N/A")</f>
        <v>N/A</v>
      </c>
      <c r="G167" s="5" t="str">
        <f>IF(E167="YES",IF(COUNTIF('CASE DATA'!$C$4:$C$200, "")-COUNTIF('CASE DATA'!$A$4:$A$200, "")&gt;0, "YES","NO"),"N/A")</f>
        <v>N/A</v>
      </c>
      <c r="H167" s="117" t="str">
        <f>_xlfn.IFS(E167="NO", "N/A", AND('BASIC INFO'!$B$3&gt;'BASIC INFO'!$B$6+6574.5, C167+730.5&lt;'BASIC INFO'!$B$3), "YES", 'BASIC INFO'!$B$3&lt;('BASIC INFO'!$B$6+6574.5), "NOT YET 18", C167+730.5&gt;'BASIC INFO'!$B$3, "NOT YET 2 YEARS")</f>
        <v>N/A</v>
      </c>
      <c r="I167" s="115" t="str">
        <f>IF(OR(AND(LEFT('CASE DATA'!E168,4)="321.",MID('CASE DATA'!A168,8,2)="SM"),MID('CASE DATA'!A168,8,2)="ST",MID('CASE DATA'!A168,8,2)="NT"),"TRAFFIC",IF(OR('CASE DATA'!F168="DISM", 'CASE DATA'!F168="ACQ", 'CASE DATA'!F168="NOTF", 'CASE DATA'!F168="WTHD", 'CASE DATA'!F168="TNSF"), "YES", "NO"))</f>
        <v>NO</v>
      </c>
      <c r="J167" s="114" t="str">
        <f>IF(I167="YES",'CASE DATA'!K168,"N/A")</f>
        <v>N/A</v>
      </c>
      <c r="K167" s="114" t="str">
        <f>IF(I167="YES",'CASE DATA'!I168+'CASE DATA'!J168+'CASE DATA'!L168+'CASE DATA'!M168+'CASE DATA'!N168+'CASE DATA'!O168+'CASE DATA'!P168+'CASE DATA'!Q168+'CASE DATA'!R168,"N/A")</f>
        <v>N/A</v>
      </c>
      <c r="L167" s="117" t="str">
        <f>IF(I167="YES",IF(C167+180&lt;'BASIC INFO'!$B$3, "YES", "NO"),"N/A")</f>
        <v>N/A</v>
      </c>
      <c r="M167" s="114" t="str">
        <f t="array" ref="M167">IF(I167="TRAFFIC","n/a",IF(OR('CASE DATA'!F168="GTR", 'CASE DATA'!F168="GPL"),IF(SUM(COUNTIF('CASE DATA'!U168:AF168, TABLES!$N$2:$N$218&amp;"*"))&gt;0,"felony","eligible"),"n/a"))</f>
        <v>n/a</v>
      </c>
      <c r="N167" s="114" t="str">
        <f t="array" ref="N167">IF(M167="eligible",IF(OR((SUM(COUNTIF('CASE DATA'!U168:AF168,TABLES!$P$2:$P$19&amp;"*"))&gt;0),LEFT('CASE DATA'!U168:AF168,4)="717C", LEFT('CASE DATA'!U168:AF168, 3)="719", LEFT('CASE DATA'!U168:AF168,3)="720", LEFT('CASE DATA'!U168:AF168,3)="724", LEFT('CASE DATA'!U168:AF168,3)="726", LEFT('CASE DATA'!U168:AF168,3)="728", LEFT('CASE DATA'!U168:AF168,4)="901A"), "ineligible misd","eligible"),"n/a")</f>
        <v>n/a</v>
      </c>
      <c r="O167" s="114" t="str">
        <f>IF(N167="eligible",IF(COUNTIF('CASE DATA'!$C$4:$C$200, "")-COUNTIF('CASE DATA'!$A$4:$A$200, "")&gt;0, "YES","NO"),"N/A")</f>
        <v>N/A</v>
      </c>
      <c r="P167" s="114" t="str">
        <f>IF(N167="eligible",'CASE DATA'!K168,"N/A")</f>
        <v>N/A</v>
      </c>
      <c r="Q167" s="114" t="str">
        <f>IF(N167="eligible",'CASE DATA'!I168+'CASE DATA'!J168+'CASE DATA'!L168+'CASE DATA'!M168+'CASE DATA'!N168+'CASE DATA'!O168+'CASE DATA'!P168+'CASE DATA'!Q168+'CASE DATA'!R168,"N/A")</f>
        <v>N/A</v>
      </c>
      <c r="R167" s="114" t="str">
        <f>IF(N167="eligible",IF(C167+2920&lt;'BASIC INFO'!$B$3, "YES", "NO"),"N/A")</f>
        <v>N/A</v>
      </c>
      <c r="S167" s="115" t="str">
        <f>IF(OR('CASE DATA'!F168="DEF"), "YES", "NO")</f>
        <v>NO</v>
      </c>
      <c r="T167" s="117" t="str">
        <f>IF(S167="YES",'CASE DATA'!H168,"N/A")</f>
        <v>N/A</v>
      </c>
      <c r="U167" s="114" t="str">
        <f>IF(S167="YES",'CASE DATA'!K168,"N/A")</f>
        <v>N/A</v>
      </c>
      <c r="V167" s="114" t="str">
        <f>IF(S167="YES",'CASE DATA'!I168+'CASE DATA'!J168+'CASE DATA'!L168+'CASE DATA'!M168+'CASE DATA'!N168+'CASE DATA'!O168+'CASE DATA'!P168+'CASE DATA'!Q168+'CASE DATA'!R168,"N/A")</f>
        <v>N/A</v>
      </c>
      <c r="W167" s="117" t="str">
        <f>IF(OR('CASE DATA'!E168="123.46",'CASE DATA'!E168="123.47"),"YES","NO")</f>
        <v>NO</v>
      </c>
      <c r="X167" s="136" t="str">
        <f>IF(W167="YES",COUNTIFS(AD$3:$AD$200,"&gt;"&amp;('CASE DATA'!C168),$AD$3:$AD$200,"&lt;"&amp;('CASE DATA'!C168+730.5)),"n/a")</f>
        <v>n/a</v>
      </c>
      <c r="Y167" s="114" t="str">
        <f>IF(W167="YES",IF(C167+730.5&lt;'BASIC INFO'!$B$3, "YES","NO"), "N/A")</f>
        <v>N/A</v>
      </c>
      <c r="Z167" s="117" t="str">
        <f>IF('CASE DATA'!E168="725.1","YES","NO")</f>
        <v>NO</v>
      </c>
      <c r="AA167" s="117" t="str">
        <f>IF(Z167="YES",IF(C167+730.5&lt;'BASIC INFO'!$B$3, "YES","NO"), "N/A")</f>
        <v>N/A</v>
      </c>
      <c r="AB167" s="117" t="str">
        <f>IF('BASIC INFO'!$B$6+6574.5&gt;C167, "YES", "NO")</f>
        <v>YES</v>
      </c>
      <c r="AC167" s="117" t="str">
        <f>IF(Z167="YES",COUNTIFS(AD$3:$AD$200,"&gt;"&amp;('CASE DATA'!C168),$AD$3:$AD$200,"&lt;"&amp;('CASE DATA'!C168+730.5)),"n/a")</f>
        <v>n/a</v>
      </c>
    </row>
    <row r="168" spans="1:29" x14ac:dyDescent="0.3">
      <c r="A168" s="117" t="str">
        <f>IF('CASE DATA'!A169="","z",'CASE DATA'!A169)</f>
        <v>z</v>
      </c>
      <c r="B168" s="117" t="str">
        <f>IF('CASE DATA'!A169="","",'CASE DATA'!D169)</f>
        <v/>
      </c>
      <c r="C168" s="120">
        <f>'CASE DATA'!C169</f>
        <v>0</v>
      </c>
      <c r="D168" s="163" t="str">
        <f>IF('CASE DATA'!H169="YES",SUM('CASE DATA'!J169:K169,'CASE DATA'!M169,'CASE DATA'!O169:R169),"n/a")</f>
        <v>n/a</v>
      </c>
      <c r="E168" s="5" t="str">
        <f>IF(OR('CASE DATA'!F169="JUV", 'CASE DATA'!F169="JWV"), "YES", "NO")</f>
        <v>NO</v>
      </c>
      <c r="F168" s="5" t="str">
        <f t="array" ref="F168">IF(E168="YES",IF(SUM(COUNTIF('CASE DATA'!$F$4:$F$200, {"GTR","GPL","DEF","JUV"}))&gt;0, "YES","NO"),"N/A")</f>
        <v>N/A</v>
      </c>
      <c r="G168" s="5" t="str">
        <f>IF(E168="YES",IF(COUNTIF('CASE DATA'!$C$4:$C$200, "")-COUNTIF('CASE DATA'!$A$4:$A$200, "")&gt;0, "YES","NO"),"N/A")</f>
        <v>N/A</v>
      </c>
      <c r="H168" s="117" t="str">
        <f>_xlfn.IFS(E168="NO", "N/A", AND('BASIC INFO'!$B$3&gt;'BASIC INFO'!$B$6+6574.5, C168+730.5&lt;'BASIC INFO'!$B$3), "YES", 'BASIC INFO'!$B$3&lt;('BASIC INFO'!$B$6+6574.5), "NOT YET 18", C168+730.5&gt;'BASIC INFO'!$B$3, "NOT YET 2 YEARS")</f>
        <v>N/A</v>
      </c>
      <c r="I168" s="115" t="str">
        <f>IF(OR(AND(LEFT('CASE DATA'!E169,4)="321.",MID('CASE DATA'!A169,8,2)="SM"),MID('CASE DATA'!A169,8,2)="ST",MID('CASE DATA'!A169,8,2)="NT"),"TRAFFIC",IF(OR('CASE DATA'!F169="DISM", 'CASE DATA'!F169="ACQ", 'CASE DATA'!F169="NOTF", 'CASE DATA'!F169="WTHD", 'CASE DATA'!F169="TNSF"), "YES", "NO"))</f>
        <v>NO</v>
      </c>
      <c r="J168" s="114" t="str">
        <f>IF(I168="YES",'CASE DATA'!K169,"N/A")</f>
        <v>N/A</v>
      </c>
      <c r="K168" s="114" t="str">
        <f>IF(I168="YES",'CASE DATA'!I169+'CASE DATA'!J169+'CASE DATA'!L169+'CASE DATA'!M169+'CASE DATA'!N169+'CASE DATA'!O169+'CASE DATA'!P169+'CASE DATA'!Q169+'CASE DATA'!R169,"N/A")</f>
        <v>N/A</v>
      </c>
      <c r="L168" s="117" t="str">
        <f>IF(I168="YES",IF(C168+180&lt;'BASIC INFO'!$B$3, "YES", "NO"),"N/A")</f>
        <v>N/A</v>
      </c>
      <c r="M168" s="114" t="str">
        <f t="array" ref="M168">IF(I168="TRAFFIC","n/a",IF(OR('CASE DATA'!F169="GTR", 'CASE DATA'!F169="GPL"),IF(SUM(COUNTIF('CASE DATA'!U169:AF169, TABLES!$N$2:$N$218&amp;"*"))&gt;0,"felony","eligible"),"n/a"))</f>
        <v>n/a</v>
      </c>
      <c r="N168" s="114" t="str">
        <f t="array" ref="N168">IF(M168="eligible",IF(OR((SUM(COUNTIF('CASE DATA'!U169:AF169,TABLES!$P$2:$P$19&amp;"*"))&gt;0),LEFT('CASE DATA'!U169:AF169,4)="717C", LEFT('CASE DATA'!U169:AF169, 3)="719", LEFT('CASE DATA'!U169:AF169,3)="720", LEFT('CASE DATA'!U169:AF169,3)="724", LEFT('CASE DATA'!U169:AF169,3)="726", LEFT('CASE DATA'!U169:AF169,3)="728", LEFT('CASE DATA'!U169:AF169,4)="901A"), "ineligible misd","eligible"),"n/a")</f>
        <v>n/a</v>
      </c>
      <c r="O168" s="114" t="str">
        <f>IF(N168="eligible",IF(COUNTIF('CASE DATA'!$C$4:$C$200, "")-COUNTIF('CASE DATA'!$A$4:$A$200, "")&gt;0, "YES","NO"),"N/A")</f>
        <v>N/A</v>
      </c>
      <c r="P168" s="114" t="str">
        <f>IF(N168="eligible",'CASE DATA'!K169,"N/A")</f>
        <v>N/A</v>
      </c>
      <c r="Q168" s="114" t="str">
        <f>IF(N168="eligible",'CASE DATA'!I169+'CASE DATA'!J169+'CASE DATA'!L169+'CASE DATA'!M169+'CASE DATA'!N169+'CASE DATA'!O169+'CASE DATA'!P169+'CASE DATA'!Q169+'CASE DATA'!R169,"N/A")</f>
        <v>N/A</v>
      </c>
      <c r="R168" s="114" t="str">
        <f>IF(N168="eligible",IF(C168+2920&lt;'BASIC INFO'!$B$3, "YES", "NO"),"N/A")</f>
        <v>N/A</v>
      </c>
      <c r="S168" s="115" t="str">
        <f>IF(OR('CASE DATA'!F169="DEF"), "YES", "NO")</f>
        <v>NO</v>
      </c>
      <c r="T168" s="117" t="str">
        <f>IF(S168="YES",'CASE DATA'!H169,"N/A")</f>
        <v>N/A</v>
      </c>
      <c r="U168" s="114" t="str">
        <f>IF(S168="YES",'CASE DATA'!K169,"N/A")</f>
        <v>N/A</v>
      </c>
      <c r="V168" s="114" t="str">
        <f>IF(S168="YES",'CASE DATA'!I169+'CASE DATA'!J169+'CASE DATA'!L169+'CASE DATA'!M169+'CASE DATA'!N169+'CASE DATA'!O169+'CASE DATA'!P169+'CASE DATA'!Q169+'CASE DATA'!R169,"N/A")</f>
        <v>N/A</v>
      </c>
      <c r="W168" s="117" t="str">
        <f>IF(OR('CASE DATA'!E169="123.46",'CASE DATA'!E169="123.47"),"YES","NO")</f>
        <v>NO</v>
      </c>
      <c r="X168" s="136" t="str">
        <f>IF(W168="YES",COUNTIFS(AD$3:$AD$200,"&gt;"&amp;('CASE DATA'!C169),$AD$3:$AD$200,"&lt;"&amp;('CASE DATA'!C169+730.5)),"n/a")</f>
        <v>n/a</v>
      </c>
      <c r="Y168" s="114" t="str">
        <f>IF(W168="YES",IF(C168+730.5&lt;'BASIC INFO'!$B$3, "YES","NO"), "N/A")</f>
        <v>N/A</v>
      </c>
      <c r="Z168" s="117" t="str">
        <f>IF('CASE DATA'!E169="725.1","YES","NO")</f>
        <v>NO</v>
      </c>
      <c r="AA168" s="117" t="str">
        <f>IF(Z168="YES",IF(C168+730.5&lt;'BASIC INFO'!$B$3, "YES","NO"), "N/A")</f>
        <v>N/A</v>
      </c>
      <c r="AB168" s="117" t="str">
        <f>IF('BASIC INFO'!$B$6+6574.5&gt;C168, "YES", "NO")</f>
        <v>YES</v>
      </c>
      <c r="AC168" s="117" t="str">
        <f>IF(Z168="YES",COUNTIFS(AD$3:$AD$200,"&gt;"&amp;('CASE DATA'!C169),$AD$3:$AD$200,"&lt;"&amp;('CASE DATA'!C169+730.5)),"n/a")</f>
        <v>n/a</v>
      </c>
    </row>
    <row r="169" spans="1:29" x14ac:dyDescent="0.3">
      <c r="A169" s="117" t="str">
        <f>IF('CASE DATA'!A170="","z",'CASE DATA'!A170)</f>
        <v>z</v>
      </c>
      <c r="B169" s="117" t="str">
        <f>IF('CASE DATA'!A170="","",'CASE DATA'!D170)</f>
        <v/>
      </c>
      <c r="C169" s="120">
        <f>'CASE DATA'!C170</f>
        <v>0</v>
      </c>
      <c r="D169" s="163" t="str">
        <f>IF('CASE DATA'!H170="YES",SUM('CASE DATA'!J170:K170,'CASE DATA'!M170,'CASE DATA'!O170:R170),"n/a")</f>
        <v>n/a</v>
      </c>
      <c r="E169" s="5" t="str">
        <f>IF(OR('CASE DATA'!F170="JUV", 'CASE DATA'!F170="JWV"), "YES", "NO")</f>
        <v>NO</v>
      </c>
      <c r="F169" s="5" t="str">
        <f t="array" ref="F169">IF(E169="YES",IF(SUM(COUNTIF('CASE DATA'!$F$4:$F$200, {"GTR","GPL","DEF","JUV"}))&gt;0, "YES","NO"),"N/A")</f>
        <v>N/A</v>
      </c>
      <c r="G169" s="5" t="str">
        <f>IF(E169="YES",IF(COUNTIF('CASE DATA'!$C$4:$C$200, "")-COUNTIF('CASE DATA'!$A$4:$A$200, "")&gt;0, "YES","NO"),"N/A")</f>
        <v>N/A</v>
      </c>
      <c r="H169" s="117" t="str">
        <f>_xlfn.IFS(E169="NO", "N/A", AND('BASIC INFO'!$B$3&gt;'BASIC INFO'!$B$6+6574.5, C169+730.5&lt;'BASIC INFO'!$B$3), "YES", 'BASIC INFO'!$B$3&lt;('BASIC INFO'!$B$6+6574.5), "NOT YET 18", C169+730.5&gt;'BASIC INFO'!$B$3, "NOT YET 2 YEARS")</f>
        <v>N/A</v>
      </c>
      <c r="I169" s="115" t="str">
        <f>IF(OR(AND(LEFT('CASE DATA'!E170,4)="321.",MID('CASE DATA'!A170,8,2)="SM"),MID('CASE DATA'!A170,8,2)="ST",MID('CASE DATA'!A170,8,2)="NT"),"TRAFFIC",IF(OR('CASE DATA'!F170="DISM", 'CASE DATA'!F170="ACQ", 'CASE DATA'!F170="NOTF", 'CASE DATA'!F170="WTHD", 'CASE DATA'!F170="TNSF"), "YES", "NO"))</f>
        <v>NO</v>
      </c>
      <c r="J169" s="114" t="str">
        <f>IF(I169="YES",'CASE DATA'!K170,"N/A")</f>
        <v>N/A</v>
      </c>
      <c r="K169" s="114" t="str">
        <f>IF(I169="YES",'CASE DATA'!I170+'CASE DATA'!J170+'CASE DATA'!L170+'CASE DATA'!M170+'CASE DATA'!N170+'CASE DATA'!O170+'CASE DATA'!P170+'CASE DATA'!Q170+'CASE DATA'!R170,"N/A")</f>
        <v>N/A</v>
      </c>
      <c r="L169" s="117" t="str">
        <f>IF(I169="YES",IF(C169+180&lt;'BASIC INFO'!$B$3, "YES", "NO"),"N/A")</f>
        <v>N/A</v>
      </c>
      <c r="M169" s="114" t="str">
        <f t="array" ref="M169">IF(I169="TRAFFIC","n/a",IF(OR('CASE DATA'!F170="GTR", 'CASE DATA'!F170="GPL"),IF(SUM(COUNTIF('CASE DATA'!U170:AF170, TABLES!$N$2:$N$218&amp;"*"))&gt;0,"felony","eligible"),"n/a"))</f>
        <v>n/a</v>
      </c>
      <c r="N169" s="114" t="str">
        <f t="array" ref="N169">IF(M169="eligible",IF(OR((SUM(COUNTIF('CASE DATA'!U170:AF170,TABLES!$P$2:$P$19&amp;"*"))&gt;0),LEFT('CASE DATA'!U170:AF170,4)="717C", LEFT('CASE DATA'!U170:AF170, 3)="719", LEFT('CASE DATA'!U170:AF170,3)="720", LEFT('CASE DATA'!U170:AF170,3)="724", LEFT('CASE DATA'!U170:AF170,3)="726", LEFT('CASE DATA'!U170:AF170,3)="728", LEFT('CASE DATA'!U170:AF170,4)="901A"), "ineligible misd","eligible"),"n/a")</f>
        <v>n/a</v>
      </c>
      <c r="O169" s="114" t="str">
        <f>IF(N169="eligible",IF(COUNTIF('CASE DATA'!$C$4:$C$200, "")-COUNTIF('CASE DATA'!$A$4:$A$200, "")&gt;0, "YES","NO"),"N/A")</f>
        <v>N/A</v>
      </c>
      <c r="P169" s="114" t="str">
        <f>IF(N169="eligible",'CASE DATA'!K170,"N/A")</f>
        <v>N/A</v>
      </c>
      <c r="Q169" s="114" t="str">
        <f>IF(N169="eligible",'CASE DATA'!I170+'CASE DATA'!J170+'CASE DATA'!L170+'CASE DATA'!M170+'CASE DATA'!N170+'CASE DATA'!O170+'CASE DATA'!P170+'CASE DATA'!Q170+'CASE DATA'!R170,"N/A")</f>
        <v>N/A</v>
      </c>
      <c r="R169" s="114" t="str">
        <f>IF(N169="eligible",IF(C169+2920&lt;'BASIC INFO'!$B$3, "YES", "NO"),"N/A")</f>
        <v>N/A</v>
      </c>
      <c r="S169" s="115" t="str">
        <f>IF(OR('CASE DATA'!F170="DEF"), "YES", "NO")</f>
        <v>NO</v>
      </c>
      <c r="T169" s="117" t="str">
        <f>IF(S169="YES",'CASE DATA'!H170,"N/A")</f>
        <v>N/A</v>
      </c>
      <c r="U169" s="114" t="str">
        <f>IF(S169="YES",'CASE DATA'!K170,"N/A")</f>
        <v>N/A</v>
      </c>
      <c r="V169" s="114" t="str">
        <f>IF(S169="YES",'CASE DATA'!I170+'CASE DATA'!J170+'CASE DATA'!L170+'CASE DATA'!M170+'CASE DATA'!N170+'CASE DATA'!O170+'CASE DATA'!P170+'CASE DATA'!Q170+'CASE DATA'!R170,"N/A")</f>
        <v>N/A</v>
      </c>
      <c r="W169" s="117" t="str">
        <f>IF(OR('CASE DATA'!E170="123.46",'CASE DATA'!E170="123.47"),"YES","NO")</f>
        <v>NO</v>
      </c>
      <c r="X169" s="136" t="str">
        <f>IF(W169="YES",COUNTIFS(AD$3:$AD$200,"&gt;"&amp;('CASE DATA'!C170),$AD$3:$AD$200,"&lt;"&amp;('CASE DATA'!C170+730.5)),"n/a")</f>
        <v>n/a</v>
      </c>
      <c r="Y169" s="114" t="str">
        <f>IF(W169="YES",IF(C169+730.5&lt;'BASIC INFO'!$B$3, "YES","NO"), "N/A")</f>
        <v>N/A</v>
      </c>
      <c r="Z169" s="117" t="str">
        <f>IF('CASE DATA'!E170="725.1","YES","NO")</f>
        <v>NO</v>
      </c>
      <c r="AA169" s="117" t="str">
        <f>IF(Z169="YES",IF(C169+730.5&lt;'BASIC INFO'!$B$3, "YES","NO"), "N/A")</f>
        <v>N/A</v>
      </c>
      <c r="AB169" s="117" t="str">
        <f>IF('BASIC INFO'!$B$6+6574.5&gt;C169, "YES", "NO")</f>
        <v>YES</v>
      </c>
      <c r="AC169" s="117" t="str">
        <f>IF(Z169="YES",COUNTIFS(AD$3:$AD$200,"&gt;"&amp;('CASE DATA'!C170),$AD$3:$AD$200,"&lt;"&amp;('CASE DATA'!C170+730.5)),"n/a")</f>
        <v>n/a</v>
      </c>
    </row>
    <row r="170" spans="1:29" x14ac:dyDescent="0.3">
      <c r="A170" s="117" t="str">
        <f>IF('CASE DATA'!A171="","z",'CASE DATA'!A171)</f>
        <v>z</v>
      </c>
      <c r="B170" s="117" t="str">
        <f>IF('CASE DATA'!A171="","",'CASE DATA'!D171)</f>
        <v/>
      </c>
      <c r="C170" s="120">
        <f>'CASE DATA'!C171</f>
        <v>0</v>
      </c>
      <c r="D170" s="163" t="str">
        <f>IF('CASE DATA'!H171="YES",SUM('CASE DATA'!J171:K171,'CASE DATA'!M171,'CASE DATA'!O171:R171),"n/a")</f>
        <v>n/a</v>
      </c>
      <c r="E170" s="5" t="str">
        <f>IF(OR('CASE DATA'!F171="JUV", 'CASE DATA'!F171="JWV"), "YES", "NO")</f>
        <v>NO</v>
      </c>
      <c r="F170" s="5" t="str">
        <f t="array" ref="F170">IF(E170="YES",IF(SUM(COUNTIF('CASE DATA'!$F$4:$F$200, {"GTR","GPL","DEF","JUV"}))&gt;0, "YES","NO"),"N/A")</f>
        <v>N/A</v>
      </c>
      <c r="G170" s="5" t="str">
        <f>IF(E170="YES",IF(COUNTIF('CASE DATA'!$C$4:$C$200, "")-COUNTIF('CASE DATA'!$A$4:$A$200, "")&gt;0, "YES","NO"),"N/A")</f>
        <v>N/A</v>
      </c>
      <c r="H170" s="117" t="str">
        <f>_xlfn.IFS(E170="NO", "N/A", AND('BASIC INFO'!$B$3&gt;'BASIC INFO'!$B$6+6574.5, C170+730.5&lt;'BASIC INFO'!$B$3), "YES", 'BASIC INFO'!$B$3&lt;('BASIC INFO'!$B$6+6574.5), "NOT YET 18", C170+730.5&gt;'BASIC INFO'!$B$3, "NOT YET 2 YEARS")</f>
        <v>N/A</v>
      </c>
      <c r="I170" s="115" t="str">
        <f>IF(OR(AND(LEFT('CASE DATA'!E171,4)="321.",MID('CASE DATA'!A171,8,2)="SM"),MID('CASE DATA'!A171,8,2)="ST",MID('CASE DATA'!A171,8,2)="NT"),"TRAFFIC",IF(OR('CASE DATA'!F171="DISM", 'CASE DATA'!F171="ACQ", 'CASE DATA'!F171="NOTF", 'CASE DATA'!F171="WTHD", 'CASE DATA'!F171="TNSF"), "YES", "NO"))</f>
        <v>NO</v>
      </c>
      <c r="J170" s="114" t="str">
        <f>IF(I170="YES",'CASE DATA'!K171,"N/A")</f>
        <v>N/A</v>
      </c>
      <c r="K170" s="114" t="str">
        <f>IF(I170="YES",'CASE DATA'!I171+'CASE DATA'!J171+'CASE DATA'!L171+'CASE DATA'!M171+'CASE DATA'!N171+'CASE DATA'!O171+'CASE DATA'!P171+'CASE DATA'!Q171+'CASE DATA'!R171,"N/A")</f>
        <v>N/A</v>
      </c>
      <c r="L170" s="117" t="str">
        <f>IF(I170="YES",IF(C170+180&lt;'BASIC INFO'!$B$3, "YES", "NO"),"N/A")</f>
        <v>N/A</v>
      </c>
      <c r="M170" s="114" t="str">
        <f t="array" ref="M170">IF(I170="TRAFFIC","n/a",IF(OR('CASE DATA'!F171="GTR", 'CASE DATA'!F171="GPL"),IF(SUM(COUNTIF('CASE DATA'!U171:AF171, TABLES!$N$2:$N$218&amp;"*"))&gt;0,"felony","eligible"),"n/a"))</f>
        <v>n/a</v>
      </c>
      <c r="N170" s="114" t="str">
        <f t="array" ref="N170">IF(M170="eligible",IF(OR((SUM(COUNTIF('CASE DATA'!U171:AF171,TABLES!$P$2:$P$19&amp;"*"))&gt;0),LEFT('CASE DATA'!U171:AF171,4)="717C", LEFT('CASE DATA'!U171:AF171, 3)="719", LEFT('CASE DATA'!U171:AF171,3)="720", LEFT('CASE DATA'!U171:AF171,3)="724", LEFT('CASE DATA'!U171:AF171,3)="726", LEFT('CASE DATA'!U171:AF171,3)="728", LEFT('CASE DATA'!U171:AF171,4)="901A"), "ineligible misd","eligible"),"n/a")</f>
        <v>n/a</v>
      </c>
      <c r="O170" s="114" t="str">
        <f>IF(N170="eligible",IF(COUNTIF('CASE DATA'!$C$4:$C$200, "")-COUNTIF('CASE DATA'!$A$4:$A$200, "")&gt;0, "YES","NO"),"N/A")</f>
        <v>N/A</v>
      </c>
      <c r="P170" s="114" t="str">
        <f>IF(N170="eligible",'CASE DATA'!K171,"N/A")</f>
        <v>N/A</v>
      </c>
      <c r="Q170" s="114" t="str">
        <f>IF(N170="eligible",'CASE DATA'!I171+'CASE DATA'!J171+'CASE DATA'!L171+'CASE DATA'!M171+'CASE DATA'!N171+'CASE DATA'!O171+'CASE DATA'!P171+'CASE DATA'!Q171+'CASE DATA'!R171,"N/A")</f>
        <v>N/A</v>
      </c>
      <c r="R170" s="114" t="str">
        <f>IF(N170="eligible",IF(C170+2920&lt;'BASIC INFO'!$B$3, "YES", "NO"),"N/A")</f>
        <v>N/A</v>
      </c>
      <c r="S170" s="115" t="str">
        <f>IF(OR('CASE DATA'!F171="DEF"), "YES", "NO")</f>
        <v>NO</v>
      </c>
      <c r="T170" s="117" t="str">
        <f>IF(S170="YES",'CASE DATA'!H171,"N/A")</f>
        <v>N/A</v>
      </c>
      <c r="U170" s="114" t="str">
        <f>IF(S170="YES",'CASE DATA'!K171,"N/A")</f>
        <v>N/A</v>
      </c>
      <c r="V170" s="114" t="str">
        <f>IF(S170="YES",'CASE DATA'!I171+'CASE DATA'!J171+'CASE DATA'!L171+'CASE DATA'!M171+'CASE DATA'!N171+'CASE DATA'!O171+'CASE DATA'!P171+'CASE DATA'!Q171+'CASE DATA'!R171,"N/A")</f>
        <v>N/A</v>
      </c>
      <c r="W170" s="117" t="str">
        <f>IF(OR('CASE DATA'!E171="123.46",'CASE DATA'!E171="123.47"),"YES","NO")</f>
        <v>NO</v>
      </c>
      <c r="X170" s="136" t="str">
        <f>IF(W170="YES",COUNTIFS(AD$3:$AD$200,"&gt;"&amp;('CASE DATA'!C171),$AD$3:$AD$200,"&lt;"&amp;('CASE DATA'!C171+730.5)),"n/a")</f>
        <v>n/a</v>
      </c>
      <c r="Y170" s="114" t="str">
        <f>IF(W170="YES",IF(C170+730.5&lt;'BASIC INFO'!$B$3, "YES","NO"), "N/A")</f>
        <v>N/A</v>
      </c>
      <c r="Z170" s="117" t="str">
        <f>IF('CASE DATA'!E171="725.1","YES","NO")</f>
        <v>NO</v>
      </c>
      <c r="AA170" s="117" t="str">
        <f>IF(Z170="YES",IF(C170+730.5&lt;'BASIC INFO'!$B$3, "YES","NO"), "N/A")</f>
        <v>N/A</v>
      </c>
      <c r="AB170" s="117" t="str">
        <f>IF('BASIC INFO'!$B$6+6574.5&gt;C170, "YES", "NO")</f>
        <v>YES</v>
      </c>
      <c r="AC170" s="117" t="str">
        <f>IF(Z170="YES",COUNTIFS(AD$3:$AD$200,"&gt;"&amp;('CASE DATA'!C171),$AD$3:$AD$200,"&lt;"&amp;('CASE DATA'!C171+730.5)),"n/a")</f>
        <v>n/a</v>
      </c>
    </row>
    <row r="171" spans="1:29" x14ac:dyDescent="0.3">
      <c r="A171" s="117" t="str">
        <f>IF('CASE DATA'!A172="","z",'CASE DATA'!A172)</f>
        <v>z</v>
      </c>
      <c r="B171" s="117" t="str">
        <f>IF('CASE DATA'!A172="","",'CASE DATA'!D172)</f>
        <v/>
      </c>
      <c r="C171" s="120">
        <f>'CASE DATA'!C172</f>
        <v>0</v>
      </c>
      <c r="D171" s="163" t="str">
        <f>IF('CASE DATA'!H172="YES",SUM('CASE DATA'!J172:K172,'CASE DATA'!M172,'CASE DATA'!O172:R172),"n/a")</f>
        <v>n/a</v>
      </c>
      <c r="E171" s="5" t="str">
        <f>IF(OR('CASE DATA'!F172="JUV", 'CASE DATA'!F172="JWV"), "YES", "NO")</f>
        <v>NO</v>
      </c>
      <c r="F171" s="5" t="str">
        <f t="array" ref="F171">IF(E171="YES",IF(SUM(COUNTIF('CASE DATA'!$F$4:$F$200, {"GTR","GPL","DEF","JUV"}))&gt;0, "YES","NO"),"N/A")</f>
        <v>N/A</v>
      </c>
      <c r="G171" s="5" t="str">
        <f>IF(E171="YES",IF(COUNTIF('CASE DATA'!$C$4:$C$200, "")-COUNTIF('CASE DATA'!$A$4:$A$200, "")&gt;0, "YES","NO"),"N/A")</f>
        <v>N/A</v>
      </c>
      <c r="H171" s="117" t="str">
        <f>_xlfn.IFS(E171="NO", "N/A", AND('BASIC INFO'!$B$3&gt;'BASIC INFO'!$B$6+6574.5, C171+730.5&lt;'BASIC INFO'!$B$3), "YES", 'BASIC INFO'!$B$3&lt;('BASIC INFO'!$B$6+6574.5), "NOT YET 18", C171+730.5&gt;'BASIC INFO'!$B$3, "NOT YET 2 YEARS")</f>
        <v>N/A</v>
      </c>
      <c r="I171" s="115" t="str">
        <f>IF(OR(AND(LEFT('CASE DATA'!E172,4)="321.",MID('CASE DATA'!A172,8,2)="SM"),MID('CASE DATA'!A172,8,2)="ST",MID('CASE DATA'!A172,8,2)="NT"),"TRAFFIC",IF(OR('CASE DATA'!F172="DISM", 'CASE DATA'!F172="ACQ", 'CASE DATA'!F172="NOTF", 'CASE DATA'!F172="WTHD", 'CASE DATA'!F172="TNSF"), "YES", "NO"))</f>
        <v>NO</v>
      </c>
      <c r="J171" s="114" t="str">
        <f>IF(I171="YES",'CASE DATA'!K172,"N/A")</f>
        <v>N/A</v>
      </c>
      <c r="K171" s="114" t="str">
        <f>IF(I171="YES",'CASE DATA'!I172+'CASE DATA'!J172+'CASE DATA'!L172+'CASE DATA'!M172+'CASE DATA'!N172+'CASE DATA'!O172+'CASE DATA'!P172+'CASE DATA'!Q172+'CASE DATA'!R172,"N/A")</f>
        <v>N/A</v>
      </c>
      <c r="L171" s="117" t="str">
        <f>IF(I171="YES",IF(C171+180&lt;'BASIC INFO'!$B$3, "YES", "NO"),"N/A")</f>
        <v>N/A</v>
      </c>
      <c r="M171" s="114" t="str">
        <f t="array" ref="M171">IF(I171="TRAFFIC","n/a",IF(OR('CASE DATA'!F172="GTR", 'CASE DATA'!F172="GPL"),IF(SUM(COUNTIF('CASE DATA'!U172:AF172, TABLES!$N$2:$N$218&amp;"*"))&gt;0,"felony","eligible"),"n/a"))</f>
        <v>n/a</v>
      </c>
      <c r="N171" s="114" t="str">
        <f t="array" ref="N171">IF(M171="eligible",IF(OR((SUM(COUNTIF('CASE DATA'!U172:AF172,TABLES!$P$2:$P$19&amp;"*"))&gt;0),LEFT('CASE DATA'!U172:AF172,4)="717C", LEFT('CASE DATA'!U172:AF172, 3)="719", LEFT('CASE DATA'!U172:AF172,3)="720", LEFT('CASE DATA'!U172:AF172,3)="724", LEFT('CASE DATA'!U172:AF172,3)="726", LEFT('CASE DATA'!U172:AF172,3)="728", LEFT('CASE DATA'!U172:AF172,4)="901A"), "ineligible misd","eligible"),"n/a")</f>
        <v>n/a</v>
      </c>
      <c r="O171" s="114" t="str">
        <f>IF(N171="eligible",IF(COUNTIF('CASE DATA'!$C$4:$C$200, "")-COUNTIF('CASE DATA'!$A$4:$A$200, "")&gt;0, "YES","NO"),"N/A")</f>
        <v>N/A</v>
      </c>
      <c r="P171" s="114" t="str">
        <f>IF(N171="eligible",'CASE DATA'!K172,"N/A")</f>
        <v>N/A</v>
      </c>
      <c r="Q171" s="114" t="str">
        <f>IF(N171="eligible",'CASE DATA'!I172+'CASE DATA'!J172+'CASE DATA'!L172+'CASE DATA'!M172+'CASE DATA'!N172+'CASE DATA'!O172+'CASE DATA'!P172+'CASE DATA'!Q172+'CASE DATA'!R172,"N/A")</f>
        <v>N/A</v>
      </c>
      <c r="R171" s="114" t="str">
        <f>IF(N171="eligible",IF(C171+2920&lt;'BASIC INFO'!$B$3, "YES", "NO"),"N/A")</f>
        <v>N/A</v>
      </c>
      <c r="S171" s="115" t="str">
        <f>IF(OR('CASE DATA'!F172="DEF"), "YES", "NO")</f>
        <v>NO</v>
      </c>
      <c r="T171" s="117" t="str">
        <f>IF(S171="YES",'CASE DATA'!H172,"N/A")</f>
        <v>N/A</v>
      </c>
      <c r="U171" s="114" t="str">
        <f>IF(S171="YES",'CASE DATA'!K172,"N/A")</f>
        <v>N/A</v>
      </c>
      <c r="V171" s="114" t="str">
        <f>IF(S171="YES",'CASE DATA'!I172+'CASE DATA'!J172+'CASE DATA'!L172+'CASE DATA'!M172+'CASE DATA'!N172+'CASE DATA'!O172+'CASE DATA'!P172+'CASE DATA'!Q172+'CASE DATA'!R172,"N/A")</f>
        <v>N/A</v>
      </c>
      <c r="W171" s="117" t="str">
        <f>IF(OR('CASE DATA'!E172="123.46",'CASE DATA'!E172="123.47"),"YES","NO")</f>
        <v>NO</v>
      </c>
      <c r="X171" s="136" t="str">
        <f>IF(W171="YES",COUNTIFS(AD$3:$AD$200,"&gt;"&amp;('CASE DATA'!C172),$AD$3:$AD$200,"&lt;"&amp;('CASE DATA'!C172+730.5)),"n/a")</f>
        <v>n/a</v>
      </c>
      <c r="Y171" s="114" t="str">
        <f>IF(W171="YES",IF(C171+730.5&lt;'BASIC INFO'!$B$3, "YES","NO"), "N/A")</f>
        <v>N/A</v>
      </c>
      <c r="Z171" s="117" t="str">
        <f>IF('CASE DATA'!E172="725.1","YES","NO")</f>
        <v>NO</v>
      </c>
      <c r="AA171" s="117" t="str">
        <f>IF(Z171="YES",IF(C171+730.5&lt;'BASIC INFO'!$B$3, "YES","NO"), "N/A")</f>
        <v>N/A</v>
      </c>
      <c r="AB171" s="117" t="str">
        <f>IF('BASIC INFO'!$B$6+6574.5&gt;C171, "YES", "NO")</f>
        <v>YES</v>
      </c>
      <c r="AC171" s="117" t="str">
        <f>IF(Z171="YES",COUNTIFS(AD$3:$AD$200,"&gt;"&amp;('CASE DATA'!C172),$AD$3:$AD$200,"&lt;"&amp;('CASE DATA'!C172+730.5)),"n/a")</f>
        <v>n/a</v>
      </c>
    </row>
    <row r="172" spans="1:29" x14ac:dyDescent="0.3">
      <c r="A172" s="117" t="str">
        <f>IF('CASE DATA'!A173="","z",'CASE DATA'!A173)</f>
        <v>z</v>
      </c>
      <c r="B172" s="117" t="str">
        <f>IF('CASE DATA'!A173="","",'CASE DATA'!D173)</f>
        <v/>
      </c>
      <c r="C172" s="120">
        <f>'CASE DATA'!C173</f>
        <v>0</v>
      </c>
      <c r="D172" s="163" t="str">
        <f>IF('CASE DATA'!H173="YES",SUM('CASE DATA'!J173:K173,'CASE DATA'!M173,'CASE DATA'!O173:R173),"n/a")</f>
        <v>n/a</v>
      </c>
      <c r="E172" s="5" t="str">
        <f>IF(OR('CASE DATA'!F173="JUV", 'CASE DATA'!F173="JWV"), "YES", "NO")</f>
        <v>NO</v>
      </c>
      <c r="F172" s="5" t="str">
        <f t="array" ref="F172">IF(E172="YES",IF(SUM(COUNTIF('CASE DATA'!$F$4:$F$200, {"GTR","GPL","DEF","JUV"}))&gt;0, "YES","NO"),"N/A")</f>
        <v>N/A</v>
      </c>
      <c r="G172" s="5" t="str">
        <f>IF(E172="YES",IF(COUNTIF('CASE DATA'!$C$4:$C$200, "")-COUNTIF('CASE DATA'!$A$4:$A$200, "")&gt;0, "YES","NO"),"N/A")</f>
        <v>N/A</v>
      </c>
      <c r="H172" s="117" t="str">
        <f>_xlfn.IFS(E172="NO", "N/A", AND('BASIC INFO'!$B$3&gt;'BASIC INFO'!$B$6+6574.5, C172+730.5&lt;'BASIC INFO'!$B$3), "YES", 'BASIC INFO'!$B$3&lt;('BASIC INFO'!$B$6+6574.5), "NOT YET 18", C172+730.5&gt;'BASIC INFO'!$B$3, "NOT YET 2 YEARS")</f>
        <v>N/A</v>
      </c>
      <c r="I172" s="115" t="str">
        <f>IF(OR(AND(LEFT('CASE DATA'!E173,4)="321.",MID('CASE DATA'!A173,8,2)="SM"),MID('CASE DATA'!A173,8,2)="ST",MID('CASE DATA'!A173,8,2)="NT"),"TRAFFIC",IF(OR('CASE DATA'!F173="DISM", 'CASE DATA'!F173="ACQ", 'CASE DATA'!F173="NOTF", 'CASE DATA'!F173="WTHD", 'CASE DATA'!F173="TNSF"), "YES", "NO"))</f>
        <v>NO</v>
      </c>
      <c r="J172" s="114" t="str">
        <f>IF(I172="YES",'CASE DATA'!K173,"N/A")</f>
        <v>N/A</v>
      </c>
      <c r="K172" s="114" t="str">
        <f>IF(I172="YES",'CASE DATA'!I173+'CASE DATA'!J173+'CASE DATA'!L173+'CASE DATA'!M173+'CASE DATA'!N173+'CASE DATA'!O173+'CASE DATA'!P173+'CASE DATA'!Q173+'CASE DATA'!R173,"N/A")</f>
        <v>N/A</v>
      </c>
      <c r="L172" s="117" t="str">
        <f>IF(I172="YES",IF(C172+180&lt;'BASIC INFO'!$B$3, "YES", "NO"),"N/A")</f>
        <v>N/A</v>
      </c>
      <c r="M172" s="114" t="str">
        <f t="array" ref="M172">IF(I172="TRAFFIC","n/a",IF(OR('CASE DATA'!F173="GTR", 'CASE DATA'!F173="GPL"),IF(SUM(COUNTIF('CASE DATA'!U173:AF173, TABLES!$N$2:$N$218&amp;"*"))&gt;0,"felony","eligible"),"n/a"))</f>
        <v>n/a</v>
      </c>
      <c r="N172" s="114" t="str">
        <f t="array" ref="N172">IF(M172="eligible",IF(OR((SUM(COUNTIF('CASE DATA'!U173:AF173,TABLES!$P$2:$P$19&amp;"*"))&gt;0),LEFT('CASE DATA'!U173:AF173,4)="717C", LEFT('CASE DATA'!U173:AF173, 3)="719", LEFT('CASE DATA'!U173:AF173,3)="720", LEFT('CASE DATA'!U173:AF173,3)="724", LEFT('CASE DATA'!U173:AF173,3)="726", LEFT('CASE DATA'!U173:AF173,3)="728", LEFT('CASE DATA'!U173:AF173,4)="901A"), "ineligible misd","eligible"),"n/a")</f>
        <v>n/a</v>
      </c>
      <c r="O172" s="114" t="str">
        <f>IF(N172="eligible",IF(COUNTIF('CASE DATA'!$C$4:$C$200, "")-COUNTIF('CASE DATA'!$A$4:$A$200, "")&gt;0, "YES","NO"),"N/A")</f>
        <v>N/A</v>
      </c>
      <c r="P172" s="114" t="str">
        <f>IF(N172="eligible",'CASE DATA'!K173,"N/A")</f>
        <v>N/A</v>
      </c>
      <c r="Q172" s="114" t="str">
        <f>IF(N172="eligible",'CASE DATA'!I173+'CASE DATA'!J173+'CASE DATA'!L173+'CASE DATA'!M173+'CASE DATA'!N173+'CASE DATA'!O173+'CASE DATA'!P173+'CASE DATA'!Q173+'CASE DATA'!R173,"N/A")</f>
        <v>N/A</v>
      </c>
      <c r="R172" s="114" t="str">
        <f>IF(N172="eligible",IF(C172+2920&lt;'BASIC INFO'!$B$3, "YES", "NO"),"N/A")</f>
        <v>N/A</v>
      </c>
      <c r="S172" s="115" t="str">
        <f>IF(OR('CASE DATA'!F173="DEF"), "YES", "NO")</f>
        <v>NO</v>
      </c>
      <c r="T172" s="117" t="str">
        <f>IF(S172="YES",'CASE DATA'!H173,"N/A")</f>
        <v>N/A</v>
      </c>
      <c r="U172" s="114" t="str">
        <f>IF(S172="YES",'CASE DATA'!K173,"N/A")</f>
        <v>N/A</v>
      </c>
      <c r="V172" s="114" t="str">
        <f>IF(S172="YES",'CASE DATA'!I173+'CASE DATA'!J173+'CASE DATA'!L173+'CASE DATA'!M173+'CASE DATA'!N173+'CASE DATA'!O173+'CASE DATA'!P173+'CASE DATA'!Q173+'CASE DATA'!R173,"N/A")</f>
        <v>N/A</v>
      </c>
      <c r="W172" s="117" t="str">
        <f>IF(OR('CASE DATA'!E173="123.46",'CASE DATA'!E173="123.47"),"YES","NO")</f>
        <v>NO</v>
      </c>
      <c r="X172" s="136" t="str">
        <f>IF(W172="YES",COUNTIFS(AD$3:$AD$200,"&gt;"&amp;('CASE DATA'!C173),$AD$3:$AD$200,"&lt;"&amp;('CASE DATA'!C173+730.5)),"n/a")</f>
        <v>n/a</v>
      </c>
      <c r="Y172" s="114" t="str">
        <f>IF(W172="YES",IF(C172+730.5&lt;'BASIC INFO'!$B$3, "YES","NO"), "N/A")</f>
        <v>N/A</v>
      </c>
      <c r="Z172" s="117" t="str">
        <f>IF('CASE DATA'!E173="725.1","YES","NO")</f>
        <v>NO</v>
      </c>
      <c r="AA172" s="117" t="str">
        <f>IF(Z172="YES",IF(C172+730.5&lt;'BASIC INFO'!$B$3, "YES","NO"), "N/A")</f>
        <v>N/A</v>
      </c>
      <c r="AB172" s="117" t="str">
        <f>IF('BASIC INFO'!$B$6+6574.5&gt;C172, "YES", "NO")</f>
        <v>YES</v>
      </c>
      <c r="AC172" s="117" t="str">
        <f>IF(Z172="YES",COUNTIFS(AD$3:$AD$200,"&gt;"&amp;('CASE DATA'!C173),$AD$3:$AD$200,"&lt;"&amp;('CASE DATA'!C173+730.5)),"n/a")</f>
        <v>n/a</v>
      </c>
    </row>
    <row r="173" spans="1:29" x14ac:dyDescent="0.3">
      <c r="A173" s="117" t="str">
        <f>IF('CASE DATA'!A174="","z",'CASE DATA'!A174)</f>
        <v>z</v>
      </c>
      <c r="B173" s="117" t="str">
        <f>IF('CASE DATA'!A174="","",'CASE DATA'!D174)</f>
        <v/>
      </c>
      <c r="C173" s="120">
        <f>'CASE DATA'!C174</f>
        <v>0</v>
      </c>
      <c r="D173" s="163" t="str">
        <f>IF('CASE DATA'!H174="YES",SUM('CASE DATA'!J174:K174,'CASE DATA'!M174,'CASE DATA'!O174:R174),"n/a")</f>
        <v>n/a</v>
      </c>
      <c r="E173" s="5" t="str">
        <f>IF(OR('CASE DATA'!F174="JUV", 'CASE DATA'!F174="JWV"), "YES", "NO")</f>
        <v>NO</v>
      </c>
      <c r="F173" s="5" t="str">
        <f t="array" ref="F173">IF(E173="YES",IF(SUM(COUNTIF('CASE DATA'!$F$4:$F$200, {"GTR","GPL","DEF","JUV"}))&gt;0, "YES","NO"),"N/A")</f>
        <v>N/A</v>
      </c>
      <c r="G173" s="5" t="str">
        <f>IF(E173="YES",IF(COUNTIF('CASE DATA'!$C$4:$C$200, "")-COUNTIF('CASE DATA'!$A$4:$A$200, "")&gt;0, "YES","NO"),"N/A")</f>
        <v>N/A</v>
      </c>
      <c r="H173" s="117" t="str">
        <f>_xlfn.IFS(E173="NO", "N/A", AND('BASIC INFO'!$B$3&gt;'BASIC INFO'!$B$6+6574.5, C173+730.5&lt;'BASIC INFO'!$B$3), "YES", 'BASIC INFO'!$B$3&lt;('BASIC INFO'!$B$6+6574.5), "NOT YET 18", C173+730.5&gt;'BASIC INFO'!$B$3, "NOT YET 2 YEARS")</f>
        <v>N/A</v>
      </c>
      <c r="I173" s="115" t="str">
        <f>IF(OR(AND(LEFT('CASE DATA'!E174,4)="321.",MID('CASE DATA'!A174,8,2)="SM"),MID('CASE DATA'!A174,8,2)="ST",MID('CASE DATA'!A174,8,2)="NT"),"TRAFFIC",IF(OR('CASE DATA'!F174="DISM", 'CASE DATA'!F174="ACQ", 'CASE DATA'!F174="NOTF", 'CASE DATA'!F174="WTHD", 'CASE DATA'!F174="TNSF"), "YES", "NO"))</f>
        <v>NO</v>
      </c>
      <c r="J173" s="114" t="str">
        <f>IF(I173="YES",'CASE DATA'!K174,"N/A")</f>
        <v>N/A</v>
      </c>
      <c r="K173" s="114" t="str">
        <f>IF(I173="YES",'CASE DATA'!I174+'CASE DATA'!J174+'CASE DATA'!L174+'CASE DATA'!M174+'CASE DATA'!N174+'CASE DATA'!O174+'CASE DATA'!P174+'CASE DATA'!Q174+'CASE DATA'!R174,"N/A")</f>
        <v>N/A</v>
      </c>
      <c r="L173" s="117" t="str">
        <f>IF(I173="YES",IF(C173+180&lt;'BASIC INFO'!$B$3, "YES", "NO"),"N/A")</f>
        <v>N/A</v>
      </c>
      <c r="M173" s="114" t="str">
        <f t="array" ref="M173">IF(I173="TRAFFIC","n/a",IF(OR('CASE DATA'!F174="GTR", 'CASE DATA'!F174="GPL"),IF(SUM(COUNTIF('CASE DATA'!U174:AF174, TABLES!$N$2:$N$218&amp;"*"))&gt;0,"felony","eligible"),"n/a"))</f>
        <v>n/a</v>
      </c>
      <c r="N173" s="114" t="str">
        <f t="array" ref="N173">IF(M173="eligible",IF(OR((SUM(COUNTIF('CASE DATA'!U174:AF174,TABLES!$P$2:$P$19&amp;"*"))&gt;0),LEFT('CASE DATA'!U174:AF174,4)="717C", LEFT('CASE DATA'!U174:AF174, 3)="719", LEFT('CASE DATA'!U174:AF174,3)="720", LEFT('CASE DATA'!U174:AF174,3)="724", LEFT('CASE DATA'!U174:AF174,3)="726", LEFT('CASE DATA'!U174:AF174,3)="728", LEFT('CASE DATA'!U174:AF174,4)="901A"), "ineligible misd","eligible"),"n/a")</f>
        <v>n/a</v>
      </c>
      <c r="O173" s="114" t="str">
        <f>IF(N173="eligible",IF(COUNTIF('CASE DATA'!$C$4:$C$200, "")-COUNTIF('CASE DATA'!$A$4:$A$200, "")&gt;0, "YES","NO"),"N/A")</f>
        <v>N/A</v>
      </c>
      <c r="P173" s="114" t="str">
        <f>IF(N173="eligible",'CASE DATA'!K174,"N/A")</f>
        <v>N/A</v>
      </c>
      <c r="Q173" s="114" t="str">
        <f>IF(N173="eligible",'CASE DATA'!I174+'CASE DATA'!J174+'CASE DATA'!L174+'CASE DATA'!M174+'CASE DATA'!N174+'CASE DATA'!O174+'CASE DATA'!P174+'CASE DATA'!Q174+'CASE DATA'!R174,"N/A")</f>
        <v>N/A</v>
      </c>
      <c r="R173" s="114" t="str">
        <f>IF(N173="eligible",IF(C173+2920&lt;'BASIC INFO'!$B$3, "YES", "NO"),"N/A")</f>
        <v>N/A</v>
      </c>
      <c r="S173" s="115" t="str">
        <f>IF(OR('CASE DATA'!F174="DEF"), "YES", "NO")</f>
        <v>NO</v>
      </c>
      <c r="T173" s="117" t="str">
        <f>IF(S173="YES",'CASE DATA'!H174,"N/A")</f>
        <v>N/A</v>
      </c>
      <c r="U173" s="114" t="str">
        <f>IF(S173="YES",'CASE DATA'!K174,"N/A")</f>
        <v>N/A</v>
      </c>
      <c r="V173" s="114" t="str">
        <f>IF(S173="YES",'CASE DATA'!I174+'CASE DATA'!J174+'CASE DATA'!L174+'CASE DATA'!M174+'CASE DATA'!N174+'CASE DATA'!O174+'CASE DATA'!P174+'CASE DATA'!Q174+'CASE DATA'!R174,"N/A")</f>
        <v>N/A</v>
      </c>
      <c r="W173" s="117" t="str">
        <f>IF(OR('CASE DATA'!E174="123.46",'CASE DATA'!E174="123.47"),"YES","NO")</f>
        <v>NO</v>
      </c>
      <c r="X173" s="136" t="str">
        <f>IF(W173="YES",COUNTIFS(AD$3:$AD$200,"&gt;"&amp;('CASE DATA'!C174),$AD$3:$AD$200,"&lt;"&amp;('CASE DATA'!C174+730.5)),"n/a")</f>
        <v>n/a</v>
      </c>
      <c r="Y173" s="114" t="str">
        <f>IF(W173="YES",IF(C173+730.5&lt;'BASIC INFO'!$B$3, "YES","NO"), "N/A")</f>
        <v>N/A</v>
      </c>
      <c r="Z173" s="117" t="str">
        <f>IF('CASE DATA'!E174="725.1","YES","NO")</f>
        <v>NO</v>
      </c>
      <c r="AA173" s="117" t="str">
        <f>IF(Z173="YES",IF(C173+730.5&lt;'BASIC INFO'!$B$3, "YES","NO"), "N/A")</f>
        <v>N/A</v>
      </c>
      <c r="AB173" s="117" t="str">
        <f>IF('BASIC INFO'!$B$6+6574.5&gt;C173, "YES", "NO")</f>
        <v>YES</v>
      </c>
      <c r="AC173" s="117" t="str">
        <f>IF(Z173="YES",COUNTIFS(AD$3:$AD$200,"&gt;"&amp;('CASE DATA'!C174),$AD$3:$AD$200,"&lt;"&amp;('CASE DATA'!C174+730.5)),"n/a")</f>
        <v>n/a</v>
      </c>
    </row>
    <row r="174" spans="1:29" x14ac:dyDescent="0.3">
      <c r="A174" s="117" t="str">
        <f>IF('CASE DATA'!A175="","z",'CASE DATA'!A175)</f>
        <v>z</v>
      </c>
      <c r="B174" s="117" t="str">
        <f>IF('CASE DATA'!A175="","",'CASE DATA'!D175)</f>
        <v/>
      </c>
      <c r="C174" s="120">
        <f>'CASE DATA'!C175</f>
        <v>0</v>
      </c>
      <c r="D174" s="163" t="str">
        <f>IF('CASE DATA'!H175="YES",SUM('CASE DATA'!J175:K175,'CASE DATA'!M175,'CASE DATA'!O175:R175),"n/a")</f>
        <v>n/a</v>
      </c>
      <c r="E174" s="5" t="str">
        <f>IF(OR('CASE DATA'!F175="JUV", 'CASE DATA'!F175="JWV"), "YES", "NO")</f>
        <v>NO</v>
      </c>
      <c r="F174" s="5" t="str">
        <f t="array" ref="F174">IF(E174="YES",IF(SUM(COUNTIF('CASE DATA'!$F$4:$F$200, {"GTR","GPL","DEF","JUV"}))&gt;0, "YES","NO"),"N/A")</f>
        <v>N/A</v>
      </c>
      <c r="G174" s="5" t="str">
        <f>IF(E174="YES",IF(COUNTIF('CASE DATA'!$C$4:$C$200, "")-COUNTIF('CASE DATA'!$A$4:$A$200, "")&gt;0, "YES","NO"),"N/A")</f>
        <v>N/A</v>
      </c>
      <c r="H174" s="117" t="str">
        <f>_xlfn.IFS(E174="NO", "N/A", AND('BASIC INFO'!$B$3&gt;'BASIC INFO'!$B$6+6574.5, C174+730.5&lt;'BASIC INFO'!$B$3), "YES", 'BASIC INFO'!$B$3&lt;('BASIC INFO'!$B$6+6574.5), "NOT YET 18", C174+730.5&gt;'BASIC INFO'!$B$3, "NOT YET 2 YEARS")</f>
        <v>N/A</v>
      </c>
      <c r="I174" s="115" t="str">
        <f>IF(OR(AND(LEFT('CASE DATA'!E175,4)="321.",MID('CASE DATA'!A175,8,2)="SM"),MID('CASE DATA'!A175,8,2)="ST",MID('CASE DATA'!A175,8,2)="NT"),"TRAFFIC",IF(OR('CASE DATA'!F175="DISM", 'CASE DATA'!F175="ACQ", 'CASE DATA'!F175="NOTF", 'CASE DATA'!F175="WTHD", 'CASE DATA'!F175="TNSF"), "YES", "NO"))</f>
        <v>NO</v>
      </c>
      <c r="J174" s="114" t="str">
        <f>IF(I174="YES",'CASE DATA'!K175,"N/A")</f>
        <v>N/A</v>
      </c>
      <c r="K174" s="114" t="str">
        <f>IF(I174="YES",'CASE DATA'!I175+'CASE DATA'!J175+'CASE DATA'!L175+'CASE DATA'!M175+'CASE DATA'!N175+'CASE DATA'!O175+'CASE DATA'!P175+'CASE DATA'!Q175+'CASE DATA'!R175,"N/A")</f>
        <v>N/A</v>
      </c>
      <c r="L174" s="117" t="str">
        <f>IF(I174="YES",IF(C174+180&lt;'BASIC INFO'!$B$3, "YES", "NO"),"N/A")</f>
        <v>N/A</v>
      </c>
      <c r="M174" s="114" t="str">
        <f t="array" ref="M174">IF(I174="TRAFFIC","n/a",IF(OR('CASE DATA'!F175="GTR", 'CASE DATA'!F175="GPL"),IF(SUM(COUNTIF('CASE DATA'!U175:AF175, TABLES!$N$2:$N$218&amp;"*"))&gt;0,"felony","eligible"),"n/a"))</f>
        <v>n/a</v>
      </c>
      <c r="N174" s="114" t="str">
        <f t="array" ref="N174">IF(M174="eligible",IF(OR((SUM(COUNTIF('CASE DATA'!U175:AF175,TABLES!$P$2:$P$19&amp;"*"))&gt;0),LEFT('CASE DATA'!U175:AF175,4)="717C", LEFT('CASE DATA'!U175:AF175, 3)="719", LEFT('CASE DATA'!U175:AF175,3)="720", LEFT('CASE DATA'!U175:AF175,3)="724", LEFT('CASE DATA'!U175:AF175,3)="726", LEFT('CASE DATA'!U175:AF175,3)="728", LEFT('CASE DATA'!U175:AF175,4)="901A"), "ineligible misd","eligible"),"n/a")</f>
        <v>n/a</v>
      </c>
      <c r="O174" s="114" t="str">
        <f>IF(N174="eligible",IF(COUNTIF('CASE DATA'!$C$4:$C$200, "")-COUNTIF('CASE DATA'!$A$4:$A$200, "")&gt;0, "YES","NO"),"N/A")</f>
        <v>N/A</v>
      </c>
      <c r="P174" s="114" t="str">
        <f>IF(N174="eligible",'CASE DATA'!K175,"N/A")</f>
        <v>N/A</v>
      </c>
      <c r="Q174" s="114" t="str">
        <f>IF(N174="eligible",'CASE DATA'!I175+'CASE DATA'!J175+'CASE DATA'!L175+'CASE DATA'!M175+'CASE DATA'!N175+'CASE DATA'!O175+'CASE DATA'!P175+'CASE DATA'!Q175+'CASE DATA'!R175,"N/A")</f>
        <v>N/A</v>
      </c>
      <c r="R174" s="114" t="str">
        <f>IF(N174="eligible",IF(C174+2920&lt;'BASIC INFO'!$B$3, "YES", "NO"),"N/A")</f>
        <v>N/A</v>
      </c>
      <c r="S174" s="115" t="str">
        <f>IF(OR('CASE DATA'!F175="DEF"), "YES", "NO")</f>
        <v>NO</v>
      </c>
      <c r="T174" s="117" t="str">
        <f>IF(S174="YES",'CASE DATA'!H175,"N/A")</f>
        <v>N/A</v>
      </c>
      <c r="U174" s="114" t="str">
        <f>IF(S174="YES",'CASE DATA'!K175,"N/A")</f>
        <v>N/A</v>
      </c>
      <c r="V174" s="114" t="str">
        <f>IF(S174="YES",'CASE DATA'!I175+'CASE DATA'!J175+'CASE DATA'!L175+'CASE DATA'!M175+'CASE DATA'!N175+'CASE DATA'!O175+'CASE DATA'!P175+'CASE DATA'!Q175+'CASE DATA'!R175,"N/A")</f>
        <v>N/A</v>
      </c>
      <c r="W174" s="117" t="str">
        <f>IF(OR('CASE DATA'!E175="123.46",'CASE DATA'!E175="123.47"),"YES","NO")</f>
        <v>NO</v>
      </c>
      <c r="X174" s="136" t="str">
        <f>IF(W174="YES",COUNTIFS(AD$3:$AD$200,"&gt;"&amp;('CASE DATA'!C175),$AD$3:$AD$200,"&lt;"&amp;('CASE DATA'!C175+730.5)),"n/a")</f>
        <v>n/a</v>
      </c>
      <c r="Y174" s="114" t="str">
        <f>IF(W174="YES",IF(C174+730.5&lt;'BASIC INFO'!$B$3, "YES","NO"), "N/A")</f>
        <v>N/A</v>
      </c>
      <c r="Z174" s="117" t="str">
        <f>IF('CASE DATA'!E175="725.1","YES","NO")</f>
        <v>NO</v>
      </c>
      <c r="AA174" s="117" t="str">
        <f>IF(Z174="YES",IF(C174+730.5&lt;'BASIC INFO'!$B$3, "YES","NO"), "N/A")</f>
        <v>N/A</v>
      </c>
      <c r="AB174" s="117" t="str">
        <f>IF('BASIC INFO'!$B$6+6574.5&gt;C174, "YES", "NO")</f>
        <v>YES</v>
      </c>
      <c r="AC174" s="117" t="str">
        <f>IF(Z174="YES",COUNTIFS(AD$3:$AD$200,"&gt;"&amp;('CASE DATA'!C175),$AD$3:$AD$200,"&lt;"&amp;('CASE DATA'!C175+730.5)),"n/a")</f>
        <v>n/a</v>
      </c>
    </row>
    <row r="175" spans="1:29" x14ac:dyDescent="0.3">
      <c r="A175" s="117" t="str">
        <f>IF('CASE DATA'!A176="","z",'CASE DATA'!A176)</f>
        <v>z</v>
      </c>
      <c r="B175" s="117" t="str">
        <f>IF('CASE DATA'!A176="","",'CASE DATA'!D176)</f>
        <v/>
      </c>
      <c r="C175" s="120">
        <f>'CASE DATA'!C176</f>
        <v>0</v>
      </c>
      <c r="D175" s="163" t="str">
        <f>IF('CASE DATA'!H176="YES",SUM('CASE DATA'!J176:K176,'CASE DATA'!M176,'CASE DATA'!O176:R176),"n/a")</f>
        <v>n/a</v>
      </c>
      <c r="E175" s="5" t="str">
        <f>IF(OR('CASE DATA'!F176="JUV", 'CASE DATA'!F176="JWV"), "YES", "NO")</f>
        <v>NO</v>
      </c>
      <c r="F175" s="5" t="str">
        <f t="array" ref="F175">IF(E175="YES",IF(SUM(COUNTIF('CASE DATA'!$F$4:$F$200, {"GTR","GPL","DEF","JUV"}))&gt;0, "YES","NO"),"N/A")</f>
        <v>N/A</v>
      </c>
      <c r="G175" s="5" t="str">
        <f>IF(E175="YES",IF(COUNTIF('CASE DATA'!$C$4:$C$200, "")-COUNTIF('CASE DATA'!$A$4:$A$200, "")&gt;0, "YES","NO"),"N/A")</f>
        <v>N/A</v>
      </c>
      <c r="H175" s="117" t="str">
        <f>_xlfn.IFS(E175="NO", "N/A", AND('BASIC INFO'!$B$3&gt;'BASIC INFO'!$B$6+6574.5, C175+730.5&lt;'BASIC INFO'!$B$3), "YES", 'BASIC INFO'!$B$3&lt;('BASIC INFO'!$B$6+6574.5), "NOT YET 18", C175+730.5&gt;'BASIC INFO'!$B$3, "NOT YET 2 YEARS")</f>
        <v>N/A</v>
      </c>
      <c r="I175" s="115" t="str">
        <f>IF(OR(AND(LEFT('CASE DATA'!E176,4)="321.",MID('CASE DATA'!A176,8,2)="SM"),MID('CASE DATA'!A176,8,2)="ST",MID('CASE DATA'!A176,8,2)="NT"),"TRAFFIC",IF(OR('CASE DATA'!F176="DISM", 'CASE DATA'!F176="ACQ", 'CASE DATA'!F176="NOTF", 'CASE DATA'!F176="WTHD", 'CASE DATA'!F176="TNSF"), "YES", "NO"))</f>
        <v>NO</v>
      </c>
      <c r="J175" s="114" t="str">
        <f>IF(I175="YES",'CASE DATA'!K176,"N/A")</f>
        <v>N/A</v>
      </c>
      <c r="K175" s="114" t="str">
        <f>IF(I175="YES",'CASE DATA'!I176+'CASE DATA'!J176+'CASE DATA'!L176+'CASE DATA'!M176+'CASE DATA'!N176+'CASE DATA'!O176+'CASE DATA'!P176+'CASE DATA'!Q176+'CASE DATA'!R176,"N/A")</f>
        <v>N/A</v>
      </c>
      <c r="L175" s="117" t="str">
        <f>IF(I175="YES",IF(C175+180&lt;'BASIC INFO'!$B$3, "YES", "NO"),"N/A")</f>
        <v>N/A</v>
      </c>
      <c r="M175" s="114" t="str">
        <f t="array" ref="M175">IF(I175="TRAFFIC","n/a",IF(OR('CASE DATA'!F176="GTR", 'CASE DATA'!F176="GPL"),IF(SUM(COUNTIF('CASE DATA'!U176:AF176, TABLES!$N$2:$N$218&amp;"*"))&gt;0,"felony","eligible"),"n/a"))</f>
        <v>n/a</v>
      </c>
      <c r="N175" s="114" t="str">
        <f t="array" ref="N175">IF(M175="eligible",IF(OR((SUM(COUNTIF('CASE DATA'!U176:AF176,TABLES!$P$2:$P$19&amp;"*"))&gt;0),LEFT('CASE DATA'!U176:AF176,4)="717C", LEFT('CASE DATA'!U176:AF176, 3)="719", LEFT('CASE DATA'!U176:AF176,3)="720", LEFT('CASE DATA'!U176:AF176,3)="724", LEFT('CASE DATA'!U176:AF176,3)="726", LEFT('CASE DATA'!U176:AF176,3)="728", LEFT('CASE DATA'!U176:AF176,4)="901A"), "ineligible misd","eligible"),"n/a")</f>
        <v>n/a</v>
      </c>
      <c r="O175" s="114" t="str">
        <f>IF(N175="eligible",IF(COUNTIF('CASE DATA'!$C$4:$C$200, "")-COUNTIF('CASE DATA'!$A$4:$A$200, "")&gt;0, "YES","NO"),"N/A")</f>
        <v>N/A</v>
      </c>
      <c r="P175" s="114" t="str">
        <f>IF(N175="eligible",'CASE DATA'!K176,"N/A")</f>
        <v>N/A</v>
      </c>
      <c r="Q175" s="114" t="str">
        <f>IF(N175="eligible",'CASE DATA'!I176+'CASE DATA'!J176+'CASE DATA'!L176+'CASE DATA'!M176+'CASE DATA'!N176+'CASE DATA'!O176+'CASE DATA'!P176+'CASE DATA'!Q176+'CASE DATA'!R176,"N/A")</f>
        <v>N/A</v>
      </c>
      <c r="R175" s="114" t="str">
        <f>IF(N175="eligible",IF(C175+2920&lt;'BASIC INFO'!$B$3, "YES", "NO"),"N/A")</f>
        <v>N/A</v>
      </c>
      <c r="S175" s="115" t="str">
        <f>IF(OR('CASE DATA'!F176="DEF"), "YES", "NO")</f>
        <v>NO</v>
      </c>
      <c r="T175" s="117" t="str">
        <f>IF(S175="YES",'CASE DATA'!H176,"N/A")</f>
        <v>N/A</v>
      </c>
      <c r="U175" s="114" t="str">
        <f>IF(S175="YES",'CASE DATA'!K176,"N/A")</f>
        <v>N/A</v>
      </c>
      <c r="V175" s="114" t="str">
        <f>IF(S175="YES",'CASE DATA'!I176+'CASE DATA'!J176+'CASE DATA'!L176+'CASE DATA'!M176+'CASE DATA'!N176+'CASE DATA'!O176+'CASE DATA'!P176+'CASE DATA'!Q176+'CASE DATA'!R176,"N/A")</f>
        <v>N/A</v>
      </c>
      <c r="W175" s="117" t="str">
        <f>IF(OR('CASE DATA'!E176="123.46",'CASE DATA'!E176="123.47"),"YES","NO")</f>
        <v>NO</v>
      </c>
      <c r="X175" s="136" t="str">
        <f>IF(W175="YES",COUNTIFS(AD$3:$AD$200,"&gt;"&amp;('CASE DATA'!C176),$AD$3:$AD$200,"&lt;"&amp;('CASE DATA'!C176+730.5)),"n/a")</f>
        <v>n/a</v>
      </c>
      <c r="Y175" s="114" t="str">
        <f>IF(W175="YES",IF(C175+730.5&lt;'BASIC INFO'!$B$3, "YES","NO"), "N/A")</f>
        <v>N/A</v>
      </c>
      <c r="Z175" s="117" t="str">
        <f>IF('CASE DATA'!E176="725.1","YES","NO")</f>
        <v>NO</v>
      </c>
      <c r="AA175" s="117" t="str">
        <f>IF(Z175="YES",IF(C175+730.5&lt;'BASIC INFO'!$B$3, "YES","NO"), "N/A")</f>
        <v>N/A</v>
      </c>
      <c r="AB175" s="117" t="str">
        <f>IF('BASIC INFO'!$B$6+6574.5&gt;C175, "YES", "NO")</f>
        <v>YES</v>
      </c>
      <c r="AC175" s="117" t="str">
        <f>IF(Z175="YES",COUNTIFS(AD$3:$AD$200,"&gt;"&amp;('CASE DATA'!C176),$AD$3:$AD$200,"&lt;"&amp;('CASE DATA'!C176+730.5)),"n/a")</f>
        <v>n/a</v>
      </c>
    </row>
    <row r="176" spans="1:29" x14ac:dyDescent="0.3">
      <c r="A176" s="117" t="str">
        <f>IF('CASE DATA'!A177="","z",'CASE DATA'!A177)</f>
        <v>z</v>
      </c>
      <c r="B176" s="117" t="str">
        <f>IF('CASE DATA'!A177="","",'CASE DATA'!D177)</f>
        <v/>
      </c>
      <c r="C176" s="120">
        <f>'CASE DATA'!C177</f>
        <v>0</v>
      </c>
      <c r="D176" s="163" t="str">
        <f>IF('CASE DATA'!H177="YES",SUM('CASE DATA'!J177:K177,'CASE DATA'!M177,'CASE DATA'!O177:R177),"n/a")</f>
        <v>n/a</v>
      </c>
      <c r="E176" s="5" t="str">
        <f>IF(OR('CASE DATA'!F177="JUV", 'CASE DATA'!F177="JWV"), "YES", "NO")</f>
        <v>NO</v>
      </c>
      <c r="F176" s="5" t="str">
        <f t="array" ref="F176">IF(E176="YES",IF(SUM(COUNTIF('CASE DATA'!$F$4:$F$200, {"GTR","GPL","DEF","JUV"}))&gt;0, "YES","NO"),"N/A")</f>
        <v>N/A</v>
      </c>
      <c r="G176" s="5" t="str">
        <f>IF(E176="YES",IF(COUNTIF('CASE DATA'!$C$4:$C$200, "")-COUNTIF('CASE DATA'!$A$4:$A$200, "")&gt;0, "YES","NO"),"N/A")</f>
        <v>N/A</v>
      </c>
      <c r="H176" s="117" t="str">
        <f>_xlfn.IFS(E176="NO", "N/A", AND('BASIC INFO'!$B$3&gt;'BASIC INFO'!$B$6+6574.5, C176+730.5&lt;'BASIC INFO'!$B$3), "YES", 'BASIC INFO'!$B$3&lt;('BASIC INFO'!$B$6+6574.5), "NOT YET 18", C176+730.5&gt;'BASIC INFO'!$B$3, "NOT YET 2 YEARS")</f>
        <v>N/A</v>
      </c>
      <c r="I176" s="115" t="str">
        <f>IF(OR(AND(LEFT('CASE DATA'!E177,4)="321.",MID('CASE DATA'!A177,8,2)="SM"),MID('CASE DATA'!A177,8,2)="ST",MID('CASE DATA'!A177,8,2)="NT"),"TRAFFIC",IF(OR('CASE DATA'!F177="DISM", 'CASE DATA'!F177="ACQ", 'CASE DATA'!F177="NOTF", 'CASE DATA'!F177="WTHD", 'CASE DATA'!F177="TNSF"), "YES", "NO"))</f>
        <v>NO</v>
      </c>
      <c r="J176" s="114" t="str">
        <f>IF(I176="YES",'CASE DATA'!K177,"N/A")</f>
        <v>N/A</v>
      </c>
      <c r="K176" s="114" t="str">
        <f>IF(I176="YES",'CASE DATA'!I177+'CASE DATA'!J177+'CASE DATA'!L177+'CASE DATA'!M177+'CASE DATA'!N177+'CASE DATA'!O177+'CASE DATA'!P177+'CASE DATA'!Q177+'CASE DATA'!R177,"N/A")</f>
        <v>N/A</v>
      </c>
      <c r="L176" s="117" t="str">
        <f>IF(I176="YES",IF(C176+180&lt;'BASIC INFO'!$B$3, "YES", "NO"),"N/A")</f>
        <v>N/A</v>
      </c>
      <c r="M176" s="114" t="str">
        <f t="array" ref="M176">IF(I176="TRAFFIC","n/a",IF(OR('CASE DATA'!F177="GTR", 'CASE DATA'!F177="GPL"),IF(SUM(COUNTIF('CASE DATA'!U177:AF177, TABLES!$N$2:$N$218&amp;"*"))&gt;0,"felony","eligible"),"n/a"))</f>
        <v>n/a</v>
      </c>
      <c r="N176" s="114" t="str">
        <f t="array" ref="N176">IF(M176="eligible",IF(OR((SUM(COUNTIF('CASE DATA'!U177:AF177,TABLES!$P$2:$P$19&amp;"*"))&gt;0),LEFT('CASE DATA'!U177:AF177,4)="717C", LEFT('CASE DATA'!U177:AF177, 3)="719", LEFT('CASE DATA'!U177:AF177,3)="720", LEFT('CASE DATA'!U177:AF177,3)="724", LEFT('CASE DATA'!U177:AF177,3)="726", LEFT('CASE DATA'!U177:AF177,3)="728", LEFT('CASE DATA'!U177:AF177,4)="901A"), "ineligible misd","eligible"),"n/a")</f>
        <v>n/a</v>
      </c>
      <c r="O176" s="114" t="str">
        <f>IF(N176="eligible",IF(COUNTIF('CASE DATA'!$C$4:$C$200, "")-COUNTIF('CASE DATA'!$A$4:$A$200, "")&gt;0, "YES","NO"),"N/A")</f>
        <v>N/A</v>
      </c>
      <c r="P176" s="114" t="str">
        <f>IF(N176="eligible",'CASE DATA'!K177,"N/A")</f>
        <v>N/A</v>
      </c>
      <c r="Q176" s="114" t="str">
        <f>IF(N176="eligible",'CASE DATA'!I177+'CASE DATA'!J177+'CASE DATA'!L177+'CASE DATA'!M177+'CASE DATA'!N177+'CASE DATA'!O177+'CASE DATA'!P177+'CASE DATA'!Q177+'CASE DATA'!R177,"N/A")</f>
        <v>N/A</v>
      </c>
      <c r="R176" s="114" t="str">
        <f>IF(N176="eligible",IF(C176+2920&lt;'BASIC INFO'!$B$3, "YES", "NO"),"N/A")</f>
        <v>N/A</v>
      </c>
      <c r="S176" s="115" t="str">
        <f>IF(OR('CASE DATA'!F177="DEF"), "YES", "NO")</f>
        <v>NO</v>
      </c>
      <c r="T176" s="117" t="str">
        <f>IF(S176="YES",'CASE DATA'!H177,"N/A")</f>
        <v>N/A</v>
      </c>
      <c r="U176" s="114" t="str">
        <f>IF(S176="YES",'CASE DATA'!K177,"N/A")</f>
        <v>N/A</v>
      </c>
      <c r="V176" s="114" t="str">
        <f>IF(S176="YES",'CASE DATA'!I177+'CASE DATA'!J177+'CASE DATA'!L177+'CASE DATA'!M177+'CASE DATA'!N177+'CASE DATA'!O177+'CASE DATA'!P177+'CASE DATA'!Q177+'CASE DATA'!R177,"N/A")</f>
        <v>N/A</v>
      </c>
      <c r="W176" s="117" t="str">
        <f>IF(OR('CASE DATA'!E177="123.46",'CASE DATA'!E177="123.47"),"YES","NO")</f>
        <v>NO</v>
      </c>
      <c r="X176" s="136" t="str">
        <f>IF(W176="YES",COUNTIFS(AD$3:$AD$200,"&gt;"&amp;('CASE DATA'!C177),$AD$3:$AD$200,"&lt;"&amp;('CASE DATA'!C177+730.5)),"n/a")</f>
        <v>n/a</v>
      </c>
      <c r="Y176" s="114" t="str">
        <f>IF(W176="YES",IF(C176+730.5&lt;'BASIC INFO'!$B$3, "YES","NO"), "N/A")</f>
        <v>N/A</v>
      </c>
      <c r="Z176" s="117" t="str">
        <f>IF('CASE DATA'!E177="725.1","YES","NO")</f>
        <v>NO</v>
      </c>
      <c r="AA176" s="117" t="str">
        <f>IF(Z176="YES",IF(C176+730.5&lt;'BASIC INFO'!$B$3, "YES","NO"), "N/A")</f>
        <v>N/A</v>
      </c>
      <c r="AB176" s="117" t="str">
        <f>IF('BASIC INFO'!$B$6+6574.5&gt;C176, "YES", "NO")</f>
        <v>YES</v>
      </c>
      <c r="AC176" s="117" t="str">
        <f>IF(Z176="YES",COUNTIFS(AD$3:$AD$200,"&gt;"&amp;('CASE DATA'!C177),$AD$3:$AD$200,"&lt;"&amp;('CASE DATA'!C177+730.5)),"n/a")</f>
        <v>n/a</v>
      </c>
    </row>
    <row r="177" spans="1:29" x14ac:dyDescent="0.3">
      <c r="A177" s="117" t="str">
        <f>IF('CASE DATA'!A178="","z",'CASE DATA'!A178)</f>
        <v>z</v>
      </c>
      <c r="B177" s="117" t="str">
        <f>IF('CASE DATA'!A178="","",'CASE DATA'!D178)</f>
        <v/>
      </c>
      <c r="C177" s="120">
        <f>'CASE DATA'!C178</f>
        <v>0</v>
      </c>
      <c r="D177" s="163" t="str">
        <f>IF('CASE DATA'!H178="YES",SUM('CASE DATA'!J178:K178,'CASE DATA'!M178,'CASE DATA'!O178:R178),"n/a")</f>
        <v>n/a</v>
      </c>
      <c r="E177" s="5" t="str">
        <f>IF(OR('CASE DATA'!F178="JUV", 'CASE DATA'!F178="JWV"), "YES", "NO")</f>
        <v>NO</v>
      </c>
      <c r="F177" s="5" t="str">
        <f t="array" ref="F177">IF(E177="YES",IF(SUM(COUNTIF('CASE DATA'!$F$4:$F$200, {"GTR","GPL","DEF","JUV"}))&gt;0, "YES","NO"),"N/A")</f>
        <v>N/A</v>
      </c>
      <c r="G177" s="5" t="str">
        <f>IF(E177="YES",IF(COUNTIF('CASE DATA'!$C$4:$C$200, "")-COUNTIF('CASE DATA'!$A$4:$A$200, "")&gt;0, "YES","NO"),"N/A")</f>
        <v>N/A</v>
      </c>
      <c r="H177" s="117" t="str">
        <f>_xlfn.IFS(E177="NO", "N/A", AND('BASIC INFO'!$B$3&gt;'BASIC INFO'!$B$6+6574.5, C177+730.5&lt;'BASIC INFO'!$B$3), "YES", 'BASIC INFO'!$B$3&lt;('BASIC INFO'!$B$6+6574.5), "NOT YET 18", C177+730.5&gt;'BASIC INFO'!$B$3, "NOT YET 2 YEARS")</f>
        <v>N/A</v>
      </c>
      <c r="I177" s="115" t="str">
        <f>IF(OR(AND(LEFT('CASE DATA'!E178,4)="321.",MID('CASE DATA'!A178,8,2)="SM"),MID('CASE DATA'!A178,8,2)="ST",MID('CASE DATA'!A178,8,2)="NT"),"TRAFFIC",IF(OR('CASE DATA'!F178="DISM", 'CASE DATA'!F178="ACQ", 'CASE DATA'!F178="NOTF", 'CASE DATA'!F178="WTHD", 'CASE DATA'!F178="TNSF"), "YES", "NO"))</f>
        <v>NO</v>
      </c>
      <c r="J177" s="114" t="str">
        <f>IF(I177="YES",'CASE DATA'!K178,"N/A")</f>
        <v>N/A</v>
      </c>
      <c r="K177" s="114" t="str">
        <f>IF(I177="YES",'CASE DATA'!I178+'CASE DATA'!J178+'CASE DATA'!L178+'CASE DATA'!M178+'CASE DATA'!N178+'CASE DATA'!O178+'CASE DATA'!P178+'CASE DATA'!Q178+'CASE DATA'!R178,"N/A")</f>
        <v>N/A</v>
      </c>
      <c r="L177" s="117" t="str">
        <f>IF(I177="YES",IF(C177+180&lt;'BASIC INFO'!$B$3, "YES", "NO"),"N/A")</f>
        <v>N/A</v>
      </c>
      <c r="M177" s="114" t="str">
        <f t="array" ref="M177">IF(I177="TRAFFIC","n/a",IF(OR('CASE DATA'!F178="GTR", 'CASE DATA'!F178="GPL"),IF(SUM(COUNTIF('CASE DATA'!U178:AF178, TABLES!$N$2:$N$218&amp;"*"))&gt;0,"felony","eligible"),"n/a"))</f>
        <v>n/a</v>
      </c>
      <c r="N177" s="114" t="str">
        <f t="array" ref="N177">IF(M177="eligible",IF(OR((SUM(COUNTIF('CASE DATA'!U178:AF178,TABLES!$P$2:$P$19&amp;"*"))&gt;0),LEFT('CASE DATA'!U178:AF178,4)="717C", LEFT('CASE DATA'!U178:AF178, 3)="719", LEFT('CASE DATA'!U178:AF178,3)="720", LEFT('CASE DATA'!U178:AF178,3)="724", LEFT('CASE DATA'!U178:AF178,3)="726", LEFT('CASE DATA'!U178:AF178,3)="728", LEFT('CASE DATA'!U178:AF178,4)="901A"), "ineligible misd","eligible"),"n/a")</f>
        <v>n/a</v>
      </c>
      <c r="O177" s="114" t="str">
        <f>IF(N177="eligible",IF(COUNTIF('CASE DATA'!$C$4:$C$200, "")-COUNTIF('CASE DATA'!$A$4:$A$200, "")&gt;0, "YES","NO"),"N/A")</f>
        <v>N/A</v>
      </c>
      <c r="P177" s="114" t="str">
        <f>IF(N177="eligible",'CASE DATA'!K178,"N/A")</f>
        <v>N/A</v>
      </c>
      <c r="Q177" s="114" t="str">
        <f>IF(N177="eligible",'CASE DATA'!I178+'CASE DATA'!J178+'CASE DATA'!L178+'CASE DATA'!M178+'CASE DATA'!N178+'CASE DATA'!O178+'CASE DATA'!P178+'CASE DATA'!Q178+'CASE DATA'!R178,"N/A")</f>
        <v>N/A</v>
      </c>
      <c r="R177" s="114" t="str">
        <f>IF(N177="eligible",IF(C177+2920&lt;'BASIC INFO'!$B$3, "YES", "NO"),"N/A")</f>
        <v>N/A</v>
      </c>
      <c r="S177" s="115" t="str">
        <f>IF(OR('CASE DATA'!F178="DEF"), "YES", "NO")</f>
        <v>NO</v>
      </c>
      <c r="T177" s="117" t="str">
        <f>IF(S177="YES",'CASE DATA'!H178,"N/A")</f>
        <v>N/A</v>
      </c>
      <c r="U177" s="114" t="str">
        <f>IF(S177="YES",'CASE DATA'!K178,"N/A")</f>
        <v>N/A</v>
      </c>
      <c r="V177" s="114" t="str">
        <f>IF(S177="YES",'CASE DATA'!I178+'CASE DATA'!J178+'CASE DATA'!L178+'CASE DATA'!M178+'CASE DATA'!N178+'CASE DATA'!O178+'CASE DATA'!P178+'CASE DATA'!Q178+'CASE DATA'!R178,"N/A")</f>
        <v>N/A</v>
      </c>
      <c r="W177" s="117" t="str">
        <f>IF(OR('CASE DATA'!E178="123.46",'CASE DATA'!E178="123.47"),"YES","NO")</f>
        <v>NO</v>
      </c>
      <c r="X177" s="136" t="str">
        <f>IF(W177="YES",COUNTIFS(AD$3:$AD$200,"&gt;"&amp;('CASE DATA'!C178),$AD$3:$AD$200,"&lt;"&amp;('CASE DATA'!C178+730.5)),"n/a")</f>
        <v>n/a</v>
      </c>
      <c r="Y177" s="114" t="str">
        <f>IF(W177="YES",IF(C177+730.5&lt;'BASIC INFO'!$B$3, "YES","NO"), "N/A")</f>
        <v>N/A</v>
      </c>
      <c r="Z177" s="117" t="str">
        <f>IF('CASE DATA'!E178="725.1","YES","NO")</f>
        <v>NO</v>
      </c>
      <c r="AA177" s="117" t="str">
        <f>IF(Z177="YES",IF(C177+730.5&lt;'BASIC INFO'!$B$3, "YES","NO"), "N/A")</f>
        <v>N/A</v>
      </c>
      <c r="AB177" s="117" t="str">
        <f>IF('BASIC INFO'!$B$6+6574.5&gt;C177, "YES", "NO")</f>
        <v>YES</v>
      </c>
      <c r="AC177" s="117" t="str">
        <f>IF(Z177="YES",COUNTIFS(AD$3:$AD$200,"&gt;"&amp;('CASE DATA'!C178),$AD$3:$AD$200,"&lt;"&amp;('CASE DATA'!C178+730.5)),"n/a")</f>
        <v>n/a</v>
      </c>
    </row>
    <row r="178" spans="1:29" x14ac:dyDescent="0.3">
      <c r="A178" s="117" t="str">
        <f>IF('CASE DATA'!A179="","z",'CASE DATA'!A179)</f>
        <v>z</v>
      </c>
      <c r="B178" s="117" t="str">
        <f>IF('CASE DATA'!A179="","",'CASE DATA'!D179)</f>
        <v/>
      </c>
      <c r="C178" s="120">
        <f>'CASE DATA'!C179</f>
        <v>0</v>
      </c>
      <c r="D178" s="163" t="str">
        <f>IF('CASE DATA'!H179="YES",SUM('CASE DATA'!J179:K179,'CASE DATA'!M179,'CASE DATA'!O179:R179),"n/a")</f>
        <v>n/a</v>
      </c>
      <c r="E178" s="5" t="str">
        <f>IF(OR('CASE DATA'!F179="JUV", 'CASE DATA'!F179="JWV"), "YES", "NO")</f>
        <v>NO</v>
      </c>
      <c r="F178" s="5" t="str">
        <f t="array" ref="F178">IF(E178="YES",IF(SUM(COUNTIF('CASE DATA'!$F$4:$F$200, {"GTR","GPL","DEF","JUV"}))&gt;0, "YES","NO"),"N/A")</f>
        <v>N/A</v>
      </c>
      <c r="G178" s="5" t="str">
        <f>IF(E178="YES",IF(COUNTIF('CASE DATA'!$C$4:$C$200, "")-COUNTIF('CASE DATA'!$A$4:$A$200, "")&gt;0, "YES","NO"),"N/A")</f>
        <v>N/A</v>
      </c>
      <c r="H178" s="117" t="str">
        <f>_xlfn.IFS(E178="NO", "N/A", AND('BASIC INFO'!$B$3&gt;'BASIC INFO'!$B$6+6574.5, C178+730.5&lt;'BASIC INFO'!$B$3), "YES", 'BASIC INFO'!$B$3&lt;('BASIC INFO'!$B$6+6574.5), "NOT YET 18", C178+730.5&gt;'BASIC INFO'!$B$3, "NOT YET 2 YEARS")</f>
        <v>N/A</v>
      </c>
      <c r="I178" s="115" t="str">
        <f>IF(OR(AND(LEFT('CASE DATA'!E179,4)="321.",MID('CASE DATA'!A179,8,2)="SM"),MID('CASE DATA'!A179,8,2)="ST",MID('CASE DATA'!A179,8,2)="NT"),"TRAFFIC",IF(OR('CASE DATA'!F179="DISM", 'CASE DATA'!F179="ACQ", 'CASE DATA'!F179="NOTF", 'CASE DATA'!F179="WTHD", 'CASE DATA'!F179="TNSF"), "YES", "NO"))</f>
        <v>NO</v>
      </c>
      <c r="J178" s="114" t="str">
        <f>IF(I178="YES",'CASE DATA'!K179,"N/A")</f>
        <v>N/A</v>
      </c>
      <c r="K178" s="114" t="str">
        <f>IF(I178="YES",'CASE DATA'!I179+'CASE DATA'!J179+'CASE DATA'!L179+'CASE DATA'!M179+'CASE DATA'!N179+'CASE DATA'!O179+'CASE DATA'!P179+'CASE DATA'!Q179+'CASE DATA'!R179,"N/A")</f>
        <v>N/A</v>
      </c>
      <c r="L178" s="117" t="str">
        <f>IF(I178="YES",IF(C178+180&lt;'BASIC INFO'!$B$3, "YES", "NO"),"N/A")</f>
        <v>N/A</v>
      </c>
      <c r="M178" s="114" t="str">
        <f t="array" ref="M178">IF(I178="TRAFFIC","n/a",IF(OR('CASE DATA'!F179="GTR", 'CASE DATA'!F179="GPL"),IF(SUM(COUNTIF('CASE DATA'!U179:AF179, TABLES!$N$2:$N$218&amp;"*"))&gt;0,"felony","eligible"),"n/a"))</f>
        <v>n/a</v>
      </c>
      <c r="N178" s="114" t="str">
        <f t="array" ref="N178">IF(M178="eligible",IF(OR((SUM(COUNTIF('CASE DATA'!U179:AF179,TABLES!$P$2:$P$19&amp;"*"))&gt;0),LEFT('CASE DATA'!U179:AF179,4)="717C", LEFT('CASE DATA'!U179:AF179, 3)="719", LEFT('CASE DATA'!U179:AF179,3)="720", LEFT('CASE DATA'!U179:AF179,3)="724", LEFT('CASE DATA'!U179:AF179,3)="726", LEFT('CASE DATA'!U179:AF179,3)="728", LEFT('CASE DATA'!U179:AF179,4)="901A"), "ineligible misd","eligible"),"n/a")</f>
        <v>n/a</v>
      </c>
      <c r="O178" s="114" t="str">
        <f>IF(N178="eligible",IF(COUNTIF('CASE DATA'!$C$4:$C$200, "")-COUNTIF('CASE DATA'!$A$4:$A$200, "")&gt;0, "YES","NO"),"N/A")</f>
        <v>N/A</v>
      </c>
      <c r="P178" s="114" t="str">
        <f>IF(N178="eligible",'CASE DATA'!K179,"N/A")</f>
        <v>N/A</v>
      </c>
      <c r="Q178" s="114" t="str">
        <f>IF(N178="eligible",'CASE DATA'!I179+'CASE DATA'!J179+'CASE DATA'!L179+'CASE DATA'!M179+'CASE DATA'!N179+'CASE DATA'!O179+'CASE DATA'!P179+'CASE DATA'!Q179+'CASE DATA'!R179,"N/A")</f>
        <v>N/A</v>
      </c>
      <c r="R178" s="114" t="str">
        <f>IF(N178="eligible",IF(C178+2920&lt;'BASIC INFO'!$B$3, "YES", "NO"),"N/A")</f>
        <v>N/A</v>
      </c>
      <c r="S178" s="115" t="str">
        <f>IF(OR('CASE DATA'!F179="DEF"), "YES", "NO")</f>
        <v>NO</v>
      </c>
      <c r="T178" s="117" t="str">
        <f>IF(S178="YES",'CASE DATA'!H179,"N/A")</f>
        <v>N/A</v>
      </c>
      <c r="U178" s="114" t="str">
        <f>IF(S178="YES",'CASE DATA'!K179,"N/A")</f>
        <v>N/A</v>
      </c>
      <c r="V178" s="114" t="str">
        <f>IF(S178="YES",'CASE DATA'!I179+'CASE DATA'!J179+'CASE DATA'!L179+'CASE DATA'!M179+'CASE DATA'!N179+'CASE DATA'!O179+'CASE DATA'!P179+'CASE DATA'!Q179+'CASE DATA'!R179,"N/A")</f>
        <v>N/A</v>
      </c>
      <c r="W178" s="117" t="str">
        <f>IF(OR('CASE DATA'!E179="123.46",'CASE DATA'!E179="123.47"),"YES","NO")</f>
        <v>NO</v>
      </c>
      <c r="X178" s="136" t="str">
        <f>IF(W178="YES",COUNTIFS(AD$3:$AD$200,"&gt;"&amp;('CASE DATA'!C179),$AD$3:$AD$200,"&lt;"&amp;('CASE DATA'!C179+730.5)),"n/a")</f>
        <v>n/a</v>
      </c>
      <c r="Y178" s="114" t="str">
        <f>IF(W178="YES",IF(C178+730.5&lt;'BASIC INFO'!$B$3, "YES","NO"), "N/A")</f>
        <v>N/A</v>
      </c>
      <c r="Z178" s="117" t="str">
        <f>IF('CASE DATA'!E179="725.1","YES","NO")</f>
        <v>NO</v>
      </c>
      <c r="AA178" s="117" t="str">
        <f>IF(Z178="YES",IF(C178+730.5&lt;'BASIC INFO'!$B$3, "YES","NO"), "N/A")</f>
        <v>N/A</v>
      </c>
      <c r="AB178" s="117" t="str">
        <f>IF('BASIC INFO'!$B$6+6574.5&gt;C178, "YES", "NO")</f>
        <v>YES</v>
      </c>
      <c r="AC178" s="117" t="str">
        <f>IF(Z178="YES",COUNTIFS(AD$3:$AD$200,"&gt;"&amp;('CASE DATA'!C179),$AD$3:$AD$200,"&lt;"&amp;('CASE DATA'!C179+730.5)),"n/a")</f>
        <v>n/a</v>
      </c>
    </row>
    <row r="179" spans="1:29" x14ac:dyDescent="0.3">
      <c r="A179" s="117" t="str">
        <f>IF('CASE DATA'!A180="","z",'CASE DATA'!A180)</f>
        <v>z</v>
      </c>
      <c r="B179" s="117" t="str">
        <f>IF('CASE DATA'!A180="","",'CASE DATA'!D180)</f>
        <v/>
      </c>
      <c r="C179" s="120">
        <f>'CASE DATA'!C180</f>
        <v>0</v>
      </c>
      <c r="D179" s="163" t="str">
        <f>IF('CASE DATA'!H180="YES",SUM('CASE DATA'!J180:K180,'CASE DATA'!M180,'CASE DATA'!O180:R180),"n/a")</f>
        <v>n/a</v>
      </c>
      <c r="E179" s="5" t="str">
        <f>IF(OR('CASE DATA'!F180="JUV", 'CASE DATA'!F180="JWV"), "YES", "NO")</f>
        <v>NO</v>
      </c>
      <c r="F179" s="5" t="str">
        <f t="array" ref="F179">IF(E179="YES",IF(SUM(COUNTIF('CASE DATA'!$F$4:$F$200, {"GTR","GPL","DEF","JUV"}))&gt;0, "YES","NO"),"N/A")</f>
        <v>N/A</v>
      </c>
      <c r="G179" s="5" t="str">
        <f>IF(E179="YES",IF(COUNTIF('CASE DATA'!$C$4:$C$200, "")-COUNTIF('CASE DATA'!$A$4:$A$200, "")&gt;0, "YES","NO"),"N/A")</f>
        <v>N/A</v>
      </c>
      <c r="H179" s="117" t="str">
        <f>_xlfn.IFS(E179="NO", "N/A", AND('BASIC INFO'!$B$3&gt;'BASIC INFO'!$B$6+6574.5, C179+730.5&lt;'BASIC INFO'!$B$3), "YES", 'BASIC INFO'!$B$3&lt;('BASIC INFO'!$B$6+6574.5), "NOT YET 18", C179+730.5&gt;'BASIC INFO'!$B$3, "NOT YET 2 YEARS")</f>
        <v>N/A</v>
      </c>
      <c r="I179" s="115" t="str">
        <f>IF(OR(AND(LEFT('CASE DATA'!E180,4)="321.",MID('CASE DATA'!A180,8,2)="SM"),MID('CASE DATA'!A180,8,2)="ST",MID('CASE DATA'!A180,8,2)="NT"),"TRAFFIC",IF(OR('CASE DATA'!F180="DISM", 'CASE DATA'!F180="ACQ", 'CASE DATA'!F180="NOTF", 'CASE DATA'!F180="WTHD", 'CASE DATA'!F180="TNSF"), "YES", "NO"))</f>
        <v>NO</v>
      </c>
      <c r="J179" s="114" t="str">
        <f>IF(I179="YES",'CASE DATA'!K180,"N/A")</f>
        <v>N/A</v>
      </c>
      <c r="K179" s="114" t="str">
        <f>IF(I179="YES",'CASE DATA'!I180+'CASE DATA'!J180+'CASE DATA'!L180+'CASE DATA'!M180+'CASE DATA'!N180+'CASE DATA'!O180+'CASE DATA'!P180+'CASE DATA'!Q180+'CASE DATA'!R180,"N/A")</f>
        <v>N/A</v>
      </c>
      <c r="L179" s="117" t="str">
        <f>IF(I179="YES",IF(C179+180&lt;'BASIC INFO'!$B$3, "YES", "NO"),"N/A")</f>
        <v>N/A</v>
      </c>
      <c r="M179" s="114" t="str">
        <f t="array" ref="M179">IF(I179="TRAFFIC","n/a",IF(OR('CASE DATA'!F180="GTR", 'CASE DATA'!F180="GPL"),IF(SUM(COUNTIF('CASE DATA'!U180:AF180, TABLES!$N$2:$N$218&amp;"*"))&gt;0,"felony","eligible"),"n/a"))</f>
        <v>n/a</v>
      </c>
      <c r="N179" s="114" t="str">
        <f t="array" ref="N179">IF(M179="eligible",IF(OR((SUM(COUNTIF('CASE DATA'!U180:AF180,TABLES!$P$2:$P$19&amp;"*"))&gt;0),LEFT('CASE DATA'!U180:AF180,4)="717C", LEFT('CASE DATA'!U180:AF180, 3)="719", LEFT('CASE DATA'!U180:AF180,3)="720", LEFT('CASE DATA'!U180:AF180,3)="724", LEFT('CASE DATA'!U180:AF180,3)="726", LEFT('CASE DATA'!U180:AF180,3)="728", LEFT('CASE DATA'!U180:AF180,4)="901A"), "ineligible misd","eligible"),"n/a")</f>
        <v>n/a</v>
      </c>
      <c r="O179" s="114" t="str">
        <f>IF(N179="eligible",IF(COUNTIF('CASE DATA'!$C$4:$C$200, "")-COUNTIF('CASE DATA'!$A$4:$A$200, "")&gt;0, "YES","NO"),"N/A")</f>
        <v>N/A</v>
      </c>
      <c r="P179" s="114" t="str">
        <f>IF(N179="eligible",'CASE DATA'!K180,"N/A")</f>
        <v>N/A</v>
      </c>
      <c r="Q179" s="114" t="str">
        <f>IF(N179="eligible",'CASE DATA'!I180+'CASE DATA'!J180+'CASE DATA'!L180+'CASE DATA'!M180+'CASE DATA'!N180+'CASE DATA'!O180+'CASE DATA'!P180+'CASE DATA'!Q180+'CASE DATA'!R180,"N/A")</f>
        <v>N/A</v>
      </c>
      <c r="R179" s="114" t="str">
        <f>IF(N179="eligible",IF(C179+2920&lt;'BASIC INFO'!$B$3, "YES", "NO"),"N/A")</f>
        <v>N/A</v>
      </c>
      <c r="S179" s="115" t="str">
        <f>IF(OR('CASE DATA'!F180="DEF"), "YES", "NO")</f>
        <v>NO</v>
      </c>
      <c r="T179" s="117" t="str">
        <f>IF(S179="YES",'CASE DATA'!H180,"N/A")</f>
        <v>N/A</v>
      </c>
      <c r="U179" s="114" t="str">
        <f>IF(S179="YES",'CASE DATA'!K180,"N/A")</f>
        <v>N/A</v>
      </c>
      <c r="V179" s="114" t="str">
        <f>IF(S179="YES",'CASE DATA'!I180+'CASE DATA'!J180+'CASE DATA'!L180+'CASE DATA'!M180+'CASE DATA'!N180+'CASE DATA'!O180+'CASE DATA'!P180+'CASE DATA'!Q180+'CASE DATA'!R180,"N/A")</f>
        <v>N/A</v>
      </c>
      <c r="W179" s="117" t="str">
        <f>IF(OR('CASE DATA'!E180="123.46",'CASE DATA'!E180="123.47"),"YES","NO")</f>
        <v>NO</v>
      </c>
      <c r="X179" s="136" t="str">
        <f>IF(W179="YES",COUNTIFS(AD$3:$AD$200,"&gt;"&amp;('CASE DATA'!C180),$AD$3:$AD$200,"&lt;"&amp;('CASE DATA'!C180+730.5)),"n/a")</f>
        <v>n/a</v>
      </c>
      <c r="Y179" s="114" t="str">
        <f>IF(W179="YES",IF(C179+730.5&lt;'BASIC INFO'!$B$3, "YES","NO"), "N/A")</f>
        <v>N/A</v>
      </c>
      <c r="Z179" s="117" t="str">
        <f>IF('CASE DATA'!E180="725.1","YES","NO")</f>
        <v>NO</v>
      </c>
      <c r="AA179" s="117" t="str">
        <f>IF(Z179="YES",IF(C179+730.5&lt;'BASIC INFO'!$B$3, "YES","NO"), "N/A")</f>
        <v>N/A</v>
      </c>
      <c r="AB179" s="117" t="str">
        <f>IF('BASIC INFO'!$B$6+6574.5&gt;C179, "YES", "NO")</f>
        <v>YES</v>
      </c>
      <c r="AC179" s="117" t="str">
        <f>IF(Z179="YES",COUNTIFS(AD$3:$AD$200,"&gt;"&amp;('CASE DATA'!C180),$AD$3:$AD$200,"&lt;"&amp;('CASE DATA'!C180+730.5)),"n/a")</f>
        <v>n/a</v>
      </c>
    </row>
    <row r="180" spans="1:29" x14ac:dyDescent="0.3">
      <c r="A180" s="117" t="str">
        <f>IF('CASE DATA'!A181="","z",'CASE DATA'!A181)</f>
        <v>z</v>
      </c>
      <c r="B180" s="117" t="str">
        <f>IF('CASE DATA'!A181="","",'CASE DATA'!D181)</f>
        <v/>
      </c>
      <c r="C180" s="120">
        <f>'CASE DATA'!C181</f>
        <v>0</v>
      </c>
      <c r="D180" s="163" t="str">
        <f>IF('CASE DATA'!H181="YES",SUM('CASE DATA'!J181:K181,'CASE DATA'!M181,'CASE DATA'!O181:R181),"n/a")</f>
        <v>n/a</v>
      </c>
      <c r="E180" s="5" t="str">
        <f>IF(OR('CASE DATA'!F181="JUV", 'CASE DATA'!F181="JWV"), "YES", "NO")</f>
        <v>NO</v>
      </c>
      <c r="F180" s="5" t="str">
        <f t="array" ref="F180">IF(E180="YES",IF(SUM(COUNTIF('CASE DATA'!$F$4:$F$200, {"GTR","GPL","DEF","JUV"}))&gt;0, "YES","NO"),"N/A")</f>
        <v>N/A</v>
      </c>
      <c r="G180" s="5" t="str">
        <f>IF(E180="YES",IF(COUNTIF('CASE DATA'!$C$4:$C$200, "")-COUNTIF('CASE DATA'!$A$4:$A$200, "")&gt;0, "YES","NO"),"N/A")</f>
        <v>N/A</v>
      </c>
      <c r="H180" s="117" t="str">
        <f>_xlfn.IFS(E180="NO", "N/A", AND('BASIC INFO'!$B$3&gt;'BASIC INFO'!$B$6+6574.5, C180+730.5&lt;'BASIC INFO'!$B$3), "YES", 'BASIC INFO'!$B$3&lt;('BASIC INFO'!$B$6+6574.5), "NOT YET 18", C180+730.5&gt;'BASIC INFO'!$B$3, "NOT YET 2 YEARS")</f>
        <v>N/A</v>
      </c>
      <c r="I180" s="115" t="str">
        <f>IF(OR(AND(LEFT('CASE DATA'!E181,4)="321.",MID('CASE DATA'!A181,8,2)="SM"),MID('CASE DATA'!A181,8,2)="ST",MID('CASE DATA'!A181,8,2)="NT"),"TRAFFIC",IF(OR('CASE DATA'!F181="DISM", 'CASE DATA'!F181="ACQ", 'CASE DATA'!F181="NOTF", 'CASE DATA'!F181="WTHD", 'CASE DATA'!F181="TNSF"), "YES", "NO"))</f>
        <v>NO</v>
      </c>
      <c r="J180" s="114" t="str">
        <f>IF(I180="YES",'CASE DATA'!K181,"N/A")</f>
        <v>N/A</v>
      </c>
      <c r="K180" s="114" t="str">
        <f>IF(I180="YES",'CASE DATA'!I181+'CASE DATA'!J181+'CASE DATA'!L181+'CASE DATA'!M181+'CASE DATA'!N181+'CASE DATA'!O181+'CASE DATA'!P181+'CASE DATA'!Q181+'CASE DATA'!R181,"N/A")</f>
        <v>N/A</v>
      </c>
      <c r="L180" s="117" t="str">
        <f>IF(I180="YES",IF(C180+180&lt;'BASIC INFO'!$B$3, "YES", "NO"),"N/A")</f>
        <v>N/A</v>
      </c>
      <c r="M180" s="114" t="str">
        <f t="array" ref="M180">IF(I180="TRAFFIC","n/a",IF(OR('CASE DATA'!F181="GTR", 'CASE DATA'!F181="GPL"),IF(SUM(COUNTIF('CASE DATA'!U181:AF181, TABLES!$N$2:$N$218&amp;"*"))&gt;0,"felony","eligible"),"n/a"))</f>
        <v>n/a</v>
      </c>
      <c r="N180" s="114" t="str">
        <f t="array" ref="N180">IF(M180="eligible",IF(OR((SUM(COUNTIF('CASE DATA'!U181:AF181,TABLES!$P$2:$P$19&amp;"*"))&gt;0),LEFT('CASE DATA'!U181:AF181,4)="717C", LEFT('CASE DATA'!U181:AF181, 3)="719", LEFT('CASE DATA'!U181:AF181,3)="720", LEFT('CASE DATA'!U181:AF181,3)="724", LEFT('CASE DATA'!U181:AF181,3)="726", LEFT('CASE DATA'!U181:AF181,3)="728", LEFT('CASE DATA'!U181:AF181,4)="901A"), "ineligible misd","eligible"),"n/a")</f>
        <v>n/a</v>
      </c>
      <c r="O180" s="114" t="str">
        <f>IF(N180="eligible",IF(COUNTIF('CASE DATA'!$C$4:$C$200, "")-COUNTIF('CASE DATA'!$A$4:$A$200, "")&gt;0, "YES","NO"),"N/A")</f>
        <v>N/A</v>
      </c>
      <c r="P180" s="114" t="str">
        <f>IF(N180="eligible",'CASE DATA'!K181,"N/A")</f>
        <v>N/A</v>
      </c>
      <c r="Q180" s="114" t="str">
        <f>IF(N180="eligible",'CASE DATA'!I181+'CASE DATA'!J181+'CASE DATA'!L181+'CASE DATA'!M181+'CASE DATA'!N181+'CASE DATA'!O181+'CASE DATA'!P181+'CASE DATA'!Q181+'CASE DATA'!R181,"N/A")</f>
        <v>N/A</v>
      </c>
      <c r="R180" s="114" t="str">
        <f>IF(N180="eligible",IF(C180+2920&lt;'BASIC INFO'!$B$3, "YES", "NO"),"N/A")</f>
        <v>N/A</v>
      </c>
      <c r="S180" s="115" t="str">
        <f>IF(OR('CASE DATA'!F181="DEF"), "YES", "NO")</f>
        <v>NO</v>
      </c>
      <c r="T180" s="117" t="str">
        <f>IF(S180="YES",'CASE DATA'!H181,"N/A")</f>
        <v>N/A</v>
      </c>
      <c r="U180" s="114" t="str">
        <f>IF(S180="YES",'CASE DATA'!K181,"N/A")</f>
        <v>N/A</v>
      </c>
      <c r="V180" s="114" t="str">
        <f>IF(S180="YES",'CASE DATA'!I181+'CASE DATA'!J181+'CASE DATA'!L181+'CASE DATA'!M181+'CASE DATA'!N181+'CASE DATA'!O181+'CASE DATA'!P181+'CASE DATA'!Q181+'CASE DATA'!R181,"N/A")</f>
        <v>N/A</v>
      </c>
      <c r="W180" s="117" t="str">
        <f>IF(OR('CASE DATA'!E181="123.46",'CASE DATA'!E181="123.47"),"YES","NO")</f>
        <v>NO</v>
      </c>
      <c r="X180" s="136" t="str">
        <f>IF(W180="YES",COUNTIFS(AD$3:$AD$200,"&gt;"&amp;('CASE DATA'!C181),$AD$3:$AD$200,"&lt;"&amp;('CASE DATA'!C181+730.5)),"n/a")</f>
        <v>n/a</v>
      </c>
      <c r="Y180" s="114" t="str">
        <f>IF(W180="YES",IF(C180+730.5&lt;'BASIC INFO'!$B$3, "YES","NO"), "N/A")</f>
        <v>N/A</v>
      </c>
      <c r="Z180" s="117" t="str">
        <f>IF('CASE DATA'!E181="725.1","YES","NO")</f>
        <v>NO</v>
      </c>
      <c r="AA180" s="117" t="str">
        <f>IF(Z180="YES",IF(C180+730.5&lt;'BASIC INFO'!$B$3, "YES","NO"), "N/A")</f>
        <v>N/A</v>
      </c>
      <c r="AB180" s="117" t="str">
        <f>IF('BASIC INFO'!$B$6+6574.5&gt;C180, "YES", "NO")</f>
        <v>YES</v>
      </c>
      <c r="AC180" s="117" t="str">
        <f>IF(Z180="YES",COUNTIFS(AD$3:$AD$200,"&gt;"&amp;('CASE DATA'!C181),$AD$3:$AD$200,"&lt;"&amp;('CASE DATA'!C181+730.5)),"n/a")</f>
        <v>n/a</v>
      </c>
    </row>
    <row r="181" spans="1:29" x14ac:dyDescent="0.3">
      <c r="A181" s="117" t="str">
        <f>IF('CASE DATA'!A182="","z",'CASE DATA'!A182)</f>
        <v>z</v>
      </c>
      <c r="B181" s="117" t="str">
        <f>IF('CASE DATA'!A182="","",'CASE DATA'!D182)</f>
        <v/>
      </c>
      <c r="C181" s="120">
        <f>'CASE DATA'!C182</f>
        <v>0</v>
      </c>
      <c r="D181" s="163" t="str">
        <f>IF('CASE DATA'!H182="YES",SUM('CASE DATA'!J182:K182,'CASE DATA'!M182,'CASE DATA'!O182:R182),"n/a")</f>
        <v>n/a</v>
      </c>
      <c r="E181" s="5" t="str">
        <f>IF(OR('CASE DATA'!F182="JUV", 'CASE DATA'!F182="JWV"), "YES", "NO")</f>
        <v>NO</v>
      </c>
      <c r="F181" s="5" t="str">
        <f t="array" ref="F181">IF(E181="YES",IF(SUM(COUNTIF('CASE DATA'!$F$4:$F$200, {"GTR","GPL","DEF","JUV"}))&gt;0, "YES","NO"),"N/A")</f>
        <v>N/A</v>
      </c>
      <c r="G181" s="5" t="str">
        <f>IF(E181="YES",IF(COUNTIF('CASE DATA'!$C$4:$C$200, "")-COUNTIF('CASE DATA'!$A$4:$A$200, "")&gt;0, "YES","NO"),"N/A")</f>
        <v>N/A</v>
      </c>
      <c r="H181" s="117" t="str">
        <f>_xlfn.IFS(E181="NO", "N/A", AND('BASIC INFO'!$B$3&gt;'BASIC INFO'!$B$6+6574.5, C181+730.5&lt;'BASIC INFO'!$B$3), "YES", 'BASIC INFO'!$B$3&lt;('BASIC INFO'!$B$6+6574.5), "NOT YET 18", C181+730.5&gt;'BASIC INFO'!$B$3, "NOT YET 2 YEARS")</f>
        <v>N/A</v>
      </c>
      <c r="I181" s="115" t="str">
        <f>IF(OR(AND(LEFT('CASE DATA'!E182,4)="321.",MID('CASE DATA'!A182,8,2)="SM"),MID('CASE DATA'!A182,8,2)="ST",MID('CASE DATA'!A182,8,2)="NT"),"TRAFFIC",IF(OR('CASE DATA'!F182="DISM", 'CASE DATA'!F182="ACQ", 'CASE DATA'!F182="NOTF", 'CASE DATA'!F182="WTHD", 'CASE DATA'!F182="TNSF"), "YES", "NO"))</f>
        <v>NO</v>
      </c>
      <c r="J181" s="114" t="str">
        <f>IF(I181="YES",'CASE DATA'!K182,"N/A")</f>
        <v>N/A</v>
      </c>
      <c r="K181" s="114" t="str">
        <f>IF(I181="YES",'CASE DATA'!I182+'CASE DATA'!J182+'CASE DATA'!L182+'CASE DATA'!M182+'CASE DATA'!N182+'CASE DATA'!O182+'CASE DATA'!P182+'CASE DATA'!Q182+'CASE DATA'!R182,"N/A")</f>
        <v>N/A</v>
      </c>
      <c r="L181" s="117" t="str">
        <f>IF(I181="YES",IF(C181+180&lt;'BASIC INFO'!$B$3, "YES", "NO"),"N/A")</f>
        <v>N/A</v>
      </c>
      <c r="M181" s="114" t="str">
        <f t="array" ref="M181">IF(I181="TRAFFIC","n/a",IF(OR('CASE DATA'!F182="GTR", 'CASE DATA'!F182="GPL"),IF(SUM(COUNTIF('CASE DATA'!U182:AF182, TABLES!$N$2:$N$218&amp;"*"))&gt;0,"felony","eligible"),"n/a"))</f>
        <v>n/a</v>
      </c>
      <c r="N181" s="114" t="str">
        <f t="array" ref="N181">IF(M181="eligible",IF(OR((SUM(COUNTIF('CASE DATA'!U182:AF182,TABLES!$P$2:$P$19&amp;"*"))&gt;0),LEFT('CASE DATA'!U182:AF182,4)="717C", LEFT('CASE DATA'!U182:AF182, 3)="719", LEFT('CASE DATA'!U182:AF182,3)="720", LEFT('CASE DATA'!U182:AF182,3)="724", LEFT('CASE DATA'!U182:AF182,3)="726", LEFT('CASE DATA'!U182:AF182,3)="728", LEFT('CASE DATA'!U182:AF182,4)="901A"), "ineligible misd","eligible"),"n/a")</f>
        <v>n/a</v>
      </c>
      <c r="O181" s="114" t="str">
        <f>IF(N181="eligible",IF(COUNTIF('CASE DATA'!$C$4:$C$200, "")-COUNTIF('CASE DATA'!$A$4:$A$200, "")&gt;0, "YES","NO"),"N/A")</f>
        <v>N/A</v>
      </c>
      <c r="P181" s="114" t="str">
        <f>IF(N181="eligible",'CASE DATA'!K182,"N/A")</f>
        <v>N/A</v>
      </c>
      <c r="Q181" s="114" t="str">
        <f>IF(N181="eligible",'CASE DATA'!I182+'CASE DATA'!J182+'CASE DATA'!L182+'CASE DATA'!M182+'CASE DATA'!N182+'CASE DATA'!O182+'CASE DATA'!P182+'CASE DATA'!Q182+'CASE DATA'!R182,"N/A")</f>
        <v>N/A</v>
      </c>
      <c r="R181" s="114" t="str">
        <f>IF(N181="eligible",IF(C181+2920&lt;'BASIC INFO'!$B$3, "YES", "NO"),"N/A")</f>
        <v>N/A</v>
      </c>
      <c r="S181" s="115" t="str">
        <f>IF(OR('CASE DATA'!F182="DEF"), "YES", "NO")</f>
        <v>NO</v>
      </c>
      <c r="T181" s="117" t="str">
        <f>IF(S181="YES",'CASE DATA'!H182,"N/A")</f>
        <v>N/A</v>
      </c>
      <c r="U181" s="114" t="str">
        <f>IF(S181="YES",'CASE DATA'!K182,"N/A")</f>
        <v>N/A</v>
      </c>
      <c r="V181" s="114" t="str">
        <f>IF(S181="YES",'CASE DATA'!I182+'CASE DATA'!J182+'CASE DATA'!L182+'CASE DATA'!M182+'CASE DATA'!N182+'CASE DATA'!O182+'CASE DATA'!P182+'CASE DATA'!Q182+'CASE DATA'!R182,"N/A")</f>
        <v>N/A</v>
      </c>
      <c r="W181" s="117" t="str">
        <f>IF(OR('CASE DATA'!E182="123.46",'CASE DATA'!E182="123.47"),"YES","NO")</f>
        <v>NO</v>
      </c>
      <c r="X181" s="136" t="str">
        <f>IF(W181="YES",COUNTIFS(AD$3:$AD$200,"&gt;"&amp;('CASE DATA'!C182),$AD$3:$AD$200,"&lt;"&amp;('CASE DATA'!C182+730.5)),"n/a")</f>
        <v>n/a</v>
      </c>
      <c r="Y181" s="114" t="str">
        <f>IF(W181="YES",IF(C181+730.5&lt;'BASIC INFO'!$B$3, "YES","NO"), "N/A")</f>
        <v>N/A</v>
      </c>
      <c r="Z181" s="117" t="str">
        <f>IF('CASE DATA'!E182="725.1","YES","NO")</f>
        <v>NO</v>
      </c>
      <c r="AA181" s="117" t="str">
        <f>IF(Z181="YES",IF(C181+730.5&lt;'BASIC INFO'!$B$3, "YES","NO"), "N/A")</f>
        <v>N/A</v>
      </c>
      <c r="AB181" s="117" t="str">
        <f>IF('BASIC INFO'!$B$6+6574.5&gt;C181, "YES", "NO")</f>
        <v>YES</v>
      </c>
      <c r="AC181" s="117" t="str">
        <f>IF(Z181="YES",COUNTIFS(AD$3:$AD$200,"&gt;"&amp;('CASE DATA'!C182),$AD$3:$AD$200,"&lt;"&amp;('CASE DATA'!C182+730.5)),"n/a")</f>
        <v>n/a</v>
      </c>
    </row>
    <row r="182" spans="1:29" x14ac:dyDescent="0.3">
      <c r="A182" s="117" t="str">
        <f>IF('CASE DATA'!A183="","z",'CASE DATA'!A183)</f>
        <v>z</v>
      </c>
      <c r="B182" s="117" t="str">
        <f>IF('CASE DATA'!A183="","",'CASE DATA'!D183)</f>
        <v/>
      </c>
      <c r="C182" s="120">
        <f>'CASE DATA'!C183</f>
        <v>0</v>
      </c>
      <c r="D182" s="163" t="str">
        <f>IF('CASE DATA'!H183="YES",SUM('CASE DATA'!J183:K183,'CASE DATA'!M183,'CASE DATA'!O183:R183),"n/a")</f>
        <v>n/a</v>
      </c>
      <c r="E182" s="5" t="str">
        <f>IF(OR('CASE DATA'!F183="JUV", 'CASE DATA'!F183="JWV"), "YES", "NO")</f>
        <v>NO</v>
      </c>
      <c r="F182" s="5" t="str">
        <f t="array" ref="F182">IF(E182="YES",IF(SUM(COUNTIF('CASE DATA'!$F$4:$F$200, {"GTR","GPL","DEF","JUV"}))&gt;0, "YES","NO"),"N/A")</f>
        <v>N/A</v>
      </c>
      <c r="G182" s="5" t="str">
        <f>IF(E182="YES",IF(COUNTIF('CASE DATA'!$C$4:$C$200, "")-COUNTIF('CASE DATA'!$A$4:$A$200, "")&gt;0, "YES","NO"),"N/A")</f>
        <v>N/A</v>
      </c>
      <c r="H182" s="117" t="str">
        <f>_xlfn.IFS(E182="NO", "N/A", AND('BASIC INFO'!$B$3&gt;'BASIC INFO'!$B$6+6574.5, C182+730.5&lt;'BASIC INFO'!$B$3), "YES", 'BASIC INFO'!$B$3&lt;('BASIC INFO'!$B$6+6574.5), "NOT YET 18", C182+730.5&gt;'BASIC INFO'!$B$3, "NOT YET 2 YEARS")</f>
        <v>N/A</v>
      </c>
      <c r="I182" s="115" t="str">
        <f>IF(OR(AND(LEFT('CASE DATA'!E183,4)="321.",MID('CASE DATA'!A183,8,2)="SM"),MID('CASE DATA'!A183,8,2)="ST",MID('CASE DATA'!A183,8,2)="NT"),"TRAFFIC",IF(OR('CASE DATA'!F183="DISM", 'CASE DATA'!F183="ACQ", 'CASE DATA'!F183="NOTF", 'CASE DATA'!F183="WTHD", 'CASE DATA'!F183="TNSF"), "YES", "NO"))</f>
        <v>NO</v>
      </c>
      <c r="J182" s="114" t="str">
        <f>IF(I182="YES",'CASE DATA'!K183,"N/A")</f>
        <v>N/A</v>
      </c>
      <c r="K182" s="114" t="str">
        <f>IF(I182="YES",'CASE DATA'!I183+'CASE DATA'!J183+'CASE DATA'!L183+'CASE DATA'!M183+'CASE DATA'!N183+'CASE DATA'!O183+'CASE DATA'!P183+'CASE DATA'!Q183+'CASE DATA'!R183,"N/A")</f>
        <v>N/A</v>
      </c>
      <c r="L182" s="117" t="str">
        <f>IF(I182="YES",IF(C182+180&lt;'BASIC INFO'!$B$3, "YES", "NO"),"N/A")</f>
        <v>N/A</v>
      </c>
      <c r="M182" s="114" t="str">
        <f t="array" ref="M182">IF(I182="TRAFFIC","n/a",IF(OR('CASE DATA'!F183="GTR", 'CASE DATA'!F183="GPL"),IF(SUM(COUNTIF('CASE DATA'!U183:AF183, TABLES!$N$2:$N$218&amp;"*"))&gt;0,"felony","eligible"),"n/a"))</f>
        <v>n/a</v>
      </c>
      <c r="N182" s="114" t="str">
        <f t="array" ref="N182">IF(M182="eligible",IF(OR((SUM(COUNTIF('CASE DATA'!U183:AF183,TABLES!$P$2:$P$19&amp;"*"))&gt;0),LEFT('CASE DATA'!U183:AF183,4)="717C", LEFT('CASE DATA'!U183:AF183, 3)="719", LEFT('CASE DATA'!U183:AF183,3)="720", LEFT('CASE DATA'!U183:AF183,3)="724", LEFT('CASE DATA'!U183:AF183,3)="726", LEFT('CASE DATA'!U183:AF183,3)="728", LEFT('CASE DATA'!U183:AF183,4)="901A"), "ineligible misd","eligible"),"n/a")</f>
        <v>n/a</v>
      </c>
      <c r="O182" s="114" t="str">
        <f>IF(N182="eligible",IF(COUNTIF('CASE DATA'!$C$4:$C$200, "")-COUNTIF('CASE DATA'!$A$4:$A$200, "")&gt;0, "YES","NO"),"N/A")</f>
        <v>N/A</v>
      </c>
      <c r="P182" s="114" t="str">
        <f>IF(N182="eligible",'CASE DATA'!K183,"N/A")</f>
        <v>N/A</v>
      </c>
      <c r="Q182" s="114" t="str">
        <f>IF(N182="eligible",'CASE DATA'!I183+'CASE DATA'!J183+'CASE DATA'!L183+'CASE DATA'!M183+'CASE DATA'!N183+'CASE DATA'!O183+'CASE DATA'!P183+'CASE DATA'!Q183+'CASE DATA'!R183,"N/A")</f>
        <v>N/A</v>
      </c>
      <c r="R182" s="114" t="str">
        <f>IF(N182="eligible",IF(C182+2920&lt;'BASIC INFO'!$B$3, "YES", "NO"),"N/A")</f>
        <v>N/A</v>
      </c>
      <c r="S182" s="115" t="str">
        <f>IF(OR('CASE DATA'!F183="DEF"), "YES", "NO")</f>
        <v>NO</v>
      </c>
      <c r="T182" s="117" t="str">
        <f>IF(S182="YES",'CASE DATA'!H183,"N/A")</f>
        <v>N/A</v>
      </c>
      <c r="U182" s="114" t="str">
        <f>IF(S182="YES",'CASE DATA'!K183,"N/A")</f>
        <v>N/A</v>
      </c>
      <c r="V182" s="114" t="str">
        <f>IF(S182="YES",'CASE DATA'!I183+'CASE DATA'!J183+'CASE DATA'!L183+'CASE DATA'!M183+'CASE DATA'!N183+'CASE DATA'!O183+'CASE DATA'!P183+'CASE DATA'!Q183+'CASE DATA'!R183,"N/A")</f>
        <v>N/A</v>
      </c>
      <c r="W182" s="117" t="str">
        <f>IF(OR('CASE DATA'!E183="123.46",'CASE DATA'!E183="123.47"),"YES","NO")</f>
        <v>NO</v>
      </c>
      <c r="X182" s="136" t="str">
        <f>IF(W182="YES",COUNTIFS(AD$3:$AD$200,"&gt;"&amp;('CASE DATA'!C183),$AD$3:$AD$200,"&lt;"&amp;('CASE DATA'!C183+730.5)),"n/a")</f>
        <v>n/a</v>
      </c>
      <c r="Y182" s="114" t="str">
        <f>IF(W182="YES",IF(C182+730.5&lt;'BASIC INFO'!$B$3, "YES","NO"), "N/A")</f>
        <v>N/A</v>
      </c>
      <c r="Z182" s="117" t="str">
        <f>IF('CASE DATA'!E183="725.1","YES","NO")</f>
        <v>NO</v>
      </c>
      <c r="AA182" s="117" t="str">
        <f>IF(Z182="YES",IF(C182+730.5&lt;'BASIC INFO'!$B$3, "YES","NO"), "N/A")</f>
        <v>N/A</v>
      </c>
      <c r="AB182" s="117" t="str">
        <f>IF('BASIC INFO'!$B$6+6574.5&gt;C182, "YES", "NO")</f>
        <v>YES</v>
      </c>
      <c r="AC182" s="117" t="str">
        <f>IF(Z182="YES",COUNTIFS(AD$3:$AD$200,"&gt;"&amp;('CASE DATA'!C183),$AD$3:$AD$200,"&lt;"&amp;('CASE DATA'!C183+730.5)),"n/a")</f>
        <v>n/a</v>
      </c>
    </row>
    <row r="183" spans="1:29" x14ac:dyDescent="0.3">
      <c r="A183" s="117" t="str">
        <f>IF('CASE DATA'!A184="","z",'CASE DATA'!A184)</f>
        <v>z</v>
      </c>
      <c r="B183" s="117" t="str">
        <f>IF('CASE DATA'!A184="","",'CASE DATA'!D184)</f>
        <v/>
      </c>
      <c r="C183" s="120">
        <f>'CASE DATA'!C184</f>
        <v>0</v>
      </c>
      <c r="D183" s="163" t="str">
        <f>IF('CASE DATA'!H184="YES",SUM('CASE DATA'!J184:K184,'CASE DATA'!M184,'CASE DATA'!O184:R184),"n/a")</f>
        <v>n/a</v>
      </c>
      <c r="E183" s="5" t="str">
        <f>IF(OR('CASE DATA'!F184="JUV", 'CASE DATA'!F184="JWV"), "YES", "NO")</f>
        <v>NO</v>
      </c>
      <c r="F183" s="5" t="str">
        <f t="array" ref="F183">IF(E183="YES",IF(SUM(COUNTIF('CASE DATA'!$F$4:$F$200, {"GTR","GPL","DEF","JUV"}))&gt;0, "YES","NO"),"N/A")</f>
        <v>N/A</v>
      </c>
      <c r="G183" s="5" t="str">
        <f>IF(E183="YES",IF(COUNTIF('CASE DATA'!$C$4:$C$200, "")-COUNTIF('CASE DATA'!$A$4:$A$200, "")&gt;0, "YES","NO"),"N/A")</f>
        <v>N/A</v>
      </c>
      <c r="H183" s="117" t="str">
        <f>_xlfn.IFS(E183="NO", "N/A", AND('BASIC INFO'!$B$3&gt;'BASIC INFO'!$B$6+6574.5, C183+730.5&lt;'BASIC INFO'!$B$3), "YES", 'BASIC INFO'!$B$3&lt;('BASIC INFO'!$B$6+6574.5), "NOT YET 18", C183+730.5&gt;'BASIC INFO'!$B$3, "NOT YET 2 YEARS")</f>
        <v>N/A</v>
      </c>
      <c r="I183" s="115" t="str">
        <f>IF(OR(AND(LEFT('CASE DATA'!E184,4)="321.",MID('CASE DATA'!A184,8,2)="SM"),MID('CASE DATA'!A184,8,2)="ST",MID('CASE DATA'!A184,8,2)="NT"),"TRAFFIC",IF(OR('CASE DATA'!F184="DISM", 'CASE DATA'!F184="ACQ", 'CASE DATA'!F184="NOTF", 'CASE DATA'!F184="WTHD", 'CASE DATA'!F184="TNSF"), "YES", "NO"))</f>
        <v>NO</v>
      </c>
      <c r="J183" s="114" t="str">
        <f>IF(I183="YES",'CASE DATA'!K184,"N/A")</f>
        <v>N/A</v>
      </c>
      <c r="K183" s="114" t="str">
        <f>IF(I183="YES",'CASE DATA'!I184+'CASE DATA'!J184+'CASE DATA'!L184+'CASE DATA'!M184+'CASE DATA'!N184+'CASE DATA'!O184+'CASE DATA'!P184+'CASE DATA'!Q184+'CASE DATA'!R184,"N/A")</f>
        <v>N/A</v>
      </c>
      <c r="L183" s="117" t="str">
        <f>IF(I183="YES",IF(C183+180&lt;'BASIC INFO'!$B$3, "YES", "NO"),"N/A")</f>
        <v>N/A</v>
      </c>
      <c r="M183" s="114" t="str">
        <f t="array" ref="M183">IF(I183="TRAFFIC","n/a",IF(OR('CASE DATA'!F184="GTR", 'CASE DATA'!F184="GPL"),IF(SUM(COUNTIF('CASE DATA'!U184:AF184, TABLES!$N$2:$N$218&amp;"*"))&gt;0,"felony","eligible"),"n/a"))</f>
        <v>n/a</v>
      </c>
      <c r="N183" s="114" t="str">
        <f t="array" ref="N183">IF(M183="eligible",IF(OR((SUM(COUNTIF('CASE DATA'!U184:AF184,TABLES!$P$2:$P$19&amp;"*"))&gt;0),LEFT('CASE DATA'!U184:AF184,4)="717C", LEFT('CASE DATA'!U184:AF184, 3)="719", LEFT('CASE DATA'!U184:AF184,3)="720", LEFT('CASE DATA'!U184:AF184,3)="724", LEFT('CASE DATA'!U184:AF184,3)="726", LEFT('CASE DATA'!U184:AF184,3)="728", LEFT('CASE DATA'!U184:AF184,4)="901A"), "ineligible misd","eligible"),"n/a")</f>
        <v>n/a</v>
      </c>
      <c r="O183" s="114" t="str">
        <f>IF(N183="eligible",IF(COUNTIF('CASE DATA'!$C$4:$C$200, "")-COUNTIF('CASE DATA'!$A$4:$A$200, "")&gt;0, "YES","NO"),"N/A")</f>
        <v>N/A</v>
      </c>
      <c r="P183" s="114" t="str">
        <f>IF(N183="eligible",'CASE DATA'!K184,"N/A")</f>
        <v>N/A</v>
      </c>
      <c r="Q183" s="114" t="str">
        <f>IF(N183="eligible",'CASE DATA'!I184+'CASE DATA'!J184+'CASE DATA'!L184+'CASE DATA'!M184+'CASE DATA'!N184+'CASE DATA'!O184+'CASE DATA'!P184+'CASE DATA'!Q184+'CASE DATA'!R184,"N/A")</f>
        <v>N/A</v>
      </c>
      <c r="R183" s="114" t="str">
        <f>IF(N183="eligible",IF(C183+2920&lt;'BASIC INFO'!$B$3, "YES", "NO"),"N/A")</f>
        <v>N/A</v>
      </c>
      <c r="S183" s="115" t="str">
        <f>IF(OR('CASE DATA'!F184="DEF"), "YES", "NO")</f>
        <v>NO</v>
      </c>
      <c r="T183" s="117" t="str">
        <f>IF(S183="YES",'CASE DATA'!H184,"N/A")</f>
        <v>N/A</v>
      </c>
      <c r="U183" s="114" t="str">
        <f>IF(S183="YES",'CASE DATA'!K184,"N/A")</f>
        <v>N/A</v>
      </c>
      <c r="V183" s="114" t="str">
        <f>IF(S183="YES",'CASE DATA'!I184+'CASE DATA'!J184+'CASE DATA'!L184+'CASE DATA'!M184+'CASE DATA'!N184+'CASE DATA'!O184+'CASE DATA'!P184+'CASE DATA'!Q184+'CASE DATA'!R184,"N/A")</f>
        <v>N/A</v>
      </c>
      <c r="W183" s="117" t="str">
        <f>IF(OR('CASE DATA'!E184="123.46",'CASE DATA'!E184="123.47"),"YES","NO")</f>
        <v>NO</v>
      </c>
      <c r="X183" s="136" t="str">
        <f>IF(W183="YES",COUNTIFS(AD$3:$AD$200,"&gt;"&amp;('CASE DATA'!C184),$AD$3:$AD$200,"&lt;"&amp;('CASE DATA'!C184+730.5)),"n/a")</f>
        <v>n/a</v>
      </c>
      <c r="Y183" s="114" t="str">
        <f>IF(W183="YES",IF(C183+730.5&lt;'BASIC INFO'!$B$3, "YES","NO"), "N/A")</f>
        <v>N/A</v>
      </c>
      <c r="Z183" s="117" t="str">
        <f>IF('CASE DATA'!E184="725.1","YES","NO")</f>
        <v>NO</v>
      </c>
      <c r="AA183" s="117" t="str">
        <f>IF(Z183="YES",IF(C183+730.5&lt;'BASIC INFO'!$B$3, "YES","NO"), "N/A")</f>
        <v>N/A</v>
      </c>
      <c r="AB183" s="117" t="str">
        <f>IF('BASIC INFO'!$B$6+6574.5&gt;C183, "YES", "NO")</f>
        <v>YES</v>
      </c>
      <c r="AC183" s="117" t="str">
        <f>IF(Z183="YES",COUNTIFS(AD$3:$AD$200,"&gt;"&amp;('CASE DATA'!C184),$AD$3:$AD$200,"&lt;"&amp;('CASE DATA'!C184+730.5)),"n/a")</f>
        <v>n/a</v>
      </c>
    </row>
    <row r="184" spans="1:29" x14ac:dyDescent="0.3">
      <c r="A184" s="117" t="str">
        <f>IF('CASE DATA'!A185="","z",'CASE DATA'!A185)</f>
        <v>z</v>
      </c>
      <c r="B184" s="117" t="str">
        <f>IF('CASE DATA'!A185="","",'CASE DATA'!D185)</f>
        <v/>
      </c>
      <c r="C184" s="120">
        <f>'CASE DATA'!C185</f>
        <v>0</v>
      </c>
      <c r="D184" s="163" t="str">
        <f>IF('CASE DATA'!H185="YES",SUM('CASE DATA'!J185:K185,'CASE DATA'!M185,'CASE DATA'!O185:R185),"n/a")</f>
        <v>n/a</v>
      </c>
      <c r="E184" s="5" t="str">
        <f>IF(OR('CASE DATA'!F185="JUV", 'CASE DATA'!F185="JWV"), "YES", "NO")</f>
        <v>NO</v>
      </c>
      <c r="F184" s="5" t="str">
        <f t="array" ref="F184">IF(E184="YES",IF(SUM(COUNTIF('CASE DATA'!$F$4:$F$200, {"GTR","GPL","DEF","JUV"}))&gt;0, "YES","NO"),"N/A")</f>
        <v>N/A</v>
      </c>
      <c r="G184" s="5" t="str">
        <f>IF(E184="YES",IF(COUNTIF('CASE DATA'!$C$4:$C$200, "")-COUNTIF('CASE DATA'!$A$4:$A$200, "")&gt;0, "YES","NO"),"N/A")</f>
        <v>N/A</v>
      </c>
      <c r="H184" s="117" t="str">
        <f>_xlfn.IFS(E184="NO", "N/A", AND('BASIC INFO'!$B$3&gt;'BASIC INFO'!$B$6+6574.5, C184+730.5&lt;'BASIC INFO'!$B$3), "YES", 'BASIC INFO'!$B$3&lt;('BASIC INFO'!$B$6+6574.5), "NOT YET 18", C184+730.5&gt;'BASIC INFO'!$B$3, "NOT YET 2 YEARS")</f>
        <v>N/A</v>
      </c>
      <c r="I184" s="115" t="str">
        <f>IF(OR(AND(LEFT('CASE DATA'!E185,4)="321.",MID('CASE DATA'!A185,8,2)="SM"),MID('CASE DATA'!A185,8,2)="ST",MID('CASE DATA'!A185,8,2)="NT"),"TRAFFIC",IF(OR('CASE DATA'!F185="DISM", 'CASE DATA'!F185="ACQ", 'CASE DATA'!F185="NOTF", 'CASE DATA'!F185="WTHD", 'CASE DATA'!F185="TNSF"), "YES", "NO"))</f>
        <v>NO</v>
      </c>
      <c r="J184" s="114" t="str">
        <f>IF(I184="YES",'CASE DATA'!K185,"N/A")</f>
        <v>N/A</v>
      </c>
      <c r="K184" s="114" t="str">
        <f>IF(I184="YES",'CASE DATA'!I185+'CASE DATA'!J185+'CASE DATA'!L185+'CASE DATA'!M185+'CASE DATA'!N185+'CASE DATA'!O185+'CASE DATA'!P185+'CASE DATA'!Q185+'CASE DATA'!R185,"N/A")</f>
        <v>N/A</v>
      </c>
      <c r="L184" s="117" t="str">
        <f>IF(I184="YES",IF(C184+180&lt;'BASIC INFO'!$B$3, "YES", "NO"),"N/A")</f>
        <v>N/A</v>
      </c>
      <c r="M184" s="114" t="str">
        <f t="array" ref="M184">IF(I184="TRAFFIC","n/a",IF(OR('CASE DATA'!F185="GTR", 'CASE DATA'!F185="GPL"),IF(SUM(COUNTIF('CASE DATA'!U185:AF185, TABLES!$N$2:$N$218&amp;"*"))&gt;0,"felony","eligible"),"n/a"))</f>
        <v>n/a</v>
      </c>
      <c r="N184" s="114" t="str">
        <f t="array" ref="N184">IF(M184="eligible",IF(OR((SUM(COUNTIF('CASE DATA'!U185:AF185,TABLES!$P$2:$P$19&amp;"*"))&gt;0),LEFT('CASE DATA'!U185:AF185,4)="717C", LEFT('CASE DATA'!U185:AF185, 3)="719", LEFT('CASE DATA'!U185:AF185,3)="720", LEFT('CASE DATA'!U185:AF185,3)="724", LEFT('CASE DATA'!U185:AF185,3)="726", LEFT('CASE DATA'!U185:AF185,3)="728", LEFT('CASE DATA'!U185:AF185,4)="901A"), "ineligible misd","eligible"),"n/a")</f>
        <v>n/a</v>
      </c>
      <c r="O184" s="114" t="str">
        <f>IF(N184="eligible",IF(COUNTIF('CASE DATA'!$C$4:$C$200, "")-COUNTIF('CASE DATA'!$A$4:$A$200, "")&gt;0, "YES","NO"),"N/A")</f>
        <v>N/A</v>
      </c>
      <c r="P184" s="114" t="str">
        <f>IF(N184="eligible",'CASE DATA'!K185,"N/A")</f>
        <v>N/A</v>
      </c>
      <c r="Q184" s="114" t="str">
        <f>IF(N184="eligible",'CASE DATA'!I185+'CASE DATA'!J185+'CASE DATA'!L185+'CASE DATA'!M185+'CASE DATA'!N185+'CASE DATA'!O185+'CASE DATA'!P185+'CASE DATA'!Q185+'CASE DATA'!R185,"N/A")</f>
        <v>N/A</v>
      </c>
      <c r="R184" s="114" t="str">
        <f>IF(N184="eligible",IF(C184+2920&lt;'BASIC INFO'!$B$3, "YES", "NO"),"N/A")</f>
        <v>N/A</v>
      </c>
      <c r="S184" s="115" t="str">
        <f>IF(OR('CASE DATA'!F185="DEF"), "YES", "NO")</f>
        <v>NO</v>
      </c>
      <c r="T184" s="117" t="str">
        <f>IF(S184="YES",'CASE DATA'!H185,"N/A")</f>
        <v>N/A</v>
      </c>
      <c r="U184" s="114" t="str">
        <f>IF(S184="YES",'CASE DATA'!K185,"N/A")</f>
        <v>N/A</v>
      </c>
      <c r="V184" s="114" t="str">
        <f>IF(S184="YES",'CASE DATA'!I185+'CASE DATA'!J185+'CASE DATA'!L185+'CASE DATA'!M185+'CASE DATA'!N185+'CASE DATA'!O185+'CASE DATA'!P185+'CASE DATA'!Q185+'CASE DATA'!R185,"N/A")</f>
        <v>N/A</v>
      </c>
      <c r="W184" s="117" t="str">
        <f>IF(OR('CASE DATA'!E185="123.46",'CASE DATA'!E185="123.47"),"YES","NO")</f>
        <v>NO</v>
      </c>
      <c r="X184" s="136" t="str">
        <f>IF(W184="YES",COUNTIFS(AD$3:$AD$200,"&gt;"&amp;('CASE DATA'!C185),$AD$3:$AD$200,"&lt;"&amp;('CASE DATA'!C185+730.5)),"n/a")</f>
        <v>n/a</v>
      </c>
      <c r="Y184" s="114" t="str">
        <f>IF(W184="YES",IF(C184+730.5&lt;'BASIC INFO'!$B$3, "YES","NO"), "N/A")</f>
        <v>N/A</v>
      </c>
      <c r="Z184" s="117" t="str">
        <f>IF('CASE DATA'!E185="725.1","YES","NO")</f>
        <v>NO</v>
      </c>
      <c r="AA184" s="117" t="str">
        <f>IF(Z184="YES",IF(C184+730.5&lt;'BASIC INFO'!$B$3, "YES","NO"), "N/A")</f>
        <v>N/A</v>
      </c>
      <c r="AB184" s="117" t="str">
        <f>IF('BASIC INFO'!$B$6+6574.5&gt;C184, "YES", "NO")</f>
        <v>YES</v>
      </c>
      <c r="AC184" s="117" t="str">
        <f>IF(Z184="YES",COUNTIFS(AD$3:$AD$200,"&gt;"&amp;('CASE DATA'!C185),$AD$3:$AD$200,"&lt;"&amp;('CASE DATA'!C185+730.5)),"n/a")</f>
        <v>n/a</v>
      </c>
    </row>
    <row r="185" spans="1:29" x14ac:dyDescent="0.3">
      <c r="A185" s="117" t="str">
        <f>IF('CASE DATA'!A186="","z",'CASE DATA'!A186)</f>
        <v>z</v>
      </c>
      <c r="B185" s="117" t="str">
        <f>IF('CASE DATA'!A186="","",'CASE DATA'!D186)</f>
        <v/>
      </c>
      <c r="C185" s="120">
        <f>'CASE DATA'!C186</f>
        <v>0</v>
      </c>
      <c r="D185" s="163" t="str">
        <f>IF('CASE DATA'!H186="YES",SUM('CASE DATA'!J186:K186,'CASE DATA'!M186,'CASE DATA'!O186:R186),"n/a")</f>
        <v>n/a</v>
      </c>
      <c r="E185" s="5" t="str">
        <f>IF(OR('CASE DATA'!F186="JUV", 'CASE DATA'!F186="JWV"), "YES", "NO")</f>
        <v>NO</v>
      </c>
      <c r="F185" s="5" t="str">
        <f t="array" ref="F185">IF(E185="YES",IF(SUM(COUNTIF('CASE DATA'!$F$4:$F$200, {"GTR","GPL","DEF","JUV"}))&gt;0, "YES","NO"),"N/A")</f>
        <v>N/A</v>
      </c>
      <c r="G185" s="5" t="str">
        <f>IF(E185="YES",IF(COUNTIF('CASE DATA'!$C$4:$C$200, "")-COUNTIF('CASE DATA'!$A$4:$A$200, "")&gt;0, "YES","NO"),"N/A")</f>
        <v>N/A</v>
      </c>
      <c r="H185" s="117" t="str">
        <f>_xlfn.IFS(E185="NO", "N/A", AND('BASIC INFO'!$B$3&gt;'BASIC INFO'!$B$6+6574.5, C185+730.5&lt;'BASIC INFO'!$B$3), "YES", 'BASIC INFO'!$B$3&lt;('BASIC INFO'!$B$6+6574.5), "NOT YET 18", C185+730.5&gt;'BASIC INFO'!$B$3, "NOT YET 2 YEARS")</f>
        <v>N/A</v>
      </c>
      <c r="I185" s="115" t="str">
        <f>IF(OR(AND(LEFT('CASE DATA'!E186,4)="321.",MID('CASE DATA'!A186,8,2)="SM"),MID('CASE DATA'!A186,8,2)="ST",MID('CASE DATA'!A186,8,2)="NT"),"TRAFFIC",IF(OR('CASE DATA'!F186="DISM", 'CASE DATA'!F186="ACQ", 'CASE DATA'!F186="NOTF", 'CASE DATA'!F186="WTHD", 'CASE DATA'!F186="TNSF"), "YES", "NO"))</f>
        <v>NO</v>
      </c>
      <c r="J185" s="114" t="str">
        <f>IF(I185="YES",'CASE DATA'!K186,"N/A")</f>
        <v>N/A</v>
      </c>
      <c r="K185" s="114" t="str">
        <f>IF(I185="YES",'CASE DATA'!I186+'CASE DATA'!J186+'CASE DATA'!L186+'CASE DATA'!M186+'CASE DATA'!N186+'CASE DATA'!O186+'CASE DATA'!P186+'CASE DATA'!Q186+'CASE DATA'!R186,"N/A")</f>
        <v>N/A</v>
      </c>
      <c r="L185" s="117" t="str">
        <f>IF(I185="YES",IF(C185+180&lt;'BASIC INFO'!$B$3, "YES", "NO"),"N/A")</f>
        <v>N/A</v>
      </c>
      <c r="M185" s="114" t="str">
        <f t="array" ref="M185">IF(I185="TRAFFIC","n/a",IF(OR('CASE DATA'!F186="GTR", 'CASE DATA'!F186="GPL"),IF(SUM(COUNTIF('CASE DATA'!U186:AF186, TABLES!$N$2:$N$218&amp;"*"))&gt;0,"felony","eligible"),"n/a"))</f>
        <v>n/a</v>
      </c>
      <c r="N185" s="114" t="str">
        <f t="array" ref="N185">IF(M185="eligible",IF(OR((SUM(COUNTIF('CASE DATA'!U186:AF186,TABLES!$P$2:$P$19&amp;"*"))&gt;0),LEFT('CASE DATA'!U186:AF186,4)="717C", LEFT('CASE DATA'!U186:AF186, 3)="719", LEFT('CASE DATA'!U186:AF186,3)="720", LEFT('CASE DATA'!U186:AF186,3)="724", LEFT('CASE DATA'!U186:AF186,3)="726", LEFT('CASE DATA'!U186:AF186,3)="728", LEFT('CASE DATA'!U186:AF186,4)="901A"), "ineligible misd","eligible"),"n/a")</f>
        <v>n/a</v>
      </c>
      <c r="O185" s="114" t="str">
        <f>IF(N185="eligible",IF(COUNTIF('CASE DATA'!$C$4:$C$200, "")-COUNTIF('CASE DATA'!$A$4:$A$200, "")&gt;0, "YES","NO"),"N/A")</f>
        <v>N/A</v>
      </c>
      <c r="P185" s="114" t="str">
        <f>IF(N185="eligible",'CASE DATA'!K186,"N/A")</f>
        <v>N/A</v>
      </c>
      <c r="Q185" s="114" t="str">
        <f>IF(N185="eligible",'CASE DATA'!I186+'CASE DATA'!J186+'CASE DATA'!L186+'CASE DATA'!M186+'CASE DATA'!N186+'CASE DATA'!O186+'CASE DATA'!P186+'CASE DATA'!Q186+'CASE DATA'!R186,"N/A")</f>
        <v>N/A</v>
      </c>
      <c r="R185" s="114" t="str">
        <f>IF(N185="eligible",IF(C185+2920&lt;'BASIC INFO'!$B$3, "YES", "NO"),"N/A")</f>
        <v>N/A</v>
      </c>
      <c r="S185" s="115" t="str">
        <f>IF(OR('CASE DATA'!F186="DEF"), "YES", "NO")</f>
        <v>NO</v>
      </c>
      <c r="T185" s="117" t="str">
        <f>IF(S185="YES",'CASE DATA'!H186,"N/A")</f>
        <v>N/A</v>
      </c>
      <c r="U185" s="114" t="str">
        <f>IF(S185="YES",'CASE DATA'!K186,"N/A")</f>
        <v>N/A</v>
      </c>
      <c r="V185" s="114" t="str">
        <f>IF(S185="YES",'CASE DATA'!I186+'CASE DATA'!J186+'CASE DATA'!L186+'CASE DATA'!M186+'CASE DATA'!N186+'CASE DATA'!O186+'CASE DATA'!P186+'CASE DATA'!Q186+'CASE DATA'!R186,"N/A")</f>
        <v>N/A</v>
      </c>
      <c r="W185" s="117" t="str">
        <f>IF(OR('CASE DATA'!E186="123.46",'CASE DATA'!E186="123.47"),"YES","NO")</f>
        <v>NO</v>
      </c>
      <c r="X185" s="136" t="str">
        <f>IF(W185="YES",COUNTIFS(AD$3:$AD$200,"&gt;"&amp;('CASE DATA'!C186),$AD$3:$AD$200,"&lt;"&amp;('CASE DATA'!C186+730.5)),"n/a")</f>
        <v>n/a</v>
      </c>
      <c r="Y185" s="114" t="str">
        <f>IF(W185="YES",IF(C185+730.5&lt;'BASIC INFO'!$B$3, "YES","NO"), "N/A")</f>
        <v>N/A</v>
      </c>
      <c r="Z185" s="117" t="str">
        <f>IF('CASE DATA'!E186="725.1","YES","NO")</f>
        <v>NO</v>
      </c>
      <c r="AA185" s="117" t="str">
        <f>IF(Z185="YES",IF(C185+730.5&lt;'BASIC INFO'!$B$3, "YES","NO"), "N/A")</f>
        <v>N/A</v>
      </c>
      <c r="AB185" s="117" t="str">
        <f>IF('BASIC INFO'!$B$6+6574.5&gt;C185, "YES", "NO")</f>
        <v>YES</v>
      </c>
      <c r="AC185" s="117" t="str">
        <f>IF(Z185="YES",COUNTIFS(AD$3:$AD$200,"&gt;"&amp;('CASE DATA'!C186),$AD$3:$AD$200,"&lt;"&amp;('CASE DATA'!C186+730.5)),"n/a")</f>
        <v>n/a</v>
      </c>
    </row>
    <row r="186" spans="1:29" x14ac:dyDescent="0.3">
      <c r="A186" s="117" t="str">
        <f>IF('CASE DATA'!A187="","z",'CASE DATA'!A187)</f>
        <v>z</v>
      </c>
      <c r="B186" s="117" t="str">
        <f>IF('CASE DATA'!A187="","",'CASE DATA'!D187)</f>
        <v/>
      </c>
      <c r="C186" s="120">
        <f>'CASE DATA'!C187</f>
        <v>0</v>
      </c>
      <c r="D186" s="163" t="str">
        <f>IF('CASE DATA'!H187="YES",SUM('CASE DATA'!J187:K187,'CASE DATA'!M187,'CASE DATA'!O187:R187),"n/a")</f>
        <v>n/a</v>
      </c>
      <c r="E186" s="5" t="str">
        <f>IF(OR('CASE DATA'!F187="JUV", 'CASE DATA'!F187="JWV"), "YES", "NO")</f>
        <v>NO</v>
      </c>
      <c r="F186" s="5" t="str">
        <f t="array" ref="F186">IF(E186="YES",IF(SUM(COUNTIF('CASE DATA'!$F$4:$F$200, {"GTR","GPL","DEF","JUV"}))&gt;0, "YES","NO"),"N/A")</f>
        <v>N/A</v>
      </c>
      <c r="G186" s="5" t="str">
        <f>IF(E186="YES",IF(COUNTIF('CASE DATA'!$C$4:$C$200, "")-COUNTIF('CASE DATA'!$A$4:$A$200, "")&gt;0, "YES","NO"),"N/A")</f>
        <v>N/A</v>
      </c>
      <c r="H186" s="117" t="str">
        <f>_xlfn.IFS(E186="NO", "N/A", AND('BASIC INFO'!$B$3&gt;'BASIC INFO'!$B$6+6574.5, C186+730.5&lt;'BASIC INFO'!$B$3), "YES", 'BASIC INFO'!$B$3&lt;('BASIC INFO'!$B$6+6574.5), "NOT YET 18", C186+730.5&gt;'BASIC INFO'!$B$3, "NOT YET 2 YEARS")</f>
        <v>N/A</v>
      </c>
      <c r="I186" s="115" t="str">
        <f>IF(OR(AND(LEFT('CASE DATA'!E187,4)="321.",MID('CASE DATA'!A187,8,2)="SM"),MID('CASE DATA'!A187,8,2)="ST",MID('CASE DATA'!A187,8,2)="NT"),"TRAFFIC",IF(OR('CASE DATA'!F187="DISM", 'CASE DATA'!F187="ACQ", 'CASE DATA'!F187="NOTF", 'CASE DATA'!F187="WTHD", 'CASE DATA'!F187="TNSF"), "YES", "NO"))</f>
        <v>NO</v>
      </c>
      <c r="J186" s="114" t="str">
        <f>IF(I186="YES",'CASE DATA'!K187,"N/A")</f>
        <v>N/A</v>
      </c>
      <c r="K186" s="114" t="str">
        <f>IF(I186="YES",'CASE DATA'!I187+'CASE DATA'!J187+'CASE DATA'!L187+'CASE DATA'!M187+'CASE DATA'!N187+'CASE DATA'!O187+'CASE DATA'!P187+'CASE DATA'!Q187+'CASE DATA'!R187,"N/A")</f>
        <v>N/A</v>
      </c>
      <c r="L186" s="117" t="str">
        <f>IF(I186="YES",IF(C186+180&lt;'BASIC INFO'!$B$3, "YES", "NO"),"N/A")</f>
        <v>N/A</v>
      </c>
      <c r="M186" s="114" t="str">
        <f t="array" ref="M186">IF(I186="TRAFFIC","n/a",IF(OR('CASE DATA'!F187="GTR", 'CASE DATA'!F187="GPL"),IF(SUM(COUNTIF('CASE DATA'!U187:AF187, TABLES!$N$2:$N$218&amp;"*"))&gt;0,"felony","eligible"),"n/a"))</f>
        <v>n/a</v>
      </c>
      <c r="N186" s="114" t="str">
        <f t="array" ref="N186">IF(M186="eligible",IF(OR((SUM(COUNTIF('CASE DATA'!U187:AF187,TABLES!$P$2:$P$19&amp;"*"))&gt;0),LEFT('CASE DATA'!U187:AF187,4)="717C", LEFT('CASE DATA'!U187:AF187, 3)="719", LEFT('CASE DATA'!U187:AF187,3)="720", LEFT('CASE DATA'!U187:AF187,3)="724", LEFT('CASE DATA'!U187:AF187,3)="726", LEFT('CASE DATA'!U187:AF187,3)="728", LEFT('CASE DATA'!U187:AF187,4)="901A"), "ineligible misd","eligible"),"n/a")</f>
        <v>n/a</v>
      </c>
      <c r="O186" s="114" t="str">
        <f>IF(N186="eligible",IF(COUNTIF('CASE DATA'!$C$4:$C$200, "")-COUNTIF('CASE DATA'!$A$4:$A$200, "")&gt;0, "YES","NO"),"N/A")</f>
        <v>N/A</v>
      </c>
      <c r="P186" s="114" t="str">
        <f>IF(N186="eligible",'CASE DATA'!K187,"N/A")</f>
        <v>N/A</v>
      </c>
      <c r="Q186" s="114" t="str">
        <f>IF(N186="eligible",'CASE DATA'!I187+'CASE DATA'!J187+'CASE DATA'!L187+'CASE DATA'!M187+'CASE DATA'!N187+'CASE DATA'!O187+'CASE DATA'!P187+'CASE DATA'!Q187+'CASE DATA'!R187,"N/A")</f>
        <v>N/A</v>
      </c>
      <c r="R186" s="114" t="str">
        <f>IF(N186="eligible",IF(C186+2920&lt;'BASIC INFO'!$B$3, "YES", "NO"),"N/A")</f>
        <v>N/A</v>
      </c>
      <c r="S186" s="115" t="str">
        <f>IF(OR('CASE DATA'!F187="DEF"), "YES", "NO")</f>
        <v>NO</v>
      </c>
      <c r="T186" s="117" t="str">
        <f>IF(S186="YES",'CASE DATA'!H187,"N/A")</f>
        <v>N/A</v>
      </c>
      <c r="U186" s="114" t="str">
        <f>IF(S186="YES",'CASE DATA'!K187,"N/A")</f>
        <v>N/A</v>
      </c>
      <c r="V186" s="114" t="str">
        <f>IF(S186="YES",'CASE DATA'!I187+'CASE DATA'!J187+'CASE DATA'!L187+'CASE DATA'!M187+'CASE DATA'!N187+'CASE DATA'!O187+'CASE DATA'!P187+'CASE DATA'!Q187+'CASE DATA'!R187,"N/A")</f>
        <v>N/A</v>
      </c>
      <c r="W186" s="117" t="str">
        <f>IF(OR('CASE DATA'!E187="123.46",'CASE DATA'!E187="123.47"),"YES","NO")</f>
        <v>NO</v>
      </c>
      <c r="X186" s="136" t="str">
        <f>IF(W186="YES",COUNTIFS(AD$3:$AD$200,"&gt;"&amp;('CASE DATA'!C187),$AD$3:$AD$200,"&lt;"&amp;('CASE DATA'!C187+730.5)),"n/a")</f>
        <v>n/a</v>
      </c>
      <c r="Y186" s="114" t="str">
        <f>IF(W186="YES",IF(C186+730.5&lt;'BASIC INFO'!$B$3, "YES","NO"), "N/A")</f>
        <v>N/A</v>
      </c>
      <c r="Z186" s="117" t="str">
        <f>IF('CASE DATA'!E187="725.1","YES","NO")</f>
        <v>NO</v>
      </c>
      <c r="AA186" s="117" t="str">
        <f>IF(Z186="YES",IF(C186+730.5&lt;'BASIC INFO'!$B$3, "YES","NO"), "N/A")</f>
        <v>N/A</v>
      </c>
      <c r="AB186" s="117" t="str">
        <f>IF('BASIC INFO'!$B$6+6574.5&gt;C186, "YES", "NO")</f>
        <v>YES</v>
      </c>
      <c r="AC186" s="117" t="str">
        <f>IF(Z186="YES",COUNTIFS(AD$3:$AD$200,"&gt;"&amp;('CASE DATA'!C187),$AD$3:$AD$200,"&lt;"&amp;('CASE DATA'!C187+730.5)),"n/a")</f>
        <v>n/a</v>
      </c>
    </row>
    <row r="187" spans="1:29" x14ac:dyDescent="0.3">
      <c r="A187" s="117" t="str">
        <f>IF('CASE DATA'!A188="","z",'CASE DATA'!A188)</f>
        <v>z</v>
      </c>
      <c r="B187" s="117" t="str">
        <f>IF('CASE DATA'!A188="","",'CASE DATA'!D188)</f>
        <v/>
      </c>
      <c r="C187" s="120">
        <f>'CASE DATA'!C188</f>
        <v>0</v>
      </c>
      <c r="D187" s="163" t="str">
        <f>IF('CASE DATA'!H188="YES",SUM('CASE DATA'!J188:K188,'CASE DATA'!M188,'CASE DATA'!O188:R188),"n/a")</f>
        <v>n/a</v>
      </c>
      <c r="E187" s="5" t="str">
        <f>IF(OR('CASE DATA'!F188="JUV", 'CASE DATA'!F188="JWV"), "YES", "NO")</f>
        <v>NO</v>
      </c>
      <c r="F187" s="5" t="str">
        <f t="array" ref="F187">IF(E187="YES",IF(SUM(COUNTIF('CASE DATA'!$F$4:$F$200, {"GTR","GPL","DEF","JUV"}))&gt;0, "YES","NO"),"N/A")</f>
        <v>N/A</v>
      </c>
      <c r="G187" s="5" t="str">
        <f>IF(E187="YES",IF(COUNTIF('CASE DATA'!$C$4:$C$200, "")-COUNTIF('CASE DATA'!$A$4:$A$200, "")&gt;0, "YES","NO"),"N/A")</f>
        <v>N/A</v>
      </c>
      <c r="H187" s="117" t="str">
        <f>_xlfn.IFS(E187="NO", "N/A", AND('BASIC INFO'!$B$3&gt;'BASIC INFO'!$B$6+6574.5, C187+730.5&lt;'BASIC INFO'!$B$3), "YES", 'BASIC INFO'!$B$3&lt;('BASIC INFO'!$B$6+6574.5), "NOT YET 18", C187+730.5&gt;'BASIC INFO'!$B$3, "NOT YET 2 YEARS")</f>
        <v>N/A</v>
      </c>
      <c r="I187" s="115" t="str">
        <f>IF(OR(AND(LEFT('CASE DATA'!E188,4)="321.",MID('CASE DATA'!A188,8,2)="SM"),MID('CASE DATA'!A188,8,2)="ST",MID('CASE DATA'!A188,8,2)="NT"),"TRAFFIC",IF(OR('CASE DATA'!F188="DISM", 'CASE DATA'!F188="ACQ", 'CASE DATA'!F188="NOTF", 'CASE DATA'!F188="WTHD", 'CASE DATA'!F188="TNSF"), "YES", "NO"))</f>
        <v>NO</v>
      </c>
      <c r="J187" s="114" t="str">
        <f>IF(I187="YES",'CASE DATA'!K188,"N/A")</f>
        <v>N/A</v>
      </c>
      <c r="K187" s="114" t="str">
        <f>IF(I187="YES",'CASE DATA'!I188+'CASE DATA'!J188+'CASE DATA'!L188+'CASE DATA'!M188+'CASE DATA'!N188+'CASE DATA'!O188+'CASE DATA'!P188+'CASE DATA'!Q188+'CASE DATA'!R188,"N/A")</f>
        <v>N/A</v>
      </c>
      <c r="L187" s="117" t="str">
        <f>IF(I187="YES",IF(C187+180&lt;'BASIC INFO'!$B$3, "YES", "NO"),"N/A")</f>
        <v>N/A</v>
      </c>
      <c r="M187" s="114" t="str">
        <f t="array" ref="M187">IF(I187="TRAFFIC","n/a",IF(OR('CASE DATA'!F188="GTR", 'CASE DATA'!F188="GPL"),IF(SUM(COUNTIF('CASE DATA'!U188:AF188, TABLES!$N$2:$N$218&amp;"*"))&gt;0,"felony","eligible"),"n/a"))</f>
        <v>n/a</v>
      </c>
      <c r="N187" s="114" t="str">
        <f t="array" ref="N187">IF(M187="eligible",IF(OR((SUM(COUNTIF('CASE DATA'!U188:AF188,TABLES!$P$2:$P$19&amp;"*"))&gt;0),LEFT('CASE DATA'!U188:AF188,4)="717C", LEFT('CASE DATA'!U188:AF188, 3)="719", LEFT('CASE DATA'!U188:AF188,3)="720", LEFT('CASE DATA'!U188:AF188,3)="724", LEFT('CASE DATA'!U188:AF188,3)="726", LEFT('CASE DATA'!U188:AF188,3)="728", LEFT('CASE DATA'!U188:AF188,4)="901A"), "ineligible misd","eligible"),"n/a")</f>
        <v>n/a</v>
      </c>
      <c r="O187" s="114" t="str">
        <f>IF(N187="eligible",IF(COUNTIF('CASE DATA'!$C$4:$C$200, "")-COUNTIF('CASE DATA'!$A$4:$A$200, "")&gt;0, "YES","NO"),"N/A")</f>
        <v>N/A</v>
      </c>
      <c r="P187" s="114" t="str">
        <f>IF(N187="eligible",'CASE DATA'!K188,"N/A")</f>
        <v>N/A</v>
      </c>
      <c r="Q187" s="114" t="str">
        <f>IF(N187="eligible",'CASE DATA'!I188+'CASE DATA'!J188+'CASE DATA'!L188+'CASE DATA'!M188+'CASE DATA'!N188+'CASE DATA'!O188+'CASE DATA'!P188+'CASE DATA'!Q188+'CASE DATA'!R188,"N/A")</f>
        <v>N/A</v>
      </c>
      <c r="R187" s="114" t="str">
        <f>IF(N187="eligible",IF(C187+2920&lt;'BASIC INFO'!$B$3, "YES", "NO"),"N/A")</f>
        <v>N/A</v>
      </c>
      <c r="S187" s="115" t="str">
        <f>IF(OR('CASE DATA'!F188="DEF"), "YES", "NO")</f>
        <v>NO</v>
      </c>
      <c r="T187" s="117" t="str">
        <f>IF(S187="YES",'CASE DATA'!H188,"N/A")</f>
        <v>N/A</v>
      </c>
      <c r="U187" s="114" t="str">
        <f>IF(S187="YES",'CASE DATA'!K188,"N/A")</f>
        <v>N/A</v>
      </c>
      <c r="V187" s="114" t="str">
        <f>IF(S187="YES",'CASE DATA'!I188+'CASE DATA'!J188+'CASE DATA'!L188+'CASE DATA'!M188+'CASE DATA'!N188+'CASE DATA'!O188+'CASE DATA'!P188+'CASE DATA'!Q188+'CASE DATA'!R188,"N/A")</f>
        <v>N/A</v>
      </c>
      <c r="W187" s="117" t="str">
        <f>IF(OR('CASE DATA'!E188="123.46",'CASE DATA'!E188="123.47"),"YES","NO")</f>
        <v>NO</v>
      </c>
      <c r="X187" s="136" t="str">
        <f>IF(W187="YES",COUNTIFS(AD$3:$AD$200,"&gt;"&amp;('CASE DATA'!C188),$AD$3:$AD$200,"&lt;"&amp;('CASE DATA'!C188+730.5)),"n/a")</f>
        <v>n/a</v>
      </c>
      <c r="Y187" s="114" t="str">
        <f>IF(W187="YES",IF(C187+730.5&lt;'BASIC INFO'!$B$3, "YES","NO"), "N/A")</f>
        <v>N/A</v>
      </c>
      <c r="Z187" s="117" t="str">
        <f>IF('CASE DATA'!E188="725.1","YES","NO")</f>
        <v>NO</v>
      </c>
      <c r="AA187" s="117" t="str">
        <f>IF(Z187="YES",IF(C187+730.5&lt;'BASIC INFO'!$B$3, "YES","NO"), "N/A")</f>
        <v>N/A</v>
      </c>
      <c r="AB187" s="117" t="str">
        <f>IF('BASIC INFO'!$B$6+6574.5&gt;C187, "YES", "NO")</f>
        <v>YES</v>
      </c>
      <c r="AC187" s="117" t="str">
        <f>IF(Z187="YES",COUNTIFS(AD$3:$AD$200,"&gt;"&amp;('CASE DATA'!C188),$AD$3:$AD$200,"&lt;"&amp;('CASE DATA'!C188+730.5)),"n/a")</f>
        <v>n/a</v>
      </c>
    </row>
    <row r="188" spans="1:29" x14ac:dyDescent="0.3">
      <c r="A188" s="117" t="str">
        <f>IF('CASE DATA'!A189="","z",'CASE DATA'!A189)</f>
        <v>z</v>
      </c>
      <c r="B188" s="117" t="str">
        <f>IF('CASE DATA'!A189="","",'CASE DATA'!D189)</f>
        <v/>
      </c>
      <c r="C188" s="120">
        <f>'CASE DATA'!C189</f>
        <v>0</v>
      </c>
      <c r="D188" s="163" t="str">
        <f>IF('CASE DATA'!H189="YES",SUM('CASE DATA'!J189:K189,'CASE DATA'!M189,'CASE DATA'!O189:R189),"n/a")</f>
        <v>n/a</v>
      </c>
      <c r="E188" s="5" t="str">
        <f>IF(OR('CASE DATA'!F189="JUV", 'CASE DATA'!F189="JWV"), "YES", "NO")</f>
        <v>NO</v>
      </c>
      <c r="F188" s="5" t="str">
        <f t="array" ref="F188">IF(E188="YES",IF(SUM(COUNTIF('CASE DATA'!$F$4:$F$200, {"GTR","GPL","DEF","JUV"}))&gt;0, "YES","NO"),"N/A")</f>
        <v>N/A</v>
      </c>
      <c r="G188" s="5" t="str">
        <f>IF(E188="YES",IF(COUNTIF('CASE DATA'!$C$4:$C$200, "")-COUNTIF('CASE DATA'!$A$4:$A$200, "")&gt;0, "YES","NO"),"N/A")</f>
        <v>N/A</v>
      </c>
      <c r="H188" s="117" t="str">
        <f>_xlfn.IFS(E188="NO", "N/A", AND('BASIC INFO'!$B$3&gt;'BASIC INFO'!$B$6+6574.5, C188+730.5&lt;'BASIC INFO'!$B$3), "YES", 'BASIC INFO'!$B$3&lt;('BASIC INFO'!$B$6+6574.5), "NOT YET 18", C188+730.5&gt;'BASIC INFO'!$B$3, "NOT YET 2 YEARS")</f>
        <v>N/A</v>
      </c>
      <c r="I188" s="115" t="str">
        <f>IF(OR(AND(LEFT('CASE DATA'!E189,4)="321.",MID('CASE DATA'!A189,8,2)="SM"),MID('CASE DATA'!A189,8,2)="ST",MID('CASE DATA'!A189,8,2)="NT"),"TRAFFIC",IF(OR('CASE DATA'!F189="DISM", 'CASE DATA'!F189="ACQ", 'CASE DATA'!F189="NOTF", 'CASE DATA'!F189="WTHD", 'CASE DATA'!F189="TNSF"), "YES", "NO"))</f>
        <v>NO</v>
      </c>
      <c r="J188" s="114" t="str">
        <f>IF(I188="YES",'CASE DATA'!K189,"N/A")</f>
        <v>N/A</v>
      </c>
      <c r="K188" s="114" t="str">
        <f>IF(I188="YES",'CASE DATA'!I189+'CASE DATA'!J189+'CASE DATA'!L189+'CASE DATA'!M189+'CASE DATA'!N189+'CASE DATA'!O189+'CASE DATA'!P189+'CASE DATA'!Q189+'CASE DATA'!R189,"N/A")</f>
        <v>N/A</v>
      </c>
      <c r="L188" s="117" t="str">
        <f>IF(I188="YES",IF(C188+180&lt;'BASIC INFO'!$B$3, "YES", "NO"),"N/A")</f>
        <v>N/A</v>
      </c>
      <c r="M188" s="114" t="str">
        <f t="array" ref="M188">IF(I188="TRAFFIC","n/a",IF(OR('CASE DATA'!F189="GTR", 'CASE DATA'!F189="GPL"),IF(SUM(COUNTIF('CASE DATA'!U189:AF189, TABLES!$N$2:$N$218&amp;"*"))&gt;0,"felony","eligible"),"n/a"))</f>
        <v>n/a</v>
      </c>
      <c r="N188" s="114" t="str">
        <f t="array" ref="N188">IF(M188="eligible",IF(OR((SUM(COUNTIF('CASE DATA'!U189:AF189,TABLES!$P$2:$P$19&amp;"*"))&gt;0),LEFT('CASE DATA'!U189:AF189,4)="717C", LEFT('CASE DATA'!U189:AF189, 3)="719", LEFT('CASE DATA'!U189:AF189,3)="720", LEFT('CASE DATA'!U189:AF189,3)="724", LEFT('CASE DATA'!U189:AF189,3)="726", LEFT('CASE DATA'!U189:AF189,3)="728", LEFT('CASE DATA'!U189:AF189,4)="901A"), "ineligible misd","eligible"),"n/a")</f>
        <v>n/a</v>
      </c>
      <c r="O188" s="114" t="str">
        <f>IF(N188="eligible",IF(COUNTIF('CASE DATA'!$C$4:$C$200, "")-COUNTIF('CASE DATA'!$A$4:$A$200, "")&gt;0, "YES","NO"),"N/A")</f>
        <v>N/A</v>
      </c>
      <c r="P188" s="114" t="str">
        <f>IF(N188="eligible",'CASE DATA'!K189,"N/A")</f>
        <v>N/A</v>
      </c>
      <c r="Q188" s="114" t="str">
        <f>IF(N188="eligible",'CASE DATA'!I189+'CASE DATA'!J189+'CASE DATA'!L189+'CASE DATA'!M189+'CASE DATA'!N189+'CASE DATA'!O189+'CASE DATA'!P189+'CASE DATA'!Q189+'CASE DATA'!R189,"N/A")</f>
        <v>N/A</v>
      </c>
      <c r="R188" s="114" t="str">
        <f>IF(N188="eligible",IF(C188+2920&lt;'BASIC INFO'!$B$3, "YES", "NO"),"N/A")</f>
        <v>N/A</v>
      </c>
      <c r="S188" s="115" t="str">
        <f>IF(OR('CASE DATA'!F189="DEF"), "YES", "NO")</f>
        <v>NO</v>
      </c>
      <c r="T188" s="117" t="str">
        <f>IF(S188="YES",'CASE DATA'!H189,"N/A")</f>
        <v>N/A</v>
      </c>
      <c r="U188" s="114" t="str">
        <f>IF(S188="YES",'CASE DATA'!K189,"N/A")</f>
        <v>N/A</v>
      </c>
      <c r="V188" s="114" t="str">
        <f>IF(S188="YES",'CASE DATA'!I189+'CASE DATA'!J189+'CASE DATA'!L189+'CASE DATA'!M189+'CASE DATA'!N189+'CASE DATA'!O189+'CASE DATA'!P189+'CASE DATA'!Q189+'CASE DATA'!R189,"N/A")</f>
        <v>N/A</v>
      </c>
      <c r="W188" s="117" t="str">
        <f>IF(OR('CASE DATA'!E189="123.46",'CASE DATA'!E189="123.47"),"YES","NO")</f>
        <v>NO</v>
      </c>
      <c r="X188" s="136" t="str">
        <f>IF(W188="YES",COUNTIFS(AD$3:$AD$200,"&gt;"&amp;('CASE DATA'!C189),$AD$3:$AD$200,"&lt;"&amp;('CASE DATA'!C189+730.5)),"n/a")</f>
        <v>n/a</v>
      </c>
      <c r="Y188" s="114" t="str">
        <f>IF(W188="YES",IF(C188+730.5&lt;'BASIC INFO'!$B$3, "YES","NO"), "N/A")</f>
        <v>N/A</v>
      </c>
      <c r="Z188" s="117" t="str">
        <f>IF('CASE DATA'!E189="725.1","YES","NO")</f>
        <v>NO</v>
      </c>
      <c r="AA188" s="117" t="str">
        <f>IF(Z188="YES",IF(C188+730.5&lt;'BASIC INFO'!$B$3, "YES","NO"), "N/A")</f>
        <v>N/A</v>
      </c>
      <c r="AB188" s="117" t="str">
        <f>IF('BASIC INFO'!$B$6+6574.5&gt;C188, "YES", "NO")</f>
        <v>YES</v>
      </c>
      <c r="AC188" s="117" t="str">
        <f>IF(Z188="YES",COUNTIFS(AD$3:$AD$200,"&gt;"&amp;('CASE DATA'!C189),$AD$3:$AD$200,"&lt;"&amp;('CASE DATA'!C189+730.5)),"n/a")</f>
        <v>n/a</v>
      </c>
    </row>
    <row r="189" spans="1:29" x14ac:dyDescent="0.3">
      <c r="A189" s="117" t="str">
        <f>IF('CASE DATA'!A190="","z",'CASE DATA'!A190)</f>
        <v>z</v>
      </c>
      <c r="B189" s="117" t="str">
        <f>IF('CASE DATA'!A190="","",'CASE DATA'!D190)</f>
        <v/>
      </c>
      <c r="C189" s="120">
        <f>'CASE DATA'!C190</f>
        <v>0</v>
      </c>
      <c r="D189" s="163" t="str">
        <f>IF('CASE DATA'!H190="YES",SUM('CASE DATA'!J190:K190,'CASE DATA'!M190,'CASE DATA'!O190:R190),"n/a")</f>
        <v>n/a</v>
      </c>
      <c r="E189" s="5" t="str">
        <f>IF(OR('CASE DATA'!F190="JUV", 'CASE DATA'!F190="JWV"), "YES", "NO")</f>
        <v>NO</v>
      </c>
      <c r="F189" s="5" t="str">
        <f t="array" ref="F189">IF(E189="YES",IF(SUM(COUNTIF('CASE DATA'!$F$4:$F$200, {"GTR","GPL","DEF","JUV"}))&gt;0, "YES","NO"),"N/A")</f>
        <v>N/A</v>
      </c>
      <c r="G189" s="5" t="str">
        <f>IF(E189="YES",IF(COUNTIF('CASE DATA'!$C$4:$C$200, "")-COUNTIF('CASE DATA'!$A$4:$A$200, "")&gt;0, "YES","NO"),"N/A")</f>
        <v>N/A</v>
      </c>
      <c r="H189" s="117" t="str">
        <f>_xlfn.IFS(E189="NO", "N/A", AND('BASIC INFO'!$B$3&gt;'BASIC INFO'!$B$6+6574.5, C189+730.5&lt;'BASIC INFO'!$B$3), "YES", 'BASIC INFO'!$B$3&lt;('BASIC INFO'!$B$6+6574.5), "NOT YET 18", C189+730.5&gt;'BASIC INFO'!$B$3, "NOT YET 2 YEARS")</f>
        <v>N/A</v>
      </c>
      <c r="I189" s="115" t="str">
        <f>IF(OR(AND(LEFT('CASE DATA'!E190,4)="321.",MID('CASE DATA'!A190,8,2)="SM"),MID('CASE DATA'!A190,8,2)="ST",MID('CASE DATA'!A190,8,2)="NT"),"TRAFFIC",IF(OR('CASE DATA'!F190="DISM", 'CASE DATA'!F190="ACQ", 'CASE DATA'!F190="NOTF", 'CASE DATA'!F190="WTHD", 'CASE DATA'!F190="TNSF"), "YES", "NO"))</f>
        <v>NO</v>
      </c>
      <c r="J189" s="114" t="str">
        <f>IF(I189="YES",'CASE DATA'!K190,"N/A")</f>
        <v>N/A</v>
      </c>
      <c r="K189" s="114" t="str">
        <f>IF(I189="YES",'CASE DATA'!I190+'CASE DATA'!J190+'CASE DATA'!L190+'CASE DATA'!M190+'CASE DATA'!N190+'CASE DATA'!O190+'CASE DATA'!P190+'CASE DATA'!Q190+'CASE DATA'!R190,"N/A")</f>
        <v>N/A</v>
      </c>
      <c r="L189" s="117" t="str">
        <f>IF(I189="YES",IF(C189+180&lt;'BASIC INFO'!$B$3, "YES", "NO"),"N/A")</f>
        <v>N/A</v>
      </c>
      <c r="M189" s="114" t="str">
        <f t="array" ref="M189">IF(I189="TRAFFIC","n/a",IF(OR('CASE DATA'!F190="GTR", 'CASE DATA'!F190="GPL"),IF(SUM(COUNTIF('CASE DATA'!U190:AF190, TABLES!$N$2:$N$218&amp;"*"))&gt;0,"felony","eligible"),"n/a"))</f>
        <v>n/a</v>
      </c>
      <c r="N189" s="114" t="str">
        <f t="array" ref="N189">IF(M189="eligible",IF(OR((SUM(COUNTIF('CASE DATA'!U190:AF190,TABLES!$P$2:$P$19&amp;"*"))&gt;0),LEFT('CASE DATA'!U190:AF190,4)="717C", LEFT('CASE DATA'!U190:AF190, 3)="719", LEFT('CASE DATA'!U190:AF190,3)="720", LEFT('CASE DATA'!U190:AF190,3)="724", LEFT('CASE DATA'!U190:AF190,3)="726", LEFT('CASE DATA'!U190:AF190,3)="728", LEFT('CASE DATA'!U190:AF190,4)="901A"), "ineligible misd","eligible"),"n/a")</f>
        <v>n/a</v>
      </c>
      <c r="O189" s="114" t="str">
        <f>IF(N189="eligible",IF(COUNTIF('CASE DATA'!$C$4:$C$200, "")-COUNTIF('CASE DATA'!$A$4:$A$200, "")&gt;0, "YES","NO"),"N/A")</f>
        <v>N/A</v>
      </c>
      <c r="P189" s="114" t="str">
        <f>IF(N189="eligible",'CASE DATA'!K190,"N/A")</f>
        <v>N/A</v>
      </c>
      <c r="Q189" s="114" t="str">
        <f>IF(N189="eligible",'CASE DATA'!I190+'CASE DATA'!J190+'CASE DATA'!L190+'CASE DATA'!M190+'CASE DATA'!N190+'CASE DATA'!O190+'CASE DATA'!P190+'CASE DATA'!Q190+'CASE DATA'!R190,"N/A")</f>
        <v>N/A</v>
      </c>
      <c r="R189" s="114" t="str">
        <f>IF(N189="eligible",IF(C189+2920&lt;'BASIC INFO'!$B$3, "YES", "NO"),"N/A")</f>
        <v>N/A</v>
      </c>
      <c r="S189" s="115" t="str">
        <f>IF(OR('CASE DATA'!F190="DEF"), "YES", "NO")</f>
        <v>NO</v>
      </c>
      <c r="T189" s="117" t="str">
        <f>IF(S189="YES",'CASE DATA'!H190,"N/A")</f>
        <v>N/A</v>
      </c>
      <c r="U189" s="114" t="str">
        <f>IF(S189="YES",'CASE DATA'!K190,"N/A")</f>
        <v>N/A</v>
      </c>
      <c r="V189" s="114" t="str">
        <f>IF(S189="YES",'CASE DATA'!I190+'CASE DATA'!J190+'CASE DATA'!L190+'CASE DATA'!M190+'CASE DATA'!N190+'CASE DATA'!O190+'CASE DATA'!P190+'CASE DATA'!Q190+'CASE DATA'!R190,"N/A")</f>
        <v>N/A</v>
      </c>
      <c r="W189" s="117" t="str">
        <f>IF(OR('CASE DATA'!E190="123.46",'CASE DATA'!E190="123.47"),"YES","NO")</f>
        <v>NO</v>
      </c>
      <c r="X189" s="136" t="str">
        <f>IF(W189="YES",COUNTIFS(AD$3:$AD$200,"&gt;"&amp;('CASE DATA'!C190),$AD$3:$AD$200,"&lt;"&amp;('CASE DATA'!C190+730.5)),"n/a")</f>
        <v>n/a</v>
      </c>
      <c r="Y189" s="114" t="str">
        <f>IF(W189="YES",IF(C189+730.5&lt;'BASIC INFO'!$B$3, "YES","NO"), "N/A")</f>
        <v>N/A</v>
      </c>
      <c r="Z189" s="117" t="str">
        <f>IF('CASE DATA'!E190="725.1","YES","NO")</f>
        <v>NO</v>
      </c>
      <c r="AA189" s="117" t="str">
        <f>IF(Z189="YES",IF(C189+730.5&lt;'BASIC INFO'!$B$3, "YES","NO"), "N/A")</f>
        <v>N/A</v>
      </c>
      <c r="AB189" s="117" t="str">
        <f>IF('BASIC INFO'!$B$6+6574.5&gt;C189, "YES", "NO")</f>
        <v>YES</v>
      </c>
      <c r="AC189" s="117" t="str">
        <f>IF(Z189="YES",COUNTIFS(AD$3:$AD$200,"&gt;"&amp;('CASE DATA'!C190),$AD$3:$AD$200,"&lt;"&amp;('CASE DATA'!C190+730.5)),"n/a")</f>
        <v>n/a</v>
      </c>
    </row>
    <row r="190" spans="1:29" x14ac:dyDescent="0.3">
      <c r="A190" s="117" t="str">
        <f>IF('CASE DATA'!A191="","z",'CASE DATA'!A191)</f>
        <v>z</v>
      </c>
      <c r="B190" s="117" t="str">
        <f>IF('CASE DATA'!A191="","",'CASE DATA'!D191)</f>
        <v/>
      </c>
      <c r="C190" s="120">
        <f>'CASE DATA'!C191</f>
        <v>0</v>
      </c>
      <c r="D190" s="163" t="str">
        <f>IF('CASE DATA'!H191="YES",SUM('CASE DATA'!J191:K191,'CASE DATA'!M191,'CASE DATA'!O191:R191),"n/a")</f>
        <v>n/a</v>
      </c>
      <c r="E190" s="5" t="str">
        <f>IF(OR('CASE DATA'!F191="JUV", 'CASE DATA'!F191="JWV"), "YES", "NO")</f>
        <v>NO</v>
      </c>
      <c r="F190" s="5" t="str">
        <f t="array" ref="F190">IF(E190="YES",IF(SUM(COUNTIF('CASE DATA'!$F$4:$F$200, {"GTR","GPL","DEF","JUV"}))&gt;0, "YES","NO"),"N/A")</f>
        <v>N/A</v>
      </c>
      <c r="G190" s="5" t="str">
        <f>IF(E190="YES",IF(COUNTIF('CASE DATA'!$C$4:$C$200, "")-COUNTIF('CASE DATA'!$A$4:$A$200, "")&gt;0, "YES","NO"),"N/A")</f>
        <v>N/A</v>
      </c>
      <c r="H190" s="117" t="str">
        <f>_xlfn.IFS(E190="NO", "N/A", AND('BASIC INFO'!$B$3&gt;'BASIC INFO'!$B$6+6574.5, C190+730.5&lt;'BASIC INFO'!$B$3), "YES", 'BASIC INFO'!$B$3&lt;('BASIC INFO'!$B$6+6574.5), "NOT YET 18", C190+730.5&gt;'BASIC INFO'!$B$3, "NOT YET 2 YEARS")</f>
        <v>N/A</v>
      </c>
      <c r="I190" s="115" t="str">
        <f>IF(OR(AND(LEFT('CASE DATA'!E191,4)="321.",MID('CASE DATA'!A191,8,2)="SM"),MID('CASE DATA'!A191,8,2)="ST",MID('CASE DATA'!A191,8,2)="NT"),"TRAFFIC",IF(OR('CASE DATA'!F191="DISM", 'CASE DATA'!F191="ACQ", 'CASE DATA'!F191="NOTF", 'CASE DATA'!F191="WTHD", 'CASE DATA'!F191="TNSF"), "YES", "NO"))</f>
        <v>NO</v>
      </c>
      <c r="J190" s="114" t="str">
        <f>IF(I190="YES",'CASE DATA'!K191,"N/A")</f>
        <v>N/A</v>
      </c>
      <c r="K190" s="114" t="str">
        <f>IF(I190="YES",'CASE DATA'!I191+'CASE DATA'!J191+'CASE DATA'!L191+'CASE DATA'!M191+'CASE DATA'!N191+'CASE DATA'!O191+'CASE DATA'!P191+'CASE DATA'!Q191+'CASE DATA'!R191,"N/A")</f>
        <v>N/A</v>
      </c>
      <c r="L190" s="117" t="str">
        <f>IF(I190="YES",IF(C190+180&lt;'BASIC INFO'!$B$3, "YES", "NO"),"N/A")</f>
        <v>N/A</v>
      </c>
      <c r="M190" s="114" t="str">
        <f t="array" ref="M190">IF(I190="TRAFFIC","n/a",IF(OR('CASE DATA'!F191="GTR", 'CASE DATA'!F191="GPL"),IF(SUM(COUNTIF('CASE DATA'!U191:AF191, TABLES!$N$2:$N$218&amp;"*"))&gt;0,"felony","eligible"),"n/a"))</f>
        <v>n/a</v>
      </c>
      <c r="N190" s="114" t="str">
        <f t="array" ref="N190">IF(M190="eligible",IF(OR((SUM(COUNTIF('CASE DATA'!U191:AF191,TABLES!$P$2:$P$19&amp;"*"))&gt;0),LEFT('CASE DATA'!U191:AF191,4)="717C", LEFT('CASE DATA'!U191:AF191, 3)="719", LEFT('CASE DATA'!U191:AF191,3)="720", LEFT('CASE DATA'!U191:AF191,3)="724", LEFT('CASE DATA'!U191:AF191,3)="726", LEFT('CASE DATA'!U191:AF191,3)="728", LEFT('CASE DATA'!U191:AF191,4)="901A"), "ineligible misd","eligible"),"n/a")</f>
        <v>n/a</v>
      </c>
      <c r="O190" s="114" t="str">
        <f>IF(N190="eligible",IF(COUNTIF('CASE DATA'!$C$4:$C$200, "")-COUNTIF('CASE DATA'!$A$4:$A$200, "")&gt;0, "YES","NO"),"N/A")</f>
        <v>N/A</v>
      </c>
      <c r="P190" s="114" t="str">
        <f>IF(N190="eligible",'CASE DATA'!K191,"N/A")</f>
        <v>N/A</v>
      </c>
      <c r="Q190" s="114" t="str">
        <f>IF(N190="eligible",'CASE DATA'!I191+'CASE DATA'!J191+'CASE DATA'!L191+'CASE DATA'!M191+'CASE DATA'!N191+'CASE DATA'!O191+'CASE DATA'!P191+'CASE DATA'!Q191+'CASE DATA'!R191,"N/A")</f>
        <v>N/A</v>
      </c>
      <c r="R190" s="114" t="str">
        <f>IF(N190="eligible",IF(C190+2920&lt;'BASIC INFO'!$B$3, "YES", "NO"),"N/A")</f>
        <v>N/A</v>
      </c>
      <c r="S190" s="115" t="str">
        <f>IF(OR('CASE DATA'!F191="DEF"), "YES", "NO")</f>
        <v>NO</v>
      </c>
      <c r="T190" s="117" t="str">
        <f>IF(S190="YES",'CASE DATA'!H191,"N/A")</f>
        <v>N/A</v>
      </c>
      <c r="U190" s="114" t="str">
        <f>IF(S190="YES",'CASE DATA'!K191,"N/A")</f>
        <v>N/A</v>
      </c>
      <c r="V190" s="114" t="str">
        <f>IF(S190="YES",'CASE DATA'!I191+'CASE DATA'!J191+'CASE DATA'!L191+'CASE DATA'!M191+'CASE DATA'!N191+'CASE DATA'!O191+'CASE DATA'!P191+'CASE DATA'!Q191+'CASE DATA'!R191,"N/A")</f>
        <v>N/A</v>
      </c>
      <c r="W190" s="117" t="str">
        <f>IF(OR('CASE DATA'!E191="123.46",'CASE DATA'!E191="123.47"),"YES","NO")</f>
        <v>NO</v>
      </c>
      <c r="X190" s="136" t="str">
        <f>IF(W190="YES",COUNTIFS(AD$3:$AD$200,"&gt;"&amp;('CASE DATA'!C191),$AD$3:$AD$200,"&lt;"&amp;('CASE DATA'!C191+730.5)),"n/a")</f>
        <v>n/a</v>
      </c>
      <c r="Y190" s="114" t="str">
        <f>IF(W190="YES",IF(C190+730.5&lt;'BASIC INFO'!$B$3, "YES","NO"), "N/A")</f>
        <v>N/A</v>
      </c>
      <c r="Z190" s="117" t="str">
        <f>IF('CASE DATA'!E191="725.1","YES","NO")</f>
        <v>NO</v>
      </c>
      <c r="AA190" s="117" t="str">
        <f>IF(Z190="YES",IF(C190+730.5&lt;'BASIC INFO'!$B$3, "YES","NO"), "N/A")</f>
        <v>N/A</v>
      </c>
      <c r="AB190" s="117" t="str">
        <f>IF('BASIC INFO'!$B$6+6574.5&gt;C190, "YES", "NO")</f>
        <v>YES</v>
      </c>
      <c r="AC190" s="117" t="str">
        <f>IF(Z190="YES",COUNTIFS(AD$3:$AD$200,"&gt;"&amp;('CASE DATA'!C191),$AD$3:$AD$200,"&lt;"&amp;('CASE DATA'!C191+730.5)),"n/a")</f>
        <v>n/a</v>
      </c>
    </row>
    <row r="191" spans="1:29" x14ac:dyDescent="0.3">
      <c r="A191" s="117" t="str">
        <f>IF('CASE DATA'!A192="","z",'CASE DATA'!A192)</f>
        <v>z</v>
      </c>
      <c r="B191" s="117" t="str">
        <f>IF('CASE DATA'!A192="","",'CASE DATA'!D192)</f>
        <v/>
      </c>
      <c r="C191" s="120">
        <f>'CASE DATA'!C192</f>
        <v>0</v>
      </c>
      <c r="D191" s="163" t="str">
        <f>IF('CASE DATA'!H192="YES",SUM('CASE DATA'!J192:K192,'CASE DATA'!M192,'CASE DATA'!O192:R192),"n/a")</f>
        <v>n/a</v>
      </c>
      <c r="E191" s="5" t="str">
        <f>IF(OR('CASE DATA'!F192="JUV", 'CASE DATA'!F192="JWV"), "YES", "NO")</f>
        <v>NO</v>
      </c>
      <c r="F191" s="5" t="str">
        <f t="array" ref="F191">IF(E191="YES",IF(SUM(COUNTIF('CASE DATA'!$F$4:$F$200, {"GTR","GPL","DEF","JUV"}))&gt;0, "YES","NO"),"N/A")</f>
        <v>N/A</v>
      </c>
      <c r="G191" s="5" t="str">
        <f>IF(E191="YES",IF(COUNTIF('CASE DATA'!$C$4:$C$200, "")-COUNTIF('CASE DATA'!$A$4:$A$200, "")&gt;0, "YES","NO"),"N/A")</f>
        <v>N/A</v>
      </c>
      <c r="H191" s="117" t="str">
        <f>_xlfn.IFS(E191="NO", "N/A", AND('BASIC INFO'!$B$3&gt;'BASIC INFO'!$B$6+6574.5, C191+730.5&lt;'BASIC INFO'!$B$3), "YES", 'BASIC INFO'!$B$3&lt;('BASIC INFO'!$B$6+6574.5), "NOT YET 18", C191+730.5&gt;'BASIC INFO'!$B$3, "NOT YET 2 YEARS")</f>
        <v>N/A</v>
      </c>
      <c r="I191" s="115" t="str">
        <f>IF(OR(AND(LEFT('CASE DATA'!E192,4)="321.",MID('CASE DATA'!A192,8,2)="SM"),MID('CASE DATA'!A192,8,2)="ST",MID('CASE DATA'!A192,8,2)="NT"),"TRAFFIC",IF(OR('CASE DATA'!F192="DISM", 'CASE DATA'!F192="ACQ", 'CASE DATA'!F192="NOTF", 'CASE DATA'!F192="WTHD", 'CASE DATA'!F192="TNSF"), "YES", "NO"))</f>
        <v>NO</v>
      </c>
      <c r="J191" s="114" t="str">
        <f>IF(I191="YES",'CASE DATA'!K192,"N/A")</f>
        <v>N/A</v>
      </c>
      <c r="K191" s="114" t="str">
        <f>IF(I191="YES",'CASE DATA'!I192+'CASE DATA'!J192+'CASE DATA'!L192+'CASE DATA'!M192+'CASE DATA'!N192+'CASE DATA'!O192+'CASE DATA'!P192+'CASE DATA'!Q192+'CASE DATA'!R192,"N/A")</f>
        <v>N/A</v>
      </c>
      <c r="L191" s="117" t="str">
        <f>IF(I191="YES",IF(C191+180&lt;'BASIC INFO'!$B$3, "YES", "NO"),"N/A")</f>
        <v>N/A</v>
      </c>
      <c r="M191" s="114" t="str">
        <f t="array" ref="M191">IF(I191="TRAFFIC","n/a",IF(OR('CASE DATA'!F192="GTR", 'CASE DATA'!F192="GPL"),IF(SUM(COUNTIF('CASE DATA'!U192:AF192, TABLES!$N$2:$N$218&amp;"*"))&gt;0,"felony","eligible"),"n/a"))</f>
        <v>n/a</v>
      </c>
      <c r="N191" s="114" t="str">
        <f t="array" ref="N191">IF(M191="eligible",IF(OR((SUM(COUNTIF('CASE DATA'!U192:AF192,TABLES!$P$2:$P$19&amp;"*"))&gt;0),LEFT('CASE DATA'!U192:AF192,4)="717C", LEFT('CASE DATA'!U192:AF192, 3)="719", LEFT('CASE DATA'!U192:AF192,3)="720", LEFT('CASE DATA'!U192:AF192,3)="724", LEFT('CASE DATA'!U192:AF192,3)="726", LEFT('CASE DATA'!U192:AF192,3)="728", LEFT('CASE DATA'!U192:AF192,4)="901A"), "ineligible misd","eligible"),"n/a")</f>
        <v>n/a</v>
      </c>
      <c r="O191" s="114" t="str">
        <f>IF(N191="eligible",IF(COUNTIF('CASE DATA'!$C$4:$C$200, "")-COUNTIF('CASE DATA'!$A$4:$A$200, "")&gt;0, "YES","NO"),"N/A")</f>
        <v>N/A</v>
      </c>
      <c r="P191" s="114" t="str">
        <f>IF(N191="eligible",'CASE DATA'!K192,"N/A")</f>
        <v>N/A</v>
      </c>
      <c r="Q191" s="114" t="str">
        <f>IF(N191="eligible",'CASE DATA'!I192+'CASE DATA'!J192+'CASE DATA'!L192+'CASE DATA'!M192+'CASE DATA'!N192+'CASE DATA'!O192+'CASE DATA'!P192+'CASE DATA'!Q192+'CASE DATA'!R192,"N/A")</f>
        <v>N/A</v>
      </c>
      <c r="R191" s="114" t="str">
        <f>IF(N191="eligible",IF(C191+2920&lt;'BASIC INFO'!$B$3, "YES", "NO"),"N/A")</f>
        <v>N/A</v>
      </c>
      <c r="S191" s="115" t="str">
        <f>IF(OR('CASE DATA'!F192="DEF"), "YES", "NO")</f>
        <v>NO</v>
      </c>
      <c r="T191" s="117" t="str">
        <f>IF(S191="YES",'CASE DATA'!H192,"N/A")</f>
        <v>N/A</v>
      </c>
      <c r="U191" s="114" t="str">
        <f>IF(S191="YES",'CASE DATA'!K192,"N/A")</f>
        <v>N/A</v>
      </c>
      <c r="V191" s="114" t="str">
        <f>IF(S191="YES",'CASE DATA'!I192+'CASE DATA'!J192+'CASE DATA'!L192+'CASE DATA'!M192+'CASE DATA'!N192+'CASE DATA'!O192+'CASE DATA'!P192+'CASE DATA'!Q192+'CASE DATA'!R192,"N/A")</f>
        <v>N/A</v>
      </c>
      <c r="W191" s="117" t="str">
        <f>IF(OR('CASE DATA'!E192="123.46",'CASE DATA'!E192="123.47"),"YES","NO")</f>
        <v>NO</v>
      </c>
      <c r="X191" s="136" t="str">
        <f>IF(W191="YES",COUNTIFS(AD$3:$AD$200,"&gt;"&amp;('CASE DATA'!C192),$AD$3:$AD$200,"&lt;"&amp;('CASE DATA'!C192+730.5)),"n/a")</f>
        <v>n/a</v>
      </c>
      <c r="Y191" s="114" t="str">
        <f>IF(W191="YES",IF(C191+730.5&lt;'BASIC INFO'!$B$3, "YES","NO"), "N/A")</f>
        <v>N/A</v>
      </c>
      <c r="Z191" s="117" t="str">
        <f>IF('CASE DATA'!E192="725.1","YES","NO")</f>
        <v>NO</v>
      </c>
      <c r="AA191" s="117" t="str">
        <f>IF(Z191="YES",IF(C191+730.5&lt;'BASIC INFO'!$B$3, "YES","NO"), "N/A")</f>
        <v>N/A</v>
      </c>
      <c r="AB191" s="117" t="str">
        <f>IF('BASIC INFO'!$B$6+6574.5&gt;C191, "YES", "NO")</f>
        <v>YES</v>
      </c>
      <c r="AC191" s="117" t="str">
        <f>IF(Z191="YES",COUNTIFS(AD$3:$AD$200,"&gt;"&amp;('CASE DATA'!C192),$AD$3:$AD$200,"&lt;"&amp;('CASE DATA'!C192+730.5)),"n/a")</f>
        <v>n/a</v>
      </c>
    </row>
    <row r="192" spans="1:29" x14ac:dyDescent="0.3">
      <c r="A192" s="117" t="str">
        <f>IF('CASE DATA'!A193="","z",'CASE DATA'!A193)</f>
        <v>z</v>
      </c>
      <c r="B192" s="117" t="str">
        <f>IF('CASE DATA'!A193="","",'CASE DATA'!D193)</f>
        <v/>
      </c>
      <c r="C192" s="120">
        <f>'CASE DATA'!C193</f>
        <v>0</v>
      </c>
      <c r="D192" s="163" t="str">
        <f>IF('CASE DATA'!H193="YES",SUM('CASE DATA'!J193:K193,'CASE DATA'!M193,'CASE DATA'!O193:R193),"n/a")</f>
        <v>n/a</v>
      </c>
      <c r="E192" s="5" t="str">
        <f>IF(OR('CASE DATA'!F193="JUV", 'CASE DATA'!F193="JWV"), "YES", "NO")</f>
        <v>NO</v>
      </c>
      <c r="F192" s="5" t="str">
        <f t="array" ref="F192">IF(E192="YES",IF(SUM(COUNTIF('CASE DATA'!$F$4:$F$200, {"GTR","GPL","DEF","JUV"}))&gt;0, "YES","NO"),"N/A")</f>
        <v>N/A</v>
      </c>
      <c r="G192" s="5" t="str">
        <f>IF(E192="YES",IF(COUNTIF('CASE DATA'!$C$4:$C$200, "")-COUNTIF('CASE DATA'!$A$4:$A$200, "")&gt;0, "YES","NO"),"N/A")</f>
        <v>N/A</v>
      </c>
      <c r="H192" s="117" t="str">
        <f>_xlfn.IFS(E192="NO", "N/A", AND('BASIC INFO'!$B$3&gt;'BASIC INFO'!$B$6+6574.5, C192+730.5&lt;'BASIC INFO'!$B$3), "YES", 'BASIC INFO'!$B$3&lt;('BASIC INFO'!$B$6+6574.5), "NOT YET 18", C192+730.5&gt;'BASIC INFO'!$B$3, "NOT YET 2 YEARS")</f>
        <v>N/A</v>
      </c>
      <c r="I192" s="115" t="str">
        <f>IF(OR(AND(LEFT('CASE DATA'!E193,4)="321.",MID('CASE DATA'!A193,8,2)="SM"),MID('CASE DATA'!A193,8,2)="ST",MID('CASE DATA'!A193,8,2)="NT"),"TRAFFIC",IF(OR('CASE DATA'!F193="DISM", 'CASE DATA'!F193="ACQ", 'CASE DATA'!F193="NOTF", 'CASE DATA'!F193="WTHD", 'CASE DATA'!F193="TNSF"), "YES", "NO"))</f>
        <v>NO</v>
      </c>
      <c r="J192" s="114" t="str">
        <f>IF(I192="YES",'CASE DATA'!K193,"N/A")</f>
        <v>N/A</v>
      </c>
      <c r="K192" s="114" t="str">
        <f>IF(I192="YES",'CASE DATA'!I193+'CASE DATA'!J193+'CASE DATA'!L193+'CASE DATA'!M193+'CASE DATA'!N193+'CASE DATA'!O193+'CASE DATA'!P193+'CASE DATA'!Q193+'CASE DATA'!R193,"N/A")</f>
        <v>N/A</v>
      </c>
      <c r="L192" s="117" t="str">
        <f>IF(I192="YES",IF(C192+180&lt;'BASIC INFO'!$B$3, "YES", "NO"),"N/A")</f>
        <v>N/A</v>
      </c>
      <c r="M192" s="114" t="str">
        <f t="array" ref="M192">IF(I192="TRAFFIC","n/a",IF(OR('CASE DATA'!F193="GTR", 'CASE DATA'!F193="GPL"),IF(SUM(COUNTIF('CASE DATA'!U193:AF193, TABLES!$N$2:$N$218&amp;"*"))&gt;0,"felony","eligible"),"n/a"))</f>
        <v>n/a</v>
      </c>
      <c r="N192" s="114" t="str">
        <f t="array" ref="N192">IF(M192="eligible",IF(OR((SUM(COUNTIF('CASE DATA'!U193:AF193,TABLES!$P$2:$P$19&amp;"*"))&gt;0),LEFT('CASE DATA'!U193:AF193,4)="717C", LEFT('CASE DATA'!U193:AF193, 3)="719", LEFT('CASE DATA'!U193:AF193,3)="720", LEFT('CASE DATA'!U193:AF193,3)="724", LEFT('CASE DATA'!U193:AF193,3)="726", LEFT('CASE DATA'!U193:AF193,3)="728", LEFT('CASE DATA'!U193:AF193,4)="901A"), "ineligible misd","eligible"),"n/a")</f>
        <v>n/a</v>
      </c>
      <c r="O192" s="114" t="str">
        <f>IF(N192="eligible",IF(COUNTIF('CASE DATA'!$C$4:$C$200, "")-COUNTIF('CASE DATA'!$A$4:$A$200, "")&gt;0, "YES","NO"),"N/A")</f>
        <v>N/A</v>
      </c>
      <c r="P192" s="114" t="str">
        <f>IF(N192="eligible",'CASE DATA'!K193,"N/A")</f>
        <v>N/A</v>
      </c>
      <c r="Q192" s="114" t="str">
        <f>IF(N192="eligible",'CASE DATA'!I193+'CASE DATA'!J193+'CASE DATA'!L193+'CASE DATA'!M193+'CASE DATA'!N193+'CASE DATA'!O193+'CASE DATA'!P193+'CASE DATA'!Q193+'CASE DATA'!R193,"N/A")</f>
        <v>N/A</v>
      </c>
      <c r="R192" s="114" t="str">
        <f>IF(N192="eligible",IF(C192+2920&lt;'BASIC INFO'!$B$3, "YES", "NO"),"N/A")</f>
        <v>N/A</v>
      </c>
      <c r="S192" s="115" t="str">
        <f>IF(OR('CASE DATA'!F193="DEF"), "YES", "NO")</f>
        <v>NO</v>
      </c>
      <c r="T192" s="117" t="str">
        <f>IF(S192="YES",'CASE DATA'!H193,"N/A")</f>
        <v>N/A</v>
      </c>
      <c r="U192" s="114" t="str">
        <f>IF(S192="YES",'CASE DATA'!K193,"N/A")</f>
        <v>N/A</v>
      </c>
      <c r="V192" s="114" t="str">
        <f>IF(S192="YES",'CASE DATA'!I193+'CASE DATA'!J193+'CASE DATA'!L193+'CASE DATA'!M193+'CASE DATA'!N193+'CASE DATA'!O193+'CASE DATA'!P193+'CASE DATA'!Q193+'CASE DATA'!R193,"N/A")</f>
        <v>N/A</v>
      </c>
      <c r="W192" s="117" t="str">
        <f>IF(OR('CASE DATA'!E193="123.46",'CASE DATA'!E193="123.47"),"YES","NO")</f>
        <v>NO</v>
      </c>
      <c r="X192" s="136" t="str">
        <f>IF(W192="YES",COUNTIFS(AD$3:$AD$200,"&gt;"&amp;('CASE DATA'!C193),$AD$3:$AD$200,"&lt;"&amp;('CASE DATA'!C193+730.5)),"n/a")</f>
        <v>n/a</v>
      </c>
      <c r="Y192" s="114" t="str">
        <f>IF(W192="YES",IF(C192+730.5&lt;'BASIC INFO'!$B$3, "YES","NO"), "N/A")</f>
        <v>N/A</v>
      </c>
      <c r="Z192" s="117" t="str">
        <f>IF('CASE DATA'!E193="725.1","YES","NO")</f>
        <v>NO</v>
      </c>
      <c r="AA192" s="117" t="str">
        <f>IF(Z192="YES",IF(C192+730.5&lt;'BASIC INFO'!$B$3, "YES","NO"), "N/A")</f>
        <v>N/A</v>
      </c>
      <c r="AB192" s="117" t="str">
        <f>IF('BASIC INFO'!$B$6+6574.5&gt;C192, "YES", "NO")</f>
        <v>YES</v>
      </c>
      <c r="AC192" s="117" t="str">
        <f>IF(Z192="YES",COUNTIFS(AD$3:$AD$200,"&gt;"&amp;('CASE DATA'!C193),$AD$3:$AD$200,"&lt;"&amp;('CASE DATA'!C193+730.5)),"n/a")</f>
        <v>n/a</v>
      </c>
    </row>
    <row r="193" spans="1:29" x14ac:dyDescent="0.3">
      <c r="A193" s="117" t="str">
        <f>IF('CASE DATA'!A194="","z",'CASE DATA'!A194)</f>
        <v>z</v>
      </c>
      <c r="B193" s="117" t="str">
        <f>IF('CASE DATA'!A194="","",'CASE DATA'!D194)</f>
        <v/>
      </c>
      <c r="C193" s="120">
        <f>'CASE DATA'!C194</f>
        <v>0</v>
      </c>
      <c r="D193" s="163" t="str">
        <f>IF('CASE DATA'!H194="YES",SUM('CASE DATA'!J194:K194,'CASE DATA'!M194,'CASE DATA'!O194:R194),"n/a")</f>
        <v>n/a</v>
      </c>
      <c r="E193" s="5" t="str">
        <f>IF(OR('CASE DATA'!F194="JUV", 'CASE DATA'!F194="JWV"), "YES", "NO")</f>
        <v>NO</v>
      </c>
      <c r="F193" s="5" t="str">
        <f t="array" ref="F193">IF(E193="YES",IF(SUM(COUNTIF('CASE DATA'!$F$4:$F$200, {"GTR","GPL","DEF","JUV"}))&gt;0, "YES","NO"),"N/A")</f>
        <v>N/A</v>
      </c>
      <c r="G193" s="5" t="str">
        <f>IF(E193="YES",IF(COUNTIF('CASE DATA'!$C$4:$C$200, "")-COUNTIF('CASE DATA'!$A$4:$A$200, "")&gt;0, "YES","NO"),"N/A")</f>
        <v>N/A</v>
      </c>
      <c r="H193" s="117" t="str">
        <f>_xlfn.IFS(E193="NO", "N/A", AND('BASIC INFO'!$B$3&gt;'BASIC INFO'!$B$6+6574.5, C193+730.5&lt;'BASIC INFO'!$B$3), "YES", 'BASIC INFO'!$B$3&lt;('BASIC INFO'!$B$6+6574.5), "NOT YET 18", C193+730.5&gt;'BASIC INFO'!$B$3, "NOT YET 2 YEARS")</f>
        <v>N/A</v>
      </c>
      <c r="I193" s="115" t="str">
        <f>IF(OR(AND(LEFT('CASE DATA'!E194,4)="321.",MID('CASE DATA'!A194,8,2)="SM"),MID('CASE DATA'!A194,8,2)="ST",MID('CASE DATA'!A194,8,2)="NT"),"TRAFFIC",IF(OR('CASE DATA'!F194="DISM", 'CASE DATA'!F194="ACQ", 'CASE DATA'!F194="NOTF", 'CASE DATA'!F194="WTHD", 'CASE DATA'!F194="TNSF"), "YES", "NO"))</f>
        <v>NO</v>
      </c>
      <c r="J193" s="114" t="str">
        <f>IF(I193="YES",'CASE DATA'!K194,"N/A")</f>
        <v>N/A</v>
      </c>
      <c r="K193" s="114" t="str">
        <f>IF(I193="YES",'CASE DATA'!I194+'CASE DATA'!J194+'CASE DATA'!L194+'CASE DATA'!M194+'CASE DATA'!N194+'CASE DATA'!O194+'CASE DATA'!P194+'CASE DATA'!Q194+'CASE DATA'!R194,"N/A")</f>
        <v>N/A</v>
      </c>
      <c r="L193" s="117" t="str">
        <f>IF(I193="YES",IF(C193+180&lt;'BASIC INFO'!$B$3, "YES", "NO"),"N/A")</f>
        <v>N/A</v>
      </c>
      <c r="M193" s="114" t="str">
        <f t="array" ref="M193">IF(I193="TRAFFIC","n/a",IF(OR('CASE DATA'!F194="GTR", 'CASE DATA'!F194="GPL"),IF(SUM(COUNTIF('CASE DATA'!U194:AF194, TABLES!$N$2:$N$218&amp;"*"))&gt;0,"felony","eligible"),"n/a"))</f>
        <v>n/a</v>
      </c>
      <c r="N193" s="114" t="str">
        <f t="array" ref="N193">IF(M193="eligible",IF(OR((SUM(COUNTIF('CASE DATA'!U194:AF194,TABLES!$P$2:$P$19&amp;"*"))&gt;0),LEFT('CASE DATA'!U194:AF194,4)="717C", LEFT('CASE DATA'!U194:AF194, 3)="719", LEFT('CASE DATA'!U194:AF194,3)="720", LEFT('CASE DATA'!U194:AF194,3)="724", LEFT('CASE DATA'!U194:AF194,3)="726", LEFT('CASE DATA'!U194:AF194,3)="728", LEFT('CASE DATA'!U194:AF194,4)="901A"), "ineligible misd","eligible"),"n/a")</f>
        <v>n/a</v>
      </c>
      <c r="O193" s="114" t="str">
        <f>IF(N193="eligible",IF(COUNTIF('CASE DATA'!$C$4:$C$200, "")-COUNTIF('CASE DATA'!$A$4:$A$200, "")&gt;0, "YES","NO"),"N/A")</f>
        <v>N/A</v>
      </c>
      <c r="P193" s="114" t="str">
        <f>IF(N193="eligible",'CASE DATA'!K194,"N/A")</f>
        <v>N/A</v>
      </c>
      <c r="Q193" s="114" t="str">
        <f>IF(N193="eligible",'CASE DATA'!I194+'CASE DATA'!J194+'CASE DATA'!L194+'CASE DATA'!M194+'CASE DATA'!N194+'CASE DATA'!O194+'CASE DATA'!P194+'CASE DATA'!Q194+'CASE DATA'!R194,"N/A")</f>
        <v>N/A</v>
      </c>
      <c r="R193" s="114" t="str">
        <f>IF(N193="eligible",IF(C193+2920&lt;'BASIC INFO'!$B$3, "YES", "NO"),"N/A")</f>
        <v>N/A</v>
      </c>
      <c r="S193" s="115" t="str">
        <f>IF(OR('CASE DATA'!F194="DEF"), "YES", "NO")</f>
        <v>NO</v>
      </c>
      <c r="T193" s="117" t="str">
        <f>IF(S193="YES",'CASE DATA'!H194,"N/A")</f>
        <v>N/A</v>
      </c>
      <c r="U193" s="114" t="str">
        <f>IF(S193="YES",'CASE DATA'!K194,"N/A")</f>
        <v>N/A</v>
      </c>
      <c r="V193" s="114" t="str">
        <f>IF(S193="YES",'CASE DATA'!I194+'CASE DATA'!J194+'CASE DATA'!L194+'CASE DATA'!M194+'CASE DATA'!N194+'CASE DATA'!O194+'CASE DATA'!P194+'CASE DATA'!Q194+'CASE DATA'!R194,"N/A")</f>
        <v>N/A</v>
      </c>
      <c r="W193" s="117" t="str">
        <f>IF(OR('CASE DATA'!E194="123.46",'CASE DATA'!E194="123.47"),"YES","NO")</f>
        <v>NO</v>
      </c>
      <c r="X193" s="136" t="str">
        <f>IF(W193="YES",COUNTIFS(AD$3:$AD$200,"&gt;"&amp;('CASE DATA'!C194),$AD$3:$AD$200,"&lt;"&amp;('CASE DATA'!C194+730.5)),"n/a")</f>
        <v>n/a</v>
      </c>
      <c r="Y193" s="114" t="str">
        <f>IF(W193="YES",IF(C193+730.5&lt;'BASIC INFO'!$B$3, "YES","NO"), "N/A")</f>
        <v>N/A</v>
      </c>
      <c r="Z193" s="117" t="str">
        <f>IF('CASE DATA'!E194="725.1","YES","NO")</f>
        <v>NO</v>
      </c>
      <c r="AA193" s="117" t="str">
        <f>IF(Z193="YES",IF(C193+730.5&lt;'BASIC INFO'!$B$3, "YES","NO"), "N/A")</f>
        <v>N/A</v>
      </c>
      <c r="AB193" s="117" t="str">
        <f>IF('BASIC INFO'!$B$6+6574.5&gt;C193, "YES", "NO")</f>
        <v>YES</v>
      </c>
      <c r="AC193" s="117" t="str">
        <f>IF(Z193="YES",COUNTIFS(AD$3:$AD$200,"&gt;"&amp;('CASE DATA'!C194),$AD$3:$AD$200,"&lt;"&amp;('CASE DATA'!C194+730.5)),"n/a")</f>
        <v>n/a</v>
      </c>
    </row>
    <row r="194" spans="1:29" x14ac:dyDescent="0.3">
      <c r="A194" s="117" t="str">
        <f>IF('CASE DATA'!A195="","z",'CASE DATA'!A195)</f>
        <v>z</v>
      </c>
      <c r="B194" s="117" t="str">
        <f>IF('CASE DATA'!A195="","",'CASE DATA'!D195)</f>
        <v/>
      </c>
      <c r="C194" s="120">
        <f>'CASE DATA'!C195</f>
        <v>0</v>
      </c>
      <c r="D194" s="163" t="str">
        <f>IF('CASE DATA'!H195="YES",SUM('CASE DATA'!J195:K195,'CASE DATA'!M195,'CASE DATA'!O195:R195),"n/a")</f>
        <v>n/a</v>
      </c>
      <c r="E194" s="5" t="str">
        <f>IF(OR('CASE DATA'!F195="JUV", 'CASE DATA'!F195="JWV"), "YES", "NO")</f>
        <v>NO</v>
      </c>
      <c r="F194" s="5" t="str">
        <f t="array" ref="F194">IF(E194="YES",IF(SUM(COUNTIF('CASE DATA'!$F$4:$F$200, {"GTR","GPL","DEF","JUV"}))&gt;0, "YES","NO"),"N/A")</f>
        <v>N/A</v>
      </c>
      <c r="G194" s="5" t="str">
        <f>IF(E194="YES",IF(COUNTIF('CASE DATA'!$C$4:$C$200, "")-COUNTIF('CASE DATA'!$A$4:$A$200, "")&gt;0, "YES","NO"),"N/A")</f>
        <v>N/A</v>
      </c>
      <c r="H194" s="117" t="str">
        <f>_xlfn.IFS(E194="NO", "N/A", AND('BASIC INFO'!$B$3&gt;'BASIC INFO'!$B$6+6574.5, C194+730.5&lt;'BASIC INFO'!$B$3), "YES", 'BASIC INFO'!$B$3&lt;('BASIC INFO'!$B$6+6574.5), "NOT YET 18", C194+730.5&gt;'BASIC INFO'!$B$3, "NOT YET 2 YEARS")</f>
        <v>N/A</v>
      </c>
      <c r="I194" s="115" t="str">
        <f>IF(OR(AND(LEFT('CASE DATA'!E195,4)="321.",MID('CASE DATA'!A195,8,2)="SM"),MID('CASE DATA'!A195,8,2)="ST",MID('CASE DATA'!A195,8,2)="NT"),"TRAFFIC",IF(OR('CASE DATA'!F195="DISM", 'CASE DATA'!F195="ACQ", 'CASE DATA'!F195="NOTF", 'CASE DATA'!F195="WTHD", 'CASE DATA'!F195="TNSF"), "YES", "NO"))</f>
        <v>NO</v>
      </c>
      <c r="J194" s="114" t="str">
        <f>IF(I194="YES",'CASE DATA'!K195,"N/A")</f>
        <v>N/A</v>
      </c>
      <c r="K194" s="114" t="str">
        <f>IF(I194="YES",'CASE DATA'!I195+'CASE DATA'!J195+'CASE DATA'!L195+'CASE DATA'!M195+'CASE DATA'!N195+'CASE DATA'!O195+'CASE DATA'!P195+'CASE DATA'!Q195+'CASE DATA'!R195,"N/A")</f>
        <v>N/A</v>
      </c>
      <c r="L194" s="117" t="str">
        <f>IF(I194="YES",IF(C194+180&lt;'BASIC INFO'!$B$3, "YES", "NO"),"N/A")</f>
        <v>N/A</v>
      </c>
      <c r="M194" s="114" t="str">
        <f t="array" ref="M194">IF(I194="TRAFFIC","n/a",IF(OR('CASE DATA'!F195="GTR", 'CASE DATA'!F195="GPL"),IF(SUM(COUNTIF('CASE DATA'!U195:AF195, TABLES!$N$2:$N$218&amp;"*"))&gt;0,"felony","eligible"),"n/a"))</f>
        <v>n/a</v>
      </c>
      <c r="N194" s="114" t="str">
        <f t="array" ref="N194">IF(M194="eligible",IF(OR((SUM(COUNTIF('CASE DATA'!U195:AF195,TABLES!$P$2:$P$19&amp;"*"))&gt;0),LEFT('CASE DATA'!U195:AF195,4)="717C", LEFT('CASE DATA'!U195:AF195, 3)="719", LEFT('CASE DATA'!U195:AF195,3)="720", LEFT('CASE DATA'!U195:AF195,3)="724", LEFT('CASE DATA'!U195:AF195,3)="726", LEFT('CASE DATA'!U195:AF195,3)="728", LEFT('CASE DATA'!U195:AF195,4)="901A"), "ineligible misd","eligible"),"n/a")</f>
        <v>n/a</v>
      </c>
      <c r="O194" s="114" t="str">
        <f>IF(N194="eligible",IF(COUNTIF('CASE DATA'!$C$4:$C$200, "")-COUNTIF('CASE DATA'!$A$4:$A$200, "")&gt;0, "YES","NO"),"N/A")</f>
        <v>N/A</v>
      </c>
      <c r="P194" s="114" t="str">
        <f>IF(N194="eligible",'CASE DATA'!K195,"N/A")</f>
        <v>N/A</v>
      </c>
      <c r="Q194" s="114" t="str">
        <f>IF(N194="eligible",'CASE DATA'!I195+'CASE DATA'!J195+'CASE DATA'!L195+'CASE DATA'!M195+'CASE DATA'!N195+'CASE DATA'!O195+'CASE DATA'!P195+'CASE DATA'!Q195+'CASE DATA'!R195,"N/A")</f>
        <v>N/A</v>
      </c>
      <c r="R194" s="114" t="str">
        <f>IF(N194="eligible",IF(C194+2920&lt;'BASIC INFO'!$B$3, "YES", "NO"),"N/A")</f>
        <v>N/A</v>
      </c>
      <c r="S194" s="115" t="str">
        <f>IF(OR('CASE DATA'!F195="DEF"), "YES", "NO")</f>
        <v>NO</v>
      </c>
      <c r="T194" s="117" t="str">
        <f>IF(S194="YES",'CASE DATA'!H195,"N/A")</f>
        <v>N/A</v>
      </c>
      <c r="U194" s="114" t="str">
        <f>IF(S194="YES",'CASE DATA'!K195,"N/A")</f>
        <v>N/A</v>
      </c>
      <c r="V194" s="114" t="str">
        <f>IF(S194="YES",'CASE DATA'!I195+'CASE DATA'!J195+'CASE DATA'!L195+'CASE DATA'!M195+'CASE DATA'!N195+'CASE DATA'!O195+'CASE DATA'!P195+'CASE DATA'!Q195+'CASE DATA'!R195,"N/A")</f>
        <v>N/A</v>
      </c>
      <c r="W194" s="117" t="str">
        <f>IF(OR('CASE DATA'!E195="123.46",'CASE DATA'!E195="123.47"),"YES","NO")</f>
        <v>NO</v>
      </c>
      <c r="X194" s="136" t="str">
        <f>IF(W194="YES",COUNTIFS(AD$3:$AD$200,"&gt;"&amp;('CASE DATA'!C195),$AD$3:$AD$200,"&lt;"&amp;('CASE DATA'!C195+730.5)),"n/a")</f>
        <v>n/a</v>
      </c>
      <c r="Y194" s="114" t="str">
        <f>IF(W194="YES",IF(C194+730.5&lt;'BASIC INFO'!$B$3, "YES","NO"), "N/A")</f>
        <v>N/A</v>
      </c>
      <c r="Z194" s="117" t="str">
        <f>IF('CASE DATA'!E195="725.1","YES","NO")</f>
        <v>NO</v>
      </c>
      <c r="AA194" s="117" t="str">
        <f>IF(Z194="YES",IF(C194+730.5&lt;'BASIC INFO'!$B$3, "YES","NO"), "N/A")</f>
        <v>N/A</v>
      </c>
      <c r="AB194" s="117" t="str">
        <f>IF('BASIC INFO'!$B$6+6574.5&gt;C194, "YES", "NO")</f>
        <v>YES</v>
      </c>
      <c r="AC194" s="117" t="str">
        <f>IF(Z194="YES",COUNTIFS(AD$3:$AD$200,"&gt;"&amp;('CASE DATA'!C195),$AD$3:$AD$200,"&lt;"&amp;('CASE DATA'!C195+730.5)),"n/a")</f>
        <v>n/a</v>
      </c>
    </row>
    <row r="195" spans="1:29" x14ac:dyDescent="0.3">
      <c r="A195" s="117" t="str">
        <f>IF('CASE DATA'!A196="","z",'CASE DATA'!A196)</f>
        <v>z</v>
      </c>
      <c r="B195" s="117" t="str">
        <f>IF('CASE DATA'!A196="","",'CASE DATA'!D196)</f>
        <v/>
      </c>
      <c r="C195" s="120">
        <f>'CASE DATA'!C196</f>
        <v>0</v>
      </c>
      <c r="D195" s="163" t="str">
        <f>IF('CASE DATA'!H196="YES",SUM('CASE DATA'!J196:K196,'CASE DATA'!M196,'CASE DATA'!O196:R196),"n/a")</f>
        <v>n/a</v>
      </c>
      <c r="E195" s="5" t="str">
        <f>IF(OR('CASE DATA'!F196="JUV", 'CASE DATA'!F196="JWV"), "YES", "NO")</f>
        <v>NO</v>
      </c>
      <c r="F195" s="5" t="str">
        <f t="array" ref="F195">IF(E195="YES",IF(SUM(COUNTIF('CASE DATA'!$F$4:$F$200, {"GTR","GPL","DEF","JUV"}))&gt;0, "YES","NO"),"N/A")</f>
        <v>N/A</v>
      </c>
      <c r="G195" s="5" t="str">
        <f>IF(E195="YES",IF(COUNTIF('CASE DATA'!$C$4:$C$200, "")-COUNTIF('CASE DATA'!$A$4:$A$200, "")&gt;0, "YES","NO"),"N/A")</f>
        <v>N/A</v>
      </c>
      <c r="H195" s="117" t="str">
        <f>_xlfn.IFS(E195="NO", "N/A", AND('BASIC INFO'!$B$3&gt;'BASIC INFO'!$B$6+6574.5, C195+730.5&lt;'BASIC INFO'!$B$3), "YES", 'BASIC INFO'!$B$3&lt;('BASIC INFO'!$B$6+6574.5), "NOT YET 18", C195+730.5&gt;'BASIC INFO'!$B$3, "NOT YET 2 YEARS")</f>
        <v>N/A</v>
      </c>
      <c r="I195" s="115" t="str">
        <f>IF(OR(AND(LEFT('CASE DATA'!E196,4)="321.",MID('CASE DATA'!A196,8,2)="SM"),MID('CASE DATA'!A196,8,2)="ST",MID('CASE DATA'!A196,8,2)="NT"),"TRAFFIC",IF(OR('CASE DATA'!F196="DISM", 'CASE DATA'!F196="ACQ", 'CASE DATA'!F196="NOTF", 'CASE DATA'!F196="WTHD", 'CASE DATA'!F196="TNSF"), "YES", "NO"))</f>
        <v>NO</v>
      </c>
      <c r="J195" s="114" t="str">
        <f>IF(I195="YES",'CASE DATA'!K196,"N/A")</f>
        <v>N/A</v>
      </c>
      <c r="K195" s="114" t="str">
        <f>IF(I195="YES",'CASE DATA'!I196+'CASE DATA'!J196+'CASE DATA'!L196+'CASE DATA'!M196+'CASE DATA'!N196+'CASE DATA'!O196+'CASE DATA'!P196+'CASE DATA'!Q196+'CASE DATA'!R196,"N/A")</f>
        <v>N/A</v>
      </c>
      <c r="L195" s="117" t="str">
        <f>IF(I195="YES",IF(C195+180&lt;'BASIC INFO'!$B$3, "YES", "NO"),"N/A")</f>
        <v>N/A</v>
      </c>
      <c r="M195" s="114" t="str">
        <f t="array" ref="M195">IF(I195="TRAFFIC","n/a",IF(OR('CASE DATA'!F196="GTR", 'CASE DATA'!F196="GPL"),IF(SUM(COUNTIF('CASE DATA'!U196:AF196, TABLES!$N$2:$N$218&amp;"*"))&gt;0,"felony","eligible"),"n/a"))</f>
        <v>n/a</v>
      </c>
      <c r="N195" s="114" t="str">
        <f t="array" ref="N195">IF(M195="eligible",IF(OR((SUM(COUNTIF('CASE DATA'!U196:AF196,TABLES!$P$2:$P$19&amp;"*"))&gt;0),LEFT('CASE DATA'!U196:AF196,4)="717C", LEFT('CASE DATA'!U196:AF196, 3)="719", LEFT('CASE DATA'!U196:AF196,3)="720", LEFT('CASE DATA'!U196:AF196,3)="724", LEFT('CASE DATA'!U196:AF196,3)="726", LEFT('CASE DATA'!U196:AF196,3)="728", LEFT('CASE DATA'!U196:AF196,4)="901A"), "ineligible misd","eligible"),"n/a")</f>
        <v>n/a</v>
      </c>
      <c r="O195" s="114" t="str">
        <f>IF(N195="eligible",IF(COUNTIF('CASE DATA'!$C$4:$C$200, "")-COUNTIF('CASE DATA'!$A$4:$A$200, "")&gt;0, "YES","NO"),"N/A")</f>
        <v>N/A</v>
      </c>
      <c r="P195" s="114" t="str">
        <f>IF(N195="eligible",'CASE DATA'!K196,"N/A")</f>
        <v>N/A</v>
      </c>
      <c r="Q195" s="114" t="str">
        <f>IF(N195="eligible",'CASE DATA'!I196+'CASE DATA'!J196+'CASE DATA'!L196+'CASE DATA'!M196+'CASE DATA'!N196+'CASE DATA'!O196+'CASE DATA'!P196+'CASE DATA'!Q196+'CASE DATA'!R196,"N/A")</f>
        <v>N/A</v>
      </c>
      <c r="R195" s="114" t="str">
        <f>IF(N195="eligible",IF(C195+2920&lt;'BASIC INFO'!$B$3, "YES", "NO"),"N/A")</f>
        <v>N/A</v>
      </c>
      <c r="S195" s="115" t="str">
        <f>IF(OR('CASE DATA'!F196="DEF"), "YES", "NO")</f>
        <v>NO</v>
      </c>
      <c r="T195" s="117" t="str">
        <f>IF(S195="YES",'CASE DATA'!H196,"N/A")</f>
        <v>N/A</v>
      </c>
      <c r="U195" s="114" t="str">
        <f>IF(S195="YES",'CASE DATA'!K196,"N/A")</f>
        <v>N/A</v>
      </c>
      <c r="V195" s="114" t="str">
        <f>IF(S195="YES",'CASE DATA'!I196+'CASE DATA'!J196+'CASE DATA'!L196+'CASE DATA'!M196+'CASE DATA'!N196+'CASE DATA'!O196+'CASE DATA'!P196+'CASE DATA'!Q196+'CASE DATA'!R196,"N/A")</f>
        <v>N/A</v>
      </c>
      <c r="W195" s="117" t="str">
        <f>IF(OR('CASE DATA'!E196="123.46",'CASE DATA'!E196="123.47"),"YES","NO")</f>
        <v>NO</v>
      </c>
      <c r="X195" s="136" t="str">
        <f>IF(W195="YES",COUNTIFS(AD$3:$AD$200,"&gt;"&amp;('CASE DATA'!C196),$AD$3:$AD$200,"&lt;"&amp;('CASE DATA'!C196+730.5)),"n/a")</f>
        <v>n/a</v>
      </c>
      <c r="Y195" s="114" t="str">
        <f>IF(W195="YES",IF(C195+730.5&lt;'BASIC INFO'!$B$3, "YES","NO"), "N/A")</f>
        <v>N/A</v>
      </c>
      <c r="Z195" s="117" t="str">
        <f>IF('CASE DATA'!E196="725.1","YES","NO")</f>
        <v>NO</v>
      </c>
      <c r="AA195" s="117" t="str">
        <f>IF(Z195="YES",IF(C195+730.5&lt;'BASIC INFO'!$B$3, "YES","NO"), "N/A")</f>
        <v>N/A</v>
      </c>
      <c r="AB195" s="117" t="str">
        <f>IF('BASIC INFO'!$B$6+6574.5&gt;C195, "YES", "NO")</f>
        <v>YES</v>
      </c>
      <c r="AC195" s="117" t="str">
        <f>IF(Z195="YES",COUNTIFS(AD$3:$AD$200,"&gt;"&amp;('CASE DATA'!C196),$AD$3:$AD$200,"&lt;"&amp;('CASE DATA'!C196+730.5)),"n/a")</f>
        <v>n/a</v>
      </c>
    </row>
    <row r="196" spans="1:29" x14ac:dyDescent="0.3">
      <c r="A196" s="117" t="str">
        <f>IF('CASE DATA'!A197="","z",'CASE DATA'!A197)</f>
        <v>z</v>
      </c>
      <c r="B196" s="117" t="str">
        <f>IF('CASE DATA'!A197="","",'CASE DATA'!D197)</f>
        <v/>
      </c>
      <c r="C196" s="120">
        <f>'CASE DATA'!C197</f>
        <v>0</v>
      </c>
      <c r="D196" s="163" t="str">
        <f>IF('CASE DATA'!H197="YES",SUM('CASE DATA'!J197:K197,'CASE DATA'!M197,'CASE DATA'!O197:R197),"n/a")</f>
        <v>n/a</v>
      </c>
      <c r="E196" s="5" t="str">
        <f>IF(OR('CASE DATA'!F197="JUV", 'CASE DATA'!F197="JWV"), "YES", "NO")</f>
        <v>NO</v>
      </c>
      <c r="F196" s="5" t="str">
        <f t="array" ref="F196">IF(E196="YES",IF(SUM(COUNTIF('CASE DATA'!$F$4:$F$200, {"GTR","GPL","DEF","JUV"}))&gt;0, "YES","NO"),"N/A")</f>
        <v>N/A</v>
      </c>
      <c r="G196" s="5" t="str">
        <f>IF(E196="YES",IF(COUNTIF('CASE DATA'!$C$4:$C$200, "")-COUNTIF('CASE DATA'!$A$4:$A$200, "")&gt;0, "YES","NO"),"N/A")</f>
        <v>N/A</v>
      </c>
      <c r="H196" s="117" t="str">
        <f>_xlfn.IFS(E196="NO", "N/A", AND('BASIC INFO'!$B$3&gt;'BASIC INFO'!$B$6+6574.5, C196+730.5&lt;'BASIC INFO'!$B$3), "YES", 'BASIC INFO'!$B$3&lt;('BASIC INFO'!$B$6+6574.5), "NOT YET 18", C196+730.5&gt;'BASIC INFO'!$B$3, "NOT YET 2 YEARS")</f>
        <v>N/A</v>
      </c>
      <c r="I196" s="115" t="str">
        <f>IF(OR(AND(LEFT('CASE DATA'!E197,4)="321.",MID('CASE DATA'!A197,8,2)="SM"),MID('CASE DATA'!A197,8,2)="ST",MID('CASE DATA'!A197,8,2)="NT"),"TRAFFIC",IF(OR('CASE DATA'!F197="DISM", 'CASE DATA'!F197="ACQ", 'CASE DATA'!F197="NOTF", 'CASE DATA'!F197="WTHD", 'CASE DATA'!F197="TNSF"), "YES", "NO"))</f>
        <v>NO</v>
      </c>
      <c r="J196" s="114" t="str">
        <f>IF(I196="YES",'CASE DATA'!K197,"N/A")</f>
        <v>N/A</v>
      </c>
      <c r="K196" s="114" t="str">
        <f>IF(I196="YES",'CASE DATA'!I197+'CASE DATA'!J197+'CASE DATA'!L197+'CASE DATA'!M197+'CASE DATA'!N197+'CASE DATA'!O197+'CASE DATA'!P197+'CASE DATA'!Q197+'CASE DATA'!R197,"N/A")</f>
        <v>N/A</v>
      </c>
      <c r="L196" s="117" t="str">
        <f>IF(I196="YES",IF(C196+180&lt;'BASIC INFO'!$B$3, "YES", "NO"),"N/A")</f>
        <v>N/A</v>
      </c>
      <c r="M196" s="114" t="str">
        <f t="array" ref="M196">IF(I196="TRAFFIC","n/a",IF(OR('CASE DATA'!F197="GTR", 'CASE DATA'!F197="GPL"),IF(SUM(COUNTIF('CASE DATA'!U197:AF197, TABLES!$N$2:$N$218&amp;"*"))&gt;0,"felony","eligible"),"n/a"))</f>
        <v>n/a</v>
      </c>
      <c r="N196" s="114" t="str">
        <f t="array" ref="N196">IF(M196="eligible",IF(OR((SUM(COUNTIF('CASE DATA'!U197:AF197,TABLES!$P$2:$P$19&amp;"*"))&gt;0),LEFT('CASE DATA'!U197:AF197,4)="717C", LEFT('CASE DATA'!U197:AF197, 3)="719", LEFT('CASE DATA'!U197:AF197,3)="720", LEFT('CASE DATA'!U197:AF197,3)="724", LEFT('CASE DATA'!U197:AF197,3)="726", LEFT('CASE DATA'!U197:AF197,3)="728", LEFT('CASE DATA'!U197:AF197,4)="901A"), "ineligible misd","eligible"),"n/a")</f>
        <v>n/a</v>
      </c>
      <c r="O196" s="114" t="str">
        <f>IF(N196="eligible",IF(COUNTIF('CASE DATA'!$C$4:$C$200, "")-COUNTIF('CASE DATA'!$A$4:$A$200, "")&gt;0, "YES","NO"),"N/A")</f>
        <v>N/A</v>
      </c>
      <c r="P196" s="114" t="str">
        <f>IF(N196="eligible",'CASE DATA'!K197,"N/A")</f>
        <v>N/A</v>
      </c>
      <c r="Q196" s="114" t="str">
        <f>IF(N196="eligible",'CASE DATA'!I197+'CASE DATA'!J197+'CASE DATA'!L197+'CASE DATA'!M197+'CASE DATA'!N197+'CASE DATA'!O197+'CASE DATA'!P197+'CASE DATA'!Q197+'CASE DATA'!R197,"N/A")</f>
        <v>N/A</v>
      </c>
      <c r="R196" s="114" t="str">
        <f>IF(N196="eligible",IF(C196+2920&lt;'BASIC INFO'!$B$3, "YES", "NO"),"N/A")</f>
        <v>N/A</v>
      </c>
      <c r="S196" s="115" t="str">
        <f>IF(OR('CASE DATA'!F197="DEF"), "YES", "NO")</f>
        <v>NO</v>
      </c>
      <c r="T196" s="117" t="str">
        <f>IF(S196="YES",'CASE DATA'!H197,"N/A")</f>
        <v>N/A</v>
      </c>
      <c r="U196" s="114" t="str">
        <f>IF(S196="YES",'CASE DATA'!K197,"N/A")</f>
        <v>N/A</v>
      </c>
      <c r="V196" s="114" t="str">
        <f>IF(S196="YES",'CASE DATA'!I197+'CASE DATA'!J197+'CASE DATA'!L197+'CASE DATA'!M197+'CASE DATA'!N197+'CASE DATA'!O197+'CASE DATA'!P197+'CASE DATA'!Q197+'CASE DATA'!R197,"N/A")</f>
        <v>N/A</v>
      </c>
      <c r="W196" s="117" t="str">
        <f>IF(OR('CASE DATA'!E197="123.46",'CASE DATA'!E197="123.47"),"YES","NO")</f>
        <v>NO</v>
      </c>
      <c r="X196" s="136" t="str">
        <f>IF(W196="YES",COUNTIFS(AD$3:$AD$200,"&gt;"&amp;('CASE DATA'!C197),$AD$3:$AD$200,"&lt;"&amp;('CASE DATA'!C197+730.5)),"n/a")</f>
        <v>n/a</v>
      </c>
      <c r="Y196" s="114" t="str">
        <f>IF(W196="YES",IF(C196+730.5&lt;'BASIC INFO'!$B$3, "YES","NO"), "N/A")</f>
        <v>N/A</v>
      </c>
      <c r="Z196" s="117" t="str">
        <f>IF('CASE DATA'!E197="725.1","YES","NO")</f>
        <v>NO</v>
      </c>
      <c r="AA196" s="117" t="str">
        <f>IF(Z196="YES",IF(C196+730.5&lt;'BASIC INFO'!$B$3, "YES","NO"), "N/A")</f>
        <v>N/A</v>
      </c>
      <c r="AB196" s="117" t="str">
        <f>IF('BASIC INFO'!$B$6+6574.5&gt;C196, "YES", "NO")</f>
        <v>YES</v>
      </c>
      <c r="AC196" s="117" t="str">
        <f>IF(Z196="YES",COUNTIFS(AD$3:$AD$200,"&gt;"&amp;('CASE DATA'!C197),$AD$3:$AD$200,"&lt;"&amp;('CASE DATA'!C197+730.5)),"n/a")</f>
        <v>n/a</v>
      </c>
    </row>
    <row r="197" spans="1:29" x14ac:dyDescent="0.3">
      <c r="A197" s="117" t="str">
        <f>IF('CASE DATA'!A198="","z",'CASE DATA'!A198)</f>
        <v>z</v>
      </c>
      <c r="B197" s="117" t="str">
        <f>IF('CASE DATA'!A198="","",'CASE DATA'!D198)</f>
        <v/>
      </c>
      <c r="C197" s="120">
        <f>'CASE DATA'!C198</f>
        <v>0</v>
      </c>
      <c r="D197" s="163" t="str">
        <f>IF('CASE DATA'!H198="YES",SUM('CASE DATA'!J198:K198,'CASE DATA'!M198,'CASE DATA'!O198:R198),"n/a")</f>
        <v>n/a</v>
      </c>
      <c r="E197" s="5" t="str">
        <f>IF(OR('CASE DATA'!F198="JUV", 'CASE DATA'!F198="JWV"), "YES", "NO")</f>
        <v>NO</v>
      </c>
      <c r="F197" s="5" t="str">
        <f t="array" ref="F197">IF(E197="YES",IF(SUM(COUNTIF('CASE DATA'!$F$4:$F$200, {"GTR","GPL","DEF","JUV"}))&gt;0, "YES","NO"),"N/A")</f>
        <v>N/A</v>
      </c>
      <c r="G197" s="5" t="str">
        <f>IF(E197="YES",IF(COUNTIF('CASE DATA'!$C$4:$C$200, "")-COUNTIF('CASE DATA'!$A$4:$A$200, "")&gt;0, "YES","NO"),"N/A")</f>
        <v>N/A</v>
      </c>
      <c r="H197" s="117" t="str">
        <f>_xlfn.IFS(E197="NO", "N/A", AND('BASIC INFO'!$B$3&gt;'BASIC INFO'!$B$6+6574.5, C197+730.5&lt;'BASIC INFO'!$B$3), "YES", 'BASIC INFO'!$B$3&lt;('BASIC INFO'!$B$6+6574.5), "NOT YET 18", C197+730.5&gt;'BASIC INFO'!$B$3, "NOT YET 2 YEARS")</f>
        <v>N/A</v>
      </c>
      <c r="I197" s="115" t="str">
        <f>IF(OR(AND(LEFT('CASE DATA'!E198,4)="321.",MID('CASE DATA'!A198,8,2)="SM"),MID('CASE DATA'!A198,8,2)="ST",MID('CASE DATA'!A198,8,2)="NT"),"TRAFFIC",IF(OR('CASE DATA'!F198="DISM", 'CASE DATA'!F198="ACQ", 'CASE DATA'!F198="NOTF", 'CASE DATA'!F198="WTHD", 'CASE DATA'!F198="TNSF"), "YES", "NO"))</f>
        <v>NO</v>
      </c>
      <c r="J197" s="114" t="str">
        <f>IF(I197="YES",'CASE DATA'!K198,"N/A")</f>
        <v>N/A</v>
      </c>
      <c r="K197" s="114" t="str">
        <f>IF(I197="YES",'CASE DATA'!I198+'CASE DATA'!J198+'CASE DATA'!L198+'CASE DATA'!M198+'CASE DATA'!N198+'CASE DATA'!O198+'CASE DATA'!P198+'CASE DATA'!Q198+'CASE DATA'!R198,"N/A")</f>
        <v>N/A</v>
      </c>
      <c r="L197" s="117" t="str">
        <f>IF(I197="YES",IF(C197+180&lt;'BASIC INFO'!$B$3, "YES", "NO"),"N/A")</f>
        <v>N/A</v>
      </c>
      <c r="M197" s="114" t="str">
        <f t="array" ref="M197">IF(I197="TRAFFIC","n/a",IF(OR('CASE DATA'!F198="GTR", 'CASE DATA'!F198="GPL"),IF(SUM(COUNTIF('CASE DATA'!U198:AF198, TABLES!$N$2:$N$218&amp;"*"))&gt;0,"felony","eligible"),"n/a"))</f>
        <v>n/a</v>
      </c>
      <c r="N197" s="114" t="str">
        <f t="array" ref="N197">IF(M197="eligible",IF(OR((SUM(COUNTIF('CASE DATA'!U198:AF198,TABLES!$P$2:$P$19&amp;"*"))&gt;0),LEFT('CASE DATA'!U198:AF198,4)="717C", LEFT('CASE DATA'!U198:AF198, 3)="719", LEFT('CASE DATA'!U198:AF198,3)="720", LEFT('CASE DATA'!U198:AF198,3)="724", LEFT('CASE DATA'!U198:AF198,3)="726", LEFT('CASE DATA'!U198:AF198,3)="728", LEFT('CASE DATA'!U198:AF198,4)="901A"), "ineligible misd","eligible"),"n/a")</f>
        <v>n/a</v>
      </c>
      <c r="O197" s="114" t="str">
        <f>IF(N197="eligible",IF(COUNTIF('CASE DATA'!$C$4:$C$200, "")-COUNTIF('CASE DATA'!$A$4:$A$200, "")&gt;0, "YES","NO"),"N/A")</f>
        <v>N/A</v>
      </c>
      <c r="P197" s="114" t="str">
        <f>IF(N197="eligible",'CASE DATA'!K198,"N/A")</f>
        <v>N/A</v>
      </c>
      <c r="Q197" s="114" t="str">
        <f>IF(N197="eligible",'CASE DATA'!I198+'CASE DATA'!J198+'CASE DATA'!L198+'CASE DATA'!M198+'CASE DATA'!N198+'CASE DATA'!O198+'CASE DATA'!P198+'CASE DATA'!Q198+'CASE DATA'!R198,"N/A")</f>
        <v>N/A</v>
      </c>
      <c r="R197" s="114" t="str">
        <f>IF(N197="eligible",IF(C197+2920&lt;'BASIC INFO'!$B$3, "YES", "NO"),"N/A")</f>
        <v>N/A</v>
      </c>
      <c r="S197" s="115" t="str">
        <f>IF(OR('CASE DATA'!F198="DEF"), "YES", "NO")</f>
        <v>NO</v>
      </c>
      <c r="T197" s="117" t="str">
        <f>IF(S197="YES",'CASE DATA'!H198,"N/A")</f>
        <v>N/A</v>
      </c>
      <c r="U197" s="114" t="str">
        <f>IF(S197="YES",'CASE DATA'!K198,"N/A")</f>
        <v>N/A</v>
      </c>
      <c r="V197" s="114" t="str">
        <f>IF(S197="YES",'CASE DATA'!I198+'CASE DATA'!J198+'CASE DATA'!L198+'CASE DATA'!M198+'CASE DATA'!N198+'CASE DATA'!O198+'CASE DATA'!P198+'CASE DATA'!Q198+'CASE DATA'!R198,"N/A")</f>
        <v>N/A</v>
      </c>
      <c r="W197" s="117" t="str">
        <f>IF(OR('CASE DATA'!E198="123.46",'CASE DATA'!E198="123.47"),"YES","NO")</f>
        <v>NO</v>
      </c>
      <c r="X197" s="136" t="str">
        <f>IF(W197="YES",COUNTIFS(AD$3:$AD$200,"&gt;"&amp;('CASE DATA'!C198),$AD$3:$AD$200,"&lt;"&amp;('CASE DATA'!C198+730.5)),"n/a")</f>
        <v>n/a</v>
      </c>
      <c r="Y197" s="114" t="str">
        <f>IF(W197="YES",IF(C197+730.5&lt;'BASIC INFO'!$B$3, "YES","NO"), "N/A")</f>
        <v>N/A</v>
      </c>
      <c r="Z197" s="117" t="str">
        <f>IF('CASE DATA'!E198="725.1","YES","NO")</f>
        <v>NO</v>
      </c>
      <c r="AA197" s="117" t="str">
        <f>IF(Z197="YES",IF(C197+730.5&lt;'BASIC INFO'!$B$3, "YES","NO"), "N/A")</f>
        <v>N/A</v>
      </c>
      <c r="AB197" s="117" t="str">
        <f>IF('BASIC INFO'!$B$6+6574.5&gt;C197, "YES", "NO")</f>
        <v>YES</v>
      </c>
      <c r="AC197" s="117" t="str">
        <f>IF(Z197="YES",COUNTIFS(AD$3:$AD$200,"&gt;"&amp;('CASE DATA'!C198),$AD$3:$AD$200,"&lt;"&amp;('CASE DATA'!C198+730.5)),"n/a")</f>
        <v>n/a</v>
      </c>
    </row>
    <row r="198" spans="1:29" x14ac:dyDescent="0.3">
      <c r="A198" s="117" t="str">
        <f>IF('CASE DATA'!A199="","z",'CASE DATA'!A199)</f>
        <v>z</v>
      </c>
      <c r="B198" s="117" t="str">
        <f>IF('CASE DATA'!A199="","",'CASE DATA'!D199)</f>
        <v/>
      </c>
      <c r="C198" s="120">
        <f>'CASE DATA'!C199</f>
        <v>0</v>
      </c>
      <c r="D198" s="163" t="str">
        <f>IF('CASE DATA'!H199="YES",SUM('CASE DATA'!J199:K199,'CASE DATA'!M199,'CASE DATA'!O199:R199),"n/a")</f>
        <v>n/a</v>
      </c>
      <c r="E198" s="5" t="str">
        <f>IF(OR('CASE DATA'!F199="JUV", 'CASE DATA'!F199="JWV"), "YES", "NO")</f>
        <v>NO</v>
      </c>
      <c r="F198" s="5" t="str">
        <f t="array" ref="F198">IF(E198="YES",IF(SUM(COUNTIF('CASE DATA'!$F$4:$F$200, {"GTR","GPL","DEF","JUV"}))&gt;0, "YES","NO"),"N/A")</f>
        <v>N/A</v>
      </c>
      <c r="G198" s="5" t="str">
        <f>IF(E198="YES",IF(COUNTIF('CASE DATA'!$C$4:$C$200, "")-COUNTIF('CASE DATA'!$A$4:$A$200, "")&gt;0, "YES","NO"),"N/A")</f>
        <v>N/A</v>
      </c>
      <c r="H198" s="117" t="str">
        <f>_xlfn.IFS(E198="NO", "N/A", AND('BASIC INFO'!$B$3&gt;'BASIC INFO'!$B$6+6574.5, C198+730.5&lt;'BASIC INFO'!$B$3), "YES", 'BASIC INFO'!$B$3&lt;('BASIC INFO'!$B$6+6574.5), "NOT YET 18", C198+730.5&gt;'BASIC INFO'!$B$3, "NOT YET 2 YEARS")</f>
        <v>N/A</v>
      </c>
      <c r="I198" s="115" t="str">
        <f>IF(OR(AND(LEFT('CASE DATA'!E199,4)="321.",MID('CASE DATA'!A199,8,2)="SM"),MID('CASE DATA'!A199,8,2)="ST",MID('CASE DATA'!A199,8,2)="NT"),"TRAFFIC",IF(OR('CASE DATA'!F199="DISM", 'CASE DATA'!F199="ACQ", 'CASE DATA'!F199="NOTF", 'CASE DATA'!F199="WTHD", 'CASE DATA'!F199="TNSF"), "YES", "NO"))</f>
        <v>NO</v>
      </c>
      <c r="J198" s="114" t="str">
        <f>IF(I198="YES",'CASE DATA'!K199,"N/A")</f>
        <v>N/A</v>
      </c>
      <c r="K198" s="114" t="str">
        <f>IF(I198="YES",'CASE DATA'!I199+'CASE DATA'!J199+'CASE DATA'!L199+'CASE DATA'!M199+'CASE DATA'!N199+'CASE DATA'!O199+'CASE DATA'!P199+'CASE DATA'!Q199+'CASE DATA'!R199,"N/A")</f>
        <v>N/A</v>
      </c>
      <c r="L198" s="117" t="str">
        <f>IF(I198="YES",IF(C198+180&lt;'BASIC INFO'!$B$3, "YES", "NO"),"N/A")</f>
        <v>N/A</v>
      </c>
      <c r="M198" s="114" t="str">
        <f t="array" ref="M198">IF(I198="TRAFFIC","n/a",IF(OR('CASE DATA'!F199="GTR", 'CASE DATA'!F199="GPL"),IF(SUM(COUNTIF('CASE DATA'!U199:AF199, TABLES!$N$2:$N$218&amp;"*"))&gt;0,"felony","eligible"),"n/a"))</f>
        <v>n/a</v>
      </c>
      <c r="N198" s="114" t="str">
        <f t="array" ref="N198">IF(M198="eligible",IF(OR((SUM(COUNTIF('CASE DATA'!U199:AF199,TABLES!$P$2:$P$19&amp;"*"))&gt;0),LEFT('CASE DATA'!U199:AF199,4)="717C", LEFT('CASE DATA'!U199:AF199, 3)="719", LEFT('CASE DATA'!U199:AF199,3)="720", LEFT('CASE DATA'!U199:AF199,3)="724", LEFT('CASE DATA'!U199:AF199,3)="726", LEFT('CASE DATA'!U199:AF199,3)="728", LEFT('CASE DATA'!U199:AF199,4)="901A"), "ineligible misd","eligible"),"n/a")</f>
        <v>n/a</v>
      </c>
      <c r="O198" s="114" t="str">
        <f>IF(N198="eligible",IF(COUNTIF('CASE DATA'!$C$4:$C$200, "")-COUNTIF('CASE DATA'!$A$4:$A$200, "")&gt;0, "YES","NO"),"N/A")</f>
        <v>N/A</v>
      </c>
      <c r="P198" s="114" t="str">
        <f>IF(N198="eligible",'CASE DATA'!K199,"N/A")</f>
        <v>N/A</v>
      </c>
      <c r="Q198" s="114" t="str">
        <f>IF(N198="eligible",'CASE DATA'!I199+'CASE DATA'!J199+'CASE DATA'!L199+'CASE DATA'!M199+'CASE DATA'!N199+'CASE DATA'!O199+'CASE DATA'!P199+'CASE DATA'!Q199+'CASE DATA'!R199,"N/A")</f>
        <v>N/A</v>
      </c>
      <c r="R198" s="114" t="str">
        <f>IF(N198="eligible",IF(C198+2920&lt;'BASIC INFO'!$B$3, "YES", "NO"),"N/A")</f>
        <v>N/A</v>
      </c>
      <c r="S198" s="115" t="str">
        <f>IF(OR('CASE DATA'!F199="DEF"), "YES", "NO")</f>
        <v>NO</v>
      </c>
      <c r="T198" s="117" t="str">
        <f>IF(S198="YES",'CASE DATA'!H199,"N/A")</f>
        <v>N/A</v>
      </c>
      <c r="U198" s="114" t="str">
        <f>IF(S198="YES",'CASE DATA'!K199,"N/A")</f>
        <v>N/A</v>
      </c>
      <c r="V198" s="114" t="str">
        <f>IF(S198="YES",'CASE DATA'!I199+'CASE DATA'!J199+'CASE DATA'!L199+'CASE DATA'!M199+'CASE DATA'!N199+'CASE DATA'!O199+'CASE DATA'!P199+'CASE DATA'!Q199+'CASE DATA'!R199,"N/A")</f>
        <v>N/A</v>
      </c>
      <c r="W198" s="117" t="str">
        <f>IF(OR('CASE DATA'!E199="123.46",'CASE DATA'!E199="123.47"),"YES","NO")</f>
        <v>NO</v>
      </c>
      <c r="X198" s="136" t="str">
        <f>IF(W198="YES",COUNTIFS(AD$3:$AD$200,"&gt;"&amp;('CASE DATA'!C199),$AD$3:$AD$200,"&lt;"&amp;('CASE DATA'!C199+730.5)),"n/a")</f>
        <v>n/a</v>
      </c>
      <c r="Y198" s="114" t="str">
        <f>IF(W198="YES",IF(C198+730.5&lt;'BASIC INFO'!$B$3, "YES","NO"), "N/A")</f>
        <v>N/A</v>
      </c>
      <c r="Z198" s="117" t="str">
        <f>IF('CASE DATA'!E199="725.1","YES","NO")</f>
        <v>NO</v>
      </c>
      <c r="AA198" s="117" t="str">
        <f>IF(Z198="YES",IF(C198+730.5&lt;'BASIC INFO'!$B$3, "YES","NO"), "N/A")</f>
        <v>N/A</v>
      </c>
      <c r="AB198" s="117" t="str">
        <f>IF('BASIC INFO'!$B$6+6574.5&gt;C198, "YES", "NO")</f>
        <v>YES</v>
      </c>
      <c r="AC198" s="117" t="str">
        <f>IF(Z198="YES",COUNTIFS(AD$3:$AD$200,"&gt;"&amp;('CASE DATA'!C199),$AD$3:$AD$200,"&lt;"&amp;('CASE DATA'!C199+730.5)),"n/a")</f>
        <v>n/a</v>
      </c>
    </row>
    <row r="199" spans="1:29" x14ac:dyDescent="0.3">
      <c r="A199" s="117" t="str">
        <f>IF('CASE DATA'!A200="","z",'CASE DATA'!A200)</f>
        <v>z</v>
      </c>
      <c r="B199" s="117" t="str">
        <f>IF('CASE DATA'!A200="","",'CASE DATA'!D200)</f>
        <v/>
      </c>
      <c r="C199" s="120">
        <f>'CASE DATA'!C200</f>
        <v>0</v>
      </c>
      <c r="D199" s="163" t="str">
        <f>IF('CASE DATA'!H200="YES",SUM('CASE DATA'!J200:K200,'CASE DATA'!M200,'CASE DATA'!O200:R200),"n/a")</f>
        <v>n/a</v>
      </c>
      <c r="E199" s="5" t="str">
        <f>IF(OR('CASE DATA'!F200="JUV", 'CASE DATA'!F200="JWV"), "YES", "NO")</f>
        <v>NO</v>
      </c>
      <c r="F199" s="5" t="str">
        <f t="array" ref="F199">IF(E199="YES",IF(SUM(COUNTIF('CASE DATA'!$F$4:$F$200, {"GTR","GPL","DEF","JUV"}))&gt;0, "YES","NO"),"N/A")</f>
        <v>N/A</v>
      </c>
      <c r="G199" s="5" t="str">
        <f>IF(E199="YES",IF(COUNTIF('CASE DATA'!$C$4:$C$200, "")-COUNTIF('CASE DATA'!$A$4:$A$200, "")&gt;0, "YES","NO"),"N/A")</f>
        <v>N/A</v>
      </c>
      <c r="H199" s="117" t="str">
        <f>_xlfn.IFS(E199="NO", "N/A", AND('BASIC INFO'!$B$3&gt;'BASIC INFO'!$B$6+6574.5, C199+730.5&lt;'BASIC INFO'!$B$3), "YES", 'BASIC INFO'!$B$3&lt;('BASIC INFO'!$B$6+6574.5), "NOT YET 18", C199+730.5&gt;'BASIC INFO'!$B$3, "NOT YET 2 YEARS")</f>
        <v>N/A</v>
      </c>
      <c r="I199" s="115" t="str">
        <f>IF(OR(AND(LEFT('CASE DATA'!E200,4)="321.",MID('CASE DATA'!A200,8,2)="SM"),MID('CASE DATA'!A200,8,2)="ST",MID('CASE DATA'!A200,8,2)="NT"),"TRAFFIC",IF(OR('CASE DATA'!F200="DISM", 'CASE DATA'!F200="ACQ", 'CASE DATA'!F200="NOTF", 'CASE DATA'!F200="WTHD", 'CASE DATA'!F200="TNSF"), "YES", "NO"))</f>
        <v>NO</v>
      </c>
      <c r="J199" s="114" t="str">
        <f>IF(I199="YES",'CASE DATA'!K200,"N/A")</f>
        <v>N/A</v>
      </c>
      <c r="K199" s="114" t="str">
        <f>IF(I199="YES",'CASE DATA'!I200+'CASE DATA'!J200+'CASE DATA'!L200+'CASE DATA'!M200+'CASE DATA'!N200+'CASE DATA'!O200+'CASE DATA'!P200+'CASE DATA'!Q200+'CASE DATA'!R200,"N/A")</f>
        <v>N/A</v>
      </c>
      <c r="L199" s="117" t="str">
        <f>IF(I199="YES",IF(C199+180&lt;'BASIC INFO'!$B$3, "YES", "NO"),"N/A")</f>
        <v>N/A</v>
      </c>
      <c r="M199" s="114" t="str">
        <f t="array" ref="M199">IF(I199="TRAFFIC","n/a",IF(OR('CASE DATA'!F200="GTR", 'CASE DATA'!F200="GPL"),IF(SUM(COUNTIF('CASE DATA'!U200:AF200, TABLES!$N$2:$N$218&amp;"*"))&gt;0,"felony","eligible"),"n/a"))</f>
        <v>n/a</v>
      </c>
      <c r="N199" s="114" t="str">
        <f t="array" ref="N199">IF(M199="eligible",IF(OR((SUM(COUNTIF('CASE DATA'!U200:AF200,TABLES!$P$2:$P$19&amp;"*"))&gt;0),LEFT('CASE DATA'!U200:AF200,4)="717C", LEFT('CASE DATA'!U200:AF200, 3)="719", LEFT('CASE DATA'!U200:AF200,3)="720", LEFT('CASE DATA'!U200:AF200,3)="724", LEFT('CASE DATA'!U200:AF200,3)="726", LEFT('CASE DATA'!U200:AF200,3)="728", LEFT('CASE DATA'!U200:AF200,4)="901A"), "ineligible misd","eligible"),"n/a")</f>
        <v>n/a</v>
      </c>
      <c r="O199" s="114" t="str">
        <f>IF(N199="eligible",IF(COUNTIF('CASE DATA'!$C$4:$C$200, "")-COUNTIF('CASE DATA'!$A$4:$A$200, "")&gt;0, "YES","NO"),"N/A")</f>
        <v>N/A</v>
      </c>
      <c r="P199" s="114" t="str">
        <f>IF(N199="eligible",'CASE DATA'!K200,"N/A")</f>
        <v>N/A</v>
      </c>
      <c r="Q199" s="114" t="str">
        <f>IF(N199="eligible",'CASE DATA'!I200+'CASE DATA'!J200+'CASE DATA'!L200+'CASE DATA'!M200+'CASE DATA'!N200+'CASE DATA'!O200+'CASE DATA'!P200+'CASE DATA'!Q200+'CASE DATA'!R200,"N/A")</f>
        <v>N/A</v>
      </c>
      <c r="R199" s="114" t="str">
        <f>IF(N199="eligible",IF(C199+2920&lt;'BASIC INFO'!$B$3, "YES", "NO"),"N/A")</f>
        <v>N/A</v>
      </c>
      <c r="S199" s="115" t="str">
        <f>IF(OR('CASE DATA'!F200="DEF"), "YES", "NO")</f>
        <v>NO</v>
      </c>
      <c r="T199" s="117" t="str">
        <f>IF(S199="YES",'CASE DATA'!H200,"N/A")</f>
        <v>N/A</v>
      </c>
      <c r="U199" s="114" t="str">
        <f>IF(S199="YES",'CASE DATA'!K200,"N/A")</f>
        <v>N/A</v>
      </c>
      <c r="V199" s="114" t="str">
        <f>IF(S199="YES",'CASE DATA'!I200+'CASE DATA'!J200+'CASE DATA'!L200+'CASE DATA'!M200+'CASE DATA'!N200+'CASE DATA'!O200+'CASE DATA'!P200+'CASE DATA'!Q200+'CASE DATA'!R200,"N/A")</f>
        <v>N/A</v>
      </c>
      <c r="W199" s="117" t="str">
        <f>IF(OR('CASE DATA'!E200="123.46",'CASE DATA'!E200="123.47"),"YES","NO")</f>
        <v>NO</v>
      </c>
      <c r="X199" s="136" t="str">
        <f>IF(W199="YES",COUNTIFS(AD$3:$AD$200,"&gt;"&amp;('CASE DATA'!C200),$AD$3:$AD$200,"&lt;"&amp;('CASE DATA'!C200+730.5)),"n/a")</f>
        <v>n/a</v>
      </c>
      <c r="Y199" s="114" t="str">
        <f>IF(W199="YES",IF(C199+730.5&lt;'BASIC INFO'!$B$3, "YES","NO"), "N/A")</f>
        <v>N/A</v>
      </c>
      <c r="Z199" s="117" t="str">
        <f>IF('CASE DATA'!E200="725.1","YES","NO")</f>
        <v>NO</v>
      </c>
      <c r="AA199" s="117" t="str">
        <f>IF(Z199="YES",IF(C199+730.5&lt;'BASIC INFO'!$B$3, "YES","NO"), "N/A")</f>
        <v>N/A</v>
      </c>
      <c r="AB199" s="117" t="str">
        <f>IF('BASIC INFO'!$B$6+6574.5&gt;C199, "YES", "NO")</f>
        <v>YES</v>
      </c>
      <c r="AC199" s="117" t="str">
        <f>IF(Z199="YES",COUNTIFS(AD$3:$AD$200,"&gt;"&amp;('CASE DATA'!C200),$AD$3:$AD$200,"&lt;"&amp;('CASE DATA'!C200+730.5)),"n/a")</f>
        <v>n/a</v>
      </c>
    </row>
    <row r="200" spans="1:29" x14ac:dyDescent="0.3">
      <c r="A200" s="117" t="str">
        <f>IF('CASE DATA'!A201="","z",'CASE DATA'!A201)</f>
        <v>z</v>
      </c>
      <c r="B200" s="117" t="str">
        <f>IF('CASE DATA'!A201="","",'CASE DATA'!D201)</f>
        <v/>
      </c>
      <c r="C200" s="120">
        <f>'CASE DATA'!C201</f>
        <v>0</v>
      </c>
      <c r="D200" s="163" t="str">
        <f>IF('CASE DATA'!H201="YES",SUM('CASE DATA'!J201:K201,'CASE DATA'!M201,'CASE DATA'!O201:R201),"n/a")</f>
        <v>n/a</v>
      </c>
      <c r="E200" s="5" t="str">
        <f>IF(OR('CASE DATA'!F201="JUV", 'CASE DATA'!F201="JWV"), "YES", "NO")</f>
        <v>NO</v>
      </c>
      <c r="F200" s="5" t="str">
        <f t="array" ref="F200">IF(E200="YES",IF(SUM(COUNTIF('CASE DATA'!$F$4:$F$200, {"GTR","GPL","DEF","JUV"}))&gt;0, "YES","NO"),"N/A")</f>
        <v>N/A</v>
      </c>
      <c r="G200" s="5" t="str">
        <f>IF(E200="YES",IF(COUNTIF('CASE DATA'!$C$4:$C$200, "")-COUNTIF('CASE DATA'!$A$4:$A$200, "")&gt;0, "YES","NO"),"N/A")</f>
        <v>N/A</v>
      </c>
      <c r="H200" s="117" t="str">
        <f>_xlfn.IFS(E200="NO", "N/A", AND('BASIC INFO'!$B$3&gt;'BASIC INFO'!$B$6+6574.5, C200+730.5&lt;'BASIC INFO'!$B$3), "YES", 'BASIC INFO'!$B$3&lt;('BASIC INFO'!$B$6+6574.5), "NOT YET 18", C200+730.5&gt;'BASIC INFO'!$B$3, "NOT YET 2 YEARS")</f>
        <v>N/A</v>
      </c>
      <c r="I200" s="115" t="str">
        <f>IF(OR(AND(LEFT('CASE DATA'!E201,4)="321.",MID('CASE DATA'!A201,8,2)="SM"),MID('CASE DATA'!A201,8,2)="ST",MID('CASE DATA'!A201,8,2)="NT"),"TRAFFIC",IF(OR('CASE DATA'!F201="DISM", 'CASE DATA'!F201="ACQ", 'CASE DATA'!F201="NOTF", 'CASE DATA'!F201="WTHD", 'CASE DATA'!F201="TNSF"), "YES", "NO"))</f>
        <v>NO</v>
      </c>
      <c r="J200" s="114" t="str">
        <f>IF(I200="YES",'CASE DATA'!K201,"N/A")</f>
        <v>N/A</v>
      </c>
      <c r="K200" s="114" t="str">
        <f>IF(I200="YES",'CASE DATA'!I201+'CASE DATA'!J201+'CASE DATA'!L201+'CASE DATA'!M201+'CASE DATA'!N201+'CASE DATA'!O201+'CASE DATA'!P201+'CASE DATA'!Q201+'CASE DATA'!R201,"N/A")</f>
        <v>N/A</v>
      </c>
      <c r="L200" s="117" t="str">
        <f>IF(I200="YES",IF(C200+180&lt;'BASIC INFO'!$B$3, "YES", "NO"),"N/A")</f>
        <v>N/A</v>
      </c>
      <c r="M200" s="114" t="str">
        <f t="array" ref="M200">IF(I200="TRAFFIC","n/a",IF(OR('CASE DATA'!F201="GTR", 'CASE DATA'!F201="GPL"),IF(SUM(COUNTIF('CASE DATA'!U201:AF201, TABLES!$N$2:$N$218&amp;"*"))&gt;0,"felony","eligible"),"n/a"))</f>
        <v>n/a</v>
      </c>
      <c r="N200" s="114" t="str">
        <f t="array" ref="N200">IF(M200="eligible",IF(OR((SUM(COUNTIF('CASE DATA'!U201:AF201,TABLES!$P$2:$P$19&amp;"*"))&gt;0),LEFT('CASE DATA'!U201:AF201,4)="717C", LEFT('CASE DATA'!U201:AF201, 3)="719", LEFT('CASE DATA'!U201:AF201,3)="720", LEFT('CASE DATA'!U201:AF201,3)="724", LEFT('CASE DATA'!U201:AF201,3)="726", LEFT('CASE DATA'!U201:AF201,3)="728", LEFT('CASE DATA'!U201:AF201,4)="901A"), "ineligible misd","eligible"),"n/a")</f>
        <v>n/a</v>
      </c>
      <c r="O200" s="114" t="str">
        <f>IF(N200="eligible",IF(COUNTIF('CASE DATA'!$C$4:$C$200, "")-COUNTIF('CASE DATA'!$A$4:$A$200, "")&gt;0, "YES","NO"),"N/A")</f>
        <v>N/A</v>
      </c>
      <c r="P200" s="114" t="str">
        <f>IF(N200="eligible",'CASE DATA'!K201,"N/A")</f>
        <v>N/A</v>
      </c>
      <c r="Q200" s="114" t="str">
        <f>IF(N200="eligible",'CASE DATA'!I201+'CASE DATA'!J201+'CASE DATA'!L201+'CASE DATA'!M201+'CASE DATA'!N201+'CASE DATA'!O201+'CASE DATA'!P201+'CASE DATA'!Q201+'CASE DATA'!R201,"N/A")</f>
        <v>N/A</v>
      </c>
      <c r="R200" s="114" t="str">
        <f>IF(N200="eligible",IF(C200+2920&lt;'BASIC INFO'!$B$3, "YES", "NO"),"N/A")</f>
        <v>N/A</v>
      </c>
      <c r="S200" s="115" t="str">
        <f>IF(OR('CASE DATA'!F201="DEF"), "YES", "NO")</f>
        <v>NO</v>
      </c>
      <c r="T200" s="117" t="str">
        <f>IF(S200="YES",'CASE DATA'!H201,"N/A")</f>
        <v>N/A</v>
      </c>
      <c r="U200" s="114" t="str">
        <f>IF(S200="YES",'CASE DATA'!K201,"N/A")</f>
        <v>N/A</v>
      </c>
      <c r="V200" s="114" t="str">
        <f>IF(S200="YES",'CASE DATA'!I201+'CASE DATA'!J201+'CASE DATA'!L201+'CASE DATA'!M201+'CASE DATA'!N201+'CASE DATA'!O201+'CASE DATA'!P201+'CASE DATA'!Q201+'CASE DATA'!R201,"N/A")</f>
        <v>N/A</v>
      </c>
      <c r="W200" s="117" t="str">
        <f>IF(OR('CASE DATA'!E201="123.46",'CASE DATA'!E201="123.47"),"YES","NO")</f>
        <v>NO</v>
      </c>
      <c r="X200" s="136" t="str">
        <f>IF(W200="YES",COUNTIFS(AD$3:$AD$200,"&gt;"&amp;('CASE DATA'!C201),$AD$3:$AD$200,"&lt;"&amp;('CASE DATA'!C201+730.5)),"n/a")</f>
        <v>n/a</v>
      </c>
      <c r="Y200" s="114" t="str">
        <f>IF(W200="YES",IF(C200+730.5&lt;'BASIC INFO'!$B$3, "YES","NO"), "N/A")</f>
        <v>N/A</v>
      </c>
      <c r="Z200" s="117" t="str">
        <f>IF('CASE DATA'!E201="725.1","YES","NO")</f>
        <v>NO</v>
      </c>
      <c r="AA200" s="117" t="str">
        <f>IF(Z200="YES",IF(C200+730.5&lt;'BASIC INFO'!$B$3, "YES","NO"), "N/A")</f>
        <v>N/A</v>
      </c>
      <c r="AB200" s="117" t="str">
        <f>IF('BASIC INFO'!$B$6+6574.5&gt;C200, "YES", "NO")</f>
        <v>YES</v>
      </c>
      <c r="AC200" s="117" t="str">
        <f>IF(Z200="YES",COUNTIFS(AD$3:$AD$200,"&gt;"&amp;('CASE DATA'!C201),$AD$3:$AD$200,"&lt;"&amp;('CASE DATA'!C201+730.5)),"n/a")</f>
        <v>n/a</v>
      </c>
    </row>
  </sheetData>
  <autoFilter ref="A2:AC2" xr:uid="{00000000-0009-0000-0000-000002000000}">
    <sortState xmlns:xlrd2="http://schemas.microsoft.com/office/spreadsheetml/2017/richdata2" ref="A3:AC200">
      <sortCondition ref="A2"/>
    </sortState>
  </autoFilter>
  <mergeCells count="7">
    <mergeCell ref="A1:C1"/>
    <mergeCell ref="Z1:AC1"/>
    <mergeCell ref="E1:H1"/>
    <mergeCell ref="I1:L1"/>
    <mergeCell ref="M1:R1"/>
    <mergeCell ref="S1:V1"/>
    <mergeCell ref="W1:Y1"/>
  </mergeCells>
  <conditionalFormatting sqref="S3:S7 S10:S100">
    <cfRule type="cellIs" dxfId="338" priority="1029" operator="equal">
      <formula>"NO"</formula>
    </cfRule>
    <cfRule type="cellIs" dxfId="337" priority="1030" operator="equal">
      <formula>"YES"</formula>
    </cfRule>
    <cfRule type="cellIs" dxfId="336" priority="1097" operator="equal">
      <formula>"YES"</formula>
    </cfRule>
  </conditionalFormatting>
  <conditionalFormatting sqref="S42:S100">
    <cfRule type="cellIs" dxfId="335" priority="1094" operator="equal">
      <formula>"YES"</formula>
    </cfRule>
  </conditionalFormatting>
  <conditionalFormatting sqref="K3:K7 K10:K14">
    <cfRule type="cellIs" dxfId="334" priority="1042" stopIfTrue="1" operator="equal">
      <formula>0</formula>
    </cfRule>
    <cfRule type="cellIs" dxfId="333" priority="1043" stopIfTrue="1" operator="equal">
      <formula>"N/A"</formula>
    </cfRule>
    <cfRule type="cellIs" dxfId="332" priority="1089" operator="greaterThan">
      <formula>0</formula>
    </cfRule>
  </conditionalFormatting>
  <conditionalFormatting sqref="J3:J5 V3:V7 V10:V100">
    <cfRule type="cellIs" dxfId="331" priority="873" stopIfTrue="1" operator="equal">
      <formula>"N/A"</formula>
    </cfRule>
  </conditionalFormatting>
  <conditionalFormatting sqref="J4 V3:V7 V10:V100">
    <cfRule type="cellIs" dxfId="330" priority="1081" stopIfTrue="1" operator="equal">
      <formula>0</formula>
    </cfRule>
    <cfRule type="cellIs" dxfId="329" priority="1084" operator="greaterThan">
      <formula>0</formula>
    </cfRule>
  </conditionalFormatting>
  <conditionalFormatting sqref="U4:U7 U10:U100">
    <cfRule type="cellIs" dxfId="328" priority="1034" stopIfTrue="1" operator="equal">
      <formula>0</formula>
    </cfRule>
    <cfRule type="cellIs" dxfId="327" priority="1035" stopIfTrue="1" operator="equal">
      <formula>"N/A"</formula>
    </cfRule>
    <cfRule type="cellIs" dxfId="326" priority="1036" operator="greaterThan">
      <formula>0</formula>
    </cfRule>
  </conditionalFormatting>
  <conditionalFormatting sqref="U3">
    <cfRule type="cellIs" dxfId="325" priority="1026" stopIfTrue="1" operator="equal">
      <formula>0</formula>
    </cfRule>
    <cfRule type="cellIs" dxfId="324" priority="1027" stopIfTrue="1" operator="equal">
      <formula>"N/A"</formula>
    </cfRule>
    <cfRule type="cellIs" dxfId="323" priority="1028" operator="greaterThan">
      <formula>0</formula>
    </cfRule>
  </conditionalFormatting>
  <conditionalFormatting sqref="L3">
    <cfRule type="cellIs" dxfId="322" priority="1002" operator="equal">
      <formula>"YES"</formula>
    </cfRule>
    <cfRule type="cellIs" dxfId="321" priority="1003" operator="equal">
      <formula>"NO"</formula>
    </cfRule>
    <cfRule type="cellIs" dxfId="320" priority="1004" operator="equal">
      <formula>"N/A"</formula>
    </cfRule>
  </conditionalFormatting>
  <conditionalFormatting sqref="K16 K20:K100">
    <cfRule type="cellIs" dxfId="319" priority="969" stopIfTrue="1" operator="equal">
      <formula>0</formula>
    </cfRule>
    <cfRule type="cellIs" dxfId="318" priority="970" stopIfTrue="1" operator="equal">
      <formula>"N/A"</formula>
    </cfRule>
    <cfRule type="cellIs" dxfId="317" priority="976" operator="greaterThan">
      <formula>0</formula>
    </cfRule>
  </conditionalFormatting>
  <conditionalFormatting sqref="K15">
    <cfRule type="cellIs" dxfId="316" priority="925" stopIfTrue="1" operator="equal">
      <formula>0</formula>
    </cfRule>
    <cfRule type="cellIs" dxfId="315" priority="926" stopIfTrue="1" operator="equal">
      <formula>"N/A"</formula>
    </cfRule>
    <cfRule type="cellIs" dxfId="314" priority="927" operator="greaterThan">
      <formula>0</formula>
    </cfRule>
  </conditionalFormatting>
  <conditionalFormatting sqref="K17">
    <cfRule type="cellIs" dxfId="313" priority="916" stopIfTrue="1" operator="equal">
      <formula>0</formula>
    </cfRule>
    <cfRule type="cellIs" dxfId="312" priority="917" stopIfTrue="1" operator="equal">
      <formula>"N/A"</formula>
    </cfRule>
    <cfRule type="cellIs" dxfId="311" priority="918" operator="greaterThan">
      <formula>0</formula>
    </cfRule>
  </conditionalFormatting>
  <conditionalFormatting sqref="K19">
    <cfRule type="cellIs" dxfId="310" priority="913" stopIfTrue="1" operator="equal">
      <formula>0</formula>
    </cfRule>
    <cfRule type="cellIs" dxfId="309" priority="914" stopIfTrue="1" operator="equal">
      <formula>"N/A"</formula>
    </cfRule>
    <cfRule type="cellIs" dxfId="308" priority="915" operator="greaterThan">
      <formula>0</formula>
    </cfRule>
  </conditionalFormatting>
  <conditionalFormatting sqref="K18">
    <cfRule type="cellIs" dxfId="307" priority="910" stopIfTrue="1" operator="equal">
      <formula>0</formula>
    </cfRule>
    <cfRule type="cellIs" dxfId="306" priority="911" stopIfTrue="1" operator="equal">
      <formula>"N/A"</formula>
    </cfRule>
    <cfRule type="cellIs" dxfId="305" priority="912" operator="greaterThan">
      <formula>0</formula>
    </cfRule>
  </conditionalFormatting>
  <conditionalFormatting sqref="E3:E7 E10:E100">
    <cfRule type="cellIs" dxfId="304" priority="901" operator="equal">
      <formula>"NO"</formula>
    </cfRule>
    <cfRule type="cellIs" dxfId="303" priority="902" operator="equal">
      <formula>"YES"</formula>
    </cfRule>
  </conditionalFormatting>
  <conditionalFormatting sqref="H3:H7 H10:H100">
    <cfRule type="cellIs" dxfId="302" priority="896" operator="equal">
      <formula>"NOT YET 18"</formula>
    </cfRule>
    <cfRule type="cellIs" dxfId="301" priority="897" operator="equal">
      <formula>"NOT YET 2 YEARS"</formula>
    </cfRule>
    <cfRule type="cellIs" dxfId="300" priority="898" operator="equal">
      <formula>"N/A"</formula>
    </cfRule>
    <cfRule type="cellIs" dxfId="299" priority="899" operator="equal">
      <formula>"NO"</formula>
    </cfRule>
    <cfRule type="cellIs" dxfId="298" priority="900" operator="equal">
      <formula>"YES"</formula>
    </cfRule>
  </conditionalFormatting>
  <conditionalFormatting sqref="J3">
    <cfRule type="cellIs" dxfId="297" priority="894" operator="equal">
      <formula>0</formula>
    </cfRule>
    <cfRule type="cellIs" dxfId="296" priority="1045" operator="greaterThan">
      <formula>0</formula>
    </cfRule>
  </conditionalFormatting>
  <conditionalFormatting sqref="J5">
    <cfRule type="cellIs" dxfId="295" priority="874" stopIfTrue="1" operator="equal">
      <formula>0</formula>
    </cfRule>
    <cfRule type="cellIs" dxfId="294" priority="893" stopIfTrue="1" operator="greaterThan">
      <formula>0</formula>
    </cfRule>
  </conditionalFormatting>
  <conditionalFormatting sqref="L5:L7 L10:L100">
    <cfRule type="cellIs" dxfId="293" priority="856" operator="equal">
      <formula>"YES"</formula>
    </cfRule>
    <cfRule type="cellIs" dxfId="292" priority="857" operator="equal">
      <formula>"NO"</formula>
    </cfRule>
    <cfRule type="cellIs" dxfId="291" priority="858" operator="equal">
      <formula>"N/A"</formula>
    </cfRule>
  </conditionalFormatting>
  <conditionalFormatting sqref="J6:J7 J10:J100">
    <cfRule type="cellIs" dxfId="290" priority="849" stopIfTrue="1" operator="equal">
      <formula>"N/A"</formula>
    </cfRule>
    <cfRule type="cellIs" dxfId="289" priority="850" stopIfTrue="1" operator="equal">
      <formula>0</formula>
    </cfRule>
    <cfRule type="cellIs" dxfId="288" priority="851" stopIfTrue="1" operator="greaterThan">
      <formula>0</formula>
    </cfRule>
  </conditionalFormatting>
  <conditionalFormatting sqref="AE8">
    <cfRule type="cellIs" dxfId="287" priority="828" operator="equal">
      <formula>"NO"</formula>
    </cfRule>
    <cfRule type="cellIs" dxfId="286" priority="829" operator="equal">
      <formula>"YES"</formula>
    </cfRule>
  </conditionalFormatting>
  <conditionalFormatting sqref="T3">
    <cfRule type="cellIs" dxfId="285" priority="838" operator="equal">
      <formula>"NO"</formula>
    </cfRule>
    <cfRule type="cellIs" dxfId="284" priority="839" operator="equal">
      <formula>"YES"</formula>
    </cfRule>
    <cfRule type="cellIs" dxfId="283" priority="840" operator="equal">
      <formula>"N/A"</formula>
    </cfRule>
  </conditionalFormatting>
  <conditionalFormatting sqref="T5:T7 T10:T100">
    <cfRule type="cellIs" dxfId="282" priority="835" operator="equal">
      <formula>"NO"</formula>
    </cfRule>
    <cfRule type="cellIs" dxfId="281" priority="836" operator="equal">
      <formula>"YES"</formula>
    </cfRule>
    <cfRule type="cellIs" dxfId="280" priority="837" operator="equal">
      <formula>"N/A"</formula>
    </cfRule>
  </conditionalFormatting>
  <conditionalFormatting sqref="G4:G7 G10:G100">
    <cfRule type="cellIs" dxfId="279" priority="817" operator="equal">
      <formula>"N/A"</formula>
    </cfRule>
    <cfRule type="cellIs" dxfId="278" priority="818" operator="equal">
      <formula>"NO"</formula>
    </cfRule>
    <cfRule type="cellIs" dxfId="277" priority="819" operator="equal">
      <formula>"YES"</formula>
    </cfRule>
  </conditionalFormatting>
  <conditionalFormatting sqref="W3:W6">
    <cfRule type="cellIs" dxfId="276" priority="795" operator="equal">
      <formula>"YES"</formula>
    </cfRule>
  </conditionalFormatting>
  <conditionalFormatting sqref="T4">
    <cfRule type="cellIs" dxfId="275" priority="789" operator="equal">
      <formula>"NO"</formula>
    </cfRule>
    <cfRule type="cellIs" dxfId="274" priority="790" operator="equal">
      <formula>"YES"</formula>
    </cfRule>
    <cfRule type="cellIs" dxfId="273" priority="791" operator="equal">
      <formula>"N/A"</formula>
    </cfRule>
  </conditionalFormatting>
  <conditionalFormatting sqref="G3">
    <cfRule type="cellIs" dxfId="272" priority="786" operator="equal">
      <formula>"N/A"</formula>
    </cfRule>
    <cfRule type="cellIs" dxfId="271" priority="787" operator="equal">
      <formula>"NO"</formula>
    </cfRule>
    <cfRule type="cellIs" dxfId="270" priority="788" operator="equal">
      <formula>"YES"</formula>
    </cfRule>
  </conditionalFormatting>
  <conditionalFormatting sqref="L4">
    <cfRule type="cellIs" dxfId="269" priority="782" operator="equal">
      <formula>"YES"</formula>
    </cfRule>
    <cfRule type="cellIs" dxfId="268" priority="783" operator="equal">
      <formula>"NO"</formula>
    </cfRule>
    <cfRule type="cellIs" dxfId="267" priority="784" operator="equal">
      <formula>"N/A"</formula>
    </cfRule>
  </conditionalFormatting>
  <conditionalFormatting sqref="K101:K200">
    <cfRule type="cellIs" dxfId="266" priority="765" stopIfTrue="1" operator="equal">
      <formula>0</formula>
    </cfRule>
    <cfRule type="cellIs" dxfId="265" priority="766" stopIfTrue="1" operator="equal">
      <formula>"N/A"</formula>
    </cfRule>
    <cfRule type="cellIs" dxfId="264" priority="767" operator="greaterThan">
      <formula>0</formula>
    </cfRule>
  </conditionalFormatting>
  <conditionalFormatting sqref="E101:E200">
    <cfRule type="cellIs" dxfId="263" priority="763" operator="equal">
      <formula>"NO"</formula>
    </cfRule>
    <cfRule type="cellIs" dxfId="262" priority="764" operator="equal">
      <formula>"YES"</formula>
    </cfRule>
  </conditionalFormatting>
  <conditionalFormatting sqref="H101:H200">
    <cfRule type="cellIs" dxfId="261" priority="758" operator="equal">
      <formula>"NOT YET 18"</formula>
    </cfRule>
    <cfRule type="cellIs" dxfId="260" priority="759" operator="equal">
      <formula>"NOT YET 2 YEARS"</formula>
    </cfRule>
    <cfRule type="cellIs" dxfId="259" priority="760" operator="equal">
      <formula>"N/A"</formula>
    </cfRule>
    <cfRule type="cellIs" dxfId="258" priority="761" operator="equal">
      <formula>"NO"</formula>
    </cfRule>
    <cfRule type="cellIs" dxfId="257" priority="762" operator="equal">
      <formula>"YES"</formula>
    </cfRule>
  </conditionalFormatting>
  <conditionalFormatting sqref="L101:L200">
    <cfRule type="cellIs" dxfId="256" priority="755" operator="equal">
      <formula>"YES"</formula>
    </cfRule>
    <cfRule type="cellIs" dxfId="255" priority="756" operator="equal">
      <formula>"NO"</formula>
    </cfRule>
    <cfRule type="cellIs" dxfId="254" priority="757" operator="equal">
      <formula>"N/A"</formula>
    </cfRule>
  </conditionalFormatting>
  <conditionalFormatting sqref="J101:J200">
    <cfRule type="cellIs" dxfId="253" priority="752" stopIfTrue="1" operator="equal">
      <formula>"N/A"</formula>
    </cfRule>
    <cfRule type="cellIs" dxfId="252" priority="753" stopIfTrue="1" operator="equal">
      <formula>0</formula>
    </cfRule>
    <cfRule type="cellIs" dxfId="251" priority="754" stopIfTrue="1" operator="greaterThan">
      <formula>0</formula>
    </cfRule>
  </conditionalFormatting>
  <conditionalFormatting sqref="G101:G200">
    <cfRule type="cellIs" dxfId="250" priority="749" operator="equal">
      <formula>"N/A"</formula>
    </cfRule>
    <cfRule type="cellIs" dxfId="249" priority="750" operator="equal">
      <formula>"NO"</formula>
    </cfRule>
    <cfRule type="cellIs" dxfId="248" priority="751" operator="equal">
      <formula>"YES"</formula>
    </cfRule>
  </conditionalFormatting>
  <conditionalFormatting sqref="S101">
    <cfRule type="cellIs" dxfId="247" priority="737" operator="equal">
      <formula>"NO"</formula>
    </cfRule>
    <cfRule type="cellIs" dxfId="246" priority="738" operator="equal">
      <formula>"YES"</formula>
    </cfRule>
    <cfRule type="cellIs" dxfId="245" priority="744" operator="equal">
      <formula>"YES"</formula>
    </cfRule>
    <cfRule type="cellIs" dxfId="244" priority="745" operator="equal">
      <formula>"YES"</formula>
    </cfRule>
  </conditionalFormatting>
  <conditionalFormatting sqref="V101">
    <cfRule type="cellIs" dxfId="243" priority="736" stopIfTrue="1" operator="equal">
      <formula>"N/A"</formula>
    </cfRule>
    <cfRule type="cellIs" dxfId="242" priority="742" stopIfTrue="1" operator="equal">
      <formula>0</formula>
    </cfRule>
    <cfRule type="cellIs" dxfId="241" priority="743" operator="greaterThan">
      <formula>0</formula>
    </cfRule>
  </conditionalFormatting>
  <conditionalFormatting sqref="U101">
    <cfRule type="cellIs" dxfId="240" priority="739" stopIfTrue="1" operator="equal">
      <formula>0</formula>
    </cfRule>
    <cfRule type="cellIs" dxfId="239" priority="740" stopIfTrue="1" operator="equal">
      <formula>"N/A"</formula>
    </cfRule>
    <cfRule type="cellIs" dxfId="238" priority="741" operator="greaterThan">
      <formula>0</formula>
    </cfRule>
  </conditionalFormatting>
  <conditionalFormatting sqref="T101">
    <cfRule type="cellIs" dxfId="237" priority="731" operator="equal">
      <formula>"NO"</formula>
    </cfRule>
    <cfRule type="cellIs" dxfId="236" priority="732" operator="equal">
      <formula>"YES"</formula>
    </cfRule>
    <cfRule type="cellIs" dxfId="235" priority="733" operator="equal">
      <formula>"N/A"</formula>
    </cfRule>
  </conditionalFormatting>
  <conditionalFormatting sqref="S102:S200">
    <cfRule type="cellIs" dxfId="234" priority="720" operator="equal">
      <formula>"NO"</formula>
    </cfRule>
    <cfRule type="cellIs" dxfId="233" priority="721" operator="equal">
      <formula>"YES"</formula>
    </cfRule>
    <cfRule type="cellIs" dxfId="232" priority="727" operator="equal">
      <formula>"YES"</formula>
    </cfRule>
    <cfRule type="cellIs" dxfId="231" priority="728" operator="equal">
      <formula>"YES"</formula>
    </cfRule>
  </conditionalFormatting>
  <conditionalFormatting sqref="V102:V200">
    <cfRule type="cellIs" dxfId="230" priority="719" stopIfTrue="1" operator="equal">
      <formula>"N/A"</formula>
    </cfRule>
    <cfRule type="cellIs" dxfId="229" priority="725" stopIfTrue="1" operator="equal">
      <formula>0</formula>
    </cfRule>
    <cfRule type="cellIs" dxfId="228" priority="726" operator="greaterThan">
      <formula>0</formula>
    </cfRule>
  </conditionalFormatting>
  <conditionalFormatting sqref="U102:U200">
    <cfRule type="cellIs" dxfId="227" priority="722" stopIfTrue="1" operator="equal">
      <formula>0</formula>
    </cfRule>
    <cfRule type="cellIs" dxfId="226" priority="723" stopIfTrue="1" operator="equal">
      <formula>"N/A"</formula>
    </cfRule>
    <cfRule type="cellIs" dxfId="225" priority="724" operator="greaterThan">
      <formula>0</formula>
    </cfRule>
  </conditionalFormatting>
  <conditionalFormatting sqref="T102:T200">
    <cfRule type="cellIs" dxfId="224" priority="714" operator="equal">
      <formula>"NO"</formula>
    </cfRule>
    <cfRule type="cellIs" dxfId="223" priority="715" operator="equal">
      <formula>"YES"</formula>
    </cfRule>
    <cfRule type="cellIs" dxfId="222" priority="716" operator="equal">
      <formula>"N/A"</formula>
    </cfRule>
  </conditionalFormatting>
  <conditionalFormatting sqref="N3">
    <cfRule type="cellIs" dxfId="221" priority="477" operator="equal">
      <formula>"N/A"</formula>
    </cfRule>
    <cfRule type="cellIs" dxfId="220" priority="478" operator="equal">
      <formula>"ineligible misd"</formula>
    </cfRule>
    <cfRule type="cellIs" dxfId="219" priority="479" operator="equal">
      <formula>"eligible"</formula>
    </cfRule>
    <cfRule type="cellIs" dxfId="218" priority="480" operator="equal">
      <formula>"N/A"</formula>
    </cfRule>
    <cfRule type="cellIs" dxfId="217" priority="481" operator="equal">
      <formula>"ineligible misd"</formula>
    </cfRule>
    <cfRule type="cellIs" dxfId="216" priority="482" operator="equal">
      <formula>"eligible"</formula>
    </cfRule>
    <cfRule type="cellIs" dxfId="215" priority="702" operator="equal">
      <formula>"N/A"</formula>
    </cfRule>
    <cfRule type="cellIs" dxfId="214" priority="703" operator="equal">
      <formula>"ineligible misd"</formula>
    </cfRule>
    <cfRule type="cellIs" dxfId="213" priority="704" operator="equal">
      <formula>"eligible"</formula>
    </cfRule>
  </conditionalFormatting>
  <conditionalFormatting sqref="O3">
    <cfRule type="cellIs" dxfId="212" priority="696" operator="equal">
      <formula>"N/A"</formula>
    </cfRule>
    <cfRule type="cellIs" dxfId="211" priority="697" operator="equal">
      <formula>"YES"</formula>
    </cfRule>
    <cfRule type="cellIs" dxfId="210" priority="698" operator="equal">
      <formula>"NO"</formula>
    </cfRule>
  </conditionalFormatting>
  <conditionalFormatting sqref="R3">
    <cfRule type="cellIs" dxfId="209" priority="690" operator="equal">
      <formula>"N/A"</formula>
    </cfRule>
    <cfRule type="cellIs" dxfId="208" priority="691" operator="equal">
      <formula>"NO"</formula>
    </cfRule>
    <cfRule type="cellIs" dxfId="207" priority="692" operator="equal">
      <formula>"YES"</formula>
    </cfRule>
  </conditionalFormatting>
  <conditionalFormatting sqref="P5:P7 P10:P200">
    <cfRule type="cellIs" dxfId="206" priority="662" stopIfTrue="1" operator="equal">
      <formula>0</formula>
    </cfRule>
    <cfRule type="cellIs" dxfId="205" priority="663" operator="equal">
      <formula>"N/A"</formula>
    </cfRule>
    <cfRule type="cellIs" dxfId="204" priority="664" operator="greaterThan">
      <formula>0</formula>
    </cfRule>
  </conditionalFormatting>
  <conditionalFormatting sqref="P3">
    <cfRule type="cellIs" dxfId="203" priority="659" stopIfTrue="1" operator="equal">
      <formula>0</formula>
    </cfRule>
    <cfRule type="cellIs" dxfId="202" priority="660" operator="equal">
      <formula>"N/A"</formula>
    </cfRule>
    <cfRule type="cellIs" dxfId="201" priority="661" operator="greaterThan">
      <formula>0</formula>
    </cfRule>
  </conditionalFormatting>
  <conditionalFormatting sqref="P4">
    <cfRule type="cellIs" dxfId="200" priority="656" stopIfTrue="1" operator="equal">
      <formula>0</formula>
    </cfRule>
    <cfRule type="cellIs" dxfId="199" priority="657" operator="equal">
      <formula>"N/A"</formula>
    </cfRule>
    <cfRule type="cellIs" dxfId="198" priority="658" operator="greaterThan">
      <formula>0</formula>
    </cfRule>
  </conditionalFormatting>
  <conditionalFormatting sqref="Q3">
    <cfRule type="cellIs" dxfId="197" priority="653" stopIfTrue="1" operator="equal">
      <formula>0</formula>
    </cfRule>
    <cfRule type="cellIs" dxfId="196" priority="654" operator="equal">
      <formula>"N/A"</formula>
    </cfRule>
    <cfRule type="cellIs" dxfId="195" priority="655" operator="greaterThan">
      <formula>0</formula>
    </cfRule>
  </conditionalFormatting>
  <conditionalFormatting sqref="Q4:Q7 Q10:Q200">
    <cfRule type="cellIs" dxfId="194" priority="650" stopIfTrue="1" operator="equal">
      <formula>0</formula>
    </cfRule>
    <cfRule type="cellIs" dxfId="193" priority="651" operator="equal">
      <formula>"N/A"</formula>
    </cfRule>
    <cfRule type="cellIs" dxfId="192" priority="652" operator="greaterThan">
      <formula>0</formula>
    </cfRule>
  </conditionalFormatting>
  <conditionalFormatting sqref="Y3:Y200">
    <cfRule type="cellIs" dxfId="191" priority="646" operator="equal">
      <formula>"NO"</formula>
    </cfRule>
    <cfRule type="cellIs" dxfId="190" priority="647" operator="equal">
      <formula>"YES"</formula>
    </cfRule>
    <cfRule type="cellIs" dxfId="189" priority="649" operator="equal">
      <formula>"N/A"</formula>
    </cfRule>
  </conditionalFormatting>
  <conditionalFormatting sqref="W6">
    <cfRule type="cellIs" dxfId="188" priority="643" operator="equal">
      <formula>"NO"</formula>
    </cfRule>
  </conditionalFormatting>
  <conditionalFormatting sqref="W5">
    <cfRule type="cellIs" dxfId="187" priority="640" operator="equal">
      <formula>"NO"</formula>
    </cfRule>
  </conditionalFormatting>
  <conditionalFormatting sqref="W4">
    <cfRule type="cellIs" dxfId="186" priority="639" operator="equal">
      <formula>"NO"</formula>
    </cfRule>
  </conditionalFormatting>
  <conditionalFormatting sqref="W3">
    <cfRule type="cellIs" dxfId="185" priority="638" operator="equal">
      <formula>"NO"</formula>
    </cfRule>
  </conditionalFormatting>
  <conditionalFormatting sqref="W7 W10:W200">
    <cfRule type="cellIs" dxfId="184" priority="636" operator="equal">
      <formula>"NO"</formula>
    </cfRule>
    <cfRule type="cellIs" dxfId="183" priority="637" operator="equal">
      <formula>"YES"</formula>
    </cfRule>
  </conditionalFormatting>
  <conditionalFormatting sqref="F7">
    <cfRule type="cellIs" dxfId="182" priority="555" operator="equal">
      <formula>"N/A"</formula>
    </cfRule>
    <cfRule type="cellIs" dxfId="181" priority="556" operator="equal">
      <formula>"NO"</formula>
    </cfRule>
    <cfRule type="cellIs" dxfId="180" priority="557" operator="equal">
      <formula>"YES"</formula>
    </cfRule>
  </conditionalFormatting>
  <conditionalFormatting sqref="F6">
    <cfRule type="cellIs" dxfId="179" priority="552" operator="equal">
      <formula>"N/A"</formula>
    </cfRule>
    <cfRule type="cellIs" dxfId="178" priority="553" operator="equal">
      <formula>"NO"</formula>
    </cfRule>
    <cfRule type="cellIs" dxfId="177" priority="554" operator="equal">
      <formula>"YES"</formula>
    </cfRule>
  </conditionalFormatting>
  <conditionalFormatting sqref="F5">
    <cfRule type="cellIs" dxfId="176" priority="549" operator="equal">
      <formula>"N/A"</formula>
    </cfRule>
    <cfRule type="cellIs" dxfId="175" priority="550" operator="equal">
      <formula>"NO"</formula>
    </cfRule>
    <cfRule type="cellIs" dxfId="174" priority="551" operator="equal">
      <formula>"YES"</formula>
    </cfRule>
  </conditionalFormatting>
  <conditionalFormatting sqref="F4">
    <cfRule type="cellIs" dxfId="173" priority="546" operator="equal">
      <formula>"N/A"</formula>
    </cfRule>
    <cfRule type="cellIs" dxfId="172" priority="547" operator="equal">
      <formula>"NO"</formula>
    </cfRule>
    <cfRule type="cellIs" dxfId="171" priority="548" operator="equal">
      <formula>"YES"</formula>
    </cfRule>
  </conditionalFormatting>
  <conditionalFormatting sqref="F3">
    <cfRule type="cellIs" dxfId="170" priority="543" operator="equal">
      <formula>"N/A"</formula>
    </cfRule>
    <cfRule type="cellIs" dxfId="169" priority="544" operator="equal">
      <formula>"NO"</formula>
    </cfRule>
    <cfRule type="cellIs" dxfId="168" priority="545" operator="equal">
      <formula>"YES"</formula>
    </cfRule>
  </conditionalFormatting>
  <conditionalFormatting sqref="F10">
    <cfRule type="cellIs" dxfId="167" priority="519" operator="equal">
      <formula>"N/A"</formula>
    </cfRule>
    <cfRule type="cellIs" dxfId="166" priority="520" operator="equal">
      <formula>"NO"</formula>
    </cfRule>
    <cfRule type="cellIs" dxfId="165" priority="521" operator="equal">
      <formula>"YES"</formula>
    </cfRule>
  </conditionalFormatting>
  <conditionalFormatting sqref="F11">
    <cfRule type="cellIs" dxfId="164" priority="516" operator="equal">
      <formula>"N/A"</formula>
    </cfRule>
    <cfRule type="cellIs" dxfId="163" priority="517" operator="equal">
      <formula>"NO"</formula>
    </cfRule>
    <cfRule type="cellIs" dxfId="162" priority="518" operator="equal">
      <formula>"YES"</formula>
    </cfRule>
  </conditionalFormatting>
  <conditionalFormatting sqref="F12">
    <cfRule type="cellIs" dxfId="161" priority="513" operator="equal">
      <formula>"N/A"</formula>
    </cfRule>
    <cfRule type="cellIs" dxfId="160" priority="514" operator="equal">
      <formula>"NO"</formula>
    </cfRule>
    <cfRule type="cellIs" dxfId="159" priority="515" operator="equal">
      <formula>"YES"</formula>
    </cfRule>
  </conditionalFormatting>
  <conditionalFormatting sqref="F13">
    <cfRule type="cellIs" dxfId="158" priority="510" operator="equal">
      <formula>"N/A"</formula>
    </cfRule>
    <cfRule type="cellIs" dxfId="157" priority="511" operator="equal">
      <formula>"NO"</formula>
    </cfRule>
    <cfRule type="cellIs" dxfId="156" priority="512" operator="equal">
      <formula>"YES"</formula>
    </cfRule>
  </conditionalFormatting>
  <conditionalFormatting sqref="F14:F200">
    <cfRule type="cellIs" dxfId="155" priority="507" operator="equal">
      <formula>"N/A"</formula>
    </cfRule>
    <cfRule type="cellIs" dxfId="154" priority="508" operator="equal">
      <formula>"NO"</formula>
    </cfRule>
    <cfRule type="cellIs" dxfId="153" priority="509" operator="equal">
      <formula>"YES"</formula>
    </cfRule>
  </conditionalFormatting>
  <conditionalFormatting sqref="M3:R200">
    <cfRule type="expression" dxfId="152" priority="63">
      <formula>$M3="Traffic"</formula>
    </cfRule>
    <cfRule type="cellIs" dxfId="151" priority="489" operator="equal">
      <formula>"N/A"</formula>
    </cfRule>
    <cfRule type="cellIs" dxfId="150" priority="490" stopIfTrue="1" operator="equal">
      <formula>"felony"</formula>
    </cfRule>
    <cfRule type="cellIs" dxfId="149" priority="491" operator="equal">
      <formula>"eligible"</formula>
    </cfRule>
  </conditionalFormatting>
  <conditionalFormatting sqref="S8">
    <cfRule type="cellIs" dxfId="148" priority="371" operator="equal">
      <formula>"NO"</formula>
    </cfRule>
    <cfRule type="cellIs" dxfId="147" priority="372" operator="equal">
      <formula>"YES"</formula>
    </cfRule>
    <cfRule type="cellIs" dxfId="146" priority="382" operator="equal">
      <formula>"YES"</formula>
    </cfRule>
  </conditionalFormatting>
  <conditionalFormatting sqref="K8">
    <cfRule type="cellIs" dxfId="145" priority="376" stopIfTrue="1" operator="equal">
      <formula>0</formula>
    </cfRule>
    <cfRule type="cellIs" dxfId="144" priority="377" stopIfTrue="1" operator="equal">
      <formula>"N/A"</formula>
    </cfRule>
    <cfRule type="cellIs" dxfId="143" priority="381" operator="greaterThan">
      <formula>0</formula>
    </cfRule>
  </conditionalFormatting>
  <conditionalFormatting sqref="V8">
    <cfRule type="cellIs" dxfId="142" priority="363" stopIfTrue="1" operator="equal">
      <formula>"N/A"</formula>
    </cfRule>
    <cfRule type="cellIs" dxfId="141" priority="378" stopIfTrue="1" operator="equal">
      <formula>0</formula>
    </cfRule>
    <cfRule type="cellIs" dxfId="140" priority="379" operator="greaterThan">
      <formula>0</formula>
    </cfRule>
  </conditionalFormatting>
  <conditionalFormatting sqref="U8">
    <cfRule type="cellIs" dxfId="139" priority="373" stopIfTrue="1" operator="equal">
      <formula>0</formula>
    </cfRule>
    <cfRule type="cellIs" dxfId="138" priority="374" stopIfTrue="1" operator="equal">
      <formula>"N/A"</formula>
    </cfRule>
    <cfRule type="cellIs" dxfId="137" priority="375" operator="greaterThan">
      <formula>0</formula>
    </cfRule>
  </conditionalFormatting>
  <conditionalFormatting sqref="E8">
    <cfRule type="cellIs" dxfId="136" priority="369" operator="equal">
      <formula>"NO"</formula>
    </cfRule>
    <cfRule type="cellIs" dxfId="135" priority="370" operator="equal">
      <formula>"YES"</formula>
    </cfRule>
  </conditionalFormatting>
  <conditionalFormatting sqref="H8">
    <cfRule type="cellIs" dxfId="134" priority="364" operator="equal">
      <formula>"NOT YET 18"</formula>
    </cfRule>
    <cfRule type="cellIs" dxfId="133" priority="365" operator="equal">
      <formula>"NOT YET 2 YEARS"</formula>
    </cfRule>
    <cfRule type="cellIs" dxfId="132" priority="366" operator="equal">
      <formula>"N/A"</formula>
    </cfRule>
    <cfRule type="cellIs" dxfId="131" priority="367" operator="equal">
      <formula>"NO"</formula>
    </cfRule>
    <cfRule type="cellIs" dxfId="130" priority="368" operator="equal">
      <formula>"YES"</formula>
    </cfRule>
  </conditionalFormatting>
  <conditionalFormatting sqref="L8">
    <cfRule type="cellIs" dxfId="129" priority="360" operator="equal">
      <formula>"YES"</formula>
    </cfRule>
    <cfRule type="cellIs" dxfId="128" priority="361" operator="equal">
      <formula>"NO"</formula>
    </cfRule>
    <cfRule type="cellIs" dxfId="127" priority="362" operator="equal">
      <formula>"N/A"</formula>
    </cfRule>
  </conditionalFormatting>
  <conditionalFormatting sqref="J8">
    <cfRule type="cellIs" dxfId="126" priority="357" stopIfTrue="1" operator="equal">
      <formula>"N/A"</formula>
    </cfRule>
    <cfRule type="cellIs" dxfId="125" priority="358" stopIfTrue="1" operator="equal">
      <formula>0</formula>
    </cfRule>
    <cfRule type="cellIs" dxfId="124" priority="359" stopIfTrue="1" operator="greaterThan">
      <formula>0</formula>
    </cfRule>
  </conditionalFormatting>
  <conditionalFormatting sqref="T8">
    <cfRule type="cellIs" dxfId="123" priority="354" operator="equal">
      <formula>"NO"</formula>
    </cfRule>
    <cfRule type="cellIs" dxfId="122" priority="355" operator="equal">
      <formula>"YES"</formula>
    </cfRule>
    <cfRule type="cellIs" dxfId="121" priority="356" operator="equal">
      <formula>"N/A"</formula>
    </cfRule>
  </conditionalFormatting>
  <conditionalFormatting sqref="G8">
    <cfRule type="cellIs" dxfId="120" priority="351" operator="equal">
      <formula>"N/A"</formula>
    </cfRule>
    <cfRule type="cellIs" dxfId="119" priority="352" operator="equal">
      <formula>"NO"</formula>
    </cfRule>
    <cfRule type="cellIs" dxfId="118" priority="353" operator="equal">
      <formula>"YES"</formula>
    </cfRule>
  </conditionalFormatting>
  <conditionalFormatting sqref="P8">
    <cfRule type="cellIs" dxfId="117" priority="339" stopIfTrue="1" operator="equal">
      <formula>0</formula>
    </cfRule>
    <cfRule type="cellIs" dxfId="116" priority="340" operator="equal">
      <formula>"N/A"</formula>
    </cfRule>
    <cfRule type="cellIs" dxfId="115" priority="341" operator="greaterThan">
      <formula>0</formula>
    </cfRule>
  </conditionalFormatting>
  <conditionalFormatting sqref="Q8">
    <cfRule type="cellIs" dxfId="114" priority="336" stopIfTrue="1" operator="equal">
      <formula>0</formula>
    </cfRule>
    <cfRule type="cellIs" dxfId="113" priority="337" operator="equal">
      <formula>"N/A"</formula>
    </cfRule>
    <cfRule type="cellIs" dxfId="112" priority="338" operator="greaterThan">
      <formula>0</formula>
    </cfRule>
  </conditionalFormatting>
  <conditionalFormatting sqref="W8">
    <cfRule type="cellIs" dxfId="111" priority="334" operator="equal">
      <formula>"NO"</formula>
    </cfRule>
    <cfRule type="cellIs" dxfId="110" priority="335" operator="equal">
      <formula>"YES"</formula>
    </cfRule>
  </conditionalFormatting>
  <conditionalFormatting sqref="F8">
    <cfRule type="cellIs" dxfId="109" priority="331" operator="equal">
      <formula>"N/A"</formula>
    </cfRule>
    <cfRule type="cellIs" dxfId="108" priority="332" operator="equal">
      <formula>"NO"</formula>
    </cfRule>
    <cfRule type="cellIs" dxfId="107" priority="333" operator="equal">
      <formula>"YES"</formula>
    </cfRule>
  </conditionalFormatting>
  <conditionalFormatting sqref="S9">
    <cfRule type="cellIs" dxfId="106" priority="306" operator="equal">
      <formula>"NO"</formula>
    </cfRule>
    <cfRule type="cellIs" dxfId="105" priority="307" operator="equal">
      <formula>"YES"</formula>
    </cfRule>
    <cfRule type="cellIs" dxfId="104" priority="317" operator="equal">
      <formula>"YES"</formula>
    </cfRule>
  </conditionalFormatting>
  <conditionalFormatting sqref="K9">
    <cfRule type="cellIs" dxfId="103" priority="311" stopIfTrue="1" operator="equal">
      <formula>0</formula>
    </cfRule>
    <cfRule type="cellIs" dxfId="102" priority="312" stopIfTrue="1" operator="equal">
      <formula>"N/A"</formula>
    </cfRule>
    <cfRule type="cellIs" dxfId="101" priority="316" operator="greaterThan">
      <formula>0</formula>
    </cfRule>
  </conditionalFormatting>
  <conditionalFormatting sqref="V9">
    <cfRule type="cellIs" dxfId="100" priority="298" stopIfTrue="1" operator="equal">
      <formula>"N/A"</formula>
    </cfRule>
    <cfRule type="cellIs" dxfId="99" priority="313" stopIfTrue="1" operator="equal">
      <formula>0</formula>
    </cfRule>
    <cfRule type="cellIs" dxfId="98" priority="314" operator="greaterThan">
      <formula>0</formula>
    </cfRule>
  </conditionalFormatting>
  <conditionalFormatting sqref="U9">
    <cfRule type="cellIs" dxfId="97" priority="308" stopIfTrue="1" operator="equal">
      <formula>0</formula>
    </cfRule>
    <cfRule type="cellIs" dxfId="96" priority="309" stopIfTrue="1" operator="equal">
      <formula>"N/A"</formula>
    </cfRule>
    <cfRule type="cellIs" dxfId="95" priority="310" operator="greaterThan">
      <formula>0</formula>
    </cfRule>
  </conditionalFormatting>
  <conditionalFormatting sqref="E9">
    <cfRule type="cellIs" dxfId="94" priority="304" operator="equal">
      <formula>"NO"</formula>
    </cfRule>
    <cfRule type="cellIs" dxfId="93" priority="305" operator="equal">
      <formula>"YES"</formula>
    </cfRule>
  </conditionalFormatting>
  <conditionalFormatting sqref="H9">
    <cfRule type="cellIs" dxfId="92" priority="299" operator="equal">
      <formula>"NOT YET 18"</formula>
    </cfRule>
    <cfRule type="cellIs" dxfId="91" priority="300" operator="equal">
      <formula>"NOT YET 2 YEARS"</formula>
    </cfRule>
    <cfRule type="cellIs" dxfId="90" priority="301" operator="equal">
      <formula>"N/A"</formula>
    </cfRule>
    <cfRule type="cellIs" dxfId="89" priority="302" operator="equal">
      <formula>"NO"</formula>
    </cfRule>
    <cfRule type="cellIs" dxfId="88" priority="303" operator="equal">
      <formula>"YES"</formula>
    </cfRule>
  </conditionalFormatting>
  <conditionalFormatting sqref="L9">
    <cfRule type="cellIs" dxfId="87" priority="295" operator="equal">
      <formula>"YES"</formula>
    </cfRule>
    <cfRule type="cellIs" dxfId="86" priority="296" operator="equal">
      <formula>"NO"</formula>
    </cfRule>
    <cfRule type="cellIs" dxfId="85" priority="297" operator="equal">
      <formula>"N/A"</formula>
    </cfRule>
  </conditionalFormatting>
  <conditionalFormatting sqref="J9">
    <cfRule type="cellIs" dxfId="84" priority="292" stopIfTrue="1" operator="equal">
      <formula>"N/A"</formula>
    </cfRule>
    <cfRule type="cellIs" dxfId="83" priority="293" stopIfTrue="1" operator="equal">
      <formula>0</formula>
    </cfRule>
    <cfRule type="cellIs" dxfId="82" priority="294" stopIfTrue="1" operator="greaterThan">
      <formula>0</formula>
    </cfRule>
  </conditionalFormatting>
  <conditionalFormatting sqref="T9">
    <cfRule type="cellIs" dxfId="81" priority="289" operator="equal">
      <formula>"NO"</formula>
    </cfRule>
    <cfRule type="cellIs" dxfId="80" priority="290" operator="equal">
      <formula>"YES"</formula>
    </cfRule>
    <cfRule type="cellIs" dxfId="79" priority="291" operator="equal">
      <formula>"N/A"</formula>
    </cfRule>
  </conditionalFormatting>
  <conditionalFormatting sqref="G9">
    <cfRule type="cellIs" dxfId="78" priority="286" operator="equal">
      <formula>"N/A"</formula>
    </cfRule>
    <cfRule type="cellIs" dxfId="77" priority="287" operator="equal">
      <formula>"NO"</formula>
    </cfRule>
    <cfRule type="cellIs" dxfId="76" priority="288" operator="equal">
      <formula>"YES"</formula>
    </cfRule>
  </conditionalFormatting>
  <conditionalFormatting sqref="P9">
    <cfRule type="cellIs" dxfId="75" priority="274" stopIfTrue="1" operator="equal">
      <formula>0</formula>
    </cfRule>
    <cfRule type="cellIs" dxfId="74" priority="275" operator="equal">
      <formula>"N/A"</formula>
    </cfRule>
    <cfRule type="cellIs" dxfId="73" priority="276" operator="greaterThan">
      <formula>0</formula>
    </cfRule>
  </conditionalFormatting>
  <conditionalFormatting sqref="Q9">
    <cfRule type="cellIs" dxfId="72" priority="271" stopIfTrue="1" operator="equal">
      <formula>0</formula>
    </cfRule>
    <cfRule type="cellIs" dxfId="71" priority="272" operator="equal">
      <formula>"N/A"</formula>
    </cfRule>
    <cfRule type="cellIs" dxfId="70" priority="273" operator="greaterThan">
      <formula>0</formula>
    </cfRule>
  </conditionalFormatting>
  <conditionalFormatting sqref="W9">
    <cfRule type="cellIs" dxfId="69" priority="269" operator="equal">
      <formula>"NO"</formula>
    </cfRule>
    <cfRule type="cellIs" dxfId="68" priority="270" operator="equal">
      <formula>"YES"</formula>
    </cfRule>
  </conditionalFormatting>
  <conditionalFormatting sqref="F9">
    <cfRule type="cellIs" dxfId="67" priority="266" operator="equal">
      <formula>"N/A"</formula>
    </cfRule>
    <cfRule type="cellIs" dxfId="66" priority="267" operator="equal">
      <formula>"NO"</formula>
    </cfRule>
    <cfRule type="cellIs" dxfId="65" priority="268" operator="equal">
      <formula>"YES"</formula>
    </cfRule>
  </conditionalFormatting>
  <conditionalFormatting sqref="O4:O200">
    <cfRule type="cellIs" dxfId="64" priority="251" operator="equal">
      <formula>"N/A"</formula>
    </cfRule>
    <cfRule type="cellIs" dxfId="63" priority="252" operator="equal">
      <formula>"YES"</formula>
    </cfRule>
    <cfRule type="cellIs" dxfId="62" priority="253" operator="equal">
      <formula>"NO"</formula>
    </cfRule>
  </conditionalFormatting>
  <conditionalFormatting sqref="R4:R200">
    <cfRule type="cellIs" dxfId="61" priority="248" operator="equal">
      <formula>"N/A"</formula>
    </cfRule>
    <cfRule type="cellIs" dxfId="60" priority="249" operator="equal">
      <formula>"NO"</formula>
    </cfRule>
    <cfRule type="cellIs" dxfId="59" priority="250" operator="equal">
      <formula>"YES"</formula>
    </cfRule>
  </conditionalFormatting>
  <conditionalFormatting sqref="N4:N200">
    <cfRule type="cellIs" dxfId="58" priority="236" operator="equal">
      <formula>"N/A"</formula>
    </cfRule>
    <cfRule type="cellIs" dxfId="57" priority="237" operator="equal">
      <formula>"ineligible misd"</formula>
    </cfRule>
    <cfRule type="cellIs" dxfId="56" priority="238" operator="equal">
      <formula>"eligible"</formula>
    </cfRule>
    <cfRule type="cellIs" dxfId="55" priority="239" operator="equal">
      <formula>"N/A"</formula>
    </cfRule>
    <cfRule type="cellIs" dxfId="54" priority="240" operator="equal">
      <formula>"ineligible misd"</formula>
    </cfRule>
    <cfRule type="cellIs" dxfId="53" priority="241" operator="equal">
      <formula>"eligible"</formula>
    </cfRule>
    <cfRule type="cellIs" dxfId="52" priority="245" operator="equal">
      <formula>"N/A"</formula>
    </cfRule>
    <cfRule type="cellIs" dxfId="51" priority="246" operator="equal">
      <formula>"ineligible misd"</formula>
    </cfRule>
    <cfRule type="cellIs" dxfId="50" priority="247" operator="equal">
      <formula>"eligible"</formula>
    </cfRule>
  </conditionalFormatting>
  <conditionalFormatting sqref="D3">
    <cfRule type="expression" dxfId="49" priority="234">
      <formula>D3="n/a"</formula>
    </cfRule>
  </conditionalFormatting>
  <conditionalFormatting sqref="D4:D200">
    <cfRule type="expression" dxfId="48" priority="233">
      <formula>D4="n/a"</formula>
    </cfRule>
  </conditionalFormatting>
  <conditionalFormatting sqref="A3:A200">
    <cfRule type="expression" dxfId="47" priority="228">
      <formula>$A3="z"</formula>
    </cfRule>
  </conditionalFormatting>
  <conditionalFormatting sqref="B3:B200">
    <cfRule type="expression" dxfId="46" priority="227">
      <formula>$A3="z"</formula>
    </cfRule>
  </conditionalFormatting>
  <conditionalFormatting sqref="C3:C200">
    <cfRule type="expression" dxfId="45" priority="226">
      <formula>$A3="z"</formula>
    </cfRule>
  </conditionalFormatting>
  <conditionalFormatting sqref="X3">
    <cfRule type="cellIs" dxfId="44" priority="73" operator="equal">
      <formula>"N/A"</formula>
    </cfRule>
    <cfRule type="cellIs" dxfId="43" priority="74" operator="equal">
      <formula>0</formula>
    </cfRule>
    <cfRule type="cellIs" dxfId="42" priority="75" operator="greaterThan">
      <formula>0</formula>
    </cfRule>
  </conditionalFormatting>
  <conditionalFormatting sqref="X4:X200">
    <cfRule type="cellIs" dxfId="41" priority="67" operator="equal">
      <formula>"N/A"</formula>
    </cfRule>
    <cfRule type="cellIs" dxfId="40" priority="68" operator="equal">
      <formula>0</formula>
    </cfRule>
    <cfRule type="cellIs" dxfId="39" priority="69" operator="greaterThan">
      <formula>0</formula>
    </cfRule>
  </conditionalFormatting>
  <conditionalFormatting sqref="M3:M200">
    <cfRule type="cellIs" dxfId="38" priority="64" operator="equal">
      <formula>"N/A"</formula>
    </cfRule>
    <cfRule type="cellIs" dxfId="37" priority="65" stopIfTrue="1" operator="equal">
      <formula>"felony"</formula>
    </cfRule>
    <cfRule type="cellIs" dxfId="36" priority="66" operator="equal">
      <formula>"eligible"</formula>
    </cfRule>
  </conditionalFormatting>
  <conditionalFormatting sqref="M4">
    <cfRule type="expression" dxfId="35" priority="59">
      <formula>$M4="Traffic"</formula>
    </cfRule>
    <cfRule type="cellIs" dxfId="34" priority="60" operator="equal">
      <formula>"N/A"</formula>
    </cfRule>
    <cfRule type="cellIs" dxfId="33" priority="61" stopIfTrue="1" operator="equal">
      <formula>"felony"</formula>
    </cfRule>
    <cfRule type="cellIs" dxfId="32" priority="62" operator="equal">
      <formula>"eligible"</formula>
    </cfRule>
  </conditionalFormatting>
  <conditionalFormatting sqref="Z3:AC3">
    <cfRule type="expression" dxfId="31" priority="57">
      <formula>$Z3="YES"</formula>
    </cfRule>
    <cfRule type="expression" dxfId="30" priority="58">
      <formula>$Z3="NO"</formula>
    </cfRule>
  </conditionalFormatting>
  <conditionalFormatting sqref="AA3">
    <cfRule type="expression" dxfId="29" priority="56">
      <formula>$AA3="NO"</formula>
    </cfRule>
  </conditionalFormatting>
  <conditionalFormatting sqref="Z4:AC200">
    <cfRule type="expression" dxfId="28" priority="49">
      <formula>$Z4="YES"</formula>
    </cfRule>
    <cfRule type="expression" dxfId="27" priority="50">
      <formula>$Z4="NO"</formula>
    </cfRule>
  </conditionalFormatting>
  <conditionalFormatting sqref="I3">
    <cfRule type="cellIs" dxfId="26" priority="29" operator="equal">
      <formula>"TRAFFIC"</formula>
    </cfRule>
    <cfRule type="cellIs" dxfId="25" priority="30" operator="equal">
      <formula>"NO"</formula>
    </cfRule>
    <cfRule type="cellIs" dxfId="24" priority="31" operator="equal">
      <formula>"YES"</formula>
    </cfRule>
    <cfRule type="cellIs" dxfId="23" priority="32" operator="equal">
      <formula>"NO"</formula>
    </cfRule>
    <cfRule type="cellIs" dxfId="22" priority="33" operator="equal">
      <formula>"YES"</formula>
    </cfRule>
  </conditionalFormatting>
  <conditionalFormatting sqref="I4:I200">
    <cfRule type="cellIs" dxfId="21" priority="4" operator="equal">
      <formula>"TRAFFIC"</formula>
    </cfRule>
    <cfRule type="cellIs" dxfId="20" priority="5" operator="equal">
      <formula>"NO"</formula>
    </cfRule>
    <cfRule type="cellIs" dxfId="19" priority="6" operator="equal">
      <formula>"YES"</formula>
    </cfRule>
    <cfRule type="cellIs" dxfId="18" priority="7" operator="equal">
      <formula>"NO"</formula>
    </cfRule>
    <cfRule type="cellIs" dxfId="17" priority="8" operator="equal">
      <formula>"YES"</formula>
    </cfRule>
  </conditionalFormatting>
  <conditionalFormatting sqref="Q4:Q200">
    <cfRule type="cellIs" dxfId="16" priority="1" stopIfTrue="1" operator="equal">
      <formula>0</formula>
    </cfRule>
    <cfRule type="cellIs" dxfId="15" priority="2" operator="equal">
      <formula>"N/A"</formula>
    </cfRule>
    <cfRule type="cellIs" dxfId="14" priority="3" operator="greaterThan">
      <formula>0</formula>
    </cfRule>
  </conditionalFormatting>
  <pageMargins left="0.7" right="0.7" top="0.75" bottom="0.75" header="0.3" footer="0.3"/>
  <pageSetup orientation="portrait" r:id="rId1"/>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4"/>
  <dimension ref="A1:G201"/>
  <sheetViews>
    <sheetView tabSelected="1" workbookViewId="0">
      <pane ySplit="1" topLeftCell="A2" activePane="bottomLeft" state="frozen"/>
      <selection pane="bottomLeft" activeCell="D1" sqref="D1"/>
    </sheetView>
  </sheetViews>
  <sheetFormatPr defaultColWidth="8.77734375" defaultRowHeight="14.4" x14ac:dyDescent="0.3"/>
  <cols>
    <col min="1" max="3" width="20.77734375" style="159" customWidth="1"/>
    <col min="4" max="4" width="20.77734375" style="181" customWidth="1"/>
    <col min="5" max="6" width="20.77734375" style="159" customWidth="1"/>
    <col min="7" max="7" width="14.77734375" style="159" customWidth="1"/>
  </cols>
  <sheetData>
    <row r="1" spans="1:7" x14ac:dyDescent="0.3">
      <c r="A1" s="201" t="s">
        <v>9</v>
      </c>
      <c r="B1" s="183"/>
      <c r="C1" s="122">
        <f>SUM(C4:C100)</f>
        <v>0</v>
      </c>
      <c r="D1" s="237">
        <f>SUM(D4:D100)</f>
        <v>0</v>
      </c>
      <c r="E1" s="123">
        <f>SUM(E4:E100)</f>
        <v>0</v>
      </c>
      <c r="F1" s="124">
        <f>SUM(F4:F100)</f>
        <v>0</v>
      </c>
      <c r="G1" s="143">
        <f>SUM(C1:F1)</f>
        <v>0</v>
      </c>
    </row>
    <row r="2" spans="1:7" x14ac:dyDescent="0.3">
      <c r="A2" s="200" t="s">
        <v>11</v>
      </c>
      <c r="B2" s="188" t="s">
        <v>62</v>
      </c>
      <c r="C2" s="183"/>
      <c r="D2" s="183"/>
      <c r="E2" s="183"/>
      <c r="F2" s="183"/>
    </row>
    <row r="3" spans="1:7" x14ac:dyDescent="0.3">
      <c r="A3" s="183"/>
      <c r="B3" s="101" t="s">
        <v>16</v>
      </c>
      <c r="C3" s="9" t="s">
        <v>63</v>
      </c>
      <c r="D3" s="238" t="s">
        <v>436</v>
      </c>
      <c r="E3" s="10" t="s">
        <v>435</v>
      </c>
      <c r="F3" s="11" t="s">
        <v>65</v>
      </c>
      <c r="G3" s="143"/>
    </row>
    <row r="4" spans="1:7" x14ac:dyDescent="0.3">
      <c r="A4" s="117" t="str">
        <f>IF('CASE DATA'!A4="","",'CASE DATA'!A4)</f>
        <v/>
      </c>
      <c r="B4" s="114" t="str">
        <f>IF('CASE DATA'!A4&lt;&gt;"",IF('CASE DATA'!F4=0, "open charge", 'CASE DATA'!F4),"")</f>
        <v/>
      </c>
      <c r="C4" s="108">
        <f>IF(OR(B4="DISM", B4="JWV", B4="JUV", B4="CIV"), SUM('CASE DATA'!I4:R4), 'CASE DATA'!K4+'CASE DATA'!O4)</f>
        <v>0</v>
      </c>
      <c r="D4" s="239">
        <f>IF(OR(B4="DISM",B4="JWV",B4="JUV",B4="CIV"),0,SUM('CASE DATA'!L4+'CASE DATA'!M4+'CASE DATA'!P4+'CASE DATA'!Q4+'CASE DATA'!R4))</f>
        <v>0</v>
      </c>
      <c r="E4" s="109">
        <f>IF(OR(B4="DISM", B4="JWV", B4="JUV", B4="CIV"), 0, 'CASE DATA'!L4)</f>
        <v>0</v>
      </c>
      <c r="F4" s="110">
        <f>IF(OR(B4="DISM", B4="JWV", B4="JUV", B4="CIV"), 0, 'CASE DATA'!I4+'CASE DATA'!N4)</f>
        <v>0</v>
      </c>
    </row>
    <row r="5" spans="1:7" x14ac:dyDescent="0.3">
      <c r="A5" s="117" t="str">
        <f>IF('CASE DATA'!A5="","",'CASE DATA'!A5)</f>
        <v/>
      </c>
      <c r="B5" s="114" t="str">
        <f>IF('CASE DATA'!A5&lt;&gt;"",IF('CASE DATA'!F5=0, "open charge", 'CASE DATA'!F5),"")</f>
        <v/>
      </c>
      <c r="C5" s="108">
        <f>IF(OR(B5="DISM", B5="JWV", B5="JUV", B5="CIV"), SUM('CASE DATA'!I5:R5), 'CASE DATA'!K5+'CASE DATA'!O5)</f>
        <v>0</v>
      </c>
      <c r="D5" s="239">
        <f>IF(OR(B5="DISM",B5="JWV",B5="JUV",B5="CIV"),0,SUM('CASE DATA'!L5+'CASE DATA'!M5+'CASE DATA'!P5+'CASE DATA'!Q5+'CASE DATA'!R5))</f>
        <v>0</v>
      </c>
      <c r="E5" s="109">
        <f>IF(OR(B5="DISM", B5="JWV", B5="JUV", B5="CIV"), 0, 'CASE DATA'!L5)</f>
        <v>0</v>
      </c>
      <c r="F5" s="110">
        <f>IF(OR(B5="DISM", B5="JWV", B5="JUV", B5="CIV"), 0, 'CASE DATA'!I5+'CASE DATA'!N5)</f>
        <v>0</v>
      </c>
    </row>
    <row r="6" spans="1:7" x14ac:dyDescent="0.3">
      <c r="A6" s="117" t="str">
        <f>IF('CASE DATA'!A6="","",'CASE DATA'!A6)</f>
        <v/>
      </c>
      <c r="B6" s="114" t="str">
        <f>IF('CASE DATA'!A6&lt;&gt;"",IF('CASE DATA'!F6=0, "open charge", 'CASE DATA'!F6),"")</f>
        <v/>
      </c>
      <c r="C6" s="108">
        <f>IF(OR(B6="DISM", B6="JWV", B6="JUV", B6="CIV"), SUM('CASE DATA'!I6:R6), 'CASE DATA'!K6+'CASE DATA'!O6)</f>
        <v>0</v>
      </c>
      <c r="D6" s="239">
        <f>IF(OR(B6="DISM",B6="JWV",B6="JUV",B6="CIV"),0,SUM('CASE DATA'!L6+'CASE DATA'!M6+'CASE DATA'!P6+'CASE DATA'!Q6+'CASE DATA'!R6))</f>
        <v>0</v>
      </c>
      <c r="E6" s="109">
        <f>IF(OR(B6="DISM", B6="JWV", B6="JUV", B6="CIV"), 0, 'CASE DATA'!L6)</f>
        <v>0</v>
      </c>
      <c r="F6" s="110">
        <f>IF(OR(B6="DISM", B6="JWV", B6="JUV", B6="CIV"), 0, 'CASE DATA'!I6+'CASE DATA'!N6)</f>
        <v>0</v>
      </c>
    </row>
    <row r="7" spans="1:7" x14ac:dyDescent="0.3">
      <c r="A7" s="117" t="str">
        <f>IF('CASE DATA'!A7="","",'CASE DATA'!A7)</f>
        <v/>
      </c>
      <c r="B7" s="114" t="str">
        <f>IF('CASE DATA'!A7&lt;&gt;"",IF('CASE DATA'!F7=0, "open charge", 'CASE DATA'!F7),"")</f>
        <v/>
      </c>
      <c r="C7" s="108">
        <f>IF(OR(B7="DISM", B7="JWV", B7="JUV", B7="CIV"), SUM('CASE DATA'!I7:R7), 'CASE DATA'!K7+'CASE DATA'!O7)</f>
        <v>0</v>
      </c>
      <c r="D7" s="239">
        <f>IF(OR(B7="DISM",B7="JWV",B7="JUV",B7="CIV"),0,SUM('CASE DATA'!L7+'CASE DATA'!M7+'CASE DATA'!P7+'CASE DATA'!Q7+'CASE DATA'!R7))</f>
        <v>0</v>
      </c>
      <c r="E7" s="109">
        <f>IF(OR(B7="DISM", B7="JWV", B7="JUV", B7="CIV"), 0, 'CASE DATA'!L7)</f>
        <v>0</v>
      </c>
      <c r="F7" s="110">
        <f>IF(OR(B7="DISM", B7="JWV", B7="JUV", B7="CIV"), 0, 'CASE DATA'!I7+'CASE DATA'!N7)</f>
        <v>0</v>
      </c>
    </row>
    <row r="8" spans="1:7" x14ac:dyDescent="0.3">
      <c r="A8" s="117" t="str">
        <f>IF('CASE DATA'!A8="","",'CASE DATA'!A8)</f>
        <v/>
      </c>
      <c r="B8" s="114" t="str">
        <f>IF('CASE DATA'!A8&lt;&gt;"",IF('CASE DATA'!F8=0, "open charge", 'CASE DATA'!F8),"")</f>
        <v/>
      </c>
      <c r="C8" s="108">
        <f>IF(OR(B8="DISM", B8="JWV", B8="JUV", B8="CIV"), SUM('CASE DATA'!I8:R8), 'CASE DATA'!K8+'CASE DATA'!O8)</f>
        <v>0</v>
      </c>
      <c r="D8" s="239">
        <f>IF(OR(B8="DISM",B8="JWV",B8="JUV",B8="CIV"),0,SUM('CASE DATA'!L8+'CASE DATA'!M8+'CASE DATA'!P8+'CASE DATA'!Q8+'CASE DATA'!R8))</f>
        <v>0</v>
      </c>
      <c r="E8" s="109">
        <f>IF(OR(B8="DISM", B8="JWV", B8="JUV", B8="CIV"), 0, 'CASE DATA'!L8)</f>
        <v>0</v>
      </c>
      <c r="F8" s="110">
        <f>IF(OR(B8="DISM", B8="JWV", B8="JUV", B8="CIV"), 0, 'CASE DATA'!I8+'CASE DATA'!N8)</f>
        <v>0</v>
      </c>
    </row>
    <row r="9" spans="1:7" x14ac:dyDescent="0.3">
      <c r="A9" s="117" t="str">
        <f>IF('CASE DATA'!A9="","",'CASE DATA'!A9)</f>
        <v/>
      </c>
      <c r="B9" s="114" t="str">
        <f>IF('CASE DATA'!A9&lt;&gt;"",IF('CASE DATA'!F9=0, "open charge", 'CASE DATA'!F9),"")</f>
        <v/>
      </c>
      <c r="C9" s="108">
        <f>IF(OR(B9="DISM", B9="JWV", B9="JUV", B9="CIV"), SUM('CASE DATA'!I9:R9), 'CASE DATA'!K9+'CASE DATA'!O9)</f>
        <v>0</v>
      </c>
      <c r="D9" s="239">
        <f>IF(OR(B9="DISM",B9="JWV",B9="JUV",B9="CIV"),0,SUM('CASE DATA'!L9+'CASE DATA'!M9+'CASE DATA'!P9+'CASE DATA'!Q9+'CASE DATA'!R9))</f>
        <v>0</v>
      </c>
      <c r="E9" s="109">
        <f>IF(OR(B9="DISM", B9="JWV", B9="JUV", B9="CIV"), 0, 'CASE DATA'!L9)</f>
        <v>0</v>
      </c>
      <c r="F9" s="110">
        <f>IF(OR(B9="DISM", B9="JWV", B9="JUV", B9="CIV"), 0, 'CASE DATA'!I9+'CASE DATA'!N9)</f>
        <v>0</v>
      </c>
    </row>
    <row r="10" spans="1:7" x14ac:dyDescent="0.3">
      <c r="A10" s="117" t="str">
        <f>IF('CASE DATA'!A10="","",'CASE DATA'!A10)</f>
        <v/>
      </c>
      <c r="B10" s="114" t="str">
        <f>IF('CASE DATA'!A10&lt;&gt;"",IF('CASE DATA'!F10=0, "open charge", 'CASE DATA'!F10),"")</f>
        <v/>
      </c>
      <c r="C10" s="108">
        <f>IF(OR(B10="DISM", B10="JWV", B10="JUV", B10="CIV"), SUM('CASE DATA'!I10:R10), 'CASE DATA'!K10+'CASE DATA'!O10)</f>
        <v>0</v>
      </c>
      <c r="D10" s="239">
        <f>IF(OR(B10="DISM",B10="JWV",B10="JUV",B10="CIV"),0,SUM('CASE DATA'!L10+'CASE DATA'!M10+'CASE DATA'!P10+'CASE DATA'!Q10+'CASE DATA'!R10))</f>
        <v>0</v>
      </c>
      <c r="E10" s="109">
        <f>IF(OR(B10="DISM", B10="JWV", B10="JUV", B10="CIV"), 0, 'CASE DATA'!L10)</f>
        <v>0</v>
      </c>
      <c r="F10" s="110">
        <f>IF(OR(B10="DISM", B10="JWV", B10="JUV", B10="CIV"), 0, 'CASE DATA'!I10+'CASE DATA'!N10)</f>
        <v>0</v>
      </c>
    </row>
    <row r="11" spans="1:7" x14ac:dyDescent="0.3">
      <c r="A11" s="117" t="str">
        <f>IF('CASE DATA'!A11="","",'CASE DATA'!A11)</f>
        <v/>
      </c>
      <c r="B11" s="114" t="str">
        <f>IF('CASE DATA'!A11&lt;&gt;"",IF('CASE DATA'!F11=0, "open charge", 'CASE DATA'!F11),"")</f>
        <v/>
      </c>
      <c r="C11" s="108">
        <f>IF(OR(B11="DISM", B11="JWV", B11="JUV", B11="CIV"), SUM('CASE DATA'!I11:R11), 'CASE DATA'!K11+'CASE DATA'!O11)</f>
        <v>0</v>
      </c>
      <c r="D11" s="239">
        <f>IF(OR(B11="DISM",B11="JWV",B11="JUV",B11="CIV"),0,SUM('CASE DATA'!L11+'CASE DATA'!M11+'CASE DATA'!P11+'CASE DATA'!Q11+'CASE DATA'!R11))</f>
        <v>0</v>
      </c>
      <c r="E11" s="109">
        <f>IF(OR(B11="DISM", B11="JWV", B11="JUV", B11="CIV"), 0, 'CASE DATA'!L11)</f>
        <v>0</v>
      </c>
      <c r="F11" s="110">
        <f>IF(OR(B11="DISM", B11="JWV", B11="JUV", B11="CIV"), 0, 'CASE DATA'!I11+'CASE DATA'!N11)</f>
        <v>0</v>
      </c>
    </row>
    <row r="12" spans="1:7" x14ac:dyDescent="0.3">
      <c r="A12" s="117" t="str">
        <f>IF('CASE DATA'!A12="","",'CASE DATA'!A12)</f>
        <v/>
      </c>
      <c r="B12" s="114" t="str">
        <f>IF('CASE DATA'!A12&lt;&gt;"",IF('CASE DATA'!F12=0, "open charge", 'CASE DATA'!F12),"")</f>
        <v/>
      </c>
      <c r="C12" s="108">
        <f>IF(OR(B12="DISM", B12="JWV", B12="JUV", B12="CIV"), SUM('CASE DATA'!I12:R12), 'CASE DATA'!K12+'CASE DATA'!O12)</f>
        <v>0</v>
      </c>
      <c r="D12" s="239">
        <f>IF(OR(B12="DISM",B12="JWV",B12="JUV",B12="CIV"),0,SUM('CASE DATA'!L12+'CASE DATA'!M12+'CASE DATA'!P12+'CASE DATA'!Q12+'CASE DATA'!R12))</f>
        <v>0</v>
      </c>
      <c r="E12" s="109">
        <f>IF(OR(B12="DISM", B12="JWV", B12="JUV", B12="CIV"), 0, 'CASE DATA'!L12)</f>
        <v>0</v>
      </c>
      <c r="F12" s="110">
        <f>IF(OR(B12="DISM", B12="JWV", B12="JUV", B12="CIV"), 0, 'CASE DATA'!I12+'CASE DATA'!N12)</f>
        <v>0</v>
      </c>
    </row>
    <row r="13" spans="1:7" x14ac:dyDescent="0.3">
      <c r="A13" s="117" t="str">
        <f>IF('CASE DATA'!A13="","",'CASE DATA'!A13)</f>
        <v/>
      </c>
      <c r="B13" s="114" t="str">
        <f>IF('CASE DATA'!A13&lt;&gt;"",IF('CASE DATA'!F13=0, "open charge", 'CASE DATA'!F13),"")</f>
        <v/>
      </c>
      <c r="C13" s="108">
        <f>IF(OR(B13="DISM", B13="JWV", B13="JUV", B13="CIV"), SUM('CASE DATA'!I13:R13), 'CASE DATA'!K13+'CASE DATA'!O13)</f>
        <v>0</v>
      </c>
      <c r="D13" s="239">
        <f>IF(OR(B13="DISM",B13="JWV",B13="JUV",B13="CIV"),0,SUM('CASE DATA'!L13+'CASE DATA'!M13+'CASE DATA'!P13+'CASE DATA'!Q13+'CASE DATA'!R13))</f>
        <v>0</v>
      </c>
      <c r="E13" s="109">
        <f>IF(OR(B13="DISM", B13="JWV", B13="JUV", B13="CIV"), 0, 'CASE DATA'!L13)</f>
        <v>0</v>
      </c>
      <c r="F13" s="110">
        <f>IF(OR(B13="DISM", B13="JWV", B13="JUV", B13="CIV"), 0, 'CASE DATA'!I13+'CASE DATA'!N13)</f>
        <v>0</v>
      </c>
    </row>
    <row r="14" spans="1:7" x14ac:dyDescent="0.3">
      <c r="A14" s="117" t="str">
        <f>IF('CASE DATA'!A14="","",'CASE DATA'!A14)</f>
        <v/>
      </c>
      <c r="B14" s="114" t="str">
        <f>IF('CASE DATA'!A14&lt;&gt;"",IF('CASE DATA'!F14=0, "open charge", 'CASE DATA'!F14),"")</f>
        <v/>
      </c>
      <c r="C14" s="108">
        <f>IF(OR(B14="DISM", B14="JWV", B14="JUV", B14="CIV"), SUM('CASE DATA'!I14:R14), 'CASE DATA'!K14+'CASE DATA'!O14)</f>
        <v>0</v>
      </c>
      <c r="D14" s="239">
        <f>IF(OR(B14="DISM",B14="JWV",B14="JUV",B14="CIV"),0,SUM('CASE DATA'!L14+'CASE DATA'!M14+'CASE DATA'!P14+'CASE DATA'!Q14+'CASE DATA'!R14))</f>
        <v>0</v>
      </c>
      <c r="E14" s="109">
        <f>IF(OR(B14="DISM", B14="JWV", B14="JUV", B14="CIV"), 0, 'CASE DATA'!L14)</f>
        <v>0</v>
      </c>
      <c r="F14" s="110">
        <f>IF(OR(B14="DISM", B14="JWV", B14="JUV", B14="CIV"), 0, 'CASE DATA'!I14+'CASE DATA'!N14)</f>
        <v>0</v>
      </c>
    </row>
    <row r="15" spans="1:7" x14ac:dyDescent="0.3">
      <c r="A15" s="117" t="str">
        <f>IF('CASE DATA'!A15="","",'CASE DATA'!A15)</f>
        <v/>
      </c>
      <c r="B15" s="114" t="str">
        <f>IF('CASE DATA'!A15&lt;&gt;"",IF('CASE DATA'!F15=0, "open charge", 'CASE DATA'!F15),"")</f>
        <v/>
      </c>
      <c r="C15" s="108">
        <f>IF(OR(B15="DISM", B15="JWV", B15="JUV", B15="CIV"), SUM('CASE DATA'!I15:R15), 'CASE DATA'!K15+'CASE DATA'!O15)</f>
        <v>0</v>
      </c>
      <c r="D15" s="239">
        <f>IF(OR(B15="DISM",B15="JWV",B15="JUV",B15="CIV"),0,SUM('CASE DATA'!L15+'CASE DATA'!M15+'CASE DATA'!P15+'CASE DATA'!Q15+'CASE DATA'!R15))</f>
        <v>0</v>
      </c>
      <c r="E15" s="109">
        <f>IF(OR(B15="DISM", B15="JWV", B15="JUV", B15="CIV"), 0, 'CASE DATA'!L15)</f>
        <v>0</v>
      </c>
      <c r="F15" s="110">
        <f>IF(OR(B15="DISM", B15="JWV", B15="JUV", B15="CIV"), 0, 'CASE DATA'!I15+'CASE DATA'!N15)</f>
        <v>0</v>
      </c>
    </row>
    <row r="16" spans="1:7" x14ac:dyDescent="0.3">
      <c r="A16" s="117" t="str">
        <f>IF('CASE DATA'!A16="","",'CASE DATA'!A16)</f>
        <v/>
      </c>
      <c r="B16" s="114" t="str">
        <f>IF('CASE DATA'!A16&lt;&gt;"",IF('CASE DATA'!F16=0, "open charge", 'CASE DATA'!F16),"")</f>
        <v/>
      </c>
      <c r="C16" s="108">
        <f>IF(OR(B16="DISM", B16="JWV", B16="JUV", B16="CIV"), SUM('CASE DATA'!I16:R16), 'CASE DATA'!K16+'CASE DATA'!O16)</f>
        <v>0</v>
      </c>
      <c r="D16" s="239">
        <f>IF(OR(B16="DISM",B16="JWV",B16="JUV",B16="CIV"),0,SUM('CASE DATA'!L16+'CASE DATA'!M16+'CASE DATA'!P16+'CASE DATA'!Q16+'CASE DATA'!R16))</f>
        <v>0</v>
      </c>
      <c r="E16" s="109">
        <f>IF(OR(B16="DISM", B16="JWV", B16="JUV", B16="CIV"), 0, 'CASE DATA'!L16)</f>
        <v>0</v>
      </c>
      <c r="F16" s="110">
        <f>IF(OR(B16="DISM", B16="JWV", B16="JUV", B16="CIV"), 0, 'CASE DATA'!I16+'CASE DATA'!N16)</f>
        <v>0</v>
      </c>
    </row>
    <row r="17" spans="1:6" x14ac:dyDescent="0.3">
      <c r="A17" s="117" t="str">
        <f>IF('CASE DATA'!A17="","",'CASE DATA'!A17)</f>
        <v/>
      </c>
      <c r="B17" s="114" t="str">
        <f>IF('CASE DATA'!A17&lt;&gt;"",IF('CASE DATA'!F17=0, "open charge", 'CASE DATA'!F17),"")</f>
        <v/>
      </c>
      <c r="C17" s="108">
        <f>IF(OR(B17="DISM", B17="JWV", B17="JUV", B17="CIV"), SUM('CASE DATA'!I17:R17), 'CASE DATA'!K17+'CASE DATA'!O17)</f>
        <v>0</v>
      </c>
      <c r="D17" s="239">
        <f>IF(OR(B17="DISM",B17="JWV",B17="JUV",B17="CIV"),0,SUM('CASE DATA'!L17+'CASE DATA'!M17+'CASE DATA'!P17+'CASE DATA'!Q17+'CASE DATA'!R17))</f>
        <v>0</v>
      </c>
      <c r="E17" s="109">
        <f>IF(OR(B17="DISM", B17="JWV", B17="JUV", B17="CIV"), 0, 'CASE DATA'!L17)</f>
        <v>0</v>
      </c>
      <c r="F17" s="110">
        <f>IF(OR(B17="DISM", B17="JWV", B17="JUV", B17="CIV"), 0, 'CASE DATA'!I17+'CASE DATA'!N17)</f>
        <v>0</v>
      </c>
    </row>
    <row r="18" spans="1:6" x14ac:dyDescent="0.3">
      <c r="A18" s="117" t="str">
        <f>IF('CASE DATA'!A18="","",'CASE DATA'!A18)</f>
        <v/>
      </c>
      <c r="B18" s="114" t="str">
        <f>IF('CASE DATA'!A18&lt;&gt;"",IF('CASE DATA'!F18=0, "open charge", 'CASE DATA'!F18),"")</f>
        <v/>
      </c>
      <c r="C18" s="108">
        <f>IF(OR(B18="DISM", B18="JWV", B18="JUV", B18="CIV"), SUM('CASE DATA'!I18:R18), 'CASE DATA'!K18+'CASE DATA'!O18)</f>
        <v>0</v>
      </c>
      <c r="D18" s="239">
        <f>IF(OR(B18="DISM",B18="JWV",B18="JUV",B18="CIV"),0,SUM('CASE DATA'!L18+'CASE DATA'!M18+'CASE DATA'!P18+'CASE DATA'!Q18+'CASE DATA'!R18))</f>
        <v>0</v>
      </c>
      <c r="E18" s="109">
        <f>IF(OR(B18="DISM", B18="JWV", B18="JUV", B18="CIV"), 0, 'CASE DATA'!L18)</f>
        <v>0</v>
      </c>
      <c r="F18" s="110">
        <f>IF(OR(B18="DISM", B18="JWV", B18="JUV", B18="CIV"), 0, 'CASE DATA'!I18+'CASE DATA'!N18)</f>
        <v>0</v>
      </c>
    </row>
    <row r="19" spans="1:6" x14ac:dyDescent="0.3">
      <c r="A19" s="117" t="str">
        <f>IF('CASE DATA'!A19="","",'CASE DATA'!A19)</f>
        <v/>
      </c>
      <c r="B19" s="114" t="str">
        <f>IF('CASE DATA'!A19&lt;&gt;"",IF('CASE DATA'!F19=0, "open charge", 'CASE DATA'!F19),"")</f>
        <v/>
      </c>
      <c r="C19" s="108">
        <f>IF(OR(B19="DISM", B19="JWV", B19="JUV", B19="CIV"), SUM('CASE DATA'!I19:R19), 'CASE DATA'!K19+'CASE DATA'!O19)</f>
        <v>0</v>
      </c>
      <c r="D19" s="239">
        <f>IF(OR(B19="DISM",B19="JWV",B19="JUV",B19="CIV"),0,SUM('CASE DATA'!L19+'CASE DATA'!M19+'CASE DATA'!P19+'CASE DATA'!Q19+'CASE DATA'!R19))</f>
        <v>0</v>
      </c>
      <c r="E19" s="109">
        <f>IF(OR(B19="DISM", B19="JWV", B19="JUV", B19="CIV"), 0, 'CASE DATA'!L19)</f>
        <v>0</v>
      </c>
      <c r="F19" s="110">
        <f>IF(OR(B19="DISM", B19="JWV", B19="JUV", B19="CIV"), 0, 'CASE DATA'!I19+'CASE DATA'!N19)</f>
        <v>0</v>
      </c>
    </row>
    <row r="20" spans="1:6" x14ac:dyDescent="0.3">
      <c r="A20" s="117" t="str">
        <f>IF('CASE DATA'!A20="","",'CASE DATA'!A20)</f>
        <v/>
      </c>
      <c r="B20" s="114" t="str">
        <f>IF('CASE DATA'!A20&lt;&gt;"",IF('CASE DATA'!F20=0, "open charge", 'CASE DATA'!F20),"")</f>
        <v/>
      </c>
      <c r="C20" s="108">
        <f>IF(OR(B20="DISM", B20="JWV", B20="JUV", B20="CIV"), SUM('CASE DATA'!I20:R20), 'CASE DATA'!K20+'CASE DATA'!O20)</f>
        <v>0</v>
      </c>
      <c r="D20" s="239">
        <f>IF(OR(B20="DISM",B20="JWV",B20="JUV",B20="CIV"),0,SUM('CASE DATA'!L20+'CASE DATA'!M20+'CASE DATA'!P20+'CASE DATA'!Q20+'CASE DATA'!R20))</f>
        <v>0</v>
      </c>
      <c r="E20" s="109">
        <f>IF(OR(B20="DISM", B20="JWV", B20="JUV", B20="CIV"), 0, 'CASE DATA'!L20)</f>
        <v>0</v>
      </c>
      <c r="F20" s="110">
        <f>IF(OR(B20="DISM", B20="JWV", B20="JUV", B20="CIV"), 0, 'CASE DATA'!I20+'CASE DATA'!N20)</f>
        <v>0</v>
      </c>
    </row>
    <row r="21" spans="1:6" x14ac:dyDescent="0.3">
      <c r="A21" s="117" t="str">
        <f>IF('CASE DATA'!A21="","",'CASE DATA'!A21)</f>
        <v/>
      </c>
      <c r="B21" s="114" t="str">
        <f>IF('CASE DATA'!A21&lt;&gt;"",IF('CASE DATA'!F21=0, "open charge", 'CASE DATA'!F21),"")</f>
        <v/>
      </c>
      <c r="C21" s="108">
        <f>IF(OR(B21="DISM", B21="JWV", B21="JUV", B21="CIV"), SUM('CASE DATA'!I21:R21), 'CASE DATA'!K21+'CASE DATA'!O21)</f>
        <v>0</v>
      </c>
      <c r="D21" s="239">
        <f>IF(OR(B21="DISM",B21="JWV",B21="JUV",B21="CIV"),0,SUM('CASE DATA'!L21+'CASE DATA'!M21+'CASE DATA'!P21+'CASE DATA'!Q21+'CASE DATA'!R21))</f>
        <v>0</v>
      </c>
      <c r="E21" s="109">
        <f>IF(OR(B21="DISM", B21="JWV", B21="JUV", B21="CIV"), 0, 'CASE DATA'!L21)</f>
        <v>0</v>
      </c>
      <c r="F21" s="110">
        <f>IF(OR(B21="DISM", B21="JWV", B21="JUV", B21="CIV"), 0, 'CASE DATA'!I21+'CASE DATA'!N21)</f>
        <v>0</v>
      </c>
    </row>
    <row r="22" spans="1:6" x14ac:dyDescent="0.3">
      <c r="A22" s="117" t="str">
        <f>IF('CASE DATA'!A22="","",'CASE DATA'!A22)</f>
        <v/>
      </c>
      <c r="B22" s="114" t="str">
        <f>IF('CASE DATA'!A22&lt;&gt;"",IF('CASE DATA'!F22=0, "open charge", 'CASE DATA'!F22),"")</f>
        <v/>
      </c>
      <c r="C22" s="108">
        <f>IF(OR(B22="DISM", B22="JWV", B22="JUV", B22="CIV"), SUM('CASE DATA'!I22:R22), 'CASE DATA'!K22+'CASE DATA'!O22)</f>
        <v>0</v>
      </c>
      <c r="D22" s="239">
        <f>IF(OR(B22="DISM",B22="JWV",B22="JUV",B22="CIV"),0,SUM('CASE DATA'!L22+'CASE DATA'!M22+'CASE DATA'!P22+'CASE DATA'!Q22+'CASE DATA'!R22))</f>
        <v>0</v>
      </c>
      <c r="E22" s="109">
        <f>IF(OR(B22="DISM", B22="JWV", B22="JUV", B22="CIV"), 0, 'CASE DATA'!L22)</f>
        <v>0</v>
      </c>
      <c r="F22" s="110">
        <f>IF(OR(B22="DISM", B22="JWV", B22="JUV", B22="CIV"), 0, 'CASE DATA'!I22+'CASE DATA'!N22)</f>
        <v>0</v>
      </c>
    </row>
    <row r="23" spans="1:6" x14ac:dyDescent="0.3">
      <c r="A23" s="117" t="str">
        <f>IF('CASE DATA'!A23="","",'CASE DATA'!A23)</f>
        <v/>
      </c>
      <c r="B23" s="114" t="str">
        <f>IF('CASE DATA'!A23&lt;&gt;"",IF('CASE DATA'!F23=0, "open charge", 'CASE DATA'!F23),"")</f>
        <v/>
      </c>
      <c r="C23" s="108">
        <f>IF(OR(B23="DISM", B23="JWV", B23="JUV", B23="CIV"), SUM('CASE DATA'!I23:R23), 'CASE DATA'!K23+'CASE DATA'!O23)</f>
        <v>0</v>
      </c>
      <c r="D23" s="239">
        <f>IF(OR(B23="DISM",B23="JWV",B23="JUV",B23="CIV"),0,SUM('CASE DATA'!L23+'CASE DATA'!M23+'CASE DATA'!P23+'CASE DATA'!Q23+'CASE DATA'!R23))</f>
        <v>0</v>
      </c>
      <c r="E23" s="109">
        <f>IF(OR(B23="DISM", B23="JWV", B23="JUV", B23="CIV"), 0, 'CASE DATA'!L23)</f>
        <v>0</v>
      </c>
      <c r="F23" s="110">
        <f>IF(OR(B23="DISM", B23="JWV", B23="JUV", B23="CIV"), 0, 'CASE DATA'!I23+'CASE DATA'!N23)</f>
        <v>0</v>
      </c>
    </row>
    <row r="24" spans="1:6" x14ac:dyDescent="0.3">
      <c r="A24" s="117" t="str">
        <f>IF('CASE DATA'!A24="","",'CASE DATA'!A24)</f>
        <v/>
      </c>
      <c r="B24" s="114" t="str">
        <f>IF('CASE DATA'!A24&lt;&gt;"",IF('CASE DATA'!F24=0, "open charge", 'CASE DATA'!F24),"")</f>
        <v/>
      </c>
      <c r="C24" s="108">
        <f>IF(OR(B24="DISM", B24="JWV", B24="JUV", B24="CIV"), SUM('CASE DATA'!I24:R24), 'CASE DATA'!K24+'CASE DATA'!O24)</f>
        <v>0</v>
      </c>
      <c r="D24" s="239">
        <f>IF(OR(B24="DISM",B24="JWV",B24="JUV",B24="CIV"),0,SUM('CASE DATA'!L24+'CASE DATA'!M24+'CASE DATA'!P24+'CASE DATA'!Q24+'CASE DATA'!R24))</f>
        <v>0</v>
      </c>
      <c r="E24" s="109">
        <f>IF(OR(B24="DISM", B24="JWV", B24="JUV", B24="CIV"), 0, 'CASE DATA'!L24)</f>
        <v>0</v>
      </c>
      <c r="F24" s="110">
        <f>IF(OR(B24="DISM", B24="JWV", B24="JUV", B24="CIV"), 0, 'CASE DATA'!I24+'CASE DATA'!N24)</f>
        <v>0</v>
      </c>
    </row>
    <row r="25" spans="1:6" x14ac:dyDescent="0.3">
      <c r="A25" s="117" t="str">
        <f>IF('CASE DATA'!A25="","",'CASE DATA'!A25)</f>
        <v/>
      </c>
      <c r="B25" s="114" t="str">
        <f>IF('CASE DATA'!A25&lt;&gt;"",IF('CASE DATA'!F25=0, "open charge", 'CASE DATA'!F25),"")</f>
        <v/>
      </c>
      <c r="C25" s="108">
        <f>IF(OR(B25="DISM", B25="JWV", B25="JUV", B25="CIV"), SUM('CASE DATA'!I25:R25), 'CASE DATA'!K25+'CASE DATA'!O25)</f>
        <v>0</v>
      </c>
      <c r="D25" s="239">
        <f>IF(OR(B25="DISM",B25="JWV",B25="JUV",B25="CIV"),0,SUM('CASE DATA'!L25+'CASE DATA'!M25+'CASE DATA'!P25+'CASE DATA'!Q25+'CASE DATA'!R25))</f>
        <v>0</v>
      </c>
      <c r="E25" s="109">
        <f>IF(OR(B25="DISM", B25="JWV", B25="JUV", B25="CIV"), 0, 'CASE DATA'!L25)</f>
        <v>0</v>
      </c>
      <c r="F25" s="110">
        <f>IF(OR(B25="DISM", B25="JWV", B25="JUV", B25="CIV"), 0, 'CASE DATA'!I25+'CASE DATA'!N25)</f>
        <v>0</v>
      </c>
    </row>
    <row r="26" spans="1:6" x14ac:dyDescent="0.3">
      <c r="A26" s="117" t="str">
        <f>IF('CASE DATA'!A26="","",'CASE DATA'!A26)</f>
        <v/>
      </c>
      <c r="B26" s="114" t="str">
        <f>IF('CASE DATA'!A26&lt;&gt;"",IF('CASE DATA'!F26=0, "open charge", 'CASE DATA'!F26),"")</f>
        <v/>
      </c>
      <c r="C26" s="108">
        <f>IF(OR(B26="DISM", B26="JWV", B26="JUV", B26="CIV"), SUM('CASE DATA'!I26:R26), 'CASE DATA'!K26+'CASE DATA'!O26)</f>
        <v>0</v>
      </c>
      <c r="D26" s="239">
        <f>IF(OR(B26="DISM",B26="JWV",B26="JUV",B26="CIV"),0,SUM('CASE DATA'!L26+'CASE DATA'!M26+'CASE DATA'!P26+'CASE DATA'!Q26+'CASE DATA'!R26))</f>
        <v>0</v>
      </c>
      <c r="E26" s="109">
        <f>IF(OR(B26="DISM", B26="JWV", B26="JUV", B26="CIV"), 0, 'CASE DATA'!L26)</f>
        <v>0</v>
      </c>
      <c r="F26" s="110">
        <f>IF(OR(B26="DISM", B26="JWV", B26="JUV", B26="CIV"), 0, 'CASE DATA'!I26+'CASE DATA'!N26)</f>
        <v>0</v>
      </c>
    </row>
    <row r="27" spans="1:6" x14ac:dyDescent="0.3">
      <c r="A27" s="117" t="str">
        <f>IF('CASE DATA'!A27="","",'CASE DATA'!A27)</f>
        <v/>
      </c>
      <c r="B27" s="114" t="str">
        <f>IF('CASE DATA'!A27&lt;&gt;"",IF('CASE DATA'!F27=0, "open charge", 'CASE DATA'!F27),"")</f>
        <v/>
      </c>
      <c r="C27" s="108">
        <f>IF(OR(B27="DISM", B27="JWV", B27="JUV", B27="CIV"), SUM('CASE DATA'!I27:R27), 'CASE DATA'!K27+'CASE DATA'!O27)</f>
        <v>0</v>
      </c>
      <c r="D27" s="239">
        <f>IF(OR(B27="DISM",B27="JWV",B27="JUV",B27="CIV"),0,SUM('CASE DATA'!L27+'CASE DATA'!M27+'CASE DATA'!P27+'CASE DATA'!Q27+'CASE DATA'!R27))</f>
        <v>0</v>
      </c>
      <c r="E27" s="109">
        <f>IF(OR(B27="DISM", B27="JWV", B27="JUV", B27="CIV"), 0, 'CASE DATA'!L27)</f>
        <v>0</v>
      </c>
      <c r="F27" s="110">
        <f>IF(OR(B27="DISM", B27="JWV", B27="JUV", B27="CIV"), 0, 'CASE DATA'!I27+'CASE DATA'!N27)</f>
        <v>0</v>
      </c>
    </row>
    <row r="28" spans="1:6" x14ac:dyDescent="0.3">
      <c r="A28" s="117" t="str">
        <f>IF('CASE DATA'!A28="","",'CASE DATA'!A28)</f>
        <v/>
      </c>
      <c r="B28" s="114" t="str">
        <f>IF('CASE DATA'!A28&lt;&gt;"",IF('CASE DATA'!F28=0, "open charge", 'CASE DATA'!F28),"")</f>
        <v/>
      </c>
      <c r="C28" s="108">
        <f>IF(OR(B28="DISM", B28="JWV", B28="JUV", B28="CIV"), SUM('CASE DATA'!I28:R28), 'CASE DATA'!K28+'CASE DATA'!O28)</f>
        <v>0</v>
      </c>
      <c r="D28" s="239">
        <f>IF(OR(B28="DISM",B28="JWV",B28="JUV",B28="CIV"),0,SUM('CASE DATA'!L28+'CASE DATA'!M28+'CASE DATA'!P28+'CASE DATA'!Q28+'CASE DATA'!R28))</f>
        <v>0</v>
      </c>
      <c r="E28" s="109">
        <f>IF(OR(B28="DISM", B28="JWV", B28="JUV", B28="CIV"), 0, 'CASE DATA'!L28)</f>
        <v>0</v>
      </c>
      <c r="F28" s="110">
        <f>IF(OR(B28="DISM", B28="JWV", B28="JUV", B28="CIV"), 0, 'CASE DATA'!I28+'CASE DATA'!N28)</f>
        <v>0</v>
      </c>
    </row>
    <row r="29" spans="1:6" x14ac:dyDescent="0.3">
      <c r="A29" s="117" t="str">
        <f>IF('CASE DATA'!A29="","",'CASE DATA'!A29)</f>
        <v/>
      </c>
      <c r="B29" s="114" t="str">
        <f>IF('CASE DATA'!A29&lt;&gt;"",IF('CASE DATA'!F29=0, "open charge", 'CASE DATA'!F29),"")</f>
        <v/>
      </c>
      <c r="C29" s="108">
        <f>IF(OR(B29="DISM", B29="JWV", B29="JUV", B29="CIV"), SUM('CASE DATA'!I29:R29), 'CASE DATA'!K29+'CASE DATA'!O29)</f>
        <v>0</v>
      </c>
      <c r="D29" s="239">
        <f>IF(OR(B29="DISM",B29="JWV",B29="JUV",B29="CIV"),0,SUM('CASE DATA'!L29+'CASE DATA'!M29+'CASE DATA'!P29+'CASE DATA'!Q29+'CASE DATA'!R29))</f>
        <v>0</v>
      </c>
      <c r="E29" s="109">
        <f>IF(OR(B29="DISM", B29="JWV", B29="JUV", B29="CIV"), 0, 'CASE DATA'!L29)</f>
        <v>0</v>
      </c>
      <c r="F29" s="110">
        <f>IF(OR(B29="DISM", B29="JWV", B29="JUV", B29="CIV"), 0, 'CASE DATA'!I29+'CASE DATA'!N29)</f>
        <v>0</v>
      </c>
    </row>
    <row r="30" spans="1:6" x14ac:dyDescent="0.3">
      <c r="A30" s="117" t="str">
        <f>IF('CASE DATA'!A30="","",'CASE DATA'!A30)</f>
        <v/>
      </c>
      <c r="B30" s="114" t="str">
        <f>IF('CASE DATA'!A30&lt;&gt;"",IF('CASE DATA'!F30=0, "open charge", 'CASE DATA'!F30),"")</f>
        <v/>
      </c>
      <c r="C30" s="108">
        <f>IF(OR(B30="DISM", B30="JWV", B30="JUV", B30="CIV"), SUM('CASE DATA'!I30:R30), 'CASE DATA'!K30+'CASE DATA'!O30)</f>
        <v>0</v>
      </c>
      <c r="D30" s="239">
        <f>IF(OR(B30="DISM",B30="JWV",B30="JUV",B30="CIV"),0,SUM('CASE DATA'!L30+'CASE DATA'!M30+'CASE DATA'!P30+'CASE DATA'!Q30+'CASE DATA'!R30))</f>
        <v>0</v>
      </c>
      <c r="E30" s="109">
        <f>IF(OR(B30="DISM", B30="JWV", B30="JUV", B30="CIV"), 0, 'CASE DATA'!L30)</f>
        <v>0</v>
      </c>
      <c r="F30" s="110">
        <f>IF(OR(B30="DISM", B30="JWV", B30="JUV", B30="CIV"), 0, 'CASE DATA'!I30+'CASE DATA'!N30)</f>
        <v>0</v>
      </c>
    </row>
    <row r="31" spans="1:6" x14ac:dyDescent="0.3">
      <c r="A31" s="117" t="str">
        <f>IF('CASE DATA'!A31="","",'CASE DATA'!A31)</f>
        <v/>
      </c>
      <c r="B31" s="114" t="str">
        <f>IF('CASE DATA'!A31&lt;&gt;"",IF('CASE DATA'!F31=0, "open charge", 'CASE DATA'!F31),"")</f>
        <v/>
      </c>
      <c r="C31" s="108">
        <f>IF(OR(B31="DISM", B31="JWV", B31="JUV", B31="CIV"), SUM('CASE DATA'!I31:R31), 'CASE DATA'!K31+'CASE DATA'!O31)</f>
        <v>0</v>
      </c>
      <c r="D31" s="239">
        <f>IF(OR(B31="DISM",B31="JWV",B31="JUV",B31="CIV"),0,SUM('CASE DATA'!L31+'CASE DATA'!M31+'CASE DATA'!P31+'CASE DATA'!Q31+'CASE DATA'!R31))</f>
        <v>0</v>
      </c>
      <c r="E31" s="109">
        <f>IF(OR(B31="DISM", B31="JWV", B31="JUV", B31="CIV"), 0, 'CASE DATA'!L31)</f>
        <v>0</v>
      </c>
      <c r="F31" s="110">
        <f>IF(OR(B31="DISM", B31="JWV", B31="JUV", B31="CIV"), 0, 'CASE DATA'!I31+'CASE DATA'!N31)</f>
        <v>0</v>
      </c>
    </row>
    <row r="32" spans="1:6" x14ac:dyDescent="0.3">
      <c r="A32" s="117" t="str">
        <f>IF('CASE DATA'!A32="","",'CASE DATA'!A32)</f>
        <v/>
      </c>
      <c r="B32" s="114" t="str">
        <f>IF('CASE DATA'!A32&lt;&gt;"",IF('CASE DATA'!F32=0, "open charge", 'CASE DATA'!F32),"")</f>
        <v/>
      </c>
      <c r="C32" s="108">
        <f>IF(OR(B32="DISM", B32="JWV", B32="JUV", B32="CIV"), SUM('CASE DATA'!I32:R32), 'CASE DATA'!K32+'CASE DATA'!O32)</f>
        <v>0</v>
      </c>
      <c r="D32" s="239">
        <f>IF(OR(B32="DISM",B32="JWV",B32="JUV",B32="CIV"),0,SUM('CASE DATA'!L32+'CASE DATA'!M32+'CASE DATA'!P32+'CASE DATA'!Q32+'CASE DATA'!R32))</f>
        <v>0</v>
      </c>
      <c r="E32" s="109">
        <f>IF(OR(B32="DISM", B32="JWV", B32="JUV", B32="CIV"), 0, 'CASE DATA'!L32)</f>
        <v>0</v>
      </c>
      <c r="F32" s="110">
        <f>IF(OR(B32="DISM", B32="JWV", B32="JUV", B32="CIV"), 0, 'CASE DATA'!I32+'CASE DATA'!N32)</f>
        <v>0</v>
      </c>
    </row>
    <row r="33" spans="1:7" x14ac:dyDescent="0.3">
      <c r="A33" s="117" t="str">
        <f>IF('CASE DATA'!A33="","",'CASE DATA'!A33)</f>
        <v/>
      </c>
      <c r="B33" s="114" t="str">
        <f>IF('CASE DATA'!A33&lt;&gt;"",IF('CASE DATA'!F33=0, "open charge", 'CASE DATA'!F33),"")</f>
        <v/>
      </c>
      <c r="C33" s="108">
        <f>IF(OR(B33="DISM", B33="JWV", B33="JUV", B33="CIV"), SUM('CASE DATA'!I33:R33), 'CASE DATA'!K33+'CASE DATA'!O33)</f>
        <v>0</v>
      </c>
      <c r="D33" s="239">
        <f>IF(OR(B33="DISM",B33="JWV",B33="JUV",B33="CIV"),0,SUM('CASE DATA'!L33+'CASE DATA'!M33+'CASE DATA'!P33+'CASE DATA'!Q33+'CASE DATA'!R33))</f>
        <v>0</v>
      </c>
      <c r="E33" s="109">
        <f>IF(OR(B33="DISM", B33="JWV", B33="JUV", B33="CIV"), 0, 'CASE DATA'!L33)</f>
        <v>0</v>
      </c>
      <c r="F33" s="110">
        <f>IF(OR(B33="DISM", B33="JWV", B33="JUV", B33="CIV"), 0, 'CASE DATA'!I33+'CASE DATA'!N33)</f>
        <v>0</v>
      </c>
    </row>
    <row r="34" spans="1:7" x14ac:dyDescent="0.3">
      <c r="A34" s="117" t="str">
        <f>IF('CASE DATA'!A34="","",'CASE DATA'!A34)</f>
        <v/>
      </c>
      <c r="B34" s="114" t="str">
        <f>IF('CASE DATA'!A34&lt;&gt;"",IF('CASE DATA'!F34=0, "open charge", 'CASE DATA'!F34),"")</f>
        <v/>
      </c>
      <c r="C34" s="108">
        <f>IF(OR(B34="DISM", B34="JWV", B34="JUV", B34="CIV"), SUM('CASE DATA'!I34:R34), 'CASE DATA'!K34+'CASE DATA'!O34)</f>
        <v>0</v>
      </c>
      <c r="D34" s="239">
        <f>IF(OR(B34="DISM",B34="JWV",B34="JUV",B34="CIV"),0,SUM('CASE DATA'!L34+'CASE DATA'!M34+'CASE DATA'!P34+'CASE DATA'!Q34+'CASE DATA'!R34))</f>
        <v>0</v>
      </c>
      <c r="E34" s="109">
        <f>IF(OR(B34="DISM", B34="JWV", B34="JUV", B34="CIV"), 0, 'CASE DATA'!L34)</f>
        <v>0</v>
      </c>
      <c r="F34" s="110">
        <f>IF(OR(B34="DISM", B34="JWV", B34="JUV", B34="CIV"), 0, 'CASE DATA'!I34+'CASE DATA'!N34)</f>
        <v>0</v>
      </c>
    </row>
    <row r="35" spans="1:7" x14ac:dyDescent="0.3">
      <c r="A35" s="117" t="str">
        <f>IF('CASE DATA'!A35="","",'CASE DATA'!A35)</f>
        <v/>
      </c>
      <c r="B35" s="114" t="str">
        <f>IF('CASE DATA'!A35&lt;&gt;"",IF('CASE DATA'!F35=0, "open charge", 'CASE DATA'!F35),"")</f>
        <v/>
      </c>
      <c r="C35" s="108">
        <f>IF(OR(B35="DISM", B35="JWV", B35="JUV", B35="CIV"), SUM('CASE DATA'!I35:R35), 'CASE DATA'!K35+'CASE DATA'!O35)</f>
        <v>0</v>
      </c>
      <c r="D35" s="239">
        <f>IF(OR(B35="DISM",B35="JWV",B35="JUV",B35="CIV"),0,SUM('CASE DATA'!L35+'CASE DATA'!M35+'CASE DATA'!P35+'CASE DATA'!Q35+'CASE DATA'!R35))</f>
        <v>0</v>
      </c>
      <c r="E35" s="109">
        <f>IF(OR(B35="DISM", B35="JWV", B35="JUV", B35="CIV"), 0, 'CASE DATA'!L35)</f>
        <v>0</v>
      </c>
      <c r="F35" s="110">
        <f>IF(OR(B35="DISM", B35="JWV", B35="JUV", B35="CIV"), 0, 'CASE DATA'!I35+'CASE DATA'!N35)</f>
        <v>0</v>
      </c>
    </row>
    <row r="36" spans="1:7" x14ac:dyDescent="0.3">
      <c r="A36" s="117" t="str">
        <f>IF('CASE DATA'!A36="","",'CASE DATA'!A36)</f>
        <v/>
      </c>
      <c r="B36" s="114" t="str">
        <f>IF('CASE DATA'!A36&lt;&gt;"",IF('CASE DATA'!F36=0, "open charge", 'CASE DATA'!F36),"")</f>
        <v/>
      </c>
      <c r="C36" s="108">
        <f>IF(OR(B36="DISM", B36="JWV", B36="JUV", B36="CIV"), SUM('CASE DATA'!I36:R36), 'CASE DATA'!K36+'CASE DATA'!O36)</f>
        <v>0</v>
      </c>
      <c r="D36" s="239">
        <f>IF(OR(B36="DISM",B36="JWV",B36="JUV",B36="CIV"),0,SUM('CASE DATA'!L36+'CASE DATA'!M36+'CASE DATA'!P36+'CASE DATA'!Q36+'CASE DATA'!R36))</f>
        <v>0</v>
      </c>
      <c r="E36" s="109">
        <f>IF(OR(B36="DISM", B36="JWV", B36="JUV", B36="CIV"), 0, 'CASE DATA'!L36)</f>
        <v>0</v>
      </c>
      <c r="F36" s="110">
        <f>IF(OR(B36="DISM", B36="JWV", B36="JUV", B36="CIV"), 0, 'CASE DATA'!I36+'CASE DATA'!N36)</f>
        <v>0</v>
      </c>
    </row>
    <row r="37" spans="1:7" x14ac:dyDescent="0.3">
      <c r="A37" s="117" t="str">
        <f>IF('CASE DATA'!A37="","",'CASE DATA'!A37)</f>
        <v/>
      </c>
      <c r="B37" s="114" t="str">
        <f>IF('CASE DATA'!A37&lt;&gt;"",IF('CASE DATA'!F37=0, "open charge", 'CASE DATA'!F37),"")</f>
        <v/>
      </c>
      <c r="C37" s="108">
        <f>IF(OR(B37="DISM", B37="JWV", B37="JUV", B37="CIV"), SUM('CASE DATA'!I37:R37), 'CASE DATA'!K37+'CASE DATA'!O37)</f>
        <v>0</v>
      </c>
      <c r="D37" s="239">
        <f>IF(OR(B37="DISM",B37="JWV",B37="JUV",B37="CIV"),0,SUM('CASE DATA'!L37+'CASE DATA'!M37+'CASE DATA'!P37+'CASE DATA'!Q37+'CASE DATA'!R37))</f>
        <v>0</v>
      </c>
      <c r="E37" s="109">
        <f>IF(OR(B37="DISM", B37="JWV", B37="JUV", B37="CIV"), 0, 'CASE DATA'!L37)</f>
        <v>0</v>
      </c>
      <c r="F37" s="110">
        <f>IF(OR(B37="DISM", B37="JWV", B37="JUV", B37="CIV"), 0, 'CASE DATA'!I37+'CASE DATA'!N37)</f>
        <v>0</v>
      </c>
    </row>
    <row r="38" spans="1:7" x14ac:dyDescent="0.3">
      <c r="A38" s="117" t="str">
        <f>IF('CASE DATA'!A38="","",'CASE DATA'!A38)</f>
        <v/>
      </c>
      <c r="B38" s="114" t="str">
        <f>IF('CASE DATA'!A38&lt;&gt;"",IF('CASE DATA'!F38=0, "open charge", 'CASE DATA'!F38),"")</f>
        <v/>
      </c>
      <c r="C38" s="108">
        <f>IF(OR(B38="DISM", B38="JWV", B38="JUV", B38="CIV"), SUM('CASE DATA'!I38:R38), 'CASE DATA'!K38+'CASE DATA'!O38)</f>
        <v>0</v>
      </c>
      <c r="D38" s="239">
        <f>IF(OR(B38="DISM",B38="JWV",B38="JUV",B38="CIV"),0,SUM('CASE DATA'!L38+'CASE DATA'!M38+'CASE DATA'!P38+'CASE DATA'!Q38+'CASE DATA'!R38))</f>
        <v>0</v>
      </c>
      <c r="E38" s="109">
        <f>IF(OR(B38="DISM", B38="JWV", B38="JUV", B38="CIV"), 0, 'CASE DATA'!L38)</f>
        <v>0</v>
      </c>
      <c r="F38" s="110">
        <f>IF(OR(B38="DISM", B38="JWV", B38="JUV", B38="CIV"), 0, 'CASE DATA'!I38+'CASE DATA'!N38)</f>
        <v>0</v>
      </c>
    </row>
    <row r="39" spans="1:7" x14ac:dyDescent="0.3">
      <c r="A39" s="117" t="str">
        <f>IF('CASE DATA'!A39="","",'CASE DATA'!A39)</f>
        <v/>
      </c>
      <c r="B39" s="114" t="str">
        <f>IF('CASE DATA'!A39&lt;&gt;"",IF('CASE DATA'!F39=0, "open charge", 'CASE DATA'!F39),"")</f>
        <v/>
      </c>
      <c r="C39" s="108">
        <f>IF(OR(B39="DISM", B39="JWV", B39="JUV", B39="CIV"), SUM('CASE DATA'!I39:R39), 'CASE DATA'!K39+'CASE DATA'!O39)</f>
        <v>0</v>
      </c>
      <c r="D39" s="239">
        <f>IF(OR(B39="DISM",B39="JWV",B39="JUV",B39="CIV"),0,SUM('CASE DATA'!L39+'CASE DATA'!M39+'CASE DATA'!P39+'CASE DATA'!Q39+'CASE DATA'!R39))</f>
        <v>0</v>
      </c>
      <c r="E39" s="109">
        <f>IF(OR(B39="DISM", B39="JWV", B39="JUV", B39="CIV"), 0, 'CASE DATA'!L39)</f>
        <v>0</v>
      </c>
      <c r="F39" s="110">
        <f>IF(OR(B39="DISM", B39="JWV", B39="JUV", B39="CIV"), 0, 'CASE DATA'!I39+'CASE DATA'!N39)</f>
        <v>0</v>
      </c>
    </row>
    <row r="40" spans="1:7" x14ac:dyDescent="0.3">
      <c r="A40" s="117" t="str">
        <f>IF('CASE DATA'!A40="","",'CASE DATA'!A40)</f>
        <v/>
      </c>
      <c r="B40" s="114" t="str">
        <f>IF('CASE DATA'!A40&lt;&gt;"",IF('CASE DATA'!F40=0, "open charge", 'CASE DATA'!F40),"")</f>
        <v/>
      </c>
      <c r="C40" s="108">
        <f>IF(OR(B40="DISM", B40="JWV", B40="JUV", B40="CIV"), SUM('CASE DATA'!I40:R40), 'CASE DATA'!K40+'CASE DATA'!O40)</f>
        <v>0</v>
      </c>
      <c r="D40" s="239">
        <f>IF(OR(B40="DISM",B40="JWV",B40="JUV",B40="CIV"),0,SUM('CASE DATA'!L40+'CASE DATA'!M40+'CASE DATA'!P40+'CASE DATA'!Q40+'CASE DATA'!R40))</f>
        <v>0</v>
      </c>
      <c r="E40" s="109">
        <f>IF(OR(B40="DISM", B40="JWV", B40="JUV", B40="CIV"), 0, 'CASE DATA'!L40)</f>
        <v>0</v>
      </c>
      <c r="F40" s="110">
        <f>IF(OR(B40="DISM", B40="JWV", B40="JUV", B40="CIV"), 0, 'CASE DATA'!I40+'CASE DATA'!N40)</f>
        <v>0</v>
      </c>
    </row>
    <row r="41" spans="1:7" x14ac:dyDescent="0.3">
      <c r="A41" s="117" t="str">
        <f>IF('CASE DATA'!A41="","",'CASE DATA'!A41)</f>
        <v/>
      </c>
      <c r="B41" s="114" t="str">
        <f>IF('CASE DATA'!A41&lt;&gt;"",IF('CASE DATA'!F41=0, "open charge", 'CASE DATA'!F41),"")</f>
        <v/>
      </c>
      <c r="C41" s="108">
        <f>IF(OR(B41="DISM", B41="JWV", B41="JUV", B41="CIV"), SUM('CASE DATA'!I41:R41), 'CASE DATA'!K41+'CASE DATA'!O41)</f>
        <v>0</v>
      </c>
      <c r="D41" s="239">
        <f>IF(OR(B41="DISM",B41="JWV",B41="JUV",B41="CIV"),0,SUM('CASE DATA'!L41+'CASE DATA'!M41+'CASE DATA'!P41+'CASE DATA'!Q41+'CASE DATA'!R41))</f>
        <v>0</v>
      </c>
      <c r="E41" s="109">
        <f>IF(OR(B41="DISM", B41="JWV", B41="JUV", B41="CIV"), 0, 'CASE DATA'!L41)</f>
        <v>0</v>
      </c>
      <c r="F41" s="110">
        <f>IF(OR(B41="DISM", B41="JWV", B41="JUV", B41="CIV"), 0, 'CASE DATA'!I41+'CASE DATA'!N41)</f>
        <v>0</v>
      </c>
    </row>
    <row r="42" spans="1:7" x14ac:dyDescent="0.3">
      <c r="A42" s="117" t="str">
        <f>IF('CASE DATA'!A42="","",'CASE DATA'!A42)</f>
        <v/>
      </c>
      <c r="B42" s="114" t="str">
        <f>IF('CASE DATA'!A42&lt;&gt;"",IF('CASE DATA'!F42=0, "open charge", 'CASE DATA'!F42),"")</f>
        <v/>
      </c>
      <c r="C42" s="108">
        <f>IF(OR(B42="DISM", B42="JWV", B42="JUV", B42="CIV"), SUM('CASE DATA'!I42:R42), 'CASE DATA'!K42+'CASE DATA'!O42)</f>
        <v>0</v>
      </c>
      <c r="D42" s="239">
        <f>IF(OR(B42="DISM",B42="JWV",B42="JUV",B42="CIV"),0,SUM('CASE DATA'!L42+'CASE DATA'!M42+'CASE DATA'!P42+'CASE DATA'!Q42+'CASE DATA'!R42))</f>
        <v>0</v>
      </c>
      <c r="E42" s="109">
        <f>IF(OR(B42="DISM", B42="JWV", B42="JUV", B42="CIV"), 0, 'CASE DATA'!L42)</f>
        <v>0</v>
      </c>
      <c r="F42" s="110">
        <f>IF(OR(B42="DISM", B42="JWV", B42="JUV", B42="CIV"), 0, 'CASE DATA'!I42+'CASE DATA'!N42)</f>
        <v>0</v>
      </c>
    </row>
    <row r="43" spans="1:7" x14ac:dyDescent="0.3">
      <c r="A43" s="117" t="str">
        <f>IF('CASE DATA'!A43="","",'CASE DATA'!A43)</f>
        <v/>
      </c>
      <c r="B43" s="114" t="str">
        <f>IF('CASE DATA'!A43&lt;&gt;"",IF('CASE DATA'!F43=0, "open charge", 'CASE DATA'!F43),"")</f>
        <v/>
      </c>
      <c r="C43" s="108">
        <f>IF(OR(B43="DISM", B43="JWV", B43="JUV", B43="CIV"), SUM('CASE DATA'!I43:R43), 'CASE DATA'!K43+'CASE DATA'!O43)</f>
        <v>0</v>
      </c>
      <c r="D43" s="239">
        <f>IF(OR(B43="DISM",B43="JWV",B43="JUV",B43="CIV"),0,SUM('CASE DATA'!L43+'CASE DATA'!M43+'CASE DATA'!P43+'CASE DATA'!Q43+'CASE DATA'!R43))</f>
        <v>0</v>
      </c>
      <c r="E43" s="109">
        <f>IF(OR(B43="DISM", B43="JWV", B43="JUV", B43="CIV"), 0, 'CASE DATA'!L43)</f>
        <v>0</v>
      </c>
      <c r="F43" s="110">
        <f>IF(OR(B43="DISM", B43="JWV", B43="JUV", B43="CIV"), 0, 'CASE DATA'!I43+'CASE DATA'!N43)</f>
        <v>0</v>
      </c>
    </row>
    <row r="44" spans="1:7" x14ac:dyDescent="0.3">
      <c r="A44" s="117" t="str">
        <f>IF('CASE DATA'!A44="","",'CASE DATA'!A44)</f>
        <v/>
      </c>
      <c r="B44" s="114" t="str">
        <f>IF('CASE DATA'!A44&lt;&gt;"",IF('CASE DATA'!F44=0, "open charge", 'CASE DATA'!F44),"")</f>
        <v/>
      </c>
      <c r="C44" s="108">
        <f>IF(OR(B44="DISM", B44="JWV", B44="JUV", B44="CIV"), SUM('CASE DATA'!I44:R44), 'CASE DATA'!K44+'CASE DATA'!O44)</f>
        <v>0</v>
      </c>
      <c r="D44" s="239">
        <f>IF(OR(B44="DISM",B44="JWV",B44="JUV",B44="CIV"),0,SUM('CASE DATA'!L44+'CASE DATA'!M44+'CASE DATA'!P44+'CASE DATA'!Q44+'CASE DATA'!R44))</f>
        <v>0</v>
      </c>
      <c r="E44" s="109">
        <f>IF(OR(B44="DISM", B44="JWV", B44="JUV", B44="CIV"), 0, 'CASE DATA'!L44)</f>
        <v>0</v>
      </c>
      <c r="F44" s="110">
        <f>IF(OR(B44="DISM", B44="JWV", B44="JUV", B44="CIV"), 0, 'CASE DATA'!I44+'CASE DATA'!N44)</f>
        <v>0</v>
      </c>
    </row>
    <row r="45" spans="1:7" x14ac:dyDescent="0.3">
      <c r="A45" s="117" t="str">
        <f>IF('CASE DATA'!A45="","",'CASE DATA'!A45)</f>
        <v/>
      </c>
      <c r="B45" s="114" t="str">
        <f>IF('CASE DATA'!A45&lt;&gt;"",IF('CASE DATA'!F45=0, "open charge", 'CASE DATA'!F45),"")</f>
        <v/>
      </c>
      <c r="C45" s="108">
        <f>IF(OR(B45="DISM", B45="JWV", B45="JUV", B45="CIV"), SUM('CASE DATA'!I45:R45), 'CASE DATA'!K45+'CASE DATA'!O45)</f>
        <v>0</v>
      </c>
      <c r="D45" s="239">
        <f>IF(OR(B45="DISM",B45="JWV",B45="JUV",B45="CIV"),0,SUM('CASE DATA'!L45+'CASE DATA'!M45+'CASE DATA'!P45+'CASE DATA'!Q45+'CASE DATA'!R45))</f>
        <v>0</v>
      </c>
      <c r="E45" s="109">
        <f>IF(OR(B45="DISM", B45="JWV", B45="JUV", B45="CIV"), 0, 'CASE DATA'!L45)</f>
        <v>0</v>
      </c>
      <c r="F45" s="110">
        <f>IF(OR(B45="DISM", B45="JWV", B45="JUV", B45="CIV"), 0, 'CASE DATA'!I45+'CASE DATA'!N45)</f>
        <v>0</v>
      </c>
      <c r="G45" s="143"/>
    </row>
    <row r="46" spans="1:7" x14ac:dyDescent="0.3">
      <c r="A46" s="117" t="str">
        <f>IF('CASE DATA'!A46="","",'CASE DATA'!A46)</f>
        <v/>
      </c>
      <c r="B46" s="114" t="str">
        <f>IF('CASE DATA'!A46&lt;&gt;"",IF('CASE DATA'!F46=0, "open charge", 'CASE DATA'!F46),"")</f>
        <v/>
      </c>
      <c r="C46" s="108">
        <f>IF(OR(B46="DISM", B46="JWV", B46="JUV", B46="CIV"), SUM('CASE DATA'!I46:R46), 'CASE DATA'!K46+'CASE DATA'!O46)</f>
        <v>0</v>
      </c>
      <c r="D46" s="239">
        <f>IF(OR(B46="DISM",B46="JWV",B46="JUV",B46="CIV"),0,SUM('CASE DATA'!L46+'CASE DATA'!M46+'CASE DATA'!P46+'CASE DATA'!Q46+'CASE DATA'!R46))</f>
        <v>0</v>
      </c>
      <c r="E46" s="109">
        <f>IF(OR(B46="DISM", B46="JWV", B46="JUV", B46="CIV"), 0, 'CASE DATA'!L46)</f>
        <v>0</v>
      </c>
      <c r="F46" s="110">
        <f>IF(OR(B46="DISM", B46="JWV", B46="JUV", B46="CIV"), 0, 'CASE DATA'!I46+'CASE DATA'!N46)</f>
        <v>0</v>
      </c>
    </row>
    <row r="47" spans="1:7" x14ac:dyDescent="0.3">
      <c r="A47" s="117" t="str">
        <f>IF('CASE DATA'!A47="","",'CASE DATA'!A47)</f>
        <v/>
      </c>
      <c r="B47" s="114" t="str">
        <f>IF('CASE DATA'!A47&lt;&gt;"",IF('CASE DATA'!F47=0, "open charge", 'CASE DATA'!F47),"")</f>
        <v/>
      </c>
      <c r="C47" s="108">
        <f>IF(OR(B47="DISM", B47="JWV", B47="JUV", B47="CIV"), SUM('CASE DATA'!I47:R47), 'CASE DATA'!K47+'CASE DATA'!O47)</f>
        <v>0</v>
      </c>
      <c r="D47" s="239">
        <f>IF(OR(B47="DISM",B47="JWV",B47="JUV",B47="CIV"),0,SUM('CASE DATA'!L47+'CASE DATA'!M47+'CASE DATA'!P47+'CASE DATA'!Q47+'CASE DATA'!R47))</f>
        <v>0</v>
      </c>
      <c r="E47" s="109">
        <f>IF(OR(B47="DISM", B47="JWV", B47="JUV", B47="CIV"), 0, 'CASE DATA'!L47)</f>
        <v>0</v>
      </c>
      <c r="F47" s="110">
        <f>IF(OR(B47="DISM", B47="JWV", B47="JUV", B47="CIV"), 0, 'CASE DATA'!I47+'CASE DATA'!N47)</f>
        <v>0</v>
      </c>
    </row>
    <row r="48" spans="1:7" x14ac:dyDescent="0.3">
      <c r="A48" s="117" t="str">
        <f>IF('CASE DATA'!A48="","",'CASE DATA'!A48)</f>
        <v/>
      </c>
      <c r="B48" s="114" t="str">
        <f>IF('CASE DATA'!A48&lt;&gt;"",IF('CASE DATA'!F48=0, "open charge", 'CASE DATA'!F48),"")</f>
        <v/>
      </c>
      <c r="C48" s="108">
        <f>IF(OR(B48="DISM", B48="JWV", B48="JUV", B48="CIV"), SUM('CASE DATA'!I48:R48), 'CASE DATA'!K48+'CASE DATA'!O48)</f>
        <v>0</v>
      </c>
      <c r="D48" s="239">
        <f>IF(OR(B48="DISM",B48="JWV",B48="JUV",B48="CIV"),0,SUM('CASE DATA'!L48+'CASE DATA'!M48+'CASE DATA'!P48+'CASE DATA'!Q48+'CASE DATA'!R48))</f>
        <v>0</v>
      </c>
      <c r="E48" s="109">
        <f>IF(OR(B48="DISM", B48="JWV", B48="JUV", B48="CIV"), 0, 'CASE DATA'!L48)</f>
        <v>0</v>
      </c>
      <c r="F48" s="110">
        <f>IF(OR(B48="DISM", B48="JWV", B48="JUV", B48="CIV"), 0, 'CASE DATA'!I48+'CASE DATA'!N48)</f>
        <v>0</v>
      </c>
    </row>
    <row r="49" spans="1:6" x14ac:dyDescent="0.3">
      <c r="A49" s="117" t="str">
        <f>IF('CASE DATA'!A49="","",'CASE DATA'!A49)</f>
        <v/>
      </c>
      <c r="B49" s="114" t="str">
        <f>IF('CASE DATA'!A49&lt;&gt;"",IF('CASE DATA'!F49=0, "open charge", 'CASE DATA'!F49),"")</f>
        <v/>
      </c>
      <c r="C49" s="108">
        <f>IF(OR(B49="DISM", B49="JWV", B49="JUV", B49="CIV"), SUM('CASE DATA'!I49:R49), 'CASE DATA'!K49+'CASE DATA'!O49)</f>
        <v>0</v>
      </c>
      <c r="D49" s="239">
        <f>IF(OR(B49="DISM",B49="JWV",B49="JUV",B49="CIV"),0,SUM('CASE DATA'!L49+'CASE DATA'!M49+'CASE DATA'!P49+'CASE DATA'!Q49+'CASE DATA'!R49))</f>
        <v>0</v>
      </c>
      <c r="E49" s="109">
        <f>IF(OR(B49="DISM", B49="JWV", B49="JUV", B49="CIV"), 0, 'CASE DATA'!L49)</f>
        <v>0</v>
      </c>
      <c r="F49" s="110">
        <f>IF(OR(B49="DISM", B49="JWV", B49="JUV", B49="CIV"), 0, 'CASE DATA'!I49+'CASE DATA'!N49)</f>
        <v>0</v>
      </c>
    </row>
    <row r="50" spans="1:6" x14ac:dyDescent="0.3">
      <c r="A50" s="117" t="str">
        <f>IF('CASE DATA'!A50="","",'CASE DATA'!A50)</f>
        <v/>
      </c>
      <c r="B50" s="114" t="str">
        <f>IF('CASE DATA'!A50&lt;&gt;"",IF('CASE DATA'!F50=0, "open charge", 'CASE DATA'!F50),"")</f>
        <v/>
      </c>
      <c r="C50" s="108">
        <f>IF(OR(B50="DISM", B50="JWV", B50="JUV", B50="CIV"), SUM('CASE DATA'!I50:R50), 'CASE DATA'!K50+'CASE DATA'!O50)</f>
        <v>0</v>
      </c>
      <c r="D50" s="239">
        <f>IF(OR(B50="DISM",B50="JWV",B50="JUV",B50="CIV"),0,SUM('CASE DATA'!L50+'CASE DATA'!M50+'CASE DATA'!P50+'CASE DATA'!Q50+'CASE DATA'!R50))</f>
        <v>0</v>
      </c>
      <c r="E50" s="109">
        <f>IF(OR(B50="DISM", B50="JWV", B50="JUV", B50="CIV"), 0, 'CASE DATA'!L50)</f>
        <v>0</v>
      </c>
      <c r="F50" s="110">
        <f>IF(OR(B50="DISM", B50="JWV", B50="JUV", B50="CIV"), 0, 'CASE DATA'!I50+'CASE DATA'!N50)</f>
        <v>0</v>
      </c>
    </row>
    <row r="51" spans="1:6" x14ac:dyDescent="0.3">
      <c r="A51" s="117" t="str">
        <f>IF('CASE DATA'!A51="","",'CASE DATA'!A51)</f>
        <v/>
      </c>
      <c r="B51" s="114" t="str">
        <f>IF('CASE DATA'!A51&lt;&gt;"",IF('CASE DATA'!F51=0, "open charge", 'CASE DATA'!F51),"")</f>
        <v/>
      </c>
      <c r="C51" s="108">
        <f>IF(OR(B51="DISM", B51="JWV", B51="JUV", B51="CIV"), SUM('CASE DATA'!I51:R51), 'CASE DATA'!K51+'CASE DATA'!O51)</f>
        <v>0</v>
      </c>
      <c r="D51" s="239">
        <f>IF(OR(B51="DISM",B51="JWV",B51="JUV",B51="CIV"),0,SUM('CASE DATA'!L51+'CASE DATA'!M51+'CASE DATA'!P51+'CASE DATA'!Q51+'CASE DATA'!R51))</f>
        <v>0</v>
      </c>
      <c r="E51" s="109">
        <f>IF(OR(B51="DISM", B51="JWV", B51="JUV", B51="CIV"), 0, 'CASE DATA'!L51)</f>
        <v>0</v>
      </c>
      <c r="F51" s="110">
        <f>IF(OR(B51="DISM", B51="JWV", B51="JUV", B51="CIV"), 0, 'CASE DATA'!I51+'CASE DATA'!N51)</f>
        <v>0</v>
      </c>
    </row>
    <row r="52" spans="1:6" x14ac:dyDescent="0.3">
      <c r="A52" s="117" t="str">
        <f>IF('CASE DATA'!A52="","",'CASE DATA'!A52)</f>
        <v/>
      </c>
      <c r="B52" s="114" t="str">
        <f>IF('CASE DATA'!A52&lt;&gt;"",IF('CASE DATA'!F52=0, "open charge", 'CASE DATA'!F52),"")</f>
        <v/>
      </c>
      <c r="C52" s="108">
        <f>IF(OR(B52="DISM", B52="JWV", B52="JUV", B52="CIV"), SUM('CASE DATA'!I52:R52), 'CASE DATA'!K52+'CASE DATA'!O52)</f>
        <v>0</v>
      </c>
      <c r="D52" s="239">
        <f>IF(OR(B52="DISM",B52="JWV",B52="JUV",B52="CIV"),0,SUM('CASE DATA'!L52+'CASE DATA'!M52+'CASE DATA'!P52+'CASE DATA'!Q52+'CASE DATA'!R52))</f>
        <v>0</v>
      </c>
      <c r="E52" s="109">
        <f>IF(OR(B52="DISM", B52="JWV", B52="JUV", B52="CIV"), 0, 'CASE DATA'!L52)</f>
        <v>0</v>
      </c>
      <c r="F52" s="110">
        <f>IF(OR(B52="DISM", B52="JWV", B52="JUV", B52="CIV"), 0, 'CASE DATA'!I52+'CASE DATA'!N52)</f>
        <v>0</v>
      </c>
    </row>
    <row r="53" spans="1:6" x14ac:dyDescent="0.3">
      <c r="A53" s="117" t="str">
        <f>IF('CASE DATA'!A53="","",'CASE DATA'!A53)</f>
        <v/>
      </c>
      <c r="B53" s="114" t="str">
        <f>IF('CASE DATA'!A53&lt;&gt;"",IF('CASE DATA'!F53=0, "open charge", 'CASE DATA'!F53),"")</f>
        <v/>
      </c>
      <c r="C53" s="108">
        <f>IF(OR(B53="DISM", B53="JWV", B53="JUV", B53="CIV"), SUM('CASE DATA'!I53:R53), 'CASE DATA'!K53+'CASE DATA'!O53)</f>
        <v>0</v>
      </c>
      <c r="D53" s="239">
        <f>IF(OR(B53="DISM",B53="JWV",B53="JUV",B53="CIV"),0,SUM('CASE DATA'!L53+'CASE DATA'!M53+'CASE DATA'!P53+'CASE DATA'!Q53+'CASE DATA'!R53))</f>
        <v>0</v>
      </c>
      <c r="E53" s="109">
        <f>IF(OR(B53="DISM", B53="JWV", B53="JUV", B53="CIV"), 0, 'CASE DATA'!L53)</f>
        <v>0</v>
      </c>
      <c r="F53" s="110">
        <f>IF(OR(B53="DISM", B53="JWV", B53="JUV", B53="CIV"), 0, 'CASE DATA'!I53+'CASE DATA'!N53)</f>
        <v>0</v>
      </c>
    </row>
    <row r="54" spans="1:6" x14ac:dyDescent="0.3">
      <c r="A54" s="117" t="str">
        <f>IF('CASE DATA'!A54="","",'CASE DATA'!A54)</f>
        <v/>
      </c>
      <c r="B54" s="114" t="str">
        <f>IF('CASE DATA'!A54&lt;&gt;"",IF('CASE DATA'!F54=0, "open charge", 'CASE DATA'!F54),"")</f>
        <v/>
      </c>
      <c r="C54" s="108">
        <f>IF(OR(B54="DISM", B54="JWV", B54="JUV", B54="CIV"), SUM('CASE DATA'!I54:R54), 'CASE DATA'!K54+'CASE DATA'!O54)</f>
        <v>0</v>
      </c>
      <c r="D54" s="239">
        <f>IF(OR(B54="DISM",B54="JWV",B54="JUV",B54="CIV"),0,SUM('CASE DATA'!L54+'CASE DATA'!M54+'CASE DATA'!P54+'CASE DATA'!Q54+'CASE DATA'!R54))</f>
        <v>0</v>
      </c>
      <c r="E54" s="109">
        <f>IF(OR(B54="DISM", B54="JWV", B54="JUV", B54="CIV"), 0, 'CASE DATA'!L54)</f>
        <v>0</v>
      </c>
      <c r="F54" s="110">
        <f>IF(OR(B54="DISM", B54="JWV", B54="JUV", B54="CIV"), 0, 'CASE DATA'!I54+'CASE DATA'!N54)</f>
        <v>0</v>
      </c>
    </row>
    <row r="55" spans="1:6" x14ac:dyDescent="0.3">
      <c r="A55" s="117" t="str">
        <f>IF('CASE DATA'!A55="","",'CASE DATA'!A55)</f>
        <v/>
      </c>
      <c r="B55" s="114" t="str">
        <f>IF('CASE DATA'!A55&lt;&gt;"",IF('CASE DATA'!F55=0, "open charge", 'CASE DATA'!F55),"")</f>
        <v/>
      </c>
      <c r="C55" s="108">
        <f>IF(OR(B55="DISM", B55="JWV", B55="JUV", B55="CIV"), SUM('CASE DATA'!I55:R55), 'CASE DATA'!K55+'CASE DATA'!O55)</f>
        <v>0</v>
      </c>
      <c r="D55" s="239">
        <f>IF(OR(B55="DISM",B55="JWV",B55="JUV",B55="CIV"),0,SUM('CASE DATA'!L55+'CASE DATA'!M55+'CASE DATA'!P55+'CASE DATA'!Q55+'CASE DATA'!R55))</f>
        <v>0</v>
      </c>
      <c r="E55" s="109">
        <f>IF(OR(B55="DISM", B55="JWV", B55="JUV", B55="CIV"), 0, 'CASE DATA'!L55)</f>
        <v>0</v>
      </c>
      <c r="F55" s="110">
        <f>IF(OR(B55="DISM", B55="JWV", B55="JUV", B55="CIV"), 0, 'CASE DATA'!I55+'CASE DATA'!N55)</f>
        <v>0</v>
      </c>
    </row>
    <row r="56" spans="1:6" x14ac:dyDescent="0.3">
      <c r="A56" s="117" t="str">
        <f>IF('CASE DATA'!A56="","",'CASE DATA'!A56)</f>
        <v/>
      </c>
      <c r="B56" s="114" t="str">
        <f>IF('CASE DATA'!A56&lt;&gt;"",IF('CASE DATA'!F56=0, "open charge", 'CASE DATA'!F56),"")</f>
        <v/>
      </c>
      <c r="C56" s="108">
        <f>IF(OR(B56="DISM", B56="JWV", B56="JUV", B56="CIV"), SUM('CASE DATA'!I56:R56), 'CASE DATA'!K56+'CASE DATA'!O56)</f>
        <v>0</v>
      </c>
      <c r="D56" s="239">
        <f>IF(OR(B56="DISM",B56="JWV",B56="JUV",B56="CIV"),0,SUM('CASE DATA'!L56+'CASE DATA'!M56+'CASE DATA'!P56+'CASE DATA'!Q56+'CASE DATA'!R56))</f>
        <v>0</v>
      </c>
      <c r="E56" s="109">
        <f>IF(OR(B56="DISM", B56="JWV", B56="JUV", B56="CIV"), 0, 'CASE DATA'!L56)</f>
        <v>0</v>
      </c>
      <c r="F56" s="110">
        <f>IF(OR(B56="DISM", B56="JWV", B56="JUV", B56="CIV"), 0, 'CASE DATA'!I56+'CASE DATA'!N56)</f>
        <v>0</v>
      </c>
    </row>
    <row r="57" spans="1:6" x14ac:dyDescent="0.3">
      <c r="A57" s="117" t="str">
        <f>IF('CASE DATA'!A57="","",'CASE DATA'!A57)</f>
        <v/>
      </c>
      <c r="B57" s="114" t="str">
        <f>IF('CASE DATA'!A57&lt;&gt;"",IF('CASE DATA'!F57=0, "open charge", 'CASE DATA'!F57),"")</f>
        <v/>
      </c>
      <c r="C57" s="108">
        <f>IF(OR(B57="DISM", B57="JWV", B57="JUV", B57="CIV"), SUM('CASE DATA'!I57:R57), 'CASE DATA'!K57+'CASE DATA'!O57)</f>
        <v>0</v>
      </c>
      <c r="D57" s="239">
        <f>IF(OR(B57="DISM",B57="JWV",B57="JUV",B57="CIV"),0,SUM('CASE DATA'!L57+'CASE DATA'!M57+'CASE DATA'!P57+'CASE DATA'!Q57+'CASE DATA'!R57))</f>
        <v>0</v>
      </c>
      <c r="E57" s="109">
        <f>IF(OR(B57="DISM", B57="JWV", B57="JUV", B57="CIV"), 0, 'CASE DATA'!L57)</f>
        <v>0</v>
      </c>
      <c r="F57" s="110">
        <f>IF(OR(B57="DISM", B57="JWV", B57="JUV", B57="CIV"), 0, 'CASE DATA'!I57+'CASE DATA'!N57)</f>
        <v>0</v>
      </c>
    </row>
    <row r="58" spans="1:6" x14ac:dyDescent="0.3">
      <c r="A58" s="117" t="str">
        <f>IF('CASE DATA'!A58="","",'CASE DATA'!A58)</f>
        <v/>
      </c>
      <c r="B58" s="114" t="str">
        <f>IF('CASE DATA'!A58&lt;&gt;"",IF('CASE DATA'!F58=0, "open charge", 'CASE DATA'!F58),"")</f>
        <v/>
      </c>
      <c r="C58" s="108">
        <f>IF(OR(B58="DISM", B58="JWV", B58="JUV", B58="CIV"), SUM('CASE DATA'!I58:R58), 'CASE DATA'!K58+'CASE DATA'!O58)</f>
        <v>0</v>
      </c>
      <c r="D58" s="239">
        <f>IF(OR(B58="DISM",B58="JWV",B58="JUV",B58="CIV"),0,SUM('CASE DATA'!L58+'CASE DATA'!M58+'CASE DATA'!P58+'CASE DATA'!Q58+'CASE DATA'!R58))</f>
        <v>0</v>
      </c>
      <c r="E58" s="109">
        <f>IF(OR(B58="DISM", B58="JWV", B58="JUV", B58="CIV"), 0, 'CASE DATA'!L58)</f>
        <v>0</v>
      </c>
      <c r="F58" s="110">
        <f>IF(OR(B58="DISM", B58="JWV", B58="JUV", B58="CIV"), 0, 'CASE DATA'!I58+'CASE DATA'!N58)</f>
        <v>0</v>
      </c>
    </row>
    <row r="59" spans="1:6" x14ac:dyDescent="0.3">
      <c r="A59" s="117" t="str">
        <f>IF('CASE DATA'!A59="","",'CASE DATA'!A59)</f>
        <v/>
      </c>
      <c r="B59" s="114" t="str">
        <f>IF('CASE DATA'!A59&lt;&gt;"",IF('CASE DATA'!F59=0, "open charge", 'CASE DATA'!F59),"")</f>
        <v/>
      </c>
      <c r="C59" s="108">
        <f>IF(OR(B59="DISM", B59="JWV", B59="JUV", B59="CIV"), SUM('CASE DATA'!I59:R59), 'CASE DATA'!K59+'CASE DATA'!O59)</f>
        <v>0</v>
      </c>
      <c r="D59" s="239">
        <f>IF(OR(B59="DISM",B59="JWV",B59="JUV",B59="CIV"),0,SUM('CASE DATA'!L59+'CASE DATA'!M59+'CASE DATA'!P59+'CASE DATA'!Q59+'CASE DATA'!R59))</f>
        <v>0</v>
      </c>
      <c r="E59" s="109">
        <f>IF(OR(B59="DISM", B59="JWV", B59="JUV", B59="CIV"), 0, 'CASE DATA'!L59)</f>
        <v>0</v>
      </c>
      <c r="F59" s="110">
        <f>IF(OR(B59="DISM", B59="JWV", B59="JUV", B59="CIV"), 0, 'CASE DATA'!I59+'CASE DATA'!N59)</f>
        <v>0</v>
      </c>
    </row>
    <row r="60" spans="1:6" x14ac:dyDescent="0.3">
      <c r="A60" s="117" t="str">
        <f>IF('CASE DATA'!A60="","",'CASE DATA'!A60)</f>
        <v/>
      </c>
      <c r="B60" s="114" t="str">
        <f>IF('CASE DATA'!A60&lt;&gt;"",IF('CASE DATA'!F60=0, "open charge", 'CASE DATA'!F60),"")</f>
        <v/>
      </c>
      <c r="C60" s="108">
        <f>IF(OR(B60="DISM", B60="JWV", B60="JUV", B60="CIV"), SUM('CASE DATA'!I60:R60), 'CASE DATA'!K60+'CASE DATA'!O60)</f>
        <v>0</v>
      </c>
      <c r="D60" s="239">
        <f>IF(OR(B60="DISM",B60="JWV",B60="JUV",B60="CIV"),0,SUM('CASE DATA'!L60+'CASE DATA'!M60+'CASE DATA'!P60+'CASE DATA'!Q60+'CASE DATA'!R60))</f>
        <v>0</v>
      </c>
      <c r="E60" s="109">
        <f>IF(OR(B60="DISM", B60="JWV", B60="JUV", B60="CIV"), 0, 'CASE DATA'!L60)</f>
        <v>0</v>
      </c>
      <c r="F60" s="110">
        <f>IF(OR(B60="DISM", B60="JWV", B60="JUV", B60="CIV"), 0, 'CASE DATA'!I60+'CASE DATA'!N60)</f>
        <v>0</v>
      </c>
    </row>
    <row r="61" spans="1:6" x14ac:dyDescent="0.3">
      <c r="A61" s="117" t="str">
        <f>IF('CASE DATA'!A61="","",'CASE DATA'!A61)</f>
        <v/>
      </c>
      <c r="B61" s="114" t="str">
        <f>IF('CASE DATA'!A61&lt;&gt;"",IF('CASE DATA'!F61=0, "open charge", 'CASE DATA'!F61),"")</f>
        <v/>
      </c>
      <c r="C61" s="108">
        <f>IF(OR(B61="DISM", B61="JWV", B61="JUV", B61="CIV"), SUM('CASE DATA'!I61:R61), 'CASE DATA'!K61+'CASE DATA'!O61)</f>
        <v>0</v>
      </c>
      <c r="D61" s="239">
        <f>IF(OR(B61="DISM",B61="JWV",B61="JUV",B61="CIV"),0,SUM('CASE DATA'!L61+'CASE DATA'!M61+'CASE DATA'!P61+'CASE DATA'!Q61+'CASE DATA'!R61))</f>
        <v>0</v>
      </c>
      <c r="E61" s="109">
        <f>IF(OR(B61="DISM", B61="JWV", B61="JUV", B61="CIV"), 0, 'CASE DATA'!L61)</f>
        <v>0</v>
      </c>
      <c r="F61" s="110">
        <f>IF(OR(B61="DISM", B61="JWV", B61="JUV", B61="CIV"), 0, 'CASE DATA'!I61+'CASE DATA'!N61)</f>
        <v>0</v>
      </c>
    </row>
    <row r="62" spans="1:6" x14ac:dyDescent="0.3">
      <c r="A62" s="117" t="str">
        <f>IF('CASE DATA'!A62="","",'CASE DATA'!A62)</f>
        <v/>
      </c>
      <c r="B62" s="114" t="str">
        <f>IF('CASE DATA'!A62&lt;&gt;"",IF('CASE DATA'!F62=0, "open charge", 'CASE DATA'!F62),"")</f>
        <v/>
      </c>
      <c r="C62" s="108">
        <f>IF(OR(B62="DISM", B62="JWV", B62="JUV", B62="CIV"), SUM('CASE DATA'!I62:R62), 'CASE DATA'!K62+'CASE DATA'!O62)</f>
        <v>0</v>
      </c>
      <c r="D62" s="239">
        <f>IF(OR(B62="DISM",B62="JWV",B62="JUV",B62="CIV"),0,SUM('CASE DATA'!L62+'CASE DATA'!M62+'CASE DATA'!P62+'CASE DATA'!Q62+'CASE DATA'!R62))</f>
        <v>0</v>
      </c>
      <c r="E62" s="109">
        <f>IF(OR(B62="DISM", B62="JWV", B62="JUV", B62="CIV"), 0, 'CASE DATA'!L62)</f>
        <v>0</v>
      </c>
      <c r="F62" s="110">
        <f>IF(OR(B62="DISM", B62="JWV", B62="JUV", B62="CIV"), 0, 'CASE DATA'!I62+'CASE DATA'!N62)</f>
        <v>0</v>
      </c>
    </row>
    <row r="63" spans="1:6" x14ac:dyDescent="0.3">
      <c r="A63" s="117" t="str">
        <f>IF('CASE DATA'!A63="","",'CASE DATA'!A63)</f>
        <v/>
      </c>
      <c r="B63" s="114" t="str">
        <f>IF('CASE DATA'!A63&lt;&gt;"",IF('CASE DATA'!F63=0, "open charge", 'CASE DATA'!F63),"")</f>
        <v/>
      </c>
      <c r="C63" s="108">
        <f>IF(OR(B63="DISM", B63="JWV", B63="JUV", B63="CIV"), SUM('CASE DATA'!I63:R63), 'CASE DATA'!K63+'CASE DATA'!O63)</f>
        <v>0</v>
      </c>
      <c r="D63" s="239">
        <f>IF(OR(B63="DISM",B63="JWV",B63="JUV",B63="CIV"),0,SUM('CASE DATA'!L63+'CASE DATA'!M63+'CASE DATA'!P63+'CASE DATA'!Q63+'CASE DATA'!R63))</f>
        <v>0</v>
      </c>
      <c r="E63" s="109">
        <f>IF(OR(B63="DISM", B63="JWV", B63="JUV", B63="CIV"), 0, 'CASE DATA'!L63)</f>
        <v>0</v>
      </c>
      <c r="F63" s="110">
        <f>IF(OR(B63="DISM", B63="JWV", B63="JUV", B63="CIV"), 0, 'CASE DATA'!I63+'CASE DATA'!N63)</f>
        <v>0</v>
      </c>
    </row>
    <row r="64" spans="1:6" x14ac:dyDescent="0.3">
      <c r="A64" s="117" t="str">
        <f>IF('CASE DATA'!A64="","",'CASE DATA'!A64)</f>
        <v/>
      </c>
      <c r="B64" s="114" t="str">
        <f>IF('CASE DATA'!A64&lt;&gt;"",IF('CASE DATA'!F64=0, "open charge", 'CASE DATA'!F64),"")</f>
        <v/>
      </c>
      <c r="C64" s="108">
        <f>IF(OR(B64="DISM", B64="JWV", B64="JUV", B64="CIV"), SUM('CASE DATA'!I64:R64), 'CASE DATA'!K64+'CASE DATA'!O64)</f>
        <v>0</v>
      </c>
      <c r="D64" s="239">
        <f>IF(OR(B64="DISM",B64="JWV",B64="JUV",B64="CIV"),0,SUM('CASE DATA'!L64+'CASE DATA'!M64+'CASE DATA'!P64+'CASE DATA'!Q64+'CASE DATA'!R64))</f>
        <v>0</v>
      </c>
      <c r="E64" s="109">
        <f>IF(OR(B64="DISM", B64="JWV", B64="JUV", B64="CIV"), 0, 'CASE DATA'!L64)</f>
        <v>0</v>
      </c>
      <c r="F64" s="110">
        <f>IF(OR(B64="DISM", B64="JWV", B64="JUV", B64="CIV"), 0, 'CASE DATA'!I64+'CASE DATA'!N64)</f>
        <v>0</v>
      </c>
    </row>
    <row r="65" spans="1:6" x14ac:dyDescent="0.3">
      <c r="A65" s="117" t="str">
        <f>IF('CASE DATA'!A65="","",'CASE DATA'!A65)</f>
        <v/>
      </c>
      <c r="B65" s="114" t="str">
        <f>IF('CASE DATA'!A65&lt;&gt;"",IF('CASE DATA'!F65=0, "open charge", 'CASE DATA'!F65),"")</f>
        <v/>
      </c>
      <c r="C65" s="108">
        <f>IF(OR(B65="DISM", B65="JWV", B65="JUV", B65="CIV"), SUM('CASE DATA'!I65:R65), 'CASE DATA'!K65+'CASE DATA'!O65)</f>
        <v>0</v>
      </c>
      <c r="D65" s="239">
        <f>IF(OR(B65="DISM",B65="JWV",B65="JUV",B65="CIV"),0,SUM('CASE DATA'!L65+'CASE DATA'!M65+'CASE DATA'!P65+'CASE DATA'!Q65+'CASE DATA'!R65))</f>
        <v>0</v>
      </c>
      <c r="E65" s="109">
        <f>IF(OR(B65="DISM", B65="JWV", B65="JUV", B65="CIV"), 0, 'CASE DATA'!L65)</f>
        <v>0</v>
      </c>
      <c r="F65" s="110">
        <f>IF(OR(B65="DISM", B65="JWV", B65="JUV", B65="CIV"), 0, 'CASE DATA'!I65+'CASE DATA'!N65)</f>
        <v>0</v>
      </c>
    </row>
    <row r="66" spans="1:6" x14ac:dyDescent="0.3">
      <c r="A66" s="117" t="str">
        <f>IF('CASE DATA'!A66="","",'CASE DATA'!A66)</f>
        <v/>
      </c>
      <c r="B66" s="114" t="str">
        <f>IF('CASE DATA'!A66&lt;&gt;"",IF('CASE DATA'!F66=0, "open charge", 'CASE DATA'!F66),"")</f>
        <v/>
      </c>
      <c r="C66" s="108">
        <f>IF(OR(B66="DISM", B66="JWV", B66="JUV", B66="CIV"), SUM('CASE DATA'!I66:R66), 'CASE DATA'!K66+'CASE DATA'!O66)</f>
        <v>0</v>
      </c>
      <c r="D66" s="239">
        <f>IF(OR(B66="DISM",B66="JWV",B66="JUV",B66="CIV"),0,SUM('CASE DATA'!L66+'CASE DATA'!M66+'CASE DATA'!P66+'CASE DATA'!Q66+'CASE DATA'!R66))</f>
        <v>0</v>
      </c>
      <c r="E66" s="109">
        <f>IF(OR(B66="DISM", B66="JWV", B66="JUV", B66="CIV"), 0, 'CASE DATA'!L66)</f>
        <v>0</v>
      </c>
      <c r="F66" s="110">
        <f>IF(OR(B66="DISM", B66="JWV", B66="JUV", B66="CIV"), 0, 'CASE DATA'!I66+'CASE DATA'!N66)</f>
        <v>0</v>
      </c>
    </row>
    <row r="67" spans="1:6" x14ac:dyDescent="0.3">
      <c r="A67" s="117" t="str">
        <f>IF('CASE DATA'!A67="","",'CASE DATA'!A67)</f>
        <v/>
      </c>
      <c r="B67" s="114" t="str">
        <f>IF('CASE DATA'!A67&lt;&gt;"",IF('CASE DATA'!F67=0, "open charge", 'CASE DATA'!F67),"")</f>
        <v/>
      </c>
      <c r="C67" s="108">
        <f>IF(OR(B67="DISM", B67="JWV", B67="JUV", B67="CIV"), SUM('CASE DATA'!I67:R67), 'CASE DATA'!K67+'CASE DATA'!O67)</f>
        <v>0</v>
      </c>
      <c r="D67" s="239">
        <f>IF(OR(B67="DISM",B67="JWV",B67="JUV",B67="CIV"),0,SUM('CASE DATA'!L67+'CASE DATA'!M67+'CASE DATA'!P67+'CASE DATA'!Q67+'CASE DATA'!R67))</f>
        <v>0</v>
      </c>
      <c r="E67" s="109">
        <f>IF(OR(B67="DISM", B67="JWV", B67="JUV", B67="CIV"), 0, 'CASE DATA'!L67)</f>
        <v>0</v>
      </c>
      <c r="F67" s="110">
        <f>IF(OR(B67="DISM", B67="JWV", B67="JUV", B67="CIV"), 0, 'CASE DATA'!I67+'CASE DATA'!N67)</f>
        <v>0</v>
      </c>
    </row>
    <row r="68" spans="1:6" x14ac:dyDescent="0.3">
      <c r="A68" s="117" t="str">
        <f>IF('CASE DATA'!A68="","",'CASE DATA'!A68)</f>
        <v/>
      </c>
      <c r="B68" s="114" t="str">
        <f>IF('CASE DATA'!A68&lt;&gt;"",IF('CASE DATA'!F68=0, "open charge", 'CASE DATA'!F68),"")</f>
        <v/>
      </c>
      <c r="C68" s="108">
        <f>IF(OR(B68="DISM", B68="JWV", B68="JUV", B68="CIV"), SUM('CASE DATA'!I68:R68), 'CASE DATA'!K68+'CASE DATA'!O68)</f>
        <v>0</v>
      </c>
      <c r="D68" s="239">
        <f>IF(OR(B68="DISM",B68="JWV",B68="JUV",B68="CIV"),0,SUM('CASE DATA'!L68+'CASE DATA'!M68+'CASE DATA'!P68+'CASE DATA'!Q68+'CASE DATA'!R68))</f>
        <v>0</v>
      </c>
      <c r="E68" s="109">
        <f>IF(OR(B68="DISM", B68="JWV", B68="JUV", B68="CIV"), 0, 'CASE DATA'!L68)</f>
        <v>0</v>
      </c>
      <c r="F68" s="110">
        <f>IF(OR(B68="DISM", B68="JWV", B68="JUV", B68="CIV"), 0, 'CASE DATA'!I68+'CASE DATA'!N68)</f>
        <v>0</v>
      </c>
    </row>
    <row r="69" spans="1:6" x14ac:dyDescent="0.3">
      <c r="A69" s="117" t="str">
        <f>IF('CASE DATA'!A69="","",'CASE DATA'!A69)</f>
        <v/>
      </c>
      <c r="B69" s="114" t="str">
        <f>IF('CASE DATA'!A69&lt;&gt;"",IF('CASE DATA'!F69=0, "open charge", 'CASE DATA'!F69),"")</f>
        <v/>
      </c>
      <c r="C69" s="108">
        <f>IF(OR(B69="DISM", B69="JWV", B69="JUV", B69="CIV"), SUM('CASE DATA'!I69:R69), 'CASE DATA'!K69+'CASE DATA'!O69)</f>
        <v>0</v>
      </c>
      <c r="D69" s="239">
        <f>IF(OR(B69="DISM",B69="JWV",B69="JUV",B69="CIV"),0,SUM('CASE DATA'!L69+'CASE DATA'!M69+'CASE DATA'!P69+'CASE DATA'!Q69+'CASE DATA'!R69))</f>
        <v>0</v>
      </c>
      <c r="E69" s="109">
        <f>IF(OR(B69="DISM", B69="JWV", B69="JUV", B69="CIV"), 0, 'CASE DATA'!L69)</f>
        <v>0</v>
      </c>
      <c r="F69" s="110">
        <f>IF(OR(B69="DISM", B69="JWV", B69="JUV", B69="CIV"), 0, 'CASE DATA'!I69+'CASE DATA'!N69)</f>
        <v>0</v>
      </c>
    </row>
    <row r="70" spans="1:6" x14ac:dyDescent="0.3">
      <c r="A70" s="117" t="str">
        <f>IF('CASE DATA'!A70="","",'CASE DATA'!A70)</f>
        <v/>
      </c>
      <c r="B70" s="114" t="str">
        <f>IF('CASE DATA'!A70&lt;&gt;"",IF('CASE DATA'!F70=0, "open charge", 'CASE DATA'!F70),"")</f>
        <v/>
      </c>
      <c r="C70" s="108">
        <f>IF(OR(B70="DISM", B70="JWV", B70="JUV", B70="CIV"), SUM('CASE DATA'!I70:R70), 'CASE DATA'!K70+'CASE DATA'!O70)</f>
        <v>0</v>
      </c>
      <c r="D70" s="239">
        <f>IF(OR(B70="DISM",B70="JWV",B70="JUV",B70="CIV"),0,SUM('CASE DATA'!L70+'CASE DATA'!M70+'CASE DATA'!P70+'CASE DATA'!Q70+'CASE DATA'!R70))</f>
        <v>0</v>
      </c>
      <c r="E70" s="109">
        <f>IF(OR(B70="DISM", B70="JWV", B70="JUV", B70="CIV"), 0, 'CASE DATA'!L70)</f>
        <v>0</v>
      </c>
      <c r="F70" s="110">
        <f>IF(OR(B70="DISM", B70="JWV", B70="JUV", B70="CIV"), 0, 'CASE DATA'!I70+'CASE DATA'!N70)</f>
        <v>0</v>
      </c>
    </row>
    <row r="71" spans="1:6" x14ac:dyDescent="0.3">
      <c r="A71" s="117" t="str">
        <f>IF('CASE DATA'!A71="","",'CASE DATA'!A71)</f>
        <v/>
      </c>
      <c r="B71" s="114" t="str">
        <f>IF('CASE DATA'!A71&lt;&gt;"",IF('CASE DATA'!F71=0, "open charge", 'CASE DATA'!F71),"")</f>
        <v/>
      </c>
      <c r="C71" s="108">
        <f>IF(OR(B71="DISM", B71="JWV", B71="JUV", B71="CIV"), SUM('CASE DATA'!I71:R71), 'CASE DATA'!K71+'CASE DATA'!O71)</f>
        <v>0</v>
      </c>
      <c r="D71" s="239">
        <f>IF(OR(B71="DISM",B71="JWV",B71="JUV",B71="CIV"),0,SUM('CASE DATA'!L71+'CASE DATA'!M71+'CASE DATA'!P71+'CASE DATA'!Q71+'CASE DATA'!R71))</f>
        <v>0</v>
      </c>
      <c r="E71" s="109">
        <f>IF(OR(B71="DISM", B71="JWV", B71="JUV", B71="CIV"), 0, 'CASE DATA'!L71)</f>
        <v>0</v>
      </c>
      <c r="F71" s="110">
        <f>IF(OR(B71="DISM", B71="JWV", B71="JUV", B71="CIV"), 0, 'CASE DATA'!I71+'CASE DATA'!N71)</f>
        <v>0</v>
      </c>
    </row>
    <row r="72" spans="1:6" x14ac:dyDescent="0.3">
      <c r="A72" s="117" t="str">
        <f>IF('CASE DATA'!A72="","",'CASE DATA'!A72)</f>
        <v/>
      </c>
      <c r="B72" s="114" t="str">
        <f>IF('CASE DATA'!A72&lt;&gt;"",IF('CASE DATA'!F72=0, "open charge", 'CASE DATA'!F72),"")</f>
        <v/>
      </c>
      <c r="C72" s="108">
        <f>IF(OR(B72="DISM", B72="JWV", B72="JUV", B72="CIV"), SUM('CASE DATA'!I72:R72), 'CASE DATA'!K72+'CASE DATA'!O72)</f>
        <v>0</v>
      </c>
      <c r="D72" s="239">
        <f>IF(OR(B72="DISM",B72="JWV",B72="JUV",B72="CIV"),0,SUM('CASE DATA'!L72+'CASE DATA'!M72+'CASE DATA'!P72+'CASE DATA'!Q72+'CASE DATA'!R72))</f>
        <v>0</v>
      </c>
      <c r="E72" s="109">
        <f>IF(OR(B72="DISM", B72="JWV", B72="JUV", B72="CIV"), 0, 'CASE DATA'!L72)</f>
        <v>0</v>
      </c>
      <c r="F72" s="110">
        <f>IF(OR(B72="DISM", B72="JWV", B72="JUV", B72="CIV"), 0, 'CASE DATA'!I72+'CASE DATA'!N72)</f>
        <v>0</v>
      </c>
    </row>
    <row r="73" spans="1:6" x14ac:dyDescent="0.3">
      <c r="A73" s="117" t="str">
        <f>IF('CASE DATA'!A73="","",'CASE DATA'!A73)</f>
        <v/>
      </c>
      <c r="B73" s="114" t="str">
        <f>IF('CASE DATA'!A73&lt;&gt;"",IF('CASE DATA'!F73=0, "open charge", 'CASE DATA'!F73),"")</f>
        <v/>
      </c>
      <c r="C73" s="108">
        <f>IF(OR(B73="DISM", B73="JWV", B73="JUV", B73="CIV"), SUM('CASE DATA'!I73:R73), 'CASE DATA'!K73+'CASE DATA'!O73)</f>
        <v>0</v>
      </c>
      <c r="D73" s="239">
        <f>IF(OR(B73="DISM",B73="JWV",B73="JUV",B73="CIV"),0,SUM('CASE DATA'!L73+'CASE DATA'!M73+'CASE DATA'!P73+'CASE DATA'!Q73+'CASE DATA'!R73))</f>
        <v>0</v>
      </c>
      <c r="E73" s="109">
        <f>IF(OR(B73="DISM", B73="JWV", B73="JUV", B73="CIV"), 0, 'CASE DATA'!L73)</f>
        <v>0</v>
      </c>
      <c r="F73" s="110">
        <f>IF(OR(B73="DISM", B73="JWV", B73="JUV", B73="CIV"), 0, 'CASE DATA'!I73+'CASE DATA'!N73)</f>
        <v>0</v>
      </c>
    </row>
    <row r="74" spans="1:6" x14ac:dyDescent="0.3">
      <c r="A74" s="117" t="str">
        <f>IF('CASE DATA'!A74="","",'CASE DATA'!A74)</f>
        <v/>
      </c>
      <c r="B74" s="114" t="str">
        <f>IF('CASE DATA'!A74&lt;&gt;"",IF('CASE DATA'!F74=0, "open charge", 'CASE DATA'!F74),"")</f>
        <v/>
      </c>
      <c r="C74" s="108">
        <f>IF(OR(B74="DISM", B74="JWV", B74="JUV", B74="CIV"), SUM('CASE DATA'!I74:R74), 'CASE DATA'!K74+'CASE DATA'!O74)</f>
        <v>0</v>
      </c>
      <c r="D74" s="239">
        <f>IF(OR(B74="DISM",B74="JWV",B74="JUV",B74="CIV"),0,SUM('CASE DATA'!L74+'CASE DATA'!M74+'CASE DATA'!P74+'CASE DATA'!Q74+'CASE DATA'!R74))</f>
        <v>0</v>
      </c>
      <c r="E74" s="109">
        <f>IF(OR(B74="DISM", B74="JWV", B74="JUV", B74="CIV"), 0, 'CASE DATA'!L74)</f>
        <v>0</v>
      </c>
      <c r="F74" s="110">
        <f>IF(OR(B74="DISM", B74="JWV", B74="JUV", B74="CIV"), 0, 'CASE DATA'!I74+'CASE DATA'!N74)</f>
        <v>0</v>
      </c>
    </row>
    <row r="75" spans="1:6" x14ac:dyDescent="0.3">
      <c r="A75" s="117" t="str">
        <f>IF('CASE DATA'!A75="","",'CASE DATA'!A75)</f>
        <v/>
      </c>
      <c r="B75" s="114" t="str">
        <f>IF('CASE DATA'!A75&lt;&gt;"",IF('CASE DATA'!F75=0, "open charge", 'CASE DATA'!F75),"")</f>
        <v/>
      </c>
      <c r="C75" s="108">
        <f>IF(OR(B75="DISM", B75="JWV", B75="JUV", B75="CIV"), SUM('CASE DATA'!I75:R75), 'CASE DATA'!K75+'CASE DATA'!O75)</f>
        <v>0</v>
      </c>
      <c r="D75" s="239">
        <f>IF(OR(B75="DISM",B75="JWV",B75="JUV",B75="CIV"),0,SUM('CASE DATA'!L75+'CASE DATA'!M75+'CASE DATA'!P75+'CASE DATA'!Q75+'CASE DATA'!R75))</f>
        <v>0</v>
      </c>
      <c r="E75" s="109">
        <f>IF(OR(B75="DISM", B75="JWV", B75="JUV", B75="CIV"), 0, 'CASE DATA'!L75)</f>
        <v>0</v>
      </c>
      <c r="F75" s="110">
        <f>IF(OR(B75="DISM", B75="JWV", B75="JUV", B75="CIV"), 0, 'CASE DATA'!I75+'CASE DATA'!N75)</f>
        <v>0</v>
      </c>
    </row>
    <row r="76" spans="1:6" x14ac:dyDescent="0.3">
      <c r="A76" s="117" t="str">
        <f>IF('CASE DATA'!A76="","",'CASE DATA'!A76)</f>
        <v/>
      </c>
      <c r="B76" s="114" t="str">
        <f>IF('CASE DATA'!A76&lt;&gt;"",IF('CASE DATA'!F76=0, "open charge", 'CASE DATA'!F76),"")</f>
        <v/>
      </c>
      <c r="C76" s="108">
        <f>IF(OR(B76="DISM", B76="JWV", B76="JUV", B76="CIV"), SUM('CASE DATA'!I76:R76), 'CASE DATA'!K76+'CASE DATA'!O76)</f>
        <v>0</v>
      </c>
      <c r="D76" s="239">
        <f>IF(OR(B76="DISM",B76="JWV",B76="JUV",B76="CIV"),0,SUM('CASE DATA'!L76+'CASE DATA'!M76+'CASE DATA'!P76+'CASE DATA'!Q76+'CASE DATA'!R76))</f>
        <v>0</v>
      </c>
      <c r="E76" s="109">
        <f>IF(OR(B76="DISM", B76="JWV", B76="JUV", B76="CIV"), 0, 'CASE DATA'!L76)</f>
        <v>0</v>
      </c>
      <c r="F76" s="110">
        <f>IF(OR(B76="DISM", B76="JWV", B76="JUV", B76="CIV"), 0, 'CASE DATA'!I76+'CASE DATA'!N76)</f>
        <v>0</v>
      </c>
    </row>
    <row r="77" spans="1:6" x14ac:dyDescent="0.3">
      <c r="A77" s="117" t="str">
        <f>IF('CASE DATA'!A77="","",'CASE DATA'!A77)</f>
        <v/>
      </c>
      <c r="B77" s="114" t="str">
        <f>IF('CASE DATA'!A77&lt;&gt;"",IF('CASE DATA'!F77=0, "open charge", 'CASE DATA'!F77),"")</f>
        <v/>
      </c>
      <c r="C77" s="108">
        <f>IF(OR(B77="DISM", B77="JWV", B77="JUV", B77="CIV"), SUM('CASE DATA'!I77:R77), 'CASE DATA'!K77+'CASE DATA'!O77)</f>
        <v>0</v>
      </c>
      <c r="D77" s="239">
        <f>IF(OR(B77="DISM",B77="JWV",B77="JUV",B77="CIV"),0,SUM('CASE DATA'!L77+'CASE DATA'!M77+'CASE DATA'!P77+'CASE DATA'!Q77+'CASE DATA'!R77))</f>
        <v>0</v>
      </c>
      <c r="E77" s="109">
        <f>IF(OR(B77="DISM", B77="JWV", B77="JUV", B77="CIV"), 0, 'CASE DATA'!L77)</f>
        <v>0</v>
      </c>
      <c r="F77" s="110">
        <f>IF(OR(B77="DISM", B77="JWV", B77="JUV", B77="CIV"), 0, 'CASE DATA'!I77+'CASE DATA'!N77)</f>
        <v>0</v>
      </c>
    </row>
    <row r="78" spans="1:6" x14ac:dyDescent="0.3">
      <c r="A78" s="117" t="str">
        <f>IF('CASE DATA'!A78="","",'CASE DATA'!A78)</f>
        <v/>
      </c>
      <c r="B78" s="114" t="str">
        <f>IF('CASE DATA'!A78&lt;&gt;"",IF('CASE DATA'!F78=0, "open charge", 'CASE DATA'!F78),"")</f>
        <v/>
      </c>
      <c r="C78" s="108">
        <f>IF(OR(B78="DISM", B78="JWV", B78="JUV", B78="CIV"), SUM('CASE DATA'!I78:R78), 'CASE DATA'!K78+'CASE DATA'!O78)</f>
        <v>0</v>
      </c>
      <c r="D78" s="239">
        <f>IF(OR(B78="DISM",B78="JWV",B78="JUV",B78="CIV"),0,SUM('CASE DATA'!L78+'CASE DATA'!M78+'CASE DATA'!P78+'CASE DATA'!Q78+'CASE DATA'!R78))</f>
        <v>0</v>
      </c>
      <c r="E78" s="109">
        <f>IF(OR(B78="DISM", B78="JWV", B78="JUV", B78="CIV"), 0, 'CASE DATA'!L78)</f>
        <v>0</v>
      </c>
      <c r="F78" s="110">
        <f>IF(OR(B78="DISM", B78="JWV", B78="JUV", B78="CIV"), 0, 'CASE DATA'!I78+'CASE DATA'!N78)</f>
        <v>0</v>
      </c>
    </row>
    <row r="79" spans="1:6" x14ac:dyDescent="0.3">
      <c r="A79" s="117" t="str">
        <f>IF('CASE DATA'!A79="","",'CASE DATA'!A79)</f>
        <v/>
      </c>
      <c r="B79" s="114" t="str">
        <f>IF('CASE DATA'!A79&lt;&gt;"",IF('CASE DATA'!F79=0, "open charge", 'CASE DATA'!F79),"")</f>
        <v/>
      </c>
      <c r="C79" s="108">
        <f>IF(OR(B79="DISM", B79="JWV", B79="JUV", B79="CIV"), SUM('CASE DATA'!I79:R79), 'CASE DATA'!K79+'CASE DATA'!O79)</f>
        <v>0</v>
      </c>
      <c r="D79" s="239">
        <f>IF(OR(B79="DISM",B79="JWV",B79="JUV",B79="CIV"),0,SUM('CASE DATA'!L79+'CASE DATA'!M79+'CASE DATA'!P79+'CASE DATA'!Q79+'CASE DATA'!R79))</f>
        <v>0</v>
      </c>
      <c r="E79" s="109">
        <f>IF(OR(B79="DISM", B79="JWV", B79="JUV", B79="CIV"), 0, 'CASE DATA'!L79)</f>
        <v>0</v>
      </c>
      <c r="F79" s="110">
        <f>IF(OR(B79="DISM", B79="JWV", B79="JUV", B79="CIV"), 0, 'CASE DATA'!I79+'CASE DATA'!N79)</f>
        <v>0</v>
      </c>
    </row>
    <row r="80" spans="1:6" x14ac:dyDescent="0.3">
      <c r="A80" s="117" t="str">
        <f>IF('CASE DATA'!A80="","",'CASE DATA'!A80)</f>
        <v/>
      </c>
      <c r="B80" s="114" t="str">
        <f>IF('CASE DATA'!A80&lt;&gt;"",IF('CASE DATA'!F80=0, "open charge", 'CASE DATA'!F80),"")</f>
        <v/>
      </c>
      <c r="C80" s="108">
        <f>IF(OR(B80="DISM", B80="JWV", B80="JUV", B80="CIV"), SUM('CASE DATA'!I80:R80), 'CASE DATA'!K80+'CASE DATA'!O80)</f>
        <v>0</v>
      </c>
      <c r="D80" s="239">
        <f>IF(OR(B80="DISM",B80="JWV",B80="JUV",B80="CIV"),0,SUM('CASE DATA'!L80+'CASE DATA'!M80+'CASE DATA'!P80+'CASE DATA'!Q80+'CASE DATA'!R80))</f>
        <v>0</v>
      </c>
      <c r="E80" s="109">
        <f>IF(OR(B80="DISM", B80="JWV", B80="JUV", B80="CIV"), 0, 'CASE DATA'!L80)</f>
        <v>0</v>
      </c>
      <c r="F80" s="110">
        <f>IF(OR(B80="DISM", B80="JWV", B80="JUV", B80="CIV"), 0, 'CASE DATA'!I80+'CASE DATA'!N80)</f>
        <v>0</v>
      </c>
    </row>
    <row r="81" spans="1:6" x14ac:dyDescent="0.3">
      <c r="A81" s="117" t="str">
        <f>IF('CASE DATA'!A81="","",'CASE DATA'!A81)</f>
        <v/>
      </c>
      <c r="B81" s="114" t="str">
        <f>IF('CASE DATA'!A81&lt;&gt;"",IF('CASE DATA'!F81=0, "open charge", 'CASE DATA'!F81),"")</f>
        <v/>
      </c>
      <c r="C81" s="108">
        <f>IF(OR(B81="DISM", B81="JWV", B81="JUV", B81="CIV"), SUM('CASE DATA'!I81:R81), 'CASE DATA'!K81+'CASE DATA'!O81)</f>
        <v>0</v>
      </c>
      <c r="D81" s="239">
        <f>IF(OR(B81="DISM",B81="JWV",B81="JUV",B81="CIV"),0,SUM('CASE DATA'!L81+'CASE DATA'!M81+'CASE DATA'!P81+'CASE DATA'!Q81+'CASE DATA'!R81))</f>
        <v>0</v>
      </c>
      <c r="E81" s="109">
        <f>IF(OR(B81="DISM", B81="JWV", B81="JUV", B81="CIV"), 0, 'CASE DATA'!L81)</f>
        <v>0</v>
      </c>
      <c r="F81" s="110">
        <f>IF(OR(B81="DISM", B81="JWV", B81="JUV", B81="CIV"), 0, 'CASE DATA'!I81+'CASE DATA'!N81)</f>
        <v>0</v>
      </c>
    </row>
    <row r="82" spans="1:6" x14ac:dyDescent="0.3">
      <c r="A82" s="117" t="str">
        <f>IF('CASE DATA'!A82="","",'CASE DATA'!A82)</f>
        <v/>
      </c>
      <c r="B82" s="114" t="str">
        <f>IF('CASE DATA'!A82&lt;&gt;"",IF('CASE DATA'!F82=0, "open charge", 'CASE DATA'!F82),"")</f>
        <v/>
      </c>
      <c r="C82" s="108">
        <f>IF(OR(B82="DISM", B82="JWV", B82="JUV", B82="CIV"), SUM('CASE DATA'!I82:R82), 'CASE DATA'!K82+'CASE DATA'!O82)</f>
        <v>0</v>
      </c>
      <c r="D82" s="239">
        <f>IF(OR(B82="DISM",B82="JWV",B82="JUV",B82="CIV"),0,SUM('CASE DATA'!L82+'CASE DATA'!M82+'CASE DATA'!P82+'CASE DATA'!Q82+'CASE DATA'!R82))</f>
        <v>0</v>
      </c>
      <c r="E82" s="109">
        <f>IF(OR(B82="DISM", B82="JWV", B82="JUV", B82="CIV"), 0, 'CASE DATA'!L82)</f>
        <v>0</v>
      </c>
      <c r="F82" s="110">
        <f>IF(OR(B82="DISM", B82="JWV", B82="JUV", B82="CIV"), 0, 'CASE DATA'!I82+'CASE DATA'!N82)</f>
        <v>0</v>
      </c>
    </row>
    <row r="83" spans="1:6" x14ac:dyDescent="0.3">
      <c r="A83" s="117" t="str">
        <f>IF('CASE DATA'!A83="","",'CASE DATA'!A83)</f>
        <v/>
      </c>
      <c r="B83" s="114" t="str">
        <f>IF('CASE DATA'!A83&lt;&gt;"",IF('CASE DATA'!F83=0, "open charge", 'CASE DATA'!F83),"")</f>
        <v/>
      </c>
      <c r="C83" s="108">
        <f>IF(OR(B83="DISM", B83="JWV", B83="JUV", B83="CIV"), SUM('CASE DATA'!I83:R83), 'CASE DATA'!K83+'CASE DATA'!O83)</f>
        <v>0</v>
      </c>
      <c r="D83" s="239">
        <f>IF(OR(B83="DISM",B83="JWV",B83="JUV",B83="CIV"),0,SUM('CASE DATA'!L83+'CASE DATA'!M83+'CASE DATA'!P83+'CASE DATA'!Q83+'CASE DATA'!R83))</f>
        <v>0</v>
      </c>
      <c r="E83" s="109">
        <f>IF(OR(B83="DISM", B83="JWV", B83="JUV", B83="CIV"), 0, 'CASE DATA'!L83)</f>
        <v>0</v>
      </c>
      <c r="F83" s="110">
        <f>IF(OR(B83="DISM", B83="JWV", B83="JUV", B83="CIV"), 0, 'CASE DATA'!I83+'CASE DATA'!N83)</f>
        <v>0</v>
      </c>
    </row>
    <row r="84" spans="1:6" x14ac:dyDescent="0.3">
      <c r="A84" s="117" t="str">
        <f>IF('CASE DATA'!A84="","",'CASE DATA'!A84)</f>
        <v/>
      </c>
      <c r="B84" s="114" t="str">
        <f>IF('CASE DATA'!A84&lt;&gt;"",IF('CASE DATA'!F84=0, "open charge", 'CASE DATA'!F84),"")</f>
        <v/>
      </c>
      <c r="C84" s="108">
        <f>IF(OR(B84="DISM", B84="JWV", B84="JUV", B84="CIV"), SUM('CASE DATA'!I84:R84), 'CASE DATA'!K84+'CASE DATA'!O84)</f>
        <v>0</v>
      </c>
      <c r="D84" s="239">
        <f>IF(OR(B84="DISM",B84="JWV",B84="JUV",B84="CIV"),0,SUM('CASE DATA'!L84+'CASE DATA'!M84+'CASE DATA'!P84+'CASE DATA'!Q84+'CASE DATA'!R84))</f>
        <v>0</v>
      </c>
      <c r="E84" s="109">
        <f>IF(OR(B84="DISM", B84="JWV", B84="JUV", B84="CIV"), 0, 'CASE DATA'!L84)</f>
        <v>0</v>
      </c>
      <c r="F84" s="110">
        <f>IF(OR(B84="DISM", B84="JWV", B84="JUV", B84="CIV"), 0, 'CASE DATA'!I84+'CASE DATA'!N84)</f>
        <v>0</v>
      </c>
    </row>
    <row r="85" spans="1:6" x14ac:dyDescent="0.3">
      <c r="A85" s="117" t="str">
        <f>IF('CASE DATA'!A85="","",'CASE DATA'!A85)</f>
        <v/>
      </c>
      <c r="B85" s="114" t="str">
        <f>IF('CASE DATA'!A85&lt;&gt;"",IF('CASE DATA'!F85=0, "open charge", 'CASE DATA'!F85),"")</f>
        <v/>
      </c>
      <c r="C85" s="108">
        <f>IF(OR(B85="DISM", B85="JWV", B85="JUV", B85="CIV"), SUM('CASE DATA'!I85:R85), 'CASE DATA'!K85+'CASE DATA'!O85)</f>
        <v>0</v>
      </c>
      <c r="D85" s="239">
        <f>IF(OR(B85="DISM",B85="JWV",B85="JUV",B85="CIV"),0,SUM('CASE DATA'!L85+'CASE DATA'!M85+'CASE DATA'!P85+'CASE DATA'!Q85+'CASE DATA'!R85))</f>
        <v>0</v>
      </c>
      <c r="E85" s="109">
        <f>IF(OR(B85="DISM", B85="JWV", B85="JUV", B85="CIV"), 0, 'CASE DATA'!L85)</f>
        <v>0</v>
      </c>
      <c r="F85" s="110">
        <f>IF(OR(B85="DISM", B85="JWV", B85="JUV", B85="CIV"), 0, 'CASE DATA'!I85+'CASE DATA'!N85)</f>
        <v>0</v>
      </c>
    </row>
    <row r="86" spans="1:6" x14ac:dyDescent="0.3">
      <c r="A86" s="117" t="str">
        <f>IF('CASE DATA'!A86="","",'CASE DATA'!A86)</f>
        <v/>
      </c>
      <c r="B86" s="114" t="str">
        <f>IF('CASE DATA'!A86&lt;&gt;"",IF('CASE DATA'!F86=0, "open charge", 'CASE DATA'!F86),"")</f>
        <v/>
      </c>
      <c r="C86" s="108">
        <f>IF(OR(B86="DISM", B86="JWV", B86="JUV", B86="CIV"), SUM('CASE DATA'!I86:R86), 'CASE DATA'!K86+'CASE DATA'!O86)</f>
        <v>0</v>
      </c>
      <c r="D86" s="239">
        <f>IF(OR(B86="DISM",B86="JWV",B86="JUV",B86="CIV"),0,SUM('CASE DATA'!L86+'CASE DATA'!M86+'CASE DATA'!P86+'CASE DATA'!Q86+'CASE DATA'!R86))</f>
        <v>0</v>
      </c>
      <c r="E86" s="109">
        <f>IF(OR(B86="DISM", B86="JWV", B86="JUV", B86="CIV"), 0, 'CASE DATA'!L86)</f>
        <v>0</v>
      </c>
      <c r="F86" s="110">
        <f>IF(OR(B86="DISM", B86="JWV", B86="JUV", B86="CIV"), 0, 'CASE DATA'!I86+'CASE DATA'!N86)</f>
        <v>0</v>
      </c>
    </row>
    <row r="87" spans="1:6" x14ac:dyDescent="0.3">
      <c r="A87" s="117" t="str">
        <f>IF('CASE DATA'!A87="","",'CASE DATA'!A87)</f>
        <v/>
      </c>
      <c r="B87" s="114" t="str">
        <f>IF('CASE DATA'!A87&lt;&gt;"",IF('CASE DATA'!F87=0, "open charge", 'CASE DATA'!F87),"")</f>
        <v/>
      </c>
      <c r="C87" s="108">
        <f>IF(OR(B87="DISM", B87="JWV", B87="JUV", B87="CIV"), SUM('CASE DATA'!I87:R87), 'CASE DATA'!K87+'CASE DATA'!O87)</f>
        <v>0</v>
      </c>
      <c r="D87" s="239">
        <f>IF(OR(B87="DISM",B87="JWV",B87="JUV",B87="CIV"),0,SUM('CASE DATA'!L87+'CASE DATA'!M87+'CASE DATA'!P87+'CASE DATA'!Q87+'CASE DATA'!R87))</f>
        <v>0</v>
      </c>
      <c r="E87" s="109">
        <f>IF(OR(B87="DISM", B87="JWV", B87="JUV", B87="CIV"), 0, 'CASE DATA'!L87)</f>
        <v>0</v>
      </c>
      <c r="F87" s="110">
        <f>IF(OR(B87="DISM", B87="JWV", B87="JUV", B87="CIV"), 0, 'CASE DATA'!I87+'CASE DATA'!N87)</f>
        <v>0</v>
      </c>
    </row>
    <row r="88" spans="1:6" x14ac:dyDescent="0.3">
      <c r="A88" s="117" t="str">
        <f>IF('CASE DATA'!A88="","",'CASE DATA'!A88)</f>
        <v/>
      </c>
      <c r="B88" s="114" t="str">
        <f>IF('CASE DATA'!A88&lt;&gt;"",IF('CASE DATA'!F88=0, "open charge", 'CASE DATA'!F88),"")</f>
        <v/>
      </c>
      <c r="C88" s="108">
        <f>IF(OR(B88="DISM", B88="JWV", B88="JUV", B88="CIV"), SUM('CASE DATA'!I88:R88), 'CASE DATA'!K88+'CASE DATA'!O88)</f>
        <v>0</v>
      </c>
      <c r="D88" s="239">
        <f>IF(OR(B88="DISM",B88="JWV",B88="JUV",B88="CIV"),0,SUM('CASE DATA'!L88+'CASE DATA'!M88+'CASE DATA'!P88+'CASE DATA'!Q88+'CASE DATA'!R88))</f>
        <v>0</v>
      </c>
      <c r="E88" s="109">
        <f>IF(OR(B88="DISM", B88="JWV", B88="JUV", B88="CIV"), 0, 'CASE DATA'!L88)</f>
        <v>0</v>
      </c>
      <c r="F88" s="110">
        <f>IF(OR(B88="DISM", B88="JWV", B88="JUV", B88="CIV"), 0, 'CASE DATA'!I88+'CASE DATA'!N88)</f>
        <v>0</v>
      </c>
    </row>
    <row r="89" spans="1:6" x14ac:dyDescent="0.3">
      <c r="A89" s="117" t="str">
        <f>IF('CASE DATA'!A89="","",'CASE DATA'!A89)</f>
        <v/>
      </c>
      <c r="B89" s="114" t="str">
        <f>IF('CASE DATA'!A89&lt;&gt;"",IF('CASE DATA'!F89=0, "open charge", 'CASE DATA'!F89),"")</f>
        <v/>
      </c>
      <c r="C89" s="108">
        <f>IF(OR(B89="DISM", B89="JWV", B89="JUV", B89="CIV"), SUM('CASE DATA'!I89:R89), 'CASE DATA'!K89+'CASE DATA'!O89)</f>
        <v>0</v>
      </c>
      <c r="D89" s="239">
        <f>IF(OR(B89="DISM",B89="JWV",B89="JUV",B89="CIV"),0,SUM('CASE DATA'!L89+'CASE DATA'!M89+'CASE DATA'!P89+'CASE DATA'!Q89+'CASE DATA'!R89))</f>
        <v>0</v>
      </c>
      <c r="E89" s="109">
        <f>IF(OR(B89="DISM", B89="JWV", B89="JUV", B89="CIV"), 0, 'CASE DATA'!L89)</f>
        <v>0</v>
      </c>
      <c r="F89" s="110">
        <f>IF(OR(B89="DISM", B89="JWV", B89="JUV", B89="CIV"), 0, 'CASE DATA'!I89+'CASE DATA'!N89)</f>
        <v>0</v>
      </c>
    </row>
    <row r="90" spans="1:6" x14ac:dyDescent="0.3">
      <c r="A90" s="117" t="str">
        <f>IF('CASE DATA'!A90="","",'CASE DATA'!A90)</f>
        <v/>
      </c>
      <c r="B90" s="114" t="str">
        <f>IF('CASE DATA'!A90&lt;&gt;"",IF('CASE DATA'!F90=0, "open charge", 'CASE DATA'!F90),"")</f>
        <v/>
      </c>
      <c r="C90" s="108">
        <f>IF(OR(B90="DISM", B90="JWV", B90="JUV", B90="CIV"), SUM('CASE DATA'!I90:R90), 'CASE DATA'!K90+'CASE DATA'!O90)</f>
        <v>0</v>
      </c>
      <c r="D90" s="239">
        <f>IF(OR(B90="DISM",B90="JWV",B90="JUV",B90="CIV"),0,SUM('CASE DATA'!L90+'CASE DATA'!M90+'CASE DATA'!P90+'CASE DATA'!Q90+'CASE DATA'!R90))</f>
        <v>0</v>
      </c>
      <c r="E90" s="109">
        <f>IF(OR(B90="DISM", B90="JWV", B90="JUV", B90="CIV"), 0, 'CASE DATA'!L90)</f>
        <v>0</v>
      </c>
      <c r="F90" s="110">
        <f>IF(OR(B90="DISM", B90="JWV", B90="JUV", B90="CIV"), 0, 'CASE DATA'!I90+'CASE DATA'!N90)</f>
        <v>0</v>
      </c>
    </row>
    <row r="91" spans="1:6" x14ac:dyDescent="0.3">
      <c r="A91" s="117" t="str">
        <f>IF('CASE DATA'!A91="","",'CASE DATA'!A91)</f>
        <v/>
      </c>
      <c r="B91" s="114" t="str">
        <f>IF('CASE DATA'!A91&lt;&gt;"",IF('CASE DATA'!F91=0, "open charge", 'CASE DATA'!F91),"")</f>
        <v/>
      </c>
      <c r="C91" s="108">
        <f>IF(OR(B91="DISM", B91="JWV", B91="JUV", B91="CIV"), SUM('CASE DATA'!I91:R91), 'CASE DATA'!K91+'CASE DATA'!O91)</f>
        <v>0</v>
      </c>
      <c r="D91" s="239">
        <f>IF(OR(B91="DISM",B91="JWV",B91="JUV",B91="CIV"),0,SUM('CASE DATA'!L91+'CASE DATA'!M91+'CASE DATA'!P91+'CASE DATA'!Q91+'CASE DATA'!R91))</f>
        <v>0</v>
      </c>
      <c r="E91" s="109">
        <f>IF(OR(B91="DISM", B91="JWV", B91="JUV", B91="CIV"), 0, 'CASE DATA'!L91)</f>
        <v>0</v>
      </c>
      <c r="F91" s="110">
        <f>IF(OR(B91="DISM", B91="JWV", B91="JUV", B91="CIV"), 0, 'CASE DATA'!I91+'CASE DATA'!N91)</f>
        <v>0</v>
      </c>
    </row>
    <row r="92" spans="1:6" x14ac:dyDescent="0.3">
      <c r="A92" s="117" t="str">
        <f>IF('CASE DATA'!A92="","",'CASE DATA'!A92)</f>
        <v/>
      </c>
      <c r="B92" s="114" t="str">
        <f>IF('CASE DATA'!A92&lt;&gt;"",IF('CASE DATA'!F92=0, "open charge", 'CASE DATA'!F92),"")</f>
        <v/>
      </c>
      <c r="C92" s="108">
        <f>IF(OR(B92="DISM", B92="JWV", B92="JUV", B92="CIV"), SUM('CASE DATA'!I92:R92), 'CASE DATA'!K92+'CASE DATA'!O92)</f>
        <v>0</v>
      </c>
      <c r="D92" s="239">
        <f>IF(OR(B92="DISM",B92="JWV",B92="JUV",B92="CIV"),0,SUM('CASE DATA'!L92+'CASE DATA'!M92+'CASE DATA'!P92+'CASE DATA'!Q92+'CASE DATA'!R92))</f>
        <v>0</v>
      </c>
      <c r="E92" s="109">
        <f>IF(OR(B92="DISM", B92="JWV", B92="JUV", B92="CIV"), 0, 'CASE DATA'!L92)</f>
        <v>0</v>
      </c>
      <c r="F92" s="110">
        <f>IF(OR(B92="DISM", B92="JWV", B92="JUV", B92="CIV"), 0, 'CASE DATA'!I92+'CASE DATA'!N92)</f>
        <v>0</v>
      </c>
    </row>
    <row r="93" spans="1:6" x14ac:dyDescent="0.3">
      <c r="A93" s="117" t="str">
        <f>IF('CASE DATA'!A93="","",'CASE DATA'!A93)</f>
        <v/>
      </c>
      <c r="B93" s="114" t="str">
        <f>IF('CASE DATA'!A93&lt;&gt;"",IF('CASE DATA'!F93=0, "open charge", 'CASE DATA'!F93),"")</f>
        <v/>
      </c>
      <c r="C93" s="108">
        <f>IF(OR(B93="DISM", B93="JWV", B93="JUV", B93="CIV"), SUM('CASE DATA'!I93:R93), 'CASE DATA'!K93+'CASE DATA'!O93)</f>
        <v>0</v>
      </c>
      <c r="D93" s="239">
        <f>IF(OR(B93="DISM",B93="JWV",B93="JUV",B93="CIV"),0,SUM('CASE DATA'!L93+'CASE DATA'!M93+'CASE DATA'!P93+'CASE DATA'!Q93+'CASE DATA'!R93))</f>
        <v>0</v>
      </c>
      <c r="E93" s="109">
        <f>IF(OR(B93="DISM", B93="JWV", B93="JUV", B93="CIV"), 0, 'CASE DATA'!L93)</f>
        <v>0</v>
      </c>
      <c r="F93" s="110">
        <f>IF(OR(B93="DISM", B93="JWV", B93="JUV", B93="CIV"), 0, 'CASE DATA'!I93+'CASE DATA'!N93)</f>
        <v>0</v>
      </c>
    </row>
    <row r="94" spans="1:6" x14ac:dyDescent="0.3">
      <c r="A94" s="117" t="str">
        <f>IF('CASE DATA'!A94="","",'CASE DATA'!A94)</f>
        <v/>
      </c>
      <c r="B94" s="114" t="str">
        <f>IF('CASE DATA'!A94&lt;&gt;"",IF('CASE DATA'!F94=0, "open charge", 'CASE DATA'!F94),"")</f>
        <v/>
      </c>
      <c r="C94" s="108">
        <f>IF(OR(B94="DISM", B94="JWV", B94="JUV", B94="CIV"), SUM('CASE DATA'!I94:R94), 'CASE DATA'!K94+'CASE DATA'!O94)</f>
        <v>0</v>
      </c>
      <c r="D94" s="239">
        <f>IF(OR(B94="DISM",B94="JWV",B94="JUV",B94="CIV"),0,SUM('CASE DATA'!L94+'CASE DATA'!M94+'CASE DATA'!P94+'CASE DATA'!Q94+'CASE DATA'!R94))</f>
        <v>0</v>
      </c>
      <c r="E94" s="109">
        <f>IF(OR(B94="DISM", B94="JWV", B94="JUV", B94="CIV"), 0, 'CASE DATA'!L94)</f>
        <v>0</v>
      </c>
      <c r="F94" s="110">
        <f>IF(OR(B94="DISM", B94="JWV", B94="JUV", B94="CIV"), 0, 'CASE DATA'!I94+'CASE DATA'!N94)</f>
        <v>0</v>
      </c>
    </row>
    <row r="95" spans="1:6" x14ac:dyDescent="0.3">
      <c r="A95" s="117" t="str">
        <f>IF('CASE DATA'!A95="","",'CASE DATA'!A95)</f>
        <v/>
      </c>
      <c r="B95" s="114" t="str">
        <f>IF('CASE DATA'!A95&lt;&gt;"",IF('CASE DATA'!F95=0, "open charge", 'CASE DATA'!F95),"")</f>
        <v/>
      </c>
      <c r="C95" s="108">
        <f>IF(OR(B95="DISM", B95="JWV", B95="JUV", B95="CIV"), SUM('CASE DATA'!I95:R95), 'CASE DATA'!K95+'CASE DATA'!O95)</f>
        <v>0</v>
      </c>
      <c r="D95" s="239">
        <f>IF(OR(B95="DISM",B95="JWV",B95="JUV",B95="CIV"),0,SUM('CASE DATA'!L95+'CASE DATA'!M95+'CASE DATA'!P95+'CASE DATA'!Q95+'CASE DATA'!R95))</f>
        <v>0</v>
      </c>
      <c r="E95" s="109">
        <f>IF(OR(B95="DISM", B95="JWV", B95="JUV", B95="CIV"), 0, 'CASE DATA'!L95)</f>
        <v>0</v>
      </c>
      <c r="F95" s="110">
        <f>IF(OR(B95="DISM", B95="JWV", B95="JUV", B95="CIV"), 0, 'CASE DATA'!I95+'CASE DATA'!N95)</f>
        <v>0</v>
      </c>
    </row>
    <row r="96" spans="1:6" x14ac:dyDescent="0.3">
      <c r="A96" s="117" t="str">
        <f>IF('CASE DATA'!A96="","",'CASE DATA'!A96)</f>
        <v/>
      </c>
      <c r="B96" s="114" t="str">
        <f>IF('CASE DATA'!A96&lt;&gt;"",IF('CASE DATA'!F96=0, "open charge", 'CASE DATA'!F96),"")</f>
        <v/>
      </c>
      <c r="C96" s="108">
        <f>IF(OR(B96="DISM", B96="JWV", B96="JUV", B96="CIV"), SUM('CASE DATA'!I96:R96), 'CASE DATA'!K96+'CASE DATA'!O96)</f>
        <v>0</v>
      </c>
      <c r="D96" s="239">
        <f>IF(OR(B96="DISM",B96="JWV",B96="JUV",B96="CIV"),0,SUM('CASE DATA'!L96+'CASE DATA'!M96+'CASE DATA'!P96+'CASE DATA'!Q96+'CASE DATA'!R96))</f>
        <v>0</v>
      </c>
      <c r="E96" s="109">
        <f>IF(OR(B96="DISM", B96="JWV", B96="JUV", B96="CIV"), 0, 'CASE DATA'!L96)</f>
        <v>0</v>
      </c>
      <c r="F96" s="110">
        <f>IF(OR(B96="DISM", B96="JWV", B96="JUV", B96="CIV"), 0, 'CASE DATA'!I96+'CASE DATA'!N96)</f>
        <v>0</v>
      </c>
    </row>
    <row r="97" spans="1:6" x14ac:dyDescent="0.3">
      <c r="A97" s="117" t="str">
        <f>IF('CASE DATA'!A97="","",'CASE DATA'!A97)</f>
        <v/>
      </c>
      <c r="B97" s="114" t="str">
        <f>IF('CASE DATA'!A97&lt;&gt;"",IF('CASE DATA'!F97=0, "open charge", 'CASE DATA'!F97),"")</f>
        <v/>
      </c>
      <c r="C97" s="108">
        <f>IF(OR(B97="DISM", B97="JWV", B97="JUV", B97="CIV"), SUM('CASE DATA'!I97:R97), 'CASE DATA'!K97+'CASE DATA'!O97)</f>
        <v>0</v>
      </c>
      <c r="D97" s="239">
        <f>IF(OR(B97="DISM",B97="JWV",B97="JUV",B97="CIV"),0,SUM('CASE DATA'!L97+'CASE DATA'!M97+'CASE DATA'!P97+'CASE DATA'!Q97+'CASE DATA'!R97))</f>
        <v>0</v>
      </c>
      <c r="E97" s="109">
        <f>IF(OR(B97="DISM", B97="JWV", B97="JUV", B97="CIV"), 0, 'CASE DATA'!L97)</f>
        <v>0</v>
      </c>
      <c r="F97" s="110">
        <f>IF(OR(B97="DISM", B97="JWV", B97="JUV", B97="CIV"), 0, 'CASE DATA'!I97+'CASE DATA'!N97)</f>
        <v>0</v>
      </c>
    </row>
    <row r="98" spans="1:6" x14ac:dyDescent="0.3">
      <c r="A98" s="117" t="str">
        <f>IF('CASE DATA'!A98="","",'CASE DATA'!A98)</f>
        <v/>
      </c>
      <c r="B98" s="114" t="str">
        <f>IF('CASE DATA'!A98&lt;&gt;"",IF('CASE DATA'!F98=0, "open charge", 'CASE DATA'!F98),"")</f>
        <v/>
      </c>
      <c r="C98" s="108">
        <f>IF(OR(B98="DISM", B98="JWV", B98="JUV", B98="CIV"), SUM('CASE DATA'!I98:R98), 'CASE DATA'!K98+'CASE DATA'!O98)</f>
        <v>0</v>
      </c>
      <c r="D98" s="239">
        <f>IF(OR(B98="DISM",B98="JWV",B98="JUV",B98="CIV"),0,SUM('CASE DATA'!L98+'CASE DATA'!M98+'CASE DATA'!P98+'CASE DATA'!Q98+'CASE DATA'!R98))</f>
        <v>0</v>
      </c>
      <c r="E98" s="109">
        <f>IF(OR(B98="DISM", B98="JWV", B98="JUV", B98="CIV"), 0, 'CASE DATA'!L98)</f>
        <v>0</v>
      </c>
      <c r="F98" s="110">
        <f>IF(OR(B98="DISM", B98="JWV", B98="JUV", B98="CIV"), 0, 'CASE DATA'!I98+'CASE DATA'!N98)</f>
        <v>0</v>
      </c>
    </row>
    <row r="99" spans="1:6" x14ac:dyDescent="0.3">
      <c r="A99" s="117" t="str">
        <f>IF('CASE DATA'!A99="","",'CASE DATA'!A99)</f>
        <v/>
      </c>
      <c r="B99" s="114" t="str">
        <f>IF('CASE DATA'!A99&lt;&gt;"",IF('CASE DATA'!F99=0, "open charge", 'CASE DATA'!F99),"")</f>
        <v/>
      </c>
      <c r="C99" s="108">
        <f>IF(OR(B99="DISM", B99="JWV", B99="JUV", B99="CIV"), SUM('CASE DATA'!I99:R99), 'CASE DATA'!K99+'CASE DATA'!O99)</f>
        <v>0</v>
      </c>
      <c r="D99" s="239">
        <f>IF(OR(B99="DISM",B99="JWV",B99="JUV",B99="CIV"),0,SUM('CASE DATA'!L99+'CASE DATA'!M99+'CASE DATA'!P99+'CASE DATA'!Q99+'CASE DATA'!R99))</f>
        <v>0</v>
      </c>
      <c r="E99" s="109">
        <f>IF(OR(B99="DISM", B99="JWV", B99="JUV", B99="CIV"), 0, 'CASE DATA'!L99)</f>
        <v>0</v>
      </c>
      <c r="F99" s="110">
        <f>IF(OR(B99="DISM", B99="JWV", B99="JUV", B99="CIV"), 0, 'CASE DATA'!I99+'CASE DATA'!N99)</f>
        <v>0</v>
      </c>
    </row>
    <row r="100" spans="1:6" x14ac:dyDescent="0.3">
      <c r="A100" s="117" t="str">
        <f>IF('CASE DATA'!A100="","",'CASE DATA'!A100)</f>
        <v/>
      </c>
      <c r="B100" s="114" t="str">
        <f>IF('CASE DATA'!A100&lt;&gt;"",IF('CASE DATA'!F100=0, "open charge", 'CASE DATA'!F100),"")</f>
        <v/>
      </c>
      <c r="C100" s="108">
        <f>IF(OR(B100="DISM", B100="JWV", B100="JUV", B100="CIV"), SUM('CASE DATA'!I100:R100), 'CASE DATA'!K100+'CASE DATA'!O100)</f>
        <v>0</v>
      </c>
      <c r="D100" s="239">
        <f>IF(OR(B100="DISM",B100="JWV",B100="JUV",B100="CIV"),0,SUM('CASE DATA'!L100+'CASE DATA'!M100+'CASE DATA'!P100+'CASE DATA'!Q100+'CASE DATA'!R100))</f>
        <v>0</v>
      </c>
      <c r="E100" s="109">
        <f>IF(OR(B100="DISM", B100="JWV", B100="JUV", B100="CIV"), 0, 'CASE DATA'!L100)</f>
        <v>0</v>
      </c>
      <c r="F100" s="110">
        <f>IF(OR(B100="DISM", B100="JWV", B100="JUV", B100="CIV"), 0, 'CASE DATA'!I100+'CASE DATA'!N100)</f>
        <v>0</v>
      </c>
    </row>
    <row r="101" spans="1:6" x14ac:dyDescent="0.3">
      <c r="A101" s="117" t="str">
        <f>IF('CASE DATA'!A101="","",'CASE DATA'!A101)</f>
        <v/>
      </c>
      <c r="B101" s="114" t="str">
        <f>IF('CASE DATA'!A101&lt;&gt;"",IF('CASE DATA'!F101=0, "open charge", 'CASE DATA'!F101),"")</f>
        <v/>
      </c>
      <c r="C101" s="108">
        <f>IF(OR(B101="DISM", B101="JWV", B101="JUV", B101="CIV"), SUM('CASE DATA'!I101:R101), 'CASE DATA'!K101+'CASE DATA'!O101)</f>
        <v>0</v>
      </c>
      <c r="D101" s="239">
        <f>IF(OR(B101="DISM",B101="JWV",B101="JUV",B101="CIV"),0,SUM('CASE DATA'!L101+'CASE DATA'!M101+'CASE DATA'!P101+'CASE DATA'!Q101+'CASE DATA'!R101))</f>
        <v>0</v>
      </c>
      <c r="E101" s="109">
        <f>IF(OR(B101="DISM", B101="JWV", B101="JUV", B101="CIV"), 0, 'CASE DATA'!L101)</f>
        <v>0</v>
      </c>
      <c r="F101" s="110">
        <f>IF(OR(B101="DISM", B101="JWV", B101="JUV", B101="CIV"), 0, 'CASE DATA'!I101+'CASE DATA'!N101)</f>
        <v>0</v>
      </c>
    </row>
    <row r="102" spans="1:6" x14ac:dyDescent="0.3">
      <c r="A102" s="117" t="str">
        <f>IF('CASE DATA'!A102="","",'CASE DATA'!A102)</f>
        <v/>
      </c>
      <c r="B102" s="114" t="str">
        <f>IF('CASE DATA'!A102&lt;&gt;"",IF('CASE DATA'!F102=0, "open charge", 'CASE DATA'!F102),"")</f>
        <v/>
      </c>
      <c r="C102" s="108">
        <f>IF(OR(B102="DISM", B102="JWV", B102="JUV", B102="CIV"), SUM('CASE DATA'!I102:R102), 'CASE DATA'!K102+'CASE DATA'!O102)</f>
        <v>0</v>
      </c>
      <c r="D102" s="239">
        <f>IF(OR(B102="DISM",B102="JWV",B102="JUV",B102="CIV"),0,SUM('CASE DATA'!L102+'CASE DATA'!M102+'CASE DATA'!P102+'CASE DATA'!Q102+'CASE DATA'!R102))</f>
        <v>0</v>
      </c>
      <c r="E102" s="109">
        <f>IF(OR(B102="DISM", B102="JWV", B102="JUV", B102="CIV"), 0, 'CASE DATA'!L102)</f>
        <v>0</v>
      </c>
      <c r="F102" s="110">
        <f>IF(OR(B102="DISM", B102="JWV", B102="JUV", B102="CIV"), 0, 'CASE DATA'!I102+'CASE DATA'!N102)</f>
        <v>0</v>
      </c>
    </row>
    <row r="103" spans="1:6" x14ac:dyDescent="0.3">
      <c r="A103" s="117" t="str">
        <f>IF('CASE DATA'!A103="","",'CASE DATA'!A103)</f>
        <v/>
      </c>
      <c r="B103" s="114" t="str">
        <f>IF('CASE DATA'!A103&lt;&gt;"",IF('CASE DATA'!F103=0, "open charge", 'CASE DATA'!F103),"")</f>
        <v/>
      </c>
      <c r="C103" s="108">
        <f>IF(OR(B103="DISM", B103="JWV", B103="JUV", B103="CIV"), SUM('CASE DATA'!I103:R103), 'CASE DATA'!K103+'CASE DATA'!O103)</f>
        <v>0</v>
      </c>
      <c r="D103" s="239">
        <f>IF(OR(B103="DISM",B103="JWV",B103="JUV",B103="CIV"),0,SUM('CASE DATA'!L103+'CASE DATA'!M103+'CASE DATA'!P103+'CASE DATA'!Q103+'CASE DATA'!R103))</f>
        <v>0</v>
      </c>
      <c r="E103" s="109">
        <f>IF(OR(B103="DISM", B103="JWV", B103="JUV", B103="CIV"), 0, 'CASE DATA'!L103)</f>
        <v>0</v>
      </c>
      <c r="F103" s="110">
        <f>IF(OR(B103="DISM", B103="JWV", B103="JUV", B103="CIV"), 0, 'CASE DATA'!I103+'CASE DATA'!N103)</f>
        <v>0</v>
      </c>
    </row>
    <row r="104" spans="1:6" x14ac:dyDescent="0.3">
      <c r="A104" s="117" t="str">
        <f>IF('CASE DATA'!A104="","",'CASE DATA'!A104)</f>
        <v/>
      </c>
      <c r="B104" s="114" t="str">
        <f>IF('CASE DATA'!A104&lt;&gt;"",IF('CASE DATA'!F104=0, "open charge", 'CASE DATA'!F104),"")</f>
        <v/>
      </c>
      <c r="C104" s="108">
        <f>IF(OR(B104="DISM", B104="JWV", B104="JUV", B104="CIV"), SUM('CASE DATA'!I104:R104), 'CASE DATA'!K104+'CASE DATA'!O104)</f>
        <v>0</v>
      </c>
      <c r="D104" s="239">
        <f>IF(OR(B104="DISM",B104="JWV",B104="JUV",B104="CIV"),0,SUM('CASE DATA'!L104+'CASE DATA'!M104+'CASE DATA'!P104+'CASE DATA'!Q104+'CASE DATA'!R104))</f>
        <v>0</v>
      </c>
      <c r="E104" s="109">
        <f>IF(OR(B104="DISM", B104="JWV", B104="JUV", B104="CIV"), 0, 'CASE DATA'!L104)</f>
        <v>0</v>
      </c>
      <c r="F104" s="110">
        <f>IF(OR(B104="DISM", B104="JWV", B104="JUV", B104="CIV"), 0, 'CASE DATA'!I104+'CASE DATA'!N104)</f>
        <v>0</v>
      </c>
    </row>
    <row r="105" spans="1:6" x14ac:dyDescent="0.3">
      <c r="A105" s="117" t="str">
        <f>IF('CASE DATA'!A105="","",'CASE DATA'!A105)</f>
        <v/>
      </c>
      <c r="B105" s="114" t="str">
        <f>IF('CASE DATA'!A105&lt;&gt;"",IF('CASE DATA'!F105=0, "open charge", 'CASE DATA'!F105),"")</f>
        <v/>
      </c>
      <c r="C105" s="108">
        <f>IF(OR(B105="DISM", B105="JWV", B105="JUV", B105="CIV"), SUM('CASE DATA'!I105:R105), 'CASE DATA'!K105+'CASE DATA'!O105)</f>
        <v>0</v>
      </c>
      <c r="D105" s="239">
        <f>IF(OR(B105="DISM",B105="JWV",B105="JUV",B105="CIV"),0,SUM('CASE DATA'!L105+'CASE DATA'!M105+'CASE DATA'!P105+'CASE DATA'!Q105+'CASE DATA'!R105))</f>
        <v>0</v>
      </c>
      <c r="E105" s="109">
        <f>IF(OR(B105="DISM", B105="JWV", B105="JUV", B105="CIV"), 0, 'CASE DATA'!L105)</f>
        <v>0</v>
      </c>
      <c r="F105" s="110">
        <f>IF(OR(B105="DISM", B105="JWV", B105="JUV", B105="CIV"), 0, 'CASE DATA'!I105+'CASE DATA'!N105)</f>
        <v>0</v>
      </c>
    </row>
    <row r="106" spans="1:6" x14ac:dyDescent="0.3">
      <c r="A106" s="117" t="str">
        <f>IF('CASE DATA'!A106="","",'CASE DATA'!A106)</f>
        <v/>
      </c>
      <c r="B106" s="114" t="str">
        <f>IF('CASE DATA'!A106&lt;&gt;"",IF('CASE DATA'!F106=0, "open charge", 'CASE DATA'!F106),"")</f>
        <v/>
      </c>
      <c r="C106" s="108">
        <f>IF(OR(B106="DISM", B106="JWV", B106="JUV", B106="CIV"), SUM('CASE DATA'!I106:R106), 'CASE DATA'!K106+'CASE DATA'!O106)</f>
        <v>0</v>
      </c>
      <c r="D106" s="239">
        <f>IF(OR(B106="DISM",B106="JWV",B106="JUV",B106="CIV"),0,SUM('CASE DATA'!L106+'CASE DATA'!M106+'CASE DATA'!P106+'CASE DATA'!Q106+'CASE DATA'!R106))</f>
        <v>0</v>
      </c>
      <c r="E106" s="109">
        <f>IF(OR(B106="DISM", B106="JWV", B106="JUV", B106="CIV"), 0, 'CASE DATA'!L106)</f>
        <v>0</v>
      </c>
      <c r="F106" s="110">
        <f>IF(OR(B106="DISM", B106="JWV", B106="JUV", B106="CIV"), 0, 'CASE DATA'!I106+'CASE DATA'!N106)</f>
        <v>0</v>
      </c>
    </row>
    <row r="107" spans="1:6" x14ac:dyDescent="0.3">
      <c r="A107" s="117" t="str">
        <f>IF('CASE DATA'!A107="","",'CASE DATA'!A107)</f>
        <v/>
      </c>
      <c r="B107" s="114" t="str">
        <f>IF('CASE DATA'!A107&lt;&gt;"",IF('CASE DATA'!F107=0, "open charge", 'CASE DATA'!F107),"")</f>
        <v/>
      </c>
      <c r="C107" s="108">
        <f>IF(OR(B107="DISM", B107="JWV", B107="JUV", B107="CIV"), SUM('CASE DATA'!I107:R107), 'CASE DATA'!K107+'CASE DATA'!O107)</f>
        <v>0</v>
      </c>
      <c r="D107" s="239">
        <f>IF(OR(B107="DISM",B107="JWV",B107="JUV",B107="CIV"),0,SUM('CASE DATA'!L107+'CASE DATA'!M107+'CASE DATA'!P107+'CASE DATA'!Q107+'CASE DATA'!R107))</f>
        <v>0</v>
      </c>
      <c r="E107" s="109">
        <f>IF(OR(B107="DISM", B107="JWV", B107="JUV", B107="CIV"), 0, 'CASE DATA'!L107)</f>
        <v>0</v>
      </c>
      <c r="F107" s="110">
        <f>IF(OR(B107="DISM", B107="JWV", B107="JUV", B107="CIV"), 0, 'CASE DATA'!I107+'CASE DATA'!N107)</f>
        <v>0</v>
      </c>
    </row>
    <row r="108" spans="1:6" x14ac:dyDescent="0.3">
      <c r="A108" s="117" t="str">
        <f>IF('CASE DATA'!A108="","",'CASE DATA'!A108)</f>
        <v/>
      </c>
      <c r="B108" s="114" t="str">
        <f>IF('CASE DATA'!A108&lt;&gt;"",IF('CASE DATA'!F108=0, "open charge", 'CASE DATA'!F108),"")</f>
        <v/>
      </c>
      <c r="C108" s="108">
        <f>IF(OR(B108="DISM", B108="JWV", B108="JUV", B108="CIV"), SUM('CASE DATA'!I108:R108), 'CASE DATA'!K108+'CASE DATA'!O108)</f>
        <v>0</v>
      </c>
      <c r="D108" s="239">
        <f>IF(OR(B108="DISM",B108="JWV",B108="JUV",B108="CIV"),0,SUM('CASE DATA'!L108+'CASE DATA'!M108+'CASE DATA'!P108+'CASE DATA'!Q108+'CASE DATA'!R108))</f>
        <v>0</v>
      </c>
      <c r="E108" s="109">
        <f>IF(OR(B108="DISM", B108="JWV", B108="JUV", B108="CIV"), 0, 'CASE DATA'!L108)</f>
        <v>0</v>
      </c>
      <c r="F108" s="110">
        <f>IF(OR(B108="DISM", B108="JWV", B108="JUV", B108="CIV"), 0, 'CASE DATA'!I108+'CASE DATA'!N108)</f>
        <v>0</v>
      </c>
    </row>
    <row r="109" spans="1:6" x14ac:dyDescent="0.3">
      <c r="A109" s="117" t="str">
        <f>IF('CASE DATA'!A109="","",'CASE DATA'!A109)</f>
        <v/>
      </c>
      <c r="B109" s="114" t="str">
        <f>IF('CASE DATA'!A109&lt;&gt;"",IF('CASE DATA'!F109=0, "open charge", 'CASE DATA'!F109),"")</f>
        <v/>
      </c>
      <c r="C109" s="108">
        <f>IF(OR(B109="DISM", B109="JWV", B109="JUV", B109="CIV"), SUM('CASE DATA'!I109:R109), 'CASE DATA'!K109+'CASE DATA'!O109)</f>
        <v>0</v>
      </c>
      <c r="D109" s="239">
        <f>IF(OR(B109="DISM",B109="JWV",B109="JUV",B109="CIV"),0,SUM('CASE DATA'!L109+'CASE DATA'!M109+'CASE DATA'!P109+'CASE DATA'!Q109+'CASE DATA'!R109))</f>
        <v>0</v>
      </c>
      <c r="E109" s="109">
        <f>IF(OR(B109="DISM", B109="JWV", B109="JUV", B109="CIV"), 0, 'CASE DATA'!L109)</f>
        <v>0</v>
      </c>
      <c r="F109" s="110">
        <f>IF(OR(B109="DISM", B109="JWV", B109="JUV", B109="CIV"), 0, 'CASE DATA'!I109+'CASE DATA'!N109)</f>
        <v>0</v>
      </c>
    </row>
    <row r="110" spans="1:6" x14ac:dyDescent="0.3">
      <c r="A110" s="117" t="str">
        <f>IF('CASE DATA'!A110="","",'CASE DATA'!A110)</f>
        <v/>
      </c>
      <c r="B110" s="114" t="str">
        <f>IF('CASE DATA'!A110&lt;&gt;"",IF('CASE DATA'!F110=0, "open charge", 'CASE DATA'!F110),"")</f>
        <v/>
      </c>
      <c r="C110" s="108">
        <f>IF(OR(B110="DISM", B110="JWV", B110="JUV", B110="CIV"), SUM('CASE DATA'!I110:R110), 'CASE DATA'!K110+'CASE DATA'!O110)</f>
        <v>0</v>
      </c>
      <c r="D110" s="239">
        <f>IF(OR(B110="DISM",B110="JWV",B110="JUV",B110="CIV"),0,SUM('CASE DATA'!L110+'CASE DATA'!M110+'CASE DATA'!P110+'CASE DATA'!Q110+'CASE DATA'!R110))</f>
        <v>0</v>
      </c>
      <c r="E110" s="109">
        <f>IF(OR(B110="DISM", B110="JWV", B110="JUV", B110="CIV"), 0, 'CASE DATA'!L110)</f>
        <v>0</v>
      </c>
      <c r="F110" s="110">
        <f>IF(OR(B110="DISM", B110="JWV", B110="JUV", B110="CIV"), 0, 'CASE DATA'!I110+'CASE DATA'!N110)</f>
        <v>0</v>
      </c>
    </row>
    <row r="111" spans="1:6" x14ac:dyDescent="0.3">
      <c r="A111" s="117" t="str">
        <f>IF('CASE DATA'!A111="","",'CASE DATA'!A111)</f>
        <v/>
      </c>
      <c r="B111" s="114" t="str">
        <f>IF('CASE DATA'!A111&lt;&gt;"",IF('CASE DATA'!F111=0, "open charge", 'CASE DATA'!F111),"")</f>
        <v/>
      </c>
      <c r="C111" s="108">
        <f>IF(OR(B111="DISM", B111="JWV", B111="JUV", B111="CIV"), SUM('CASE DATA'!I111:R111), 'CASE DATA'!K111+'CASE DATA'!O111)</f>
        <v>0</v>
      </c>
      <c r="D111" s="239">
        <f>IF(OR(B111="DISM",B111="JWV",B111="JUV",B111="CIV"),0,SUM('CASE DATA'!L111+'CASE DATA'!M111+'CASE DATA'!P111+'CASE DATA'!Q111+'CASE DATA'!R111))</f>
        <v>0</v>
      </c>
      <c r="E111" s="109">
        <f>IF(OR(B111="DISM", B111="JWV", B111="JUV", B111="CIV"), 0, 'CASE DATA'!L111)</f>
        <v>0</v>
      </c>
      <c r="F111" s="110">
        <f>IF(OR(B111="DISM", B111="JWV", B111="JUV", B111="CIV"), 0, 'CASE DATA'!I111+'CASE DATA'!N111)</f>
        <v>0</v>
      </c>
    </row>
    <row r="112" spans="1:6" x14ac:dyDescent="0.3">
      <c r="A112" s="117" t="str">
        <f>IF('CASE DATA'!A112="","",'CASE DATA'!A112)</f>
        <v/>
      </c>
      <c r="B112" s="114" t="str">
        <f>IF('CASE DATA'!A112&lt;&gt;"",IF('CASE DATA'!F112=0, "open charge", 'CASE DATA'!F112),"")</f>
        <v/>
      </c>
      <c r="C112" s="108">
        <f>IF(OR(B112="DISM", B112="JWV", B112="JUV", B112="CIV"), SUM('CASE DATA'!I112:R112), 'CASE DATA'!K112+'CASE DATA'!O112)</f>
        <v>0</v>
      </c>
      <c r="D112" s="239">
        <f>IF(OR(B112="DISM",B112="JWV",B112="JUV",B112="CIV"),0,SUM('CASE DATA'!L112+'CASE DATA'!M112+'CASE DATA'!P112+'CASE DATA'!Q112+'CASE DATA'!R112))</f>
        <v>0</v>
      </c>
      <c r="E112" s="109">
        <f>IF(OR(B112="DISM", B112="JWV", B112="JUV", B112="CIV"), 0, 'CASE DATA'!L112)</f>
        <v>0</v>
      </c>
      <c r="F112" s="110">
        <f>IF(OR(B112="DISM", B112="JWV", B112="JUV", B112="CIV"), 0, 'CASE DATA'!I112+'CASE DATA'!N112)</f>
        <v>0</v>
      </c>
    </row>
    <row r="113" spans="1:6" x14ac:dyDescent="0.3">
      <c r="A113" s="117" t="str">
        <f>IF('CASE DATA'!A113="","",'CASE DATA'!A113)</f>
        <v/>
      </c>
      <c r="B113" s="114" t="str">
        <f>IF('CASE DATA'!A113&lt;&gt;"",IF('CASE DATA'!F113=0, "open charge", 'CASE DATA'!F113),"")</f>
        <v/>
      </c>
      <c r="C113" s="108">
        <f>IF(OR(B113="DISM", B113="JWV", B113="JUV", B113="CIV"), SUM('CASE DATA'!I113:R113), 'CASE DATA'!K113+'CASE DATA'!O113)</f>
        <v>0</v>
      </c>
      <c r="D113" s="239">
        <f>IF(OR(B113="DISM",B113="JWV",B113="JUV",B113="CIV"),0,SUM('CASE DATA'!L113+'CASE DATA'!M113+'CASE DATA'!P113+'CASE DATA'!Q113+'CASE DATA'!R113))</f>
        <v>0</v>
      </c>
      <c r="E113" s="109">
        <f>IF(OR(B113="DISM", B113="JWV", B113="JUV", B113="CIV"), 0, 'CASE DATA'!L113)</f>
        <v>0</v>
      </c>
      <c r="F113" s="110">
        <f>IF(OR(B113="DISM", B113="JWV", B113="JUV", B113="CIV"), 0, 'CASE DATA'!I113+'CASE DATA'!N113)</f>
        <v>0</v>
      </c>
    </row>
    <row r="114" spans="1:6" x14ac:dyDescent="0.3">
      <c r="A114" s="117" t="str">
        <f>IF('CASE DATA'!A114="","",'CASE DATA'!A114)</f>
        <v/>
      </c>
      <c r="B114" s="114" t="str">
        <f>IF('CASE DATA'!A114&lt;&gt;"",IF('CASE DATA'!F114=0, "open charge", 'CASE DATA'!F114),"")</f>
        <v/>
      </c>
      <c r="C114" s="108">
        <f>IF(OR(B114="DISM", B114="JWV", B114="JUV", B114="CIV"), SUM('CASE DATA'!I114:R114), 'CASE DATA'!K114+'CASE DATA'!O114)</f>
        <v>0</v>
      </c>
      <c r="D114" s="239">
        <f>IF(OR(B114="DISM",B114="JWV",B114="JUV",B114="CIV"),0,SUM('CASE DATA'!L114+'CASE DATA'!M114+'CASE DATA'!P114+'CASE DATA'!Q114+'CASE DATA'!R114))</f>
        <v>0</v>
      </c>
      <c r="E114" s="109">
        <f>IF(OR(B114="DISM", B114="JWV", B114="JUV", B114="CIV"), 0, 'CASE DATA'!L114)</f>
        <v>0</v>
      </c>
      <c r="F114" s="110">
        <f>IF(OR(B114="DISM", B114="JWV", B114="JUV", B114="CIV"), 0, 'CASE DATA'!I114+'CASE DATA'!N114)</f>
        <v>0</v>
      </c>
    </row>
    <row r="115" spans="1:6" x14ac:dyDescent="0.3">
      <c r="A115" s="117" t="str">
        <f>IF('CASE DATA'!A115="","",'CASE DATA'!A115)</f>
        <v/>
      </c>
      <c r="B115" s="114" t="str">
        <f>IF('CASE DATA'!A115&lt;&gt;"",IF('CASE DATA'!F115=0, "open charge", 'CASE DATA'!F115),"")</f>
        <v/>
      </c>
      <c r="C115" s="108">
        <f>IF(OR(B115="DISM", B115="JWV", B115="JUV", B115="CIV"), SUM('CASE DATA'!I115:R115), 'CASE DATA'!K115+'CASE DATA'!O115)</f>
        <v>0</v>
      </c>
      <c r="D115" s="239">
        <f>IF(OR(B115="DISM",B115="JWV",B115="JUV",B115="CIV"),0,SUM('CASE DATA'!L115+'CASE DATA'!M115+'CASE DATA'!P115+'CASE DATA'!Q115+'CASE DATA'!R115))</f>
        <v>0</v>
      </c>
      <c r="E115" s="109">
        <f>IF(OR(B115="DISM", B115="JWV", B115="JUV", B115="CIV"), 0, 'CASE DATA'!L115)</f>
        <v>0</v>
      </c>
      <c r="F115" s="110">
        <f>IF(OR(B115="DISM", B115="JWV", B115="JUV", B115="CIV"), 0, 'CASE DATA'!I115+'CASE DATA'!N115)</f>
        <v>0</v>
      </c>
    </row>
    <row r="116" spans="1:6" x14ac:dyDescent="0.3">
      <c r="A116" s="117" t="str">
        <f>IF('CASE DATA'!A116="","",'CASE DATA'!A116)</f>
        <v/>
      </c>
      <c r="B116" s="114" t="str">
        <f>IF('CASE DATA'!A116&lt;&gt;"",IF('CASE DATA'!F116=0, "open charge", 'CASE DATA'!F116),"")</f>
        <v/>
      </c>
      <c r="C116" s="108">
        <f>IF(OR(B116="DISM", B116="JWV", B116="JUV", B116="CIV"), SUM('CASE DATA'!I116:R116), 'CASE DATA'!K116+'CASE DATA'!O116)</f>
        <v>0</v>
      </c>
      <c r="D116" s="239">
        <f>IF(OR(B116="DISM",B116="JWV",B116="JUV",B116="CIV"),0,SUM('CASE DATA'!L116+'CASE DATA'!M116+'CASE DATA'!P116+'CASE DATA'!Q116+'CASE DATA'!R116))</f>
        <v>0</v>
      </c>
      <c r="E116" s="109">
        <f>IF(OR(B116="DISM", B116="JWV", B116="JUV", B116="CIV"), 0, 'CASE DATA'!L116)</f>
        <v>0</v>
      </c>
      <c r="F116" s="110">
        <f>IF(OR(B116="DISM", B116="JWV", B116="JUV", B116="CIV"), 0, 'CASE DATA'!I116+'CASE DATA'!N116)</f>
        <v>0</v>
      </c>
    </row>
    <row r="117" spans="1:6" x14ac:dyDescent="0.3">
      <c r="A117" s="117" t="str">
        <f>IF('CASE DATA'!A117="","",'CASE DATA'!A117)</f>
        <v/>
      </c>
      <c r="B117" s="114" t="str">
        <f>IF('CASE DATA'!A117&lt;&gt;"",IF('CASE DATA'!F117=0, "open charge", 'CASE DATA'!F117),"")</f>
        <v/>
      </c>
      <c r="C117" s="108">
        <f>IF(OR(B117="DISM", B117="JWV", B117="JUV", B117="CIV"), SUM('CASE DATA'!I117:R117), 'CASE DATA'!K117+'CASE DATA'!O117)</f>
        <v>0</v>
      </c>
      <c r="D117" s="239">
        <f>IF(OR(B117="DISM",B117="JWV",B117="JUV",B117="CIV"),0,SUM('CASE DATA'!L117+'CASE DATA'!M117+'CASE DATA'!P117+'CASE DATA'!Q117+'CASE DATA'!R117))</f>
        <v>0</v>
      </c>
      <c r="E117" s="109">
        <f>IF(OR(B117="DISM", B117="JWV", B117="JUV", B117="CIV"), 0, 'CASE DATA'!L117)</f>
        <v>0</v>
      </c>
      <c r="F117" s="110">
        <f>IF(OR(B117="DISM", B117="JWV", B117="JUV", B117="CIV"), 0, 'CASE DATA'!I117+'CASE DATA'!N117)</f>
        <v>0</v>
      </c>
    </row>
    <row r="118" spans="1:6" x14ac:dyDescent="0.3">
      <c r="A118" s="117" t="str">
        <f>IF('CASE DATA'!A118="","",'CASE DATA'!A118)</f>
        <v/>
      </c>
      <c r="B118" s="114" t="str">
        <f>IF('CASE DATA'!A118&lt;&gt;"",IF('CASE DATA'!F118=0, "open charge", 'CASE DATA'!F118),"")</f>
        <v/>
      </c>
      <c r="C118" s="108">
        <f>IF(OR(B118="DISM", B118="JWV", B118="JUV", B118="CIV"), SUM('CASE DATA'!I118:R118), 'CASE DATA'!K118+'CASE DATA'!O118)</f>
        <v>0</v>
      </c>
      <c r="D118" s="239">
        <f>IF(OR(B118="DISM",B118="JWV",B118="JUV",B118="CIV"),0,SUM('CASE DATA'!L118+'CASE DATA'!M118+'CASE DATA'!P118+'CASE DATA'!Q118+'CASE DATA'!R118))</f>
        <v>0</v>
      </c>
      <c r="E118" s="109">
        <f>IF(OR(B118="DISM", B118="JWV", B118="JUV", B118="CIV"), 0, 'CASE DATA'!L118)</f>
        <v>0</v>
      </c>
      <c r="F118" s="110">
        <f>IF(OR(B118="DISM", B118="JWV", B118="JUV", B118="CIV"), 0, 'CASE DATA'!I118+'CASE DATA'!N118)</f>
        <v>0</v>
      </c>
    </row>
    <row r="119" spans="1:6" x14ac:dyDescent="0.3">
      <c r="A119" s="117" t="str">
        <f>IF('CASE DATA'!A119="","",'CASE DATA'!A119)</f>
        <v/>
      </c>
      <c r="B119" s="114" t="str">
        <f>IF('CASE DATA'!A119&lt;&gt;"",IF('CASE DATA'!F119=0, "open charge", 'CASE DATA'!F119),"")</f>
        <v/>
      </c>
      <c r="C119" s="108">
        <f>IF(OR(B119="DISM", B119="JWV", B119="JUV", B119="CIV"), SUM('CASE DATA'!I119:R119), 'CASE DATA'!K119+'CASE DATA'!O119)</f>
        <v>0</v>
      </c>
      <c r="D119" s="239">
        <f>IF(OR(B119="DISM",B119="JWV",B119="JUV",B119="CIV"),0,SUM('CASE DATA'!L119+'CASE DATA'!M119+'CASE DATA'!P119+'CASE DATA'!Q119+'CASE DATA'!R119))</f>
        <v>0</v>
      </c>
      <c r="E119" s="109">
        <f>IF(OR(B119="DISM", B119="JWV", B119="JUV", B119="CIV"), 0, 'CASE DATA'!L119)</f>
        <v>0</v>
      </c>
      <c r="F119" s="110">
        <f>IF(OR(B119="DISM", B119="JWV", B119="JUV", B119="CIV"), 0, 'CASE DATA'!I119+'CASE DATA'!N119)</f>
        <v>0</v>
      </c>
    </row>
    <row r="120" spans="1:6" x14ac:dyDescent="0.3">
      <c r="A120" s="117" t="str">
        <f>IF('CASE DATA'!A120="","",'CASE DATA'!A120)</f>
        <v/>
      </c>
      <c r="B120" s="114" t="str">
        <f>IF('CASE DATA'!A120&lt;&gt;"",IF('CASE DATA'!F120=0, "open charge", 'CASE DATA'!F120),"")</f>
        <v/>
      </c>
      <c r="C120" s="108">
        <f>IF(OR(B120="DISM", B120="JWV", B120="JUV", B120="CIV"), SUM('CASE DATA'!I120:R120), 'CASE DATA'!K120+'CASE DATA'!O120)</f>
        <v>0</v>
      </c>
      <c r="D120" s="239">
        <f>IF(OR(B120="DISM",B120="JWV",B120="JUV",B120="CIV"),0,SUM('CASE DATA'!L120+'CASE DATA'!M120+'CASE DATA'!P120+'CASE DATA'!Q120+'CASE DATA'!R120))</f>
        <v>0</v>
      </c>
      <c r="E120" s="109">
        <f>IF(OR(B120="DISM", B120="JWV", B120="JUV", B120="CIV"), 0, 'CASE DATA'!L120)</f>
        <v>0</v>
      </c>
      <c r="F120" s="110">
        <f>IF(OR(B120="DISM", B120="JWV", B120="JUV", B120="CIV"), 0, 'CASE DATA'!I120+'CASE DATA'!N120)</f>
        <v>0</v>
      </c>
    </row>
    <row r="121" spans="1:6" x14ac:dyDescent="0.3">
      <c r="A121" s="117" t="str">
        <f>IF('CASE DATA'!A121="","",'CASE DATA'!A121)</f>
        <v/>
      </c>
      <c r="B121" s="114" t="str">
        <f>IF('CASE DATA'!A121&lt;&gt;"",IF('CASE DATA'!F121=0, "open charge", 'CASE DATA'!F121),"")</f>
        <v/>
      </c>
      <c r="C121" s="108">
        <f>IF(OR(B121="DISM", B121="JWV", B121="JUV", B121="CIV"), SUM('CASE DATA'!I121:R121), 'CASE DATA'!K121+'CASE DATA'!O121)</f>
        <v>0</v>
      </c>
      <c r="D121" s="239">
        <f>IF(OR(B121="DISM",B121="JWV",B121="JUV",B121="CIV"),0,SUM('CASE DATA'!L121+'CASE DATA'!M121+'CASE DATA'!P121+'CASE DATA'!Q121+'CASE DATA'!R121))</f>
        <v>0</v>
      </c>
      <c r="E121" s="109">
        <f>IF(OR(B121="DISM", B121="JWV", B121="JUV", B121="CIV"), 0, 'CASE DATA'!L121)</f>
        <v>0</v>
      </c>
      <c r="F121" s="110">
        <f>IF(OR(B121="DISM", B121="JWV", B121="JUV", B121="CIV"), 0, 'CASE DATA'!I121+'CASE DATA'!N121)</f>
        <v>0</v>
      </c>
    </row>
    <row r="122" spans="1:6" x14ac:dyDescent="0.3">
      <c r="A122" s="117" t="str">
        <f>IF('CASE DATA'!A122="","",'CASE DATA'!A122)</f>
        <v/>
      </c>
      <c r="B122" s="114" t="str">
        <f>IF('CASE DATA'!A122&lt;&gt;"",IF('CASE DATA'!F122=0, "open charge", 'CASE DATA'!F122),"")</f>
        <v/>
      </c>
      <c r="C122" s="108">
        <f>IF(OR(B122="DISM", B122="JWV", B122="JUV", B122="CIV"), SUM('CASE DATA'!I122:R122), 'CASE DATA'!K122+'CASE DATA'!O122)</f>
        <v>0</v>
      </c>
      <c r="D122" s="239">
        <f>IF(OR(B122="DISM",B122="JWV",B122="JUV",B122="CIV"),0,SUM('CASE DATA'!L122+'CASE DATA'!M122+'CASE DATA'!P122+'CASE DATA'!Q122+'CASE DATA'!R122))</f>
        <v>0</v>
      </c>
      <c r="E122" s="109">
        <f>IF(OR(B122="DISM", B122="JWV", B122="JUV", B122="CIV"), 0, 'CASE DATA'!L122)</f>
        <v>0</v>
      </c>
      <c r="F122" s="110">
        <f>IF(OR(B122="DISM", B122="JWV", B122="JUV", B122="CIV"), 0, 'CASE DATA'!I122+'CASE DATA'!N122)</f>
        <v>0</v>
      </c>
    </row>
    <row r="123" spans="1:6" x14ac:dyDescent="0.3">
      <c r="A123" s="117" t="str">
        <f>IF('CASE DATA'!A123="","",'CASE DATA'!A123)</f>
        <v/>
      </c>
      <c r="B123" s="114" t="str">
        <f>IF('CASE DATA'!A123&lt;&gt;"",IF('CASE DATA'!F123=0, "open charge", 'CASE DATA'!F123),"")</f>
        <v/>
      </c>
      <c r="C123" s="108">
        <f>IF(OR(B123="DISM", B123="JWV", B123="JUV", B123="CIV"), SUM('CASE DATA'!I123:R123), 'CASE DATA'!K123+'CASE DATA'!O123)</f>
        <v>0</v>
      </c>
      <c r="D123" s="239">
        <f>IF(OR(B123="DISM",B123="JWV",B123="JUV",B123="CIV"),0,SUM('CASE DATA'!L123+'CASE DATA'!M123+'CASE DATA'!P123+'CASE DATA'!Q123+'CASE DATA'!R123))</f>
        <v>0</v>
      </c>
      <c r="E123" s="109">
        <f>IF(OR(B123="DISM", B123="JWV", B123="JUV", B123="CIV"), 0, 'CASE DATA'!L123)</f>
        <v>0</v>
      </c>
      <c r="F123" s="110">
        <f>IF(OR(B123="DISM", B123="JWV", B123="JUV", B123="CIV"), 0, 'CASE DATA'!I123+'CASE DATA'!N123)</f>
        <v>0</v>
      </c>
    </row>
    <row r="124" spans="1:6" x14ac:dyDescent="0.3">
      <c r="A124" s="117" t="str">
        <f>IF('CASE DATA'!A124="","",'CASE DATA'!A124)</f>
        <v/>
      </c>
      <c r="B124" s="114" t="str">
        <f>IF('CASE DATA'!A124&lt;&gt;"",IF('CASE DATA'!F124=0, "open charge", 'CASE DATA'!F124),"")</f>
        <v/>
      </c>
      <c r="C124" s="108">
        <f>IF(OR(B124="DISM", B124="JWV", B124="JUV", B124="CIV"), SUM('CASE DATA'!I124:R124), 'CASE DATA'!K124+'CASE DATA'!O124)</f>
        <v>0</v>
      </c>
      <c r="D124" s="239">
        <f>IF(OR(B124="DISM",B124="JWV",B124="JUV",B124="CIV"),0,SUM('CASE DATA'!L124+'CASE DATA'!M124+'CASE DATA'!P124+'CASE DATA'!Q124+'CASE DATA'!R124))</f>
        <v>0</v>
      </c>
      <c r="E124" s="109">
        <f>IF(OR(B124="DISM", B124="JWV", B124="JUV", B124="CIV"), 0, 'CASE DATA'!L124)</f>
        <v>0</v>
      </c>
      <c r="F124" s="110">
        <f>IF(OR(B124="DISM", B124="JWV", B124="JUV", B124="CIV"), 0, 'CASE DATA'!I124+'CASE DATA'!N124)</f>
        <v>0</v>
      </c>
    </row>
    <row r="125" spans="1:6" x14ac:dyDescent="0.3">
      <c r="A125" s="117" t="str">
        <f>IF('CASE DATA'!A125="","",'CASE DATA'!A125)</f>
        <v/>
      </c>
      <c r="B125" s="114" t="str">
        <f>IF('CASE DATA'!A125&lt;&gt;"",IF('CASE DATA'!F125=0, "open charge", 'CASE DATA'!F125),"")</f>
        <v/>
      </c>
      <c r="C125" s="108">
        <f>IF(OR(B125="DISM", B125="JWV", B125="JUV", B125="CIV"), SUM('CASE DATA'!I125:R125), 'CASE DATA'!K125+'CASE DATA'!O125)</f>
        <v>0</v>
      </c>
      <c r="D125" s="239">
        <f>IF(OR(B125="DISM",B125="JWV",B125="JUV",B125="CIV"),0,SUM('CASE DATA'!L125+'CASE DATA'!M125+'CASE DATA'!P125+'CASE DATA'!Q125+'CASE DATA'!R125))</f>
        <v>0</v>
      </c>
      <c r="E125" s="109">
        <f>IF(OR(B125="DISM", B125="JWV", B125="JUV", B125="CIV"), 0, 'CASE DATA'!L125)</f>
        <v>0</v>
      </c>
      <c r="F125" s="110">
        <f>IF(OR(B125="DISM", B125="JWV", B125="JUV", B125="CIV"), 0, 'CASE DATA'!I125+'CASE DATA'!N125)</f>
        <v>0</v>
      </c>
    </row>
    <row r="126" spans="1:6" x14ac:dyDescent="0.3">
      <c r="A126" s="117" t="str">
        <f>IF('CASE DATA'!A126="","",'CASE DATA'!A126)</f>
        <v/>
      </c>
      <c r="B126" s="114" t="str">
        <f>IF('CASE DATA'!A126&lt;&gt;"",IF('CASE DATA'!F126=0, "open charge", 'CASE DATA'!F126),"")</f>
        <v/>
      </c>
      <c r="C126" s="108">
        <f>IF(OR(B126="DISM", B126="JWV", B126="JUV", B126="CIV"), SUM('CASE DATA'!I126:R126), 'CASE DATA'!K126+'CASE DATA'!O126)</f>
        <v>0</v>
      </c>
      <c r="D126" s="239">
        <f>IF(OR(B126="DISM",B126="JWV",B126="JUV",B126="CIV"),0,SUM('CASE DATA'!L126+'CASE DATA'!M126+'CASE DATA'!P126+'CASE DATA'!Q126+'CASE DATA'!R126))</f>
        <v>0</v>
      </c>
      <c r="E126" s="109">
        <f>IF(OR(B126="DISM", B126="JWV", B126="JUV", B126="CIV"), 0, 'CASE DATA'!L126)</f>
        <v>0</v>
      </c>
      <c r="F126" s="110">
        <f>IF(OR(B126="DISM", B126="JWV", B126="JUV", B126="CIV"), 0, 'CASE DATA'!I126+'CASE DATA'!N126)</f>
        <v>0</v>
      </c>
    </row>
    <row r="127" spans="1:6" x14ac:dyDescent="0.3">
      <c r="A127" s="117" t="str">
        <f>IF('CASE DATA'!A127="","",'CASE DATA'!A127)</f>
        <v/>
      </c>
      <c r="B127" s="114" t="str">
        <f>IF('CASE DATA'!A127&lt;&gt;"",IF('CASE DATA'!F127=0, "open charge", 'CASE DATA'!F127),"")</f>
        <v/>
      </c>
      <c r="C127" s="108">
        <f>IF(OR(B127="DISM", B127="JWV", B127="JUV", B127="CIV"), SUM('CASE DATA'!I127:R127), 'CASE DATA'!K127+'CASE DATA'!O127)</f>
        <v>0</v>
      </c>
      <c r="D127" s="239">
        <f>IF(OR(B127="DISM",B127="JWV",B127="JUV",B127="CIV"),0,SUM('CASE DATA'!L127+'CASE DATA'!M127+'CASE DATA'!P127+'CASE DATA'!Q127+'CASE DATA'!R127))</f>
        <v>0</v>
      </c>
      <c r="E127" s="109">
        <f>IF(OR(B127="DISM", B127="JWV", B127="JUV", B127="CIV"), 0, 'CASE DATA'!L127)</f>
        <v>0</v>
      </c>
      <c r="F127" s="110">
        <f>IF(OR(B127="DISM", B127="JWV", B127="JUV", B127="CIV"), 0, 'CASE DATA'!I127+'CASE DATA'!N127)</f>
        <v>0</v>
      </c>
    </row>
    <row r="128" spans="1:6" x14ac:dyDescent="0.3">
      <c r="A128" s="117" t="str">
        <f>IF('CASE DATA'!A128="","",'CASE DATA'!A128)</f>
        <v/>
      </c>
      <c r="B128" s="114" t="str">
        <f>IF('CASE DATA'!A128&lt;&gt;"",IF('CASE DATA'!F128=0, "open charge", 'CASE DATA'!F128),"")</f>
        <v/>
      </c>
      <c r="C128" s="108">
        <f>IF(OR(B128="DISM", B128="JWV", B128="JUV", B128="CIV"), SUM('CASE DATA'!I128:R128), 'CASE DATA'!K128+'CASE DATA'!O128)</f>
        <v>0</v>
      </c>
      <c r="D128" s="239">
        <f>IF(OR(B128="DISM",B128="JWV",B128="JUV",B128="CIV"),0,SUM('CASE DATA'!L128+'CASE DATA'!M128+'CASE DATA'!P128+'CASE DATA'!Q128+'CASE DATA'!R128))</f>
        <v>0</v>
      </c>
      <c r="E128" s="109">
        <f>IF(OR(B128="DISM", B128="JWV", B128="JUV", B128="CIV"), 0, 'CASE DATA'!L128)</f>
        <v>0</v>
      </c>
      <c r="F128" s="110">
        <f>IF(OR(B128="DISM", B128="JWV", B128="JUV", B128="CIV"), 0, 'CASE DATA'!I128+'CASE DATA'!N128)</f>
        <v>0</v>
      </c>
    </row>
    <row r="129" spans="1:6" x14ac:dyDescent="0.3">
      <c r="A129" s="117" t="str">
        <f>IF('CASE DATA'!A129="","",'CASE DATA'!A129)</f>
        <v/>
      </c>
      <c r="B129" s="114" t="str">
        <f>IF('CASE DATA'!A129&lt;&gt;"",IF('CASE DATA'!F129=0, "open charge", 'CASE DATA'!F129),"")</f>
        <v/>
      </c>
      <c r="C129" s="108">
        <f>IF(OR(B129="DISM", B129="JWV", B129="JUV", B129="CIV"), SUM('CASE DATA'!I129:R129), 'CASE DATA'!K129+'CASE DATA'!O129)</f>
        <v>0</v>
      </c>
      <c r="D129" s="239">
        <f>IF(OR(B129="DISM",B129="JWV",B129="JUV",B129="CIV"),0,SUM('CASE DATA'!L129+'CASE DATA'!M129+'CASE DATA'!P129+'CASE DATA'!Q129+'CASE DATA'!R129))</f>
        <v>0</v>
      </c>
      <c r="E129" s="109">
        <f>IF(OR(B129="DISM", B129="JWV", B129="JUV", B129="CIV"), 0, 'CASE DATA'!L129)</f>
        <v>0</v>
      </c>
      <c r="F129" s="110">
        <f>IF(OR(B129="DISM", B129="JWV", B129="JUV", B129="CIV"), 0, 'CASE DATA'!I129+'CASE DATA'!N129)</f>
        <v>0</v>
      </c>
    </row>
    <row r="130" spans="1:6" x14ac:dyDescent="0.3">
      <c r="A130" s="117" t="str">
        <f>IF('CASE DATA'!A130="","",'CASE DATA'!A130)</f>
        <v/>
      </c>
      <c r="B130" s="114" t="str">
        <f>IF('CASE DATA'!A130&lt;&gt;"",IF('CASE DATA'!F130=0, "open charge", 'CASE DATA'!F130),"")</f>
        <v/>
      </c>
      <c r="C130" s="108">
        <f>IF(OR(B130="DISM", B130="JWV", B130="JUV", B130="CIV"), SUM('CASE DATA'!I130:R130), 'CASE DATA'!K130+'CASE DATA'!O130)</f>
        <v>0</v>
      </c>
      <c r="D130" s="239">
        <f>IF(OR(B130="DISM",B130="JWV",B130="JUV",B130="CIV"),0,SUM('CASE DATA'!L130+'CASE DATA'!M130+'CASE DATA'!P130+'CASE DATA'!Q130+'CASE DATA'!R130))</f>
        <v>0</v>
      </c>
      <c r="E130" s="109">
        <f>IF(OR(B130="DISM", B130="JWV", B130="JUV", B130="CIV"), 0, 'CASE DATA'!L130)</f>
        <v>0</v>
      </c>
      <c r="F130" s="110">
        <f>IF(OR(B130="DISM", B130="JWV", B130="JUV", B130="CIV"), 0, 'CASE DATA'!I130+'CASE DATA'!N130)</f>
        <v>0</v>
      </c>
    </row>
    <row r="131" spans="1:6" x14ac:dyDescent="0.3">
      <c r="A131" s="117" t="str">
        <f>IF('CASE DATA'!A131="","",'CASE DATA'!A131)</f>
        <v/>
      </c>
      <c r="B131" s="114" t="str">
        <f>IF('CASE DATA'!A131&lt;&gt;"",IF('CASE DATA'!F131=0, "open charge", 'CASE DATA'!F131),"")</f>
        <v/>
      </c>
      <c r="C131" s="108">
        <f>IF(OR(B131="DISM", B131="JWV", B131="JUV", B131="CIV"), SUM('CASE DATA'!I131:R131), 'CASE DATA'!K131+'CASE DATA'!O131)</f>
        <v>0</v>
      </c>
      <c r="D131" s="239">
        <f>IF(OR(B131="DISM",B131="JWV",B131="JUV",B131="CIV"),0,SUM('CASE DATA'!L131+'CASE DATA'!M131+'CASE DATA'!P131+'CASE DATA'!Q131+'CASE DATA'!R131))</f>
        <v>0</v>
      </c>
      <c r="E131" s="109">
        <f>IF(OR(B131="DISM", B131="JWV", B131="JUV", B131="CIV"), 0, 'CASE DATA'!L131)</f>
        <v>0</v>
      </c>
      <c r="F131" s="110">
        <f>IF(OR(B131="DISM", B131="JWV", B131="JUV", B131="CIV"), 0, 'CASE DATA'!I131+'CASE DATA'!N131)</f>
        <v>0</v>
      </c>
    </row>
    <row r="132" spans="1:6" x14ac:dyDescent="0.3">
      <c r="A132" s="117" t="str">
        <f>IF('CASE DATA'!A132="","",'CASE DATA'!A132)</f>
        <v/>
      </c>
      <c r="B132" s="114" t="str">
        <f>IF('CASE DATA'!A132&lt;&gt;"",IF('CASE DATA'!F132=0, "open charge", 'CASE DATA'!F132),"")</f>
        <v/>
      </c>
      <c r="C132" s="108">
        <f>IF(OR(B132="DISM", B132="JWV", B132="JUV", B132="CIV"), SUM('CASE DATA'!I132:R132), 'CASE DATA'!K132+'CASE DATA'!O132)</f>
        <v>0</v>
      </c>
      <c r="D132" s="239">
        <f>IF(OR(B132="DISM",B132="JWV",B132="JUV",B132="CIV"),0,SUM('CASE DATA'!L132+'CASE DATA'!M132+'CASE DATA'!P132+'CASE DATA'!Q132+'CASE DATA'!R132))</f>
        <v>0</v>
      </c>
      <c r="E132" s="109">
        <f>IF(OR(B132="DISM", B132="JWV", B132="JUV", B132="CIV"), 0, 'CASE DATA'!L132)</f>
        <v>0</v>
      </c>
      <c r="F132" s="110">
        <f>IF(OR(B132="DISM", B132="JWV", B132="JUV", B132="CIV"), 0, 'CASE DATA'!I132+'CASE DATA'!N132)</f>
        <v>0</v>
      </c>
    </row>
    <row r="133" spans="1:6" x14ac:dyDescent="0.3">
      <c r="A133" s="117" t="str">
        <f>IF('CASE DATA'!A133="","",'CASE DATA'!A133)</f>
        <v/>
      </c>
      <c r="B133" s="114" t="str">
        <f>IF('CASE DATA'!A133&lt;&gt;"",IF('CASE DATA'!F133=0, "open charge", 'CASE DATA'!F133),"")</f>
        <v/>
      </c>
      <c r="C133" s="108">
        <f>IF(OR(B133="DISM", B133="JWV", B133="JUV", B133="CIV"), SUM('CASE DATA'!I133:R133), 'CASE DATA'!K133+'CASE DATA'!O133)</f>
        <v>0</v>
      </c>
      <c r="D133" s="239">
        <f>IF(OR(B133="DISM",B133="JWV",B133="JUV",B133="CIV"),0,SUM('CASE DATA'!L133+'CASE DATA'!M133+'CASE DATA'!P133+'CASE DATA'!Q133+'CASE DATA'!R133))</f>
        <v>0</v>
      </c>
      <c r="E133" s="109">
        <f>IF(OR(B133="DISM", B133="JWV", B133="JUV", B133="CIV"), 0, 'CASE DATA'!L133)</f>
        <v>0</v>
      </c>
      <c r="F133" s="110">
        <f>IF(OR(B133="DISM", B133="JWV", B133="JUV", B133="CIV"), 0, 'CASE DATA'!I133+'CASE DATA'!N133)</f>
        <v>0</v>
      </c>
    </row>
    <row r="134" spans="1:6" x14ac:dyDescent="0.3">
      <c r="A134" s="117" t="str">
        <f>IF('CASE DATA'!A134="","",'CASE DATA'!A134)</f>
        <v/>
      </c>
      <c r="B134" s="114" t="str">
        <f>IF('CASE DATA'!A134&lt;&gt;"",IF('CASE DATA'!F134=0, "open charge", 'CASE DATA'!F134),"")</f>
        <v/>
      </c>
      <c r="C134" s="108">
        <f>IF(OR(B134="DISM", B134="JWV", B134="JUV", B134="CIV"), SUM('CASE DATA'!I134:R134), 'CASE DATA'!K134+'CASE DATA'!O134)</f>
        <v>0</v>
      </c>
      <c r="D134" s="239">
        <f>IF(OR(B134="DISM",B134="JWV",B134="JUV",B134="CIV"),0,SUM('CASE DATA'!L134+'CASE DATA'!M134+'CASE DATA'!P134+'CASE DATA'!Q134+'CASE DATA'!R134))</f>
        <v>0</v>
      </c>
      <c r="E134" s="109">
        <f>IF(OR(B134="DISM", B134="JWV", B134="JUV", B134="CIV"), 0, 'CASE DATA'!L134)</f>
        <v>0</v>
      </c>
      <c r="F134" s="110">
        <f>IF(OR(B134="DISM", B134="JWV", B134="JUV", B134="CIV"), 0, 'CASE DATA'!I134+'CASE DATA'!N134)</f>
        <v>0</v>
      </c>
    </row>
    <row r="135" spans="1:6" x14ac:dyDescent="0.3">
      <c r="A135" s="117" t="str">
        <f>IF('CASE DATA'!A135="","",'CASE DATA'!A135)</f>
        <v/>
      </c>
      <c r="B135" s="114" t="str">
        <f>IF('CASE DATA'!A135&lt;&gt;"",IF('CASE DATA'!F135=0, "open charge", 'CASE DATA'!F135),"")</f>
        <v/>
      </c>
      <c r="C135" s="108">
        <f>IF(OR(B135="DISM", B135="JWV", B135="JUV", B135="CIV"), SUM('CASE DATA'!I135:R135), 'CASE DATA'!K135+'CASE DATA'!O135)</f>
        <v>0</v>
      </c>
      <c r="D135" s="239">
        <f>IF(OR(B135="DISM",B135="JWV",B135="JUV",B135="CIV"),0,SUM('CASE DATA'!L135+'CASE DATA'!M135+'CASE DATA'!P135+'CASE DATA'!Q135+'CASE DATA'!R135))</f>
        <v>0</v>
      </c>
      <c r="E135" s="109">
        <f>IF(OR(B135="DISM", B135="JWV", B135="JUV", B135="CIV"), 0, 'CASE DATA'!L135)</f>
        <v>0</v>
      </c>
      <c r="F135" s="110">
        <f>IF(OR(B135="DISM", B135="JWV", B135="JUV", B135="CIV"), 0, 'CASE DATA'!I135+'CASE DATA'!N135)</f>
        <v>0</v>
      </c>
    </row>
    <row r="136" spans="1:6" x14ac:dyDescent="0.3">
      <c r="A136" s="117" t="str">
        <f>IF('CASE DATA'!A136="","",'CASE DATA'!A136)</f>
        <v/>
      </c>
      <c r="B136" s="114" t="str">
        <f>IF('CASE DATA'!A136&lt;&gt;"",IF('CASE DATA'!F136=0, "open charge", 'CASE DATA'!F136),"")</f>
        <v/>
      </c>
      <c r="C136" s="108">
        <f>IF(OR(B136="DISM", B136="JWV", B136="JUV", B136="CIV"), SUM('CASE DATA'!I136:R136), 'CASE DATA'!K136+'CASE DATA'!O136)</f>
        <v>0</v>
      </c>
      <c r="D136" s="239">
        <f>IF(OR(B136="DISM",B136="JWV",B136="JUV",B136="CIV"),0,SUM('CASE DATA'!L136+'CASE DATA'!M136+'CASE DATA'!P136+'CASE DATA'!Q136+'CASE DATA'!R136))</f>
        <v>0</v>
      </c>
      <c r="E136" s="109">
        <f>IF(OR(B136="DISM", B136="JWV", B136="JUV", B136="CIV"), 0, 'CASE DATA'!L136)</f>
        <v>0</v>
      </c>
      <c r="F136" s="110">
        <f>IF(OR(B136="DISM", B136="JWV", B136="JUV", B136="CIV"), 0, 'CASE DATA'!I136+'CASE DATA'!N136)</f>
        <v>0</v>
      </c>
    </row>
    <row r="137" spans="1:6" x14ac:dyDescent="0.3">
      <c r="A137" s="117" t="str">
        <f>IF('CASE DATA'!A137="","",'CASE DATA'!A137)</f>
        <v/>
      </c>
      <c r="B137" s="114" t="str">
        <f>IF('CASE DATA'!A137&lt;&gt;"",IF('CASE DATA'!F137=0, "open charge", 'CASE DATA'!F137),"")</f>
        <v/>
      </c>
      <c r="C137" s="108">
        <f>IF(OR(B137="DISM", B137="JWV", B137="JUV", B137="CIV"), SUM('CASE DATA'!I137:R137), 'CASE DATA'!K137+'CASE DATA'!O137)</f>
        <v>0</v>
      </c>
      <c r="D137" s="239">
        <f>IF(OR(B137="DISM",B137="JWV",B137="JUV",B137="CIV"),0,SUM('CASE DATA'!L137+'CASE DATA'!M137+'CASE DATA'!P137+'CASE DATA'!Q137+'CASE DATA'!R137))</f>
        <v>0</v>
      </c>
      <c r="E137" s="109">
        <f>IF(OR(B137="DISM", B137="JWV", B137="JUV", B137="CIV"), 0, 'CASE DATA'!L137)</f>
        <v>0</v>
      </c>
      <c r="F137" s="110">
        <f>IF(OR(B137="DISM", B137="JWV", B137="JUV", B137="CIV"), 0, 'CASE DATA'!I137+'CASE DATA'!N137)</f>
        <v>0</v>
      </c>
    </row>
    <row r="138" spans="1:6" x14ac:dyDescent="0.3">
      <c r="A138" s="117" t="str">
        <f>IF('CASE DATA'!A138="","",'CASE DATA'!A138)</f>
        <v/>
      </c>
      <c r="B138" s="114" t="str">
        <f>IF('CASE DATA'!A138&lt;&gt;"",IF('CASE DATA'!F138=0, "open charge", 'CASE DATA'!F138),"")</f>
        <v/>
      </c>
      <c r="C138" s="108">
        <f>IF(OR(B138="DISM", B138="JWV", B138="JUV", B138="CIV"), SUM('CASE DATA'!I138:R138), 'CASE DATA'!K138+'CASE DATA'!O138)</f>
        <v>0</v>
      </c>
      <c r="D138" s="239">
        <f>IF(OR(B138="DISM",B138="JWV",B138="JUV",B138="CIV"),0,SUM('CASE DATA'!L138+'CASE DATA'!M138+'CASE DATA'!P138+'CASE DATA'!Q138+'CASE DATA'!R138))</f>
        <v>0</v>
      </c>
      <c r="E138" s="109">
        <f>IF(OR(B138="DISM", B138="JWV", B138="JUV", B138="CIV"), 0, 'CASE DATA'!L138)</f>
        <v>0</v>
      </c>
      <c r="F138" s="110">
        <f>IF(OR(B138="DISM", B138="JWV", B138="JUV", B138="CIV"), 0, 'CASE DATA'!I138+'CASE DATA'!N138)</f>
        <v>0</v>
      </c>
    </row>
    <row r="139" spans="1:6" x14ac:dyDescent="0.3">
      <c r="A139" s="117" t="str">
        <f>IF('CASE DATA'!A139="","",'CASE DATA'!A139)</f>
        <v/>
      </c>
      <c r="B139" s="114" t="str">
        <f>IF('CASE DATA'!A139&lt;&gt;"",IF('CASE DATA'!F139=0, "open charge", 'CASE DATA'!F139),"")</f>
        <v/>
      </c>
      <c r="C139" s="108">
        <f>IF(OR(B139="DISM", B139="JWV", B139="JUV", B139="CIV"), SUM('CASE DATA'!I139:R139), 'CASE DATA'!K139+'CASE DATA'!O139)</f>
        <v>0</v>
      </c>
      <c r="D139" s="239">
        <f>IF(OR(B139="DISM",B139="JWV",B139="JUV",B139="CIV"),0,SUM('CASE DATA'!L139+'CASE DATA'!M139+'CASE DATA'!P139+'CASE DATA'!Q139+'CASE DATA'!R139))</f>
        <v>0</v>
      </c>
      <c r="E139" s="109">
        <f>IF(OR(B139="DISM", B139="JWV", B139="JUV", B139="CIV"), 0, 'CASE DATA'!L139)</f>
        <v>0</v>
      </c>
      <c r="F139" s="110">
        <f>IF(OR(B139="DISM", B139="JWV", B139="JUV", B139="CIV"), 0, 'CASE DATA'!I139+'CASE DATA'!N139)</f>
        <v>0</v>
      </c>
    </row>
    <row r="140" spans="1:6" x14ac:dyDescent="0.3">
      <c r="A140" s="117" t="str">
        <f>IF('CASE DATA'!A140="","",'CASE DATA'!A140)</f>
        <v/>
      </c>
      <c r="B140" s="114" t="str">
        <f>IF('CASE DATA'!A140&lt;&gt;"",IF('CASE DATA'!F140=0, "open charge", 'CASE DATA'!F140),"")</f>
        <v/>
      </c>
      <c r="C140" s="108">
        <f>IF(OR(B140="DISM", B140="JWV", B140="JUV", B140="CIV"), SUM('CASE DATA'!I140:R140), 'CASE DATA'!K140+'CASE DATA'!O140)</f>
        <v>0</v>
      </c>
      <c r="D140" s="239">
        <f>IF(OR(B140="DISM",B140="JWV",B140="JUV",B140="CIV"),0,SUM('CASE DATA'!L140+'CASE DATA'!M140+'CASE DATA'!P140+'CASE DATA'!Q140+'CASE DATA'!R140))</f>
        <v>0</v>
      </c>
      <c r="E140" s="109">
        <f>IF(OR(B140="DISM", B140="JWV", B140="JUV", B140="CIV"), 0, 'CASE DATA'!L140)</f>
        <v>0</v>
      </c>
      <c r="F140" s="110">
        <f>IF(OR(B140="DISM", B140="JWV", B140="JUV", B140="CIV"), 0, 'CASE DATA'!I140+'CASE DATA'!N140)</f>
        <v>0</v>
      </c>
    </row>
    <row r="141" spans="1:6" x14ac:dyDescent="0.3">
      <c r="A141" s="117" t="str">
        <f>IF('CASE DATA'!A141="","",'CASE DATA'!A141)</f>
        <v/>
      </c>
      <c r="B141" s="114" t="str">
        <f>IF('CASE DATA'!A141&lt;&gt;"",IF('CASE DATA'!F141=0, "open charge", 'CASE DATA'!F141),"")</f>
        <v/>
      </c>
      <c r="C141" s="108">
        <f>IF(OR(B141="DISM", B141="JWV", B141="JUV", B141="CIV"), SUM('CASE DATA'!I141:R141), 'CASE DATA'!K141+'CASE DATA'!O141)</f>
        <v>0</v>
      </c>
      <c r="D141" s="239">
        <f>IF(OR(B141="DISM",B141="JWV",B141="JUV",B141="CIV"),0,SUM('CASE DATA'!L141+'CASE DATA'!M141+'CASE DATA'!P141+'CASE DATA'!Q141+'CASE DATA'!R141))</f>
        <v>0</v>
      </c>
      <c r="E141" s="109">
        <f>IF(OR(B141="DISM", B141="JWV", B141="JUV", B141="CIV"), 0, 'CASE DATA'!L141)</f>
        <v>0</v>
      </c>
      <c r="F141" s="110">
        <f>IF(OR(B141="DISM", B141="JWV", B141="JUV", B141="CIV"), 0, 'CASE DATA'!I141+'CASE DATA'!N141)</f>
        <v>0</v>
      </c>
    </row>
    <row r="142" spans="1:6" x14ac:dyDescent="0.3">
      <c r="A142" s="117" t="str">
        <f>IF('CASE DATA'!A142="","",'CASE DATA'!A142)</f>
        <v/>
      </c>
      <c r="B142" s="114" t="str">
        <f>IF('CASE DATA'!A142&lt;&gt;"",IF('CASE DATA'!F142=0, "open charge", 'CASE DATA'!F142),"")</f>
        <v/>
      </c>
      <c r="C142" s="108">
        <f>IF(OR(B142="DISM", B142="JWV", B142="JUV", B142="CIV"), SUM('CASE DATA'!I142:R142), 'CASE DATA'!K142+'CASE DATA'!O142)</f>
        <v>0</v>
      </c>
      <c r="D142" s="239">
        <f>IF(OR(B142="DISM",B142="JWV",B142="JUV",B142="CIV"),0,SUM('CASE DATA'!L142+'CASE DATA'!M142+'CASE DATA'!P142+'CASE DATA'!Q142+'CASE DATA'!R142))</f>
        <v>0</v>
      </c>
      <c r="E142" s="109">
        <f>IF(OR(B142="DISM", B142="JWV", B142="JUV", B142="CIV"), 0, 'CASE DATA'!L142)</f>
        <v>0</v>
      </c>
      <c r="F142" s="110">
        <f>IF(OR(B142="DISM", B142="JWV", B142="JUV", B142="CIV"), 0, 'CASE DATA'!I142+'CASE DATA'!N142)</f>
        <v>0</v>
      </c>
    </row>
    <row r="143" spans="1:6" x14ac:dyDescent="0.3">
      <c r="A143" s="117" t="str">
        <f>IF('CASE DATA'!A143="","",'CASE DATA'!A143)</f>
        <v/>
      </c>
      <c r="B143" s="114" t="str">
        <f>IF('CASE DATA'!A143&lt;&gt;"",IF('CASE DATA'!F143=0, "open charge", 'CASE DATA'!F143),"")</f>
        <v/>
      </c>
      <c r="C143" s="108">
        <f>IF(OR(B143="DISM", B143="JWV", B143="JUV", B143="CIV"), SUM('CASE DATA'!I143:R143), 'CASE DATA'!K143+'CASE DATA'!O143)</f>
        <v>0</v>
      </c>
      <c r="D143" s="239">
        <f>IF(OR(B143="DISM",B143="JWV",B143="JUV",B143="CIV"),0,SUM('CASE DATA'!L143+'CASE DATA'!M143+'CASE DATA'!P143+'CASE DATA'!Q143+'CASE DATA'!R143))</f>
        <v>0</v>
      </c>
      <c r="E143" s="109">
        <f>IF(OR(B143="DISM", B143="JWV", B143="JUV", B143="CIV"), 0, 'CASE DATA'!L143)</f>
        <v>0</v>
      </c>
      <c r="F143" s="110">
        <f>IF(OR(B143="DISM", B143="JWV", B143="JUV", B143="CIV"), 0, 'CASE DATA'!I143+'CASE DATA'!N143)</f>
        <v>0</v>
      </c>
    </row>
    <row r="144" spans="1:6" x14ac:dyDescent="0.3">
      <c r="A144" s="117" t="str">
        <f>IF('CASE DATA'!A144="","",'CASE DATA'!A144)</f>
        <v/>
      </c>
      <c r="B144" s="114" t="str">
        <f>IF('CASE DATA'!A144&lt;&gt;"",IF('CASE DATA'!F144=0, "open charge", 'CASE DATA'!F144),"")</f>
        <v/>
      </c>
      <c r="C144" s="108">
        <f>IF(OR(B144="DISM", B144="JWV", B144="JUV", B144="CIV"), SUM('CASE DATA'!I144:R144), 'CASE DATA'!K144+'CASE DATA'!O144)</f>
        <v>0</v>
      </c>
      <c r="D144" s="239">
        <f>IF(OR(B144="DISM",B144="JWV",B144="JUV",B144="CIV"),0,SUM('CASE DATA'!L144+'CASE DATA'!M144+'CASE DATA'!P144+'CASE DATA'!Q144+'CASE DATA'!R144))</f>
        <v>0</v>
      </c>
      <c r="E144" s="109">
        <f>IF(OR(B144="DISM", B144="JWV", B144="JUV", B144="CIV"), 0, 'CASE DATA'!L144)</f>
        <v>0</v>
      </c>
      <c r="F144" s="110">
        <f>IF(OR(B144="DISM", B144="JWV", B144="JUV", B144="CIV"), 0, 'CASE DATA'!I144+'CASE DATA'!N144)</f>
        <v>0</v>
      </c>
    </row>
    <row r="145" spans="1:6" x14ac:dyDescent="0.3">
      <c r="A145" s="117" t="str">
        <f>IF('CASE DATA'!A145="","",'CASE DATA'!A145)</f>
        <v/>
      </c>
      <c r="B145" s="114" t="str">
        <f>IF('CASE DATA'!A145&lt;&gt;"",IF('CASE DATA'!F145=0, "open charge", 'CASE DATA'!F145),"")</f>
        <v/>
      </c>
      <c r="C145" s="108">
        <f>IF(OR(B145="DISM", B145="JWV", B145="JUV", B145="CIV"), SUM('CASE DATA'!I145:R145), 'CASE DATA'!K145+'CASE DATA'!O145)</f>
        <v>0</v>
      </c>
      <c r="D145" s="239">
        <f>IF(OR(B145="DISM",B145="JWV",B145="JUV",B145="CIV"),0,SUM('CASE DATA'!L145+'CASE DATA'!M145+'CASE DATA'!P145+'CASE DATA'!Q145+'CASE DATA'!R145))</f>
        <v>0</v>
      </c>
      <c r="E145" s="109">
        <f>IF(OR(B145="DISM", B145="JWV", B145="JUV", B145="CIV"), 0, 'CASE DATA'!L145)</f>
        <v>0</v>
      </c>
      <c r="F145" s="110">
        <f>IF(OR(B145="DISM", B145="JWV", B145="JUV", B145="CIV"), 0, 'CASE DATA'!I145+'CASE DATA'!N145)</f>
        <v>0</v>
      </c>
    </row>
    <row r="146" spans="1:6" x14ac:dyDescent="0.3">
      <c r="A146" s="117" t="str">
        <f>IF('CASE DATA'!A146="","",'CASE DATA'!A146)</f>
        <v/>
      </c>
      <c r="B146" s="114" t="str">
        <f>IF('CASE DATA'!A146&lt;&gt;"",IF('CASE DATA'!F146=0, "open charge", 'CASE DATA'!F146),"")</f>
        <v/>
      </c>
      <c r="C146" s="108">
        <f>IF(OR(B146="DISM", B146="JWV", B146="JUV", B146="CIV"), SUM('CASE DATA'!I146:R146), 'CASE DATA'!K146+'CASE DATA'!O146)</f>
        <v>0</v>
      </c>
      <c r="D146" s="239">
        <f>IF(OR(B146="DISM",B146="JWV",B146="JUV",B146="CIV"),0,SUM('CASE DATA'!L146+'CASE DATA'!M146+'CASE DATA'!P146+'CASE DATA'!Q146+'CASE DATA'!R146))</f>
        <v>0</v>
      </c>
      <c r="E146" s="109">
        <f>IF(OR(B146="DISM", B146="JWV", B146="JUV", B146="CIV"), 0, 'CASE DATA'!L146)</f>
        <v>0</v>
      </c>
      <c r="F146" s="110">
        <f>IF(OR(B146="DISM", B146="JWV", B146="JUV", B146="CIV"), 0, 'CASE DATA'!I146+'CASE DATA'!N146)</f>
        <v>0</v>
      </c>
    </row>
    <row r="147" spans="1:6" x14ac:dyDescent="0.3">
      <c r="A147" s="117" t="str">
        <f>IF('CASE DATA'!A147="","",'CASE DATA'!A147)</f>
        <v/>
      </c>
      <c r="B147" s="114" t="str">
        <f>IF('CASE DATA'!A147&lt;&gt;"",IF('CASE DATA'!F147=0, "open charge", 'CASE DATA'!F147),"")</f>
        <v/>
      </c>
      <c r="C147" s="108">
        <f>IF(OR(B147="DISM", B147="JWV", B147="JUV", B147="CIV"), SUM('CASE DATA'!I147:R147), 'CASE DATA'!K147+'CASE DATA'!O147)</f>
        <v>0</v>
      </c>
      <c r="D147" s="239">
        <f>IF(OR(B147="DISM",B147="JWV",B147="JUV",B147="CIV"),0,SUM('CASE DATA'!L147+'CASE DATA'!M147+'CASE DATA'!P147+'CASE DATA'!Q147+'CASE DATA'!R147))</f>
        <v>0</v>
      </c>
      <c r="E147" s="109">
        <f>IF(OR(B147="DISM", B147="JWV", B147="JUV", B147="CIV"), 0, 'CASE DATA'!L147)</f>
        <v>0</v>
      </c>
      <c r="F147" s="110">
        <f>IF(OR(B147="DISM", B147="JWV", B147="JUV", B147="CIV"), 0, 'CASE DATA'!I147+'CASE DATA'!N147)</f>
        <v>0</v>
      </c>
    </row>
    <row r="148" spans="1:6" x14ac:dyDescent="0.3">
      <c r="A148" s="117" t="str">
        <f>IF('CASE DATA'!A148="","",'CASE DATA'!A148)</f>
        <v/>
      </c>
      <c r="B148" s="114" t="str">
        <f>IF('CASE DATA'!A148&lt;&gt;"",IF('CASE DATA'!F148=0, "open charge", 'CASE DATA'!F148),"")</f>
        <v/>
      </c>
      <c r="C148" s="108">
        <f>IF(OR(B148="DISM", B148="JWV", B148="JUV", B148="CIV"), SUM('CASE DATA'!I148:R148), 'CASE DATA'!K148+'CASE DATA'!O148)</f>
        <v>0</v>
      </c>
      <c r="D148" s="239">
        <f>IF(OR(B148="DISM",B148="JWV",B148="JUV",B148="CIV"),0,SUM('CASE DATA'!L148+'CASE DATA'!M148+'CASE DATA'!P148+'CASE DATA'!Q148+'CASE DATA'!R148))</f>
        <v>0</v>
      </c>
      <c r="E148" s="109">
        <f>IF(OR(B148="DISM", B148="JWV", B148="JUV", B148="CIV"), 0, 'CASE DATA'!L148)</f>
        <v>0</v>
      </c>
      <c r="F148" s="110">
        <f>IF(OR(B148="DISM", B148="JWV", B148="JUV", B148="CIV"), 0, 'CASE DATA'!I148+'CASE DATA'!N148)</f>
        <v>0</v>
      </c>
    </row>
    <row r="149" spans="1:6" x14ac:dyDescent="0.3">
      <c r="A149" s="117" t="str">
        <f>IF('CASE DATA'!A149="","",'CASE DATA'!A149)</f>
        <v/>
      </c>
      <c r="B149" s="114" t="str">
        <f>IF('CASE DATA'!A149&lt;&gt;"",IF('CASE DATA'!F149=0, "open charge", 'CASE DATA'!F149),"")</f>
        <v/>
      </c>
      <c r="C149" s="108">
        <f>IF(OR(B149="DISM", B149="JWV", B149="JUV", B149="CIV"), SUM('CASE DATA'!I149:R149), 'CASE DATA'!K149+'CASE DATA'!O149)</f>
        <v>0</v>
      </c>
      <c r="D149" s="239">
        <f>IF(OR(B149="DISM",B149="JWV",B149="JUV",B149="CIV"),0,SUM('CASE DATA'!L149+'CASE DATA'!M149+'CASE DATA'!P149+'CASE DATA'!Q149+'CASE DATA'!R149))</f>
        <v>0</v>
      </c>
      <c r="E149" s="109">
        <f>IF(OR(B149="DISM", B149="JWV", B149="JUV", B149="CIV"), 0, 'CASE DATA'!L149)</f>
        <v>0</v>
      </c>
      <c r="F149" s="110">
        <f>IF(OR(B149="DISM", B149="JWV", B149="JUV", B149="CIV"), 0, 'CASE DATA'!I149+'CASE DATA'!N149)</f>
        <v>0</v>
      </c>
    </row>
    <row r="150" spans="1:6" x14ac:dyDescent="0.3">
      <c r="A150" s="117" t="str">
        <f>IF('CASE DATA'!A150="","",'CASE DATA'!A150)</f>
        <v/>
      </c>
      <c r="B150" s="114" t="str">
        <f>IF('CASE DATA'!A150&lt;&gt;"",IF('CASE DATA'!F150=0, "open charge", 'CASE DATA'!F150),"")</f>
        <v/>
      </c>
      <c r="C150" s="108">
        <f>IF(OR(B150="DISM", B150="JWV", B150="JUV", B150="CIV"), SUM('CASE DATA'!I150:R150), 'CASE DATA'!K150+'CASE DATA'!O150)</f>
        <v>0</v>
      </c>
      <c r="D150" s="239">
        <f>IF(OR(B150="DISM",B150="JWV",B150="JUV",B150="CIV"),0,SUM('CASE DATA'!L150+'CASE DATA'!M150+'CASE DATA'!P150+'CASE DATA'!Q150+'CASE DATA'!R150))</f>
        <v>0</v>
      </c>
      <c r="E150" s="109">
        <f>IF(OR(B150="DISM", B150="JWV", B150="JUV", B150="CIV"), 0, 'CASE DATA'!L150)</f>
        <v>0</v>
      </c>
      <c r="F150" s="110">
        <f>IF(OR(B150="DISM", B150="JWV", B150="JUV", B150="CIV"), 0, 'CASE DATA'!I150+'CASE DATA'!N150)</f>
        <v>0</v>
      </c>
    </row>
    <row r="151" spans="1:6" x14ac:dyDescent="0.3">
      <c r="A151" s="117" t="str">
        <f>IF('CASE DATA'!A151="","",'CASE DATA'!A151)</f>
        <v/>
      </c>
      <c r="B151" s="114" t="str">
        <f>IF('CASE DATA'!A151&lt;&gt;"",IF('CASE DATA'!F151=0, "open charge", 'CASE DATA'!F151),"")</f>
        <v/>
      </c>
      <c r="C151" s="108">
        <f>IF(OR(B151="DISM", B151="JWV", B151="JUV", B151="CIV"), SUM('CASE DATA'!I151:R151), 'CASE DATA'!K151+'CASE DATA'!O151)</f>
        <v>0</v>
      </c>
      <c r="D151" s="239">
        <f>IF(OR(B151="DISM",B151="JWV",B151="JUV",B151="CIV"),0,SUM('CASE DATA'!L151+'CASE DATA'!M151+'CASE DATA'!P151+'CASE DATA'!Q151+'CASE DATA'!R151))</f>
        <v>0</v>
      </c>
      <c r="E151" s="109">
        <f>IF(OR(B151="DISM", B151="JWV", B151="JUV", B151="CIV"), 0, 'CASE DATA'!L151)</f>
        <v>0</v>
      </c>
      <c r="F151" s="110">
        <f>IF(OR(B151="DISM", B151="JWV", B151="JUV", B151="CIV"), 0, 'CASE DATA'!I151+'CASE DATA'!N151)</f>
        <v>0</v>
      </c>
    </row>
    <row r="152" spans="1:6" x14ac:dyDescent="0.3">
      <c r="A152" s="117" t="str">
        <f>IF('CASE DATA'!A152="","",'CASE DATA'!A152)</f>
        <v/>
      </c>
      <c r="B152" s="114" t="str">
        <f>IF('CASE DATA'!A152&lt;&gt;"",IF('CASE DATA'!F152=0, "open charge", 'CASE DATA'!F152),"")</f>
        <v/>
      </c>
      <c r="C152" s="108">
        <f>IF(OR(B152="DISM", B152="JWV", B152="JUV", B152="CIV"), SUM('CASE DATA'!I152:R152), 'CASE DATA'!K152+'CASE DATA'!O152)</f>
        <v>0</v>
      </c>
      <c r="D152" s="239">
        <f>IF(OR(B152="DISM",B152="JWV",B152="JUV",B152="CIV"),0,SUM('CASE DATA'!L152+'CASE DATA'!M152+'CASE DATA'!P152+'CASE DATA'!Q152+'CASE DATA'!R152))</f>
        <v>0</v>
      </c>
      <c r="E152" s="109">
        <f>IF(OR(B152="DISM", B152="JWV", B152="JUV", B152="CIV"), 0, 'CASE DATA'!L152)</f>
        <v>0</v>
      </c>
      <c r="F152" s="110">
        <f>IF(OR(B152="DISM", B152="JWV", B152="JUV", B152="CIV"), 0, 'CASE DATA'!I152+'CASE DATA'!N152)</f>
        <v>0</v>
      </c>
    </row>
    <row r="153" spans="1:6" x14ac:dyDescent="0.3">
      <c r="A153" s="117" t="str">
        <f>IF('CASE DATA'!A153="","",'CASE DATA'!A153)</f>
        <v/>
      </c>
      <c r="B153" s="114" t="str">
        <f>IF('CASE DATA'!A153&lt;&gt;"",IF('CASE DATA'!F153=0, "open charge", 'CASE DATA'!F153),"")</f>
        <v/>
      </c>
      <c r="C153" s="108">
        <f>IF(OR(B153="DISM", B153="JWV", B153="JUV", B153="CIV"), SUM('CASE DATA'!I153:R153), 'CASE DATA'!K153+'CASE DATA'!O153)</f>
        <v>0</v>
      </c>
      <c r="D153" s="239">
        <f>IF(OR(B153="DISM",B153="JWV",B153="JUV",B153="CIV"),0,SUM('CASE DATA'!L153+'CASE DATA'!M153+'CASE DATA'!P153+'CASE DATA'!Q153+'CASE DATA'!R153))</f>
        <v>0</v>
      </c>
      <c r="E153" s="109">
        <f>IF(OR(B153="DISM", B153="JWV", B153="JUV", B153="CIV"), 0, 'CASE DATA'!L153)</f>
        <v>0</v>
      </c>
      <c r="F153" s="110">
        <f>IF(OR(B153="DISM", B153="JWV", B153="JUV", B153="CIV"), 0, 'CASE DATA'!I153+'CASE DATA'!N153)</f>
        <v>0</v>
      </c>
    </row>
    <row r="154" spans="1:6" x14ac:dyDescent="0.3">
      <c r="A154" s="117" t="str">
        <f>IF('CASE DATA'!A154="","",'CASE DATA'!A154)</f>
        <v/>
      </c>
      <c r="B154" s="114" t="str">
        <f>IF('CASE DATA'!A154&lt;&gt;"",IF('CASE DATA'!F154=0, "open charge", 'CASE DATA'!F154),"")</f>
        <v/>
      </c>
      <c r="C154" s="108">
        <f>IF(OR(B154="DISM", B154="JWV", B154="JUV", B154="CIV"), SUM('CASE DATA'!I154:R154), 'CASE DATA'!K154+'CASE DATA'!O154)</f>
        <v>0</v>
      </c>
      <c r="D154" s="239">
        <f>IF(OR(B154="DISM",B154="JWV",B154="JUV",B154="CIV"),0,SUM('CASE DATA'!L154+'CASE DATA'!M154+'CASE DATA'!P154+'CASE DATA'!Q154+'CASE DATA'!R154))</f>
        <v>0</v>
      </c>
      <c r="E154" s="109">
        <f>IF(OR(B154="DISM", B154="JWV", B154="JUV", B154="CIV"), 0, 'CASE DATA'!L154)</f>
        <v>0</v>
      </c>
      <c r="F154" s="110">
        <f>IF(OR(B154="DISM", B154="JWV", B154="JUV", B154="CIV"), 0, 'CASE DATA'!I154+'CASE DATA'!N154)</f>
        <v>0</v>
      </c>
    </row>
    <row r="155" spans="1:6" x14ac:dyDescent="0.3">
      <c r="A155" s="117" t="str">
        <f>IF('CASE DATA'!A155="","",'CASE DATA'!A155)</f>
        <v/>
      </c>
      <c r="B155" s="114" t="str">
        <f>IF('CASE DATA'!A155&lt;&gt;"",IF('CASE DATA'!F155=0, "open charge", 'CASE DATA'!F155),"")</f>
        <v/>
      </c>
      <c r="C155" s="108">
        <f>IF(OR(B155="DISM", B155="JWV", B155="JUV", B155="CIV"), SUM('CASE DATA'!I155:R155), 'CASE DATA'!K155+'CASE DATA'!O155)</f>
        <v>0</v>
      </c>
      <c r="D155" s="239">
        <f>IF(OR(B155="DISM",B155="JWV",B155="JUV",B155="CIV"),0,SUM('CASE DATA'!L155+'CASE DATA'!M155+'CASE DATA'!P155+'CASE DATA'!Q155+'CASE DATA'!R155))</f>
        <v>0</v>
      </c>
      <c r="E155" s="109">
        <f>IF(OR(B155="DISM", B155="JWV", B155="JUV", B155="CIV"), 0, 'CASE DATA'!L155)</f>
        <v>0</v>
      </c>
      <c r="F155" s="110">
        <f>IF(OR(B155="DISM", B155="JWV", B155="JUV", B155="CIV"), 0, 'CASE DATA'!I155+'CASE DATA'!N155)</f>
        <v>0</v>
      </c>
    </row>
    <row r="156" spans="1:6" x14ac:dyDescent="0.3">
      <c r="A156" s="117" t="str">
        <f>IF('CASE DATA'!A156="","",'CASE DATA'!A156)</f>
        <v/>
      </c>
      <c r="B156" s="114" t="str">
        <f>IF('CASE DATA'!A156&lt;&gt;"",IF('CASE DATA'!F156=0, "open charge", 'CASE DATA'!F156),"")</f>
        <v/>
      </c>
      <c r="C156" s="108">
        <f>IF(OR(B156="DISM", B156="JWV", B156="JUV", B156="CIV"), SUM('CASE DATA'!I156:R156), 'CASE DATA'!K156+'CASE DATA'!O156)</f>
        <v>0</v>
      </c>
      <c r="D156" s="239">
        <f>IF(OR(B156="DISM",B156="JWV",B156="JUV",B156="CIV"),0,SUM('CASE DATA'!L156+'CASE DATA'!M156+'CASE DATA'!P156+'CASE DATA'!Q156+'CASE DATA'!R156))</f>
        <v>0</v>
      </c>
      <c r="E156" s="109">
        <f>IF(OR(B156="DISM", B156="JWV", B156="JUV", B156="CIV"), 0, 'CASE DATA'!L156)</f>
        <v>0</v>
      </c>
      <c r="F156" s="110">
        <f>IF(OR(B156="DISM", B156="JWV", B156="JUV", B156="CIV"), 0, 'CASE DATA'!I156+'CASE DATA'!N156)</f>
        <v>0</v>
      </c>
    </row>
    <row r="157" spans="1:6" x14ac:dyDescent="0.3">
      <c r="A157" s="117" t="str">
        <f>IF('CASE DATA'!A157="","",'CASE DATA'!A157)</f>
        <v/>
      </c>
      <c r="B157" s="114" t="str">
        <f>IF('CASE DATA'!A157&lt;&gt;"",IF('CASE DATA'!F157=0, "open charge", 'CASE DATA'!F157),"")</f>
        <v/>
      </c>
      <c r="C157" s="108">
        <f>IF(OR(B157="DISM", B157="JWV", B157="JUV", B157="CIV"), SUM('CASE DATA'!I157:R157), 'CASE DATA'!K157+'CASE DATA'!O157)</f>
        <v>0</v>
      </c>
      <c r="D157" s="239">
        <f>IF(OR(B157="DISM",B157="JWV",B157="JUV",B157="CIV"),0,SUM('CASE DATA'!L157+'CASE DATA'!M157+'CASE DATA'!P157+'CASE DATA'!Q157+'CASE DATA'!R157))</f>
        <v>0</v>
      </c>
      <c r="E157" s="109">
        <f>IF(OR(B157="DISM", B157="JWV", B157="JUV", B157="CIV"), 0, 'CASE DATA'!L157)</f>
        <v>0</v>
      </c>
      <c r="F157" s="110">
        <f>IF(OR(B157="DISM", B157="JWV", B157="JUV", B157="CIV"), 0, 'CASE DATA'!I157+'CASE DATA'!N157)</f>
        <v>0</v>
      </c>
    </row>
    <row r="158" spans="1:6" x14ac:dyDescent="0.3">
      <c r="A158" s="117" t="str">
        <f>IF('CASE DATA'!A158="","",'CASE DATA'!A158)</f>
        <v/>
      </c>
      <c r="B158" s="114" t="str">
        <f>IF('CASE DATA'!A158&lt;&gt;"",IF('CASE DATA'!F158=0, "open charge", 'CASE DATA'!F158),"")</f>
        <v/>
      </c>
      <c r="C158" s="108">
        <f>IF(OR(B158="DISM", B158="JWV", B158="JUV", B158="CIV"), SUM('CASE DATA'!I158:R158), 'CASE DATA'!K158+'CASE DATA'!O158)</f>
        <v>0</v>
      </c>
      <c r="D158" s="239">
        <f>IF(OR(B158="DISM",B158="JWV",B158="JUV",B158="CIV"),0,SUM('CASE DATA'!L158+'CASE DATA'!M158+'CASE DATA'!P158+'CASE DATA'!Q158+'CASE DATA'!R158))</f>
        <v>0</v>
      </c>
      <c r="E158" s="109">
        <f>IF(OR(B158="DISM", B158="JWV", B158="JUV", B158="CIV"), 0, 'CASE DATA'!L158)</f>
        <v>0</v>
      </c>
      <c r="F158" s="110">
        <f>IF(OR(B158="DISM", B158="JWV", B158="JUV", B158="CIV"), 0, 'CASE DATA'!I158+'CASE DATA'!N158)</f>
        <v>0</v>
      </c>
    </row>
    <row r="159" spans="1:6" x14ac:dyDescent="0.3">
      <c r="A159" s="117" t="str">
        <f>IF('CASE DATA'!A159="","",'CASE DATA'!A159)</f>
        <v/>
      </c>
      <c r="B159" s="114" t="str">
        <f>IF('CASE DATA'!A159&lt;&gt;"",IF('CASE DATA'!F159=0, "open charge", 'CASE DATA'!F159),"")</f>
        <v/>
      </c>
      <c r="C159" s="108">
        <f>IF(OR(B159="DISM", B159="JWV", B159="JUV", B159="CIV"), SUM('CASE DATA'!I159:R159), 'CASE DATA'!K159+'CASE DATA'!O159)</f>
        <v>0</v>
      </c>
      <c r="D159" s="239">
        <f>IF(OR(B159="DISM",B159="JWV",B159="JUV",B159="CIV"),0,SUM('CASE DATA'!L159+'CASE DATA'!M159+'CASE DATA'!P159+'CASE DATA'!Q159+'CASE DATA'!R159))</f>
        <v>0</v>
      </c>
      <c r="E159" s="109">
        <f>IF(OR(B159="DISM", B159="JWV", B159="JUV", B159="CIV"), 0, 'CASE DATA'!L159)</f>
        <v>0</v>
      </c>
      <c r="F159" s="110">
        <f>IF(OR(B159="DISM", B159="JWV", B159="JUV", B159="CIV"), 0, 'CASE DATA'!I159+'CASE DATA'!N159)</f>
        <v>0</v>
      </c>
    </row>
    <row r="160" spans="1:6" x14ac:dyDescent="0.3">
      <c r="A160" s="117" t="str">
        <f>IF('CASE DATA'!A160="","",'CASE DATA'!A160)</f>
        <v/>
      </c>
      <c r="B160" s="114" t="str">
        <f>IF('CASE DATA'!A160&lt;&gt;"",IF('CASE DATA'!F160=0, "open charge", 'CASE DATA'!F160),"")</f>
        <v/>
      </c>
      <c r="C160" s="108">
        <f>IF(OR(B160="DISM", B160="JWV", B160="JUV", B160="CIV"), SUM('CASE DATA'!I160:R160), 'CASE DATA'!K160+'CASE DATA'!O160)</f>
        <v>0</v>
      </c>
      <c r="D160" s="239">
        <f>IF(OR(B160="DISM",B160="JWV",B160="JUV",B160="CIV"),0,SUM('CASE DATA'!L160+'CASE DATA'!M160+'CASE DATA'!P160+'CASE DATA'!Q160+'CASE DATA'!R160))</f>
        <v>0</v>
      </c>
      <c r="E160" s="109">
        <f>IF(OR(B160="DISM", B160="JWV", B160="JUV", B160="CIV"), 0, 'CASE DATA'!L160)</f>
        <v>0</v>
      </c>
      <c r="F160" s="110">
        <f>IF(OR(B160="DISM", B160="JWV", B160="JUV", B160="CIV"), 0, 'CASE DATA'!I160+'CASE DATA'!N160)</f>
        <v>0</v>
      </c>
    </row>
    <row r="161" spans="1:6" x14ac:dyDescent="0.3">
      <c r="A161" s="117" t="str">
        <f>IF('CASE DATA'!A161="","",'CASE DATA'!A161)</f>
        <v/>
      </c>
      <c r="B161" s="114" t="str">
        <f>IF('CASE DATA'!A161&lt;&gt;"",IF('CASE DATA'!F161=0, "open charge", 'CASE DATA'!F161),"")</f>
        <v/>
      </c>
      <c r="C161" s="108">
        <f>IF(OR(B161="DISM", B161="JWV", B161="JUV", B161="CIV"), SUM('CASE DATA'!I161:R161), 'CASE DATA'!K161+'CASE DATA'!O161)</f>
        <v>0</v>
      </c>
      <c r="D161" s="239">
        <f>IF(OR(B161="DISM",B161="JWV",B161="JUV",B161="CIV"),0,SUM('CASE DATA'!L161+'CASE DATA'!M161+'CASE DATA'!P161+'CASE DATA'!Q161+'CASE DATA'!R161))</f>
        <v>0</v>
      </c>
      <c r="E161" s="109">
        <f>IF(OR(B161="DISM", B161="JWV", B161="JUV", B161="CIV"), 0, 'CASE DATA'!L161)</f>
        <v>0</v>
      </c>
      <c r="F161" s="110">
        <f>IF(OR(B161="DISM", B161="JWV", B161="JUV", B161="CIV"), 0, 'CASE DATA'!I161+'CASE DATA'!N161)</f>
        <v>0</v>
      </c>
    </row>
    <row r="162" spans="1:6" x14ac:dyDescent="0.3">
      <c r="A162" s="117" t="str">
        <f>IF('CASE DATA'!A162="","",'CASE DATA'!A162)</f>
        <v/>
      </c>
      <c r="B162" s="114" t="str">
        <f>IF('CASE DATA'!A162&lt;&gt;"",IF('CASE DATA'!F162=0, "open charge", 'CASE DATA'!F162),"")</f>
        <v/>
      </c>
      <c r="C162" s="108">
        <f>IF(OR(B162="DISM", B162="JWV", B162="JUV", B162="CIV"), SUM('CASE DATA'!I162:R162), 'CASE DATA'!K162+'CASE DATA'!O162)</f>
        <v>0</v>
      </c>
      <c r="D162" s="239">
        <f>IF(OR(B162="DISM",B162="JWV",B162="JUV",B162="CIV"),0,SUM('CASE DATA'!L162+'CASE DATA'!M162+'CASE DATA'!P162+'CASE DATA'!Q162+'CASE DATA'!R162))</f>
        <v>0</v>
      </c>
      <c r="E162" s="109">
        <f>IF(OR(B162="DISM", B162="JWV", B162="JUV", B162="CIV"), 0, 'CASE DATA'!L162)</f>
        <v>0</v>
      </c>
      <c r="F162" s="110">
        <f>IF(OR(B162="DISM", B162="JWV", B162="JUV", B162="CIV"), 0, 'CASE DATA'!I162+'CASE DATA'!N162)</f>
        <v>0</v>
      </c>
    </row>
    <row r="163" spans="1:6" x14ac:dyDescent="0.3">
      <c r="A163" s="117" t="str">
        <f>IF('CASE DATA'!A163="","",'CASE DATA'!A163)</f>
        <v/>
      </c>
      <c r="B163" s="114" t="str">
        <f>IF('CASE DATA'!A163&lt;&gt;"",IF('CASE DATA'!F163=0, "open charge", 'CASE DATA'!F163),"")</f>
        <v/>
      </c>
      <c r="C163" s="108">
        <f>IF(OR(B163="DISM", B163="JWV", B163="JUV", B163="CIV"), SUM('CASE DATA'!I163:R163), 'CASE DATA'!K163+'CASE DATA'!O163)</f>
        <v>0</v>
      </c>
      <c r="D163" s="239">
        <f>IF(OR(B163="DISM",B163="JWV",B163="JUV",B163="CIV"),0,SUM('CASE DATA'!L163+'CASE DATA'!M163+'CASE DATA'!P163+'CASE DATA'!Q163+'CASE DATA'!R163))</f>
        <v>0</v>
      </c>
      <c r="E163" s="109">
        <f>IF(OR(B163="DISM", B163="JWV", B163="JUV", B163="CIV"), 0, 'CASE DATA'!L163)</f>
        <v>0</v>
      </c>
      <c r="F163" s="110">
        <f>IF(OR(B163="DISM", B163="JWV", B163="JUV", B163="CIV"), 0, 'CASE DATA'!I163+'CASE DATA'!N163)</f>
        <v>0</v>
      </c>
    </row>
    <row r="164" spans="1:6" x14ac:dyDescent="0.3">
      <c r="A164" s="117" t="str">
        <f>IF('CASE DATA'!A164="","",'CASE DATA'!A164)</f>
        <v/>
      </c>
      <c r="B164" s="114" t="str">
        <f>IF('CASE DATA'!A164&lt;&gt;"",IF('CASE DATA'!F164=0, "open charge", 'CASE DATA'!F164),"")</f>
        <v/>
      </c>
      <c r="C164" s="108">
        <f>IF(OR(B164="DISM", B164="JWV", B164="JUV", B164="CIV"), SUM('CASE DATA'!I164:R164), 'CASE DATA'!K164+'CASE DATA'!O164)</f>
        <v>0</v>
      </c>
      <c r="D164" s="239">
        <f>IF(OR(B164="DISM",B164="JWV",B164="JUV",B164="CIV"),0,SUM('CASE DATA'!L164+'CASE DATA'!M164+'CASE DATA'!P164+'CASE DATA'!Q164+'CASE DATA'!R164))</f>
        <v>0</v>
      </c>
      <c r="E164" s="109">
        <f>IF(OR(B164="DISM", B164="JWV", B164="JUV", B164="CIV"), 0, 'CASE DATA'!L164)</f>
        <v>0</v>
      </c>
      <c r="F164" s="110">
        <f>IF(OR(B164="DISM", B164="JWV", B164="JUV", B164="CIV"), 0, 'CASE DATA'!I164+'CASE DATA'!N164)</f>
        <v>0</v>
      </c>
    </row>
    <row r="165" spans="1:6" x14ac:dyDescent="0.3">
      <c r="A165" s="117" t="str">
        <f>IF('CASE DATA'!A165="","",'CASE DATA'!A165)</f>
        <v/>
      </c>
      <c r="B165" s="114" t="str">
        <f>IF('CASE DATA'!A165&lt;&gt;"",IF('CASE DATA'!F165=0, "open charge", 'CASE DATA'!F165),"")</f>
        <v/>
      </c>
      <c r="C165" s="108">
        <f>IF(OR(B165="DISM", B165="JWV", B165="JUV", B165="CIV"), SUM('CASE DATA'!I165:R165), 'CASE DATA'!K165+'CASE DATA'!O165)</f>
        <v>0</v>
      </c>
      <c r="D165" s="239">
        <f>IF(OR(B165="DISM",B165="JWV",B165="JUV",B165="CIV"),0,SUM('CASE DATA'!L165+'CASE DATA'!M165+'CASE DATA'!P165+'CASE DATA'!Q165+'CASE DATA'!R165))</f>
        <v>0</v>
      </c>
      <c r="E165" s="109">
        <f>IF(OR(B165="DISM", B165="JWV", B165="JUV", B165="CIV"), 0, 'CASE DATA'!L165)</f>
        <v>0</v>
      </c>
      <c r="F165" s="110">
        <f>IF(OR(B165="DISM", B165="JWV", B165="JUV", B165="CIV"), 0, 'CASE DATA'!I165+'CASE DATA'!N165)</f>
        <v>0</v>
      </c>
    </row>
    <row r="166" spans="1:6" x14ac:dyDescent="0.3">
      <c r="A166" s="117" t="str">
        <f>IF('CASE DATA'!A166="","",'CASE DATA'!A166)</f>
        <v/>
      </c>
      <c r="B166" s="114" t="str">
        <f>IF('CASE DATA'!A166&lt;&gt;"",IF('CASE DATA'!F166=0, "open charge", 'CASE DATA'!F166),"")</f>
        <v/>
      </c>
      <c r="C166" s="108">
        <f>IF(OR(B166="DISM", B166="JWV", B166="JUV", B166="CIV"), SUM('CASE DATA'!I166:R166), 'CASE DATA'!K166+'CASE DATA'!O166)</f>
        <v>0</v>
      </c>
      <c r="D166" s="239">
        <f>IF(OR(B166="DISM",B166="JWV",B166="JUV",B166="CIV"),0,SUM('CASE DATA'!L166+'CASE DATA'!M166+'CASE DATA'!P166+'CASE DATA'!Q166+'CASE DATA'!R166))</f>
        <v>0</v>
      </c>
      <c r="E166" s="109">
        <f>IF(OR(B166="DISM", B166="JWV", B166="JUV", B166="CIV"), 0, 'CASE DATA'!L166)</f>
        <v>0</v>
      </c>
      <c r="F166" s="110">
        <f>IF(OR(B166="DISM", B166="JWV", B166="JUV", B166="CIV"), 0, 'CASE DATA'!I166+'CASE DATA'!N166)</f>
        <v>0</v>
      </c>
    </row>
    <row r="167" spans="1:6" x14ac:dyDescent="0.3">
      <c r="A167" s="117" t="str">
        <f>IF('CASE DATA'!A167="","",'CASE DATA'!A167)</f>
        <v/>
      </c>
      <c r="B167" s="114" t="str">
        <f>IF('CASE DATA'!A167&lt;&gt;"",IF('CASE DATA'!F167=0, "open charge", 'CASE DATA'!F167),"")</f>
        <v/>
      </c>
      <c r="C167" s="108">
        <f>IF(OR(B167="DISM", B167="JWV", B167="JUV", B167="CIV"), SUM('CASE DATA'!I167:R167), 'CASE DATA'!K167+'CASE DATA'!O167)</f>
        <v>0</v>
      </c>
      <c r="D167" s="239">
        <f>IF(OR(B167="DISM",B167="JWV",B167="JUV",B167="CIV"),0,SUM('CASE DATA'!L167+'CASE DATA'!M167+'CASE DATA'!P167+'CASE DATA'!Q167+'CASE DATA'!R167))</f>
        <v>0</v>
      </c>
      <c r="E167" s="109">
        <f>IF(OR(B167="DISM", B167="JWV", B167="JUV", B167="CIV"), 0, 'CASE DATA'!L167)</f>
        <v>0</v>
      </c>
      <c r="F167" s="110">
        <f>IF(OR(B167="DISM", B167="JWV", B167="JUV", B167="CIV"), 0, 'CASE DATA'!I167+'CASE DATA'!N167)</f>
        <v>0</v>
      </c>
    </row>
    <row r="168" spans="1:6" x14ac:dyDescent="0.3">
      <c r="A168" s="117" t="str">
        <f>IF('CASE DATA'!A168="","",'CASE DATA'!A168)</f>
        <v/>
      </c>
      <c r="B168" s="114" t="str">
        <f>IF('CASE DATA'!A168&lt;&gt;"",IF('CASE DATA'!F168=0, "open charge", 'CASE DATA'!F168),"")</f>
        <v/>
      </c>
      <c r="C168" s="108">
        <f>IF(OR(B168="DISM", B168="JWV", B168="JUV", B168="CIV"), SUM('CASE DATA'!I168:R168), 'CASE DATA'!K168+'CASE DATA'!O168)</f>
        <v>0</v>
      </c>
      <c r="D168" s="239">
        <f>IF(OR(B168="DISM",B168="JWV",B168="JUV",B168="CIV"),0,SUM('CASE DATA'!L168+'CASE DATA'!M168+'CASE DATA'!P168+'CASE DATA'!Q168+'CASE DATA'!R168))</f>
        <v>0</v>
      </c>
      <c r="E168" s="109">
        <f>IF(OR(B168="DISM", B168="JWV", B168="JUV", B168="CIV"), 0, 'CASE DATA'!L168)</f>
        <v>0</v>
      </c>
      <c r="F168" s="110">
        <f>IF(OR(B168="DISM", B168="JWV", B168="JUV", B168="CIV"), 0, 'CASE DATA'!I168+'CASE DATA'!N168)</f>
        <v>0</v>
      </c>
    </row>
    <row r="169" spans="1:6" x14ac:dyDescent="0.3">
      <c r="A169" s="117" t="str">
        <f>IF('CASE DATA'!A169="","",'CASE DATA'!A169)</f>
        <v/>
      </c>
      <c r="B169" s="114" t="str">
        <f>IF('CASE DATA'!A169&lt;&gt;"",IF('CASE DATA'!F169=0, "open charge", 'CASE DATA'!F169),"")</f>
        <v/>
      </c>
      <c r="C169" s="108">
        <f>IF(OR(B169="DISM", B169="JWV", B169="JUV", B169="CIV"), SUM('CASE DATA'!I169:R169), 'CASE DATA'!K169+'CASE DATA'!O169)</f>
        <v>0</v>
      </c>
      <c r="D169" s="239">
        <f>IF(OR(B169="DISM",B169="JWV",B169="JUV",B169="CIV"),0,SUM('CASE DATA'!L169+'CASE DATA'!M169+'CASE DATA'!P169+'CASE DATA'!Q169+'CASE DATA'!R169))</f>
        <v>0</v>
      </c>
      <c r="E169" s="109">
        <f>IF(OR(B169="DISM", B169="JWV", B169="JUV", B169="CIV"), 0, 'CASE DATA'!L169)</f>
        <v>0</v>
      </c>
      <c r="F169" s="110">
        <f>IF(OR(B169="DISM", B169="JWV", B169="JUV", B169="CIV"), 0, 'CASE DATA'!I169+'CASE DATA'!N169)</f>
        <v>0</v>
      </c>
    </row>
    <row r="170" spans="1:6" x14ac:dyDescent="0.3">
      <c r="A170" s="117" t="str">
        <f>IF('CASE DATA'!A170="","",'CASE DATA'!A170)</f>
        <v/>
      </c>
      <c r="B170" s="114" t="str">
        <f>IF('CASE DATA'!A170&lt;&gt;"",IF('CASE DATA'!F170=0, "open charge", 'CASE DATA'!F170),"")</f>
        <v/>
      </c>
      <c r="C170" s="108">
        <f>IF(OR(B170="DISM", B170="JWV", B170="JUV", B170="CIV"), SUM('CASE DATA'!I170:R170), 'CASE DATA'!K170+'CASE DATA'!O170)</f>
        <v>0</v>
      </c>
      <c r="D170" s="239">
        <f>IF(OR(B170="DISM",B170="JWV",B170="JUV",B170="CIV"),0,SUM('CASE DATA'!L170+'CASE DATA'!M170+'CASE DATA'!P170+'CASE DATA'!Q170+'CASE DATA'!R170))</f>
        <v>0</v>
      </c>
      <c r="E170" s="109">
        <f>IF(OR(B170="DISM", B170="JWV", B170="JUV", B170="CIV"), 0, 'CASE DATA'!L170)</f>
        <v>0</v>
      </c>
      <c r="F170" s="110">
        <f>IF(OR(B170="DISM", B170="JWV", B170="JUV", B170="CIV"), 0, 'CASE DATA'!I170+'CASE DATA'!N170)</f>
        <v>0</v>
      </c>
    </row>
    <row r="171" spans="1:6" x14ac:dyDescent="0.3">
      <c r="A171" s="117" t="str">
        <f>IF('CASE DATA'!A171="","",'CASE DATA'!A171)</f>
        <v/>
      </c>
      <c r="B171" s="114" t="str">
        <f>IF('CASE DATA'!A171&lt;&gt;"",IF('CASE DATA'!F171=0, "open charge", 'CASE DATA'!F171),"")</f>
        <v/>
      </c>
      <c r="C171" s="108">
        <f>IF(OR(B171="DISM", B171="JWV", B171="JUV", B171="CIV"), SUM('CASE DATA'!I171:R171), 'CASE DATA'!K171+'CASE DATA'!O171)</f>
        <v>0</v>
      </c>
      <c r="D171" s="239">
        <f>IF(OR(B171="DISM",B171="JWV",B171="JUV",B171="CIV"),0,SUM('CASE DATA'!L171+'CASE DATA'!M171+'CASE DATA'!P171+'CASE DATA'!Q171+'CASE DATA'!R171))</f>
        <v>0</v>
      </c>
      <c r="E171" s="109">
        <f>IF(OR(B171="DISM", B171="JWV", B171="JUV", B171="CIV"), 0, 'CASE DATA'!L171)</f>
        <v>0</v>
      </c>
      <c r="F171" s="110">
        <f>IF(OR(B171="DISM", B171="JWV", B171="JUV", B171="CIV"), 0, 'CASE DATA'!I171+'CASE DATA'!N171)</f>
        <v>0</v>
      </c>
    </row>
    <row r="172" spans="1:6" x14ac:dyDescent="0.3">
      <c r="A172" s="117" t="str">
        <f>IF('CASE DATA'!A172="","",'CASE DATA'!A172)</f>
        <v/>
      </c>
      <c r="B172" s="114" t="str">
        <f>IF('CASE DATA'!A172&lt;&gt;"",IF('CASE DATA'!F172=0, "open charge", 'CASE DATA'!F172),"")</f>
        <v/>
      </c>
      <c r="C172" s="108">
        <f>IF(OR(B172="DISM", B172="JWV", B172="JUV", B172="CIV"), SUM('CASE DATA'!I172:R172), 'CASE DATA'!K172+'CASE DATA'!O172)</f>
        <v>0</v>
      </c>
      <c r="D172" s="239">
        <f>IF(OR(B172="DISM",B172="JWV",B172="JUV",B172="CIV"),0,SUM('CASE DATA'!L172+'CASE DATA'!M172+'CASE DATA'!P172+'CASE DATA'!Q172+'CASE DATA'!R172))</f>
        <v>0</v>
      </c>
      <c r="E172" s="109">
        <f>IF(OR(B172="DISM", B172="JWV", B172="JUV", B172="CIV"), 0, 'CASE DATA'!L172)</f>
        <v>0</v>
      </c>
      <c r="F172" s="110">
        <f>IF(OR(B172="DISM", B172="JWV", B172="JUV", B172="CIV"), 0, 'CASE DATA'!I172+'CASE DATA'!N172)</f>
        <v>0</v>
      </c>
    </row>
    <row r="173" spans="1:6" x14ac:dyDescent="0.3">
      <c r="A173" s="117" t="str">
        <f>IF('CASE DATA'!A173="","",'CASE DATA'!A173)</f>
        <v/>
      </c>
      <c r="B173" s="114" t="str">
        <f>IF('CASE DATA'!A173&lt;&gt;"",IF('CASE DATA'!F173=0, "open charge", 'CASE DATA'!F173),"")</f>
        <v/>
      </c>
      <c r="C173" s="108">
        <f>IF(OR(B173="DISM", B173="JWV", B173="JUV", B173="CIV"), SUM('CASE DATA'!I173:R173), 'CASE DATA'!K173+'CASE DATA'!O173)</f>
        <v>0</v>
      </c>
      <c r="D173" s="239">
        <f>IF(OR(B173="DISM",B173="JWV",B173="JUV",B173="CIV"),0,SUM('CASE DATA'!L173+'CASE DATA'!M173+'CASE DATA'!P173+'CASE DATA'!Q173+'CASE DATA'!R173))</f>
        <v>0</v>
      </c>
      <c r="E173" s="109">
        <f>IF(OR(B173="DISM", B173="JWV", B173="JUV", B173="CIV"), 0, 'CASE DATA'!L173)</f>
        <v>0</v>
      </c>
      <c r="F173" s="110">
        <f>IF(OR(B173="DISM", B173="JWV", B173="JUV", B173="CIV"), 0, 'CASE DATA'!I173+'CASE DATA'!N173)</f>
        <v>0</v>
      </c>
    </row>
    <row r="174" spans="1:6" x14ac:dyDescent="0.3">
      <c r="A174" s="117" t="str">
        <f>IF('CASE DATA'!A174="","",'CASE DATA'!A174)</f>
        <v/>
      </c>
      <c r="B174" s="114" t="str">
        <f>IF('CASE DATA'!A174&lt;&gt;"",IF('CASE DATA'!F174=0, "open charge", 'CASE DATA'!F174),"")</f>
        <v/>
      </c>
      <c r="C174" s="108">
        <f>IF(OR(B174="DISM", B174="JWV", B174="JUV", B174="CIV"), SUM('CASE DATA'!I174:R174), 'CASE DATA'!K174+'CASE DATA'!O174)</f>
        <v>0</v>
      </c>
      <c r="D174" s="239">
        <f>IF(OR(B174="DISM",B174="JWV",B174="JUV",B174="CIV"),0,SUM('CASE DATA'!L174+'CASE DATA'!M174+'CASE DATA'!P174+'CASE DATA'!Q174+'CASE DATA'!R174))</f>
        <v>0</v>
      </c>
      <c r="E174" s="109">
        <f>IF(OR(B174="DISM", B174="JWV", B174="JUV", B174="CIV"), 0, 'CASE DATA'!L174)</f>
        <v>0</v>
      </c>
      <c r="F174" s="110">
        <f>IF(OR(B174="DISM", B174="JWV", B174="JUV", B174="CIV"), 0, 'CASE DATA'!I174+'CASE DATA'!N174)</f>
        <v>0</v>
      </c>
    </row>
    <row r="175" spans="1:6" x14ac:dyDescent="0.3">
      <c r="A175" s="117" t="str">
        <f>IF('CASE DATA'!A175="","",'CASE DATA'!A175)</f>
        <v/>
      </c>
      <c r="B175" s="114" t="str">
        <f>IF('CASE DATA'!A175&lt;&gt;"",IF('CASE DATA'!F175=0, "open charge", 'CASE DATA'!F175),"")</f>
        <v/>
      </c>
      <c r="C175" s="108">
        <f>IF(OR(B175="DISM", B175="JWV", B175="JUV", B175="CIV"), SUM('CASE DATA'!I175:R175), 'CASE DATA'!K175+'CASE DATA'!O175)</f>
        <v>0</v>
      </c>
      <c r="D175" s="239">
        <f>IF(OR(B175="DISM",B175="JWV",B175="JUV",B175="CIV"),0,SUM('CASE DATA'!L175+'CASE DATA'!M175+'CASE DATA'!P175+'CASE DATA'!Q175+'CASE DATA'!R175))</f>
        <v>0</v>
      </c>
      <c r="E175" s="109">
        <f>IF(OR(B175="DISM", B175="JWV", B175="JUV", B175="CIV"), 0, 'CASE DATA'!L175)</f>
        <v>0</v>
      </c>
      <c r="F175" s="110">
        <f>IF(OR(B175="DISM", B175="JWV", B175="JUV", B175="CIV"), 0, 'CASE DATA'!I175+'CASE DATA'!N175)</f>
        <v>0</v>
      </c>
    </row>
    <row r="176" spans="1:6" x14ac:dyDescent="0.3">
      <c r="A176" s="117" t="str">
        <f>IF('CASE DATA'!A176="","",'CASE DATA'!A176)</f>
        <v/>
      </c>
      <c r="B176" s="114" t="str">
        <f>IF('CASE DATA'!A176&lt;&gt;"",IF('CASE DATA'!F176=0, "open charge", 'CASE DATA'!F176),"")</f>
        <v/>
      </c>
      <c r="C176" s="108">
        <f>IF(OR(B176="DISM", B176="JWV", B176="JUV", B176="CIV"), SUM('CASE DATA'!I176:R176), 'CASE DATA'!K176+'CASE DATA'!O176)</f>
        <v>0</v>
      </c>
      <c r="D176" s="239">
        <f>IF(OR(B176="DISM",B176="JWV",B176="JUV",B176="CIV"),0,SUM('CASE DATA'!L176+'CASE DATA'!M176+'CASE DATA'!P176+'CASE DATA'!Q176+'CASE DATA'!R176))</f>
        <v>0</v>
      </c>
      <c r="E176" s="109">
        <f>IF(OR(B176="DISM", B176="JWV", B176="JUV", B176="CIV"), 0, 'CASE DATA'!L176)</f>
        <v>0</v>
      </c>
      <c r="F176" s="110">
        <f>IF(OR(B176="DISM", B176="JWV", B176="JUV", B176="CIV"), 0, 'CASE DATA'!I176+'CASE DATA'!N176)</f>
        <v>0</v>
      </c>
    </row>
    <row r="177" spans="1:6" x14ac:dyDescent="0.3">
      <c r="A177" s="117" t="str">
        <f>IF('CASE DATA'!A177="","",'CASE DATA'!A177)</f>
        <v/>
      </c>
      <c r="B177" s="114" t="str">
        <f>IF('CASE DATA'!A177&lt;&gt;"",IF('CASE DATA'!F177=0, "open charge", 'CASE DATA'!F177),"")</f>
        <v/>
      </c>
      <c r="C177" s="108">
        <f>IF(OR(B177="DISM", B177="JWV", B177="JUV", B177="CIV"), SUM('CASE DATA'!I177:R177), 'CASE DATA'!K177+'CASE DATA'!O177)</f>
        <v>0</v>
      </c>
      <c r="D177" s="239">
        <f>IF(OR(B177="DISM",B177="JWV",B177="JUV",B177="CIV"),0,SUM('CASE DATA'!L177+'CASE DATA'!M177+'CASE DATA'!P177+'CASE DATA'!Q177+'CASE DATA'!R177))</f>
        <v>0</v>
      </c>
      <c r="E177" s="109">
        <f>IF(OR(B177="DISM", B177="JWV", B177="JUV", B177="CIV"), 0, 'CASE DATA'!L177)</f>
        <v>0</v>
      </c>
      <c r="F177" s="110">
        <f>IF(OR(B177="DISM", B177="JWV", B177="JUV", B177="CIV"), 0, 'CASE DATA'!I177+'CASE DATA'!N177)</f>
        <v>0</v>
      </c>
    </row>
    <row r="178" spans="1:6" x14ac:dyDescent="0.3">
      <c r="A178" s="117" t="str">
        <f>IF('CASE DATA'!A178="","",'CASE DATA'!A178)</f>
        <v/>
      </c>
      <c r="B178" s="114" t="str">
        <f>IF('CASE DATA'!A178&lt;&gt;"",IF('CASE DATA'!F178=0, "open charge", 'CASE DATA'!F178),"")</f>
        <v/>
      </c>
      <c r="C178" s="108">
        <f>IF(OR(B178="DISM", B178="JWV", B178="JUV", B178="CIV"), SUM('CASE DATA'!I178:R178), 'CASE DATA'!K178+'CASE DATA'!O178)</f>
        <v>0</v>
      </c>
      <c r="D178" s="239">
        <f>IF(OR(B178="DISM",B178="JWV",B178="JUV",B178="CIV"),0,SUM('CASE DATA'!L178+'CASE DATA'!M178+'CASE DATA'!P178+'CASE DATA'!Q178+'CASE DATA'!R178))</f>
        <v>0</v>
      </c>
      <c r="E178" s="109">
        <f>IF(OR(B178="DISM", B178="JWV", B178="JUV", B178="CIV"), 0, 'CASE DATA'!L178)</f>
        <v>0</v>
      </c>
      <c r="F178" s="110">
        <f>IF(OR(B178="DISM", B178="JWV", B178="JUV", B178="CIV"), 0, 'CASE DATA'!I178+'CASE DATA'!N178)</f>
        <v>0</v>
      </c>
    </row>
    <row r="179" spans="1:6" x14ac:dyDescent="0.3">
      <c r="A179" s="117" t="str">
        <f>IF('CASE DATA'!A179="","",'CASE DATA'!A179)</f>
        <v/>
      </c>
      <c r="B179" s="114" t="str">
        <f>IF('CASE DATA'!A179&lt;&gt;"",IF('CASE DATA'!F179=0, "open charge", 'CASE DATA'!F179),"")</f>
        <v/>
      </c>
      <c r="C179" s="108">
        <f>IF(OR(B179="DISM", B179="JWV", B179="JUV", B179="CIV"), SUM('CASE DATA'!I179:R179), 'CASE DATA'!K179+'CASE DATA'!O179)</f>
        <v>0</v>
      </c>
      <c r="D179" s="239">
        <f>IF(OR(B179="DISM",B179="JWV",B179="JUV",B179="CIV"),0,SUM('CASE DATA'!L179+'CASE DATA'!M179+'CASE DATA'!P179+'CASE DATA'!Q179+'CASE DATA'!R179))</f>
        <v>0</v>
      </c>
      <c r="E179" s="109">
        <f>IF(OR(B179="DISM", B179="JWV", B179="JUV", B179="CIV"), 0, 'CASE DATA'!L179)</f>
        <v>0</v>
      </c>
      <c r="F179" s="110">
        <f>IF(OR(B179="DISM", B179="JWV", B179="JUV", B179="CIV"), 0, 'CASE DATA'!I179+'CASE DATA'!N179)</f>
        <v>0</v>
      </c>
    </row>
    <row r="180" spans="1:6" x14ac:dyDescent="0.3">
      <c r="A180" s="117" t="str">
        <f>IF('CASE DATA'!A180="","",'CASE DATA'!A180)</f>
        <v/>
      </c>
      <c r="B180" s="114" t="str">
        <f>IF('CASE DATA'!A180&lt;&gt;"",IF('CASE DATA'!F180=0, "open charge", 'CASE DATA'!F180),"")</f>
        <v/>
      </c>
      <c r="C180" s="108">
        <f>IF(OR(B180="DISM", B180="JWV", B180="JUV", B180="CIV"), SUM('CASE DATA'!I180:R180), 'CASE DATA'!K180+'CASE DATA'!O180)</f>
        <v>0</v>
      </c>
      <c r="D180" s="239">
        <f>IF(OR(B180="DISM",B180="JWV",B180="JUV",B180="CIV"),0,SUM('CASE DATA'!L180+'CASE DATA'!M180+'CASE DATA'!P180+'CASE DATA'!Q180+'CASE DATA'!R180))</f>
        <v>0</v>
      </c>
      <c r="E180" s="109">
        <f>IF(OR(B180="DISM", B180="JWV", B180="JUV", B180="CIV"), 0, 'CASE DATA'!L180)</f>
        <v>0</v>
      </c>
      <c r="F180" s="110">
        <f>IF(OR(B180="DISM", B180="JWV", B180="JUV", B180="CIV"), 0, 'CASE DATA'!I180+'CASE DATA'!N180)</f>
        <v>0</v>
      </c>
    </row>
    <row r="181" spans="1:6" x14ac:dyDescent="0.3">
      <c r="A181" s="117" t="str">
        <f>IF('CASE DATA'!A181="","",'CASE DATA'!A181)</f>
        <v/>
      </c>
      <c r="B181" s="114" t="str">
        <f>IF('CASE DATA'!A181&lt;&gt;"",IF('CASE DATA'!F181=0, "open charge", 'CASE DATA'!F181),"")</f>
        <v/>
      </c>
      <c r="C181" s="108">
        <f>IF(OR(B181="DISM", B181="JWV", B181="JUV", B181="CIV"), SUM('CASE DATA'!I181:R181), 'CASE DATA'!K181+'CASE DATA'!O181)</f>
        <v>0</v>
      </c>
      <c r="D181" s="239">
        <f>IF(OR(B181="DISM",B181="JWV",B181="JUV",B181="CIV"),0,SUM('CASE DATA'!L181+'CASE DATA'!M181+'CASE DATA'!P181+'CASE DATA'!Q181+'CASE DATA'!R181))</f>
        <v>0</v>
      </c>
      <c r="E181" s="109">
        <f>IF(OR(B181="DISM", B181="JWV", B181="JUV", B181="CIV"), 0, 'CASE DATA'!L181)</f>
        <v>0</v>
      </c>
      <c r="F181" s="110">
        <f>IF(OR(B181="DISM", B181="JWV", B181="JUV", B181="CIV"), 0, 'CASE DATA'!I181+'CASE DATA'!N181)</f>
        <v>0</v>
      </c>
    </row>
    <row r="182" spans="1:6" x14ac:dyDescent="0.3">
      <c r="A182" s="117" t="str">
        <f>IF('CASE DATA'!A182="","",'CASE DATA'!A182)</f>
        <v/>
      </c>
      <c r="B182" s="114" t="str">
        <f>IF('CASE DATA'!A182&lt;&gt;"",IF('CASE DATA'!F182=0, "open charge", 'CASE DATA'!F182),"")</f>
        <v/>
      </c>
      <c r="C182" s="108">
        <f>IF(OR(B182="DISM", B182="JWV", B182="JUV", B182="CIV"), SUM('CASE DATA'!I182:R182), 'CASE DATA'!K182+'CASE DATA'!O182)</f>
        <v>0</v>
      </c>
      <c r="D182" s="239">
        <f>IF(OR(B182="DISM",B182="JWV",B182="JUV",B182="CIV"),0,SUM('CASE DATA'!L182+'CASE DATA'!M182+'CASE DATA'!P182+'CASE DATA'!Q182+'CASE DATA'!R182))</f>
        <v>0</v>
      </c>
      <c r="E182" s="109">
        <f>IF(OR(B182="DISM", B182="JWV", B182="JUV", B182="CIV"), 0, 'CASE DATA'!L182)</f>
        <v>0</v>
      </c>
      <c r="F182" s="110">
        <f>IF(OR(B182="DISM", B182="JWV", B182="JUV", B182="CIV"), 0, 'CASE DATA'!I182+'CASE DATA'!N182)</f>
        <v>0</v>
      </c>
    </row>
    <row r="183" spans="1:6" x14ac:dyDescent="0.3">
      <c r="A183" s="117" t="str">
        <f>IF('CASE DATA'!A183="","",'CASE DATA'!A183)</f>
        <v/>
      </c>
      <c r="B183" s="114" t="str">
        <f>IF('CASE DATA'!A183&lt;&gt;"",IF('CASE DATA'!F183=0, "open charge", 'CASE DATA'!F183),"")</f>
        <v/>
      </c>
      <c r="C183" s="108">
        <f>IF(OR(B183="DISM", B183="JWV", B183="JUV", B183="CIV"), SUM('CASE DATA'!I183:R183), 'CASE DATA'!K183+'CASE DATA'!O183)</f>
        <v>0</v>
      </c>
      <c r="D183" s="239">
        <f>IF(OR(B183="DISM",B183="JWV",B183="JUV",B183="CIV"),0,SUM('CASE DATA'!L183+'CASE DATA'!M183+'CASE DATA'!P183+'CASE DATA'!Q183+'CASE DATA'!R183))</f>
        <v>0</v>
      </c>
      <c r="E183" s="109">
        <f>IF(OR(B183="DISM", B183="JWV", B183="JUV", B183="CIV"), 0, 'CASE DATA'!L183)</f>
        <v>0</v>
      </c>
      <c r="F183" s="110">
        <f>IF(OR(B183="DISM", B183="JWV", B183="JUV", B183="CIV"), 0, 'CASE DATA'!I183+'CASE DATA'!N183)</f>
        <v>0</v>
      </c>
    </row>
    <row r="184" spans="1:6" x14ac:dyDescent="0.3">
      <c r="A184" s="117" t="str">
        <f>IF('CASE DATA'!A184="","",'CASE DATA'!A184)</f>
        <v/>
      </c>
      <c r="B184" s="114" t="str">
        <f>IF('CASE DATA'!A184&lt;&gt;"",IF('CASE DATA'!F184=0, "open charge", 'CASE DATA'!F184),"")</f>
        <v/>
      </c>
      <c r="C184" s="108">
        <f>IF(OR(B184="DISM", B184="JWV", B184="JUV", B184="CIV"), SUM('CASE DATA'!I184:R184), 'CASE DATA'!K184+'CASE DATA'!O184)</f>
        <v>0</v>
      </c>
      <c r="D184" s="239">
        <f>IF(OR(B184="DISM",B184="JWV",B184="JUV",B184="CIV"),0,SUM('CASE DATA'!L184+'CASE DATA'!M184+'CASE DATA'!P184+'CASE DATA'!Q184+'CASE DATA'!R184))</f>
        <v>0</v>
      </c>
      <c r="E184" s="109">
        <f>IF(OR(B184="DISM", B184="JWV", B184="JUV", B184="CIV"), 0, 'CASE DATA'!L184)</f>
        <v>0</v>
      </c>
      <c r="F184" s="110">
        <f>IF(OR(B184="DISM", B184="JWV", B184="JUV", B184="CIV"), 0, 'CASE DATA'!I184+'CASE DATA'!N184)</f>
        <v>0</v>
      </c>
    </row>
    <row r="185" spans="1:6" x14ac:dyDescent="0.3">
      <c r="A185" s="117" t="str">
        <f>IF('CASE DATA'!A185="","",'CASE DATA'!A185)</f>
        <v/>
      </c>
      <c r="B185" s="114" t="str">
        <f>IF('CASE DATA'!A185&lt;&gt;"",IF('CASE DATA'!F185=0, "open charge", 'CASE DATA'!F185),"")</f>
        <v/>
      </c>
      <c r="C185" s="108">
        <f>IF(OR(B185="DISM", B185="JWV", B185="JUV", B185="CIV"), SUM('CASE DATA'!I185:R185), 'CASE DATA'!K185+'CASE DATA'!O185)</f>
        <v>0</v>
      </c>
      <c r="D185" s="239">
        <f>IF(OR(B185="DISM",B185="JWV",B185="JUV",B185="CIV"),0,SUM('CASE DATA'!L185+'CASE DATA'!M185+'CASE DATA'!P185+'CASE DATA'!Q185+'CASE DATA'!R185))</f>
        <v>0</v>
      </c>
      <c r="E185" s="109">
        <f>IF(OR(B185="DISM", B185="JWV", B185="JUV", B185="CIV"), 0, 'CASE DATA'!L185)</f>
        <v>0</v>
      </c>
      <c r="F185" s="110">
        <f>IF(OR(B185="DISM", B185="JWV", B185="JUV", B185="CIV"), 0, 'CASE DATA'!I185+'CASE DATA'!N185)</f>
        <v>0</v>
      </c>
    </row>
    <row r="186" spans="1:6" x14ac:dyDescent="0.3">
      <c r="A186" s="117" t="str">
        <f>IF('CASE DATA'!A186="","",'CASE DATA'!A186)</f>
        <v/>
      </c>
      <c r="B186" s="114" t="str">
        <f>IF('CASE DATA'!A186&lt;&gt;"",IF('CASE DATA'!F186=0, "open charge", 'CASE DATA'!F186),"")</f>
        <v/>
      </c>
      <c r="C186" s="108">
        <f>IF(OR(B186="DISM", B186="JWV", B186="JUV", B186="CIV"), SUM('CASE DATA'!I186:R186), 'CASE DATA'!K186+'CASE DATA'!O186)</f>
        <v>0</v>
      </c>
      <c r="D186" s="239">
        <f>IF(OR(B186="DISM",B186="JWV",B186="JUV",B186="CIV"),0,SUM('CASE DATA'!L186+'CASE DATA'!M186+'CASE DATA'!P186+'CASE DATA'!Q186+'CASE DATA'!R186))</f>
        <v>0</v>
      </c>
      <c r="E186" s="109">
        <f>IF(OR(B186="DISM", B186="JWV", B186="JUV", B186="CIV"), 0, 'CASE DATA'!L186)</f>
        <v>0</v>
      </c>
      <c r="F186" s="110">
        <f>IF(OR(B186="DISM", B186="JWV", B186="JUV", B186="CIV"), 0, 'CASE DATA'!I186+'CASE DATA'!N186)</f>
        <v>0</v>
      </c>
    </row>
    <row r="187" spans="1:6" x14ac:dyDescent="0.3">
      <c r="A187" s="117" t="str">
        <f>IF('CASE DATA'!A187="","",'CASE DATA'!A187)</f>
        <v/>
      </c>
      <c r="B187" s="114" t="str">
        <f>IF('CASE DATA'!A187&lt;&gt;"",IF('CASE DATA'!F187=0, "open charge", 'CASE DATA'!F187),"")</f>
        <v/>
      </c>
      <c r="C187" s="108">
        <f>IF(OR(B187="DISM", B187="JWV", B187="JUV", B187="CIV"), SUM('CASE DATA'!I187:R187), 'CASE DATA'!K187+'CASE DATA'!O187)</f>
        <v>0</v>
      </c>
      <c r="D187" s="239">
        <f>IF(OR(B187="DISM",B187="JWV",B187="JUV",B187="CIV"),0,SUM('CASE DATA'!L187+'CASE DATA'!M187+'CASE DATA'!P187+'CASE DATA'!Q187+'CASE DATA'!R187))</f>
        <v>0</v>
      </c>
      <c r="E187" s="109">
        <f>IF(OR(B187="DISM", B187="JWV", B187="JUV", B187="CIV"), 0, 'CASE DATA'!L187)</f>
        <v>0</v>
      </c>
      <c r="F187" s="110">
        <f>IF(OR(B187="DISM", B187="JWV", B187="JUV", B187="CIV"), 0, 'CASE DATA'!I187+'CASE DATA'!N187)</f>
        <v>0</v>
      </c>
    </row>
    <row r="188" spans="1:6" x14ac:dyDescent="0.3">
      <c r="A188" s="117" t="str">
        <f>IF('CASE DATA'!A188="","",'CASE DATA'!A188)</f>
        <v/>
      </c>
      <c r="B188" s="114" t="str">
        <f>IF('CASE DATA'!A188&lt;&gt;"",IF('CASE DATA'!F188=0, "open charge", 'CASE DATA'!F188),"")</f>
        <v/>
      </c>
      <c r="C188" s="108">
        <f>IF(OR(B188="DISM", B188="JWV", B188="JUV", B188="CIV"), SUM('CASE DATA'!I188:R188), 'CASE DATA'!K188+'CASE DATA'!O188)</f>
        <v>0</v>
      </c>
      <c r="D188" s="239">
        <f>IF(OR(B188="DISM",B188="JWV",B188="JUV",B188="CIV"),0,SUM('CASE DATA'!L188+'CASE DATA'!M188+'CASE DATA'!P188+'CASE DATA'!Q188+'CASE DATA'!R188))</f>
        <v>0</v>
      </c>
      <c r="E188" s="109">
        <f>IF(OR(B188="DISM", B188="JWV", B188="JUV", B188="CIV"), 0, 'CASE DATA'!L188)</f>
        <v>0</v>
      </c>
      <c r="F188" s="110">
        <f>IF(OR(B188="DISM", B188="JWV", B188="JUV", B188="CIV"), 0, 'CASE DATA'!I188+'CASE DATA'!N188)</f>
        <v>0</v>
      </c>
    </row>
    <row r="189" spans="1:6" x14ac:dyDescent="0.3">
      <c r="A189" s="117" t="str">
        <f>IF('CASE DATA'!A189="","",'CASE DATA'!A189)</f>
        <v/>
      </c>
      <c r="B189" s="114" t="str">
        <f>IF('CASE DATA'!A189&lt;&gt;"",IF('CASE DATA'!F189=0, "open charge", 'CASE DATA'!F189),"")</f>
        <v/>
      </c>
      <c r="C189" s="108">
        <f>IF(OR(B189="DISM", B189="JWV", B189="JUV", B189="CIV"), SUM('CASE DATA'!I189:R189), 'CASE DATA'!K189+'CASE DATA'!O189)</f>
        <v>0</v>
      </c>
      <c r="D189" s="239">
        <f>IF(OR(B189="DISM",B189="JWV",B189="JUV",B189="CIV"),0,SUM('CASE DATA'!L189+'CASE DATA'!M189+'CASE DATA'!P189+'CASE DATA'!Q189+'CASE DATA'!R189))</f>
        <v>0</v>
      </c>
      <c r="E189" s="109">
        <f>IF(OR(B189="DISM", B189="JWV", B189="JUV", B189="CIV"), 0, 'CASE DATA'!L189)</f>
        <v>0</v>
      </c>
      <c r="F189" s="110">
        <f>IF(OR(B189="DISM", B189="JWV", B189="JUV", B189="CIV"), 0, 'CASE DATA'!I189+'CASE DATA'!N189)</f>
        <v>0</v>
      </c>
    </row>
    <row r="190" spans="1:6" x14ac:dyDescent="0.3">
      <c r="A190" s="117" t="str">
        <f>IF('CASE DATA'!A190="","",'CASE DATA'!A190)</f>
        <v/>
      </c>
      <c r="B190" s="114" t="str">
        <f>IF('CASE DATA'!A190&lt;&gt;"",IF('CASE DATA'!F190=0, "open charge", 'CASE DATA'!F190),"")</f>
        <v/>
      </c>
      <c r="C190" s="108">
        <f>IF(OR(B190="DISM", B190="JWV", B190="JUV", B190="CIV"), SUM('CASE DATA'!I190:R190), 'CASE DATA'!K190+'CASE DATA'!O190)</f>
        <v>0</v>
      </c>
      <c r="D190" s="239">
        <f>IF(OR(B190="DISM",B190="JWV",B190="JUV",B190="CIV"),0,SUM('CASE DATA'!L190+'CASE DATA'!M190+'CASE DATA'!P190+'CASE DATA'!Q190+'CASE DATA'!R190))</f>
        <v>0</v>
      </c>
      <c r="E190" s="109">
        <f>IF(OR(B190="DISM", B190="JWV", B190="JUV", B190="CIV"), 0, 'CASE DATA'!L190)</f>
        <v>0</v>
      </c>
      <c r="F190" s="110">
        <f>IF(OR(B190="DISM", B190="JWV", B190="JUV", B190="CIV"), 0, 'CASE DATA'!I190+'CASE DATA'!N190)</f>
        <v>0</v>
      </c>
    </row>
    <row r="191" spans="1:6" x14ac:dyDescent="0.3">
      <c r="A191" s="117" t="str">
        <f>IF('CASE DATA'!A191="","",'CASE DATA'!A191)</f>
        <v/>
      </c>
      <c r="B191" s="114" t="str">
        <f>IF('CASE DATA'!A191&lt;&gt;"",IF('CASE DATA'!F191=0, "open charge", 'CASE DATA'!F191),"")</f>
        <v/>
      </c>
      <c r="C191" s="108">
        <f>IF(OR(B191="DISM", B191="JWV", B191="JUV", B191="CIV"), SUM('CASE DATA'!I191:R191), 'CASE DATA'!K191+'CASE DATA'!O191)</f>
        <v>0</v>
      </c>
      <c r="D191" s="239">
        <f>IF(OR(B191="DISM",B191="JWV",B191="JUV",B191="CIV"),0,SUM('CASE DATA'!L191+'CASE DATA'!M191+'CASE DATA'!P191+'CASE DATA'!Q191+'CASE DATA'!R191))</f>
        <v>0</v>
      </c>
      <c r="E191" s="109">
        <f>IF(OR(B191="DISM", B191="JWV", B191="JUV", B191="CIV"), 0, 'CASE DATA'!L191)</f>
        <v>0</v>
      </c>
      <c r="F191" s="110">
        <f>IF(OR(B191="DISM", B191="JWV", B191="JUV", B191="CIV"), 0, 'CASE DATA'!I191+'CASE DATA'!N191)</f>
        <v>0</v>
      </c>
    </row>
    <row r="192" spans="1:6" x14ac:dyDescent="0.3">
      <c r="A192" s="117" t="str">
        <f>IF('CASE DATA'!A192="","",'CASE DATA'!A192)</f>
        <v/>
      </c>
      <c r="B192" s="114" t="str">
        <f>IF('CASE DATA'!A192&lt;&gt;"",IF('CASE DATA'!F192=0, "open charge", 'CASE DATA'!F192),"")</f>
        <v/>
      </c>
      <c r="C192" s="108">
        <f>IF(OR(B192="DISM", B192="JWV", B192="JUV", B192="CIV"), SUM('CASE DATA'!I192:R192), 'CASE DATA'!K192+'CASE DATA'!O192)</f>
        <v>0</v>
      </c>
      <c r="D192" s="239">
        <f>IF(OR(B192="DISM",B192="JWV",B192="JUV",B192="CIV"),0,SUM('CASE DATA'!L192+'CASE DATA'!M192+'CASE DATA'!P192+'CASE DATA'!Q192+'CASE DATA'!R192))</f>
        <v>0</v>
      </c>
      <c r="E192" s="109">
        <f>IF(OR(B192="DISM", B192="JWV", B192="JUV", B192="CIV"), 0, 'CASE DATA'!L192)</f>
        <v>0</v>
      </c>
      <c r="F192" s="110">
        <f>IF(OR(B192="DISM", B192="JWV", B192="JUV", B192="CIV"), 0, 'CASE DATA'!I192+'CASE DATA'!N192)</f>
        <v>0</v>
      </c>
    </row>
    <row r="193" spans="1:6" x14ac:dyDescent="0.3">
      <c r="A193" s="117" t="str">
        <f>IF('CASE DATA'!A193="","",'CASE DATA'!A193)</f>
        <v/>
      </c>
      <c r="B193" s="114" t="str">
        <f>IF('CASE DATA'!A193&lt;&gt;"",IF('CASE DATA'!F193=0, "open charge", 'CASE DATA'!F193),"")</f>
        <v/>
      </c>
      <c r="C193" s="108">
        <f>IF(OR(B193="DISM", B193="JWV", B193="JUV", B193="CIV"), SUM('CASE DATA'!I193:R193), 'CASE DATA'!K193+'CASE DATA'!O193)</f>
        <v>0</v>
      </c>
      <c r="D193" s="239">
        <f>IF(OR(B193="DISM",B193="JWV",B193="JUV",B193="CIV"),0,SUM('CASE DATA'!L193+'CASE DATA'!M193+'CASE DATA'!P193+'CASE DATA'!Q193+'CASE DATA'!R193))</f>
        <v>0</v>
      </c>
      <c r="E193" s="109">
        <f>IF(OR(B193="DISM", B193="JWV", B193="JUV", B193="CIV"), 0, 'CASE DATA'!L193)</f>
        <v>0</v>
      </c>
      <c r="F193" s="110">
        <f>IF(OR(B193="DISM", B193="JWV", B193="JUV", B193="CIV"), 0, 'CASE DATA'!I193+'CASE DATA'!N193)</f>
        <v>0</v>
      </c>
    </row>
    <row r="194" spans="1:6" x14ac:dyDescent="0.3">
      <c r="A194" s="117" t="str">
        <f>IF('CASE DATA'!A194="","",'CASE DATA'!A194)</f>
        <v/>
      </c>
      <c r="B194" s="114" t="str">
        <f>IF('CASE DATA'!A194&lt;&gt;"",IF('CASE DATA'!F194=0, "open charge", 'CASE DATA'!F194),"")</f>
        <v/>
      </c>
      <c r="C194" s="108">
        <f>IF(OR(B194="DISM", B194="JWV", B194="JUV", B194="CIV"), SUM('CASE DATA'!I194:R194), 'CASE DATA'!K194+'CASE DATA'!O194)</f>
        <v>0</v>
      </c>
      <c r="D194" s="239">
        <f>IF(OR(B194="DISM",B194="JWV",B194="JUV",B194="CIV"),0,SUM('CASE DATA'!L194+'CASE DATA'!M194+'CASE DATA'!P194+'CASE DATA'!Q194+'CASE DATA'!R194))</f>
        <v>0</v>
      </c>
      <c r="E194" s="109">
        <f>IF(OR(B194="DISM", B194="JWV", B194="JUV", B194="CIV"), 0, 'CASE DATA'!L194)</f>
        <v>0</v>
      </c>
      <c r="F194" s="110">
        <f>IF(OR(B194="DISM", B194="JWV", B194="JUV", B194="CIV"), 0, 'CASE DATA'!I194+'CASE DATA'!N194)</f>
        <v>0</v>
      </c>
    </row>
    <row r="195" spans="1:6" x14ac:dyDescent="0.3">
      <c r="A195" s="117" t="str">
        <f>IF('CASE DATA'!A195="","",'CASE DATA'!A195)</f>
        <v/>
      </c>
      <c r="B195" s="114" t="str">
        <f>IF('CASE DATA'!A195&lt;&gt;"",IF('CASE DATA'!F195=0, "open charge", 'CASE DATA'!F195),"")</f>
        <v/>
      </c>
      <c r="C195" s="108">
        <f>IF(OR(B195="DISM", B195="JWV", B195="JUV", B195="CIV"), SUM('CASE DATA'!I195:R195), 'CASE DATA'!K195+'CASE DATA'!O195)</f>
        <v>0</v>
      </c>
      <c r="D195" s="239">
        <f>IF(OR(B195="DISM",B195="JWV",B195="JUV",B195="CIV"),0,SUM('CASE DATA'!L195+'CASE DATA'!M195+'CASE DATA'!P195+'CASE DATA'!Q195+'CASE DATA'!R195))</f>
        <v>0</v>
      </c>
      <c r="E195" s="109">
        <f>IF(OR(B195="DISM", B195="JWV", B195="JUV", B195="CIV"), 0, 'CASE DATA'!L195)</f>
        <v>0</v>
      </c>
      <c r="F195" s="110">
        <f>IF(OR(B195="DISM", B195="JWV", B195="JUV", B195="CIV"), 0, 'CASE DATA'!I195+'CASE DATA'!N195)</f>
        <v>0</v>
      </c>
    </row>
    <row r="196" spans="1:6" x14ac:dyDescent="0.3">
      <c r="A196" s="117" t="str">
        <f>IF('CASE DATA'!A196="","",'CASE DATA'!A196)</f>
        <v/>
      </c>
      <c r="B196" s="114" t="str">
        <f>IF('CASE DATA'!A196&lt;&gt;"",IF('CASE DATA'!F196=0, "open charge", 'CASE DATA'!F196),"")</f>
        <v/>
      </c>
      <c r="C196" s="108">
        <f>IF(OR(B196="DISM", B196="JWV", B196="JUV", B196="CIV"), SUM('CASE DATA'!I196:R196), 'CASE DATA'!K196+'CASE DATA'!O196)</f>
        <v>0</v>
      </c>
      <c r="D196" s="239">
        <f>IF(OR(B196="DISM",B196="JWV",B196="JUV",B196="CIV"),0,SUM('CASE DATA'!L196+'CASE DATA'!M196+'CASE DATA'!P196+'CASE DATA'!Q196+'CASE DATA'!R196))</f>
        <v>0</v>
      </c>
      <c r="E196" s="109">
        <f>IF(OR(B196="DISM", B196="JWV", B196="JUV", B196="CIV"), 0, 'CASE DATA'!L196)</f>
        <v>0</v>
      </c>
      <c r="F196" s="110">
        <f>IF(OR(B196="DISM", B196="JWV", B196="JUV", B196="CIV"), 0, 'CASE DATA'!I196+'CASE DATA'!N196)</f>
        <v>0</v>
      </c>
    </row>
    <row r="197" spans="1:6" x14ac:dyDescent="0.3">
      <c r="A197" s="117" t="str">
        <f>IF('CASE DATA'!A197="","",'CASE DATA'!A197)</f>
        <v/>
      </c>
      <c r="B197" s="114" t="str">
        <f>IF('CASE DATA'!A197&lt;&gt;"",IF('CASE DATA'!F197=0, "open charge", 'CASE DATA'!F197),"")</f>
        <v/>
      </c>
      <c r="C197" s="108">
        <f>IF(OR(B197="DISM", B197="JWV", B197="JUV", B197="CIV"), SUM('CASE DATA'!I197:R197), 'CASE DATA'!K197+'CASE DATA'!O197)</f>
        <v>0</v>
      </c>
      <c r="D197" s="239">
        <f>IF(OR(B197="DISM",B197="JWV",B197="JUV",B197="CIV"),0,SUM('CASE DATA'!L197+'CASE DATA'!M197+'CASE DATA'!P197+'CASE DATA'!Q197+'CASE DATA'!R197))</f>
        <v>0</v>
      </c>
      <c r="E197" s="109">
        <f>IF(OR(B197="DISM", B197="JWV", B197="JUV", B197="CIV"), 0, 'CASE DATA'!L197)</f>
        <v>0</v>
      </c>
      <c r="F197" s="110">
        <f>IF(OR(B197="DISM", B197="JWV", B197="JUV", B197="CIV"), 0, 'CASE DATA'!I197+'CASE DATA'!N197)</f>
        <v>0</v>
      </c>
    </row>
    <row r="198" spans="1:6" x14ac:dyDescent="0.3">
      <c r="A198" s="117" t="str">
        <f>IF('CASE DATA'!A198="","",'CASE DATA'!A198)</f>
        <v/>
      </c>
      <c r="B198" s="114" t="str">
        <f>IF('CASE DATA'!A198&lt;&gt;"",IF('CASE DATA'!F198=0, "open charge", 'CASE DATA'!F198),"")</f>
        <v/>
      </c>
      <c r="C198" s="108">
        <f>IF(OR(B198="DISM", B198="JWV", B198="JUV", B198="CIV"), SUM('CASE DATA'!I198:R198), 'CASE DATA'!K198+'CASE DATA'!O198)</f>
        <v>0</v>
      </c>
      <c r="D198" s="239">
        <f>IF(OR(B198="DISM",B198="JWV",B198="JUV",B198="CIV"),0,SUM('CASE DATA'!L198+'CASE DATA'!M198+'CASE DATA'!P198+'CASE DATA'!Q198+'CASE DATA'!R198))</f>
        <v>0</v>
      </c>
      <c r="E198" s="109">
        <f>IF(OR(B198="DISM", B198="JWV", B198="JUV", B198="CIV"), 0, 'CASE DATA'!L198)</f>
        <v>0</v>
      </c>
      <c r="F198" s="110">
        <f>IF(OR(B198="DISM", B198="JWV", B198="JUV", B198="CIV"), 0, 'CASE DATA'!I198+'CASE DATA'!N198)</f>
        <v>0</v>
      </c>
    </row>
    <row r="199" spans="1:6" x14ac:dyDescent="0.3">
      <c r="A199" s="117" t="str">
        <f>IF('CASE DATA'!A199="","",'CASE DATA'!A199)</f>
        <v/>
      </c>
      <c r="B199" s="114" t="str">
        <f>IF('CASE DATA'!A199&lt;&gt;"",IF('CASE DATA'!F199=0, "open charge", 'CASE DATA'!F199),"")</f>
        <v/>
      </c>
      <c r="C199" s="108">
        <f>IF(OR(B199="DISM", B199="JWV", B199="JUV", B199="CIV"), SUM('CASE DATA'!I199:R199), 'CASE DATA'!K199+'CASE DATA'!O199)</f>
        <v>0</v>
      </c>
      <c r="D199" s="239">
        <f>IF(OR(B199="DISM",B199="JWV",B199="JUV",B199="CIV"),0,SUM('CASE DATA'!L199+'CASE DATA'!M199+'CASE DATA'!P199+'CASE DATA'!Q199+'CASE DATA'!R199))</f>
        <v>0</v>
      </c>
      <c r="E199" s="109">
        <f>IF(OR(B199="DISM", B199="JWV", B199="JUV", B199="CIV"), 0, 'CASE DATA'!L199)</f>
        <v>0</v>
      </c>
      <c r="F199" s="110">
        <f>IF(OR(B199="DISM", B199="JWV", B199="JUV", B199="CIV"), 0, 'CASE DATA'!I199+'CASE DATA'!N199)</f>
        <v>0</v>
      </c>
    </row>
    <row r="200" spans="1:6" x14ac:dyDescent="0.3">
      <c r="A200" s="117" t="str">
        <f>IF('CASE DATA'!A200="","",'CASE DATA'!A200)</f>
        <v/>
      </c>
      <c r="B200" s="114" t="str">
        <f>IF('CASE DATA'!A200&lt;&gt;"",IF('CASE DATA'!F200=0, "open charge", 'CASE DATA'!F200),"")</f>
        <v/>
      </c>
      <c r="C200" s="108">
        <f>IF(OR(B200="DISM", B200="JWV", B200="JUV", B200="CIV"), SUM('CASE DATA'!I200:R200), 'CASE DATA'!K200+'CASE DATA'!O200)</f>
        <v>0</v>
      </c>
      <c r="D200" s="239">
        <f>IF(OR(B200="DISM",B200="JWV",B200="JUV",B200="CIV"),0,SUM('CASE DATA'!L200+'CASE DATA'!M200+'CASE DATA'!P200+'CASE DATA'!Q200+'CASE DATA'!R200))</f>
        <v>0</v>
      </c>
      <c r="E200" s="109">
        <f>IF(OR(B200="DISM", B200="JWV", B200="JUV", B200="CIV"), 0, 'CASE DATA'!L200)</f>
        <v>0</v>
      </c>
      <c r="F200" s="110">
        <f>IF(OR(B200="DISM", B200="JWV", B200="JUV", B200="CIV"), 0, 'CASE DATA'!I200+'CASE DATA'!N200)</f>
        <v>0</v>
      </c>
    </row>
    <row r="201" spans="1:6" x14ac:dyDescent="0.3">
      <c r="A201" s="117" t="str">
        <f>IF('CASE DATA'!A201="","",'CASE DATA'!A201)</f>
        <v/>
      </c>
      <c r="B201" s="114" t="str">
        <f>IF('CASE DATA'!A201&lt;&gt;"",IF('CASE DATA'!F201=0, "open charge", 'CASE DATA'!F201),"")</f>
        <v/>
      </c>
      <c r="C201" s="108">
        <f>IF(OR(B201="DISM", B201="JWV", B201="JUV", B201="CIV"), SUM('CASE DATA'!I201:R201), 'CASE DATA'!K201+'CASE DATA'!O201)</f>
        <v>0</v>
      </c>
      <c r="D201" s="239">
        <f>IF(OR(B201="DISM",B201="JWV",B201="JUV",B201="CIV"),0,SUM('CASE DATA'!L201+'CASE DATA'!M201+'CASE DATA'!P201+'CASE DATA'!Q201+'CASE DATA'!R201))</f>
        <v>0</v>
      </c>
      <c r="E201" s="109">
        <f>IF(OR(B201="DISM", B201="JWV", B201="JUV", B201="CIV"), 0, 'CASE DATA'!L201)</f>
        <v>0</v>
      </c>
      <c r="F201" s="110">
        <f>IF(OR(B201="DISM", B201="JWV", B201="JUV", B201="CIV"), 0, 'CASE DATA'!I201+'CASE DATA'!N201)</f>
        <v>0</v>
      </c>
    </row>
  </sheetData>
  <mergeCells count="3">
    <mergeCell ref="A2:A3"/>
    <mergeCell ref="B2:F2"/>
    <mergeCell ref="A1:B1"/>
  </mergeCells>
  <pageMargins left="0.7" right="0.7" top="0.75" bottom="0.75" header="0.3" footer="0.3"/>
  <pageSetup orientation="portrait" r:id="rId1"/>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E300"/>
  <sheetViews>
    <sheetView zoomScaleNormal="100" workbookViewId="0">
      <pane ySplit="1" topLeftCell="A2" activePane="bottomLeft" state="frozen"/>
      <selection pane="bottomLeft" activeCell="D6" sqref="D6"/>
    </sheetView>
  </sheetViews>
  <sheetFormatPr defaultColWidth="8.77734375" defaultRowHeight="14.4" x14ac:dyDescent="0.3"/>
  <cols>
    <col min="1" max="1" width="24" style="159" customWidth="1"/>
    <col min="2" max="2" width="10" style="159" customWidth="1"/>
    <col min="3" max="3" width="46.33203125" style="159" customWidth="1"/>
    <col min="4" max="4" width="20.77734375" style="159" customWidth="1"/>
    <col min="5" max="5" width="12.77734375" style="159" customWidth="1"/>
    <col min="6" max="6" width="8.77734375" style="159" customWidth="1"/>
    <col min="7" max="16384" width="8.77734375" style="159"/>
  </cols>
  <sheetData>
    <row r="1" spans="1:5" ht="28.8" customHeight="1" x14ac:dyDescent="0.3">
      <c r="A1" s="126" t="s">
        <v>11</v>
      </c>
      <c r="B1" s="127" t="s">
        <v>12</v>
      </c>
      <c r="C1" s="128" t="s">
        <v>66</v>
      </c>
      <c r="D1" s="128" t="s">
        <v>67</v>
      </c>
    </row>
    <row r="2" spans="1:5" x14ac:dyDescent="0.3">
      <c r="A2" s="117" t="str">
        <f>IF('CASE DATA'!A4="","",'CASE DATA'!A4)</f>
        <v/>
      </c>
      <c r="B2" s="117">
        <f>'CASE DATA'!B4</f>
        <v>0</v>
      </c>
      <c r="C2" s="117" t="str">
        <f>IF(SUM('CASE DATA'!I4:R4)&gt;0,IF(OR('CASE DATA'!F4="GTR",'CASE DATA'!F4="GPL",'CASE DATA'!F4="DEF"),IF('CASE DATA'!G4="YES","License &amp; registration","Registration only"),"Z - Neither license nor registration"),"Z - no debt")</f>
        <v>Z - no debt</v>
      </c>
      <c r="D2" s="164">
        <v>500</v>
      </c>
      <c r="E2" s="143"/>
    </row>
    <row r="3" spans="1:5" x14ac:dyDescent="0.3">
      <c r="A3" s="117" t="str">
        <f>IF('CASE DATA'!A5="","",'CASE DATA'!A5)</f>
        <v/>
      </c>
      <c r="B3" s="117">
        <f>'CASE DATA'!B5</f>
        <v>0</v>
      </c>
      <c r="C3" s="117" t="str">
        <f>IF(SUM('CASE DATA'!I5:R5)&gt;0,IF(OR('CASE DATA'!F5="GTR",'CASE DATA'!F5="GPL",'CASE DATA'!F5="DEF"),IF('CASE DATA'!G5="YES","License &amp; registration","Registration only"),"Z - Neither license nor registration"),"Z - no debt")</f>
        <v>Z - no debt</v>
      </c>
      <c r="D3" s="164">
        <f>SUM('CASE DATA'!I5:R5)</f>
        <v>0</v>
      </c>
      <c r="E3" s="143"/>
    </row>
    <row r="4" spans="1:5" x14ac:dyDescent="0.3">
      <c r="A4" s="117" t="str">
        <f>IF('CASE DATA'!A6="","",'CASE DATA'!A6)</f>
        <v/>
      </c>
      <c r="B4" s="117">
        <f>'CASE DATA'!B6</f>
        <v>0</v>
      </c>
      <c r="C4" s="117" t="str">
        <f>IF(SUM('CASE DATA'!I6:R6)&gt;0,IF(OR('CASE DATA'!F6="GTR",'CASE DATA'!F6="GPL",'CASE DATA'!F6="DEF"),IF('CASE DATA'!G6="YES","License &amp; registration","Registration only"),"Z - Neither license nor registration"),"Z - no debt")</f>
        <v>Z - no debt</v>
      </c>
      <c r="D4" s="164">
        <f>SUM('CASE DATA'!I6:R6)</f>
        <v>0</v>
      </c>
      <c r="E4" s="143"/>
    </row>
    <row r="5" spans="1:5" x14ac:dyDescent="0.3">
      <c r="A5" s="117" t="str">
        <f>IF('CASE DATA'!A7="","",'CASE DATA'!A7)</f>
        <v/>
      </c>
      <c r="B5" s="117">
        <f>'CASE DATA'!B7</f>
        <v>0</v>
      </c>
      <c r="C5" s="117" t="str">
        <f>IF(SUM('CASE DATA'!I7:R7)&gt;0,IF(OR('CASE DATA'!F7="GTR",'CASE DATA'!F7="GPL",'CASE DATA'!F7="DEF"),IF('CASE DATA'!G7="YES","License &amp; registration","Registration only"),"Z - Neither license nor registration"),"Z - no debt")</f>
        <v>Z - no debt</v>
      </c>
      <c r="D5" s="164">
        <f>SUM('CASE DATA'!I7:R7)</f>
        <v>0</v>
      </c>
      <c r="E5" s="143"/>
    </row>
    <row r="6" spans="1:5" x14ac:dyDescent="0.3">
      <c r="A6" s="117" t="str">
        <f>IF('CASE DATA'!A8="","",'CASE DATA'!A8)</f>
        <v/>
      </c>
      <c r="B6" s="117">
        <f>'CASE DATA'!B8</f>
        <v>0</v>
      </c>
      <c r="C6" s="117" t="str">
        <f>IF(SUM('CASE DATA'!I8:R8)&gt;0,IF(OR('CASE DATA'!F8="GTR",'CASE DATA'!F8="GPL",'CASE DATA'!F8="DEF"),IF('CASE DATA'!G8="YES","License &amp; registration","Registration only"),"Z - Neither license nor registration"),"Z - no debt")</f>
        <v>Z - no debt</v>
      </c>
      <c r="D6" s="164">
        <f>SUM('CASE DATA'!I8:R8)</f>
        <v>0</v>
      </c>
      <c r="E6" s="143"/>
    </row>
    <row r="7" spans="1:5" x14ac:dyDescent="0.3">
      <c r="A7" s="117" t="str">
        <f>IF('CASE DATA'!A9="","",'CASE DATA'!A9)</f>
        <v/>
      </c>
      <c r="B7" s="117">
        <f>'CASE DATA'!B9</f>
        <v>0</v>
      </c>
      <c r="C7" s="117" t="str">
        <f>IF(SUM('CASE DATA'!I9:R9)&gt;0,IF(OR('CASE DATA'!F9="GTR",'CASE DATA'!F9="GPL",'CASE DATA'!F9="DEF"),IF('CASE DATA'!G9="YES","License &amp; registration","Registration only"),"Z - Neither license nor registration"),"Z - no debt")</f>
        <v>Z - no debt</v>
      </c>
      <c r="D7" s="164">
        <f>SUM('CASE DATA'!I9:R9)</f>
        <v>0</v>
      </c>
      <c r="E7" s="143"/>
    </row>
    <row r="8" spans="1:5" x14ac:dyDescent="0.3">
      <c r="A8" s="117" t="str">
        <f>IF('CASE DATA'!A10="","",'CASE DATA'!A10)</f>
        <v/>
      </c>
      <c r="B8" s="117">
        <f>'CASE DATA'!B10</f>
        <v>0</v>
      </c>
      <c r="C8" s="117" t="str">
        <f>IF(SUM('CASE DATA'!I10:R10)&gt;0,IF(OR('CASE DATA'!F10="GTR",'CASE DATA'!F10="GPL",'CASE DATA'!F10="DEF"),IF('CASE DATA'!G10="YES","License &amp; registration","Registration only"),"Z - Neither license nor registration"),"Z - no debt")</f>
        <v>Z - no debt</v>
      </c>
      <c r="D8" s="164">
        <f>SUM('CASE DATA'!I10:R10)</f>
        <v>0</v>
      </c>
      <c r="E8" s="143"/>
    </row>
    <row r="9" spans="1:5" x14ac:dyDescent="0.3">
      <c r="A9" s="117" t="str">
        <f>IF('CASE DATA'!A11="","",'CASE DATA'!A11)</f>
        <v/>
      </c>
      <c r="B9" s="117">
        <f>'CASE DATA'!B11</f>
        <v>0</v>
      </c>
      <c r="C9" s="117" t="str">
        <f>IF(SUM('CASE DATA'!I11:R11)&gt;0,IF(OR('CASE DATA'!F11="GTR",'CASE DATA'!F11="GPL",'CASE DATA'!F11="DEF"),IF('CASE DATA'!G11="YES","License &amp; registration","Registration only"),"Z - Neither license nor registration"),"Z - no debt")</f>
        <v>Z - no debt</v>
      </c>
      <c r="D9" s="164">
        <f>SUM('CASE DATA'!I11:R11)</f>
        <v>0</v>
      </c>
      <c r="E9" s="143"/>
    </row>
    <row r="10" spans="1:5" x14ac:dyDescent="0.3">
      <c r="A10" s="117" t="str">
        <f>IF('CASE DATA'!A12="","",'CASE DATA'!A12)</f>
        <v/>
      </c>
      <c r="B10" s="117">
        <f>'CASE DATA'!B12</f>
        <v>0</v>
      </c>
      <c r="C10" s="117" t="str">
        <f>IF(SUM('CASE DATA'!I12:R12)&gt;0,IF(OR('CASE DATA'!F12="GTR",'CASE DATA'!F12="GPL",'CASE DATA'!F12="DEF"),IF('CASE DATA'!G12="YES","License &amp; registration","Registration only"),"Z - Neither license nor registration"),"Z - no debt")</f>
        <v>Z - no debt</v>
      </c>
      <c r="D10" s="164">
        <f>SUM('CASE DATA'!I12:R12)</f>
        <v>0</v>
      </c>
      <c r="E10" s="143"/>
    </row>
    <row r="11" spans="1:5" x14ac:dyDescent="0.3">
      <c r="A11" s="117" t="str">
        <f>IF('CASE DATA'!A13="","",'CASE DATA'!A13)</f>
        <v/>
      </c>
      <c r="B11" s="117">
        <f>'CASE DATA'!B13</f>
        <v>0</v>
      </c>
      <c r="C11" s="117" t="str">
        <f>IF(SUM('CASE DATA'!I13:R13)&gt;0,IF(OR('CASE DATA'!F13="GTR",'CASE DATA'!F13="GPL",'CASE DATA'!F13="DEF"),IF('CASE DATA'!G13="YES","License &amp; registration","Registration only"),"Z - Neither license nor registration"),"Z - no debt")</f>
        <v>Z - no debt</v>
      </c>
      <c r="D11" s="164">
        <f>SUM('CASE DATA'!I13:R13)</f>
        <v>0</v>
      </c>
      <c r="E11" s="143"/>
    </row>
    <row r="12" spans="1:5" x14ac:dyDescent="0.3">
      <c r="A12" s="117" t="str">
        <f>IF('CASE DATA'!A14="","",'CASE DATA'!A14)</f>
        <v/>
      </c>
      <c r="B12" s="117">
        <f>'CASE DATA'!B14</f>
        <v>0</v>
      </c>
      <c r="C12" s="117" t="str">
        <f>IF(SUM('CASE DATA'!I14:R14)&gt;0,IF(OR('CASE DATA'!F14="GTR",'CASE DATA'!F14="GPL",'CASE DATA'!F14="DEF"),IF('CASE DATA'!G14="YES","License &amp; registration","Registration only"),"Z - Neither license nor registration"),"Z - no debt")</f>
        <v>Z - no debt</v>
      </c>
      <c r="D12" s="164">
        <f>SUM('CASE DATA'!I14:R14)</f>
        <v>0</v>
      </c>
      <c r="E12" s="143"/>
    </row>
    <row r="13" spans="1:5" x14ac:dyDescent="0.3">
      <c r="A13" s="117" t="str">
        <f>IF('CASE DATA'!A15="","",'CASE DATA'!A15)</f>
        <v/>
      </c>
      <c r="B13" s="117">
        <f>'CASE DATA'!B15</f>
        <v>0</v>
      </c>
      <c r="C13" s="117" t="str">
        <f>IF(SUM('CASE DATA'!I15:R15)&gt;0,IF(OR('CASE DATA'!F15="GTR",'CASE DATA'!F15="GPL",'CASE DATA'!F15="DEF"),IF('CASE DATA'!G15="YES","License &amp; registration","Registration only"),"Z - Neither license nor registration"),"Z - no debt")</f>
        <v>Z - no debt</v>
      </c>
      <c r="D13" s="164">
        <f>SUM('CASE DATA'!I15:R15)</f>
        <v>0</v>
      </c>
      <c r="E13" s="143"/>
    </row>
    <row r="14" spans="1:5" x14ac:dyDescent="0.3">
      <c r="A14" s="117" t="str">
        <f>IF('CASE DATA'!A16="","",'CASE DATA'!A16)</f>
        <v/>
      </c>
      <c r="B14" s="117">
        <f>'CASE DATA'!B16</f>
        <v>0</v>
      </c>
      <c r="C14" s="117" t="str">
        <f>IF(SUM('CASE DATA'!I16:R16)&gt;0,IF(OR('CASE DATA'!F16="GTR",'CASE DATA'!F16="GPL",'CASE DATA'!F16="DEF"),IF('CASE DATA'!G16="YES","License &amp; registration","Registration only"),"Z - Neither license nor registration"),"Z - no debt")</f>
        <v>Z - no debt</v>
      </c>
      <c r="D14" s="164">
        <f>SUM('CASE DATA'!I16:R16)</f>
        <v>0</v>
      </c>
      <c r="E14" s="143"/>
    </row>
    <row r="15" spans="1:5" x14ac:dyDescent="0.3">
      <c r="A15" s="117" t="str">
        <f>IF('CASE DATA'!A17="","",'CASE DATA'!A17)</f>
        <v/>
      </c>
      <c r="B15" s="117">
        <f>'CASE DATA'!B17</f>
        <v>0</v>
      </c>
      <c r="C15" s="117" t="str">
        <f>IF(SUM('CASE DATA'!I17:R17)&gt;0,IF(OR('CASE DATA'!F17="GTR",'CASE DATA'!F17="GPL",'CASE DATA'!F17="DEF"),IF('CASE DATA'!G17="YES","License &amp; registration","Registration only"),"Z - Neither license nor registration"),"Z - no debt")</f>
        <v>Z - no debt</v>
      </c>
      <c r="D15" s="164">
        <f>SUM('CASE DATA'!I17:R17)</f>
        <v>0</v>
      </c>
      <c r="E15" s="143"/>
    </row>
    <row r="16" spans="1:5" x14ac:dyDescent="0.3">
      <c r="A16" s="117" t="str">
        <f>IF('CASE DATA'!A18="","",'CASE DATA'!A18)</f>
        <v/>
      </c>
      <c r="B16" s="117">
        <f>'CASE DATA'!B18</f>
        <v>0</v>
      </c>
      <c r="C16" s="117" t="str">
        <f>IF(SUM('CASE DATA'!I18:R18)&gt;0,IF(OR('CASE DATA'!F18="GTR",'CASE DATA'!F18="GPL",'CASE DATA'!F18="DEF"),IF('CASE DATA'!G18="YES","License &amp; registration","Registration only"),"Z - Neither license nor registration"),"Z - no debt")</f>
        <v>Z - no debt</v>
      </c>
      <c r="D16" s="164">
        <f>SUM('CASE DATA'!I18:R18)</f>
        <v>0</v>
      </c>
      <c r="E16" s="143"/>
    </row>
    <row r="17" spans="1:5" x14ac:dyDescent="0.3">
      <c r="A17" s="117" t="str">
        <f>IF('CASE DATA'!A19="","",'CASE DATA'!A19)</f>
        <v/>
      </c>
      <c r="B17" s="117">
        <f>'CASE DATA'!B19</f>
        <v>0</v>
      </c>
      <c r="C17" s="117" t="str">
        <f>IF(SUM('CASE DATA'!I19:R19)&gt;0,IF(OR('CASE DATA'!F19="GTR",'CASE DATA'!F19="GPL",'CASE DATA'!F19="DEF"),IF('CASE DATA'!G19="YES","License &amp; registration","Registration only"),"Z - Neither license nor registration"),"Z - no debt")</f>
        <v>Z - no debt</v>
      </c>
      <c r="D17" s="164">
        <f>SUM('CASE DATA'!I19:R19)</f>
        <v>0</v>
      </c>
      <c r="E17" s="143"/>
    </row>
    <row r="18" spans="1:5" x14ac:dyDescent="0.3">
      <c r="A18" s="117" t="str">
        <f>IF('CASE DATA'!A20="","",'CASE DATA'!A20)</f>
        <v/>
      </c>
      <c r="B18" s="117">
        <f>'CASE DATA'!B20</f>
        <v>0</v>
      </c>
      <c r="C18" s="117" t="str">
        <f>IF(SUM('CASE DATA'!I20:R20)&gt;0,IF(OR('CASE DATA'!F20="GTR",'CASE DATA'!F20="GPL",'CASE DATA'!F20="DEF"),IF('CASE DATA'!G20="YES","License &amp; registration","Registration only"),"Z - Neither license nor registration"),"Z - no debt")</f>
        <v>Z - no debt</v>
      </c>
      <c r="D18" s="164">
        <f>SUM('CASE DATA'!I20:R20)</f>
        <v>0</v>
      </c>
      <c r="E18" s="143"/>
    </row>
    <row r="19" spans="1:5" x14ac:dyDescent="0.3">
      <c r="A19" s="117" t="str">
        <f>IF('CASE DATA'!A21="","",'CASE DATA'!A21)</f>
        <v/>
      </c>
      <c r="B19" s="117">
        <f>'CASE DATA'!B21</f>
        <v>0</v>
      </c>
      <c r="C19" s="117" t="str">
        <f>IF(SUM('CASE DATA'!I21:R21)&gt;0,IF(OR('CASE DATA'!F21="GTR",'CASE DATA'!F21="GPL",'CASE DATA'!F21="DEF"),IF('CASE DATA'!G21="YES","License &amp; registration","Registration only"),"Z - Neither license nor registration"),"Z - no debt")</f>
        <v>Z - no debt</v>
      </c>
      <c r="D19" s="164">
        <f>SUM('CASE DATA'!I21:R21)</f>
        <v>0</v>
      </c>
      <c r="E19" s="143"/>
    </row>
    <row r="20" spans="1:5" x14ac:dyDescent="0.3">
      <c r="A20" s="117" t="str">
        <f>IF('CASE DATA'!A22="","",'CASE DATA'!A22)</f>
        <v/>
      </c>
      <c r="B20" s="117">
        <f>'CASE DATA'!B22</f>
        <v>0</v>
      </c>
      <c r="C20" s="117" t="str">
        <f>IF(SUM('CASE DATA'!I22:R22)&gt;0,IF(OR('CASE DATA'!F22="GTR",'CASE DATA'!F22="GPL",'CASE DATA'!F22="DEF"),IF('CASE DATA'!G22="YES","License &amp; registration","Registration only"),"Z - Neither license nor registration"),"Z - no debt")</f>
        <v>Z - no debt</v>
      </c>
      <c r="D20" s="164">
        <f>SUM('CASE DATA'!I22:R22)</f>
        <v>0</v>
      </c>
      <c r="E20" s="143"/>
    </row>
    <row r="21" spans="1:5" x14ac:dyDescent="0.3">
      <c r="A21" s="117" t="str">
        <f>IF('CASE DATA'!A23="","",'CASE DATA'!A23)</f>
        <v/>
      </c>
      <c r="B21" s="117">
        <f>'CASE DATA'!B23</f>
        <v>0</v>
      </c>
      <c r="C21" s="117" t="str">
        <f>IF(SUM('CASE DATA'!I23:R23)&gt;0,IF(OR('CASE DATA'!F23="GTR",'CASE DATA'!F23="GPL",'CASE DATA'!F23="DEF"),IF('CASE DATA'!G23="YES","License &amp; registration","Registration only"),"Z - Neither license nor registration"),"Z - no debt")</f>
        <v>Z - no debt</v>
      </c>
      <c r="D21" s="164">
        <f>SUM('CASE DATA'!I23:R23)</f>
        <v>0</v>
      </c>
      <c r="E21" s="143"/>
    </row>
    <row r="22" spans="1:5" x14ac:dyDescent="0.3">
      <c r="A22" s="117" t="str">
        <f>IF('CASE DATA'!A24="","",'CASE DATA'!A24)</f>
        <v/>
      </c>
      <c r="B22" s="117">
        <f>'CASE DATA'!B24</f>
        <v>0</v>
      </c>
      <c r="C22" s="117" t="str">
        <f>IF(SUM('CASE DATA'!I24:R24)&gt;0,IF(OR('CASE DATA'!F24="GTR",'CASE DATA'!F24="GPL",'CASE DATA'!F24="DEF"),IF('CASE DATA'!G24="YES","License &amp; registration","Registration only"),"Z - Neither license nor registration"),"Z - no debt")</f>
        <v>Z - no debt</v>
      </c>
      <c r="D22" s="164">
        <f>SUM('CASE DATA'!I24:R24)</f>
        <v>0</v>
      </c>
      <c r="E22" s="143"/>
    </row>
    <row r="23" spans="1:5" x14ac:dyDescent="0.3">
      <c r="A23" s="117" t="str">
        <f>IF('CASE DATA'!A25="","",'CASE DATA'!A25)</f>
        <v/>
      </c>
      <c r="B23" s="117">
        <f>'CASE DATA'!B25</f>
        <v>0</v>
      </c>
      <c r="C23" s="117" t="str">
        <f>IF(SUM('CASE DATA'!I25:R25)&gt;0,IF(OR('CASE DATA'!F25="GTR",'CASE DATA'!F25="GPL",'CASE DATA'!F25="DEF"),IF('CASE DATA'!G25="YES","License &amp; registration","Registration only"),"Z - Neither license nor registration"),"Z - no debt")</f>
        <v>Z - no debt</v>
      </c>
      <c r="D23" s="164">
        <f>SUM('CASE DATA'!I25:R25)</f>
        <v>0</v>
      </c>
      <c r="E23" s="143"/>
    </row>
    <row r="24" spans="1:5" x14ac:dyDescent="0.3">
      <c r="A24" s="117" t="str">
        <f>IF('CASE DATA'!A26="","",'CASE DATA'!A26)</f>
        <v/>
      </c>
      <c r="B24" s="117">
        <f>'CASE DATA'!B26</f>
        <v>0</v>
      </c>
      <c r="C24" s="117" t="str">
        <f>IF(SUM('CASE DATA'!I26:R26)&gt;0,IF(OR('CASE DATA'!F26="GTR",'CASE DATA'!F26="GPL",'CASE DATA'!F26="DEF"),IF('CASE DATA'!G26="YES","License &amp; registration","Registration only"),"Z - Neither license nor registration"),"Z - no debt")</f>
        <v>Z - no debt</v>
      </c>
      <c r="D24" s="164">
        <f>SUM('CASE DATA'!I26:R26)</f>
        <v>0</v>
      </c>
      <c r="E24" s="143"/>
    </row>
    <row r="25" spans="1:5" x14ac:dyDescent="0.3">
      <c r="A25" s="117" t="str">
        <f>IF('CASE DATA'!A27="","",'CASE DATA'!A27)</f>
        <v/>
      </c>
      <c r="B25" s="117">
        <f>'CASE DATA'!B27</f>
        <v>0</v>
      </c>
      <c r="C25" s="117" t="str">
        <f>IF(SUM('CASE DATA'!I27:R27)&gt;0,IF(OR('CASE DATA'!F27="GTR",'CASE DATA'!F27="GPL",'CASE DATA'!F27="DEF"),IF('CASE DATA'!G27="YES","License &amp; registration","Registration only"),"Z - Neither license nor registration"),"Z - no debt")</f>
        <v>Z - no debt</v>
      </c>
      <c r="D25" s="164">
        <f>SUM('CASE DATA'!I27:R27)</f>
        <v>0</v>
      </c>
      <c r="E25" s="143"/>
    </row>
    <row r="26" spans="1:5" x14ac:dyDescent="0.3">
      <c r="A26" s="117" t="str">
        <f>IF('CASE DATA'!A28="","",'CASE DATA'!A28)</f>
        <v/>
      </c>
      <c r="B26" s="117">
        <f>'CASE DATA'!B28</f>
        <v>0</v>
      </c>
      <c r="C26" s="117" t="str">
        <f>IF(SUM('CASE DATA'!I28:R28)&gt;0,IF(OR('CASE DATA'!F28="GTR",'CASE DATA'!F28="GPL",'CASE DATA'!F28="DEF"),IF('CASE DATA'!G28="YES","License &amp; registration","Registration only"),"Z - Neither license nor registration"),"Z - no debt")</f>
        <v>Z - no debt</v>
      </c>
      <c r="D26" s="164">
        <f>SUM('CASE DATA'!I28:R28)</f>
        <v>0</v>
      </c>
      <c r="E26" s="143"/>
    </row>
    <row r="27" spans="1:5" x14ac:dyDescent="0.3">
      <c r="A27" s="117" t="str">
        <f>IF('CASE DATA'!A29="","",'CASE DATA'!A29)</f>
        <v/>
      </c>
      <c r="B27" s="117">
        <f>'CASE DATA'!B29</f>
        <v>0</v>
      </c>
      <c r="C27" s="117" t="str">
        <f>IF(SUM('CASE DATA'!I29:R29)&gt;0,IF(OR('CASE DATA'!F29="GTR",'CASE DATA'!F29="GPL",'CASE DATA'!F29="DEF"),IF('CASE DATA'!G29="YES","License &amp; registration","Registration only"),"Z - Neither license nor registration"),"Z - no debt")</f>
        <v>Z - no debt</v>
      </c>
      <c r="D27" s="164">
        <f>SUM('CASE DATA'!I29:R29)</f>
        <v>0</v>
      </c>
      <c r="E27" s="143"/>
    </row>
    <row r="28" spans="1:5" x14ac:dyDescent="0.3">
      <c r="A28" s="117" t="str">
        <f>IF('CASE DATA'!A30="","",'CASE DATA'!A30)</f>
        <v/>
      </c>
      <c r="B28" s="117">
        <f>'CASE DATA'!B30</f>
        <v>0</v>
      </c>
      <c r="C28" s="117" t="str">
        <f>IF(SUM('CASE DATA'!I30:R30)&gt;0,IF(OR('CASE DATA'!F30="GTR",'CASE DATA'!F30="GPL",'CASE DATA'!F30="DEF"),IF('CASE DATA'!G30="YES","License &amp; registration","Registration only"),"Z - Neither license nor registration"),"Z - no debt")</f>
        <v>Z - no debt</v>
      </c>
      <c r="D28" s="164">
        <f>SUM('CASE DATA'!I30:R30)</f>
        <v>0</v>
      </c>
      <c r="E28" s="143"/>
    </row>
    <row r="29" spans="1:5" x14ac:dyDescent="0.3">
      <c r="A29" s="117" t="str">
        <f>IF('CASE DATA'!A31="","",'CASE DATA'!A31)</f>
        <v/>
      </c>
      <c r="B29" s="117">
        <f>'CASE DATA'!B31</f>
        <v>0</v>
      </c>
      <c r="C29" s="117" t="str">
        <f>IF(SUM('CASE DATA'!I31:R31)&gt;0,IF(OR('CASE DATA'!F31="GTR",'CASE DATA'!F31="GPL",'CASE DATA'!F31="DEF"),IF('CASE DATA'!G31="YES","License &amp; registration","Registration only"),"Z - Neither license nor registration"),"Z - no debt")</f>
        <v>Z - no debt</v>
      </c>
      <c r="D29" s="164">
        <f>SUM('CASE DATA'!I31:R31)</f>
        <v>0</v>
      </c>
      <c r="E29" s="143"/>
    </row>
    <row r="30" spans="1:5" x14ac:dyDescent="0.3">
      <c r="A30" s="117" t="str">
        <f>IF('CASE DATA'!A32="","",'CASE DATA'!A32)</f>
        <v/>
      </c>
      <c r="B30" s="117">
        <f>'CASE DATA'!B32</f>
        <v>0</v>
      </c>
      <c r="C30" s="117" t="str">
        <f>IF(SUM('CASE DATA'!I32:R32)&gt;0,IF(OR('CASE DATA'!F32="GTR",'CASE DATA'!F32="GPL",'CASE DATA'!F32="DEF"),IF('CASE DATA'!G32="YES","License &amp; registration","Registration only"),"Z - Neither license nor registration"),"Z - no debt")</f>
        <v>Z - no debt</v>
      </c>
      <c r="D30" s="164">
        <f>SUM('CASE DATA'!I32:R32)</f>
        <v>0</v>
      </c>
      <c r="E30" s="143"/>
    </row>
    <row r="31" spans="1:5" x14ac:dyDescent="0.3">
      <c r="A31" s="117" t="str">
        <f>IF('CASE DATA'!A33="","",'CASE DATA'!A33)</f>
        <v/>
      </c>
      <c r="B31" s="117">
        <f>'CASE DATA'!B33</f>
        <v>0</v>
      </c>
      <c r="C31" s="117" t="str">
        <f>IF(SUM('CASE DATA'!I33:R33)&gt;0,IF(OR('CASE DATA'!F33="GTR",'CASE DATA'!F33="GPL",'CASE DATA'!F33="DEF"),IF('CASE DATA'!G33="YES","License &amp; registration","Registration only"),"Z - Neither license nor registration"),"Z - no debt")</f>
        <v>Z - no debt</v>
      </c>
      <c r="D31" s="164">
        <f>SUM('CASE DATA'!I33:R33)</f>
        <v>0</v>
      </c>
      <c r="E31" s="143"/>
    </row>
    <row r="32" spans="1:5" x14ac:dyDescent="0.3">
      <c r="A32" s="117" t="str">
        <f>IF('CASE DATA'!A34="","",'CASE DATA'!A34)</f>
        <v/>
      </c>
      <c r="B32" s="117">
        <f>'CASE DATA'!B34</f>
        <v>0</v>
      </c>
      <c r="C32" s="117" t="str">
        <f>IF(SUM('CASE DATA'!I34:R34)&gt;0,IF(OR('CASE DATA'!F34="GTR",'CASE DATA'!F34="GPL",'CASE DATA'!F34="DEF"),IF('CASE DATA'!G34="YES","License &amp; registration","Registration only"),"Z - Neither license nor registration"),"Z - no debt")</f>
        <v>Z - no debt</v>
      </c>
      <c r="D32" s="164">
        <f>SUM('CASE DATA'!I34:R34)</f>
        <v>0</v>
      </c>
      <c r="E32" s="143"/>
    </row>
    <row r="33" spans="1:5" x14ac:dyDescent="0.3">
      <c r="A33" s="117" t="str">
        <f>IF('CASE DATA'!A35="","",'CASE DATA'!A35)</f>
        <v/>
      </c>
      <c r="B33" s="117">
        <f>'CASE DATA'!B35</f>
        <v>0</v>
      </c>
      <c r="C33" s="117" t="str">
        <f>IF(SUM('CASE DATA'!I35:R35)&gt;0,IF(OR('CASE DATA'!F35="GTR",'CASE DATA'!F35="GPL",'CASE DATA'!F35="DEF"),IF('CASE DATA'!G35="YES","License &amp; registration","Registration only"),"Z - Neither license nor registration"),"Z - no debt")</f>
        <v>Z - no debt</v>
      </c>
      <c r="D33" s="164">
        <f>SUM('CASE DATA'!I35:R35)</f>
        <v>0</v>
      </c>
      <c r="E33" s="143"/>
    </row>
    <row r="34" spans="1:5" x14ac:dyDescent="0.3">
      <c r="A34" s="117" t="str">
        <f>IF('CASE DATA'!A36="","",'CASE DATA'!A36)</f>
        <v/>
      </c>
      <c r="B34" s="117">
        <f>'CASE DATA'!B36</f>
        <v>0</v>
      </c>
      <c r="C34" s="117" t="str">
        <f>IF(SUM('CASE DATA'!I36:R36)&gt;0,IF(OR('CASE DATA'!F36="GTR",'CASE DATA'!F36="GPL",'CASE DATA'!F36="DEF"),IF('CASE DATA'!G36="YES","License &amp; registration","Registration only"),"Z - Neither license nor registration"),"Z - no debt")</f>
        <v>Z - no debt</v>
      </c>
      <c r="D34" s="164">
        <f>SUM('CASE DATA'!I36:R36)</f>
        <v>0</v>
      </c>
      <c r="E34" s="143"/>
    </row>
    <row r="35" spans="1:5" x14ac:dyDescent="0.3">
      <c r="A35" s="117" t="str">
        <f>IF('CASE DATA'!A37="","",'CASE DATA'!A37)</f>
        <v/>
      </c>
      <c r="B35" s="117">
        <f>'CASE DATA'!B37</f>
        <v>0</v>
      </c>
      <c r="C35" s="117" t="str">
        <f>IF(SUM('CASE DATA'!I37:R37)&gt;0,IF(OR('CASE DATA'!F37="GTR",'CASE DATA'!F37="GPL",'CASE DATA'!F37="DEF"),IF('CASE DATA'!G37="YES","License &amp; registration","Registration only"),"Z - Neither license nor registration"),"Z - no debt")</f>
        <v>Z - no debt</v>
      </c>
      <c r="D35" s="164">
        <f>SUM('CASE DATA'!I37:R37)</f>
        <v>0</v>
      </c>
      <c r="E35" s="143"/>
    </row>
    <row r="36" spans="1:5" x14ac:dyDescent="0.3">
      <c r="A36" s="117" t="str">
        <f>IF('CASE DATA'!A38="","",'CASE DATA'!A38)</f>
        <v/>
      </c>
      <c r="B36" s="117">
        <f>'CASE DATA'!B38</f>
        <v>0</v>
      </c>
      <c r="C36" s="117" t="str">
        <f>IF(SUM('CASE DATA'!I38:R38)&gt;0,IF(OR('CASE DATA'!F38="GTR",'CASE DATA'!F38="GPL",'CASE DATA'!F38="DEF"),IF('CASE DATA'!G38="YES","License &amp; registration","Registration only"),"Z - Neither license nor registration"),"Z - no debt")</f>
        <v>Z - no debt</v>
      </c>
      <c r="D36" s="164">
        <f>SUM('CASE DATA'!I38:R38)</f>
        <v>0</v>
      </c>
      <c r="E36" s="143"/>
    </row>
    <row r="37" spans="1:5" x14ac:dyDescent="0.3">
      <c r="A37" s="117" t="str">
        <f>IF('CASE DATA'!A39="","",'CASE DATA'!A39)</f>
        <v/>
      </c>
      <c r="B37" s="117">
        <f>'CASE DATA'!B39</f>
        <v>0</v>
      </c>
      <c r="C37" s="117" t="str">
        <f>IF(SUM('CASE DATA'!I39:R39)&gt;0,IF(OR('CASE DATA'!F39="GTR",'CASE DATA'!F39="GPL",'CASE DATA'!F39="DEF"),IF('CASE DATA'!G39="YES","License &amp; registration","Registration only"),"Z - Neither license nor registration"),"Z - no debt")</f>
        <v>Z - no debt</v>
      </c>
      <c r="D37" s="164">
        <f>SUM('CASE DATA'!I39:R39)</f>
        <v>0</v>
      </c>
      <c r="E37" s="143"/>
    </row>
    <row r="38" spans="1:5" x14ac:dyDescent="0.3">
      <c r="A38" s="117" t="str">
        <f>IF('CASE DATA'!A40="","",'CASE DATA'!A40)</f>
        <v/>
      </c>
      <c r="B38" s="117">
        <f>'CASE DATA'!B40</f>
        <v>0</v>
      </c>
      <c r="C38" s="117" t="str">
        <f>IF(SUM('CASE DATA'!I40:R40)&gt;0,IF(OR('CASE DATA'!F40="GTR",'CASE DATA'!F40="GPL",'CASE DATA'!F40="DEF"),IF('CASE DATA'!G40="YES","License &amp; registration","Registration only"),"Z - Neither license nor registration"),"Z - no debt")</f>
        <v>Z - no debt</v>
      </c>
      <c r="D38" s="164">
        <f>SUM('CASE DATA'!I40:R40)</f>
        <v>0</v>
      </c>
      <c r="E38" s="143"/>
    </row>
    <row r="39" spans="1:5" x14ac:dyDescent="0.3">
      <c r="A39" s="117" t="str">
        <f>IF('CASE DATA'!A41="","",'CASE DATA'!A41)</f>
        <v/>
      </c>
      <c r="B39" s="117">
        <f>'CASE DATA'!B41</f>
        <v>0</v>
      </c>
      <c r="C39" s="117" t="str">
        <f>IF(SUM('CASE DATA'!I41:R41)&gt;0,IF(OR('CASE DATA'!F41="GTR",'CASE DATA'!F41="GPL",'CASE DATA'!F41="DEF"),IF('CASE DATA'!G41="YES","License &amp; registration","Registration only"),"Z - Neither license nor registration"),"Z - no debt")</f>
        <v>Z - no debt</v>
      </c>
      <c r="D39" s="164">
        <f>SUM('CASE DATA'!I41:R41)</f>
        <v>0</v>
      </c>
      <c r="E39" s="143"/>
    </row>
    <row r="40" spans="1:5" x14ac:dyDescent="0.3">
      <c r="A40" s="117" t="str">
        <f>IF('CASE DATA'!A42="","",'CASE DATA'!A42)</f>
        <v/>
      </c>
      <c r="B40" s="117">
        <f>'CASE DATA'!B42</f>
        <v>0</v>
      </c>
      <c r="C40" s="117" t="str">
        <f>IF(SUM('CASE DATA'!I42:R42)&gt;0,IF(OR('CASE DATA'!F42="GTR",'CASE DATA'!F42="GPL",'CASE DATA'!F42="DEF"),IF('CASE DATA'!G42="YES","License &amp; registration","Registration only"),"Z - Neither license nor registration"),"Z - no debt")</f>
        <v>Z - no debt</v>
      </c>
      <c r="D40" s="164">
        <f>SUM('CASE DATA'!I42:R42)</f>
        <v>0</v>
      </c>
      <c r="E40" s="143"/>
    </row>
    <row r="41" spans="1:5" x14ac:dyDescent="0.3">
      <c r="A41" s="117" t="str">
        <f>IF('CASE DATA'!A43="","",'CASE DATA'!A43)</f>
        <v/>
      </c>
      <c r="B41" s="117">
        <f>'CASE DATA'!B43</f>
        <v>0</v>
      </c>
      <c r="C41" s="117" t="str">
        <f>IF(SUM('CASE DATA'!I43:R43)&gt;0,IF(OR('CASE DATA'!F43="GTR",'CASE DATA'!F43="GPL",'CASE DATA'!F43="DEF"),IF('CASE DATA'!G43="YES","License &amp; registration","Registration only"),"Z - Neither license nor registration"),"Z - no debt")</f>
        <v>Z - no debt</v>
      </c>
      <c r="D41" s="164">
        <f>SUM('CASE DATA'!I43:R43)</f>
        <v>0</v>
      </c>
      <c r="E41" s="143"/>
    </row>
    <row r="42" spans="1:5" x14ac:dyDescent="0.3">
      <c r="A42" s="117" t="str">
        <f>IF('CASE DATA'!A44="","",'CASE DATA'!A44)</f>
        <v/>
      </c>
      <c r="B42" s="117">
        <f>'CASE DATA'!B44</f>
        <v>0</v>
      </c>
      <c r="C42" s="117" t="str">
        <f>IF(SUM('CASE DATA'!I44:R44)&gt;0,IF(OR('CASE DATA'!F44="GTR",'CASE DATA'!F44="GPL",'CASE DATA'!F44="DEF"),IF('CASE DATA'!G44="YES","License &amp; registration","Registration only"),"Z - Neither license nor registration"),"Z - no debt")</f>
        <v>Z - no debt</v>
      </c>
      <c r="D42" s="164">
        <f>SUM('CASE DATA'!I44:R44)</f>
        <v>0</v>
      </c>
    </row>
    <row r="43" spans="1:5" x14ac:dyDescent="0.3">
      <c r="A43" s="117" t="str">
        <f>IF('CASE DATA'!A45="","",'CASE DATA'!A45)</f>
        <v/>
      </c>
      <c r="B43" s="117">
        <f>'CASE DATA'!B45</f>
        <v>0</v>
      </c>
      <c r="C43" s="117" t="str">
        <f>IF(SUM('CASE DATA'!I45:R45)&gt;0,IF(OR('CASE DATA'!F45="GTR",'CASE DATA'!F45="GPL",'CASE DATA'!F45="DEF"),IF('CASE DATA'!G45="YES","License &amp; registration","Registration only"),"Z - Neither license nor registration"),"Z - no debt")</f>
        <v>Z - no debt</v>
      </c>
      <c r="D43" s="164">
        <f>SUM('CASE DATA'!I45:R45)</f>
        <v>0</v>
      </c>
    </row>
    <row r="44" spans="1:5" x14ac:dyDescent="0.3">
      <c r="A44" s="117" t="str">
        <f>IF('CASE DATA'!A46="","",'CASE DATA'!A46)</f>
        <v/>
      </c>
      <c r="B44" s="117">
        <f>'CASE DATA'!B46</f>
        <v>0</v>
      </c>
      <c r="C44" s="117" t="str">
        <f>IF(SUM('CASE DATA'!I46:R46)&gt;0,IF(OR('CASE DATA'!F46="GTR",'CASE DATA'!F46="GPL",'CASE DATA'!F46="DEF"),IF('CASE DATA'!G46="YES","License &amp; registration","Registration only"),"Z - Neither license nor registration"),"Z - no debt")</f>
        <v>Z - no debt</v>
      </c>
      <c r="D44" s="164">
        <f>SUM('CASE DATA'!I46:R46)</f>
        <v>0</v>
      </c>
    </row>
    <row r="45" spans="1:5" x14ac:dyDescent="0.3">
      <c r="A45" s="117" t="str">
        <f>IF('CASE DATA'!A47="","",'CASE DATA'!A47)</f>
        <v/>
      </c>
      <c r="B45" s="117">
        <f>'CASE DATA'!B47</f>
        <v>0</v>
      </c>
      <c r="C45" s="117" t="str">
        <f>IF(SUM('CASE DATA'!I47:R47)&gt;0,IF(OR('CASE DATA'!F47="GTR",'CASE DATA'!F47="GPL",'CASE DATA'!F47="DEF"),IF('CASE DATA'!G47="YES","License &amp; registration","Registration only"),"Z - Neither license nor registration"),"Z - no debt")</f>
        <v>Z - no debt</v>
      </c>
      <c r="D45" s="164">
        <f>SUM('CASE DATA'!I47:R47)</f>
        <v>0</v>
      </c>
    </row>
    <row r="46" spans="1:5" x14ac:dyDescent="0.3">
      <c r="A46" s="117" t="str">
        <f>IF('CASE DATA'!A48="","",'CASE DATA'!A48)</f>
        <v/>
      </c>
      <c r="B46" s="117">
        <f>'CASE DATA'!B48</f>
        <v>0</v>
      </c>
      <c r="C46" s="117" t="str">
        <f>IF(SUM('CASE DATA'!I48:R48)&gt;0,IF(OR('CASE DATA'!F48="GTR",'CASE DATA'!F48="GPL",'CASE DATA'!F48="DEF"),IF('CASE DATA'!G48="YES","License &amp; registration","Registration only"),"Z - Neither license nor registration"),"Z - no debt")</f>
        <v>Z - no debt</v>
      </c>
      <c r="D46" s="164">
        <f>SUM('CASE DATA'!I48:R48)</f>
        <v>0</v>
      </c>
    </row>
    <row r="47" spans="1:5" x14ac:dyDescent="0.3">
      <c r="A47" s="117" t="str">
        <f>IF('CASE DATA'!A49="","",'CASE DATA'!A49)</f>
        <v/>
      </c>
      <c r="B47" s="117">
        <f>'CASE DATA'!B49</f>
        <v>0</v>
      </c>
      <c r="C47" s="117" t="str">
        <f>IF(SUM('CASE DATA'!I49:R49)&gt;0,IF(OR('CASE DATA'!F49="GTR",'CASE DATA'!F49="GPL",'CASE DATA'!F49="DEF"),IF('CASE DATA'!G49="YES","License &amp; registration","Registration only"),"Z - Neither license nor registration"),"Z - no debt")</f>
        <v>Z - no debt</v>
      </c>
      <c r="D47" s="164">
        <f>SUM('CASE DATA'!I49:R49)</f>
        <v>0</v>
      </c>
    </row>
    <row r="48" spans="1:5" x14ac:dyDescent="0.3">
      <c r="A48" s="117" t="str">
        <f>IF('CASE DATA'!A50="","",'CASE DATA'!A50)</f>
        <v/>
      </c>
      <c r="B48" s="117">
        <f>'CASE DATA'!B50</f>
        <v>0</v>
      </c>
      <c r="C48" s="117" t="str">
        <f>IF(SUM('CASE DATA'!I50:R50)&gt;0,IF(OR('CASE DATA'!F50="GTR",'CASE DATA'!F50="GPL",'CASE DATA'!F50="DEF"),IF('CASE DATA'!G50="YES","License &amp; registration","Registration only"),"Z - Neither license nor registration"),"Z - no debt")</f>
        <v>Z - no debt</v>
      </c>
      <c r="D48" s="164">
        <f>SUM('CASE DATA'!I50:R50)</f>
        <v>0</v>
      </c>
    </row>
    <row r="49" spans="1:4" x14ac:dyDescent="0.3">
      <c r="A49" s="117" t="str">
        <f>IF('CASE DATA'!A51="","",'CASE DATA'!A51)</f>
        <v/>
      </c>
      <c r="B49" s="117">
        <f>'CASE DATA'!B51</f>
        <v>0</v>
      </c>
      <c r="C49" s="117" t="str">
        <f>IF(SUM('CASE DATA'!I51:R51)&gt;0,IF(OR('CASE DATA'!F51="GTR",'CASE DATA'!F51="GPL",'CASE DATA'!F51="DEF"),IF('CASE DATA'!G51="YES","License &amp; registration","Registration only"),"Z - Neither license nor registration"),"Z - no debt")</f>
        <v>Z - no debt</v>
      </c>
      <c r="D49" s="164">
        <f>SUM('CASE DATA'!I51:R51)</f>
        <v>0</v>
      </c>
    </row>
    <row r="50" spans="1:4" x14ac:dyDescent="0.3">
      <c r="A50" s="117" t="str">
        <f>IF('CASE DATA'!A52="","",'CASE DATA'!A52)</f>
        <v/>
      </c>
      <c r="B50" s="117">
        <f>'CASE DATA'!B52</f>
        <v>0</v>
      </c>
      <c r="C50" s="117" t="str">
        <f>IF(SUM('CASE DATA'!I52:R52)&gt;0,IF(OR('CASE DATA'!F52="GTR",'CASE DATA'!F52="GPL",'CASE DATA'!F52="DEF"),IF('CASE DATA'!G52="YES","License &amp; registration","Registration only"),"Z - Neither license nor registration"),"Z - no debt")</f>
        <v>Z - no debt</v>
      </c>
      <c r="D50" s="164">
        <f>SUM('CASE DATA'!I52:R52)</f>
        <v>0</v>
      </c>
    </row>
    <row r="51" spans="1:4" x14ac:dyDescent="0.3">
      <c r="A51" s="117" t="str">
        <f>IF('CASE DATA'!A53="","",'CASE DATA'!A53)</f>
        <v/>
      </c>
      <c r="B51" s="117">
        <f>'CASE DATA'!B53</f>
        <v>0</v>
      </c>
      <c r="C51" s="117" t="str">
        <f>IF(SUM('CASE DATA'!I53:R53)&gt;0,IF(OR('CASE DATA'!F53="GTR",'CASE DATA'!F53="GPL",'CASE DATA'!F53="DEF"),IF('CASE DATA'!G53="YES","License &amp; registration","Registration only"),"Z - Neither license nor registration"),"Z - no debt")</f>
        <v>Z - no debt</v>
      </c>
      <c r="D51" s="164">
        <f>SUM('CASE DATA'!I53:R53)</f>
        <v>0</v>
      </c>
    </row>
    <row r="52" spans="1:4" x14ac:dyDescent="0.3">
      <c r="A52" s="117" t="str">
        <f>IF('CASE DATA'!A54="","",'CASE DATA'!A54)</f>
        <v/>
      </c>
      <c r="B52" s="117">
        <f>'CASE DATA'!B54</f>
        <v>0</v>
      </c>
      <c r="C52" s="117" t="str">
        <f>IF(SUM('CASE DATA'!I54:R54)&gt;0,IF(OR('CASE DATA'!F54="GTR",'CASE DATA'!F54="GPL",'CASE DATA'!F54="DEF"),IF('CASE DATA'!G54="YES","License &amp; registration","Registration only"),"Z - Neither license nor registration"),"Z - no debt")</f>
        <v>Z - no debt</v>
      </c>
      <c r="D52" s="164">
        <f>SUM('CASE DATA'!I54:R54)</f>
        <v>0</v>
      </c>
    </row>
    <row r="53" spans="1:4" x14ac:dyDescent="0.3">
      <c r="A53" s="117" t="str">
        <f>IF('CASE DATA'!A55="","",'CASE DATA'!A55)</f>
        <v/>
      </c>
      <c r="B53" s="117">
        <f>'CASE DATA'!B55</f>
        <v>0</v>
      </c>
      <c r="C53" s="117" t="str">
        <f>IF(SUM('CASE DATA'!I55:R55)&gt;0,IF(OR('CASE DATA'!F55="GTR",'CASE DATA'!F55="GPL",'CASE DATA'!F55="DEF"),IF('CASE DATA'!G55="YES","License &amp; registration","Registration only"),"Z - Neither license nor registration"),"Z - no debt")</f>
        <v>Z - no debt</v>
      </c>
      <c r="D53" s="164">
        <f>SUM('CASE DATA'!I55:R55)</f>
        <v>0</v>
      </c>
    </row>
    <row r="54" spans="1:4" x14ac:dyDescent="0.3">
      <c r="A54" s="117" t="str">
        <f>IF('CASE DATA'!A56="","",'CASE DATA'!A56)</f>
        <v/>
      </c>
      <c r="B54" s="117">
        <f>'CASE DATA'!B56</f>
        <v>0</v>
      </c>
      <c r="C54" s="117" t="str">
        <f>IF(SUM('CASE DATA'!I56:R56)&gt;0,IF(OR('CASE DATA'!F56="GTR",'CASE DATA'!F56="GPL",'CASE DATA'!F56="DEF"),IF('CASE DATA'!G56="YES","License &amp; registration","Registration only"),"Z - Neither license nor registration"),"Z - no debt")</f>
        <v>Z - no debt</v>
      </c>
      <c r="D54" s="164">
        <f>SUM('CASE DATA'!I56:R56)</f>
        <v>0</v>
      </c>
    </row>
    <row r="55" spans="1:4" x14ac:dyDescent="0.3">
      <c r="A55" s="117" t="str">
        <f>IF('CASE DATA'!A57="","",'CASE DATA'!A57)</f>
        <v/>
      </c>
      <c r="B55" s="117">
        <f>'CASE DATA'!B57</f>
        <v>0</v>
      </c>
      <c r="C55" s="117" t="str">
        <f>IF(SUM('CASE DATA'!I57:R57)&gt;0,IF(OR('CASE DATA'!F57="GTR",'CASE DATA'!F57="GPL",'CASE DATA'!F57="DEF"),IF('CASE DATA'!G57="YES","License &amp; registration","Registration only"),"Z - Neither license nor registration"),"Z - no debt")</f>
        <v>Z - no debt</v>
      </c>
      <c r="D55" s="164">
        <f>SUM('CASE DATA'!I57:R57)</f>
        <v>0</v>
      </c>
    </row>
    <row r="56" spans="1:4" x14ac:dyDescent="0.3">
      <c r="A56" s="117" t="str">
        <f>IF('CASE DATA'!A58="","",'CASE DATA'!A58)</f>
        <v/>
      </c>
      <c r="B56" s="117">
        <f>'CASE DATA'!B58</f>
        <v>0</v>
      </c>
      <c r="C56" s="117" t="str">
        <f>IF(SUM('CASE DATA'!I58:R58)&gt;0,IF(OR('CASE DATA'!F58="GTR",'CASE DATA'!F58="GPL",'CASE DATA'!F58="DEF"),IF('CASE DATA'!G58="YES","License &amp; registration","Registration only"),"Z - Neither license nor registration"),"Z - no debt")</f>
        <v>Z - no debt</v>
      </c>
      <c r="D56" s="164">
        <f>SUM('CASE DATA'!I58:R58)</f>
        <v>0</v>
      </c>
    </row>
    <row r="57" spans="1:4" x14ac:dyDescent="0.3">
      <c r="A57" s="117" t="str">
        <f>IF('CASE DATA'!A59="","",'CASE DATA'!A59)</f>
        <v/>
      </c>
      <c r="B57" s="117">
        <f>'CASE DATA'!B59</f>
        <v>0</v>
      </c>
      <c r="C57" s="117" t="str">
        <f>IF(SUM('CASE DATA'!I59:R59)&gt;0,IF(OR('CASE DATA'!F59="GTR",'CASE DATA'!F59="GPL",'CASE DATA'!F59="DEF"),IF('CASE DATA'!G59="YES","License &amp; registration","Registration only"),"Z - Neither license nor registration"),"Z - no debt")</f>
        <v>Z - no debt</v>
      </c>
      <c r="D57" s="164">
        <f>SUM('CASE DATA'!I59:R59)</f>
        <v>0</v>
      </c>
    </row>
    <row r="58" spans="1:4" x14ac:dyDescent="0.3">
      <c r="A58" s="117" t="str">
        <f>IF('CASE DATA'!A60="","",'CASE DATA'!A60)</f>
        <v/>
      </c>
      <c r="B58" s="117">
        <f>'CASE DATA'!B60</f>
        <v>0</v>
      </c>
      <c r="C58" s="117" t="str">
        <f>IF(SUM('CASE DATA'!I60:R60)&gt;0,IF(OR('CASE DATA'!F60="GTR",'CASE DATA'!F60="GPL",'CASE DATA'!F60="DEF"),IF('CASE DATA'!G60="YES","License &amp; registration","Registration only"),"Z - Neither license nor registration"),"Z - no debt")</f>
        <v>Z - no debt</v>
      </c>
      <c r="D58" s="164">
        <f>SUM('CASE DATA'!I60:R60)</f>
        <v>0</v>
      </c>
    </row>
    <row r="59" spans="1:4" x14ac:dyDescent="0.3">
      <c r="A59" s="117" t="str">
        <f>IF('CASE DATA'!A61="","",'CASE DATA'!A61)</f>
        <v/>
      </c>
      <c r="B59" s="117">
        <f>'CASE DATA'!B61</f>
        <v>0</v>
      </c>
      <c r="C59" s="117" t="str">
        <f>IF(SUM('CASE DATA'!I61:R61)&gt;0,IF(OR('CASE DATA'!F61="GTR",'CASE DATA'!F61="GPL",'CASE DATA'!F61="DEF"),IF('CASE DATA'!G61="YES","License &amp; registration","Registration only"),"Z - Neither license nor registration"),"Z - no debt")</f>
        <v>Z - no debt</v>
      </c>
      <c r="D59" s="164">
        <f>SUM('CASE DATA'!I61:R61)</f>
        <v>0</v>
      </c>
    </row>
    <row r="60" spans="1:4" x14ac:dyDescent="0.3">
      <c r="A60" s="117" t="str">
        <f>IF('CASE DATA'!A62="","",'CASE DATA'!A62)</f>
        <v/>
      </c>
      <c r="B60" s="117">
        <f>'CASE DATA'!B62</f>
        <v>0</v>
      </c>
      <c r="C60" s="117" t="str">
        <f>IF(SUM('CASE DATA'!I62:R62)&gt;0,IF(OR('CASE DATA'!F62="GTR",'CASE DATA'!F62="GPL",'CASE DATA'!F62="DEF"),IF('CASE DATA'!G62="YES","License &amp; registration","Registration only"),"Z - Neither license nor registration"),"Z - no debt")</f>
        <v>Z - no debt</v>
      </c>
      <c r="D60" s="164">
        <f>SUM('CASE DATA'!I62:R62)</f>
        <v>0</v>
      </c>
    </row>
    <row r="61" spans="1:4" x14ac:dyDescent="0.3">
      <c r="A61" s="117" t="str">
        <f>IF('CASE DATA'!A63="","",'CASE DATA'!A63)</f>
        <v/>
      </c>
      <c r="B61" s="117">
        <f>'CASE DATA'!B63</f>
        <v>0</v>
      </c>
      <c r="C61" s="117" t="str">
        <f>IF(SUM('CASE DATA'!I63:R63)&gt;0,IF(OR('CASE DATA'!F63="GTR",'CASE DATA'!F63="GPL",'CASE DATA'!F63="DEF"),IF('CASE DATA'!G63="YES","License &amp; registration","Registration only"),"Z - Neither license nor registration"),"Z - no debt")</f>
        <v>Z - no debt</v>
      </c>
      <c r="D61" s="164">
        <f>SUM('CASE DATA'!I63:R63)</f>
        <v>0</v>
      </c>
    </row>
    <row r="62" spans="1:4" x14ac:dyDescent="0.3">
      <c r="A62" s="117" t="str">
        <f>IF('CASE DATA'!A64="","",'CASE DATA'!A64)</f>
        <v/>
      </c>
      <c r="B62" s="117">
        <f>'CASE DATA'!B64</f>
        <v>0</v>
      </c>
      <c r="C62" s="117" t="str">
        <f>IF(SUM('CASE DATA'!I64:R64)&gt;0,IF(OR('CASE DATA'!F64="GTR",'CASE DATA'!F64="GPL",'CASE DATA'!F64="DEF"),IF('CASE DATA'!G64="YES","License &amp; registration","Registration only"),"Z - Neither license nor registration"),"Z - no debt")</f>
        <v>Z - no debt</v>
      </c>
      <c r="D62" s="164">
        <f>SUM('CASE DATA'!I64:R64)</f>
        <v>0</v>
      </c>
    </row>
    <row r="63" spans="1:4" x14ac:dyDescent="0.3">
      <c r="A63" s="117" t="str">
        <f>IF('CASE DATA'!A65="","",'CASE DATA'!A65)</f>
        <v/>
      </c>
      <c r="B63" s="117">
        <f>'CASE DATA'!B65</f>
        <v>0</v>
      </c>
      <c r="C63" s="117" t="str">
        <f>IF(SUM('CASE DATA'!I65:R65)&gt;0,IF(OR('CASE DATA'!F65="GTR",'CASE DATA'!F65="GPL",'CASE DATA'!F65="DEF"),IF('CASE DATA'!G65="YES","License &amp; registration","Registration only"),"Z - Neither license nor registration"),"Z - no debt")</f>
        <v>Z - no debt</v>
      </c>
      <c r="D63" s="164">
        <f>SUM('CASE DATA'!I65:R65)</f>
        <v>0</v>
      </c>
    </row>
    <row r="64" spans="1:4" x14ac:dyDescent="0.3">
      <c r="A64" s="117" t="str">
        <f>IF('CASE DATA'!A66="","",'CASE DATA'!A66)</f>
        <v/>
      </c>
      <c r="B64" s="117">
        <f>'CASE DATA'!B66</f>
        <v>0</v>
      </c>
      <c r="C64" s="117" t="str">
        <f>IF(SUM('CASE DATA'!I66:R66)&gt;0,IF(OR('CASE DATA'!F66="GTR",'CASE DATA'!F66="GPL",'CASE DATA'!F66="DEF"),IF('CASE DATA'!G66="YES","License &amp; registration","Registration only"),"Z - Neither license nor registration"),"Z - no debt")</f>
        <v>Z - no debt</v>
      </c>
      <c r="D64" s="164">
        <f>SUM('CASE DATA'!I66:R66)</f>
        <v>0</v>
      </c>
    </row>
    <row r="65" spans="1:4" x14ac:dyDescent="0.3">
      <c r="A65" s="117" t="str">
        <f>IF('CASE DATA'!A67="","",'CASE DATA'!A67)</f>
        <v/>
      </c>
      <c r="B65" s="117">
        <f>'CASE DATA'!B67</f>
        <v>0</v>
      </c>
      <c r="C65" s="117" t="str">
        <f>IF(SUM('CASE DATA'!I67:R67)&gt;0,IF(OR('CASE DATA'!F67="GTR",'CASE DATA'!F67="GPL",'CASE DATA'!F67="DEF"),IF('CASE DATA'!G67="YES","License &amp; registration","Registration only"),"Z - Neither license nor registration"),"Z - no debt")</f>
        <v>Z - no debt</v>
      </c>
      <c r="D65" s="164">
        <f>SUM('CASE DATA'!I67:R67)</f>
        <v>0</v>
      </c>
    </row>
    <row r="66" spans="1:4" x14ac:dyDescent="0.3">
      <c r="A66" s="117" t="str">
        <f>IF('CASE DATA'!A68="","",'CASE DATA'!A68)</f>
        <v/>
      </c>
      <c r="B66" s="117">
        <f>'CASE DATA'!B68</f>
        <v>0</v>
      </c>
      <c r="C66" s="117" t="str">
        <f>IF(SUM('CASE DATA'!I68:R68)&gt;0,IF(OR('CASE DATA'!F68="GTR",'CASE DATA'!F68="GPL",'CASE DATA'!F68="DEF"),IF('CASE DATA'!G68="YES","License &amp; registration","Registration only"),"Z - Neither license nor registration"),"Z - no debt")</f>
        <v>Z - no debt</v>
      </c>
      <c r="D66" s="164">
        <f>SUM('CASE DATA'!I68:R68)</f>
        <v>0</v>
      </c>
    </row>
    <row r="67" spans="1:4" x14ac:dyDescent="0.3">
      <c r="A67" s="117" t="str">
        <f>IF('CASE DATA'!A69="","",'CASE DATA'!A69)</f>
        <v/>
      </c>
      <c r="B67" s="117">
        <f>'CASE DATA'!B69</f>
        <v>0</v>
      </c>
      <c r="C67" s="117" t="str">
        <f>IF(SUM('CASE DATA'!I69:R69)&gt;0,IF(OR('CASE DATA'!F69="GTR",'CASE DATA'!F69="GPL",'CASE DATA'!F69="DEF"),IF('CASE DATA'!G69="YES","License &amp; registration","Registration only"),"Z - Neither license nor registration"),"Z - no debt")</f>
        <v>Z - no debt</v>
      </c>
      <c r="D67" s="164">
        <f>SUM('CASE DATA'!I69:R69)</f>
        <v>0</v>
      </c>
    </row>
    <row r="68" spans="1:4" x14ac:dyDescent="0.3">
      <c r="A68" s="117" t="str">
        <f>IF('CASE DATA'!A70="","",'CASE DATA'!A70)</f>
        <v/>
      </c>
      <c r="B68" s="117">
        <f>'CASE DATA'!B70</f>
        <v>0</v>
      </c>
      <c r="C68" s="117" t="str">
        <f>IF(SUM('CASE DATA'!I70:R70)&gt;0,IF(OR('CASE DATA'!F70="GTR",'CASE DATA'!F70="GPL",'CASE DATA'!F70="DEF"),IF('CASE DATA'!G70="YES","License &amp; registration","Registration only"),"Z - Neither license nor registration"),"Z - no debt")</f>
        <v>Z - no debt</v>
      </c>
      <c r="D68" s="164">
        <f>SUM('CASE DATA'!I70:R70)</f>
        <v>0</v>
      </c>
    </row>
    <row r="69" spans="1:4" x14ac:dyDescent="0.3">
      <c r="A69" s="117" t="str">
        <f>IF('CASE DATA'!A71="","",'CASE DATA'!A71)</f>
        <v/>
      </c>
      <c r="B69" s="117">
        <f>'CASE DATA'!B71</f>
        <v>0</v>
      </c>
      <c r="C69" s="117" t="str">
        <f>IF(SUM('CASE DATA'!I71:R71)&gt;0,IF(OR('CASE DATA'!F71="GTR",'CASE DATA'!F71="GPL",'CASE DATA'!F71="DEF"),IF('CASE DATA'!G71="YES","License &amp; registration","Registration only"),"Z - Neither license nor registration"),"Z - no debt")</f>
        <v>Z - no debt</v>
      </c>
      <c r="D69" s="164">
        <f>SUM('CASE DATA'!I71:R71)</f>
        <v>0</v>
      </c>
    </row>
    <row r="70" spans="1:4" x14ac:dyDescent="0.3">
      <c r="A70" s="117" t="str">
        <f>IF('CASE DATA'!A72="","",'CASE DATA'!A72)</f>
        <v/>
      </c>
      <c r="B70" s="117">
        <f>'CASE DATA'!B72</f>
        <v>0</v>
      </c>
      <c r="C70" s="117" t="str">
        <f>IF(SUM('CASE DATA'!I72:R72)&gt;0,IF(OR('CASE DATA'!F72="GTR",'CASE DATA'!F72="GPL",'CASE DATA'!F72="DEF"),IF('CASE DATA'!G72="YES","License &amp; registration","Registration only"),"Z - Neither license nor registration"),"Z - no debt")</f>
        <v>Z - no debt</v>
      </c>
      <c r="D70" s="164">
        <f>SUM('CASE DATA'!I72:R72)</f>
        <v>0</v>
      </c>
    </row>
    <row r="71" spans="1:4" x14ac:dyDescent="0.3">
      <c r="A71" s="117" t="str">
        <f>IF('CASE DATA'!A73="","",'CASE DATA'!A73)</f>
        <v/>
      </c>
      <c r="B71" s="117">
        <f>'CASE DATA'!B73</f>
        <v>0</v>
      </c>
      <c r="C71" s="117" t="str">
        <f>IF(SUM('CASE DATA'!I73:R73)&gt;0,IF(OR('CASE DATA'!F73="GTR",'CASE DATA'!F73="GPL",'CASE DATA'!F73="DEF"),IF('CASE DATA'!G73="YES","License &amp; registration","Registration only"),"Z - Neither license nor registration"),"Z - no debt")</f>
        <v>Z - no debt</v>
      </c>
      <c r="D71" s="164">
        <f>SUM('CASE DATA'!I73:R73)</f>
        <v>0</v>
      </c>
    </row>
    <row r="72" spans="1:4" x14ac:dyDescent="0.3">
      <c r="A72" s="117" t="str">
        <f>IF('CASE DATA'!A74="","",'CASE DATA'!A74)</f>
        <v/>
      </c>
      <c r="B72" s="117">
        <f>'CASE DATA'!B74</f>
        <v>0</v>
      </c>
      <c r="C72" s="117" t="str">
        <f>IF(SUM('CASE DATA'!I74:R74)&gt;0,IF(OR('CASE DATA'!F74="GTR",'CASE DATA'!F74="GPL",'CASE DATA'!F74="DEF"),IF('CASE DATA'!G74="YES","License &amp; registration","Registration only"),"Z - Neither license nor registration"),"Z - no debt")</f>
        <v>Z - no debt</v>
      </c>
      <c r="D72" s="164">
        <f>SUM('CASE DATA'!I74:R74)</f>
        <v>0</v>
      </c>
    </row>
    <row r="73" spans="1:4" x14ac:dyDescent="0.3">
      <c r="A73" s="117" t="str">
        <f>IF('CASE DATA'!A75="","",'CASE DATA'!A75)</f>
        <v/>
      </c>
      <c r="B73" s="117">
        <f>'CASE DATA'!B75</f>
        <v>0</v>
      </c>
      <c r="C73" s="117" t="str">
        <f>IF(SUM('CASE DATA'!I75:R75)&gt;0,IF(OR('CASE DATA'!F75="GTR",'CASE DATA'!F75="GPL",'CASE DATA'!F75="DEF"),IF('CASE DATA'!G75="YES","License &amp; registration","Registration only"),"Z - Neither license nor registration"),"Z - no debt")</f>
        <v>Z - no debt</v>
      </c>
      <c r="D73" s="164">
        <f>SUM('CASE DATA'!I75:R75)</f>
        <v>0</v>
      </c>
    </row>
    <row r="74" spans="1:4" x14ac:dyDescent="0.3">
      <c r="A74" s="117" t="str">
        <f>IF('CASE DATA'!A76="","",'CASE DATA'!A76)</f>
        <v/>
      </c>
      <c r="B74" s="117">
        <f>'CASE DATA'!B76</f>
        <v>0</v>
      </c>
      <c r="C74" s="117" t="str">
        <f>IF(SUM('CASE DATA'!I76:R76)&gt;0,IF(OR('CASE DATA'!F76="GTR",'CASE DATA'!F76="GPL",'CASE DATA'!F76="DEF"),IF('CASE DATA'!G76="YES","License &amp; registration","Registration only"),"Z - Neither license nor registration"),"Z - no debt")</f>
        <v>Z - no debt</v>
      </c>
      <c r="D74" s="164">
        <f>SUM('CASE DATA'!I76:R76)</f>
        <v>0</v>
      </c>
    </row>
    <row r="75" spans="1:4" x14ac:dyDescent="0.3">
      <c r="A75" s="117" t="str">
        <f>IF('CASE DATA'!A77="","",'CASE DATA'!A77)</f>
        <v/>
      </c>
      <c r="B75" s="117">
        <f>'CASE DATA'!B77</f>
        <v>0</v>
      </c>
      <c r="C75" s="117" t="str">
        <f>IF(SUM('CASE DATA'!I77:R77)&gt;0,IF(OR('CASE DATA'!F77="GTR",'CASE DATA'!F77="GPL",'CASE DATA'!F77="DEF"),IF('CASE DATA'!G77="YES","License &amp; registration","Registration only"),"Z - Neither license nor registration"),"Z - no debt")</f>
        <v>Z - no debt</v>
      </c>
      <c r="D75" s="164">
        <f>SUM('CASE DATA'!I77:R77)</f>
        <v>0</v>
      </c>
    </row>
    <row r="76" spans="1:4" x14ac:dyDescent="0.3">
      <c r="A76" s="117" t="str">
        <f>IF('CASE DATA'!A78="","",'CASE DATA'!A78)</f>
        <v/>
      </c>
      <c r="B76" s="117">
        <f>'CASE DATA'!B78</f>
        <v>0</v>
      </c>
      <c r="C76" s="117" t="str">
        <f>IF(SUM('CASE DATA'!I78:R78)&gt;0,IF(OR('CASE DATA'!F78="GTR",'CASE DATA'!F78="GPL",'CASE DATA'!F78="DEF"),IF('CASE DATA'!G78="YES","License &amp; registration","Registration only"),"Z - Neither license nor registration"),"Z - no debt")</f>
        <v>Z - no debt</v>
      </c>
      <c r="D76" s="164">
        <f>SUM('CASE DATA'!I78:R78)</f>
        <v>0</v>
      </c>
    </row>
    <row r="77" spans="1:4" x14ac:dyDescent="0.3">
      <c r="A77" s="117" t="str">
        <f>IF('CASE DATA'!A79="","",'CASE DATA'!A79)</f>
        <v/>
      </c>
      <c r="B77" s="117">
        <f>'CASE DATA'!B79</f>
        <v>0</v>
      </c>
      <c r="C77" s="117" t="str">
        <f>IF(SUM('CASE DATA'!I79:R79)&gt;0,IF(OR('CASE DATA'!F79="GTR",'CASE DATA'!F79="GPL",'CASE DATA'!F79="DEF"),IF('CASE DATA'!G79="YES","License &amp; registration","Registration only"),"Z - Neither license nor registration"),"Z - no debt")</f>
        <v>Z - no debt</v>
      </c>
      <c r="D77" s="164">
        <f>SUM('CASE DATA'!I79:R79)</f>
        <v>0</v>
      </c>
    </row>
    <row r="78" spans="1:4" x14ac:dyDescent="0.3">
      <c r="A78" s="117" t="str">
        <f>IF('CASE DATA'!A80="","",'CASE DATA'!A80)</f>
        <v/>
      </c>
      <c r="B78" s="117">
        <f>'CASE DATA'!B80</f>
        <v>0</v>
      </c>
      <c r="C78" s="117" t="str">
        <f>IF(SUM('CASE DATA'!I80:R80)&gt;0,IF(OR('CASE DATA'!F80="GTR",'CASE DATA'!F80="GPL",'CASE DATA'!F80="DEF"),IF('CASE DATA'!G80="YES","License &amp; registration","Registration only"),"Z - Neither license nor registration"),"Z - no debt")</f>
        <v>Z - no debt</v>
      </c>
      <c r="D78" s="164">
        <f>SUM('CASE DATA'!I80:R80)</f>
        <v>0</v>
      </c>
    </row>
    <row r="79" spans="1:4" x14ac:dyDescent="0.3">
      <c r="A79" s="117" t="str">
        <f>IF('CASE DATA'!A81="","",'CASE DATA'!A81)</f>
        <v/>
      </c>
      <c r="B79" s="117">
        <f>'CASE DATA'!B81</f>
        <v>0</v>
      </c>
      <c r="C79" s="117" t="str">
        <f>IF(SUM('CASE DATA'!I81:R81)&gt;0,IF(OR('CASE DATA'!F81="GTR",'CASE DATA'!F81="GPL",'CASE DATA'!F81="DEF"),IF('CASE DATA'!G81="YES","License &amp; registration","Registration only"),"Z - Neither license nor registration"),"Z - no debt")</f>
        <v>Z - no debt</v>
      </c>
      <c r="D79" s="164">
        <f>SUM('CASE DATA'!I81:R81)</f>
        <v>0</v>
      </c>
    </row>
    <row r="80" spans="1:4" x14ac:dyDescent="0.3">
      <c r="A80" s="117" t="str">
        <f>IF('CASE DATA'!A82="","",'CASE DATA'!A82)</f>
        <v/>
      </c>
      <c r="B80" s="117">
        <f>'CASE DATA'!B82</f>
        <v>0</v>
      </c>
      <c r="C80" s="117" t="str">
        <f>IF(SUM('CASE DATA'!I82:R82)&gt;0,IF(OR('CASE DATA'!F82="GTR",'CASE DATA'!F82="GPL",'CASE DATA'!F82="DEF"),IF('CASE DATA'!G82="YES","License &amp; registration","Registration only"),"Z - Neither license nor registration"),"Z - no debt")</f>
        <v>Z - no debt</v>
      </c>
      <c r="D80" s="164">
        <f>SUM('CASE DATA'!I82:R82)</f>
        <v>0</v>
      </c>
    </row>
    <row r="81" spans="1:4" x14ac:dyDescent="0.3">
      <c r="A81" s="117" t="str">
        <f>IF('CASE DATA'!A83="","",'CASE DATA'!A83)</f>
        <v/>
      </c>
      <c r="B81" s="117">
        <f>'CASE DATA'!B83</f>
        <v>0</v>
      </c>
      <c r="C81" s="117" t="str">
        <f>IF(SUM('CASE DATA'!I83:R83)&gt;0,IF(OR('CASE DATA'!F83="GTR",'CASE DATA'!F83="GPL",'CASE DATA'!F83="DEF"),IF('CASE DATA'!G83="YES","License &amp; registration","Registration only"),"Z - Neither license nor registration"),"Z - no debt")</f>
        <v>Z - no debt</v>
      </c>
      <c r="D81" s="164">
        <f>SUM('CASE DATA'!I83:R83)</f>
        <v>0</v>
      </c>
    </row>
    <row r="82" spans="1:4" x14ac:dyDescent="0.3">
      <c r="A82" s="117" t="str">
        <f>IF('CASE DATA'!A84="","",'CASE DATA'!A84)</f>
        <v/>
      </c>
      <c r="B82" s="117">
        <f>'CASE DATA'!B84</f>
        <v>0</v>
      </c>
      <c r="C82" s="117" t="str">
        <f>IF(SUM('CASE DATA'!I84:R84)&gt;0,IF(OR('CASE DATA'!F84="GTR",'CASE DATA'!F84="GPL",'CASE DATA'!F84="DEF"),IF('CASE DATA'!G84="YES","License &amp; registration","Registration only"),"Z - Neither license nor registration"),"Z - no debt")</f>
        <v>Z - no debt</v>
      </c>
      <c r="D82" s="164">
        <f>SUM('CASE DATA'!I84:R84)</f>
        <v>0</v>
      </c>
    </row>
    <row r="83" spans="1:4" x14ac:dyDescent="0.3">
      <c r="A83" s="117" t="str">
        <f>IF('CASE DATA'!A85="","",'CASE DATA'!A85)</f>
        <v/>
      </c>
      <c r="B83" s="117">
        <f>'CASE DATA'!B85</f>
        <v>0</v>
      </c>
      <c r="C83" s="117" t="str">
        <f>IF(SUM('CASE DATA'!I85:R85)&gt;0,IF(OR('CASE DATA'!F85="GTR",'CASE DATA'!F85="GPL",'CASE DATA'!F85="DEF"),IF('CASE DATA'!G85="YES","License &amp; registration","Registration only"),"Z - Neither license nor registration"),"Z - no debt")</f>
        <v>Z - no debt</v>
      </c>
      <c r="D83" s="164">
        <f>SUM('CASE DATA'!I85:R85)</f>
        <v>0</v>
      </c>
    </row>
    <row r="84" spans="1:4" x14ac:dyDescent="0.3">
      <c r="A84" s="117" t="str">
        <f>IF('CASE DATA'!A86="","",'CASE DATA'!A86)</f>
        <v/>
      </c>
      <c r="B84" s="117">
        <f>'CASE DATA'!B86</f>
        <v>0</v>
      </c>
      <c r="C84" s="117" t="str">
        <f>IF(SUM('CASE DATA'!I86:R86)&gt;0,IF(OR('CASE DATA'!F86="GTR",'CASE DATA'!F86="GPL",'CASE DATA'!F86="DEF"),IF('CASE DATA'!G86="YES","License &amp; registration","Registration only"),"Z - Neither license nor registration"),"Z - no debt")</f>
        <v>Z - no debt</v>
      </c>
      <c r="D84" s="164">
        <f>SUM('CASE DATA'!I86:R86)</f>
        <v>0</v>
      </c>
    </row>
    <row r="85" spans="1:4" x14ac:dyDescent="0.3">
      <c r="A85" s="117" t="str">
        <f>IF('CASE DATA'!A87="","",'CASE DATA'!A87)</f>
        <v/>
      </c>
      <c r="B85" s="117">
        <f>'CASE DATA'!B87</f>
        <v>0</v>
      </c>
      <c r="C85" s="117" t="str">
        <f>IF(SUM('CASE DATA'!I87:R87)&gt;0,IF(OR('CASE DATA'!F87="GTR",'CASE DATA'!F87="GPL",'CASE DATA'!F87="DEF"),IF('CASE DATA'!G87="YES","License &amp; registration","Registration only"),"Z - Neither license nor registration"),"Z - no debt")</f>
        <v>Z - no debt</v>
      </c>
      <c r="D85" s="164">
        <f>SUM('CASE DATA'!I87:R87)</f>
        <v>0</v>
      </c>
    </row>
    <row r="86" spans="1:4" x14ac:dyDescent="0.3">
      <c r="A86" s="117" t="str">
        <f>IF('CASE DATA'!A88="","",'CASE DATA'!A88)</f>
        <v/>
      </c>
      <c r="B86" s="117">
        <f>'CASE DATA'!B88</f>
        <v>0</v>
      </c>
      <c r="C86" s="117" t="str">
        <f>IF(SUM('CASE DATA'!I88:R88)&gt;0,IF(OR('CASE DATA'!F88="GTR",'CASE DATA'!F88="GPL",'CASE DATA'!F88="DEF"),IF('CASE DATA'!G88="YES","License &amp; registration","Registration only"),"Z - Neither license nor registration"),"Z - no debt")</f>
        <v>Z - no debt</v>
      </c>
      <c r="D86" s="164">
        <f>SUM('CASE DATA'!I88:R88)</f>
        <v>0</v>
      </c>
    </row>
    <row r="87" spans="1:4" x14ac:dyDescent="0.3">
      <c r="A87" s="117" t="str">
        <f>IF('CASE DATA'!A89="","",'CASE DATA'!A89)</f>
        <v/>
      </c>
      <c r="B87" s="117">
        <f>'CASE DATA'!B89</f>
        <v>0</v>
      </c>
      <c r="C87" s="117" t="str">
        <f>IF(SUM('CASE DATA'!I89:R89)&gt;0,IF(OR('CASE DATA'!F89="GTR",'CASE DATA'!F89="GPL",'CASE DATA'!F89="DEF"),IF('CASE DATA'!G89="YES","License &amp; registration","Registration only"),"Z - Neither license nor registration"),"Z - no debt")</f>
        <v>Z - no debt</v>
      </c>
      <c r="D87" s="164">
        <f>SUM('CASE DATA'!I89:R89)</f>
        <v>0</v>
      </c>
    </row>
    <row r="88" spans="1:4" x14ac:dyDescent="0.3">
      <c r="A88" s="117" t="str">
        <f>IF('CASE DATA'!A90="","",'CASE DATA'!A90)</f>
        <v/>
      </c>
      <c r="B88" s="117">
        <f>'CASE DATA'!B90</f>
        <v>0</v>
      </c>
      <c r="C88" s="117" t="str">
        <f>IF(SUM('CASE DATA'!I90:R90)&gt;0,IF(OR('CASE DATA'!F90="GTR",'CASE DATA'!F90="GPL",'CASE DATA'!F90="DEF"),IF('CASE DATA'!G90="YES","License &amp; registration","Registration only"),"Z - Neither license nor registration"),"Z - no debt")</f>
        <v>Z - no debt</v>
      </c>
      <c r="D88" s="164">
        <f>SUM('CASE DATA'!I90:R90)</f>
        <v>0</v>
      </c>
    </row>
    <row r="89" spans="1:4" x14ac:dyDescent="0.3">
      <c r="A89" s="117" t="str">
        <f>IF('CASE DATA'!A91="","",'CASE DATA'!A91)</f>
        <v/>
      </c>
      <c r="B89" s="117">
        <f>'CASE DATA'!B91</f>
        <v>0</v>
      </c>
      <c r="C89" s="117" t="str">
        <f>IF(SUM('CASE DATA'!I91:R91)&gt;0,IF(OR('CASE DATA'!F91="GTR",'CASE DATA'!F91="GPL",'CASE DATA'!F91="DEF"),IF('CASE DATA'!G91="YES","License &amp; registration","Registration only"),"Z - Neither license nor registration"),"Z - no debt")</f>
        <v>Z - no debt</v>
      </c>
      <c r="D89" s="164">
        <f>SUM('CASE DATA'!I91:R91)</f>
        <v>0</v>
      </c>
    </row>
    <row r="90" spans="1:4" x14ac:dyDescent="0.3">
      <c r="A90" s="117" t="str">
        <f>IF('CASE DATA'!A92="","",'CASE DATA'!A92)</f>
        <v/>
      </c>
      <c r="B90" s="117">
        <f>'CASE DATA'!B92</f>
        <v>0</v>
      </c>
      <c r="C90" s="117" t="str">
        <f>IF(SUM('CASE DATA'!I92:R92)&gt;0,IF(OR('CASE DATA'!F92="GTR",'CASE DATA'!F92="GPL",'CASE DATA'!F92="DEF"),IF('CASE DATA'!G92="YES","License &amp; registration","Registration only"),"Z - Neither license nor registration"),"Z - no debt")</f>
        <v>Z - no debt</v>
      </c>
      <c r="D90" s="164">
        <f>SUM('CASE DATA'!I92:R92)</f>
        <v>0</v>
      </c>
    </row>
    <row r="91" spans="1:4" x14ac:dyDescent="0.3">
      <c r="A91" s="117" t="str">
        <f>IF('CASE DATA'!A93="","",'CASE DATA'!A93)</f>
        <v/>
      </c>
      <c r="B91" s="117">
        <f>'CASE DATA'!B93</f>
        <v>0</v>
      </c>
      <c r="C91" s="117" t="str">
        <f>IF(SUM('CASE DATA'!I93:R93)&gt;0,IF(OR('CASE DATA'!F93="GTR",'CASE DATA'!F93="GPL",'CASE DATA'!F93="DEF"),IF('CASE DATA'!G93="YES","License &amp; registration","Registration only"),"Z - Neither license nor registration"),"Z - no debt")</f>
        <v>Z - no debt</v>
      </c>
      <c r="D91" s="164">
        <f>SUM('CASE DATA'!I93:R93)</f>
        <v>0</v>
      </c>
    </row>
    <row r="92" spans="1:4" x14ac:dyDescent="0.3">
      <c r="A92" s="117" t="str">
        <f>IF('CASE DATA'!A94="","",'CASE DATA'!A94)</f>
        <v/>
      </c>
      <c r="B92" s="117">
        <f>'CASE DATA'!B94</f>
        <v>0</v>
      </c>
      <c r="C92" s="117" t="str">
        <f>IF(SUM('CASE DATA'!I94:R94)&gt;0,IF(OR('CASE DATA'!F94="GTR",'CASE DATA'!F94="GPL",'CASE DATA'!F94="DEF"),IF('CASE DATA'!G94="YES","License &amp; registration","Registration only"),"Z - Neither license nor registration"),"Z - no debt")</f>
        <v>Z - no debt</v>
      </c>
      <c r="D92" s="164">
        <f>SUM('CASE DATA'!I94:R94)</f>
        <v>0</v>
      </c>
    </row>
    <row r="93" spans="1:4" x14ac:dyDescent="0.3">
      <c r="A93" s="117" t="str">
        <f>IF('CASE DATA'!A95="","",'CASE DATA'!A95)</f>
        <v/>
      </c>
      <c r="B93" s="117">
        <f>'CASE DATA'!B95</f>
        <v>0</v>
      </c>
      <c r="C93" s="117" t="str">
        <f>IF(SUM('CASE DATA'!I95:R95)&gt;0,IF(OR('CASE DATA'!F95="GTR",'CASE DATA'!F95="GPL",'CASE DATA'!F95="DEF"),IF('CASE DATA'!G95="YES","License &amp; registration","Registration only"),"Z - Neither license nor registration"),"Z - no debt")</f>
        <v>Z - no debt</v>
      </c>
      <c r="D93" s="164">
        <f>SUM('CASE DATA'!I95:R95)</f>
        <v>0</v>
      </c>
    </row>
    <row r="94" spans="1:4" x14ac:dyDescent="0.3">
      <c r="A94" s="117" t="str">
        <f>IF('CASE DATA'!A96="","",'CASE DATA'!A96)</f>
        <v/>
      </c>
      <c r="B94" s="117">
        <f>'CASE DATA'!B96</f>
        <v>0</v>
      </c>
      <c r="C94" s="117" t="str">
        <f>IF(SUM('CASE DATA'!I96:R96)&gt;0,IF(OR('CASE DATA'!F96="GTR",'CASE DATA'!F96="GPL",'CASE DATA'!F96="DEF"),IF('CASE DATA'!G96="YES","License &amp; registration","Registration only"),"Z - Neither license nor registration"),"Z - no debt")</f>
        <v>Z - no debt</v>
      </c>
      <c r="D94" s="164">
        <f>SUM('CASE DATA'!I96:R96)</f>
        <v>0</v>
      </c>
    </row>
    <row r="95" spans="1:4" x14ac:dyDescent="0.3">
      <c r="A95" s="117" t="str">
        <f>IF('CASE DATA'!A97="","",'CASE DATA'!A97)</f>
        <v/>
      </c>
      <c r="B95" s="117">
        <f>'CASE DATA'!B97</f>
        <v>0</v>
      </c>
      <c r="C95" s="117" t="str">
        <f>IF(SUM('CASE DATA'!I97:R97)&gt;0,IF(OR('CASE DATA'!F97="GTR",'CASE DATA'!F97="GPL",'CASE DATA'!F97="DEF"),IF('CASE DATA'!G97="YES","License &amp; registration","Registration only"),"Z - Neither license nor registration"),"Z - no debt")</f>
        <v>Z - no debt</v>
      </c>
      <c r="D95" s="164">
        <f>SUM('CASE DATA'!I97:R97)</f>
        <v>0</v>
      </c>
    </row>
    <row r="96" spans="1:4" x14ac:dyDescent="0.3">
      <c r="A96" s="117" t="str">
        <f>IF('CASE DATA'!A98="","",'CASE DATA'!A98)</f>
        <v/>
      </c>
      <c r="B96" s="117">
        <f>'CASE DATA'!B98</f>
        <v>0</v>
      </c>
      <c r="C96" s="117" t="str">
        <f>IF(SUM('CASE DATA'!I98:R98)&gt;0,IF(OR('CASE DATA'!F98="GTR",'CASE DATA'!F98="GPL",'CASE DATA'!F98="DEF"),IF('CASE DATA'!G98="YES","License &amp; registration","Registration only"),"Z - Neither license nor registration"),"Z - no debt")</f>
        <v>Z - no debt</v>
      </c>
      <c r="D96" s="164">
        <f>SUM('CASE DATA'!I98:R98)</f>
        <v>0</v>
      </c>
    </row>
    <row r="97" spans="1:4" x14ac:dyDescent="0.3">
      <c r="A97" s="117" t="str">
        <f>IF('CASE DATA'!A99="","",'CASE DATA'!A99)</f>
        <v/>
      </c>
      <c r="B97" s="117">
        <f>'CASE DATA'!B99</f>
        <v>0</v>
      </c>
      <c r="C97" s="117" t="str">
        <f>IF(SUM('CASE DATA'!I99:R99)&gt;0,IF(OR('CASE DATA'!F99="GTR",'CASE DATA'!F99="GPL",'CASE DATA'!F99="DEF"),IF('CASE DATA'!G99="YES","License &amp; registration","Registration only"),"Z - Neither license nor registration"),"Z - no debt")</f>
        <v>Z - no debt</v>
      </c>
      <c r="D97" s="164">
        <f>SUM('CASE DATA'!I99:R99)</f>
        <v>0</v>
      </c>
    </row>
    <row r="98" spans="1:4" x14ac:dyDescent="0.3">
      <c r="A98" s="117" t="str">
        <f>IF('CASE DATA'!A100="","",'CASE DATA'!A100)</f>
        <v/>
      </c>
      <c r="B98" s="117">
        <f>'CASE DATA'!B100</f>
        <v>0</v>
      </c>
      <c r="C98" s="117" t="str">
        <f>IF(SUM('CASE DATA'!I100:R100)&gt;0,IF(OR('CASE DATA'!F100="GTR",'CASE DATA'!F100="GPL",'CASE DATA'!F100="DEF"),IF('CASE DATA'!G100="YES","License &amp; registration","Registration only"),"Z - Neither license nor registration"),"Z - no debt")</f>
        <v>Z - no debt</v>
      </c>
      <c r="D98" s="164">
        <f>SUM('CASE DATA'!I100:R100)</f>
        <v>0</v>
      </c>
    </row>
    <row r="99" spans="1:4" x14ac:dyDescent="0.3">
      <c r="A99" s="117" t="str">
        <f>IF('CASE DATA'!A101="","",'CASE DATA'!A101)</f>
        <v/>
      </c>
      <c r="B99" s="117">
        <f>'CASE DATA'!B101</f>
        <v>0</v>
      </c>
      <c r="C99" s="117" t="str">
        <f>IF(SUM('CASE DATA'!I101:R101)&gt;0,IF(OR('CASE DATA'!F101="GTR",'CASE DATA'!F101="GPL",'CASE DATA'!F101="DEF"),IF('CASE DATA'!G101="YES","License &amp; registration","Registration only"),"Z - Neither license nor registration"),"Z - no debt")</f>
        <v>Z - no debt</v>
      </c>
      <c r="D99" s="164">
        <f>SUM('CASE DATA'!I101:R101)</f>
        <v>0</v>
      </c>
    </row>
    <row r="100" spans="1:4" x14ac:dyDescent="0.3">
      <c r="A100" s="117" t="str">
        <f>IF('CASE DATA'!A102="","",'CASE DATA'!A102)</f>
        <v/>
      </c>
      <c r="B100" s="117">
        <f>'CASE DATA'!B102</f>
        <v>0</v>
      </c>
      <c r="C100" s="117" t="str">
        <f>IF(SUM('CASE DATA'!I102:R102)&gt;0,IF(OR('CASE DATA'!F102="GTR",'CASE DATA'!F102="GPL",'CASE DATA'!F102="DEF"),IF('CASE DATA'!G102="YES","License &amp; registration","Registration only"),"Z - Neither license nor registration"),"Z - no debt")</f>
        <v>Z - no debt</v>
      </c>
      <c r="D100" s="164">
        <f>SUM('CASE DATA'!I102:R102)</f>
        <v>0</v>
      </c>
    </row>
    <row r="101" spans="1:4" x14ac:dyDescent="0.3">
      <c r="A101" s="117" t="str">
        <f>IF('CASE DATA'!A103="","",'CASE DATA'!A103)</f>
        <v/>
      </c>
      <c r="B101" s="117">
        <f>'CASE DATA'!B103</f>
        <v>0</v>
      </c>
      <c r="C101" s="117" t="str">
        <f>IF(SUM('CASE DATA'!I103:R103)&gt;0,IF(OR('CASE DATA'!F103="GTR",'CASE DATA'!F103="GPL",'CASE DATA'!F103="DEF"),IF('CASE DATA'!G103="YES","License &amp; registration","Registration only"),"Z - Neither license nor registration"),"Z - no debt")</f>
        <v>Z - no debt</v>
      </c>
      <c r="D101" s="164">
        <f>SUM('CASE DATA'!I103:R103)</f>
        <v>0</v>
      </c>
    </row>
    <row r="102" spans="1:4" x14ac:dyDescent="0.3">
      <c r="A102" s="117" t="str">
        <f>IF('CASE DATA'!A104="","",'CASE DATA'!A104)</f>
        <v/>
      </c>
      <c r="B102" s="117">
        <f>'CASE DATA'!B104</f>
        <v>0</v>
      </c>
      <c r="C102" s="117" t="str">
        <f>IF(SUM('CASE DATA'!I104:R104)&gt;0,IF(OR('CASE DATA'!F104="GTR",'CASE DATA'!F104="GPL",'CASE DATA'!F104="DEF"),IF('CASE DATA'!G104="YES","License &amp; registration","Registration only"),"Z - Neither license nor registration"),"Z - no debt")</f>
        <v>Z - no debt</v>
      </c>
      <c r="D102" s="164">
        <f>SUM('CASE DATA'!I104:R104)</f>
        <v>0</v>
      </c>
    </row>
    <row r="103" spans="1:4" x14ac:dyDescent="0.3">
      <c r="A103" s="117" t="str">
        <f>IF('CASE DATA'!A105="","",'CASE DATA'!A105)</f>
        <v/>
      </c>
      <c r="B103" s="117">
        <f>'CASE DATA'!B105</f>
        <v>0</v>
      </c>
      <c r="C103" s="117" t="str">
        <f>IF(SUM('CASE DATA'!I105:R105)&gt;0,IF(OR('CASE DATA'!F105="GTR",'CASE DATA'!F105="GPL",'CASE DATA'!F105="DEF"),IF('CASE DATA'!G105="YES","License &amp; registration","Registration only"),"Z - Neither license nor registration"),"Z - no debt")</f>
        <v>Z - no debt</v>
      </c>
      <c r="D103" s="164">
        <f>SUM('CASE DATA'!I105:R105)</f>
        <v>0</v>
      </c>
    </row>
    <row r="104" spans="1:4" x14ac:dyDescent="0.3">
      <c r="A104" s="117" t="str">
        <f>IF('CASE DATA'!A106="","",'CASE DATA'!A106)</f>
        <v/>
      </c>
      <c r="B104" s="117">
        <f>'CASE DATA'!B106</f>
        <v>0</v>
      </c>
      <c r="C104" s="117" t="str">
        <f>IF(SUM('CASE DATA'!I106:R106)&gt;0,IF(OR('CASE DATA'!F106="GTR",'CASE DATA'!F106="GPL",'CASE DATA'!F106="DEF"),IF('CASE DATA'!G106="YES","License &amp; registration","Registration only"),"Z - Neither license nor registration"),"Z - no debt")</f>
        <v>Z - no debt</v>
      </c>
      <c r="D104" s="164">
        <f>SUM('CASE DATA'!I106:R106)</f>
        <v>0</v>
      </c>
    </row>
    <row r="105" spans="1:4" x14ac:dyDescent="0.3">
      <c r="A105" s="117" t="str">
        <f>IF('CASE DATA'!A107="","",'CASE DATA'!A107)</f>
        <v/>
      </c>
      <c r="B105" s="117">
        <f>'CASE DATA'!B107</f>
        <v>0</v>
      </c>
      <c r="C105" s="117" t="str">
        <f>IF(SUM('CASE DATA'!I107:R107)&gt;0,IF(OR('CASE DATA'!F107="GTR",'CASE DATA'!F107="GPL",'CASE DATA'!F107="DEF"),IF('CASE DATA'!G107="YES","License &amp; registration","Registration only"),"Z - Neither license nor registration"),"Z - no debt")</f>
        <v>Z - no debt</v>
      </c>
      <c r="D105" s="164">
        <f>SUM('CASE DATA'!I107:R107)</f>
        <v>0</v>
      </c>
    </row>
    <row r="106" spans="1:4" x14ac:dyDescent="0.3">
      <c r="A106" s="117" t="str">
        <f>IF('CASE DATA'!A108="","",'CASE DATA'!A108)</f>
        <v/>
      </c>
      <c r="B106" s="117">
        <f>'CASE DATA'!B108</f>
        <v>0</v>
      </c>
      <c r="C106" s="117" t="str">
        <f>IF(SUM('CASE DATA'!I108:R108)&gt;0,IF(OR('CASE DATA'!F108="GTR",'CASE DATA'!F108="GPL",'CASE DATA'!F108="DEF"),IF('CASE DATA'!G108="YES","License &amp; registration","Registration only"),"Z - Neither license nor registration"),"Z - no debt")</f>
        <v>Z - no debt</v>
      </c>
      <c r="D106" s="164">
        <f>SUM('CASE DATA'!I108:R108)</f>
        <v>0</v>
      </c>
    </row>
    <row r="107" spans="1:4" x14ac:dyDescent="0.3">
      <c r="A107" s="117" t="str">
        <f>IF('CASE DATA'!A109="","",'CASE DATA'!A109)</f>
        <v/>
      </c>
      <c r="B107" s="117">
        <f>'CASE DATA'!B109</f>
        <v>0</v>
      </c>
      <c r="C107" s="117" t="str">
        <f>IF(SUM('CASE DATA'!I109:R109)&gt;0,IF(OR('CASE DATA'!F109="GTR",'CASE DATA'!F109="GPL",'CASE DATA'!F109="DEF"),IF('CASE DATA'!G109="YES","License &amp; registration","Registration only"),"Z - Neither license nor registration"),"Z - no debt")</f>
        <v>Z - no debt</v>
      </c>
      <c r="D107" s="164">
        <f>SUM('CASE DATA'!I109:R109)</f>
        <v>0</v>
      </c>
    </row>
    <row r="108" spans="1:4" x14ac:dyDescent="0.3">
      <c r="A108" s="117" t="str">
        <f>IF('CASE DATA'!A110="","",'CASE DATA'!A110)</f>
        <v/>
      </c>
      <c r="B108" s="117">
        <f>'CASE DATA'!B110</f>
        <v>0</v>
      </c>
      <c r="C108" s="117" t="str">
        <f>IF(SUM('CASE DATA'!I110:R110)&gt;0,IF(OR('CASE DATA'!F110="GTR",'CASE DATA'!F110="GPL",'CASE DATA'!F110="DEF"),IF('CASE DATA'!G110="YES","License &amp; registration","Registration only"),"Z - Neither license nor registration"),"Z - no debt")</f>
        <v>Z - no debt</v>
      </c>
      <c r="D108" s="164">
        <f>SUM('CASE DATA'!I110:R110)</f>
        <v>0</v>
      </c>
    </row>
    <row r="109" spans="1:4" x14ac:dyDescent="0.3">
      <c r="A109" s="117" t="str">
        <f>IF('CASE DATA'!A111="","",'CASE DATA'!A111)</f>
        <v/>
      </c>
      <c r="B109" s="117">
        <f>'CASE DATA'!B111</f>
        <v>0</v>
      </c>
      <c r="C109" s="117" t="str">
        <f>IF(SUM('CASE DATA'!I111:R111)&gt;0,IF(OR('CASE DATA'!F111="GTR",'CASE DATA'!F111="GPL",'CASE DATA'!F111="DEF"),IF('CASE DATA'!G111="YES","License &amp; registration","Registration only"),"Z - Neither license nor registration"),"Z - no debt")</f>
        <v>Z - no debt</v>
      </c>
      <c r="D109" s="164">
        <f>SUM('CASE DATA'!I111:R111)</f>
        <v>0</v>
      </c>
    </row>
    <row r="110" spans="1:4" x14ac:dyDescent="0.3">
      <c r="A110" s="117" t="str">
        <f>IF('CASE DATA'!A112="","",'CASE DATA'!A112)</f>
        <v/>
      </c>
      <c r="B110" s="117">
        <f>'CASE DATA'!B112</f>
        <v>0</v>
      </c>
      <c r="C110" s="117" t="str">
        <f>IF(SUM('CASE DATA'!I112:R112)&gt;0,IF(OR('CASE DATA'!F112="GTR",'CASE DATA'!F112="GPL",'CASE DATA'!F112="DEF"),IF('CASE DATA'!G112="YES","License &amp; registration","Registration only"),"Z - Neither license nor registration"),"Z - no debt")</f>
        <v>Z - no debt</v>
      </c>
      <c r="D110" s="164">
        <f>SUM('CASE DATA'!I112:R112)</f>
        <v>0</v>
      </c>
    </row>
    <row r="111" spans="1:4" x14ac:dyDescent="0.3">
      <c r="A111" s="117" t="str">
        <f>IF('CASE DATA'!A113="","",'CASE DATA'!A113)</f>
        <v/>
      </c>
      <c r="B111" s="117">
        <f>'CASE DATA'!B113</f>
        <v>0</v>
      </c>
      <c r="C111" s="117" t="str">
        <f>IF(SUM('CASE DATA'!I113:R113)&gt;0,IF(OR('CASE DATA'!F113="GTR",'CASE DATA'!F113="GPL",'CASE DATA'!F113="DEF"),IF('CASE DATA'!G113="YES","License &amp; registration","Registration only"),"Z - Neither license nor registration"),"Z - no debt")</f>
        <v>Z - no debt</v>
      </c>
      <c r="D111" s="164">
        <f>SUM('CASE DATA'!I113:R113)</f>
        <v>0</v>
      </c>
    </row>
    <row r="112" spans="1:4" x14ac:dyDescent="0.3">
      <c r="A112" s="117" t="str">
        <f>IF('CASE DATA'!A114="","",'CASE DATA'!A114)</f>
        <v/>
      </c>
      <c r="B112" s="117">
        <f>'CASE DATA'!B114</f>
        <v>0</v>
      </c>
      <c r="C112" s="117" t="str">
        <f>IF(SUM('CASE DATA'!I114:R114)&gt;0,IF(OR('CASE DATA'!F114="GTR",'CASE DATA'!F114="GPL",'CASE DATA'!F114="DEF"),IF('CASE DATA'!G114="YES","License &amp; registration","Registration only"),"Z - Neither license nor registration"),"Z - no debt")</f>
        <v>Z - no debt</v>
      </c>
      <c r="D112" s="164">
        <f>SUM('CASE DATA'!I114:R114)</f>
        <v>0</v>
      </c>
    </row>
    <row r="113" spans="1:4" x14ac:dyDescent="0.3">
      <c r="A113" s="117" t="str">
        <f>IF('CASE DATA'!A115="","",'CASE DATA'!A115)</f>
        <v/>
      </c>
      <c r="B113" s="117">
        <f>'CASE DATA'!B115</f>
        <v>0</v>
      </c>
      <c r="C113" s="117" t="str">
        <f>IF(SUM('CASE DATA'!I115:R115)&gt;0,IF(OR('CASE DATA'!F115="GTR",'CASE DATA'!F115="GPL",'CASE DATA'!F115="DEF"),IF('CASE DATA'!G115="YES","License &amp; registration","Registration only"),"Z - Neither license nor registration"),"Z - no debt")</f>
        <v>Z - no debt</v>
      </c>
      <c r="D113" s="164">
        <f>SUM('CASE DATA'!I115:R115)</f>
        <v>0</v>
      </c>
    </row>
    <row r="114" spans="1:4" x14ac:dyDescent="0.3">
      <c r="A114" s="117" t="str">
        <f>IF('CASE DATA'!A116="","",'CASE DATA'!A116)</f>
        <v/>
      </c>
      <c r="B114" s="117">
        <f>'CASE DATA'!B116</f>
        <v>0</v>
      </c>
      <c r="C114" s="117" t="str">
        <f>IF(SUM('CASE DATA'!I116:R116)&gt;0,IF(OR('CASE DATA'!F116="GTR",'CASE DATA'!F116="GPL",'CASE DATA'!F116="DEF"),IF('CASE DATA'!G116="YES","License &amp; registration","Registration only"),"Z - Neither license nor registration"),"Z - no debt")</f>
        <v>Z - no debt</v>
      </c>
      <c r="D114" s="164">
        <f>SUM('CASE DATA'!I116:R116)</f>
        <v>0</v>
      </c>
    </row>
    <row r="115" spans="1:4" x14ac:dyDescent="0.3">
      <c r="A115" s="117" t="str">
        <f>IF('CASE DATA'!A117="","",'CASE DATA'!A117)</f>
        <v/>
      </c>
      <c r="B115" s="117">
        <f>'CASE DATA'!B117</f>
        <v>0</v>
      </c>
      <c r="C115" s="117" t="str">
        <f>IF(SUM('CASE DATA'!I117:R117)&gt;0,IF(OR('CASE DATA'!F117="GTR",'CASE DATA'!F117="GPL",'CASE DATA'!F117="DEF"),IF('CASE DATA'!G117="YES","License &amp; registration","Registration only"),"Z - Neither license nor registration"),"Z - no debt")</f>
        <v>Z - no debt</v>
      </c>
      <c r="D115" s="164">
        <f>SUM('CASE DATA'!I117:R117)</f>
        <v>0</v>
      </c>
    </row>
    <row r="116" spans="1:4" x14ac:dyDescent="0.3">
      <c r="A116" s="117" t="str">
        <f>IF('CASE DATA'!A118="","",'CASE DATA'!A118)</f>
        <v/>
      </c>
      <c r="B116" s="117">
        <f>'CASE DATA'!B118</f>
        <v>0</v>
      </c>
      <c r="C116" s="117" t="str">
        <f>IF(SUM('CASE DATA'!I118:R118)&gt;0,IF(OR('CASE DATA'!F118="GTR",'CASE DATA'!F118="GPL",'CASE DATA'!F118="DEF"),IF('CASE DATA'!G118="YES","License &amp; registration","Registration only"),"Z - Neither license nor registration"),"Z - no debt")</f>
        <v>Z - no debt</v>
      </c>
      <c r="D116" s="164">
        <f>SUM('CASE DATA'!I118:R118)</f>
        <v>0</v>
      </c>
    </row>
    <row r="117" spans="1:4" x14ac:dyDescent="0.3">
      <c r="A117" s="117" t="str">
        <f>IF('CASE DATA'!A119="","",'CASE DATA'!A119)</f>
        <v/>
      </c>
      <c r="B117" s="117">
        <f>'CASE DATA'!B119</f>
        <v>0</v>
      </c>
      <c r="C117" s="117" t="str">
        <f>IF(SUM('CASE DATA'!I119:R119)&gt;0,IF(OR('CASE DATA'!F119="GTR",'CASE DATA'!F119="GPL",'CASE DATA'!F119="DEF"),IF('CASE DATA'!G119="YES","License &amp; registration","Registration only"),"Z - Neither license nor registration"),"Z - no debt")</f>
        <v>Z - no debt</v>
      </c>
      <c r="D117" s="164">
        <f>SUM('CASE DATA'!I119:R119)</f>
        <v>0</v>
      </c>
    </row>
    <row r="118" spans="1:4" x14ac:dyDescent="0.3">
      <c r="A118" s="117" t="str">
        <f>IF('CASE DATA'!A120="","",'CASE DATA'!A120)</f>
        <v/>
      </c>
      <c r="B118" s="117">
        <f>'CASE DATA'!B120</f>
        <v>0</v>
      </c>
      <c r="C118" s="117" t="str">
        <f>IF(SUM('CASE DATA'!I120:R120)&gt;0,IF(OR('CASE DATA'!F120="GTR",'CASE DATA'!F120="GPL",'CASE DATA'!F120="DEF"),IF('CASE DATA'!G120="YES","License &amp; registration","Registration only"),"Z - Neither license nor registration"),"Z - no debt")</f>
        <v>Z - no debt</v>
      </c>
      <c r="D118" s="164">
        <f>SUM('CASE DATA'!I120:R120)</f>
        <v>0</v>
      </c>
    </row>
    <row r="119" spans="1:4" x14ac:dyDescent="0.3">
      <c r="A119" s="117" t="str">
        <f>IF('CASE DATA'!A121="","",'CASE DATA'!A121)</f>
        <v/>
      </c>
      <c r="B119" s="117">
        <f>'CASE DATA'!B121</f>
        <v>0</v>
      </c>
      <c r="C119" s="117" t="str">
        <f>IF(SUM('CASE DATA'!I121:R121)&gt;0,IF(OR('CASE DATA'!F121="GTR",'CASE DATA'!F121="GPL",'CASE DATA'!F121="DEF"),IF('CASE DATA'!G121="YES","License &amp; registration","Registration only"),"Z - Neither license nor registration"),"Z - no debt")</f>
        <v>Z - no debt</v>
      </c>
      <c r="D119" s="164">
        <f>SUM('CASE DATA'!I121:R121)</f>
        <v>0</v>
      </c>
    </row>
    <row r="120" spans="1:4" x14ac:dyDescent="0.3">
      <c r="A120" s="117" t="str">
        <f>IF('CASE DATA'!A122="","",'CASE DATA'!A122)</f>
        <v/>
      </c>
      <c r="B120" s="117">
        <f>'CASE DATA'!B122</f>
        <v>0</v>
      </c>
      <c r="C120" s="117" t="str">
        <f>IF(SUM('CASE DATA'!I122:R122)&gt;0,IF(OR('CASE DATA'!F122="GTR",'CASE DATA'!F122="GPL",'CASE DATA'!F122="DEF"),IF('CASE DATA'!G122="YES","License &amp; registration","Registration only"),"Z - Neither license nor registration"),"Z - no debt")</f>
        <v>Z - no debt</v>
      </c>
      <c r="D120" s="164">
        <f>SUM('CASE DATA'!I122:R122)</f>
        <v>0</v>
      </c>
    </row>
    <row r="121" spans="1:4" x14ac:dyDescent="0.3">
      <c r="A121" s="117" t="str">
        <f>IF('CASE DATA'!A123="","",'CASE DATA'!A123)</f>
        <v/>
      </c>
      <c r="B121" s="117">
        <f>'CASE DATA'!B123</f>
        <v>0</v>
      </c>
      <c r="C121" s="117" t="str">
        <f>IF(SUM('CASE DATA'!I123:R123)&gt;0,IF(OR('CASE DATA'!F123="GTR",'CASE DATA'!F123="GPL",'CASE DATA'!F123="DEF"),IF('CASE DATA'!G123="YES","License &amp; registration","Registration only"),"Z - Neither license nor registration"),"Z - no debt")</f>
        <v>Z - no debt</v>
      </c>
      <c r="D121" s="164">
        <f>SUM('CASE DATA'!I123:R123)</f>
        <v>0</v>
      </c>
    </row>
    <row r="122" spans="1:4" x14ac:dyDescent="0.3">
      <c r="A122" s="117" t="str">
        <f>IF('CASE DATA'!A124="","",'CASE DATA'!A124)</f>
        <v/>
      </c>
      <c r="B122" s="117">
        <f>'CASE DATA'!B124</f>
        <v>0</v>
      </c>
      <c r="C122" s="117" t="str">
        <f>IF(SUM('CASE DATA'!I124:R124)&gt;0,IF(OR('CASE DATA'!F124="GTR",'CASE DATA'!F124="GPL",'CASE DATA'!F124="DEF"),IF('CASE DATA'!G124="YES","License &amp; registration","Registration only"),"Z - Neither license nor registration"),"Z - no debt")</f>
        <v>Z - no debt</v>
      </c>
      <c r="D122" s="164">
        <f>SUM('CASE DATA'!I124:R124)</f>
        <v>0</v>
      </c>
    </row>
    <row r="123" spans="1:4" x14ac:dyDescent="0.3">
      <c r="A123" s="117" t="str">
        <f>IF('CASE DATA'!A125="","",'CASE DATA'!A125)</f>
        <v/>
      </c>
      <c r="B123" s="117">
        <f>'CASE DATA'!B125</f>
        <v>0</v>
      </c>
      <c r="C123" s="117" t="str">
        <f>IF(SUM('CASE DATA'!I125:R125)&gt;0,IF(OR('CASE DATA'!F125="GTR",'CASE DATA'!F125="GPL",'CASE DATA'!F125="DEF"),IF('CASE DATA'!G125="YES","License &amp; registration","Registration only"),"Z - Neither license nor registration"),"Z - no debt")</f>
        <v>Z - no debt</v>
      </c>
      <c r="D123" s="164">
        <f>SUM('CASE DATA'!I125:R125)</f>
        <v>0</v>
      </c>
    </row>
    <row r="124" spans="1:4" x14ac:dyDescent="0.3">
      <c r="A124" s="117" t="str">
        <f>IF('CASE DATA'!A126="","",'CASE DATA'!A126)</f>
        <v/>
      </c>
      <c r="B124" s="117">
        <f>'CASE DATA'!B126</f>
        <v>0</v>
      </c>
      <c r="C124" s="117" t="str">
        <f>IF(SUM('CASE DATA'!I126:R126)&gt;0,IF(OR('CASE DATA'!F126="GTR",'CASE DATA'!F126="GPL",'CASE DATA'!F126="DEF"),IF('CASE DATA'!G126="YES","License &amp; registration","Registration only"),"Z - Neither license nor registration"),"Z - no debt")</f>
        <v>Z - no debt</v>
      </c>
      <c r="D124" s="164">
        <f>SUM('CASE DATA'!I126:R126)</f>
        <v>0</v>
      </c>
    </row>
    <row r="125" spans="1:4" x14ac:dyDescent="0.3">
      <c r="A125" s="117" t="str">
        <f>IF('CASE DATA'!A127="","",'CASE DATA'!A127)</f>
        <v/>
      </c>
      <c r="B125" s="117">
        <f>'CASE DATA'!B127</f>
        <v>0</v>
      </c>
      <c r="C125" s="117" t="str">
        <f>IF(SUM('CASE DATA'!I127:R127)&gt;0,IF(OR('CASE DATA'!F127="GTR",'CASE DATA'!F127="GPL",'CASE DATA'!F127="DEF"),IF('CASE DATA'!G127="YES","License &amp; registration","Registration only"),"Z - Neither license nor registration"),"Z - no debt")</f>
        <v>Z - no debt</v>
      </c>
      <c r="D125" s="164">
        <f>SUM('CASE DATA'!I127:R127)</f>
        <v>0</v>
      </c>
    </row>
    <row r="126" spans="1:4" x14ac:dyDescent="0.3">
      <c r="A126" s="117" t="str">
        <f>IF('CASE DATA'!A128="","",'CASE DATA'!A128)</f>
        <v/>
      </c>
      <c r="B126" s="117">
        <f>'CASE DATA'!B128</f>
        <v>0</v>
      </c>
      <c r="C126" s="117" t="str">
        <f>IF(SUM('CASE DATA'!I128:R128)&gt;0,IF(OR('CASE DATA'!F128="GTR",'CASE DATA'!F128="GPL",'CASE DATA'!F128="DEF"),IF('CASE DATA'!G128="YES","License &amp; registration","Registration only"),"Z - Neither license nor registration"),"Z - no debt")</f>
        <v>Z - no debt</v>
      </c>
      <c r="D126" s="164">
        <f>SUM('CASE DATA'!I128:R128)</f>
        <v>0</v>
      </c>
    </row>
    <row r="127" spans="1:4" x14ac:dyDescent="0.3">
      <c r="A127" s="117" t="str">
        <f>IF('CASE DATA'!A129="","",'CASE DATA'!A129)</f>
        <v/>
      </c>
      <c r="B127" s="117">
        <f>'CASE DATA'!B129</f>
        <v>0</v>
      </c>
      <c r="C127" s="117" t="str">
        <f>IF(SUM('CASE DATA'!I129:R129)&gt;0,IF(OR('CASE DATA'!F129="GTR",'CASE DATA'!F129="GPL",'CASE DATA'!F129="DEF"),IF('CASE DATA'!G129="YES","License &amp; registration","Registration only"),"Z - Neither license nor registration"),"Z - no debt")</f>
        <v>Z - no debt</v>
      </c>
      <c r="D127" s="164">
        <f>SUM('CASE DATA'!I129:R129)</f>
        <v>0</v>
      </c>
    </row>
    <row r="128" spans="1:4" x14ac:dyDescent="0.3">
      <c r="A128" s="117" t="str">
        <f>IF('CASE DATA'!A130="","",'CASE DATA'!A130)</f>
        <v/>
      </c>
      <c r="B128" s="117">
        <f>'CASE DATA'!B130</f>
        <v>0</v>
      </c>
      <c r="C128" s="117" t="str">
        <f>IF(SUM('CASE DATA'!I130:R130)&gt;0,IF(OR('CASE DATA'!F130="GTR",'CASE DATA'!F130="GPL",'CASE DATA'!F130="DEF"),IF('CASE DATA'!G130="YES","License &amp; registration","Registration only"),"Z - Neither license nor registration"),"Z - no debt")</f>
        <v>Z - no debt</v>
      </c>
      <c r="D128" s="164">
        <f>SUM('CASE DATA'!I130:R130)</f>
        <v>0</v>
      </c>
    </row>
    <row r="129" spans="1:4" x14ac:dyDescent="0.3">
      <c r="A129" s="117" t="str">
        <f>IF('CASE DATA'!A131="","",'CASE DATA'!A131)</f>
        <v/>
      </c>
      <c r="B129" s="117">
        <f>'CASE DATA'!B131</f>
        <v>0</v>
      </c>
      <c r="C129" s="117" t="str">
        <f>IF(SUM('CASE DATA'!I131:R131)&gt;0,IF(OR('CASE DATA'!F131="GTR",'CASE DATA'!F131="GPL",'CASE DATA'!F131="DEF"),IF('CASE DATA'!G131="YES","License &amp; registration","Registration only"),"Z - Neither license nor registration"),"Z - no debt")</f>
        <v>Z - no debt</v>
      </c>
      <c r="D129" s="164">
        <f>SUM('CASE DATA'!I131:R131)</f>
        <v>0</v>
      </c>
    </row>
    <row r="130" spans="1:4" x14ac:dyDescent="0.3">
      <c r="A130" s="117" t="str">
        <f>IF('CASE DATA'!A132="","",'CASE DATA'!A132)</f>
        <v/>
      </c>
      <c r="B130" s="117">
        <f>'CASE DATA'!B132</f>
        <v>0</v>
      </c>
      <c r="C130" s="117" t="str">
        <f>IF(SUM('CASE DATA'!I132:R132)&gt;0,IF(OR('CASE DATA'!F132="GTR",'CASE DATA'!F132="GPL",'CASE DATA'!F132="DEF"),IF('CASE DATA'!G132="YES","License &amp; registration","Registration only"),"Z - Neither license nor registration"),"Z - no debt")</f>
        <v>Z - no debt</v>
      </c>
      <c r="D130" s="164">
        <f>SUM('CASE DATA'!I132:R132)</f>
        <v>0</v>
      </c>
    </row>
    <row r="131" spans="1:4" x14ac:dyDescent="0.3">
      <c r="A131" s="117" t="str">
        <f>IF('CASE DATA'!A133="","",'CASE DATA'!A133)</f>
        <v/>
      </c>
      <c r="B131" s="117">
        <f>'CASE DATA'!B133</f>
        <v>0</v>
      </c>
      <c r="C131" s="117" t="str">
        <f>IF(SUM('CASE DATA'!I133:R133)&gt;0,IF(OR('CASE DATA'!F133="GTR",'CASE DATA'!F133="GPL",'CASE DATA'!F133="DEF"),IF('CASE DATA'!G133="YES","License &amp; registration","Registration only"),"Z - Neither license nor registration"),"Z - no debt")</f>
        <v>Z - no debt</v>
      </c>
      <c r="D131" s="164">
        <f>SUM('CASE DATA'!I133:R133)</f>
        <v>0</v>
      </c>
    </row>
    <row r="132" spans="1:4" x14ac:dyDescent="0.3">
      <c r="A132" s="117" t="str">
        <f>IF('CASE DATA'!A134="","",'CASE DATA'!A134)</f>
        <v/>
      </c>
      <c r="B132" s="117">
        <f>'CASE DATA'!B134</f>
        <v>0</v>
      </c>
      <c r="C132" s="117" t="str">
        <f>IF(SUM('CASE DATA'!I134:R134)&gt;0,IF(OR('CASE DATA'!F134="GTR",'CASE DATA'!F134="GPL",'CASE DATA'!F134="DEF"),IF('CASE DATA'!G134="YES","License &amp; registration","Registration only"),"Z - Neither license nor registration"),"Z - no debt")</f>
        <v>Z - no debt</v>
      </c>
      <c r="D132" s="164">
        <f>SUM('CASE DATA'!I134:R134)</f>
        <v>0</v>
      </c>
    </row>
    <row r="133" spans="1:4" x14ac:dyDescent="0.3">
      <c r="A133" s="117" t="str">
        <f>IF('CASE DATA'!A135="","",'CASE DATA'!A135)</f>
        <v/>
      </c>
      <c r="B133" s="117">
        <f>'CASE DATA'!B135</f>
        <v>0</v>
      </c>
      <c r="C133" s="117" t="str">
        <f>IF(SUM('CASE DATA'!I135:R135)&gt;0,IF(OR('CASE DATA'!F135="GTR",'CASE DATA'!F135="GPL",'CASE DATA'!F135="DEF"),IF('CASE DATA'!G135="YES","License &amp; registration","Registration only"),"Z - Neither license nor registration"),"Z - no debt")</f>
        <v>Z - no debt</v>
      </c>
      <c r="D133" s="164">
        <f>SUM('CASE DATA'!I135:R135)</f>
        <v>0</v>
      </c>
    </row>
    <row r="134" spans="1:4" x14ac:dyDescent="0.3">
      <c r="A134" s="117" t="str">
        <f>IF('CASE DATA'!A136="","",'CASE DATA'!A136)</f>
        <v/>
      </c>
      <c r="B134" s="117">
        <f>'CASE DATA'!B136</f>
        <v>0</v>
      </c>
      <c r="C134" s="117" t="str">
        <f>IF(SUM('CASE DATA'!I136:R136)&gt;0,IF(OR('CASE DATA'!F136="GTR",'CASE DATA'!F136="GPL",'CASE DATA'!F136="DEF"),IF('CASE DATA'!G136="YES","License &amp; registration","Registration only"),"Z - Neither license nor registration"),"Z - no debt")</f>
        <v>Z - no debt</v>
      </c>
      <c r="D134" s="164">
        <f>SUM('CASE DATA'!I136:R136)</f>
        <v>0</v>
      </c>
    </row>
    <row r="135" spans="1:4" x14ac:dyDescent="0.3">
      <c r="A135" s="117" t="str">
        <f>IF('CASE DATA'!A137="","",'CASE DATA'!A137)</f>
        <v/>
      </c>
      <c r="B135" s="117">
        <f>'CASE DATA'!B137</f>
        <v>0</v>
      </c>
      <c r="C135" s="117" t="str">
        <f>IF(SUM('CASE DATA'!I137:R137)&gt;0,IF(OR('CASE DATA'!F137="GTR",'CASE DATA'!F137="GPL",'CASE DATA'!F137="DEF"),IF('CASE DATA'!G137="YES","License &amp; registration","Registration only"),"Z - Neither license nor registration"),"Z - no debt")</f>
        <v>Z - no debt</v>
      </c>
      <c r="D135" s="164">
        <f>SUM('CASE DATA'!I137:R137)</f>
        <v>0</v>
      </c>
    </row>
    <row r="136" spans="1:4" x14ac:dyDescent="0.3">
      <c r="A136" s="117" t="str">
        <f>IF('CASE DATA'!A138="","",'CASE DATA'!A138)</f>
        <v/>
      </c>
      <c r="B136" s="117">
        <f>'CASE DATA'!B138</f>
        <v>0</v>
      </c>
      <c r="C136" s="117" t="str">
        <f>IF(SUM('CASE DATA'!I138:R138)&gt;0,IF(OR('CASE DATA'!F138="GTR",'CASE DATA'!F138="GPL",'CASE DATA'!F138="DEF"),IF('CASE DATA'!G138="YES","License &amp; registration","Registration only"),"Z - Neither license nor registration"),"Z - no debt")</f>
        <v>Z - no debt</v>
      </c>
      <c r="D136" s="164">
        <f>SUM('CASE DATA'!I138:R138)</f>
        <v>0</v>
      </c>
    </row>
    <row r="137" spans="1:4" x14ac:dyDescent="0.3">
      <c r="A137" s="117" t="str">
        <f>IF('CASE DATA'!A139="","",'CASE DATA'!A139)</f>
        <v/>
      </c>
      <c r="B137" s="117">
        <f>'CASE DATA'!B139</f>
        <v>0</v>
      </c>
      <c r="C137" s="117" t="str">
        <f>IF(SUM('CASE DATA'!I139:R139)&gt;0,IF(OR('CASE DATA'!F139="GTR",'CASE DATA'!F139="GPL",'CASE DATA'!F139="DEF"),IF('CASE DATA'!G139="YES","License &amp; registration","Registration only"),"Z - Neither license nor registration"),"Z - no debt")</f>
        <v>Z - no debt</v>
      </c>
      <c r="D137" s="164">
        <f>SUM('CASE DATA'!I139:R139)</f>
        <v>0</v>
      </c>
    </row>
    <row r="138" spans="1:4" x14ac:dyDescent="0.3">
      <c r="A138" s="117" t="str">
        <f>IF('CASE DATA'!A140="","",'CASE DATA'!A140)</f>
        <v/>
      </c>
      <c r="B138" s="117">
        <f>'CASE DATA'!B140</f>
        <v>0</v>
      </c>
      <c r="C138" s="117" t="str">
        <f>IF(SUM('CASE DATA'!I140:R140)&gt;0,IF(OR('CASE DATA'!F140="GTR",'CASE DATA'!F140="GPL",'CASE DATA'!F140="DEF"),IF('CASE DATA'!G140="YES","License &amp; registration","Registration only"),"Z - Neither license nor registration"),"Z - no debt")</f>
        <v>Z - no debt</v>
      </c>
      <c r="D138" s="164">
        <f>SUM('CASE DATA'!I140:R140)</f>
        <v>0</v>
      </c>
    </row>
    <row r="139" spans="1:4" x14ac:dyDescent="0.3">
      <c r="A139" s="117" t="str">
        <f>IF('CASE DATA'!A141="","",'CASE DATA'!A141)</f>
        <v/>
      </c>
      <c r="B139" s="117">
        <f>'CASE DATA'!B141</f>
        <v>0</v>
      </c>
      <c r="C139" s="117" t="str">
        <f>IF(SUM('CASE DATA'!I141:R141)&gt;0,IF(OR('CASE DATA'!F141="GTR",'CASE DATA'!F141="GPL",'CASE DATA'!F141="DEF"),IF('CASE DATA'!G141="YES","License &amp; registration","Registration only"),"Z - Neither license nor registration"),"Z - no debt")</f>
        <v>Z - no debt</v>
      </c>
      <c r="D139" s="164">
        <f>SUM('CASE DATA'!I141:R141)</f>
        <v>0</v>
      </c>
    </row>
    <row r="140" spans="1:4" x14ac:dyDescent="0.3">
      <c r="A140" s="117" t="str">
        <f>IF('CASE DATA'!A142="","",'CASE DATA'!A142)</f>
        <v/>
      </c>
      <c r="B140" s="117">
        <f>'CASE DATA'!B142</f>
        <v>0</v>
      </c>
      <c r="C140" s="117" t="str">
        <f>IF(SUM('CASE DATA'!I142:R142)&gt;0,IF(OR('CASE DATA'!F142="GTR",'CASE DATA'!F142="GPL",'CASE DATA'!F142="DEF"),IF('CASE DATA'!G142="YES","License &amp; registration","Registration only"),"Z - Neither license nor registration"),"Z - no debt")</f>
        <v>Z - no debt</v>
      </c>
      <c r="D140" s="164">
        <f>SUM('CASE DATA'!I142:R142)</f>
        <v>0</v>
      </c>
    </row>
    <row r="141" spans="1:4" x14ac:dyDescent="0.3">
      <c r="A141" s="117" t="str">
        <f>IF('CASE DATA'!A143="","",'CASE DATA'!A143)</f>
        <v/>
      </c>
      <c r="B141" s="117">
        <f>'CASE DATA'!B143</f>
        <v>0</v>
      </c>
      <c r="C141" s="117" t="str">
        <f>IF(SUM('CASE DATA'!I143:R143)&gt;0,IF(OR('CASE DATA'!F143="GTR",'CASE DATA'!F143="GPL",'CASE DATA'!F143="DEF"),IF('CASE DATA'!G143="YES","License &amp; registration","Registration only"),"Z - Neither license nor registration"),"Z - no debt")</f>
        <v>Z - no debt</v>
      </c>
      <c r="D141" s="164">
        <f>SUM('CASE DATA'!I143:R143)</f>
        <v>0</v>
      </c>
    </row>
    <row r="142" spans="1:4" x14ac:dyDescent="0.3">
      <c r="A142" s="117" t="str">
        <f>IF('CASE DATA'!A144="","",'CASE DATA'!A144)</f>
        <v/>
      </c>
      <c r="B142" s="117">
        <f>'CASE DATA'!B144</f>
        <v>0</v>
      </c>
      <c r="C142" s="117" t="str">
        <f>IF(SUM('CASE DATA'!I144:R144)&gt;0,IF(OR('CASE DATA'!F144="GTR",'CASE DATA'!F144="GPL",'CASE DATA'!F144="DEF"),IF('CASE DATA'!G144="YES","License &amp; registration","Registration only"),"Z - Neither license nor registration"),"Z - no debt")</f>
        <v>Z - no debt</v>
      </c>
      <c r="D142" s="164">
        <f>SUM('CASE DATA'!I144:R144)</f>
        <v>0</v>
      </c>
    </row>
    <row r="143" spans="1:4" x14ac:dyDescent="0.3">
      <c r="A143" s="117" t="str">
        <f>IF('CASE DATA'!A145="","",'CASE DATA'!A145)</f>
        <v/>
      </c>
      <c r="B143" s="117">
        <f>'CASE DATA'!B145</f>
        <v>0</v>
      </c>
      <c r="C143" s="117" t="str">
        <f>IF(SUM('CASE DATA'!I145:R145)&gt;0,IF(OR('CASE DATA'!F145="GTR",'CASE DATA'!F145="GPL",'CASE DATA'!F145="DEF"),IF('CASE DATA'!G145="YES","License &amp; registration","Registration only"),"Z - Neither license nor registration"),"Z - no debt")</f>
        <v>Z - no debt</v>
      </c>
      <c r="D143" s="164">
        <f>SUM('CASE DATA'!I145:R145)</f>
        <v>0</v>
      </c>
    </row>
    <row r="144" spans="1:4" x14ac:dyDescent="0.3">
      <c r="A144" s="117" t="str">
        <f>IF('CASE DATA'!A146="","",'CASE DATA'!A146)</f>
        <v/>
      </c>
      <c r="B144" s="117">
        <f>'CASE DATA'!B146</f>
        <v>0</v>
      </c>
      <c r="C144" s="117" t="str">
        <f>IF(SUM('CASE DATA'!I146:R146)&gt;0,IF(OR('CASE DATA'!F146="GTR",'CASE DATA'!F146="GPL",'CASE DATA'!F146="DEF"),IF('CASE DATA'!G146="YES","License &amp; registration","Registration only"),"Z - Neither license nor registration"),"Z - no debt")</f>
        <v>Z - no debt</v>
      </c>
      <c r="D144" s="164">
        <f>SUM('CASE DATA'!I146:R146)</f>
        <v>0</v>
      </c>
    </row>
    <row r="145" spans="1:4" x14ac:dyDescent="0.3">
      <c r="A145" s="117" t="str">
        <f>IF('CASE DATA'!A147="","",'CASE DATA'!A147)</f>
        <v/>
      </c>
      <c r="B145" s="117">
        <f>'CASE DATA'!B147</f>
        <v>0</v>
      </c>
      <c r="C145" s="117" t="str">
        <f>IF(SUM('CASE DATA'!I147:R147)&gt;0,IF(OR('CASE DATA'!F147="GTR",'CASE DATA'!F147="GPL",'CASE DATA'!F147="DEF"),IF('CASE DATA'!G147="YES","License &amp; registration","Registration only"),"Z - Neither license nor registration"),"Z - no debt")</f>
        <v>Z - no debt</v>
      </c>
      <c r="D145" s="164">
        <f>SUM('CASE DATA'!I147:R147)</f>
        <v>0</v>
      </c>
    </row>
    <row r="146" spans="1:4" x14ac:dyDescent="0.3">
      <c r="A146" s="117" t="str">
        <f>IF('CASE DATA'!A148="","",'CASE DATA'!A148)</f>
        <v/>
      </c>
      <c r="B146" s="117">
        <f>'CASE DATA'!B148</f>
        <v>0</v>
      </c>
      <c r="C146" s="117" t="str">
        <f>IF(SUM('CASE DATA'!I148:R148)&gt;0,IF(OR('CASE DATA'!F148="GTR",'CASE DATA'!F148="GPL",'CASE DATA'!F148="DEF"),IF('CASE DATA'!G148="YES","License &amp; registration","Registration only"),"Z - Neither license nor registration"),"Z - no debt")</f>
        <v>Z - no debt</v>
      </c>
      <c r="D146" s="164">
        <f>SUM('CASE DATA'!I148:R148)</f>
        <v>0</v>
      </c>
    </row>
    <row r="147" spans="1:4" x14ac:dyDescent="0.3">
      <c r="A147" s="117" t="str">
        <f>IF('CASE DATA'!A149="","",'CASE DATA'!A149)</f>
        <v/>
      </c>
      <c r="B147" s="117">
        <f>'CASE DATA'!B149</f>
        <v>0</v>
      </c>
      <c r="C147" s="117" t="str">
        <f>IF(SUM('CASE DATA'!I149:R149)&gt;0,IF(OR('CASE DATA'!F149="GTR",'CASE DATA'!F149="GPL",'CASE DATA'!F149="DEF"),IF('CASE DATA'!G149="YES","License &amp; registration","Registration only"),"Z - Neither license nor registration"),"Z - no debt")</f>
        <v>Z - no debt</v>
      </c>
      <c r="D147" s="164">
        <f>SUM('CASE DATA'!I149:R149)</f>
        <v>0</v>
      </c>
    </row>
    <row r="148" spans="1:4" x14ac:dyDescent="0.3">
      <c r="A148" s="117" t="str">
        <f>IF('CASE DATA'!A150="","",'CASE DATA'!A150)</f>
        <v/>
      </c>
      <c r="B148" s="117">
        <f>'CASE DATA'!B150</f>
        <v>0</v>
      </c>
      <c r="C148" s="117" t="str">
        <f>IF(SUM('CASE DATA'!I150:R150)&gt;0,IF(OR('CASE DATA'!F150="GTR",'CASE DATA'!F150="GPL",'CASE DATA'!F150="DEF"),IF('CASE DATA'!G150="YES","License &amp; registration","Registration only"),"Z - Neither license nor registration"),"Z - no debt")</f>
        <v>Z - no debt</v>
      </c>
      <c r="D148" s="164">
        <f>SUM('CASE DATA'!I150:R150)</f>
        <v>0</v>
      </c>
    </row>
    <row r="149" spans="1:4" x14ac:dyDescent="0.3">
      <c r="A149" s="117" t="str">
        <f>IF('CASE DATA'!A151="","",'CASE DATA'!A151)</f>
        <v/>
      </c>
      <c r="B149" s="117">
        <f>'CASE DATA'!B151</f>
        <v>0</v>
      </c>
      <c r="C149" s="117" t="str">
        <f>IF(SUM('CASE DATA'!I151:R151)&gt;0,IF(OR('CASE DATA'!F151="GTR",'CASE DATA'!F151="GPL",'CASE DATA'!F151="DEF"),IF('CASE DATA'!G151="YES","License &amp; registration","Registration only"),"Z - Neither license nor registration"),"Z - no debt")</f>
        <v>Z - no debt</v>
      </c>
      <c r="D149" s="164">
        <f>SUM('CASE DATA'!I151:R151)</f>
        <v>0</v>
      </c>
    </row>
    <row r="150" spans="1:4" x14ac:dyDescent="0.3">
      <c r="A150" s="117" t="str">
        <f>IF('CASE DATA'!A152="","",'CASE DATA'!A152)</f>
        <v/>
      </c>
      <c r="B150" s="117">
        <f>'CASE DATA'!B152</f>
        <v>0</v>
      </c>
      <c r="C150" s="117" t="str">
        <f>IF(SUM('CASE DATA'!I152:R152)&gt;0,IF(OR('CASE DATA'!F152="GTR",'CASE DATA'!F152="GPL",'CASE DATA'!F152="DEF"),IF('CASE DATA'!G152="YES","License &amp; registration","Registration only"),"Z - Neither license nor registration"),"Z - no debt")</f>
        <v>Z - no debt</v>
      </c>
      <c r="D150" s="164">
        <f>SUM('CASE DATA'!I152:R152)</f>
        <v>0</v>
      </c>
    </row>
    <row r="151" spans="1:4" x14ac:dyDescent="0.3">
      <c r="A151" s="117" t="str">
        <f>IF('CASE DATA'!A153="","",'CASE DATA'!A153)</f>
        <v/>
      </c>
      <c r="B151" s="117">
        <f>'CASE DATA'!B153</f>
        <v>0</v>
      </c>
      <c r="C151" s="117" t="str">
        <f>IF(SUM('CASE DATA'!I153:R153)&gt;0,IF(OR('CASE DATA'!F153="GTR",'CASE DATA'!F153="GPL",'CASE DATA'!F153="DEF"),IF('CASE DATA'!G153="YES","License &amp; registration","Registration only"),"Z - Neither license nor registration"),"Z - no debt")</f>
        <v>Z - no debt</v>
      </c>
      <c r="D151" s="164">
        <f>SUM('CASE DATA'!I153:R153)</f>
        <v>0</v>
      </c>
    </row>
    <row r="152" spans="1:4" x14ac:dyDescent="0.3">
      <c r="A152" s="117" t="str">
        <f>IF('CASE DATA'!A154="","",'CASE DATA'!A154)</f>
        <v/>
      </c>
      <c r="B152" s="117">
        <f>'CASE DATA'!B154</f>
        <v>0</v>
      </c>
      <c r="C152" s="117" t="str">
        <f>IF(SUM('CASE DATA'!I154:R154)&gt;0,IF(OR('CASE DATA'!F154="GTR",'CASE DATA'!F154="GPL",'CASE DATA'!F154="DEF"),IF('CASE DATA'!G154="YES","License &amp; registration","Registration only"),"Z - Neither license nor registration"),"Z - no debt")</f>
        <v>Z - no debt</v>
      </c>
      <c r="D152" s="164">
        <f>SUM('CASE DATA'!I154:R154)</f>
        <v>0</v>
      </c>
    </row>
    <row r="153" spans="1:4" x14ac:dyDescent="0.3">
      <c r="A153" s="117" t="str">
        <f>IF('CASE DATA'!A155="","",'CASE DATA'!A155)</f>
        <v/>
      </c>
      <c r="B153" s="117">
        <f>'CASE DATA'!B155</f>
        <v>0</v>
      </c>
      <c r="C153" s="117" t="str">
        <f>IF(SUM('CASE DATA'!I155:R155)&gt;0,IF(OR('CASE DATA'!F155="GTR",'CASE DATA'!F155="GPL",'CASE DATA'!F155="DEF"),IF('CASE DATA'!G155="YES","License &amp; registration","Registration only"),"Z - Neither license nor registration"),"Z - no debt")</f>
        <v>Z - no debt</v>
      </c>
      <c r="D153" s="164">
        <f>SUM('CASE DATA'!I155:R155)</f>
        <v>0</v>
      </c>
    </row>
    <row r="154" spans="1:4" x14ac:dyDescent="0.3">
      <c r="A154" s="117" t="str">
        <f>IF('CASE DATA'!A156="","",'CASE DATA'!A156)</f>
        <v/>
      </c>
      <c r="B154" s="117">
        <f>'CASE DATA'!B156</f>
        <v>0</v>
      </c>
      <c r="C154" s="117" t="str">
        <f>IF(SUM('CASE DATA'!I156:R156)&gt;0,IF(OR('CASE DATA'!F156="GTR",'CASE DATA'!F156="GPL",'CASE DATA'!F156="DEF"),IF('CASE DATA'!G156="YES","License &amp; registration","Registration only"),"Z - Neither license nor registration"),"Z - no debt")</f>
        <v>Z - no debt</v>
      </c>
      <c r="D154" s="164">
        <f>SUM('CASE DATA'!I156:R156)</f>
        <v>0</v>
      </c>
    </row>
    <row r="155" spans="1:4" x14ac:dyDescent="0.3">
      <c r="A155" s="117" t="str">
        <f>IF('CASE DATA'!A157="","",'CASE DATA'!A157)</f>
        <v/>
      </c>
      <c r="B155" s="117">
        <f>'CASE DATA'!B157</f>
        <v>0</v>
      </c>
      <c r="C155" s="117" t="str">
        <f>IF(SUM('CASE DATA'!I157:R157)&gt;0,IF(OR('CASE DATA'!F157="GTR",'CASE DATA'!F157="GPL",'CASE DATA'!F157="DEF"),IF('CASE DATA'!G157="YES","License &amp; registration","Registration only"),"Z - Neither license nor registration"),"Z - no debt")</f>
        <v>Z - no debt</v>
      </c>
      <c r="D155" s="164">
        <f>SUM('CASE DATA'!I157:R157)</f>
        <v>0</v>
      </c>
    </row>
    <row r="156" spans="1:4" x14ac:dyDescent="0.3">
      <c r="A156" s="117" t="str">
        <f>IF('CASE DATA'!A158="","",'CASE DATA'!A158)</f>
        <v/>
      </c>
      <c r="B156" s="117">
        <f>'CASE DATA'!B158</f>
        <v>0</v>
      </c>
      <c r="C156" s="117" t="str">
        <f>IF(SUM('CASE DATA'!I158:R158)&gt;0,IF(OR('CASE DATA'!F158="GTR",'CASE DATA'!F158="GPL",'CASE DATA'!F158="DEF"),IF('CASE DATA'!G158="YES","License &amp; registration","Registration only"),"Z - Neither license nor registration"),"Z - no debt")</f>
        <v>Z - no debt</v>
      </c>
      <c r="D156" s="164">
        <f>SUM('CASE DATA'!I158:R158)</f>
        <v>0</v>
      </c>
    </row>
    <row r="157" spans="1:4" x14ac:dyDescent="0.3">
      <c r="A157" s="117" t="str">
        <f>IF('CASE DATA'!A159="","",'CASE DATA'!A159)</f>
        <v/>
      </c>
      <c r="B157" s="117">
        <f>'CASE DATA'!B159</f>
        <v>0</v>
      </c>
      <c r="C157" s="117" t="str">
        <f>IF(SUM('CASE DATA'!I159:R159)&gt;0,IF(OR('CASE DATA'!F159="GTR",'CASE DATA'!F159="GPL",'CASE DATA'!F159="DEF"),IF('CASE DATA'!G159="YES","License &amp; registration","Registration only"),"Z - Neither license nor registration"),"Z - no debt")</f>
        <v>Z - no debt</v>
      </c>
      <c r="D157" s="164">
        <f>SUM('CASE DATA'!I159:R159)</f>
        <v>0</v>
      </c>
    </row>
    <row r="158" spans="1:4" x14ac:dyDescent="0.3">
      <c r="A158" s="117" t="str">
        <f>IF('CASE DATA'!A160="","",'CASE DATA'!A160)</f>
        <v/>
      </c>
      <c r="B158" s="117">
        <f>'CASE DATA'!B160</f>
        <v>0</v>
      </c>
      <c r="C158" s="117" t="str">
        <f>IF(SUM('CASE DATA'!I160:R160)&gt;0,IF(OR('CASE DATA'!F160="GTR",'CASE DATA'!F160="GPL",'CASE DATA'!F160="DEF"),IF('CASE DATA'!G160="YES","License &amp; registration","Registration only"),"Z - Neither license nor registration"),"Z - no debt")</f>
        <v>Z - no debt</v>
      </c>
      <c r="D158" s="164">
        <f>SUM('CASE DATA'!I160:R160)</f>
        <v>0</v>
      </c>
    </row>
    <row r="159" spans="1:4" x14ac:dyDescent="0.3">
      <c r="A159" s="117" t="str">
        <f>IF('CASE DATA'!A161="","",'CASE DATA'!A161)</f>
        <v/>
      </c>
      <c r="B159" s="117">
        <f>'CASE DATA'!B161</f>
        <v>0</v>
      </c>
      <c r="C159" s="117" t="str">
        <f>IF(SUM('CASE DATA'!I161:R161)&gt;0,IF(OR('CASE DATA'!F161="GTR",'CASE DATA'!F161="GPL",'CASE DATA'!F161="DEF"),IF('CASE DATA'!G161="YES","License &amp; registration","Registration only"),"Z - Neither license nor registration"),"Z - no debt")</f>
        <v>Z - no debt</v>
      </c>
      <c r="D159" s="164">
        <f>SUM('CASE DATA'!I161:R161)</f>
        <v>0</v>
      </c>
    </row>
    <row r="160" spans="1:4" x14ac:dyDescent="0.3">
      <c r="A160" s="117" t="str">
        <f>IF('CASE DATA'!A162="","",'CASE DATA'!A162)</f>
        <v/>
      </c>
      <c r="B160" s="117">
        <f>'CASE DATA'!B162</f>
        <v>0</v>
      </c>
      <c r="C160" s="117" t="str">
        <f>IF(SUM('CASE DATA'!I162:R162)&gt;0,IF(OR('CASE DATA'!F162="GTR",'CASE DATA'!F162="GPL",'CASE DATA'!F162="DEF"),IF('CASE DATA'!G162="YES","License &amp; registration","Registration only"),"Z - Neither license nor registration"),"Z - no debt")</f>
        <v>Z - no debt</v>
      </c>
      <c r="D160" s="164">
        <f>SUM('CASE DATA'!I162:R162)</f>
        <v>0</v>
      </c>
    </row>
    <row r="161" spans="1:4" x14ac:dyDescent="0.3">
      <c r="A161" s="117" t="str">
        <f>IF('CASE DATA'!A163="","",'CASE DATA'!A163)</f>
        <v/>
      </c>
      <c r="B161" s="117">
        <f>'CASE DATA'!B163</f>
        <v>0</v>
      </c>
      <c r="C161" s="117" t="str">
        <f>IF(SUM('CASE DATA'!I163:R163)&gt;0,IF(OR('CASE DATA'!F163="GTR",'CASE DATA'!F163="GPL",'CASE DATA'!F163="DEF"),IF('CASE DATA'!G163="YES","License &amp; registration","Registration only"),"Z - Neither license nor registration"),"Z - no debt")</f>
        <v>Z - no debt</v>
      </c>
      <c r="D161" s="164">
        <f>SUM('CASE DATA'!I163:R163)</f>
        <v>0</v>
      </c>
    </row>
    <row r="162" spans="1:4" x14ac:dyDescent="0.3">
      <c r="A162" s="117" t="str">
        <f>IF('CASE DATA'!A164="","",'CASE DATA'!A164)</f>
        <v/>
      </c>
      <c r="B162" s="117">
        <f>'CASE DATA'!B164</f>
        <v>0</v>
      </c>
      <c r="C162" s="117" t="str">
        <f>IF(SUM('CASE DATA'!I164:R164)&gt;0,IF(OR('CASE DATA'!F164="GTR",'CASE DATA'!F164="GPL",'CASE DATA'!F164="DEF"),IF('CASE DATA'!G164="YES","License &amp; registration","Registration only"),"Z - Neither license nor registration"),"Z - no debt")</f>
        <v>Z - no debt</v>
      </c>
      <c r="D162" s="164">
        <f>SUM('CASE DATA'!I164:R164)</f>
        <v>0</v>
      </c>
    </row>
    <row r="163" spans="1:4" x14ac:dyDescent="0.3">
      <c r="A163" s="117" t="str">
        <f>IF('CASE DATA'!A165="","",'CASE DATA'!A165)</f>
        <v/>
      </c>
      <c r="B163" s="117">
        <f>'CASE DATA'!B165</f>
        <v>0</v>
      </c>
      <c r="C163" s="117" t="str">
        <f>IF(SUM('CASE DATA'!I165:R165)&gt;0,IF(OR('CASE DATA'!F165="GTR",'CASE DATA'!F165="GPL",'CASE DATA'!F165="DEF"),IF('CASE DATA'!G165="YES","License &amp; registration","Registration only"),"Z - Neither license nor registration"),"Z - no debt")</f>
        <v>Z - no debt</v>
      </c>
      <c r="D163" s="164">
        <f>SUM('CASE DATA'!I165:R165)</f>
        <v>0</v>
      </c>
    </row>
    <row r="164" spans="1:4" x14ac:dyDescent="0.3">
      <c r="A164" s="117" t="str">
        <f>IF('CASE DATA'!A166="","",'CASE DATA'!A166)</f>
        <v/>
      </c>
      <c r="B164" s="117">
        <f>'CASE DATA'!B166</f>
        <v>0</v>
      </c>
      <c r="C164" s="117" t="str">
        <f>IF(SUM('CASE DATA'!I166:R166)&gt;0,IF(OR('CASE DATA'!F166="GTR",'CASE DATA'!F166="GPL",'CASE DATA'!F166="DEF"),IF('CASE DATA'!G166="YES","License &amp; registration","Registration only"),"Z - Neither license nor registration"),"Z - no debt")</f>
        <v>Z - no debt</v>
      </c>
      <c r="D164" s="164">
        <f>SUM('CASE DATA'!I166:R166)</f>
        <v>0</v>
      </c>
    </row>
    <row r="165" spans="1:4" x14ac:dyDescent="0.3">
      <c r="A165" s="117" t="str">
        <f>IF('CASE DATA'!A167="","",'CASE DATA'!A167)</f>
        <v/>
      </c>
      <c r="B165" s="117">
        <f>'CASE DATA'!B167</f>
        <v>0</v>
      </c>
      <c r="C165" s="117" t="str">
        <f>IF(SUM('CASE DATA'!I167:R167)&gt;0,IF(OR('CASE DATA'!F167="GTR",'CASE DATA'!F167="GPL",'CASE DATA'!F167="DEF"),IF('CASE DATA'!G167="YES","License &amp; registration","Registration only"),"Z - Neither license nor registration"),"Z - no debt")</f>
        <v>Z - no debt</v>
      </c>
      <c r="D165" s="164">
        <f>SUM('CASE DATA'!I167:R167)</f>
        <v>0</v>
      </c>
    </row>
    <row r="166" spans="1:4" x14ac:dyDescent="0.3">
      <c r="A166" s="117" t="str">
        <f>IF('CASE DATA'!A168="","",'CASE DATA'!A168)</f>
        <v/>
      </c>
      <c r="B166" s="117">
        <f>'CASE DATA'!B168</f>
        <v>0</v>
      </c>
      <c r="C166" s="117" t="str">
        <f>IF(SUM('CASE DATA'!I168:R168)&gt;0,IF(OR('CASE DATA'!F168="GTR",'CASE DATA'!F168="GPL",'CASE DATA'!F168="DEF"),IF('CASE DATA'!G168="YES","License &amp; registration","Registration only"),"Z - Neither license nor registration"),"Z - no debt")</f>
        <v>Z - no debt</v>
      </c>
      <c r="D166" s="164">
        <f>SUM('CASE DATA'!I168:R168)</f>
        <v>0</v>
      </c>
    </row>
    <row r="167" spans="1:4" x14ac:dyDescent="0.3">
      <c r="A167" s="117" t="str">
        <f>IF('CASE DATA'!A169="","",'CASE DATA'!A169)</f>
        <v/>
      </c>
      <c r="B167" s="117">
        <f>'CASE DATA'!B169</f>
        <v>0</v>
      </c>
      <c r="C167" s="117" t="str">
        <f>IF(SUM('CASE DATA'!I169:R169)&gt;0,IF(OR('CASE DATA'!F169="GTR",'CASE DATA'!F169="GPL",'CASE DATA'!F169="DEF"),IF('CASE DATA'!G169="YES","License &amp; registration","Registration only"),"Z - Neither license nor registration"),"Z - no debt")</f>
        <v>Z - no debt</v>
      </c>
      <c r="D167" s="164">
        <f>SUM('CASE DATA'!I169:R169)</f>
        <v>0</v>
      </c>
    </row>
    <row r="168" spans="1:4" x14ac:dyDescent="0.3">
      <c r="A168" s="117" t="str">
        <f>IF('CASE DATA'!A170="","",'CASE DATA'!A170)</f>
        <v/>
      </c>
      <c r="B168" s="117">
        <f>'CASE DATA'!B170</f>
        <v>0</v>
      </c>
      <c r="C168" s="117" t="str">
        <f>IF(SUM('CASE DATA'!I170:R170)&gt;0,IF(OR('CASE DATA'!F170="GTR",'CASE DATA'!F170="GPL",'CASE DATA'!F170="DEF"),IF('CASE DATA'!G170="YES","License &amp; registration","Registration only"),"Z - Neither license nor registration"),"Z - no debt")</f>
        <v>Z - no debt</v>
      </c>
      <c r="D168" s="164">
        <f>SUM('CASE DATA'!I170:R170)</f>
        <v>0</v>
      </c>
    </row>
    <row r="169" spans="1:4" x14ac:dyDescent="0.3">
      <c r="A169" s="117" t="str">
        <f>IF('CASE DATA'!A171="","",'CASE DATA'!A171)</f>
        <v/>
      </c>
      <c r="B169" s="117">
        <f>'CASE DATA'!B171</f>
        <v>0</v>
      </c>
      <c r="C169" s="117" t="str">
        <f>IF(SUM('CASE DATA'!I171:R171)&gt;0,IF(OR('CASE DATA'!F171="GTR",'CASE DATA'!F171="GPL",'CASE DATA'!F171="DEF"),IF('CASE DATA'!G171="YES","License &amp; registration","Registration only"),"Z - Neither license nor registration"),"Z - no debt")</f>
        <v>Z - no debt</v>
      </c>
      <c r="D169" s="164">
        <f>SUM('CASE DATA'!I171:R171)</f>
        <v>0</v>
      </c>
    </row>
    <row r="170" spans="1:4" x14ac:dyDescent="0.3">
      <c r="A170" s="117" t="str">
        <f>IF('CASE DATA'!A172="","",'CASE DATA'!A172)</f>
        <v/>
      </c>
      <c r="B170" s="117">
        <f>'CASE DATA'!B172</f>
        <v>0</v>
      </c>
      <c r="C170" s="117" t="str">
        <f>IF(SUM('CASE DATA'!I172:R172)&gt;0,IF(OR('CASE DATA'!F172="GTR",'CASE DATA'!F172="GPL",'CASE DATA'!F172="DEF"),IF('CASE DATA'!G172="YES","License &amp; registration","Registration only"),"Z - Neither license nor registration"),"Z - no debt")</f>
        <v>Z - no debt</v>
      </c>
      <c r="D170" s="164">
        <f>SUM('CASE DATA'!I172:R172)</f>
        <v>0</v>
      </c>
    </row>
    <row r="171" spans="1:4" x14ac:dyDescent="0.3">
      <c r="A171" s="117" t="str">
        <f>IF('CASE DATA'!A173="","",'CASE DATA'!A173)</f>
        <v/>
      </c>
      <c r="B171" s="117">
        <f>'CASE DATA'!B173</f>
        <v>0</v>
      </c>
      <c r="C171" s="117" t="str">
        <f>IF(SUM('CASE DATA'!I173:R173)&gt;0,IF(OR('CASE DATA'!F173="GTR",'CASE DATA'!F173="GPL",'CASE DATA'!F173="DEF"),IF('CASE DATA'!G173="YES","License &amp; registration","Registration only"),"Z - Neither license nor registration"),"Z - no debt")</f>
        <v>Z - no debt</v>
      </c>
      <c r="D171" s="164">
        <f>SUM('CASE DATA'!I173:R173)</f>
        <v>0</v>
      </c>
    </row>
    <row r="172" spans="1:4" x14ac:dyDescent="0.3">
      <c r="A172" s="117" t="str">
        <f>IF('CASE DATA'!A174="","",'CASE DATA'!A174)</f>
        <v/>
      </c>
      <c r="B172" s="117">
        <f>'CASE DATA'!B174</f>
        <v>0</v>
      </c>
      <c r="C172" s="117" t="str">
        <f>IF(SUM('CASE DATA'!I174:R174)&gt;0,IF(OR('CASE DATA'!F174="GTR",'CASE DATA'!F174="GPL",'CASE DATA'!F174="DEF"),IF('CASE DATA'!G174="YES","License &amp; registration","Registration only"),"Z - Neither license nor registration"),"Z - no debt")</f>
        <v>Z - no debt</v>
      </c>
      <c r="D172" s="164">
        <f>SUM('CASE DATA'!I174:R174)</f>
        <v>0</v>
      </c>
    </row>
    <row r="173" spans="1:4" x14ac:dyDescent="0.3">
      <c r="A173" s="117" t="str">
        <f>IF('CASE DATA'!A175="","",'CASE DATA'!A175)</f>
        <v/>
      </c>
      <c r="B173" s="117">
        <f>'CASE DATA'!B175</f>
        <v>0</v>
      </c>
      <c r="C173" s="117" t="str">
        <f>IF(SUM('CASE DATA'!I175:R175)&gt;0,IF(OR('CASE DATA'!F175="GTR",'CASE DATA'!F175="GPL",'CASE DATA'!F175="DEF"),IF('CASE DATA'!G175="YES","License &amp; registration","Registration only"),"Z - Neither license nor registration"),"Z - no debt")</f>
        <v>Z - no debt</v>
      </c>
      <c r="D173" s="164">
        <f>SUM('CASE DATA'!I175:R175)</f>
        <v>0</v>
      </c>
    </row>
    <row r="174" spans="1:4" x14ac:dyDescent="0.3">
      <c r="A174" s="117" t="str">
        <f>IF('CASE DATA'!A176="","",'CASE DATA'!A176)</f>
        <v/>
      </c>
      <c r="B174" s="117">
        <f>'CASE DATA'!B176</f>
        <v>0</v>
      </c>
      <c r="C174" s="117" t="str">
        <f>IF(SUM('CASE DATA'!I176:R176)&gt;0,IF(OR('CASE DATA'!F176="GTR",'CASE DATA'!F176="GPL",'CASE DATA'!F176="DEF"),IF('CASE DATA'!G176="YES","License &amp; registration","Registration only"),"Z - Neither license nor registration"),"Z - no debt")</f>
        <v>Z - no debt</v>
      </c>
      <c r="D174" s="164">
        <f>SUM('CASE DATA'!I176:R176)</f>
        <v>0</v>
      </c>
    </row>
    <row r="175" spans="1:4" x14ac:dyDescent="0.3">
      <c r="A175" s="117" t="str">
        <f>IF('CASE DATA'!A177="","",'CASE DATA'!A177)</f>
        <v/>
      </c>
      <c r="B175" s="117">
        <f>'CASE DATA'!B177</f>
        <v>0</v>
      </c>
      <c r="C175" s="117" t="str">
        <f>IF(SUM('CASE DATA'!I177:R177)&gt;0,IF(OR('CASE DATA'!F177="GTR",'CASE DATA'!F177="GPL",'CASE DATA'!F177="DEF"),IF('CASE DATA'!G177="YES","License &amp; registration","Registration only"),"Z - Neither license nor registration"),"Z - no debt")</f>
        <v>Z - no debt</v>
      </c>
      <c r="D175" s="164">
        <f>SUM('CASE DATA'!I177:R177)</f>
        <v>0</v>
      </c>
    </row>
    <row r="176" spans="1:4" x14ac:dyDescent="0.3">
      <c r="A176" s="117" t="str">
        <f>IF('CASE DATA'!A178="","",'CASE DATA'!A178)</f>
        <v/>
      </c>
      <c r="B176" s="117">
        <f>'CASE DATA'!B178</f>
        <v>0</v>
      </c>
      <c r="C176" s="117" t="str">
        <f>IF(SUM('CASE DATA'!I178:R178)&gt;0,IF(OR('CASE DATA'!F178="GTR",'CASE DATA'!F178="GPL",'CASE DATA'!F178="DEF"),IF('CASE DATA'!G178="YES","License &amp; registration","Registration only"),"Z - Neither license nor registration"),"Z - no debt")</f>
        <v>Z - no debt</v>
      </c>
      <c r="D176" s="164">
        <f>SUM('CASE DATA'!I178:R178)</f>
        <v>0</v>
      </c>
    </row>
    <row r="177" spans="1:4" x14ac:dyDescent="0.3">
      <c r="A177" s="117" t="str">
        <f>IF('CASE DATA'!A179="","",'CASE DATA'!A179)</f>
        <v/>
      </c>
      <c r="B177" s="117">
        <f>'CASE DATA'!B179</f>
        <v>0</v>
      </c>
      <c r="C177" s="117" t="str">
        <f>IF(SUM('CASE DATA'!I179:R179)&gt;0,IF(OR('CASE DATA'!F179="GTR",'CASE DATA'!F179="GPL",'CASE DATA'!F179="DEF"),IF('CASE DATA'!G179="YES","License &amp; registration","Registration only"),"Z - Neither license nor registration"),"Z - no debt")</f>
        <v>Z - no debt</v>
      </c>
      <c r="D177" s="164">
        <f>SUM('CASE DATA'!I179:R179)</f>
        <v>0</v>
      </c>
    </row>
    <row r="178" spans="1:4" x14ac:dyDescent="0.3">
      <c r="A178" s="117" t="str">
        <f>IF('CASE DATA'!A180="","",'CASE DATA'!A180)</f>
        <v/>
      </c>
      <c r="B178" s="117">
        <f>'CASE DATA'!B180</f>
        <v>0</v>
      </c>
      <c r="C178" s="117" t="str">
        <f>IF(SUM('CASE DATA'!I180:R180)&gt;0,IF(OR('CASE DATA'!F180="GTR",'CASE DATA'!F180="GPL",'CASE DATA'!F180="DEF"),IF('CASE DATA'!G180="YES","License &amp; registration","Registration only"),"Z - Neither license nor registration"),"Z - no debt")</f>
        <v>Z - no debt</v>
      </c>
      <c r="D178" s="164">
        <f>SUM('CASE DATA'!I180:R180)</f>
        <v>0</v>
      </c>
    </row>
    <row r="179" spans="1:4" x14ac:dyDescent="0.3">
      <c r="A179" s="117" t="str">
        <f>IF('CASE DATA'!A181="","",'CASE DATA'!A181)</f>
        <v/>
      </c>
      <c r="B179" s="117">
        <f>'CASE DATA'!B181</f>
        <v>0</v>
      </c>
      <c r="C179" s="117" t="str">
        <f>IF(SUM('CASE DATA'!I181:R181)&gt;0,IF(OR('CASE DATA'!F181="GTR",'CASE DATA'!F181="GPL",'CASE DATA'!F181="DEF"),IF('CASE DATA'!G181="YES","License &amp; registration","Registration only"),"Z - Neither license nor registration"),"Z - no debt")</f>
        <v>Z - no debt</v>
      </c>
      <c r="D179" s="164">
        <f>SUM('CASE DATA'!I181:R181)</f>
        <v>0</v>
      </c>
    </row>
    <row r="180" spans="1:4" x14ac:dyDescent="0.3">
      <c r="A180" s="117" t="str">
        <f>IF('CASE DATA'!A182="","",'CASE DATA'!A182)</f>
        <v/>
      </c>
      <c r="B180" s="117">
        <f>'CASE DATA'!B182</f>
        <v>0</v>
      </c>
      <c r="C180" s="117" t="str">
        <f>IF(SUM('CASE DATA'!I182:R182)&gt;0,IF(OR('CASE DATA'!F182="GTR",'CASE DATA'!F182="GPL",'CASE DATA'!F182="DEF"),IF('CASE DATA'!G182="YES","License &amp; registration","Registration only"),"Z - Neither license nor registration"),"Z - no debt")</f>
        <v>Z - no debt</v>
      </c>
      <c r="D180" s="164">
        <f>SUM('CASE DATA'!I182:R182)</f>
        <v>0</v>
      </c>
    </row>
    <row r="181" spans="1:4" x14ac:dyDescent="0.3">
      <c r="A181" s="117" t="str">
        <f>IF('CASE DATA'!A183="","",'CASE DATA'!A183)</f>
        <v/>
      </c>
      <c r="B181" s="117">
        <f>'CASE DATA'!B183</f>
        <v>0</v>
      </c>
      <c r="C181" s="117" t="str">
        <f>IF(SUM('CASE DATA'!I183:R183)&gt;0,IF(OR('CASE DATA'!F183="GTR",'CASE DATA'!F183="GPL",'CASE DATA'!F183="DEF"),IF('CASE DATA'!G183="YES","License &amp; registration","Registration only"),"Z - Neither license nor registration"),"Z - no debt")</f>
        <v>Z - no debt</v>
      </c>
      <c r="D181" s="164">
        <f>SUM('CASE DATA'!I183:R183)</f>
        <v>0</v>
      </c>
    </row>
    <row r="182" spans="1:4" x14ac:dyDescent="0.3">
      <c r="A182" s="117" t="str">
        <f>IF('CASE DATA'!A184="","",'CASE DATA'!A184)</f>
        <v/>
      </c>
      <c r="B182" s="117">
        <f>'CASE DATA'!B184</f>
        <v>0</v>
      </c>
      <c r="C182" s="117" t="str">
        <f>IF(SUM('CASE DATA'!I184:R184)&gt;0,IF(OR('CASE DATA'!F184="GTR",'CASE DATA'!F184="GPL",'CASE DATA'!F184="DEF"),IF('CASE DATA'!G184="YES","License &amp; registration","Registration only"),"Z - Neither license nor registration"),"Z - no debt")</f>
        <v>Z - no debt</v>
      </c>
      <c r="D182" s="164">
        <f>SUM('CASE DATA'!I184:R184)</f>
        <v>0</v>
      </c>
    </row>
    <row r="183" spans="1:4" x14ac:dyDescent="0.3">
      <c r="A183" s="117" t="str">
        <f>IF('CASE DATA'!A185="","",'CASE DATA'!A185)</f>
        <v/>
      </c>
      <c r="B183" s="117">
        <f>'CASE DATA'!B185</f>
        <v>0</v>
      </c>
      <c r="C183" s="117" t="str">
        <f>IF(SUM('CASE DATA'!I185:R185)&gt;0,IF(OR('CASE DATA'!F185="GTR",'CASE DATA'!F185="GPL",'CASE DATA'!F185="DEF"),IF('CASE DATA'!G185="YES","License &amp; registration","Registration only"),"Z - Neither license nor registration"),"Z - no debt")</f>
        <v>Z - no debt</v>
      </c>
      <c r="D183" s="164">
        <f>SUM('CASE DATA'!I185:R185)</f>
        <v>0</v>
      </c>
    </row>
    <row r="184" spans="1:4" x14ac:dyDescent="0.3">
      <c r="A184" s="117" t="str">
        <f>IF('CASE DATA'!A186="","",'CASE DATA'!A186)</f>
        <v/>
      </c>
      <c r="B184" s="117">
        <f>'CASE DATA'!B186</f>
        <v>0</v>
      </c>
      <c r="C184" s="117" t="str">
        <f>IF(SUM('CASE DATA'!I186:R186)&gt;0,IF(OR('CASE DATA'!F186="GTR",'CASE DATA'!F186="GPL",'CASE DATA'!F186="DEF"),IF('CASE DATA'!G186="YES","License &amp; registration","Registration only"),"Z - Neither license nor registration"),"Z - no debt")</f>
        <v>Z - no debt</v>
      </c>
      <c r="D184" s="164">
        <f>SUM('CASE DATA'!I186:R186)</f>
        <v>0</v>
      </c>
    </row>
    <row r="185" spans="1:4" x14ac:dyDescent="0.3">
      <c r="A185" s="117" t="str">
        <f>IF('CASE DATA'!A187="","",'CASE DATA'!A187)</f>
        <v/>
      </c>
      <c r="B185" s="117">
        <f>'CASE DATA'!B187</f>
        <v>0</v>
      </c>
      <c r="C185" s="117" t="str">
        <f>IF(SUM('CASE DATA'!I187:R187)&gt;0,IF(OR('CASE DATA'!F187="GTR",'CASE DATA'!F187="GPL",'CASE DATA'!F187="DEF"),IF('CASE DATA'!G187="YES","License &amp; registration","Registration only"),"Z - Neither license nor registration"),"Z - no debt")</f>
        <v>Z - no debt</v>
      </c>
      <c r="D185" s="164">
        <f>SUM('CASE DATA'!I187:R187)</f>
        <v>0</v>
      </c>
    </row>
    <row r="186" spans="1:4" x14ac:dyDescent="0.3">
      <c r="A186" s="117" t="str">
        <f>IF('CASE DATA'!A188="","",'CASE DATA'!A188)</f>
        <v/>
      </c>
      <c r="B186" s="117">
        <f>'CASE DATA'!B188</f>
        <v>0</v>
      </c>
      <c r="C186" s="117" t="str">
        <f>IF(SUM('CASE DATA'!I188:R188)&gt;0,IF(OR('CASE DATA'!F188="GTR",'CASE DATA'!F188="GPL",'CASE DATA'!F188="DEF"),IF('CASE DATA'!G188="YES","License &amp; registration","Registration only"),"Z - Neither license nor registration"),"Z - no debt")</f>
        <v>Z - no debt</v>
      </c>
      <c r="D186" s="164">
        <f>SUM('CASE DATA'!I188:R188)</f>
        <v>0</v>
      </c>
    </row>
    <row r="187" spans="1:4" x14ac:dyDescent="0.3">
      <c r="A187" s="117" t="str">
        <f>IF('CASE DATA'!A189="","",'CASE DATA'!A189)</f>
        <v/>
      </c>
      <c r="B187" s="117">
        <f>'CASE DATA'!B189</f>
        <v>0</v>
      </c>
      <c r="C187" s="117" t="str">
        <f>IF(SUM('CASE DATA'!I189:R189)&gt;0,IF(OR('CASE DATA'!F189="GTR",'CASE DATA'!F189="GPL",'CASE DATA'!F189="DEF"),IF('CASE DATA'!G189="YES","License &amp; registration","Registration only"),"Z - Neither license nor registration"),"Z - no debt")</f>
        <v>Z - no debt</v>
      </c>
      <c r="D187" s="164">
        <f>SUM('CASE DATA'!I189:R189)</f>
        <v>0</v>
      </c>
    </row>
    <row r="188" spans="1:4" x14ac:dyDescent="0.3">
      <c r="A188" s="117" t="str">
        <f>IF('CASE DATA'!A190="","",'CASE DATA'!A190)</f>
        <v/>
      </c>
      <c r="B188" s="117">
        <f>'CASE DATA'!B190</f>
        <v>0</v>
      </c>
      <c r="C188" s="117" t="str">
        <f>IF(SUM('CASE DATA'!I190:R190)&gt;0,IF(OR('CASE DATA'!F190="GTR",'CASE DATA'!F190="GPL",'CASE DATA'!F190="DEF"),IF('CASE DATA'!G190="YES","License &amp; registration","Registration only"),"Z - Neither license nor registration"),"Z - no debt")</f>
        <v>Z - no debt</v>
      </c>
      <c r="D188" s="164">
        <f>SUM('CASE DATA'!I190:R190)</f>
        <v>0</v>
      </c>
    </row>
    <row r="189" spans="1:4" x14ac:dyDescent="0.3">
      <c r="A189" s="117" t="str">
        <f>IF('CASE DATA'!A191="","",'CASE DATA'!A191)</f>
        <v/>
      </c>
      <c r="B189" s="117">
        <f>'CASE DATA'!B191</f>
        <v>0</v>
      </c>
      <c r="C189" s="117" t="str">
        <f>IF(SUM('CASE DATA'!I191:R191)&gt;0,IF(OR('CASE DATA'!F191="GTR",'CASE DATA'!F191="GPL",'CASE DATA'!F191="DEF"),IF('CASE DATA'!G191="YES","License &amp; registration","Registration only"),"Z - Neither license nor registration"),"Z - no debt")</f>
        <v>Z - no debt</v>
      </c>
      <c r="D189" s="164">
        <f>SUM('CASE DATA'!I191:R191)</f>
        <v>0</v>
      </c>
    </row>
    <row r="190" spans="1:4" x14ac:dyDescent="0.3">
      <c r="A190" s="117" t="str">
        <f>IF('CASE DATA'!A192="","",'CASE DATA'!A192)</f>
        <v/>
      </c>
      <c r="B190" s="117">
        <f>'CASE DATA'!B192</f>
        <v>0</v>
      </c>
      <c r="C190" s="117" t="str">
        <f>IF(SUM('CASE DATA'!I192:R192)&gt;0,IF(OR('CASE DATA'!F192="GTR",'CASE DATA'!F192="GPL",'CASE DATA'!F192="DEF"),IF('CASE DATA'!G192="YES","License &amp; registration","Registration only"),"Z - Neither license nor registration"),"Z - no debt")</f>
        <v>Z - no debt</v>
      </c>
      <c r="D190" s="164">
        <f>SUM('CASE DATA'!I192:R192)</f>
        <v>0</v>
      </c>
    </row>
    <row r="191" spans="1:4" x14ac:dyDescent="0.3">
      <c r="A191" s="117" t="str">
        <f>IF('CASE DATA'!A193="","",'CASE DATA'!A193)</f>
        <v/>
      </c>
      <c r="B191" s="117">
        <f>'CASE DATA'!B193</f>
        <v>0</v>
      </c>
      <c r="C191" s="117" t="str">
        <f>IF(SUM('CASE DATA'!I193:R193)&gt;0,IF(OR('CASE DATA'!F193="GTR",'CASE DATA'!F193="GPL",'CASE DATA'!F193="DEF"),IF('CASE DATA'!G193="YES","License &amp; registration","Registration only"),"Z - Neither license nor registration"),"Z - no debt")</f>
        <v>Z - no debt</v>
      </c>
      <c r="D191" s="164">
        <f>SUM('CASE DATA'!I193:R193)</f>
        <v>0</v>
      </c>
    </row>
    <row r="192" spans="1:4" x14ac:dyDescent="0.3">
      <c r="A192" s="117" t="str">
        <f>IF('CASE DATA'!A194="","",'CASE DATA'!A194)</f>
        <v/>
      </c>
      <c r="B192" s="117">
        <f>'CASE DATA'!B194</f>
        <v>0</v>
      </c>
      <c r="C192" s="117" t="str">
        <f>IF(SUM('CASE DATA'!I194:R194)&gt;0,IF(OR('CASE DATA'!F194="GTR",'CASE DATA'!F194="GPL",'CASE DATA'!F194="DEF"),IF('CASE DATA'!G194="YES","License &amp; registration","Registration only"),"Z - Neither license nor registration"),"Z - no debt")</f>
        <v>Z - no debt</v>
      </c>
      <c r="D192" s="164">
        <f>SUM('CASE DATA'!I194:R194)</f>
        <v>0</v>
      </c>
    </row>
    <row r="193" spans="1:4" x14ac:dyDescent="0.3">
      <c r="A193" s="117" t="str">
        <f>IF('CASE DATA'!A195="","",'CASE DATA'!A195)</f>
        <v/>
      </c>
      <c r="B193" s="117">
        <f>'CASE DATA'!B195</f>
        <v>0</v>
      </c>
      <c r="C193" s="117" t="str">
        <f>IF(SUM('CASE DATA'!I195:R195)&gt;0,IF(OR('CASE DATA'!F195="GTR",'CASE DATA'!F195="GPL",'CASE DATA'!F195="DEF"),IF('CASE DATA'!G195="YES","License &amp; registration","Registration only"),"Z - Neither license nor registration"),"Z - no debt")</f>
        <v>Z - no debt</v>
      </c>
      <c r="D193" s="164">
        <f>SUM('CASE DATA'!I195:R195)</f>
        <v>0</v>
      </c>
    </row>
    <row r="194" spans="1:4" x14ac:dyDescent="0.3">
      <c r="A194" s="117" t="str">
        <f>IF('CASE DATA'!A196="","",'CASE DATA'!A196)</f>
        <v/>
      </c>
      <c r="B194" s="117">
        <f>'CASE DATA'!B196</f>
        <v>0</v>
      </c>
      <c r="C194" s="117" t="str">
        <f>IF(SUM('CASE DATA'!I196:R196)&gt;0,IF(OR('CASE DATA'!F196="GTR",'CASE DATA'!F196="GPL",'CASE DATA'!F196="DEF"),IF('CASE DATA'!G196="YES","License &amp; registration","Registration only"),"Z - Neither license nor registration"),"Z - no debt")</f>
        <v>Z - no debt</v>
      </c>
      <c r="D194" s="164">
        <f>SUM('CASE DATA'!I196:R196)</f>
        <v>0</v>
      </c>
    </row>
    <row r="195" spans="1:4" x14ac:dyDescent="0.3">
      <c r="A195" s="117" t="str">
        <f>IF('CASE DATA'!A197="","",'CASE DATA'!A197)</f>
        <v/>
      </c>
      <c r="B195" s="117">
        <f>'CASE DATA'!B197</f>
        <v>0</v>
      </c>
      <c r="C195" s="117" t="str">
        <f>IF(SUM('CASE DATA'!I197:R197)&gt;0,IF(OR('CASE DATA'!F197="GTR",'CASE DATA'!F197="GPL",'CASE DATA'!F197="DEF"),IF('CASE DATA'!G197="YES","License &amp; registration","Registration only"),"Z - Neither license nor registration"),"Z - no debt")</f>
        <v>Z - no debt</v>
      </c>
      <c r="D195" s="164">
        <f>SUM('CASE DATA'!I197:R197)</f>
        <v>0</v>
      </c>
    </row>
    <row r="196" spans="1:4" x14ac:dyDescent="0.3">
      <c r="A196" s="117" t="str">
        <f>IF('CASE DATA'!A198="","",'CASE DATA'!A198)</f>
        <v/>
      </c>
      <c r="B196" s="117">
        <f>'CASE DATA'!B198</f>
        <v>0</v>
      </c>
      <c r="C196" s="117" t="str">
        <f>IF(SUM('CASE DATA'!I198:R198)&gt;0,IF(OR('CASE DATA'!F198="GTR",'CASE DATA'!F198="GPL",'CASE DATA'!F198="DEF"),IF('CASE DATA'!G198="YES","License &amp; registration","Registration only"),"Z - Neither license nor registration"),"Z - no debt")</f>
        <v>Z - no debt</v>
      </c>
      <c r="D196" s="164">
        <f>SUM('CASE DATA'!I198:R198)</f>
        <v>0</v>
      </c>
    </row>
    <row r="197" spans="1:4" x14ac:dyDescent="0.3">
      <c r="A197" s="117" t="str">
        <f>IF('CASE DATA'!A199="","",'CASE DATA'!A199)</f>
        <v/>
      </c>
      <c r="B197" s="117">
        <f>'CASE DATA'!B199</f>
        <v>0</v>
      </c>
      <c r="C197" s="117" t="str">
        <f>IF(SUM('CASE DATA'!I199:R199)&gt;0,IF(OR('CASE DATA'!F199="GTR",'CASE DATA'!F199="GPL",'CASE DATA'!F199="DEF"),IF('CASE DATA'!G199="YES","License &amp; registration","Registration only"),"Z - Neither license nor registration"),"Z - no debt")</f>
        <v>Z - no debt</v>
      </c>
      <c r="D197" s="164">
        <f>SUM('CASE DATA'!I199:R199)</f>
        <v>0</v>
      </c>
    </row>
    <row r="198" spans="1:4" x14ac:dyDescent="0.3">
      <c r="A198" s="117" t="str">
        <f>IF('CASE DATA'!A200="","",'CASE DATA'!A200)</f>
        <v/>
      </c>
      <c r="B198" s="117">
        <f>'CASE DATA'!B200</f>
        <v>0</v>
      </c>
      <c r="C198" s="117" t="str">
        <f>IF(SUM('CASE DATA'!I200:R200)&gt;0,IF(OR('CASE DATA'!F200="GTR",'CASE DATA'!F200="GPL",'CASE DATA'!F200="DEF"),IF('CASE DATA'!G200="YES","License &amp; registration","Registration only"),"Z - Neither license nor registration"),"Z - no debt")</f>
        <v>Z - no debt</v>
      </c>
      <c r="D198" s="164">
        <f>SUM('CASE DATA'!I200:R200)</f>
        <v>0</v>
      </c>
    </row>
    <row r="199" spans="1:4" x14ac:dyDescent="0.3">
      <c r="A199" s="117" t="str">
        <f>IF('CASE DATA'!A201="","",'CASE DATA'!A201)</f>
        <v/>
      </c>
      <c r="B199" s="117">
        <f>'CASE DATA'!B201</f>
        <v>0</v>
      </c>
      <c r="C199" s="117" t="str">
        <f>IF(SUM('CASE DATA'!I201:R201)&gt;0,IF(OR('CASE DATA'!F201="GTR",'CASE DATA'!F201="GPL",'CASE DATA'!F201="DEF"),IF('CASE DATA'!G201="YES","License &amp; registration","Registration only"),"Z - Neither license nor registration"),"Z - no debt")</f>
        <v>Z - no debt</v>
      </c>
      <c r="D199" s="164">
        <f>SUM('CASE DATA'!I201:R201)</f>
        <v>0</v>
      </c>
    </row>
    <row r="200" spans="1:4" x14ac:dyDescent="0.3">
      <c r="A200" s="117" t="str">
        <f>IF('CASE DATA'!A202="","",'CASE DATA'!A202)</f>
        <v/>
      </c>
      <c r="B200" s="117">
        <f>'CASE DATA'!B202</f>
        <v>0</v>
      </c>
      <c r="C200" s="117" t="str">
        <f>IF(SUM('CASE DATA'!I202:R202)&gt;0,IF(OR('CASE DATA'!F202="GTR",'CASE DATA'!F202="GPL",'CASE DATA'!F202="DEF"),IF('CASE DATA'!G202="YES","License &amp; registration","Registration only"),"Z - Neither license nor registration"),"Z - no debt")</f>
        <v>Z - no debt</v>
      </c>
      <c r="D200" s="164">
        <f>SUM('CASE DATA'!I202:R202)</f>
        <v>0</v>
      </c>
    </row>
    <row r="201" spans="1:4" x14ac:dyDescent="0.3">
      <c r="A201" s="117" t="str">
        <f>IF('CASE DATA'!A203="","",'CASE DATA'!A203)</f>
        <v/>
      </c>
      <c r="B201" s="117">
        <f>'CASE DATA'!B203</f>
        <v>0</v>
      </c>
      <c r="C201" s="117" t="str">
        <f>IF(SUM('CASE DATA'!I203:R203)&gt;0,IF(OR('CASE DATA'!F203="GTR",'CASE DATA'!F203="GPL",'CASE DATA'!F203="DEF"),IF('CASE DATA'!G203="YES","License &amp; registration","Registration only"),"Z - Neither license nor registration"),"Z - no debt")</f>
        <v>Z - no debt</v>
      </c>
      <c r="D201" s="164">
        <f>SUM('CASE DATA'!I203:R203)</f>
        <v>0</v>
      </c>
    </row>
    <row r="202" spans="1:4" x14ac:dyDescent="0.3">
      <c r="A202" s="117" t="str">
        <f>IF('CASE DATA'!A204="","",'CASE DATA'!A204)</f>
        <v/>
      </c>
      <c r="B202" s="117">
        <f>'CASE DATA'!B204</f>
        <v>0</v>
      </c>
      <c r="C202" s="117" t="str">
        <f>IF(SUM('CASE DATA'!I204:R204)&gt;0,IF(OR('CASE DATA'!F204="GTR",'CASE DATA'!F204="GPL",'CASE DATA'!F204="DEF"),IF('CASE DATA'!G204="YES","License &amp; registration","Registration only"),"Z - Neither license nor registration"),"Z - no debt")</f>
        <v>Z - no debt</v>
      </c>
      <c r="D202" s="164">
        <f>SUM('CASE DATA'!I204:R204)</f>
        <v>0</v>
      </c>
    </row>
    <row r="203" spans="1:4" x14ac:dyDescent="0.3">
      <c r="A203" s="117" t="str">
        <f>IF('CASE DATA'!A205="","",'CASE DATA'!A205)</f>
        <v/>
      </c>
      <c r="B203" s="117">
        <f>'CASE DATA'!B205</f>
        <v>0</v>
      </c>
      <c r="C203" s="117" t="str">
        <f>IF(SUM('CASE DATA'!I205:R205)&gt;0,IF(OR('CASE DATA'!F205="GTR",'CASE DATA'!F205="GPL",'CASE DATA'!F205="DEF"),IF('CASE DATA'!G205="YES","License &amp; registration","Registration only"),"Z - Neither license nor registration"),"Z - no debt")</f>
        <v>Z - no debt</v>
      </c>
      <c r="D203" s="164">
        <f>SUM('CASE DATA'!I205:R205)</f>
        <v>0</v>
      </c>
    </row>
    <row r="204" spans="1:4" x14ac:dyDescent="0.3">
      <c r="A204" s="117" t="str">
        <f>IF('CASE DATA'!A206="","",'CASE DATA'!A206)</f>
        <v/>
      </c>
      <c r="B204" s="117">
        <f>'CASE DATA'!B206</f>
        <v>0</v>
      </c>
      <c r="C204" s="117" t="str">
        <f>IF(SUM('CASE DATA'!I206:R206)&gt;0,IF(OR('CASE DATA'!F206="GTR",'CASE DATA'!F206="GPL",'CASE DATA'!F206="DEF"),IF('CASE DATA'!G206="YES","License &amp; registration","Registration only"),"Z - Neither license nor registration"),"Z - no debt")</f>
        <v>Z - no debt</v>
      </c>
      <c r="D204" s="164">
        <f>SUM('CASE DATA'!I206:R206)</f>
        <v>0</v>
      </c>
    </row>
    <row r="205" spans="1:4" x14ac:dyDescent="0.3">
      <c r="A205" s="117" t="str">
        <f>IF('CASE DATA'!A207="","",'CASE DATA'!A207)</f>
        <v/>
      </c>
      <c r="B205" s="117">
        <f>'CASE DATA'!B207</f>
        <v>0</v>
      </c>
      <c r="C205" s="117" t="str">
        <f>IF(SUM('CASE DATA'!I207:R207)&gt;0,IF(OR('CASE DATA'!F207="GTR",'CASE DATA'!F207="GPL",'CASE DATA'!F207="DEF"),IF('CASE DATA'!G207="YES","License &amp; registration","Registration only"),"Z - Neither license nor registration"),"Z - no debt")</f>
        <v>Z - no debt</v>
      </c>
      <c r="D205" s="164">
        <f>SUM('CASE DATA'!I207:R207)</f>
        <v>0</v>
      </c>
    </row>
    <row r="206" spans="1:4" x14ac:dyDescent="0.3">
      <c r="A206" s="117" t="str">
        <f>IF('CASE DATA'!A208="","",'CASE DATA'!A208)</f>
        <v/>
      </c>
      <c r="B206" s="117">
        <f>'CASE DATA'!B208</f>
        <v>0</v>
      </c>
      <c r="C206" s="117" t="str">
        <f>IF(SUM('CASE DATA'!I208:R208)&gt;0,IF(OR('CASE DATA'!F208="GTR",'CASE DATA'!F208="GPL",'CASE DATA'!F208="DEF"),IF('CASE DATA'!G208="YES","License &amp; registration","Registration only"),"Z - Neither license nor registration"),"Z - no debt")</f>
        <v>Z - no debt</v>
      </c>
      <c r="D206" s="164">
        <f>SUM('CASE DATA'!I208:R208)</f>
        <v>0</v>
      </c>
    </row>
    <row r="207" spans="1:4" x14ac:dyDescent="0.3">
      <c r="A207" s="117" t="str">
        <f>IF('CASE DATA'!A209="","",'CASE DATA'!A209)</f>
        <v/>
      </c>
      <c r="B207" s="117">
        <f>'CASE DATA'!B209</f>
        <v>0</v>
      </c>
      <c r="C207" s="117" t="str">
        <f>IF(SUM('CASE DATA'!I209:R209)&gt;0,IF(OR('CASE DATA'!F209="GTR",'CASE DATA'!F209="GPL",'CASE DATA'!F209="DEF"),IF('CASE DATA'!G209="YES","License &amp; registration","Registration only"),"Z - Neither license nor registration"),"Z - no debt")</f>
        <v>Z - no debt</v>
      </c>
      <c r="D207" s="164">
        <f>SUM('CASE DATA'!I209:R209)</f>
        <v>0</v>
      </c>
    </row>
    <row r="208" spans="1:4" x14ac:dyDescent="0.3">
      <c r="A208" s="117" t="str">
        <f>IF('CASE DATA'!A210="","",'CASE DATA'!A210)</f>
        <v/>
      </c>
      <c r="B208" s="117">
        <f>'CASE DATA'!B210</f>
        <v>0</v>
      </c>
      <c r="C208" s="117" t="str">
        <f>IF(SUM('CASE DATA'!I210:R210)&gt;0,IF(OR('CASE DATA'!F210="GTR",'CASE DATA'!F210="GPL",'CASE DATA'!F210="DEF"),IF('CASE DATA'!G210="YES","License &amp; registration","Registration only"),"Z - Neither license nor registration"),"Z - no debt")</f>
        <v>Z - no debt</v>
      </c>
      <c r="D208" s="164">
        <f>SUM('CASE DATA'!I210:R210)</f>
        <v>0</v>
      </c>
    </row>
    <row r="209" spans="1:4" x14ac:dyDescent="0.3">
      <c r="A209" s="117" t="str">
        <f>IF('CASE DATA'!A211="","",'CASE DATA'!A211)</f>
        <v/>
      </c>
      <c r="B209" s="117">
        <f>'CASE DATA'!B211</f>
        <v>0</v>
      </c>
      <c r="C209" s="117" t="str">
        <f>IF(SUM('CASE DATA'!I211:R211)&gt;0,IF(OR('CASE DATA'!F211="GTR",'CASE DATA'!F211="GPL",'CASE DATA'!F211="DEF"),IF('CASE DATA'!G211="YES","License &amp; registration","Registration only"),"Z - Neither license nor registration"),"Z - no debt")</f>
        <v>Z - no debt</v>
      </c>
      <c r="D209" s="164">
        <f>SUM('CASE DATA'!I211:R211)</f>
        <v>0</v>
      </c>
    </row>
    <row r="210" spans="1:4" x14ac:dyDescent="0.3">
      <c r="A210" s="117" t="str">
        <f>IF('CASE DATA'!A212="","",'CASE DATA'!A212)</f>
        <v/>
      </c>
      <c r="B210" s="117">
        <f>'CASE DATA'!B212</f>
        <v>0</v>
      </c>
      <c r="C210" s="117" t="str">
        <f>IF(SUM('CASE DATA'!I212:R212)&gt;0,IF(OR('CASE DATA'!F212="GTR",'CASE DATA'!F212="GPL",'CASE DATA'!F212="DEF"),IF('CASE DATA'!G212="YES","License &amp; registration","Registration only"),"Z - Neither license nor registration"),"Z - no debt")</f>
        <v>Z - no debt</v>
      </c>
      <c r="D210" s="164">
        <f>SUM('CASE DATA'!I212:R212)</f>
        <v>0</v>
      </c>
    </row>
    <row r="211" spans="1:4" x14ac:dyDescent="0.3">
      <c r="A211" s="117" t="str">
        <f>IF('CASE DATA'!A213="","",'CASE DATA'!A213)</f>
        <v/>
      </c>
      <c r="B211" s="117">
        <f>'CASE DATA'!B213</f>
        <v>0</v>
      </c>
      <c r="C211" s="117" t="str">
        <f>IF(SUM('CASE DATA'!I213:R213)&gt;0,IF(OR('CASE DATA'!F213="GTR",'CASE DATA'!F213="GPL",'CASE DATA'!F213="DEF"),IF('CASE DATA'!G213="YES","License &amp; registration","Registration only"),"Z - Neither license nor registration"),"Z - no debt")</f>
        <v>Z - no debt</v>
      </c>
      <c r="D211" s="164">
        <f>SUM('CASE DATA'!I213:R213)</f>
        <v>0</v>
      </c>
    </row>
    <row r="212" spans="1:4" x14ac:dyDescent="0.3">
      <c r="A212" s="117" t="str">
        <f>IF('CASE DATA'!A214="","",'CASE DATA'!A214)</f>
        <v/>
      </c>
      <c r="B212" s="117">
        <f>'CASE DATA'!B214</f>
        <v>0</v>
      </c>
      <c r="C212" s="117" t="str">
        <f>IF(SUM('CASE DATA'!I214:R214)&gt;0,IF(OR('CASE DATA'!F214="GTR",'CASE DATA'!F214="GPL",'CASE DATA'!F214="DEF"),IF('CASE DATA'!G214="YES","License &amp; registration","Registration only"),"Z - Neither license nor registration"),"Z - no debt")</f>
        <v>Z - no debt</v>
      </c>
      <c r="D212" s="164">
        <f>SUM('CASE DATA'!I214:R214)</f>
        <v>0</v>
      </c>
    </row>
    <row r="213" spans="1:4" x14ac:dyDescent="0.3">
      <c r="A213" s="117" t="str">
        <f>IF('CASE DATA'!A215="","",'CASE DATA'!A215)</f>
        <v/>
      </c>
      <c r="B213" s="117">
        <f>'CASE DATA'!B215</f>
        <v>0</v>
      </c>
      <c r="C213" s="117" t="str">
        <f>IF(SUM('CASE DATA'!I215:R215)&gt;0,IF(OR('CASE DATA'!F215="GTR",'CASE DATA'!F215="GPL",'CASE DATA'!F215="DEF"),IF('CASE DATA'!G215="YES","License &amp; registration","Registration only"),"Z - Neither license nor registration"),"Z - no debt")</f>
        <v>Z - no debt</v>
      </c>
      <c r="D213" s="164">
        <f>SUM('CASE DATA'!I215:R215)</f>
        <v>0</v>
      </c>
    </row>
    <row r="214" spans="1:4" x14ac:dyDescent="0.3">
      <c r="A214" s="117" t="str">
        <f>IF('CASE DATA'!A216="","",'CASE DATA'!A216)</f>
        <v/>
      </c>
      <c r="B214" s="117">
        <f>'CASE DATA'!B216</f>
        <v>0</v>
      </c>
      <c r="C214" s="117" t="str">
        <f>IF(SUM('CASE DATA'!I216:R216)&gt;0,IF(OR('CASE DATA'!F216="GTR",'CASE DATA'!F216="GPL",'CASE DATA'!F216="DEF"),IF('CASE DATA'!G216="YES","License &amp; registration","Registration only"),"Z - Neither license nor registration"),"Z - no debt")</f>
        <v>Z - no debt</v>
      </c>
      <c r="D214" s="164">
        <f>SUM('CASE DATA'!I216:R216)</f>
        <v>0</v>
      </c>
    </row>
    <row r="215" spans="1:4" x14ac:dyDescent="0.3">
      <c r="A215" s="117" t="str">
        <f>IF('CASE DATA'!A217="","",'CASE DATA'!A217)</f>
        <v/>
      </c>
      <c r="B215" s="117">
        <f>'CASE DATA'!B217</f>
        <v>0</v>
      </c>
      <c r="C215" s="117" t="str">
        <f>IF(SUM('CASE DATA'!I217:R217)&gt;0,IF(OR('CASE DATA'!F217="GTR",'CASE DATA'!F217="GPL",'CASE DATA'!F217="DEF"),IF('CASE DATA'!G217="YES","License &amp; registration","Registration only"),"Z - Neither license nor registration"),"Z - no debt")</f>
        <v>Z - no debt</v>
      </c>
      <c r="D215" s="164">
        <f>SUM('CASE DATA'!I217:R217)</f>
        <v>0</v>
      </c>
    </row>
    <row r="216" spans="1:4" x14ac:dyDescent="0.3">
      <c r="A216" s="117" t="str">
        <f>IF('CASE DATA'!A218="","",'CASE DATA'!A218)</f>
        <v/>
      </c>
      <c r="B216" s="117">
        <f>'CASE DATA'!B218</f>
        <v>0</v>
      </c>
      <c r="C216" s="117" t="str">
        <f>IF(SUM('CASE DATA'!I218:R218)&gt;0,IF(OR('CASE DATA'!F218="GTR",'CASE DATA'!F218="GPL",'CASE DATA'!F218="DEF"),IF('CASE DATA'!G218="YES","License &amp; registration","Registration only"),"Z - Neither license nor registration"),"Z - no debt")</f>
        <v>Z - no debt</v>
      </c>
      <c r="D216" s="164">
        <f>SUM('CASE DATA'!I218:R218)</f>
        <v>0</v>
      </c>
    </row>
    <row r="217" spans="1:4" x14ac:dyDescent="0.3">
      <c r="A217" s="117" t="str">
        <f>IF('CASE DATA'!A219="","",'CASE DATA'!A219)</f>
        <v/>
      </c>
      <c r="B217" s="117">
        <f>'CASE DATA'!B219</f>
        <v>0</v>
      </c>
      <c r="C217" s="117" t="str">
        <f>IF(SUM('CASE DATA'!I219:R219)&gt;0,IF(OR('CASE DATA'!F219="GTR",'CASE DATA'!F219="GPL",'CASE DATA'!F219="DEF"),IF('CASE DATA'!G219="YES","License &amp; registration","Registration only"),"Z - Neither license nor registration"),"Z - no debt")</f>
        <v>Z - no debt</v>
      </c>
      <c r="D217" s="164">
        <f>SUM('CASE DATA'!I219:R219)</f>
        <v>0</v>
      </c>
    </row>
    <row r="218" spans="1:4" x14ac:dyDescent="0.3">
      <c r="A218" s="117" t="str">
        <f>IF('CASE DATA'!A220="","",'CASE DATA'!A220)</f>
        <v/>
      </c>
      <c r="B218" s="117">
        <f>'CASE DATA'!B220</f>
        <v>0</v>
      </c>
      <c r="C218" s="117" t="str">
        <f>IF(SUM('CASE DATA'!I220:R220)&gt;0,IF(OR('CASE DATA'!F220="GTR",'CASE DATA'!F220="GPL",'CASE DATA'!F220="DEF"),IF('CASE DATA'!G220="YES","License &amp; registration","Registration only"),"Z - Neither license nor registration"),"Z - no debt")</f>
        <v>Z - no debt</v>
      </c>
      <c r="D218" s="164">
        <f>SUM('CASE DATA'!I220:R220)</f>
        <v>0</v>
      </c>
    </row>
    <row r="219" spans="1:4" x14ac:dyDescent="0.3">
      <c r="A219" s="117" t="str">
        <f>IF('CASE DATA'!A221="","",'CASE DATA'!A221)</f>
        <v/>
      </c>
      <c r="B219" s="117">
        <f>'CASE DATA'!B221</f>
        <v>0</v>
      </c>
      <c r="C219" s="117" t="str">
        <f>IF(SUM('CASE DATA'!I221:R221)&gt;0,IF(OR('CASE DATA'!F221="GTR",'CASE DATA'!F221="GPL",'CASE DATA'!F221="DEF"),IF('CASE DATA'!G221="YES","License &amp; registration","Registration only"),"Z - Neither license nor registration"),"Z - no debt")</f>
        <v>Z - no debt</v>
      </c>
      <c r="D219" s="164">
        <f>SUM('CASE DATA'!I221:R221)</f>
        <v>0</v>
      </c>
    </row>
    <row r="220" spans="1:4" x14ac:dyDescent="0.3">
      <c r="A220" s="117" t="str">
        <f>IF('CASE DATA'!A222="","",'CASE DATA'!A222)</f>
        <v/>
      </c>
      <c r="B220" s="117">
        <f>'CASE DATA'!B222</f>
        <v>0</v>
      </c>
      <c r="C220" s="117" t="str">
        <f>IF(SUM('CASE DATA'!I222:R222)&gt;0,IF(OR('CASE DATA'!F222="GTR",'CASE DATA'!F222="GPL",'CASE DATA'!F222="DEF"),IF('CASE DATA'!G222="YES","License &amp; registration","Registration only"),"Z - Neither license nor registration"),"Z - no debt")</f>
        <v>Z - no debt</v>
      </c>
      <c r="D220" s="164">
        <f>SUM('CASE DATA'!I222:R222)</f>
        <v>0</v>
      </c>
    </row>
    <row r="221" spans="1:4" x14ac:dyDescent="0.3">
      <c r="A221" s="117" t="str">
        <f>IF('CASE DATA'!A223="","",'CASE DATA'!A223)</f>
        <v/>
      </c>
      <c r="B221" s="117">
        <f>'CASE DATA'!B223</f>
        <v>0</v>
      </c>
      <c r="C221" s="117" t="str">
        <f>IF(SUM('CASE DATA'!I223:R223)&gt;0,IF(OR('CASE DATA'!F223="GTR",'CASE DATA'!F223="GPL",'CASE DATA'!F223="DEF"),IF('CASE DATA'!G223="YES","License &amp; registration","Registration only"),"Z - Neither license nor registration"),"Z - no debt")</f>
        <v>Z - no debt</v>
      </c>
      <c r="D221" s="164">
        <f>SUM('CASE DATA'!I223:R223)</f>
        <v>0</v>
      </c>
    </row>
    <row r="222" spans="1:4" x14ac:dyDescent="0.3">
      <c r="A222" s="117" t="str">
        <f>IF('CASE DATA'!A224="","",'CASE DATA'!A224)</f>
        <v/>
      </c>
      <c r="B222" s="117">
        <f>'CASE DATA'!B224</f>
        <v>0</v>
      </c>
      <c r="C222" s="117" t="str">
        <f>IF(SUM('CASE DATA'!I224:R224)&gt;0,IF(OR('CASE DATA'!F224="GTR",'CASE DATA'!F224="GPL",'CASE DATA'!F224="DEF"),IF('CASE DATA'!G224="YES","License &amp; registration","Registration only"),"Z - Neither license nor registration"),"Z - no debt")</f>
        <v>Z - no debt</v>
      </c>
      <c r="D222" s="164">
        <f>SUM('CASE DATA'!I224:R224)</f>
        <v>0</v>
      </c>
    </row>
    <row r="223" spans="1:4" x14ac:dyDescent="0.3">
      <c r="A223" s="117" t="str">
        <f>IF('CASE DATA'!A225="","",'CASE DATA'!A225)</f>
        <v/>
      </c>
      <c r="B223" s="117">
        <f>'CASE DATA'!B225</f>
        <v>0</v>
      </c>
      <c r="C223" s="117" t="str">
        <f>IF(SUM('CASE DATA'!I225:R225)&gt;0,IF(OR('CASE DATA'!F225="GTR",'CASE DATA'!F225="GPL",'CASE DATA'!F225="DEF"),IF('CASE DATA'!G225="YES","License &amp; registration","Registration only"),"Z - Neither license nor registration"),"Z - no debt")</f>
        <v>Z - no debt</v>
      </c>
      <c r="D223" s="164">
        <f>SUM('CASE DATA'!I225:R225)</f>
        <v>0</v>
      </c>
    </row>
    <row r="224" spans="1:4" x14ac:dyDescent="0.3">
      <c r="A224" s="117" t="str">
        <f>IF('CASE DATA'!A226="","",'CASE DATA'!A226)</f>
        <v/>
      </c>
      <c r="B224" s="117">
        <f>'CASE DATA'!B226</f>
        <v>0</v>
      </c>
      <c r="C224" s="117" t="str">
        <f>IF(SUM('CASE DATA'!I226:R226)&gt;0,IF(OR('CASE DATA'!F226="GTR",'CASE DATA'!F226="GPL",'CASE DATA'!F226="DEF"),IF('CASE DATA'!G226="YES","License &amp; registration","Registration only"),"Z - Neither license nor registration"),"Z - no debt")</f>
        <v>Z - no debt</v>
      </c>
      <c r="D224" s="164">
        <f>SUM('CASE DATA'!I226:R226)</f>
        <v>0</v>
      </c>
    </row>
    <row r="225" spans="1:4" x14ac:dyDescent="0.3">
      <c r="A225" s="117" t="str">
        <f>IF('CASE DATA'!A227="","",'CASE DATA'!A227)</f>
        <v/>
      </c>
      <c r="B225" s="117">
        <f>'CASE DATA'!B227</f>
        <v>0</v>
      </c>
      <c r="C225" s="117" t="str">
        <f>IF(SUM('CASE DATA'!I227:R227)&gt;0,IF(OR('CASE DATA'!F227="GTR",'CASE DATA'!F227="GPL",'CASE DATA'!F227="DEF"),IF('CASE DATA'!G227="YES","License &amp; registration","Registration only"),"Z - Neither license nor registration"),"Z - no debt")</f>
        <v>Z - no debt</v>
      </c>
      <c r="D225" s="164">
        <f>SUM('CASE DATA'!I227:R227)</f>
        <v>0</v>
      </c>
    </row>
    <row r="226" spans="1:4" x14ac:dyDescent="0.3">
      <c r="A226" s="117" t="str">
        <f>IF('CASE DATA'!A228="","",'CASE DATA'!A228)</f>
        <v/>
      </c>
      <c r="B226" s="117">
        <f>'CASE DATA'!B228</f>
        <v>0</v>
      </c>
      <c r="C226" s="117" t="str">
        <f>IF(SUM('CASE DATA'!I228:R228)&gt;0,IF(OR('CASE DATA'!F228="GTR",'CASE DATA'!F228="GPL",'CASE DATA'!F228="DEF"),IF('CASE DATA'!G228="YES","License &amp; registration","Registration only"),"Z - Neither license nor registration"),"Z - no debt")</f>
        <v>Z - no debt</v>
      </c>
      <c r="D226" s="164">
        <f>SUM('CASE DATA'!I228:R228)</f>
        <v>0</v>
      </c>
    </row>
    <row r="227" spans="1:4" x14ac:dyDescent="0.3">
      <c r="A227" s="117" t="str">
        <f>IF('CASE DATA'!A229="","",'CASE DATA'!A229)</f>
        <v/>
      </c>
      <c r="B227" s="117">
        <f>'CASE DATA'!B229</f>
        <v>0</v>
      </c>
      <c r="C227" s="117" t="str">
        <f>IF(SUM('CASE DATA'!I229:R229)&gt;0,IF(OR('CASE DATA'!F229="GTR",'CASE DATA'!F229="GPL",'CASE DATA'!F229="DEF"),IF('CASE DATA'!G229="YES","License &amp; registration","Registration only"),"Z - Neither license nor registration"),"Z - no debt")</f>
        <v>Z - no debt</v>
      </c>
      <c r="D227" s="164">
        <f>SUM('CASE DATA'!I229:R229)</f>
        <v>0</v>
      </c>
    </row>
    <row r="228" spans="1:4" x14ac:dyDescent="0.3">
      <c r="A228" s="117" t="str">
        <f>IF('CASE DATA'!A230="","",'CASE DATA'!A230)</f>
        <v/>
      </c>
      <c r="B228" s="117">
        <f>'CASE DATA'!B230</f>
        <v>0</v>
      </c>
      <c r="C228" s="117" t="str">
        <f>IF(SUM('CASE DATA'!I230:R230)&gt;0,IF(OR('CASE DATA'!F230="GTR",'CASE DATA'!F230="GPL",'CASE DATA'!F230="DEF"),IF('CASE DATA'!G230="YES","License &amp; registration","Registration only"),"Z - Neither license nor registration"),"Z - no debt")</f>
        <v>Z - no debt</v>
      </c>
      <c r="D228" s="164">
        <f>SUM('CASE DATA'!I230:R230)</f>
        <v>0</v>
      </c>
    </row>
    <row r="229" spans="1:4" x14ac:dyDescent="0.3">
      <c r="A229" s="117" t="str">
        <f>IF('CASE DATA'!A231="","",'CASE DATA'!A231)</f>
        <v/>
      </c>
      <c r="B229" s="117">
        <f>'CASE DATA'!B231</f>
        <v>0</v>
      </c>
      <c r="C229" s="117" t="str">
        <f>IF(SUM('CASE DATA'!I231:R231)&gt;0,IF(OR('CASE DATA'!F231="GTR",'CASE DATA'!F231="GPL",'CASE DATA'!F231="DEF"),IF('CASE DATA'!G231="YES","License &amp; registration","Registration only"),"Z - Neither license nor registration"),"Z - no debt")</f>
        <v>Z - no debt</v>
      </c>
      <c r="D229" s="164">
        <f>SUM('CASE DATA'!I231:R231)</f>
        <v>0</v>
      </c>
    </row>
    <row r="230" spans="1:4" x14ac:dyDescent="0.3">
      <c r="A230" s="117" t="str">
        <f>IF('CASE DATA'!A232="","",'CASE DATA'!A232)</f>
        <v/>
      </c>
      <c r="B230" s="117">
        <f>'CASE DATA'!B232</f>
        <v>0</v>
      </c>
      <c r="C230" s="117" t="str">
        <f>IF(SUM('CASE DATA'!I232:R232)&gt;0,IF(OR('CASE DATA'!F232="GTR",'CASE DATA'!F232="GPL",'CASE DATA'!F232="DEF"),IF('CASE DATA'!G232="YES","License &amp; registration","Registration only"),"Z - Neither license nor registration"),"Z - no debt")</f>
        <v>Z - no debt</v>
      </c>
      <c r="D230" s="164">
        <f>SUM('CASE DATA'!I232:R232)</f>
        <v>0</v>
      </c>
    </row>
    <row r="231" spans="1:4" x14ac:dyDescent="0.3">
      <c r="A231" s="117" t="str">
        <f>IF('CASE DATA'!A233="","",'CASE DATA'!A233)</f>
        <v/>
      </c>
      <c r="B231" s="117">
        <f>'CASE DATA'!B233</f>
        <v>0</v>
      </c>
      <c r="C231" s="117" t="str">
        <f>IF(SUM('CASE DATA'!I233:R233)&gt;0,IF(OR('CASE DATA'!F233="GTR",'CASE DATA'!F233="GPL",'CASE DATA'!F233="DEF"),IF('CASE DATA'!G233="YES","License &amp; registration","Registration only"),"Z - Neither license nor registration"),"Z - no debt")</f>
        <v>Z - no debt</v>
      </c>
      <c r="D231" s="164">
        <f>SUM('CASE DATA'!I233:R233)</f>
        <v>0</v>
      </c>
    </row>
    <row r="232" spans="1:4" x14ac:dyDescent="0.3">
      <c r="A232" s="117" t="str">
        <f>IF('CASE DATA'!A234="","",'CASE DATA'!A234)</f>
        <v/>
      </c>
      <c r="B232" s="117">
        <f>'CASE DATA'!B234</f>
        <v>0</v>
      </c>
      <c r="C232" s="117" t="str">
        <f>IF(SUM('CASE DATA'!I234:R234)&gt;0,IF(OR('CASE DATA'!F234="GTR",'CASE DATA'!F234="GPL",'CASE DATA'!F234="DEF"),IF('CASE DATA'!G234="YES","License &amp; registration","Registration only"),"Z - Neither license nor registration"),"Z - no debt")</f>
        <v>Z - no debt</v>
      </c>
      <c r="D232" s="164">
        <f>SUM('CASE DATA'!I234:R234)</f>
        <v>0</v>
      </c>
    </row>
    <row r="233" spans="1:4" x14ac:dyDescent="0.3">
      <c r="A233" s="117" t="str">
        <f>IF('CASE DATA'!A235="","",'CASE DATA'!A235)</f>
        <v/>
      </c>
      <c r="B233" s="117">
        <f>'CASE DATA'!B235</f>
        <v>0</v>
      </c>
      <c r="C233" s="117" t="str">
        <f>IF(SUM('CASE DATA'!I235:R235)&gt;0,IF(OR('CASE DATA'!F235="GTR",'CASE DATA'!F235="GPL",'CASE DATA'!F235="DEF"),IF('CASE DATA'!G235="YES","License &amp; registration","Registration only"),"Z - Neither license nor registration"),"Z - no debt")</f>
        <v>Z - no debt</v>
      </c>
      <c r="D233" s="164">
        <f>SUM('CASE DATA'!I235:R235)</f>
        <v>0</v>
      </c>
    </row>
    <row r="234" spans="1:4" x14ac:dyDescent="0.3">
      <c r="A234" s="117" t="str">
        <f>IF('CASE DATA'!A236="","",'CASE DATA'!A236)</f>
        <v/>
      </c>
      <c r="B234" s="117">
        <f>'CASE DATA'!B236</f>
        <v>0</v>
      </c>
      <c r="C234" s="117" t="str">
        <f>IF(SUM('CASE DATA'!I236:R236)&gt;0,IF(OR('CASE DATA'!F236="GTR",'CASE DATA'!F236="GPL",'CASE DATA'!F236="DEF"),IF('CASE DATA'!G236="YES","License &amp; registration","Registration only"),"Z - Neither license nor registration"),"Z - no debt")</f>
        <v>Z - no debt</v>
      </c>
      <c r="D234" s="164">
        <f>SUM('CASE DATA'!I236:R236)</f>
        <v>0</v>
      </c>
    </row>
    <row r="235" spans="1:4" x14ac:dyDescent="0.3">
      <c r="A235" s="117" t="str">
        <f>IF('CASE DATA'!A237="","",'CASE DATA'!A237)</f>
        <v/>
      </c>
      <c r="B235" s="117">
        <f>'CASE DATA'!B237</f>
        <v>0</v>
      </c>
      <c r="C235" s="117" t="str">
        <f>IF(SUM('CASE DATA'!I237:R237)&gt;0,IF(OR('CASE DATA'!F237="GTR",'CASE DATA'!F237="GPL",'CASE DATA'!F237="DEF"),IF('CASE DATA'!G237="YES","License &amp; registration","Registration only"),"Z - Neither license nor registration"),"Z - no debt")</f>
        <v>Z - no debt</v>
      </c>
      <c r="D235" s="164">
        <f>SUM('CASE DATA'!I237:R237)</f>
        <v>0</v>
      </c>
    </row>
    <row r="236" spans="1:4" x14ac:dyDescent="0.3">
      <c r="A236" s="117" t="str">
        <f>IF('CASE DATA'!A238="","",'CASE DATA'!A238)</f>
        <v/>
      </c>
      <c r="B236" s="117">
        <f>'CASE DATA'!B238</f>
        <v>0</v>
      </c>
      <c r="C236" s="117" t="str">
        <f>IF(SUM('CASE DATA'!I238:R238)&gt;0,IF(OR('CASE DATA'!F238="GTR",'CASE DATA'!F238="GPL",'CASE DATA'!F238="DEF"),IF('CASE DATA'!G238="YES","License &amp; registration","Registration only"),"Z - Neither license nor registration"),"Z - no debt")</f>
        <v>Z - no debt</v>
      </c>
      <c r="D236" s="164">
        <f>SUM('CASE DATA'!I238:R238)</f>
        <v>0</v>
      </c>
    </row>
    <row r="237" spans="1:4" x14ac:dyDescent="0.3">
      <c r="A237" s="117" t="str">
        <f>IF('CASE DATA'!A239="","",'CASE DATA'!A239)</f>
        <v/>
      </c>
      <c r="B237" s="117">
        <f>'CASE DATA'!B239</f>
        <v>0</v>
      </c>
      <c r="C237" s="117" t="str">
        <f>IF(SUM('CASE DATA'!I239:R239)&gt;0,IF(OR('CASE DATA'!F239="GTR",'CASE DATA'!F239="GPL",'CASE DATA'!F239="DEF"),IF('CASE DATA'!G239="YES","License &amp; registration","Registration only"),"Z - Neither license nor registration"),"Z - no debt")</f>
        <v>Z - no debt</v>
      </c>
      <c r="D237" s="164">
        <f>SUM('CASE DATA'!I239:R239)</f>
        <v>0</v>
      </c>
    </row>
    <row r="238" spans="1:4" x14ac:dyDescent="0.3">
      <c r="A238" s="117" t="str">
        <f>IF('CASE DATA'!A240="","",'CASE DATA'!A240)</f>
        <v/>
      </c>
      <c r="B238" s="117">
        <f>'CASE DATA'!B240</f>
        <v>0</v>
      </c>
      <c r="C238" s="117" t="str">
        <f>IF(SUM('CASE DATA'!I240:R240)&gt;0,IF(OR('CASE DATA'!F240="GTR",'CASE DATA'!F240="GPL",'CASE DATA'!F240="DEF"),IF('CASE DATA'!G240="YES","License &amp; registration","Registration only"),"Z - Neither license nor registration"),"Z - no debt")</f>
        <v>Z - no debt</v>
      </c>
      <c r="D238" s="164">
        <f>SUM('CASE DATA'!I240:R240)</f>
        <v>0</v>
      </c>
    </row>
    <row r="239" spans="1:4" x14ac:dyDescent="0.3">
      <c r="A239" s="117" t="str">
        <f>IF('CASE DATA'!A241="","",'CASE DATA'!A241)</f>
        <v/>
      </c>
      <c r="B239" s="117">
        <f>'CASE DATA'!B241</f>
        <v>0</v>
      </c>
      <c r="C239" s="117" t="str">
        <f>IF(SUM('CASE DATA'!I241:R241)&gt;0,IF(OR('CASE DATA'!F241="GTR",'CASE DATA'!F241="GPL",'CASE DATA'!F241="DEF"),IF('CASE DATA'!G241="YES","License &amp; registration","Registration only"),"Z - Neither license nor registration"),"Z - no debt")</f>
        <v>Z - no debt</v>
      </c>
      <c r="D239" s="164">
        <f>SUM('CASE DATA'!I241:R241)</f>
        <v>0</v>
      </c>
    </row>
    <row r="240" spans="1:4" x14ac:dyDescent="0.3">
      <c r="A240" s="117" t="str">
        <f>IF('CASE DATA'!A242="","",'CASE DATA'!A242)</f>
        <v/>
      </c>
      <c r="B240" s="117">
        <f>'CASE DATA'!B242</f>
        <v>0</v>
      </c>
      <c r="C240" s="117" t="str">
        <f>IF(SUM('CASE DATA'!I242:R242)&gt;0,IF(OR('CASE DATA'!F242="GTR",'CASE DATA'!F242="GPL",'CASE DATA'!F242="DEF"),IF('CASE DATA'!G242="YES","License &amp; registration","Registration only"),"Z - Neither license nor registration"),"Z - no debt")</f>
        <v>Z - no debt</v>
      </c>
      <c r="D240" s="164">
        <f>SUM('CASE DATA'!I242:R242)</f>
        <v>0</v>
      </c>
    </row>
    <row r="241" spans="1:4" x14ac:dyDescent="0.3">
      <c r="A241" s="117" t="str">
        <f>IF('CASE DATA'!A243="","",'CASE DATA'!A243)</f>
        <v/>
      </c>
      <c r="B241" s="117">
        <f>'CASE DATA'!B243</f>
        <v>0</v>
      </c>
      <c r="C241" s="117" t="str">
        <f>IF(SUM('CASE DATA'!I243:R243)&gt;0,IF(OR('CASE DATA'!F243="GTR",'CASE DATA'!F243="GPL",'CASE DATA'!F243="DEF"),IF('CASE DATA'!G243="YES","License &amp; registration","Registration only"),"Z - Neither license nor registration"),"Z - no debt")</f>
        <v>Z - no debt</v>
      </c>
      <c r="D241" s="164">
        <f>SUM('CASE DATA'!I243:R243)</f>
        <v>0</v>
      </c>
    </row>
    <row r="242" spans="1:4" x14ac:dyDescent="0.3">
      <c r="A242" s="117" t="str">
        <f>IF('CASE DATA'!A244="","",'CASE DATA'!A244)</f>
        <v/>
      </c>
      <c r="B242" s="117">
        <f>'CASE DATA'!B244</f>
        <v>0</v>
      </c>
      <c r="C242" s="117" t="str">
        <f>IF(SUM('CASE DATA'!I244:R244)&gt;0,IF(OR('CASE DATA'!F244="GTR",'CASE DATA'!F244="GPL",'CASE DATA'!F244="DEF"),IF('CASE DATA'!G244="YES","License &amp; registration","Registration only"),"Z - Neither license nor registration"),"Z - no debt")</f>
        <v>Z - no debt</v>
      </c>
      <c r="D242" s="164">
        <f>SUM('CASE DATA'!I244:R244)</f>
        <v>0</v>
      </c>
    </row>
    <row r="243" spans="1:4" x14ac:dyDescent="0.3">
      <c r="A243" s="117" t="str">
        <f>IF('CASE DATA'!A245="","",'CASE DATA'!A245)</f>
        <v/>
      </c>
      <c r="B243" s="117">
        <f>'CASE DATA'!B245</f>
        <v>0</v>
      </c>
      <c r="C243" s="117" t="str">
        <f>IF(SUM('CASE DATA'!I245:R245)&gt;0,IF(OR('CASE DATA'!F245="GTR",'CASE DATA'!F245="GPL",'CASE DATA'!F245="DEF"),IF('CASE DATA'!G245="YES","License &amp; registration","Registration only"),"Z - Neither license nor registration"),"Z - no debt")</f>
        <v>Z - no debt</v>
      </c>
      <c r="D243" s="164">
        <f>SUM('CASE DATA'!I245:R245)</f>
        <v>0</v>
      </c>
    </row>
    <row r="244" spans="1:4" x14ac:dyDescent="0.3">
      <c r="A244" s="117" t="str">
        <f>IF('CASE DATA'!A246="","",'CASE DATA'!A246)</f>
        <v/>
      </c>
      <c r="B244" s="117">
        <f>'CASE DATA'!B246</f>
        <v>0</v>
      </c>
      <c r="C244" s="117" t="str">
        <f>IF(SUM('CASE DATA'!I246:R246)&gt;0,IF(OR('CASE DATA'!F246="GTR",'CASE DATA'!F246="GPL",'CASE DATA'!F246="DEF"),IF('CASE DATA'!G246="YES","License &amp; registration","Registration only"),"Z - Neither license nor registration"),"Z - no debt")</f>
        <v>Z - no debt</v>
      </c>
      <c r="D244" s="164">
        <f>SUM('CASE DATA'!I246:R246)</f>
        <v>0</v>
      </c>
    </row>
    <row r="245" spans="1:4" x14ac:dyDescent="0.3">
      <c r="A245" s="117" t="str">
        <f>IF('CASE DATA'!A247="","",'CASE DATA'!A247)</f>
        <v/>
      </c>
      <c r="B245" s="117">
        <f>'CASE DATA'!B247</f>
        <v>0</v>
      </c>
      <c r="C245" s="117" t="str">
        <f>IF(SUM('CASE DATA'!I247:R247)&gt;0,IF(OR('CASE DATA'!F247="GTR",'CASE DATA'!F247="GPL",'CASE DATA'!F247="DEF"),IF('CASE DATA'!G247="YES","License &amp; registration","Registration only"),"Z - Neither license nor registration"),"Z - no debt")</f>
        <v>Z - no debt</v>
      </c>
      <c r="D245" s="164">
        <f>SUM('CASE DATA'!I247:R247)</f>
        <v>0</v>
      </c>
    </row>
    <row r="246" spans="1:4" x14ac:dyDescent="0.3">
      <c r="A246" s="117" t="str">
        <f>IF('CASE DATA'!A248="","",'CASE DATA'!A248)</f>
        <v/>
      </c>
      <c r="B246" s="117">
        <f>'CASE DATA'!B248</f>
        <v>0</v>
      </c>
      <c r="C246" s="117" t="str">
        <f>IF(SUM('CASE DATA'!I248:R248)&gt;0,IF(OR('CASE DATA'!F248="GTR",'CASE DATA'!F248="GPL",'CASE DATA'!F248="DEF"),IF('CASE DATA'!G248="YES","License &amp; registration","Registration only"),"Z - Neither license nor registration"),"Z - no debt")</f>
        <v>Z - no debt</v>
      </c>
      <c r="D246" s="164">
        <f>SUM('CASE DATA'!I248:R248)</f>
        <v>0</v>
      </c>
    </row>
    <row r="247" spans="1:4" x14ac:dyDescent="0.3">
      <c r="A247" s="117" t="str">
        <f>IF('CASE DATA'!A249="","",'CASE DATA'!A249)</f>
        <v/>
      </c>
      <c r="B247" s="117">
        <f>'CASE DATA'!B249</f>
        <v>0</v>
      </c>
      <c r="C247" s="117" t="str">
        <f>IF(SUM('CASE DATA'!I249:R249)&gt;0,IF(OR('CASE DATA'!F249="GTR",'CASE DATA'!F249="GPL",'CASE DATA'!F249="DEF"),IF('CASE DATA'!G249="YES","License &amp; registration","Registration only"),"Z - Neither license nor registration"),"Z - no debt")</f>
        <v>Z - no debt</v>
      </c>
      <c r="D247" s="164">
        <f>SUM('CASE DATA'!I249:R249)</f>
        <v>0</v>
      </c>
    </row>
    <row r="248" spans="1:4" x14ac:dyDescent="0.3">
      <c r="A248" s="117" t="str">
        <f>IF('CASE DATA'!A250="","",'CASE DATA'!A250)</f>
        <v/>
      </c>
      <c r="B248" s="117">
        <f>'CASE DATA'!B250</f>
        <v>0</v>
      </c>
      <c r="C248" s="117" t="str">
        <f>IF(SUM('CASE DATA'!I250:R250)&gt;0,IF(OR('CASE DATA'!F250="GTR",'CASE DATA'!F250="GPL",'CASE DATA'!F250="DEF"),IF('CASE DATA'!G250="YES","License &amp; registration","Registration only"),"Z - Neither license nor registration"),"Z - no debt")</f>
        <v>Z - no debt</v>
      </c>
      <c r="D248" s="164">
        <f>SUM('CASE DATA'!I250:R250)</f>
        <v>0</v>
      </c>
    </row>
    <row r="249" spans="1:4" x14ac:dyDescent="0.3">
      <c r="A249" s="117" t="str">
        <f>IF('CASE DATA'!A251="","",'CASE DATA'!A251)</f>
        <v/>
      </c>
      <c r="B249" s="117">
        <f>'CASE DATA'!B251</f>
        <v>0</v>
      </c>
      <c r="C249" s="117" t="str">
        <f>IF(SUM('CASE DATA'!I251:R251)&gt;0,IF(OR('CASE DATA'!F251="GTR",'CASE DATA'!F251="GPL",'CASE DATA'!F251="DEF"),IF('CASE DATA'!G251="YES","License &amp; registration","Registration only"),"Z - Neither license nor registration"),"Z - no debt")</f>
        <v>Z - no debt</v>
      </c>
      <c r="D249" s="164">
        <f>SUM('CASE DATA'!I251:R251)</f>
        <v>0</v>
      </c>
    </row>
    <row r="250" spans="1:4" x14ac:dyDescent="0.3">
      <c r="A250" s="117" t="str">
        <f>IF('CASE DATA'!A252="","",'CASE DATA'!A252)</f>
        <v/>
      </c>
      <c r="B250" s="117">
        <f>'CASE DATA'!B252</f>
        <v>0</v>
      </c>
      <c r="C250" s="117" t="str">
        <f>IF(SUM('CASE DATA'!I252:R252)&gt;0,IF(OR('CASE DATA'!F252="GTR",'CASE DATA'!F252="GPL",'CASE DATA'!F252="DEF"),IF('CASE DATA'!G252="YES","License &amp; registration","Registration only"),"Z - Neither license nor registration"),"Z - no debt")</f>
        <v>Z - no debt</v>
      </c>
      <c r="D250" s="164">
        <f>SUM('CASE DATA'!I252:R252)</f>
        <v>0</v>
      </c>
    </row>
    <row r="251" spans="1:4" x14ac:dyDescent="0.3">
      <c r="A251" s="117" t="str">
        <f>IF('CASE DATA'!A253="","",'CASE DATA'!A253)</f>
        <v/>
      </c>
      <c r="B251" s="117">
        <f>'CASE DATA'!B253</f>
        <v>0</v>
      </c>
      <c r="C251" s="117" t="str">
        <f>IF(SUM('CASE DATA'!I253:R253)&gt;0,IF(OR('CASE DATA'!F253="GTR",'CASE DATA'!F253="GPL",'CASE DATA'!F253="DEF"),IF('CASE DATA'!G253="YES","License &amp; registration","Registration only"),"Z - Neither license nor registration"),"Z - no debt")</f>
        <v>Z - no debt</v>
      </c>
      <c r="D251" s="164">
        <f>SUM('CASE DATA'!I253:R253)</f>
        <v>0</v>
      </c>
    </row>
    <row r="252" spans="1:4" x14ac:dyDescent="0.3">
      <c r="A252" s="117" t="str">
        <f>IF('CASE DATA'!A254="","",'CASE DATA'!A254)</f>
        <v/>
      </c>
      <c r="B252" s="117">
        <f>'CASE DATA'!B254</f>
        <v>0</v>
      </c>
      <c r="C252" s="117" t="str">
        <f>IF(SUM('CASE DATA'!I254:R254)&gt;0,IF(OR('CASE DATA'!F254="GTR",'CASE DATA'!F254="GPL",'CASE DATA'!F254="DEF"),IF('CASE DATA'!G254="YES","License &amp; registration","Registration only"),"Z - Neither license nor registration"),"Z - no debt")</f>
        <v>Z - no debt</v>
      </c>
      <c r="D252" s="164">
        <f>SUM('CASE DATA'!I254:R254)</f>
        <v>0</v>
      </c>
    </row>
    <row r="253" spans="1:4" x14ac:dyDescent="0.3">
      <c r="A253" s="117" t="str">
        <f>IF('CASE DATA'!A255="","",'CASE DATA'!A255)</f>
        <v/>
      </c>
      <c r="B253" s="117">
        <f>'CASE DATA'!B255</f>
        <v>0</v>
      </c>
      <c r="C253" s="117" t="str">
        <f>IF(SUM('CASE DATA'!I255:R255)&gt;0,IF(OR('CASE DATA'!F255="GTR",'CASE DATA'!F255="GPL",'CASE DATA'!F255="DEF"),IF('CASE DATA'!G255="YES","License &amp; registration","Registration only"),"Z - Neither license nor registration"),"Z - no debt")</f>
        <v>Z - no debt</v>
      </c>
      <c r="D253" s="164">
        <f>SUM('CASE DATA'!I255:R255)</f>
        <v>0</v>
      </c>
    </row>
    <row r="254" spans="1:4" x14ac:dyDescent="0.3">
      <c r="A254" s="117" t="str">
        <f>IF('CASE DATA'!A256="","",'CASE DATA'!A256)</f>
        <v/>
      </c>
      <c r="B254" s="117">
        <f>'CASE DATA'!B256</f>
        <v>0</v>
      </c>
      <c r="C254" s="117" t="str">
        <f>IF(SUM('CASE DATA'!I256:R256)&gt;0,IF(OR('CASE DATA'!F256="GTR",'CASE DATA'!F256="GPL",'CASE DATA'!F256="DEF"),IF('CASE DATA'!G256="YES","License &amp; registration","Registration only"),"Z - Neither license nor registration"),"Z - no debt")</f>
        <v>Z - no debt</v>
      </c>
      <c r="D254" s="164">
        <f>SUM('CASE DATA'!I256:R256)</f>
        <v>0</v>
      </c>
    </row>
    <row r="255" spans="1:4" x14ac:dyDescent="0.3">
      <c r="A255" s="117" t="str">
        <f>IF('CASE DATA'!A257="","",'CASE DATA'!A257)</f>
        <v/>
      </c>
      <c r="B255" s="117">
        <f>'CASE DATA'!B257</f>
        <v>0</v>
      </c>
      <c r="C255" s="117" t="str">
        <f>IF(SUM('CASE DATA'!I257:R257)&gt;0,IF(OR('CASE DATA'!F257="GTR",'CASE DATA'!F257="GPL",'CASE DATA'!F257="DEF"),IF('CASE DATA'!G257="YES","License &amp; registration","Registration only"),"Z - Neither license nor registration"),"Z - no debt")</f>
        <v>Z - no debt</v>
      </c>
      <c r="D255" s="164">
        <f>SUM('CASE DATA'!I257:R257)</f>
        <v>0</v>
      </c>
    </row>
    <row r="256" spans="1:4" x14ac:dyDescent="0.3">
      <c r="A256" s="117" t="str">
        <f>IF('CASE DATA'!A258="","",'CASE DATA'!A258)</f>
        <v/>
      </c>
      <c r="B256" s="117">
        <f>'CASE DATA'!B258</f>
        <v>0</v>
      </c>
      <c r="C256" s="117" t="str">
        <f>IF(SUM('CASE DATA'!I258:R258)&gt;0,IF(OR('CASE DATA'!F258="GTR",'CASE DATA'!F258="GPL",'CASE DATA'!F258="DEF"),IF('CASE DATA'!G258="YES","License &amp; registration","Registration only"),"Z - Neither license nor registration"),"Z - no debt")</f>
        <v>Z - no debt</v>
      </c>
      <c r="D256" s="164">
        <f>SUM('CASE DATA'!I258:R258)</f>
        <v>0</v>
      </c>
    </row>
    <row r="257" spans="1:4" x14ac:dyDescent="0.3">
      <c r="A257" s="117" t="str">
        <f>IF('CASE DATA'!A259="","",'CASE DATA'!A259)</f>
        <v/>
      </c>
      <c r="B257" s="117">
        <f>'CASE DATA'!B259</f>
        <v>0</v>
      </c>
      <c r="C257" s="117" t="str">
        <f>IF(SUM('CASE DATA'!I259:R259)&gt;0,IF(OR('CASE DATA'!F259="GTR",'CASE DATA'!F259="GPL",'CASE DATA'!F259="DEF"),IF('CASE DATA'!G259="YES","License &amp; registration","Registration only"),"Z - Neither license nor registration"),"Z - no debt")</f>
        <v>Z - no debt</v>
      </c>
      <c r="D257" s="164">
        <f>SUM('CASE DATA'!I259:R259)</f>
        <v>0</v>
      </c>
    </row>
    <row r="258" spans="1:4" x14ac:dyDescent="0.3">
      <c r="A258" s="117" t="str">
        <f>IF('CASE DATA'!A260="","",'CASE DATA'!A260)</f>
        <v/>
      </c>
      <c r="B258" s="117">
        <f>'CASE DATA'!B260</f>
        <v>0</v>
      </c>
      <c r="C258" s="117" t="str">
        <f>IF(SUM('CASE DATA'!I260:R260)&gt;0,IF(OR('CASE DATA'!F260="GTR",'CASE DATA'!F260="GPL",'CASE DATA'!F260="DEF"),IF('CASE DATA'!G260="YES","License &amp; registration","Registration only"),"Z - Neither license nor registration"),"Z - no debt")</f>
        <v>Z - no debt</v>
      </c>
      <c r="D258" s="164">
        <f>SUM('CASE DATA'!I260:R260)</f>
        <v>0</v>
      </c>
    </row>
    <row r="259" spans="1:4" x14ac:dyDescent="0.3">
      <c r="A259" s="117" t="str">
        <f>IF('CASE DATA'!A261="","",'CASE DATA'!A261)</f>
        <v/>
      </c>
      <c r="B259" s="117">
        <f>'CASE DATA'!B261</f>
        <v>0</v>
      </c>
      <c r="C259" s="117" t="str">
        <f>IF(SUM('CASE DATA'!I261:R261)&gt;0,IF(OR('CASE DATA'!F261="GTR",'CASE DATA'!F261="GPL",'CASE DATA'!F261="DEF"),IF('CASE DATA'!G261="YES","License &amp; registration","Registration only"),"Z - Neither license nor registration"),"Z - no debt")</f>
        <v>Z - no debt</v>
      </c>
      <c r="D259" s="164">
        <f>SUM('CASE DATA'!I261:R261)</f>
        <v>0</v>
      </c>
    </row>
    <row r="260" spans="1:4" x14ac:dyDescent="0.3">
      <c r="A260" s="117" t="str">
        <f>IF('CASE DATA'!A262="","",'CASE DATA'!A262)</f>
        <v/>
      </c>
      <c r="B260" s="117">
        <f>'CASE DATA'!B262</f>
        <v>0</v>
      </c>
      <c r="C260" s="117" t="str">
        <f>IF(SUM('CASE DATA'!I262:R262)&gt;0,IF(OR('CASE DATA'!F262="GTR",'CASE DATA'!F262="GPL",'CASE DATA'!F262="DEF"),IF('CASE DATA'!G262="YES","License &amp; registration","Registration only"),"Z - Neither license nor registration"),"Z - no debt")</f>
        <v>Z - no debt</v>
      </c>
      <c r="D260" s="164">
        <f>SUM('CASE DATA'!I262:R262)</f>
        <v>0</v>
      </c>
    </row>
    <row r="261" spans="1:4" x14ac:dyDescent="0.3">
      <c r="A261" s="117" t="str">
        <f>IF('CASE DATA'!A263="","",'CASE DATA'!A263)</f>
        <v/>
      </c>
      <c r="B261" s="117">
        <f>'CASE DATA'!B263</f>
        <v>0</v>
      </c>
      <c r="C261" s="117" t="str">
        <f>IF(SUM('CASE DATA'!I263:R263)&gt;0,IF(OR('CASE DATA'!F263="GTR",'CASE DATA'!F263="GPL",'CASE DATA'!F263="DEF"),IF('CASE DATA'!G263="YES","License &amp; registration","Registration only"),"Z - Neither license nor registration"),"Z - no debt")</f>
        <v>Z - no debt</v>
      </c>
      <c r="D261" s="164">
        <f>SUM('CASE DATA'!I263:R263)</f>
        <v>0</v>
      </c>
    </row>
    <row r="262" spans="1:4" x14ac:dyDescent="0.3">
      <c r="A262" s="117" t="str">
        <f>IF('CASE DATA'!A264="","",'CASE DATA'!A264)</f>
        <v/>
      </c>
      <c r="B262" s="117">
        <f>'CASE DATA'!B264</f>
        <v>0</v>
      </c>
      <c r="C262" s="117" t="str">
        <f>IF(SUM('CASE DATA'!I264:R264)&gt;0,IF(OR('CASE DATA'!F264="GTR",'CASE DATA'!F264="GPL",'CASE DATA'!F264="DEF"),IF('CASE DATA'!G264="YES","License &amp; registration","Registration only"),"Z - Neither license nor registration"),"Z - no debt")</f>
        <v>Z - no debt</v>
      </c>
      <c r="D262" s="164">
        <f>SUM('CASE DATA'!I264:R264)</f>
        <v>0</v>
      </c>
    </row>
    <row r="263" spans="1:4" x14ac:dyDescent="0.3">
      <c r="A263" s="117" t="str">
        <f>IF('CASE DATA'!A265="","",'CASE DATA'!A265)</f>
        <v/>
      </c>
      <c r="B263" s="117">
        <f>'CASE DATA'!B265</f>
        <v>0</v>
      </c>
      <c r="C263" s="117" t="str">
        <f>IF(SUM('CASE DATA'!I265:R265)&gt;0,IF(OR('CASE DATA'!F265="GTR",'CASE DATA'!F265="GPL",'CASE DATA'!F265="DEF"),IF('CASE DATA'!G265="YES","License &amp; registration","Registration only"),"Z - Neither license nor registration"),"Z - no debt")</f>
        <v>Z - no debt</v>
      </c>
      <c r="D263" s="164">
        <f>SUM('CASE DATA'!I265:R265)</f>
        <v>0</v>
      </c>
    </row>
    <row r="264" spans="1:4" x14ac:dyDescent="0.3">
      <c r="A264" s="117" t="str">
        <f>IF('CASE DATA'!A266="","",'CASE DATA'!A266)</f>
        <v/>
      </c>
      <c r="B264" s="117">
        <f>'CASE DATA'!B266</f>
        <v>0</v>
      </c>
      <c r="C264" s="117" t="str">
        <f>IF(SUM('CASE DATA'!I266:R266)&gt;0,IF(OR('CASE DATA'!F266="GTR",'CASE DATA'!F266="GPL",'CASE DATA'!F266="DEF"),IF('CASE DATA'!G266="YES","License &amp; registration","Registration only"),"Z - Neither license nor registration"),"Z - no debt")</f>
        <v>Z - no debt</v>
      </c>
      <c r="D264" s="164">
        <f>SUM('CASE DATA'!I266:R266)</f>
        <v>0</v>
      </c>
    </row>
    <row r="265" spans="1:4" x14ac:dyDescent="0.3">
      <c r="A265" s="117" t="str">
        <f>IF('CASE DATA'!A267="","",'CASE DATA'!A267)</f>
        <v/>
      </c>
      <c r="B265" s="117">
        <f>'CASE DATA'!B267</f>
        <v>0</v>
      </c>
      <c r="C265" s="117" t="str">
        <f>IF(SUM('CASE DATA'!I267:R267)&gt;0,IF(OR('CASE DATA'!F267="GTR",'CASE DATA'!F267="GPL",'CASE DATA'!F267="DEF"),IF('CASE DATA'!G267="YES","License &amp; registration","Registration only"),"Z - Neither license nor registration"),"Z - no debt")</f>
        <v>Z - no debt</v>
      </c>
      <c r="D265" s="164">
        <f>SUM('CASE DATA'!I267:R267)</f>
        <v>0</v>
      </c>
    </row>
    <row r="266" spans="1:4" x14ac:dyDescent="0.3">
      <c r="A266" s="117" t="str">
        <f>IF('CASE DATA'!A268="","",'CASE DATA'!A268)</f>
        <v/>
      </c>
      <c r="B266" s="117">
        <f>'CASE DATA'!B268</f>
        <v>0</v>
      </c>
      <c r="C266" s="117" t="str">
        <f>IF(SUM('CASE DATA'!I268:R268)&gt;0,IF(OR('CASE DATA'!F268="GTR",'CASE DATA'!F268="GPL",'CASE DATA'!F268="DEF"),IF('CASE DATA'!G268="YES","License &amp; registration","Registration only"),"Z - Neither license nor registration"),"Z - no debt")</f>
        <v>Z - no debt</v>
      </c>
      <c r="D266" s="164">
        <f>SUM('CASE DATA'!I268:R268)</f>
        <v>0</v>
      </c>
    </row>
    <row r="267" spans="1:4" x14ac:dyDescent="0.3">
      <c r="A267" s="117" t="str">
        <f>IF('CASE DATA'!A269="","",'CASE DATA'!A269)</f>
        <v/>
      </c>
      <c r="B267" s="117">
        <f>'CASE DATA'!B269</f>
        <v>0</v>
      </c>
      <c r="C267" s="117" t="str">
        <f>IF(SUM('CASE DATA'!I269:R269)&gt;0,IF(OR('CASE DATA'!F269="GTR",'CASE DATA'!F269="GPL",'CASE DATA'!F269="DEF"),IF('CASE DATA'!G269="YES","License &amp; registration","Registration only"),"Z - Neither license nor registration"),"Z - no debt")</f>
        <v>Z - no debt</v>
      </c>
      <c r="D267" s="164">
        <f>SUM('CASE DATA'!I269:R269)</f>
        <v>0</v>
      </c>
    </row>
    <row r="268" spans="1:4" x14ac:dyDescent="0.3">
      <c r="A268" s="117" t="str">
        <f>IF('CASE DATA'!A270="","",'CASE DATA'!A270)</f>
        <v/>
      </c>
      <c r="B268" s="117">
        <f>'CASE DATA'!B270</f>
        <v>0</v>
      </c>
      <c r="C268" s="117" t="str">
        <f>IF(SUM('CASE DATA'!I270:R270)&gt;0,IF(OR('CASE DATA'!F270="GTR",'CASE DATA'!F270="GPL",'CASE DATA'!F270="DEF"),IF('CASE DATA'!G270="YES","License &amp; registration","Registration only"),"Z - Neither license nor registration"),"Z - no debt")</f>
        <v>Z - no debt</v>
      </c>
      <c r="D268" s="164">
        <f>SUM('CASE DATA'!I270:R270)</f>
        <v>0</v>
      </c>
    </row>
    <row r="269" spans="1:4" x14ac:dyDescent="0.3">
      <c r="A269" s="117" t="str">
        <f>IF('CASE DATA'!A271="","",'CASE DATA'!A271)</f>
        <v/>
      </c>
      <c r="B269" s="117">
        <f>'CASE DATA'!B271</f>
        <v>0</v>
      </c>
      <c r="C269" s="117" t="str">
        <f>IF(SUM('CASE DATA'!I271:R271)&gt;0,IF(OR('CASE DATA'!F271="GTR",'CASE DATA'!F271="GPL",'CASE DATA'!F271="DEF"),IF('CASE DATA'!G271="YES","License &amp; registration","Registration only"),"Z - Neither license nor registration"),"Z - no debt")</f>
        <v>Z - no debt</v>
      </c>
      <c r="D269" s="164">
        <f>SUM('CASE DATA'!I271:R271)</f>
        <v>0</v>
      </c>
    </row>
    <row r="270" spans="1:4" x14ac:dyDescent="0.3">
      <c r="A270" s="117" t="str">
        <f>IF('CASE DATA'!A272="","",'CASE DATA'!A272)</f>
        <v/>
      </c>
      <c r="B270" s="117">
        <f>'CASE DATA'!B272</f>
        <v>0</v>
      </c>
      <c r="C270" s="117" t="str">
        <f>IF(SUM('CASE DATA'!I272:R272)&gt;0,IF(OR('CASE DATA'!F272="GTR",'CASE DATA'!F272="GPL",'CASE DATA'!F272="DEF"),IF('CASE DATA'!G272="YES","License &amp; registration","Registration only"),"Z - Neither license nor registration"),"Z - no debt")</f>
        <v>Z - no debt</v>
      </c>
      <c r="D270" s="164">
        <f>SUM('CASE DATA'!I272:R272)</f>
        <v>0</v>
      </c>
    </row>
    <row r="271" spans="1:4" x14ac:dyDescent="0.3">
      <c r="A271" s="117" t="str">
        <f>IF('CASE DATA'!A273="","",'CASE DATA'!A273)</f>
        <v/>
      </c>
      <c r="B271" s="117">
        <f>'CASE DATA'!B273</f>
        <v>0</v>
      </c>
      <c r="C271" s="117" t="str">
        <f>IF(SUM('CASE DATA'!I273:R273)&gt;0,IF(OR('CASE DATA'!F273="GTR",'CASE DATA'!F273="GPL",'CASE DATA'!F273="DEF"),IF('CASE DATA'!G273="YES","License &amp; registration","Registration only"),"Z - Neither license nor registration"),"Z - no debt")</f>
        <v>Z - no debt</v>
      </c>
      <c r="D271" s="164">
        <f>SUM('CASE DATA'!I273:R273)</f>
        <v>0</v>
      </c>
    </row>
    <row r="272" spans="1:4" x14ac:dyDescent="0.3">
      <c r="A272" s="117" t="str">
        <f>IF('CASE DATA'!A274="","",'CASE DATA'!A274)</f>
        <v/>
      </c>
      <c r="B272" s="117">
        <f>'CASE DATA'!B274</f>
        <v>0</v>
      </c>
      <c r="C272" s="117" t="str">
        <f>IF(SUM('CASE DATA'!I274:R274)&gt;0,IF(OR('CASE DATA'!F274="GTR",'CASE DATA'!F274="GPL",'CASE DATA'!F274="DEF"),IF('CASE DATA'!G274="YES","License &amp; registration","Registration only"),"Z - Neither license nor registration"),"Z - no debt")</f>
        <v>Z - no debt</v>
      </c>
      <c r="D272" s="164">
        <f>SUM('CASE DATA'!I274:R274)</f>
        <v>0</v>
      </c>
    </row>
    <row r="273" spans="1:4" x14ac:dyDescent="0.3">
      <c r="A273" s="117" t="str">
        <f>IF('CASE DATA'!A275="","",'CASE DATA'!A275)</f>
        <v/>
      </c>
      <c r="B273" s="117">
        <f>'CASE DATA'!B275</f>
        <v>0</v>
      </c>
      <c r="C273" s="117" t="str">
        <f>IF(SUM('CASE DATA'!I275:R275)&gt;0,IF(OR('CASE DATA'!F275="GTR",'CASE DATA'!F275="GPL",'CASE DATA'!F275="DEF"),IF('CASE DATA'!G275="YES","License &amp; registration","Registration only"),"Z - Neither license nor registration"),"Z - no debt")</f>
        <v>Z - no debt</v>
      </c>
      <c r="D273" s="164">
        <f>SUM('CASE DATA'!I275:R275)</f>
        <v>0</v>
      </c>
    </row>
    <row r="274" spans="1:4" x14ac:dyDescent="0.3">
      <c r="A274" s="117" t="str">
        <f>IF('CASE DATA'!A276="","",'CASE DATA'!A276)</f>
        <v/>
      </c>
      <c r="B274" s="117">
        <f>'CASE DATA'!B276</f>
        <v>0</v>
      </c>
      <c r="C274" s="117" t="str">
        <f>IF(SUM('CASE DATA'!I276:R276)&gt;0,IF(OR('CASE DATA'!F276="GTR",'CASE DATA'!F276="GPL",'CASE DATA'!F276="DEF"),IF('CASE DATA'!G276="YES","License &amp; registration","Registration only"),"Z - Neither license nor registration"),"Z - no debt")</f>
        <v>Z - no debt</v>
      </c>
      <c r="D274" s="164">
        <f>SUM('CASE DATA'!I276:R276)</f>
        <v>0</v>
      </c>
    </row>
    <row r="275" spans="1:4" x14ac:dyDescent="0.3">
      <c r="A275" s="117" t="str">
        <f>IF('CASE DATA'!A277="","",'CASE DATA'!A277)</f>
        <v/>
      </c>
      <c r="B275" s="117">
        <f>'CASE DATA'!B277</f>
        <v>0</v>
      </c>
      <c r="C275" s="117" t="str">
        <f>IF(SUM('CASE DATA'!I277:R277)&gt;0,IF(OR('CASE DATA'!F277="GTR",'CASE DATA'!F277="GPL",'CASE DATA'!F277="DEF"),IF('CASE DATA'!G277="YES","License &amp; registration","Registration only"),"Z - Neither license nor registration"),"Z - no debt")</f>
        <v>Z - no debt</v>
      </c>
      <c r="D275" s="164">
        <f>SUM('CASE DATA'!I277:R277)</f>
        <v>0</v>
      </c>
    </row>
    <row r="276" spans="1:4" x14ac:dyDescent="0.3">
      <c r="A276" s="117" t="str">
        <f>IF('CASE DATA'!A278="","",'CASE DATA'!A278)</f>
        <v/>
      </c>
      <c r="B276" s="117">
        <f>'CASE DATA'!B278</f>
        <v>0</v>
      </c>
      <c r="C276" s="117" t="str">
        <f>IF(SUM('CASE DATA'!I278:R278)&gt;0,IF(OR('CASE DATA'!F278="GTR",'CASE DATA'!F278="GPL",'CASE DATA'!F278="DEF"),IF('CASE DATA'!G278="YES","License &amp; registration","Registration only"),"Z - Neither license nor registration"),"Z - no debt")</f>
        <v>Z - no debt</v>
      </c>
      <c r="D276" s="164">
        <f>SUM('CASE DATA'!I278:R278)</f>
        <v>0</v>
      </c>
    </row>
    <row r="277" spans="1:4" x14ac:dyDescent="0.3">
      <c r="A277" s="117" t="str">
        <f>IF('CASE DATA'!A279="","",'CASE DATA'!A279)</f>
        <v/>
      </c>
      <c r="B277" s="117">
        <f>'CASE DATA'!B279</f>
        <v>0</v>
      </c>
      <c r="C277" s="117" t="str">
        <f>IF(SUM('CASE DATA'!I279:R279)&gt;0,IF(OR('CASE DATA'!F279="GTR",'CASE DATA'!F279="GPL",'CASE DATA'!F279="DEF"),IF('CASE DATA'!G279="YES","License &amp; registration","Registration only"),"Z - Neither license nor registration"),"Z - no debt")</f>
        <v>Z - no debt</v>
      </c>
      <c r="D277" s="164">
        <f>SUM('CASE DATA'!I279:R279)</f>
        <v>0</v>
      </c>
    </row>
    <row r="278" spans="1:4" x14ac:dyDescent="0.3">
      <c r="A278" s="117" t="str">
        <f>IF('CASE DATA'!A280="","",'CASE DATA'!A280)</f>
        <v/>
      </c>
      <c r="B278" s="117">
        <f>'CASE DATA'!B280</f>
        <v>0</v>
      </c>
      <c r="C278" s="117" t="str">
        <f>IF(SUM('CASE DATA'!I280:R280)&gt;0,IF(OR('CASE DATA'!F280="GTR",'CASE DATA'!F280="GPL",'CASE DATA'!F280="DEF"),IF('CASE DATA'!G280="YES","License &amp; registration","Registration only"),"Z - Neither license nor registration"),"Z - no debt")</f>
        <v>Z - no debt</v>
      </c>
      <c r="D278" s="164">
        <f>SUM('CASE DATA'!I280:R280)</f>
        <v>0</v>
      </c>
    </row>
    <row r="279" spans="1:4" x14ac:dyDescent="0.3">
      <c r="A279" s="117" t="str">
        <f>IF('CASE DATA'!A281="","",'CASE DATA'!A281)</f>
        <v/>
      </c>
      <c r="B279" s="117">
        <f>'CASE DATA'!B281</f>
        <v>0</v>
      </c>
      <c r="C279" s="117" t="str">
        <f>IF(SUM('CASE DATA'!I281:R281)&gt;0,IF(OR('CASE DATA'!F281="GTR",'CASE DATA'!F281="GPL",'CASE DATA'!F281="DEF"),IF('CASE DATA'!G281="YES","License &amp; registration","Registration only"),"Z - Neither license nor registration"),"Z - no debt")</f>
        <v>Z - no debt</v>
      </c>
      <c r="D279" s="164">
        <f>SUM('CASE DATA'!I281:R281)</f>
        <v>0</v>
      </c>
    </row>
    <row r="280" spans="1:4" x14ac:dyDescent="0.3">
      <c r="A280" s="117" t="str">
        <f>IF('CASE DATA'!A282="","",'CASE DATA'!A282)</f>
        <v/>
      </c>
      <c r="B280" s="117">
        <f>'CASE DATA'!B282</f>
        <v>0</v>
      </c>
      <c r="C280" s="117" t="str">
        <f>IF(SUM('CASE DATA'!I282:R282)&gt;0,IF(OR('CASE DATA'!F282="GTR",'CASE DATA'!F282="GPL",'CASE DATA'!F282="DEF"),IF('CASE DATA'!G282="YES","License &amp; registration","Registration only"),"Z - Neither license nor registration"),"Z - no debt")</f>
        <v>Z - no debt</v>
      </c>
      <c r="D280" s="164">
        <f>SUM('CASE DATA'!I282:R282)</f>
        <v>0</v>
      </c>
    </row>
    <row r="281" spans="1:4" x14ac:dyDescent="0.3">
      <c r="A281" s="117" t="str">
        <f>IF('CASE DATA'!A283="","",'CASE DATA'!A283)</f>
        <v/>
      </c>
      <c r="B281" s="117">
        <f>'CASE DATA'!B283</f>
        <v>0</v>
      </c>
      <c r="C281" s="117" t="str">
        <f>IF(SUM('CASE DATA'!I283:R283)&gt;0,IF(OR('CASE DATA'!F283="GTR",'CASE DATA'!F283="GPL",'CASE DATA'!F283="DEF"),IF('CASE DATA'!G283="YES","License &amp; registration","Registration only"),"Z - Neither license nor registration"),"Z - no debt")</f>
        <v>Z - no debt</v>
      </c>
      <c r="D281" s="164">
        <f>SUM('CASE DATA'!I283:R283)</f>
        <v>0</v>
      </c>
    </row>
    <row r="282" spans="1:4" x14ac:dyDescent="0.3">
      <c r="A282" s="117" t="str">
        <f>IF('CASE DATA'!A284="","",'CASE DATA'!A284)</f>
        <v/>
      </c>
      <c r="B282" s="117">
        <f>'CASE DATA'!B284</f>
        <v>0</v>
      </c>
      <c r="C282" s="117" t="str">
        <f>IF(SUM('CASE DATA'!I284:R284)&gt;0,IF(OR('CASE DATA'!F284="GTR",'CASE DATA'!F284="GPL",'CASE DATA'!F284="DEF"),IF('CASE DATA'!G284="YES","License &amp; registration","Registration only"),"Z - Neither license nor registration"),"Z - no debt")</f>
        <v>Z - no debt</v>
      </c>
      <c r="D282" s="164">
        <f>SUM('CASE DATA'!I284:R284)</f>
        <v>0</v>
      </c>
    </row>
    <row r="283" spans="1:4" x14ac:dyDescent="0.3">
      <c r="A283" s="117" t="str">
        <f>IF('CASE DATA'!A285="","",'CASE DATA'!A285)</f>
        <v/>
      </c>
      <c r="B283" s="117">
        <f>'CASE DATA'!B285</f>
        <v>0</v>
      </c>
      <c r="C283" s="117" t="str">
        <f>IF(SUM('CASE DATA'!I285:R285)&gt;0,IF(OR('CASE DATA'!F285="GTR",'CASE DATA'!F285="GPL",'CASE DATA'!F285="DEF"),IF('CASE DATA'!G285="YES","License &amp; registration","Registration only"),"Z - Neither license nor registration"),"Z - no debt")</f>
        <v>Z - no debt</v>
      </c>
      <c r="D283" s="164">
        <f>SUM('CASE DATA'!I285:R285)</f>
        <v>0</v>
      </c>
    </row>
    <row r="284" spans="1:4" x14ac:dyDescent="0.3">
      <c r="A284" s="117" t="str">
        <f>IF('CASE DATA'!A286="","",'CASE DATA'!A286)</f>
        <v/>
      </c>
      <c r="B284" s="117">
        <f>'CASE DATA'!B286</f>
        <v>0</v>
      </c>
      <c r="C284" s="117" t="str">
        <f>IF(SUM('CASE DATA'!I286:R286)&gt;0,IF(OR('CASE DATA'!F286="GTR",'CASE DATA'!F286="GPL",'CASE DATA'!F286="DEF"),IF('CASE DATA'!G286="YES","License &amp; registration","Registration only"),"Z - Neither license nor registration"),"Z - no debt")</f>
        <v>Z - no debt</v>
      </c>
      <c r="D284" s="164">
        <f>SUM('CASE DATA'!I286:R286)</f>
        <v>0</v>
      </c>
    </row>
    <row r="285" spans="1:4" x14ac:dyDescent="0.3">
      <c r="A285" s="117" t="str">
        <f>IF('CASE DATA'!A287="","",'CASE DATA'!A287)</f>
        <v/>
      </c>
      <c r="B285" s="117">
        <f>'CASE DATA'!B287</f>
        <v>0</v>
      </c>
      <c r="C285" s="117" t="str">
        <f>IF(SUM('CASE DATA'!I287:R287)&gt;0,IF(OR('CASE DATA'!F287="GTR",'CASE DATA'!F287="GPL",'CASE DATA'!F287="DEF"),IF('CASE DATA'!G287="YES","License &amp; registration","Registration only"),"Z - Neither license nor registration"),"Z - no debt")</f>
        <v>Z - no debt</v>
      </c>
      <c r="D285" s="164">
        <f>SUM('CASE DATA'!I287:R287)</f>
        <v>0</v>
      </c>
    </row>
    <row r="286" spans="1:4" x14ac:dyDescent="0.3">
      <c r="A286" s="117" t="str">
        <f>IF('CASE DATA'!A288="","",'CASE DATA'!A288)</f>
        <v/>
      </c>
      <c r="B286" s="117">
        <f>'CASE DATA'!B288</f>
        <v>0</v>
      </c>
      <c r="C286" s="117" t="str">
        <f>IF(SUM('CASE DATA'!I288:R288)&gt;0,IF(OR('CASE DATA'!F288="GTR",'CASE DATA'!F288="GPL",'CASE DATA'!F288="DEF"),IF('CASE DATA'!G288="YES","License &amp; registration","Registration only"),"Z - Neither license nor registration"),"Z - no debt")</f>
        <v>Z - no debt</v>
      </c>
      <c r="D286" s="164">
        <f>SUM('CASE DATA'!I288:R288)</f>
        <v>0</v>
      </c>
    </row>
    <row r="287" spans="1:4" x14ac:dyDescent="0.3">
      <c r="A287" s="117" t="str">
        <f>IF('CASE DATA'!A289="","",'CASE DATA'!A289)</f>
        <v/>
      </c>
      <c r="B287" s="117">
        <f>'CASE DATA'!B289</f>
        <v>0</v>
      </c>
      <c r="C287" s="117" t="str">
        <f>IF(SUM('CASE DATA'!I289:R289)&gt;0,IF(OR('CASE DATA'!F289="GTR",'CASE DATA'!F289="GPL",'CASE DATA'!F289="DEF"),IF('CASE DATA'!G289="YES","License &amp; registration","Registration only"),"Z - Neither license nor registration"),"Z - no debt")</f>
        <v>Z - no debt</v>
      </c>
      <c r="D287" s="164">
        <f>SUM('CASE DATA'!I289:R289)</f>
        <v>0</v>
      </c>
    </row>
    <row r="288" spans="1:4" x14ac:dyDescent="0.3">
      <c r="A288" s="117" t="str">
        <f>IF('CASE DATA'!A290="","",'CASE DATA'!A290)</f>
        <v/>
      </c>
      <c r="B288" s="117">
        <f>'CASE DATA'!B290</f>
        <v>0</v>
      </c>
      <c r="C288" s="117" t="str">
        <f>IF(SUM('CASE DATA'!I290:R290)&gt;0,IF(OR('CASE DATA'!F290="GTR",'CASE DATA'!F290="GPL",'CASE DATA'!F290="DEF"),IF('CASE DATA'!G290="YES","License &amp; registration","Registration only"),"Z - Neither license nor registration"),"Z - no debt")</f>
        <v>Z - no debt</v>
      </c>
      <c r="D288" s="164">
        <f>SUM('CASE DATA'!I290:R290)</f>
        <v>0</v>
      </c>
    </row>
    <row r="289" spans="1:4" x14ac:dyDescent="0.3">
      <c r="A289" s="117" t="str">
        <f>IF('CASE DATA'!A291="","",'CASE DATA'!A291)</f>
        <v/>
      </c>
      <c r="B289" s="117">
        <f>'CASE DATA'!B291</f>
        <v>0</v>
      </c>
      <c r="C289" s="117" t="str">
        <f>IF(SUM('CASE DATA'!I291:R291)&gt;0,IF(OR('CASE DATA'!F291="GTR",'CASE DATA'!F291="GPL",'CASE DATA'!F291="DEF"),IF('CASE DATA'!G291="YES","License &amp; registration","Registration only"),"Z - Neither license nor registration"),"Z - no debt")</f>
        <v>Z - no debt</v>
      </c>
      <c r="D289" s="164">
        <f>SUM('CASE DATA'!I291:R291)</f>
        <v>0</v>
      </c>
    </row>
    <row r="290" spans="1:4" x14ac:dyDescent="0.3">
      <c r="A290" s="117" t="str">
        <f>IF('CASE DATA'!A292="","",'CASE DATA'!A292)</f>
        <v/>
      </c>
      <c r="B290" s="117">
        <f>'CASE DATA'!B292</f>
        <v>0</v>
      </c>
      <c r="C290" s="117" t="str">
        <f>IF(SUM('CASE DATA'!I292:R292)&gt;0,IF(OR('CASE DATA'!F292="GTR",'CASE DATA'!F292="GPL",'CASE DATA'!F292="DEF"),IF('CASE DATA'!G292="YES","License &amp; registration","Registration only"),"Z - Neither license nor registration"),"Z - no debt")</f>
        <v>Z - no debt</v>
      </c>
      <c r="D290" s="164">
        <f>SUM('CASE DATA'!I292:R292)</f>
        <v>0</v>
      </c>
    </row>
    <row r="291" spans="1:4" x14ac:dyDescent="0.3">
      <c r="A291" s="117" t="str">
        <f>IF('CASE DATA'!A293="","",'CASE DATA'!A293)</f>
        <v/>
      </c>
      <c r="B291" s="117">
        <f>'CASE DATA'!B293</f>
        <v>0</v>
      </c>
      <c r="C291" s="117" t="str">
        <f>IF(SUM('CASE DATA'!I293:R293)&gt;0,IF(OR('CASE DATA'!F293="GTR",'CASE DATA'!F293="GPL",'CASE DATA'!F293="DEF"),IF('CASE DATA'!G293="YES","License &amp; registration","Registration only"),"Z - Neither license nor registration"),"Z - no debt")</f>
        <v>Z - no debt</v>
      </c>
      <c r="D291" s="164">
        <f>SUM('CASE DATA'!I293:R293)</f>
        <v>0</v>
      </c>
    </row>
    <row r="292" spans="1:4" x14ac:dyDescent="0.3">
      <c r="A292" s="117" t="str">
        <f>IF('CASE DATA'!A294="","",'CASE DATA'!A294)</f>
        <v/>
      </c>
      <c r="B292" s="117">
        <f>'CASE DATA'!B294</f>
        <v>0</v>
      </c>
      <c r="C292" s="117" t="str">
        <f>IF(SUM('CASE DATA'!I294:R294)&gt;0,IF(OR('CASE DATA'!F294="GTR",'CASE DATA'!F294="GPL",'CASE DATA'!F294="DEF"),IF('CASE DATA'!G294="YES","License &amp; registration","Registration only"),"Z - Neither license nor registration"),"Z - no debt")</f>
        <v>Z - no debt</v>
      </c>
      <c r="D292" s="164">
        <f>SUM('CASE DATA'!I294:R294)</f>
        <v>0</v>
      </c>
    </row>
    <row r="293" spans="1:4" x14ac:dyDescent="0.3">
      <c r="A293" s="117" t="str">
        <f>IF('CASE DATA'!A295="","",'CASE DATA'!A295)</f>
        <v/>
      </c>
      <c r="B293" s="117">
        <f>'CASE DATA'!B295</f>
        <v>0</v>
      </c>
      <c r="C293" s="117" t="str">
        <f>IF(SUM('CASE DATA'!I295:R295)&gt;0,IF(OR('CASE DATA'!F295="GTR",'CASE DATA'!F295="GPL",'CASE DATA'!F295="DEF"),IF('CASE DATA'!G295="YES","License &amp; registration","Registration only"),"Z - Neither license nor registration"),"Z - no debt")</f>
        <v>Z - no debt</v>
      </c>
      <c r="D293" s="164">
        <f>SUM('CASE DATA'!I295:R295)</f>
        <v>0</v>
      </c>
    </row>
    <row r="294" spans="1:4" x14ac:dyDescent="0.3">
      <c r="A294" s="117" t="str">
        <f>IF('CASE DATA'!A296="","",'CASE DATA'!A296)</f>
        <v/>
      </c>
      <c r="B294" s="117">
        <f>'CASE DATA'!B296</f>
        <v>0</v>
      </c>
      <c r="C294" s="117" t="str">
        <f>IF(SUM('CASE DATA'!I296:R296)&gt;0,IF(OR('CASE DATA'!F296="GTR",'CASE DATA'!F296="GPL",'CASE DATA'!F296="DEF"),IF('CASE DATA'!G296="YES","License &amp; registration","Registration only"),"Z - Neither license nor registration"),"Z - no debt")</f>
        <v>Z - no debt</v>
      </c>
      <c r="D294" s="164">
        <f>SUM('CASE DATA'!I296:R296)</f>
        <v>0</v>
      </c>
    </row>
    <row r="295" spans="1:4" x14ac:dyDescent="0.3">
      <c r="A295" s="117" t="str">
        <f>IF('CASE DATA'!A297="","",'CASE DATA'!A297)</f>
        <v/>
      </c>
      <c r="B295" s="117">
        <f>'CASE DATA'!B297</f>
        <v>0</v>
      </c>
      <c r="C295" s="117" t="str">
        <f>IF(SUM('CASE DATA'!I297:R297)&gt;0,IF(OR('CASE DATA'!F297="GTR",'CASE DATA'!F297="GPL",'CASE DATA'!F297="DEF"),IF('CASE DATA'!G297="YES","License &amp; registration","Registration only"),"Z - Neither license nor registration"),"Z - no debt")</f>
        <v>Z - no debt</v>
      </c>
      <c r="D295" s="164">
        <f>SUM('CASE DATA'!I297:R297)</f>
        <v>0</v>
      </c>
    </row>
    <row r="296" spans="1:4" x14ac:dyDescent="0.3">
      <c r="A296" s="117" t="str">
        <f>IF('CASE DATA'!A298="","",'CASE DATA'!A298)</f>
        <v/>
      </c>
      <c r="B296" s="117">
        <f>'CASE DATA'!B298</f>
        <v>0</v>
      </c>
      <c r="C296" s="117" t="str">
        <f>IF(SUM('CASE DATA'!I298:R298)&gt;0,IF(OR('CASE DATA'!F298="GTR",'CASE DATA'!F298="GPL",'CASE DATA'!F298="DEF"),IF('CASE DATA'!G298="YES","License &amp; registration","Registration only"),"Z - Neither license nor registration"),"Z - no debt")</f>
        <v>Z - no debt</v>
      </c>
      <c r="D296" s="164">
        <f>SUM('CASE DATA'!I298:R298)</f>
        <v>0</v>
      </c>
    </row>
    <row r="297" spans="1:4" x14ac:dyDescent="0.3">
      <c r="A297" s="117" t="str">
        <f>IF('CASE DATA'!A299="","",'CASE DATA'!A299)</f>
        <v/>
      </c>
      <c r="B297" s="117">
        <f>'CASE DATA'!B299</f>
        <v>0</v>
      </c>
      <c r="C297" s="117" t="str">
        <f>IF(SUM('CASE DATA'!I299:R299)&gt;0,IF(OR('CASE DATA'!F299="GTR",'CASE DATA'!F299="GPL",'CASE DATA'!F299="DEF"),IF('CASE DATA'!G299="YES","License &amp; registration","Registration only"),"Z - Neither license nor registration"),"Z - no debt")</f>
        <v>Z - no debt</v>
      </c>
      <c r="D297" s="164">
        <f>SUM('CASE DATA'!I299:R299)</f>
        <v>0</v>
      </c>
    </row>
    <row r="298" spans="1:4" x14ac:dyDescent="0.3">
      <c r="A298" s="117" t="str">
        <f>IF('CASE DATA'!A300="","",'CASE DATA'!A300)</f>
        <v/>
      </c>
      <c r="B298" s="117">
        <f>'CASE DATA'!B300</f>
        <v>0</v>
      </c>
      <c r="C298" s="117" t="str">
        <f>IF(SUM('CASE DATA'!I300:R300)&gt;0,IF(OR('CASE DATA'!F300="GTR",'CASE DATA'!F300="GPL",'CASE DATA'!F300="DEF"),IF('CASE DATA'!G300="YES","License &amp; registration","Registration only"),"Z - Neither license nor registration"),"Z - no debt")</f>
        <v>Z - no debt</v>
      </c>
      <c r="D298" s="164">
        <f>SUM('CASE DATA'!I300:R300)</f>
        <v>0</v>
      </c>
    </row>
    <row r="299" spans="1:4" x14ac:dyDescent="0.3">
      <c r="A299" s="117" t="str">
        <f>IF('CASE DATA'!A301="","",'CASE DATA'!A301)</f>
        <v/>
      </c>
      <c r="B299" s="117">
        <f>'CASE DATA'!B301</f>
        <v>0</v>
      </c>
      <c r="C299" s="117" t="str">
        <f>IF(SUM('CASE DATA'!I301:R301)&gt;0,IF(OR('CASE DATA'!F301="GTR",'CASE DATA'!F301="GPL",'CASE DATA'!F301="DEF"),IF('CASE DATA'!G301="YES","License &amp; registration","Registration only"),"Z - Neither license nor registration"),"Z - no debt")</f>
        <v>Z - no debt</v>
      </c>
      <c r="D299" s="164">
        <f>SUM('CASE DATA'!I301:R301)</f>
        <v>0</v>
      </c>
    </row>
    <row r="300" spans="1:4" x14ac:dyDescent="0.3">
      <c r="A300" s="117" t="str">
        <f>IF('CASE DATA'!A302="","",'CASE DATA'!A302)</f>
        <v/>
      </c>
      <c r="B300" s="117">
        <f>'CASE DATA'!B302</f>
        <v>0</v>
      </c>
      <c r="C300" s="117" t="str">
        <f>IF(SUM('CASE DATA'!I302:R302)&gt;0,IF(OR('CASE DATA'!F302="GTR",'CASE DATA'!F302="GPL",'CASE DATA'!F302="DEF"),IF('CASE DATA'!G302="YES","License &amp; registration","Registration only"),"Z - Neither license nor registration"),"Z - no debt")</f>
        <v>Z - no debt</v>
      </c>
      <c r="D300" s="164">
        <f>SUM('CASE DATA'!I302:R302)</f>
        <v>0</v>
      </c>
    </row>
  </sheetData>
  <autoFilter ref="A1:D1" xr:uid="{00000000-0009-0000-0000-000004000000}">
    <sortState xmlns:xlrd2="http://schemas.microsoft.com/office/spreadsheetml/2017/richdata2" ref="A2:D300">
      <sortCondition descending="1" ref="A1"/>
    </sortState>
  </autoFilter>
  <conditionalFormatting sqref="A2">
    <cfRule type="expression" dxfId="13" priority="40">
      <formula>OR($C2="Z - Neither license nor registration",$C2="Z - no debt",$D2=0)</formula>
    </cfRule>
    <cfRule type="expression" dxfId="12" priority="69">
      <formula>OR($C2="License &amp; registration",$C2="Registration only")</formula>
    </cfRule>
  </conditionalFormatting>
  <conditionalFormatting sqref="A3">
    <cfRule type="expression" dxfId="11" priority="11">
      <formula>OR($C3="Z - Neither license nor registration",$C3="Z - no debt",$D3=0)</formula>
    </cfRule>
    <cfRule type="expression" dxfId="10" priority="12">
      <formula>OR($C3="License &amp; registration",$C3="Registration only")</formula>
    </cfRule>
  </conditionalFormatting>
  <conditionalFormatting sqref="A4">
    <cfRule type="expression" dxfId="9" priority="9">
      <formula>OR($C4="Z - Neither license nor registration",$C4="Z - no debt",$D4=0)</formula>
    </cfRule>
    <cfRule type="expression" dxfId="8" priority="10">
      <formula>OR($C4="License &amp; registration",$C4="Registration only")</formula>
    </cfRule>
  </conditionalFormatting>
  <conditionalFormatting sqref="A5">
    <cfRule type="expression" dxfId="7" priority="7">
      <formula>OR($C5="Z - Neither license nor registration",$C5="Z - no debt",$D5=0)</formula>
    </cfRule>
    <cfRule type="expression" dxfId="6" priority="8">
      <formula>OR($C5="License &amp; registration",$C5="Registration only")</formula>
    </cfRule>
  </conditionalFormatting>
  <conditionalFormatting sqref="B6:D300">
    <cfRule type="expression" dxfId="5" priority="1">
      <formula>OR($C6="Z - Neither license nor registration",$C6="Z - no debt",$D6=0)</formula>
    </cfRule>
    <cfRule type="expression" dxfId="4" priority="2">
      <formula>OR($C6="License &amp; registration",$C6="Registration only")</formula>
    </cfRule>
  </conditionalFormatting>
  <conditionalFormatting sqref="B2:D5">
    <cfRule type="expression" dxfId="3" priority="5">
      <formula>OR($C2="Z - Neither license nor registration",$C2="Z - no debt",$D2=0)</formula>
    </cfRule>
    <cfRule type="expression" dxfId="2" priority="6">
      <formula>OR($C2="License &amp; registration",$C2="Registration only")</formula>
    </cfRule>
  </conditionalFormatting>
  <conditionalFormatting sqref="A6:A300">
    <cfRule type="expression" dxfId="1" priority="3">
      <formula>OR($C6="Z - Neither license nor registration",$C6="Z - no debt",$D6=0)</formula>
    </cfRule>
    <cfRule type="expression" dxfId="0" priority="4">
      <formula>OR($C6="License &amp; registration",$C6="Registration only")</formula>
    </cfRule>
  </conditionalFormatting>
  <pageMargins left="0.7" right="0.7" top="0.75" bottom="0.75" header="0.3" footer="0.3"/>
  <pageSetup orientation="portrait" r:id="rId1"/>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6"/>
  <dimension ref="A1:E200"/>
  <sheetViews>
    <sheetView workbookViewId="0">
      <pane ySplit="1" topLeftCell="A2" activePane="bottomLeft" state="frozen"/>
      <selection pane="bottomLeft" activeCell="C1" sqref="C1:D1"/>
    </sheetView>
  </sheetViews>
  <sheetFormatPr defaultColWidth="8.77734375" defaultRowHeight="14.4" x14ac:dyDescent="0.3"/>
  <cols>
    <col min="1" max="4" width="20.77734375" style="159" customWidth="1"/>
    <col min="5" max="5" width="10.109375" style="159" customWidth="1"/>
  </cols>
  <sheetData>
    <row r="1" spans="1:5" x14ac:dyDescent="0.3">
      <c r="A1" s="201" t="s">
        <v>9</v>
      </c>
      <c r="B1" s="183"/>
      <c r="C1" s="122">
        <f>SUM(C4:C100)</f>
        <v>0</v>
      </c>
      <c r="D1" s="124">
        <f>SUM(D4:D100)</f>
        <v>0</v>
      </c>
      <c r="E1" s="143">
        <f>SUM(C1:D1)</f>
        <v>0</v>
      </c>
    </row>
    <row r="2" spans="1:5" x14ac:dyDescent="0.3">
      <c r="A2" s="200" t="s">
        <v>11</v>
      </c>
      <c r="B2" s="188" t="s">
        <v>68</v>
      </c>
      <c r="C2" s="183"/>
      <c r="D2" s="183"/>
    </row>
    <row r="3" spans="1:5" x14ac:dyDescent="0.3">
      <c r="A3" s="183"/>
      <c r="B3" s="101" t="s">
        <v>16</v>
      </c>
      <c r="C3" s="9" t="s">
        <v>69</v>
      </c>
      <c r="D3" s="11" t="s">
        <v>70</v>
      </c>
      <c r="E3" s="143"/>
    </row>
    <row r="4" spans="1:5" x14ac:dyDescent="0.3">
      <c r="A4" s="117" t="str">
        <f>IF('CASE DATA'!A4="","",'CASE DATA'!A4)</f>
        <v/>
      </c>
      <c r="B4" s="114" t="str">
        <f>IF('CASE DATA'!A4&lt;&gt;"",IF('CASE DATA'!F4=0, "open charge", 'CASE DATA'!F4),"")</f>
        <v/>
      </c>
      <c r="C4" s="108">
        <f>IF(OR(B4="DISM", B4="JWV", B4="JUV", B4="CIV"), SUM('CASE DATA'!I4:R4), 'CASE DATA'!J4+'CASE DATA'!L4+'CASE DATA'!M4+'CASE DATA'!P4+'CASE DATA'!Q4+'CASE DATA'!R4+'CASE DATA'!K4+'CASE DATA'!O4)</f>
        <v>0</v>
      </c>
      <c r="D4" s="110">
        <f>IF(OR(B4="DISM", B4="JWV", B4="JUV", B4="CIV"), 0, 'CASE DATA'!I4+'CASE DATA'!N4)</f>
        <v>0</v>
      </c>
    </row>
    <row r="5" spans="1:5" x14ac:dyDescent="0.3">
      <c r="A5" s="117" t="str">
        <f>IF('CASE DATA'!A5="","",'CASE DATA'!A5)</f>
        <v/>
      </c>
      <c r="B5" s="114" t="str">
        <f>IF('CASE DATA'!A5&lt;&gt;"",IF('CASE DATA'!F5=0, "open charge", 'CASE DATA'!F5),"")</f>
        <v/>
      </c>
      <c r="C5" s="108">
        <f>IF(OR(B5="DISM", B5="JWV", B5="JUV", B5="CIV"), SUM('CASE DATA'!I5:R5), 'CASE DATA'!J5+'CASE DATA'!L5+'CASE DATA'!M5+'CASE DATA'!P5+'CASE DATA'!Q5+'CASE DATA'!R5+'CASE DATA'!K5+'CASE DATA'!O5)</f>
        <v>0</v>
      </c>
      <c r="D5" s="110">
        <f>IF(OR(B5="DISM", B5="JWV", B5="JUV", B5="CIV"), 0, 'CASE DATA'!I5+'CASE DATA'!N5)</f>
        <v>0</v>
      </c>
    </row>
    <row r="6" spans="1:5" x14ac:dyDescent="0.3">
      <c r="A6" s="117" t="str">
        <f>IF('CASE DATA'!A6="","",'CASE DATA'!A6)</f>
        <v/>
      </c>
      <c r="B6" s="114" t="str">
        <f>IF('CASE DATA'!A6&lt;&gt;"",IF('CASE DATA'!F6=0, "open charge", 'CASE DATA'!F6),"")</f>
        <v/>
      </c>
      <c r="C6" s="108">
        <f>IF(OR(B6="DISM", B6="JWV", B6="JUV", B6="CIV"), SUM('CASE DATA'!I6:R6), 'CASE DATA'!J6+'CASE DATA'!L6+'CASE DATA'!M6+'CASE DATA'!P6+'CASE DATA'!Q6+'CASE DATA'!R6+'CASE DATA'!K6+'CASE DATA'!O6)</f>
        <v>0</v>
      </c>
      <c r="D6" s="110">
        <f>IF(OR(B6="DISM", B6="JWV", B6="JUV", B6="CIV"), 0, 'CASE DATA'!I6+'CASE DATA'!N6)</f>
        <v>0</v>
      </c>
    </row>
    <row r="7" spans="1:5" x14ac:dyDescent="0.3">
      <c r="A7" s="117" t="str">
        <f>IF('CASE DATA'!A7="","",'CASE DATA'!A7)</f>
        <v/>
      </c>
      <c r="B7" s="114" t="str">
        <f>IF('CASE DATA'!A7&lt;&gt;"",IF('CASE DATA'!F7=0, "open charge", 'CASE DATA'!F7),"")</f>
        <v/>
      </c>
      <c r="C7" s="108">
        <f>IF(OR(B7="DISM", B7="JWV", B7="JUV", B7="CIV"), SUM('CASE DATA'!I7:R7), 'CASE DATA'!J7+'CASE DATA'!L7+'CASE DATA'!M7+'CASE DATA'!P7+'CASE DATA'!Q7+'CASE DATA'!R7+'CASE DATA'!K7+'CASE DATA'!O7)</f>
        <v>0</v>
      </c>
      <c r="D7" s="110">
        <f>IF(OR(B7="DISM", B7="JWV", B7="JUV", B7="CIV"), 0, 'CASE DATA'!I7+'CASE DATA'!N7)</f>
        <v>0</v>
      </c>
    </row>
    <row r="8" spans="1:5" x14ac:dyDescent="0.3">
      <c r="A8" s="117" t="str">
        <f>IF('CASE DATA'!A8="","",'CASE DATA'!A8)</f>
        <v/>
      </c>
      <c r="B8" s="114" t="str">
        <f>IF('CASE DATA'!A8&lt;&gt;"",IF('CASE DATA'!F8=0, "open charge", 'CASE DATA'!F8),"")</f>
        <v/>
      </c>
      <c r="C8" s="108">
        <f>IF(OR(B8="DISM", B8="JWV", B8="JUV", B8="CIV"), SUM('CASE DATA'!I8:R8), 'CASE DATA'!J8+'CASE DATA'!L8+'CASE DATA'!M8+'CASE DATA'!P8+'CASE DATA'!Q8+'CASE DATA'!R8+'CASE DATA'!K8+'CASE DATA'!O8)</f>
        <v>0</v>
      </c>
      <c r="D8" s="110">
        <f>IF(OR(B8="DISM", B8="JWV", B8="JUV", B8="CIV"), 0, 'CASE DATA'!I8+'CASE DATA'!N8)</f>
        <v>0</v>
      </c>
    </row>
    <row r="9" spans="1:5" x14ac:dyDescent="0.3">
      <c r="A9" s="117" t="str">
        <f>IF('CASE DATA'!A9="","",'CASE DATA'!A9)</f>
        <v/>
      </c>
      <c r="B9" s="114" t="str">
        <f>IF('CASE DATA'!A9&lt;&gt;"",IF('CASE DATA'!F9=0, "open charge", 'CASE DATA'!F9),"")</f>
        <v/>
      </c>
      <c r="C9" s="108">
        <f>IF(OR(B9="DISM", B9="JWV", B9="JUV", B9="CIV"), SUM('CASE DATA'!I9:R9), 'CASE DATA'!J9+'CASE DATA'!L9+'CASE DATA'!M9+'CASE DATA'!P9+'CASE DATA'!Q9+'CASE DATA'!R9+'CASE DATA'!K9+'CASE DATA'!O9)</f>
        <v>0</v>
      </c>
      <c r="D9" s="110">
        <f>IF(OR(B9="DISM", B9="JWV", B9="JUV", B9="CIV"), 0, 'CASE DATA'!I9+'CASE DATA'!N9)</f>
        <v>0</v>
      </c>
    </row>
    <row r="10" spans="1:5" x14ac:dyDescent="0.3">
      <c r="A10" s="117" t="str">
        <f>IF('CASE DATA'!A10="","",'CASE DATA'!A10)</f>
        <v/>
      </c>
      <c r="B10" s="114" t="str">
        <f>IF('CASE DATA'!A10&lt;&gt;"",IF('CASE DATA'!F10=0, "open charge", 'CASE DATA'!F10),"")</f>
        <v/>
      </c>
      <c r="C10" s="108">
        <f>IF(OR(B10="DISM", B10="JWV", B10="JUV", B10="CIV"), SUM('CASE DATA'!I10:R10), 'CASE DATA'!J10+'CASE DATA'!L10+'CASE DATA'!M10+'CASE DATA'!P10+'CASE DATA'!Q10+'CASE DATA'!R10+'CASE DATA'!K10+'CASE DATA'!O10)</f>
        <v>0</v>
      </c>
      <c r="D10" s="110">
        <f>IF(OR(B10="DISM", B10="JWV", B10="JUV", B10="CIV"), 0, 'CASE DATA'!I10+'CASE DATA'!N10)</f>
        <v>0</v>
      </c>
    </row>
    <row r="11" spans="1:5" x14ac:dyDescent="0.3">
      <c r="A11" s="117" t="str">
        <f>IF('CASE DATA'!A11="","",'CASE DATA'!A11)</f>
        <v/>
      </c>
      <c r="B11" s="114" t="str">
        <f>IF('CASE DATA'!A11&lt;&gt;"",IF('CASE DATA'!F11=0, "open charge", 'CASE DATA'!F11),"")</f>
        <v/>
      </c>
      <c r="C11" s="108">
        <f>IF(OR(B11="DISM", B11="JWV", B11="JUV", B11="CIV"), SUM('CASE DATA'!I11:R11), 'CASE DATA'!J11+'CASE DATA'!L11+'CASE DATA'!M11+'CASE DATA'!P11+'CASE DATA'!Q11+'CASE DATA'!R11+'CASE DATA'!K11+'CASE DATA'!O11)</f>
        <v>0</v>
      </c>
      <c r="D11" s="110">
        <f>IF(OR(B11="DISM", B11="JWV", B11="JUV", B11="CIV"), 0, 'CASE DATA'!I11+'CASE DATA'!N11)</f>
        <v>0</v>
      </c>
    </row>
    <row r="12" spans="1:5" x14ac:dyDescent="0.3">
      <c r="A12" s="117" t="str">
        <f>IF('CASE DATA'!A12="","",'CASE DATA'!A12)</f>
        <v/>
      </c>
      <c r="B12" s="114" t="str">
        <f>IF('CASE DATA'!A12&lt;&gt;"",IF('CASE DATA'!F12=0, "open charge", 'CASE DATA'!F12),"")</f>
        <v/>
      </c>
      <c r="C12" s="108">
        <f>IF(OR(B12="DISM", B12="JWV", B12="JUV", B12="CIV"), SUM('CASE DATA'!I12:R12), 'CASE DATA'!J12+'CASE DATA'!L12+'CASE DATA'!M12+'CASE DATA'!P12+'CASE DATA'!Q12+'CASE DATA'!R12+'CASE DATA'!K12+'CASE DATA'!O12)</f>
        <v>0</v>
      </c>
      <c r="D12" s="110">
        <f>IF(OR(B12="DISM", B12="JWV", B12="JUV", B12="CIV"), 0, 'CASE DATA'!I12+'CASE DATA'!N12)</f>
        <v>0</v>
      </c>
    </row>
    <row r="13" spans="1:5" x14ac:dyDescent="0.3">
      <c r="A13" s="117" t="str">
        <f>IF('CASE DATA'!A13="","",'CASE DATA'!A13)</f>
        <v/>
      </c>
      <c r="B13" s="114" t="str">
        <f>IF('CASE DATA'!A13&lt;&gt;"",IF('CASE DATA'!F13=0, "open charge", 'CASE DATA'!F13),"")</f>
        <v/>
      </c>
      <c r="C13" s="108">
        <f>IF(OR(B13="DISM", B13="JWV", B13="JUV", B13="CIV"), SUM('CASE DATA'!I13:R13), 'CASE DATA'!J13+'CASE DATA'!L13+'CASE DATA'!M13+'CASE DATA'!P13+'CASE DATA'!Q13+'CASE DATA'!R13+'CASE DATA'!K13+'CASE DATA'!O13)</f>
        <v>0</v>
      </c>
      <c r="D13" s="110">
        <f>IF(OR(B13="DISM", B13="JWV", B13="JUV", B13="CIV"), 0, 'CASE DATA'!I13+'CASE DATA'!N13)</f>
        <v>0</v>
      </c>
    </row>
    <row r="14" spans="1:5" x14ac:dyDescent="0.3">
      <c r="A14" s="117" t="str">
        <f>IF('CASE DATA'!A14="","",'CASE DATA'!A14)</f>
        <v/>
      </c>
      <c r="B14" s="114" t="str">
        <f>IF('CASE DATA'!A14&lt;&gt;"",IF('CASE DATA'!F14=0, "open charge", 'CASE DATA'!F14),"")</f>
        <v/>
      </c>
      <c r="C14" s="108">
        <f>IF(OR(B14="DISM", B14="JWV", B14="JUV", B14="CIV"), SUM('CASE DATA'!I14:R14), 'CASE DATA'!J14+'CASE DATA'!L14+'CASE DATA'!M14+'CASE DATA'!P14+'CASE DATA'!Q14+'CASE DATA'!R14+'CASE DATA'!K14+'CASE DATA'!O14)</f>
        <v>0</v>
      </c>
      <c r="D14" s="110">
        <f>IF(OR(B14="DISM", B14="JWV", B14="JUV", B14="CIV"), 0, 'CASE DATA'!I14+'CASE DATA'!N14)</f>
        <v>0</v>
      </c>
    </row>
    <row r="15" spans="1:5" x14ac:dyDescent="0.3">
      <c r="A15" s="117" t="str">
        <f>IF('CASE DATA'!A15="","",'CASE DATA'!A15)</f>
        <v/>
      </c>
      <c r="B15" s="114" t="str">
        <f>IF('CASE DATA'!A15&lt;&gt;"",IF('CASE DATA'!F15=0, "open charge", 'CASE DATA'!F15),"")</f>
        <v/>
      </c>
      <c r="C15" s="108">
        <f>IF(OR(B15="DISM", B15="JWV", B15="JUV", B15="CIV"), SUM('CASE DATA'!I15:R15), 'CASE DATA'!J15+'CASE DATA'!L15+'CASE DATA'!M15+'CASE DATA'!P15+'CASE DATA'!Q15+'CASE DATA'!R15+'CASE DATA'!K15+'CASE DATA'!O15)</f>
        <v>0</v>
      </c>
      <c r="D15" s="110">
        <f>IF(OR(B15="DISM", B15="JWV", B15="JUV", B15="CIV"), 0, 'CASE DATA'!I15+'CASE DATA'!N15)</f>
        <v>0</v>
      </c>
    </row>
    <row r="16" spans="1:5" x14ac:dyDescent="0.3">
      <c r="A16" s="117" t="str">
        <f>IF('CASE DATA'!A16="","",'CASE DATA'!A16)</f>
        <v/>
      </c>
      <c r="B16" s="114" t="str">
        <f>IF('CASE DATA'!A16&lt;&gt;"",IF('CASE DATA'!F16=0, "open charge", 'CASE DATA'!F16),"")</f>
        <v/>
      </c>
      <c r="C16" s="108">
        <f>IF(OR(B16="DISM", B16="JWV", B16="JUV", B16="CIV"), SUM('CASE DATA'!I16:R16), 'CASE DATA'!J16+'CASE DATA'!L16+'CASE DATA'!M16+'CASE DATA'!P16+'CASE DATA'!Q16+'CASE DATA'!R16+'CASE DATA'!K16+'CASE DATA'!O16)</f>
        <v>0</v>
      </c>
      <c r="D16" s="110">
        <f>IF(OR(B16="DISM", B16="JWV", B16="JUV", B16="CIV"), 0, 'CASE DATA'!I16+'CASE DATA'!N16)</f>
        <v>0</v>
      </c>
    </row>
    <row r="17" spans="1:4" x14ac:dyDescent="0.3">
      <c r="A17" s="117" t="str">
        <f>IF('CASE DATA'!A17="","",'CASE DATA'!A17)</f>
        <v/>
      </c>
      <c r="B17" s="114" t="str">
        <f>IF('CASE DATA'!A17&lt;&gt;"",IF('CASE DATA'!F17=0, "open charge", 'CASE DATA'!F17),"")</f>
        <v/>
      </c>
      <c r="C17" s="108">
        <f>IF(OR(B17="DISM", B17="JWV", B17="JUV", B17="CIV"), SUM('CASE DATA'!I17:R17), 'CASE DATA'!J17+'CASE DATA'!L17+'CASE DATA'!M17+'CASE DATA'!P17+'CASE DATA'!Q17+'CASE DATA'!R17+'CASE DATA'!K17+'CASE DATA'!O17)</f>
        <v>0</v>
      </c>
      <c r="D17" s="110">
        <f>IF(OR(B17="DISM", B17="JWV", B17="JUV", B17="CIV"), 0, 'CASE DATA'!I17+'CASE DATA'!N17)</f>
        <v>0</v>
      </c>
    </row>
    <row r="18" spans="1:4" x14ac:dyDescent="0.3">
      <c r="A18" s="117" t="str">
        <f>IF('CASE DATA'!A18="","",'CASE DATA'!A18)</f>
        <v/>
      </c>
      <c r="B18" s="114" t="str">
        <f>IF('CASE DATA'!A18&lt;&gt;"",IF('CASE DATA'!F18=0, "open charge", 'CASE DATA'!F18),"")</f>
        <v/>
      </c>
      <c r="C18" s="108">
        <f>IF(OR(B18="DISM", B18="JWV", B18="JUV", B18="CIV"), SUM('CASE DATA'!I18:R18), 'CASE DATA'!J18+'CASE DATA'!L18+'CASE DATA'!M18+'CASE DATA'!P18+'CASE DATA'!Q18+'CASE DATA'!R18+'CASE DATA'!K18+'CASE DATA'!O18)</f>
        <v>0</v>
      </c>
      <c r="D18" s="110">
        <f>IF(OR(B18="DISM", B18="JWV", B18="JUV", B18="CIV"), 0, 'CASE DATA'!I18+'CASE DATA'!N18)</f>
        <v>0</v>
      </c>
    </row>
    <row r="19" spans="1:4" x14ac:dyDescent="0.3">
      <c r="A19" s="117" t="str">
        <f>IF('CASE DATA'!A19="","",'CASE DATA'!A19)</f>
        <v/>
      </c>
      <c r="B19" s="114" t="str">
        <f>IF('CASE DATA'!A19&lt;&gt;"",IF('CASE DATA'!F19=0, "open charge", 'CASE DATA'!F19),"")</f>
        <v/>
      </c>
      <c r="C19" s="108">
        <f>IF(OR(B19="DISM", B19="JWV", B19="JUV", B19="CIV"), SUM('CASE DATA'!I19:R19), 'CASE DATA'!J19+'CASE DATA'!L19+'CASE DATA'!M19+'CASE DATA'!P19+'CASE DATA'!Q19+'CASE DATA'!R19+'CASE DATA'!K19+'CASE DATA'!O19)</f>
        <v>0</v>
      </c>
      <c r="D19" s="110">
        <f>IF(OR(B19="DISM", B19="JWV", B19="JUV", B19="CIV"), 0, 'CASE DATA'!I19+'CASE DATA'!N19)</f>
        <v>0</v>
      </c>
    </row>
    <row r="20" spans="1:4" x14ac:dyDescent="0.3">
      <c r="A20" s="117" t="str">
        <f>IF('CASE DATA'!A20="","",'CASE DATA'!A20)</f>
        <v/>
      </c>
      <c r="B20" s="114" t="str">
        <f>IF('CASE DATA'!A20&lt;&gt;"",IF('CASE DATA'!F20=0, "open charge", 'CASE DATA'!F20),"")</f>
        <v/>
      </c>
      <c r="C20" s="108">
        <f>IF(OR(B20="DISM", B20="JWV", B20="JUV", B20="CIV"), SUM('CASE DATA'!I20:R20), 'CASE DATA'!J20+'CASE DATA'!L20+'CASE DATA'!M20+'CASE DATA'!P20+'CASE DATA'!Q20+'CASE DATA'!R20+'CASE DATA'!K20+'CASE DATA'!O20)</f>
        <v>0</v>
      </c>
      <c r="D20" s="110">
        <f>IF(OR(B20="DISM", B20="JWV", B20="JUV", B20="CIV"), 0, 'CASE DATA'!I20+'CASE DATA'!N20)</f>
        <v>0</v>
      </c>
    </row>
    <row r="21" spans="1:4" x14ac:dyDescent="0.3">
      <c r="A21" s="117" t="str">
        <f>IF('CASE DATA'!A21="","",'CASE DATA'!A21)</f>
        <v/>
      </c>
      <c r="B21" s="114" t="str">
        <f>IF('CASE DATA'!A21&lt;&gt;"",IF('CASE DATA'!F21=0, "open charge", 'CASE DATA'!F21),"")</f>
        <v/>
      </c>
      <c r="C21" s="108">
        <f>IF(OR(B21="DISM", B21="JWV", B21="JUV", B21="CIV"), SUM('CASE DATA'!I21:R21), 'CASE DATA'!J21+'CASE DATA'!L21+'CASE DATA'!M21+'CASE DATA'!P21+'CASE DATA'!Q21+'CASE DATA'!R21+'CASE DATA'!K21+'CASE DATA'!O21)</f>
        <v>0</v>
      </c>
      <c r="D21" s="110">
        <f>IF(OR(B21="DISM", B21="JWV", B21="JUV", B21="CIV"), 0, 'CASE DATA'!I21+'CASE DATA'!N21)</f>
        <v>0</v>
      </c>
    </row>
    <row r="22" spans="1:4" x14ac:dyDescent="0.3">
      <c r="A22" s="117" t="str">
        <f>IF('CASE DATA'!A22="","",'CASE DATA'!A22)</f>
        <v/>
      </c>
      <c r="B22" s="114" t="str">
        <f>IF('CASE DATA'!A22&lt;&gt;"",IF('CASE DATA'!F22=0, "open charge", 'CASE DATA'!F22),"")</f>
        <v/>
      </c>
      <c r="C22" s="108">
        <f>IF(OR(B22="DISM", B22="JWV", B22="JUV", B22="CIV"), SUM('CASE DATA'!I22:R22), 'CASE DATA'!J22+'CASE DATA'!L22+'CASE DATA'!M22+'CASE DATA'!P22+'CASE DATA'!Q22+'CASE DATA'!R22+'CASE DATA'!K22+'CASE DATA'!O22)</f>
        <v>0</v>
      </c>
      <c r="D22" s="110">
        <f>IF(OR(B22="DISM", B22="JWV", B22="JUV", B22="CIV"), 0, 'CASE DATA'!I22+'CASE DATA'!N22)</f>
        <v>0</v>
      </c>
    </row>
    <row r="23" spans="1:4" x14ac:dyDescent="0.3">
      <c r="A23" s="117" t="str">
        <f>IF('CASE DATA'!A23="","",'CASE DATA'!A23)</f>
        <v/>
      </c>
      <c r="B23" s="114" t="str">
        <f>IF('CASE DATA'!A23&lt;&gt;"",IF('CASE DATA'!F23=0, "open charge", 'CASE DATA'!F23),"")</f>
        <v/>
      </c>
      <c r="C23" s="108">
        <f>IF(OR(B23="DISM", B23="JWV", B23="JUV", B23="CIV"), SUM('CASE DATA'!I23:R23), 'CASE DATA'!J23+'CASE DATA'!L23+'CASE DATA'!M23+'CASE DATA'!P23+'CASE DATA'!Q23+'CASE DATA'!R23+'CASE DATA'!K23+'CASE DATA'!O23)</f>
        <v>0</v>
      </c>
      <c r="D23" s="110">
        <f>IF(OR(B23="DISM", B23="JWV", B23="JUV", B23="CIV"), 0, 'CASE DATA'!I23+'CASE DATA'!N23)</f>
        <v>0</v>
      </c>
    </row>
    <row r="24" spans="1:4" x14ac:dyDescent="0.3">
      <c r="A24" s="117" t="str">
        <f>IF('CASE DATA'!A24="","",'CASE DATA'!A24)</f>
        <v/>
      </c>
      <c r="B24" s="114" t="str">
        <f>IF('CASE DATA'!A24&lt;&gt;"",IF('CASE DATA'!F24=0, "open charge", 'CASE DATA'!F24),"")</f>
        <v/>
      </c>
      <c r="C24" s="108">
        <f>IF(OR(B24="DISM", B24="JWV", B24="JUV", B24="CIV"), SUM('CASE DATA'!I24:R24), 'CASE DATA'!J24+'CASE DATA'!L24+'CASE DATA'!M24+'CASE DATA'!P24+'CASE DATA'!Q24+'CASE DATA'!R24+'CASE DATA'!K24+'CASE DATA'!O24)</f>
        <v>0</v>
      </c>
      <c r="D24" s="110">
        <f>IF(OR(B24="DISM", B24="JWV", B24="JUV", B24="CIV"), 0, 'CASE DATA'!I24+'CASE DATA'!N24)</f>
        <v>0</v>
      </c>
    </row>
    <row r="25" spans="1:4" x14ac:dyDescent="0.3">
      <c r="A25" s="117" t="str">
        <f>IF('CASE DATA'!A25="","",'CASE DATA'!A25)</f>
        <v/>
      </c>
      <c r="B25" s="114" t="str">
        <f>IF('CASE DATA'!A25&lt;&gt;"",IF('CASE DATA'!F25=0, "open charge", 'CASE DATA'!F25),"")</f>
        <v/>
      </c>
      <c r="C25" s="108">
        <f>IF(OR(B25="DISM", B25="JWV", B25="JUV", B25="CIV"), SUM('CASE DATA'!I25:R25), 'CASE DATA'!J25+'CASE DATA'!L25+'CASE DATA'!M25+'CASE DATA'!P25+'CASE DATA'!Q25+'CASE DATA'!R25+'CASE DATA'!K25+'CASE DATA'!O25)</f>
        <v>0</v>
      </c>
      <c r="D25" s="110">
        <f>IF(OR(B25="DISM", B25="JWV", B25="JUV", B25="CIV"), 0, 'CASE DATA'!I25+'CASE DATA'!N25)</f>
        <v>0</v>
      </c>
    </row>
    <row r="26" spans="1:4" x14ac:dyDescent="0.3">
      <c r="A26" s="117" t="str">
        <f>IF('CASE DATA'!A26="","",'CASE DATA'!A26)</f>
        <v/>
      </c>
      <c r="B26" s="114" t="str">
        <f>IF('CASE DATA'!A26&lt;&gt;"",IF('CASE DATA'!F26=0, "open charge", 'CASE DATA'!F26),"")</f>
        <v/>
      </c>
      <c r="C26" s="108">
        <f>IF(OR(B26="DISM", B26="JWV", B26="JUV", B26="CIV"), SUM('CASE DATA'!I26:R26), 'CASE DATA'!J26+'CASE DATA'!L26+'CASE DATA'!M26+'CASE DATA'!P26+'CASE DATA'!Q26+'CASE DATA'!R26+'CASE DATA'!K26+'CASE DATA'!O26)</f>
        <v>0</v>
      </c>
      <c r="D26" s="110">
        <f>IF(OR(B26="DISM", B26="JWV", B26="JUV", B26="CIV"), 0, 'CASE DATA'!I26+'CASE DATA'!N26)</f>
        <v>0</v>
      </c>
    </row>
    <row r="27" spans="1:4" x14ac:dyDescent="0.3">
      <c r="A27" s="117" t="str">
        <f>IF('CASE DATA'!A27="","",'CASE DATA'!A27)</f>
        <v/>
      </c>
      <c r="B27" s="114" t="str">
        <f>IF('CASE DATA'!A27&lt;&gt;"",IF('CASE DATA'!F27=0, "open charge", 'CASE DATA'!F27),"")</f>
        <v/>
      </c>
      <c r="C27" s="108">
        <f>IF(OR(B27="DISM", B27="JWV", B27="JUV", B27="CIV"), SUM('CASE DATA'!I27:R27), 'CASE DATA'!J27+'CASE DATA'!L27+'CASE DATA'!M27+'CASE DATA'!P27+'CASE DATA'!Q27+'CASE DATA'!R27+'CASE DATA'!K27+'CASE DATA'!O27)</f>
        <v>0</v>
      </c>
      <c r="D27" s="110">
        <f>IF(OR(B27="DISM", B27="JWV", B27="JUV", B27="CIV"), 0, 'CASE DATA'!I27+'CASE DATA'!N27)</f>
        <v>0</v>
      </c>
    </row>
    <row r="28" spans="1:4" x14ac:dyDescent="0.3">
      <c r="A28" s="117" t="str">
        <f>IF('CASE DATA'!A28="","",'CASE DATA'!A28)</f>
        <v/>
      </c>
      <c r="B28" s="114" t="str">
        <f>IF('CASE DATA'!A28&lt;&gt;"",IF('CASE DATA'!F28=0, "open charge", 'CASE DATA'!F28),"")</f>
        <v/>
      </c>
      <c r="C28" s="108">
        <f>IF(OR(B28="DISM", B28="JWV", B28="JUV", B28="CIV"), SUM('CASE DATA'!I28:R28), 'CASE DATA'!J28+'CASE DATA'!L28+'CASE DATA'!M28+'CASE DATA'!P28+'CASE DATA'!Q28+'CASE DATA'!R28+'CASE DATA'!K28+'CASE DATA'!O28)</f>
        <v>0</v>
      </c>
      <c r="D28" s="110">
        <f>IF(OR(B28="DISM", B28="JWV", B28="JUV", B28="CIV"), 0, 'CASE DATA'!I28+'CASE DATA'!N28)</f>
        <v>0</v>
      </c>
    </row>
    <row r="29" spans="1:4" x14ac:dyDescent="0.3">
      <c r="A29" s="117" t="str">
        <f>IF('CASE DATA'!A29="","",'CASE DATA'!A29)</f>
        <v/>
      </c>
      <c r="B29" s="114" t="str">
        <f>IF('CASE DATA'!A29&lt;&gt;"",IF('CASE DATA'!F29=0, "open charge", 'CASE DATA'!F29),"")</f>
        <v/>
      </c>
      <c r="C29" s="108">
        <f>IF(OR(B29="DISM", B29="JWV", B29="JUV", B29="CIV"), SUM('CASE DATA'!I29:R29), 'CASE DATA'!J29+'CASE DATA'!L29+'CASE DATA'!M29+'CASE DATA'!P29+'CASE DATA'!Q29+'CASE DATA'!R29+'CASE DATA'!K29+'CASE DATA'!O29)</f>
        <v>0</v>
      </c>
      <c r="D29" s="110">
        <f>IF(OR(B29="DISM", B29="JWV", B29="JUV", B29="CIV"), 0, 'CASE DATA'!I29+'CASE DATA'!N29)</f>
        <v>0</v>
      </c>
    </row>
    <row r="30" spans="1:4" x14ac:dyDescent="0.3">
      <c r="A30" s="117" t="str">
        <f>IF('CASE DATA'!A30="","",'CASE DATA'!A30)</f>
        <v/>
      </c>
      <c r="B30" s="114" t="str">
        <f>IF('CASE DATA'!A30&lt;&gt;"",IF('CASE DATA'!F30=0, "open charge", 'CASE DATA'!F30),"")</f>
        <v/>
      </c>
      <c r="C30" s="108">
        <f>IF(OR(B30="DISM", B30="JWV", B30="JUV", B30="CIV"), SUM('CASE DATA'!I30:R30), 'CASE DATA'!J30+'CASE DATA'!L30+'CASE DATA'!M30+'CASE DATA'!P30+'CASE DATA'!Q30+'CASE DATA'!R30+'CASE DATA'!K30+'CASE DATA'!O30)</f>
        <v>0</v>
      </c>
      <c r="D30" s="110">
        <f>IF(OR(B30="DISM", B30="JWV", B30="JUV", B30="CIV"), 0, 'CASE DATA'!I30+'CASE DATA'!N30)</f>
        <v>0</v>
      </c>
    </row>
    <row r="31" spans="1:4" x14ac:dyDescent="0.3">
      <c r="A31" s="117" t="str">
        <f>IF('CASE DATA'!A31="","",'CASE DATA'!A31)</f>
        <v/>
      </c>
      <c r="B31" s="114" t="str">
        <f>IF('CASE DATA'!A31&lt;&gt;"",IF('CASE DATA'!F31=0, "open charge", 'CASE DATA'!F31),"")</f>
        <v/>
      </c>
      <c r="C31" s="108">
        <f>IF(OR(B31="DISM", B31="JWV", B31="JUV", B31="CIV"), SUM('CASE DATA'!I31:R31), 'CASE DATA'!J31+'CASE DATA'!L31+'CASE DATA'!M31+'CASE DATA'!P31+'CASE DATA'!Q31+'CASE DATA'!R31+'CASE DATA'!K31+'CASE DATA'!O31)</f>
        <v>0</v>
      </c>
      <c r="D31" s="110">
        <f>IF(OR(B31="DISM", B31="JWV", B31="JUV", B31="CIV"), 0, 'CASE DATA'!I31+'CASE DATA'!N31)</f>
        <v>0</v>
      </c>
    </row>
    <row r="32" spans="1:4" x14ac:dyDescent="0.3">
      <c r="A32" s="117" t="str">
        <f>IF('CASE DATA'!A32="","",'CASE DATA'!A32)</f>
        <v/>
      </c>
      <c r="B32" s="114" t="str">
        <f>IF('CASE DATA'!A32&lt;&gt;"",IF('CASE DATA'!F32=0, "open charge", 'CASE DATA'!F32),"")</f>
        <v/>
      </c>
      <c r="C32" s="108">
        <f>IF(OR(B32="DISM", B32="JWV", B32="JUV", B32="CIV"), SUM('CASE DATA'!I32:R32), 'CASE DATA'!J32+'CASE DATA'!L32+'CASE DATA'!M32+'CASE DATA'!P32+'CASE DATA'!Q32+'CASE DATA'!R32+'CASE DATA'!K32+'CASE DATA'!O32)</f>
        <v>0</v>
      </c>
      <c r="D32" s="110">
        <f>IF(OR(B32="DISM", B32="JWV", B32="JUV", B32="CIV"), 0, 'CASE DATA'!I32+'CASE DATA'!N32)</f>
        <v>0</v>
      </c>
    </row>
    <row r="33" spans="1:5" x14ac:dyDescent="0.3">
      <c r="A33" s="117" t="str">
        <f>IF('CASE DATA'!A33="","",'CASE DATA'!A33)</f>
        <v/>
      </c>
      <c r="B33" s="114" t="str">
        <f>IF('CASE DATA'!A33&lt;&gt;"",IF('CASE DATA'!F33=0, "open charge", 'CASE DATA'!F33),"")</f>
        <v/>
      </c>
      <c r="C33" s="108">
        <f>IF(OR(B33="DISM", B33="JWV", B33="JUV", B33="CIV"), SUM('CASE DATA'!I33:R33), 'CASE DATA'!J33+'CASE DATA'!L33+'CASE DATA'!M33+'CASE DATA'!P33+'CASE DATA'!Q33+'CASE DATA'!R33+'CASE DATA'!K33+'CASE DATA'!O33)</f>
        <v>0</v>
      </c>
      <c r="D33" s="110">
        <f>IF(OR(B33="DISM", B33="JWV", B33="JUV", B33="CIV"), 0, 'CASE DATA'!I33+'CASE DATA'!N33)</f>
        <v>0</v>
      </c>
    </row>
    <row r="34" spans="1:5" x14ac:dyDescent="0.3">
      <c r="A34" s="117" t="str">
        <f>IF('CASE DATA'!A34="","",'CASE DATA'!A34)</f>
        <v/>
      </c>
      <c r="B34" s="114" t="str">
        <f>IF('CASE DATA'!A34&lt;&gt;"",IF('CASE DATA'!F34=0, "open charge", 'CASE DATA'!F34),"")</f>
        <v/>
      </c>
      <c r="C34" s="108">
        <f>IF(OR(B34="DISM", B34="JWV", B34="JUV", B34="CIV"), SUM('CASE DATA'!I34:R34), 'CASE DATA'!J34+'CASE DATA'!L34+'CASE DATA'!M34+'CASE DATA'!P34+'CASE DATA'!Q34+'CASE DATA'!R34+'CASE DATA'!K34+'CASE DATA'!O34)</f>
        <v>0</v>
      </c>
      <c r="D34" s="110">
        <f>IF(OR(B34="DISM", B34="JWV", B34="JUV", B34="CIV"), 0, 'CASE DATA'!I34+'CASE DATA'!N34)</f>
        <v>0</v>
      </c>
    </row>
    <row r="35" spans="1:5" x14ac:dyDescent="0.3">
      <c r="A35" s="117" t="str">
        <f>IF('CASE DATA'!A35="","",'CASE DATA'!A35)</f>
        <v/>
      </c>
      <c r="B35" s="114" t="str">
        <f>IF('CASE DATA'!A35&lt;&gt;"",IF('CASE DATA'!F35=0, "open charge", 'CASE DATA'!F35),"")</f>
        <v/>
      </c>
      <c r="C35" s="108">
        <f>IF(OR(B35="DISM", B35="JWV", B35="JUV", B35="CIV"), SUM('CASE DATA'!I35:R35), 'CASE DATA'!J35+'CASE DATA'!L35+'CASE DATA'!M35+'CASE DATA'!P35+'CASE DATA'!Q35+'CASE DATA'!R35+'CASE DATA'!K35+'CASE DATA'!O35)</f>
        <v>0</v>
      </c>
      <c r="D35" s="110">
        <f>IF(OR(B35="DISM", B35="JWV", B35="JUV", B35="CIV"), 0, 'CASE DATA'!I35+'CASE DATA'!N35)</f>
        <v>0</v>
      </c>
    </row>
    <row r="36" spans="1:5" x14ac:dyDescent="0.3">
      <c r="A36" s="117" t="str">
        <f>IF('CASE DATA'!A36="","",'CASE DATA'!A36)</f>
        <v/>
      </c>
      <c r="B36" s="114" t="str">
        <f>IF('CASE DATA'!A36&lt;&gt;"",IF('CASE DATA'!F36=0, "open charge", 'CASE DATA'!F36),"")</f>
        <v/>
      </c>
      <c r="C36" s="108">
        <f>IF(OR(B36="DISM", B36="JWV", B36="JUV", B36="CIV"), SUM('CASE DATA'!I36:R36), 'CASE DATA'!J36+'CASE DATA'!L36+'CASE DATA'!M36+'CASE DATA'!P36+'CASE DATA'!Q36+'CASE DATA'!R36+'CASE DATA'!K36+'CASE DATA'!O36)</f>
        <v>0</v>
      </c>
      <c r="D36" s="110">
        <f>IF(OR(B36="DISM", B36="JWV", B36="JUV", B36="CIV"), 0, 'CASE DATA'!I36+'CASE DATA'!N36)</f>
        <v>0</v>
      </c>
    </row>
    <row r="37" spans="1:5" x14ac:dyDescent="0.3">
      <c r="A37" s="117" t="str">
        <f>IF('CASE DATA'!A37="","",'CASE DATA'!A37)</f>
        <v/>
      </c>
      <c r="B37" s="114" t="str">
        <f>IF('CASE DATA'!A37&lt;&gt;"",IF('CASE DATA'!F37=0, "open charge", 'CASE DATA'!F37),"")</f>
        <v/>
      </c>
      <c r="C37" s="108">
        <f>IF(OR(B37="DISM", B37="JWV", B37="JUV", B37="CIV"), SUM('CASE DATA'!I37:R37), 'CASE DATA'!J37+'CASE DATA'!L37+'CASE DATA'!M37+'CASE DATA'!P37+'CASE DATA'!Q37+'CASE DATA'!R37+'CASE DATA'!K37+'CASE DATA'!O37)</f>
        <v>0</v>
      </c>
      <c r="D37" s="110">
        <f>IF(OR(B37="DISM", B37="JWV", B37="JUV", B37="CIV"), 0, 'CASE DATA'!I37+'CASE DATA'!N37)</f>
        <v>0</v>
      </c>
    </row>
    <row r="38" spans="1:5" x14ac:dyDescent="0.3">
      <c r="A38" s="117" t="str">
        <f>IF('CASE DATA'!A38="","",'CASE DATA'!A38)</f>
        <v/>
      </c>
      <c r="B38" s="114" t="str">
        <f>IF('CASE DATA'!A38&lt;&gt;"",IF('CASE DATA'!F38=0, "open charge", 'CASE DATA'!F38),"")</f>
        <v/>
      </c>
      <c r="C38" s="108">
        <f>IF(OR(B38="DISM", B38="JWV", B38="JUV", B38="CIV"), SUM('CASE DATA'!I38:R38), 'CASE DATA'!J38+'CASE DATA'!L38+'CASE DATA'!M38+'CASE DATA'!P38+'CASE DATA'!Q38+'CASE DATA'!R38+'CASE DATA'!K38+'CASE DATA'!O38)</f>
        <v>0</v>
      </c>
      <c r="D38" s="110">
        <f>IF(OR(B38="DISM", B38="JWV", B38="JUV", B38="CIV"), 0, 'CASE DATA'!I38+'CASE DATA'!N38)</f>
        <v>0</v>
      </c>
    </row>
    <row r="39" spans="1:5" x14ac:dyDescent="0.3">
      <c r="A39" s="117" t="str">
        <f>IF('CASE DATA'!A39="","",'CASE DATA'!A39)</f>
        <v/>
      </c>
      <c r="B39" s="114" t="str">
        <f>IF('CASE DATA'!A39&lt;&gt;"",IF('CASE DATA'!F39=0, "open charge", 'CASE DATA'!F39),"")</f>
        <v/>
      </c>
      <c r="C39" s="108">
        <f>IF(OR(B39="DISM", B39="JWV", B39="JUV", B39="CIV"), SUM('CASE DATA'!I39:R39), 'CASE DATA'!J39+'CASE DATA'!L39+'CASE DATA'!M39+'CASE DATA'!P39+'CASE DATA'!Q39+'CASE DATA'!R39+'CASE DATA'!K39+'CASE DATA'!O39)</f>
        <v>0</v>
      </c>
      <c r="D39" s="110">
        <f>IF(OR(B39="DISM", B39="JWV", B39="JUV", B39="CIV"), 0, 'CASE DATA'!I39+'CASE DATA'!N39)</f>
        <v>0</v>
      </c>
    </row>
    <row r="40" spans="1:5" x14ac:dyDescent="0.3">
      <c r="A40" s="117" t="str">
        <f>IF('CASE DATA'!A40="","",'CASE DATA'!A40)</f>
        <v/>
      </c>
      <c r="B40" s="114" t="str">
        <f>IF('CASE DATA'!A40&lt;&gt;"",IF('CASE DATA'!F40=0, "open charge", 'CASE DATA'!F40),"")</f>
        <v/>
      </c>
      <c r="C40" s="108">
        <f>IF(OR(B40="DISM", B40="JWV", B40="JUV", B40="CIV"), SUM('CASE DATA'!I40:R40), 'CASE DATA'!J40+'CASE DATA'!L40+'CASE DATA'!M40+'CASE DATA'!P40+'CASE DATA'!Q40+'CASE DATA'!R40+'CASE DATA'!K40+'CASE DATA'!O40)</f>
        <v>0</v>
      </c>
      <c r="D40" s="110">
        <f>IF(OR(B40="DISM", B40="JWV", B40="JUV", B40="CIV"), 0, 'CASE DATA'!I40+'CASE DATA'!N40)</f>
        <v>0</v>
      </c>
    </row>
    <row r="41" spans="1:5" x14ac:dyDescent="0.3">
      <c r="A41" s="117" t="str">
        <f>IF('CASE DATA'!A41="","",'CASE DATA'!A41)</f>
        <v/>
      </c>
      <c r="B41" s="114" t="str">
        <f>IF('CASE DATA'!A41&lt;&gt;"",IF('CASE DATA'!F41=0, "open charge", 'CASE DATA'!F41),"")</f>
        <v/>
      </c>
      <c r="C41" s="108">
        <f>IF(OR(B41="DISM", B41="JWV", B41="JUV", B41="CIV"), SUM('CASE DATA'!I41:R41), 'CASE DATA'!J41+'CASE DATA'!L41+'CASE DATA'!M41+'CASE DATA'!P41+'CASE DATA'!Q41+'CASE DATA'!R41+'CASE DATA'!K41+'CASE DATA'!O41)</f>
        <v>0</v>
      </c>
      <c r="D41" s="110">
        <f>IF(OR(B41="DISM", B41="JWV", B41="JUV", B41="CIV"), 0, 'CASE DATA'!I41+'CASE DATA'!N41)</f>
        <v>0</v>
      </c>
    </row>
    <row r="42" spans="1:5" x14ac:dyDescent="0.3">
      <c r="A42" s="117" t="str">
        <f>IF('CASE DATA'!A42="","",'CASE DATA'!A42)</f>
        <v/>
      </c>
      <c r="B42" s="114" t="str">
        <f>IF('CASE DATA'!A42&lt;&gt;"",IF('CASE DATA'!F42=0, "open charge", 'CASE DATA'!F42),"")</f>
        <v/>
      </c>
      <c r="C42" s="108">
        <f>IF(OR(B42="DISM", B42="JWV", B42="JUV", B42="CIV"), SUM('CASE DATA'!I42:R42), 'CASE DATA'!J42+'CASE DATA'!L42+'CASE DATA'!M42+'CASE DATA'!P42+'CASE DATA'!Q42+'CASE DATA'!R42+'CASE DATA'!K42+'CASE DATA'!O42)</f>
        <v>0</v>
      </c>
      <c r="D42" s="110">
        <f>IF(OR(B42="DISM", B42="JWV", B42="JUV", B42="CIV"), 0, 'CASE DATA'!I42+'CASE DATA'!N42)</f>
        <v>0</v>
      </c>
    </row>
    <row r="43" spans="1:5" x14ac:dyDescent="0.3">
      <c r="A43" s="117" t="str">
        <f>IF('CASE DATA'!A43="","",'CASE DATA'!A43)</f>
        <v/>
      </c>
      <c r="B43" s="114" t="str">
        <f>IF('CASE DATA'!A43&lt;&gt;"",IF('CASE DATA'!F43=0, "open charge", 'CASE DATA'!F43),"")</f>
        <v/>
      </c>
      <c r="C43" s="108">
        <f>IF(OR(B43="DISM", B43="JWV", B43="JUV", B43="CIV"), SUM('CASE DATA'!I43:R43), 'CASE DATA'!J43+'CASE DATA'!L43+'CASE DATA'!M43+'CASE DATA'!P43+'CASE DATA'!Q43+'CASE DATA'!R43+'CASE DATA'!K43+'CASE DATA'!O43)</f>
        <v>0</v>
      </c>
      <c r="D43" s="110">
        <f>IF(OR(B43="DISM", B43="JWV", B43="JUV", B43="CIV"), 0, 'CASE DATA'!I43+'CASE DATA'!N43)</f>
        <v>0</v>
      </c>
    </row>
    <row r="44" spans="1:5" x14ac:dyDescent="0.3">
      <c r="A44" s="117" t="str">
        <f>IF('CASE DATA'!A44="","",'CASE DATA'!A44)</f>
        <v/>
      </c>
      <c r="B44" s="114" t="str">
        <f>IF('CASE DATA'!A44&lt;&gt;"",IF('CASE DATA'!F44=0, "open charge", 'CASE DATA'!F44),"")</f>
        <v/>
      </c>
      <c r="C44" s="108">
        <f>IF(OR(B44="DISM", B44="JWV", B44="JUV", B44="CIV"), SUM('CASE DATA'!I44:R44), 'CASE DATA'!J44+'CASE DATA'!L44+'CASE DATA'!M44+'CASE DATA'!P44+'CASE DATA'!Q44+'CASE DATA'!R44+'CASE DATA'!K44+'CASE DATA'!O44)</f>
        <v>0</v>
      </c>
      <c r="D44" s="110">
        <f>IF(OR(B44="DISM", B44="JWV", B44="JUV", B44="CIV"), 0, 'CASE DATA'!I44+'CASE DATA'!N44)</f>
        <v>0</v>
      </c>
    </row>
    <row r="45" spans="1:5" x14ac:dyDescent="0.3">
      <c r="A45" s="117" t="str">
        <f>IF('CASE DATA'!A45="","",'CASE DATA'!A45)</f>
        <v/>
      </c>
      <c r="B45" s="114" t="str">
        <f>IF('CASE DATA'!A45&lt;&gt;"",IF('CASE DATA'!F45=0, "open charge", 'CASE DATA'!F45),"")</f>
        <v/>
      </c>
      <c r="C45" s="108">
        <f>IF(OR(B45="DISM", B45="JWV", B45="JUV", B45="CIV"), SUM('CASE DATA'!I45:R45), 'CASE DATA'!J45+'CASE DATA'!L45+'CASE DATA'!M45+'CASE DATA'!P45+'CASE DATA'!Q45+'CASE DATA'!R45+'CASE DATA'!K45+'CASE DATA'!O45)</f>
        <v>0</v>
      </c>
      <c r="D45" s="110">
        <f>IF(OR(B45="DISM", B45="JWV", B45="JUV", B45="CIV"), 0, 'CASE DATA'!I45+'CASE DATA'!N45)</f>
        <v>0</v>
      </c>
      <c r="E45" s="143"/>
    </row>
    <row r="46" spans="1:5" x14ac:dyDescent="0.3">
      <c r="A46" s="117" t="str">
        <f>IF('CASE DATA'!A46="","",'CASE DATA'!A46)</f>
        <v/>
      </c>
      <c r="B46" s="114" t="str">
        <f>IF('CASE DATA'!A46&lt;&gt;"",IF('CASE DATA'!F46=0, "open charge", 'CASE DATA'!F46),"")</f>
        <v/>
      </c>
      <c r="C46" s="108">
        <f>IF(OR(B46="DISM", B46="JWV", B46="JUV", B46="CIV"), SUM('CASE DATA'!I46:R46), 'CASE DATA'!J46+'CASE DATA'!L46+'CASE DATA'!M46+'CASE DATA'!P46+'CASE DATA'!Q46+'CASE DATA'!R46+'CASE DATA'!K46+'CASE DATA'!O46)</f>
        <v>0</v>
      </c>
      <c r="D46" s="110">
        <f>IF(OR(B46="DISM", B46="JWV", B46="JUV", B46="CIV"), 0, 'CASE DATA'!I46+'CASE DATA'!N46)</f>
        <v>0</v>
      </c>
    </row>
    <row r="47" spans="1:5" x14ac:dyDescent="0.3">
      <c r="A47" s="117" t="str">
        <f>IF('CASE DATA'!A47="","",'CASE DATA'!A47)</f>
        <v/>
      </c>
      <c r="B47" s="114" t="str">
        <f>IF('CASE DATA'!A47&lt;&gt;"",IF('CASE DATA'!F47=0, "open charge", 'CASE DATA'!F47),"")</f>
        <v/>
      </c>
      <c r="C47" s="108">
        <f>IF(OR(B47="DISM", B47="JWV", B47="JUV", B47="CIV"), SUM('CASE DATA'!I47:R47), 'CASE DATA'!J47+'CASE DATA'!L47+'CASE DATA'!M47+'CASE DATA'!P47+'CASE DATA'!Q47+'CASE DATA'!R47+'CASE DATA'!K47+'CASE DATA'!O47)</f>
        <v>0</v>
      </c>
      <c r="D47" s="110">
        <f>IF(OR(B47="DISM", B47="JWV", B47="JUV", B47="CIV"), 0, 'CASE DATA'!I47+'CASE DATA'!N47)</f>
        <v>0</v>
      </c>
    </row>
    <row r="48" spans="1:5" x14ac:dyDescent="0.3">
      <c r="A48" s="117" t="str">
        <f>IF('CASE DATA'!A48="","",'CASE DATA'!A48)</f>
        <v/>
      </c>
      <c r="B48" s="114" t="str">
        <f>IF('CASE DATA'!A48&lt;&gt;"",IF('CASE DATA'!F48=0, "open charge", 'CASE DATA'!F48),"")</f>
        <v/>
      </c>
      <c r="C48" s="108">
        <f>IF(OR(B48="DISM", B48="JWV", B48="JUV", B48="CIV"), SUM('CASE DATA'!I48:R48), 'CASE DATA'!J48+'CASE DATA'!L48+'CASE DATA'!M48+'CASE DATA'!P48+'CASE DATA'!Q48+'CASE DATA'!R48+'CASE DATA'!K48+'CASE DATA'!O48)</f>
        <v>0</v>
      </c>
      <c r="D48" s="110">
        <f>IF(OR(B48="DISM", B48="JWV", B48="JUV", B48="CIV"), 0, 'CASE DATA'!I48+'CASE DATA'!N48)</f>
        <v>0</v>
      </c>
    </row>
    <row r="49" spans="1:4" x14ac:dyDescent="0.3">
      <c r="A49" s="117" t="str">
        <f>IF('CASE DATA'!A49="","",'CASE DATA'!A49)</f>
        <v/>
      </c>
      <c r="B49" s="114" t="str">
        <f>IF('CASE DATA'!A49&lt;&gt;"",IF('CASE DATA'!F49=0, "open charge", 'CASE DATA'!F49),"")</f>
        <v/>
      </c>
      <c r="C49" s="108">
        <f>IF(OR(B49="DISM", B49="JWV", B49="JUV", B49="CIV"), SUM('CASE DATA'!I49:R49), 'CASE DATA'!J49+'CASE DATA'!L49+'CASE DATA'!M49+'CASE DATA'!P49+'CASE DATA'!Q49+'CASE DATA'!R49+'CASE DATA'!K49+'CASE DATA'!O49)</f>
        <v>0</v>
      </c>
      <c r="D49" s="110">
        <f>IF(OR(B49="DISM", B49="JWV", B49="JUV", B49="CIV"), 0, 'CASE DATA'!I49+'CASE DATA'!N49)</f>
        <v>0</v>
      </c>
    </row>
    <row r="50" spans="1:4" x14ac:dyDescent="0.3">
      <c r="A50" s="117" t="str">
        <f>IF('CASE DATA'!A50="","",'CASE DATA'!A50)</f>
        <v/>
      </c>
      <c r="B50" s="114" t="str">
        <f>IF('CASE DATA'!A50&lt;&gt;"",IF('CASE DATA'!F50=0, "open charge", 'CASE DATA'!F50),"")</f>
        <v/>
      </c>
      <c r="C50" s="108">
        <f>IF(OR(B50="DISM", B50="JWV", B50="JUV", B50="CIV"), SUM('CASE DATA'!I50:R50), 'CASE DATA'!J50+'CASE DATA'!L50+'CASE DATA'!M50+'CASE DATA'!P50+'CASE DATA'!Q50+'CASE DATA'!R50+'CASE DATA'!K50+'CASE DATA'!O50)</f>
        <v>0</v>
      </c>
      <c r="D50" s="110">
        <f>IF(OR(B50="DISM", B50="JWV", B50="JUV", B50="CIV"), 0, 'CASE DATA'!I50+'CASE DATA'!N50)</f>
        <v>0</v>
      </c>
    </row>
    <row r="51" spans="1:4" x14ac:dyDescent="0.3">
      <c r="A51" s="117" t="str">
        <f>IF('CASE DATA'!A51="","",'CASE DATA'!A51)</f>
        <v/>
      </c>
      <c r="B51" s="114" t="str">
        <f>IF('CASE DATA'!A51&lt;&gt;"",IF('CASE DATA'!F51=0, "open charge", 'CASE DATA'!F51),"")</f>
        <v/>
      </c>
      <c r="C51" s="108">
        <f>IF(OR(B51="DISM", B51="JWV", B51="JUV", B51="CIV"), SUM('CASE DATA'!I51:R51), 'CASE DATA'!J51+'CASE DATA'!L51+'CASE DATA'!M51+'CASE DATA'!P51+'CASE DATA'!Q51+'CASE DATA'!R51+'CASE DATA'!K51+'CASE DATA'!O51)</f>
        <v>0</v>
      </c>
      <c r="D51" s="110">
        <f>IF(OR(B51="DISM", B51="JWV", B51="JUV", B51="CIV"), 0, 'CASE DATA'!I51+'CASE DATA'!N51)</f>
        <v>0</v>
      </c>
    </row>
    <row r="52" spans="1:4" x14ac:dyDescent="0.3">
      <c r="A52" s="117" t="str">
        <f>IF('CASE DATA'!A52="","",'CASE DATA'!A52)</f>
        <v/>
      </c>
      <c r="B52" s="114" t="str">
        <f>IF('CASE DATA'!A52&lt;&gt;"",IF('CASE DATA'!F52=0, "open charge", 'CASE DATA'!F52),"")</f>
        <v/>
      </c>
      <c r="C52" s="108">
        <f>IF(OR(B52="DISM", B52="JWV", B52="JUV", B52="CIV"), SUM('CASE DATA'!I52:R52), 'CASE DATA'!J52+'CASE DATA'!L52+'CASE DATA'!M52+'CASE DATA'!P52+'CASE DATA'!Q52+'CASE DATA'!R52+'CASE DATA'!K52+'CASE DATA'!O52)</f>
        <v>0</v>
      </c>
      <c r="D52" s="110">
        <f>IF(OR(B52="DISM", B52="JWV", B52="JUV", B52="CIV"), 0, 'CASE DATA'!I52+'CASE DATA'!N52)</f>
        <v>0</v>
      </c>
    </row>
    <row r="53" spans="1:4" x14ac:dyDescent="0.3">
      <c r="A53" s="117" t="str">
        <f>IF('CASE DATA'!A53="","",'CASE DATA'!A53)</f>
        <v/>
      </c>
      <c r="B53" s="114" t="str">
        <f>IF('CASE DATA'!A53&lt;&gt;"",IF('CASE DATA'!F53=0, "open charge", 'CASE DATA'!F53),"")</f>
        <v/>
      </c>
      <c r="C53" s="108">
        <f>IF(OR(B53="DISM", B53="JWV", B53="JUV", B53="CIV"), SUM('CASE DATA'!I53:R53), 'CASE DATA'!J53+'CASE DATA'!L53+'CASE DATA'!M53+'CASE DATA'!P53+'CASE DATA'!Q53+'CASE DATA'!R53+'CASE DATA'!K53+'CASE DATA'!O53)</f>
        <v>0</v>
      </c>
      <c r="D53" s="110">
        <f>IF(OR(B53="DISM", B53="JWV", B53="JUV", B53="CIV"), 0, 'CASE DATA'!I53+'CASE DATA'!N53)</f>
        <v>0</v>
      </c>
    </row>
    <row r="54" spans="1:4" x14ac:dyDescent="0.3">
      <c r="A54" s="117" t="str">
        <f>IF('CASE DATA'!A54="","",'CASE DATA'!A54)</f>
        <v/>
      </c>
      <c r="B54" s="114" t="str">
        <f>IF('CASE DATA'!A54&lt;&gt;"",IF('CASE DATA'!F54=0, "open charge", 'CASE DATA'!F54),"")</f>
        <v/>
      </c>
      <c r="C54" s="108">
        <f>IF(OR(B54="DISM", B54="JWV", B54="JUV", B54="CIV"), SUM('CASE DATA'!I54:R54), 'CASE DATA'!J54+'CASE DATA'!L54+'CASE DATA'!M54+'CASE DATA'!P54+'CASE DATA'!Q54+'CASE DATA'!R54+'CASE DATA'!K54+'CASE DATA'!O54)</f>
        <v>0</v>
      </c>
      <c r="D54" s="110">
        <f>IF(OR(B54="DISM", B54="JWV", B54="JUV", B54="CIV"), 0, 'CASE DATA'!I54+'CASE DATA'!N54)</f>
        <v>0</v>
      </c>
    </row>
    <row r="55" spans="1:4" x14ac:dyDescent="0.3">
      <c r="A55" s="117" t="str">
        <f>IF('CASE DATA'!A55="","",'CASE DATA'!A55)</f>
        <v/>
      </c>
      <c r="B55" s="114" t="str">
        <f>IF('CASE DATA'!A55&lt;&gt;"",IF('CASE DATA'!F55=0, "open charge", 'CASE DATA'!F55),"")</f>
        <v/>
      </c>
      <c r="C55" s="108">
        <f>IF(OR(B55="DISM", B55="JWV", B55="JUV", B55="CIV"), SUM('CASE DATA'!I55:R55), 'CASE DATA'!J55+'CASE DATA'!L55+'CASE DATA'!M55+'CASE DATA'!P55+'CASE DATA'!Q55+'CASE DATA'!R55+'CASE DATA'!K55+'CASE DATA'!O55)</f>
        <v>0</v>
      </c>
      <c r="D55" s="110">
        <f>IF(OR(B55="DISM", B55="JWV", B55="JUV", B55="CIV"), 0, 'CASE DATA'!I55+'CASE DATA'!N55)</f>
        <v>0</v>
      </c>
    </row>
    <row r="56" spans="1:4" x14ac:dyDescent="0.3">
      <c r="A56" s="117" t="str">
        <f>IF('CASE DATA'!A56="","",'CASE DATA'!A56)</f>
        <v/>
      </c>
      <c r="B56" s="114" t="str">
        <f>IF('CASE DATA'!A56&lt;&gt;"",IF('CASE DATA'!F56=0, "open charge", 'CASE DATA'!F56),"")</f>
        <v/>
      </c>
      <c r="C56" s="108">
        <f>IF(OR(B56="DISM", B56="JWV", B56="JUV", B56="CIV"), SUM('CASE DATA'!I56:R56), 'CASE DATA'!J56+'CASE DATA'!L56+'CASE DATA'!M56+'CASE DATA'!P56+'CASE DATA'!Q56+'CASE DATA'!R56+'CASE DATA'!K56+'CASE DATA'!O56)</f>
        <v>0</v>
      </c>
      <c r="D56" s="110">
        <f>IF(OR(B56="DISM", B56="JWV", B56="JUV", B56="CIV"), 0, 'CASE DATA'!I56+'CASE DATA'!N56)</f>
        <v>0</v>
      </c>
    </row>
    <row r="57" spans="1:4" x14ac:dyDescent="0.3">
      <c r="A57" s="117" t="str">
        <f>IF('CASE DATA'!A57="","",'CASE DATA'!A57)</f>
        <v/>
      </c>
      <c r="B57" s="114" t="str">
        <f>IF('CASE DATA'!A57&lt;&gt;"",IF('CASE DATA'!F57=0, "open charge", 'CASE DATA'!F57),"")</f>
        <v/>
      </c>
      <c r="C57" s="108">
        <f>IF(OR(B57="DISM", B57="JWV", B57="JUV", B57="CIV"), SUM('CASE DATA'!I57:R57), 'CASE DATA'!J57+'CASE DATA'!L57+'CASE DATA'!M57+'CASE DATA'!P57+'CASE DATA'!Q57+'CASE DATA'!R57+'CASE DATA'!K57+'CASE DATA'!O57)</f>
        <v>0</v>
      </c>
      <c r="D57" s="110">
        <f>IF(OR(B57="DISM", B57="JWV", B57="JUV", B57="CIV"), 0, 'CASE DATA'!I57+'CASE DATA'!N57)</f>
        <v>0</v>
      </c>
    </row>
    <row r="58" spans="1:4" x14ac:dyDescent="0.3">
      <c r="A58" s="117" t="str">
        <f>IF('CASE DATA'!A58="","",'CASE DATA'!A58)</f>
        <v/>
      </c>
      <c r="B58" s="114" t="str">
        <f>IF('CASE DATA'!A58&lt;&gt;"",IF('CASE DATA'!F58=0, "open charge", 'CASE DATA'!F58),"")</f>
        <v/>
      </c>
      <c r="C58" s="108">
        <f>IF(OR(B58="DISM", B58="JWV", B58="JUV", B58="CIV"), SUM('CASE DATA'!I58:R58), 'CASE DATA'!J58+'CASE DATA'!L58+'CASE DATA'!M58+'CASE DATA'!P58+'CASE DATA'!Q58+'CASE DATA'!R58+'CASE DATA'!K58+'CASE DATA'!O58)</f>
        <v>0</v>
      </c>
      <c r="D58" s="110">
        <f>IF(OR(B58="DISM", B58="JWV", B58="JUV", B58="CIV"), 0, 'CASE DATA'!I58+'CASE DATA'!N58)</f>
        <v>0</v>
      </c>
    </row>
    <row r="59" spans="1:4" x14ac:dyDescent="0.3">
      <c r="A59" s="117" t="str">
        <f>IF('CASE DATA'!A59="","",'CASE DATA'!A59)</f>
        <v/>
      </c>
      <c r="B59" s="114" t="str">
        <f>IF('CASE DATA'!A59&lt;&gt;"",IF('CASE DATA'!F59=0, "open charge", 'CASE DATA'!F59),"")</f>
        <v/>
      </c>
      <c r="C59" s="108">
        <f>IF(OR(B59="DISM", B59="JWV", B59="JUV", B59="CIV"), SUM('CASE DATA'!I59:R59), 'CASE DATA'!J59+'CASE DATA'!L59+'CASE DATA'!M59+'CASE DATA'!P59+'CASE DATA'!Q59+'CASE DATA'!R59+'CASE DATA'!K59+'CASE DATA'!O59)</f>
        <v>0</v>
      </c>
      <c r="D59" s="110">
        <f>IF(OR(B59="DISM", B59="JWV", B59="JUV", B59="CIV"), 0, 'CASE DATA'!I59+'CASE DATA'!N59)</f>
        <v>0</v>
      </c>
    </row>
    <row r="60" spans="1:4" x14ac:dyDescent="0.3">
      <c r="A60" s="117" t="str">
        <f>IF('CASE DATA'!A60="","",'CASE DATA'!A60)</f>
        <v/>
      </c>
      <c r="B60" s="114" t="str">
        <f>IF('CASE DATA'!A60&lt;&gt;"",IF('CASE DATA'!F60=0, "open charge", 'CASE DATA'!F60),"")</f>
        <v/>
      </c>
      <c r="C60" s="108">
        <f>IF(OR(B60="DISM", B60="JWV", B60="JUV", B60="CIV"), SUM('CASE DATA'!I60:R60), 'CASE DATA'!J60+'CASE DATA'!L60+'CASE DATA'!M60+'CASE DATA'!P60+'CASE DATA'!Q60+'CASE DATA'!R60+'CASE DATA'!K60+'CASE DATA'!O60)</f>
        <v>0</v>
      </c>
      <c r="D60" s="110">
        <f>IF(OR(B60="DISM", B60="JWV", B60="JUV", B60="CIV"), 0, 'CASE DATA'!I60+'CASE DATA'!N60)</f>
        <v>0</v>
      </c>
    </row>
    <row r="61" spans="1:4" x14ac:dyDescent="0.3">
      <c r="A61" s="117" t="str">
        <f>IF('CASE DATA'!A61="","",'CASE DATA'!A61)</f>
        <v/>
      </c>
      <c r="B61" s="114" t="str">
        <f>IF('CASE DATA'!A61&lt;&gt;"",IF('CASE DATA'!F61=0, "open charge", 'CASE DATA'!F61),"")</f>
        <v/>
      </c>
      <c r="C61" s="108">
        <f>IF(OR(B61="DISM", B61="JWV", B61="JUV", B61="CIV"), SUM('CASE DATA'!I61:R61), 'CASE DATA'!J61+'CASE DATA'!L61+'CASE DATA'!M61+'CASE DATA'!P61+'CASE DATA'!Q61+'CASE DATA'!R61+'CASE DATA'!K61+'CASE DATA'!O61)</f>
        <v>0</v>
      </c>
      <c r="D61" s="110">
        <f>IF(OR(B61="DISM", B61="JWV", B61="JUV", B61="CIV"), 0, 'CASE DATA'!I61+'CASE DATA'!N61)</f>
        <v>0</v>
      </c>
    </row>
    <row r="62" spans="1:4" x14ac:dyDescent="0.3">
      <c r="A62" s="117" t="str">
        <f>IF('CASE DATA'!A62="","",'CASE DATA'!A62)</f>
        <v/>
      </c>
      <c r="B62" s="114" t="str">
        <f>IF('CASE DATA'!A62&lt;&gt;"",IF('CASE DATA'!F62=0, "open charge", 'CASE DATA'!F62),"")</f>
        <v/>
      </c>
      <c r="C62" s="108">
        <f>IF(OR(B62="DISM", B62="JWV", B62="JUV", B62="CIV"), SUM('CASE DATA'!I62:R62), 'CASE DATA'!J62+'CASE DATA'!L62+'CASE DATA'!M62+'CASE DATA'!P62+'CASE DATA'!Q62+'CASE DATA'!R62+'CASE DATA'!K62+'CASE DATA'!O62)</f>
        <v>0</v>
      </c>
      <c r="D62" s="110">
        <f>IF(OR(B62="DISM", B62="JWV", B62="JUV", B62="CIV"), 0, 'CASE DATA'!I62+'CASE DATA'!N62)</f>
        <v>0</v>
      </c>
    </row>
    <row r="63" spans="1:4" x14ac:dyDescent="0.3">
      <c r="A63" s="117" t="str">
        <f>IF('CASE DATA'!A63="","",'CASE DATA'!A63)</f>
        <v/>
      </c>
      <c r="B63" s="114" t="str">
        <f>IF('CASE DATA'!A63&lt;&gt;"",IF('CASE DATA'!F63=0, "open charge", 'CASE DATA'!F63),"")</f>
        <v/>
      </c>
      <c r="C63" s="108">
        <f>IF(OR(B63="DISM", B63="JWV", B63="JUV", B63="CIV"), SUM('CASE DATA'!I63:R63), 'CASE DATA'!J63+'CASE DATA'!L63+'CASE DATA'!M63+'CASE DATA'!P63+'CASE DATA'!Q63+'CASE DATA'!R63+'CASE DATA'!K63+'CASE DATA'!O63)</f>
        <v>0</v>
      </c>
      <c r="D63" s="110">
        <f>IF(OR(B63="DISM", B63="JWV", B63="JUV", B63="CIV"), 0, 'CASE DATA'!I63+'CASE DATA'!N63)</f>
        <v>0</v>
      </c>
    </row>
    <row r="64" spans="1:4" x14ac:dyDescent="0.3">
      <c r="A64" s="117" t="str">
        <f>IF('CASE DATA'!A64="","",'CASE DATA'!A64)</f>
        <v/>
      </c>
      <c r="B64" s="114" t="str">
        <f>IF('CASE DATA'!A64&lt;&gt;"",IF('CASE DATA'!F64=0, "open charge", 'CASE DATA'!F64),"")</f>
        <v/>
      </c>
      <c r="C64" s="108">
        <f>IF(OR(B64="DISM", B64="JWV", B64="JUV", B64="CIV"), SUM('CASE DATA'!I64:R64), 'CASE DATA'!J64+'CASE DATA'!L64+'CASE DATA'!M64+'CASE DATA'!P64+'CASE DATA'!Q64+'CASE DATA'!R64+'CASE DATA'!K64+'CASE DATA'!O64)</f>
        <v>0</v>
      </c>
      <c r="D64" s="110">
        <f>IF(OR(B64="DISM", B64="JWV", B64="JUV", B64="CIV"), 0, 'CASE DATA'!I64+'CASE DATA'!N64)</f>
        <v>0</v>
      </c>
    </row>
    <row r="65" spans="1:4" x14ac:dyDescent="0.3">
      <c r="A65" s="117" t="str">
        <f>IF('CASE DATA'!A65="","",'CASE DATA'!A65)</f>
        <v/>
      </c>
      <c r="B65" s="114" t="str">
        <f>IF('CASE DATA'!A65&lt;&gt;"",IF('CASE DATA'!F65=0, "open charge", 'CASE DATA'!F65),"")</f>
        <v/>
      </c>
      <c r="C65" s="108">
        <f>IF(OR(B65="DISM", B65="JWV", B65="JUV", B65="CIV"), SUM('CASE DATA'!I65:R65), 'CASE DATA'!J65+'CASE DATA'!L65+'CASE DATA'!M65+'CASE DATA'!P65+'CASE DATA'!Q65+'CASE DATA'!R65+'CASE DATA'!K65+'CASE DATA'!O65)</f>
        <v>0</v>
      </c>
      <c r="D65" s="110">
        <f>IF(OR(B65="DISM", B65="JWV", B65="JUV", B65="CIV"), 0, 'CASE DATA'!I65+'CASE DATA'!N65)</f>
        <v>0</v>
      </c>
    </row>
    <row r="66" spans="1:4" x14ac:dyDescent="0.3">
      <c r="A66" s="117" t="str">
        <f>IF('CASE DATA'!A66="","",'CASE DATA'!A66)</f>
        <v/>
      </c>
      <c r="B66" s="114" t="str">
        <f>IF('CASE DATA'!A66&lt;&gt;"",IF('CASE DATA'!F66=0, "open charge", 'CASE DATA'!F66),"")</f>
        <v/>
      </c>
      <c r="C66" s="108">
        <f>IF(OR(B66="DISM", B66="JWV", B66="JUV", B66="CIV"), SUM('CASE DATA'!I66:R66), 'CASE DATA'!J66+'CASE DATA'!L66+'CASE DATA'!M66+'CASE DATA'!P66+'CASE DATA'!Q66+'CASE DATA'!R66+'CASE DATA'!K66+'CASE DATA'!O66)</f>
        <v>0</v>
      </c>
      <c r="D66" s="110">
        <f>IF(OR(B66="DISM", B66="JWV", B66="JUV", B66="CIV"), 0, 'CASE DATA'!I66+'CASE DATA'!N66)</f>
        <v>0</v>
      </c>
    </row>
    <row r="67" spans="1:4" x14ac:dyDescent="0.3">
      <c r="A67" s="117" t="str">
        <f>IF('CASE DATA'!A67="","",'CASE DATA'!A67)</f>
        <v/>
      </c>
      <c r="B67" s="114" t="str">
        <f>IF('CASE DATA'!A67&lt;&gt;"",IF('CASE DATA'!F67=0, "open charge", 'CASE DATA'!F67),"")</f>
        <v/>
      </c>
      <c r="C67" s="108">
        <f>IF(OR(B67="DISM", B67="JWV", B67="JUV", B67="CIV"), SUM('CASE DATA'!I67:R67), 'CASE DATA'!J67+'CASE DATA'!L67+'CASE DATA'!M67+'CASE DATA'!P67+'CASE DATA'!Q67+'CASE DATA'!R67+'CASE DATA'!K67+'CASE DATA'!O67)</f>
        <v>0</v>
      </c>
      <c r="D67" s="110">
        <f>IF(OR(B67="DISM", B67="JWV", B67="JUV", B67="CIV"), 0, 'CASE DATA'!I67+'CASE DATA'!N67)</f>
        <v>0</v>
      </c>
    </row>
    <row r="68" spans="1:4" x14ac:dyDescent="0.3">
      <c r="A68" s="117" t="str">
        <f>IF('CASE DATA'!A68="","",'CASE DATA'!A68)</f>
        <v/>
      </c>
      <c r="B68" s="114" t="str">
        <f>IF('CASE DATA'!A68&lt;&gt;"",IF('CASE DATA'!F68=0, "open charge", 'CASE DATA'!F68),"")</f>
        <v/>
      </c>
      <c r="C68" s="108">
        <f>IF(OR(B68="DISM", B68="JWV", B68="JUV", B68="CIV"), SUM('CASE DATA'!I68:R68), 'CASE DATA'!J68+'CASE DATA'!L68+'CASE DATA'!M68+'CASE DATA'!P68+'CASE DATA'!Q68+'CASE DATA'!R68+'CASE DATA'!K68+'CASE DATA'!O68)</f>
        <v>0</v>
      </c>
      <c r="D68" s="110">
        <f>IF(OR(B68="DISM", B68="JWV", B68="JUV", B68="CIV"), 0, 'CASE DATA'!I68+'CASE DATA'!N68)</f>
        <v>0</v>
      </c>
    </row>
    <row r="69" spans="1:4" x14ac:dyDescent="0.3">
      <c r="A69" s="117" t="str">
        <f>IF('CASE DATA'!A69="","",'CASE DATA'!A69)</f>
        <v/>
      </c>
      <c r="B69" s="114" t="str">
        <f>IF('CASE DATA'!A69&lt;&gt;"",IF('CASE DATA'!F69=0, "open charge", 'CASE DATA'!F69),"")</f>
        <v/>
      </c>
      <c r="C69" s="108">
        <f>IF(OR(B69="DISM", B69="JWV", B69="JUV", B69="CIV"), SUM('CASE DATA'!I69:R69), 'CASE DATA'!J69+'CASE DATA'!L69+'CASE DATA'!M69+'CASE DATA'!P69+'CASE DATA'!Q69+'CASE DATA'!R69+'CASE DATA'!K69+'CASE DATA'!O69)</f>
        <v>0</v>
      </c>
      <c r="D69" s="110">
        <f>IF(OR(B69="DISM", B69="JWV", B69="JUV", B69="CIV"), 0, 'CASE DATA'!I69+'CASE DATA'!N69)</f>
        <v>0</v>
      </c>
    </row>
    <row r="70" spans="1:4" x14ac:dyDescent="0.3">
      <c r="A70" s="117" t="str">
        <f>IF('CASE DATA'!A70="","",'CASE DATA'!A70)</f>
        <v/>
      </c>
      <c r="B70" s="114" t="str">
        <f>IF('CASE DATA'!A70&lt;&gt;"",IF('CASE DATA'!F70=0, "open charge", 'CASE DATA'!F70),"")</f>
        <v/>
      </c>
      <c r="C70" s="108">
        <f>IF(OR(B70="DISM", B70="JWV", B70="JUV", B70="CIV"), SUM('CASE DATA'!I70:R70), 'CASE DATA'!J70+'CASE DATA'!L70+'CASE DATA'!M70+'CASE DATA'!P70+'CASE DATA'!Q70+'CASE DATA'!R70+'CASE DATA'!K70+'CASE DATA'!O70)</f>
        <v>0</v>
      </c>
      <c r="D70" s="110">
        <f>IF(OR(B70="DISM", B70="JWV", B70="JUV", B70="CIV"), 0, 'CASE DATA'!I70+'CASE DATA'!N70)</f>
        <v>0</v>
      </c>
    </row>
    <row r="71" spans="1:4" x14ac:dyDescent="0.3">
      <c r="A71" s="117" t="str">
        <f>IF('CASE DATA'!A71="","",'CASE DATA'!A71)</f>
        <v/>
      </c>
      <c r="B71" s="114" t="str">
        <f>IF('CASE DATA'!A71&lt;&gt;"",IF('CASE DATA'!F71=0, "open charge", 'CASE DATA'!F71),"")</f>
        <v/>
      </c>
      <c r="C71" s="108">
        <f>IF(OR(B71="DISM", B71="JWV", B71="JUV", B71="CIV"), SUM('CASE DATA'!I71:R71), 'CASE DATA'!J71+'CASE DATA'!L71+'CASE DATA'!M71+'CASE DATA'!P71+'CASE DATA'!Q71+'CASE DATA'!R71+'CASE DATA'!K71+'CASE DATA'!O71)</f>
        <v>0</v>
      </c>
      <c r="D71" s="110">
        <f>IF(OR(B71="DISM", B71="JWV", B71="JUV", B71="CIV"), 0, 'CASE DATA'!I71+'CASE DATA'!N71)</f>
        <v>0</v>
      </c>
    </row>
    <row r="72" spans="1:4" x14ac:dyDescent="0.3">
      <c r="A72" s="117" t="str">
        <f>IF('CASE DATA'!A72="","",'CASE DATA'!A72)</f>
        <v/>
      </c>
      <c r="B72" s="114" t="str">
        <f>IF('CASE DATA'!A72&lt;&gt;"",IF('CASE DATA'!F72=0, "open charge", 'CASE DATA'!F72),"")</f>
        <v/>
      </c>
      <c r="C72" s="108">
        <f>IF(OR(B72="DISM", B72="JWV", B72="JUV", B72="CIV"), SUM('CASE DATA'!I72:R72), 'CASE DATA'!J72+'CASE DATA'!L72+'CASE DATA'!M72+'CASE DATA'!P72+'CASE DATA'!Q72+'CASE DATA'!R72+'CASE DATA'!K72+'CASE DATA'!O72)</f>
        <v>0</v>
      </c>
      <c r="D72" s="110">
        <f>IF(OR(B72="DISM", B72="JWV", B72="JUV", B72="CIV"), 0, 'CASE DATA'!I72+'CASE DATA'!N72)</f>
        <v>0</v>
      </c>
    </row>
    <row r="73" spans="1:4" x14ac:dyDescent="0.3">
      <c r="A73" s="117" t="str">
        <f>IF('CASE DATA'!A73="","",'CASE DATA'!A73)</f>
        <v/>
      </c>
      <c r="B73" s="114" t="str">
        <f>IF('CASE DATA'!A73&lt;&gt;"",IF('CASE DATA'!F73=0, "open charge", 'CASE DATA'!F73),"")</f>
        <v/>
      </c>
      <c r="C73" s="108">
        <f>IF(OR(B73="DISM", B73="JWV", B73="JUV", B73="CIV"), SUM('CASE DATA'!I73:R73), 'CASE DATA'!J73+'CASE DATA'!L73+'CASE DATA'!M73+'CASE DATA'!P73+'CASE DATA'!Q73+'CASE DATA'!R73+'CASE DATA'!K73+'CASE DATA'!O73)</f>
        <v>0</v>
      </c>
      <c r="D73" s="110">
        <f>IF(OR(B73="DISM", B73="JWV", B73="JUV", B73="CIV"), 0, 'CASE DATA'!I73+'CASE DATA'!N73)</f>
        <v>0</v>
      </c>
    </row>
    <row r="74" spans="1:4" x14ac:dyDescent="0.3">
      <c r="A74" s="117" t="str">
        <f>IF('CASE DATA'!A74="","",'CASE DATA'!A74)</f>
        <v/>
      </c>
      <c r="B74" s="114" t="str">
        <f>IF('CASE DATA'!A74&lt;&gt;"",IF('CASE DATA'!F74=0, "open charge", 'CASE DATA'!F74),"")</f>
        <v/>
      </c>
      <c r="C74" s="108">
        <f>IF(OR(B74="DISM", B74="JWV", B74="JUV", B74="CIV"), SUM('CASE DATA'!I74:R74), 'CASE DATA'!J74+'CASE DATA'!L74+'CASE DATA'!M74+'CASE DATA'!P74+'CASE DATA'!Q74+'CASE DATA'!R74+'CASE DATA'!K74+'CASE DATA'!O74)</f>
        <v>0</v>
      </c>
      <c r="D74" s="110">
        <f>IF(OR(B74="DISM", B74="JWV", B74="JUV", B74="CIV"), 0, 'CASE DATA'!I74+'CASE DATA'!N74)</f>
        <v>0</v>
      </c>
    </row>
    <row r="75" spans="1:4" x14ac:dyDescent="0.3">
      <c r="A75" s="117" t="str">
        <f>IF('CASE DATA'!A75="","",'CASE DATA'!A75)</f>
        <v/>
      </c>
      <c r="B75" s="114" t="str">
        <f>IF('CASE DATA'!A75&lt;&gt;"",IF('CASE DATA'!F75=0, "open charge", 'CASE DATA'!F75),"")</f>
        <v/>
      </c>
      <c r="C75" s="108">
        <f>IF(OR(B75="DISM", B75="JWV", B75="JUV", B75="CIV"), SUM('CASE DATA'!I75:R75), 'CASE DATA'!J75+'CASE DATA'!L75+'CASE DATA'!M75+'CASE DATA'!P75+'CASE DATA'!Q75+'CASE DATA'!R75+'CASE DATA'!K75+'CASE DATA'!O75)</f>
        <v>0</v>
      </c>
      <c r="D75" s="110">
        <f>IF(OR(B75="DISM", B75="JWV", B75="JUV", B75="CIV"), 0, 'CASE DATA'!I75+'CASE DATA'!N75)</f>
        <v>0</v>
      </c>
    </row>
    <row r="76" spans="1:4" x14ac:dyDescent="0.3">
      <c r="A76" s="117" t="str">
        <f>IF('CASE DATA'!A76="","",'CASE DATA'!A76)</f>
        <v/>
      </c>
      <c r="B76" s="114" t="str">
        <f>IF('CASE DATA'!A76&lt;&gt;"",IF('CASE DATA'!F76=0, "open charge", 'CASE DATA'!F76),"")</f>
        <v/>
      </c>
      <c r="C76" s="108">
        <f>IF(OR(B76="DISM", B76="JWV", B76="JUV", B76="CIV"), SUM('CASE DATA'!I76:R76), 'CASE DATA'!J76+'CASE DATA'!L76+'CASE DATA'!M76+'CASE DATA'!P76+'CASE DATA'!Q76+'CASE DATA'!R76+'CASE DATA'!K76+'CASE DATA'!O76)</f>
        <v>0</v>
      </c>
      <c r="D76" s="110">
        <f>IF(OR(B76="DISM", B76="JWV", B76="JUV", B76="CIV"), 0, 'CASE DATA'!I76+'CASE DATA'!N76)</f>
        <v>0</v>
      </c>
    </row>
    <row r="77" spans="1:4" x14ac:dyDescent="0.3">
      <c r="A77" s="117" t="str">
        <f>IF('CASE DATA'!A77="","",'CASE DATA'!A77)</f>
        <v/>
      </c>
      <c r="B77" s="114" t="str">
        <f>IF('CASE DATA'!A77&lt;&gt;"",IF('CASE DATA'!F77=0, "open charge", 'CASE DATA'!F77),"")</f>
        <v/>
      </c>
      <c r="C77" s="108">
        <f>IF(OR(B77="DISM", B77="JWV", B77="JUV", B77="CIV"), SUM('CASE DATA'!I77:R77), 'CASE DATA'!J77+'CASE DATA'!L77+'CASE DATA'!M77+'CASE DATA'!P77+'CASE DATA'!Q77+'CASE DATA'!R77+'CASE DATA'!K77+'CASE DATA'!O77)</f>
        <v>0</v>
      </c>
      <c r="D77" s="110">
        <f>IF(OR(B77="DISM", B77="JWV", B77="JUV", B77="CIV"), 0, 'CASE DATA'!I77+'CASE DATA'!N77)</f>
        <v>0</v>
      </c>
    </row>
    <row r="78" spans="1:4" x14ac:dyDescent="0.3">
      <c r="A78" s="117" t="str">
        <f>IF('CASE DATA'!A78="","",'CASE DATA'!A78)</f>
        <v/>
      </c>
      <c r="B78" s="114" t="str">
        <f>IF('CASE DATA'!A78&lt;&gt;"",IF('CASE DATA'!F78=0, "open charge", 'CASE DATA'!F78),"")</f>
        <v/>
      </c>
      <c r="C78" s="108">
        <f>IF(OR(B78="DISM", B78="JWV", B78="JUV", B78="CIV"), SUM('CASE DATA'!I78:R78), 'CASE DATA'!J78+'CASE DATA'!L78+'CASE DATA'!M78+'CASE DATA'!P78+'CASE DATA'!Q78+'CASE DATA'!R78+'CASE DATA'!K78+'CASE DATA'!O78)</f>
        <v>0</v>
      </c>
      <c r="D78" s="110">
        <f>IF(OR(B78="DISM", B78="JWV", B78="JUV", B78="CIV"), 0, 'CASE DATA'!I78+'CASE DATA'!N78)</f>
        <v>0</v>
      </c>
    </row>
    <row r="79" spans="1:4" x14ac:dyDescent="0.3">
      <c r="A79" s="117" t="str">
        <f>IF('CASE DATA'!A79="","",'CASE DATA'!A79)</f>
        <v/>
      </c>
      <c r="B79" s="114" t="str">
        <f>IF('CASE DATA'!A79&lt;&gt;"",IF('CASE DATA'!F79=0, "open charge", 'CASE DATA'!F79),"")</f>
        <v/>
      </c>
      <c r="C79" s="108">
        <f>IF(OR(B79="DISM", B79="JWV", B79="JUV", B79="CIV"), SUM('CASE DATA'!I79:R79), 'CASE DATA'!J79+'CASE DATA'!L79+'CASE DATA'!M79+'CASE DATA'!P79+'CASE DATA'!Q79+'CASE DATA'!R79+'CASE DATA'!K79+'CASE DATA'!O79)</f>
        <v>0</v>
      </c>
      <c r="D79" s="110">
        <f>IF(OR(B79="DISM", B79="JWV", B79="JUV", B79="CIV"), 0, 'CASE DATA'!I79+'CASE DATA'!N79)</f>
        <v>0</v>
      </c>
    </row>
    <row r="80" spans="1:4" x14ac:dyDescent="0.3">
      <c r="A80" s="117" t="str">
        <f>IF('CASE DATA'!A80="","",'CASE DATA'!A80)</f>
        <v/>
      </c>
      <c r="B80" s="114" t="str">
        <f>IF('CASE DATA'!A80&lt;&gt;"",IF('CASE DATA'!F80=0, "open charge", 'CASE DATA'!F80),"")</f>
        <v/>
      </c>
      <c r="C80" s="108">
        <f>IF(OR(B80="DISM", B80="JWV", B80="JUV", B80="CIV"), SUM('CASE DATA'!I80:R80), 'CASE DATA'!J80+'CASE DATA'!L80+'CASE DATA'!M80+'CASE DATA'!P80+'CASE DATA'!Q80+'CASE DATA'!R80+'CASE DATA'!K80+'CASE DATA'!O80)</f>
        <v>0</v>
      </c>
      <c r="D80" s="110">
        <f>IF(OR(B80="DISM", B80="JWV", B80="JUV", B80="CIV"), 0, 'CASE DATA'!I80+'CASE DATA'!N80)</f>
        <v>0</v>
      </c>
    </row>
    <row r="81" spans="1:4" x14ac:dyDescent="0.3">
      <c r="A81" s="117" t="str">
        <f>IF('CASE DATA'!A81="","",'CASE DATA'!A81)</f>
        <v/>
      </c>
      <c r="B81" s="114" t="str">
        <f>IF('CASE DATA'!A81&lt;&gt;"",IF('CASE DATA'!F81=0, "open charge", 'CASE DATA'!F81),"")</f>
        <v/>
      </c>
      <c r="C81" s="108">
        <f>IF(OR(B81="DISM", B81="JWV", B81="JUV", B81="CIV"), SUM('CASE DATA'!I81:R81), 'CASE DATA'!J81+'CASE DATA'!L81+'CASE DATA'!M81+'CASE DATA'!P81+'CASE DATA'!Q81+'CASE DATA'!R81+'CASE DATA'!K81+'CASE DATA'!O81)</f>
        <v>0</v>
      </c>
      <c r="D81" s="110">
        <f>IF(OR(B81="DISM", B81="JWV", B81="JUV", B81="CIV"), 0, 'CASE DATA'!I81+'CASE DATA'!N81)</f>
        <v>0</v>
      </c>
    </row>
    <row r="82" spans="1:4" x14ac:dyDescent="0.3">
      <c r="A82" s="117" t="str">
        <f>IF('CASE DATA'!A82="","",'CASE DATA'!A82)</f>
        <v/>
      </c>
      <c r="B82" s="114" t="str">
        <f>IF('CASE DATA'!A82&lt;&gt;"",IF('CASE DATA'!F82=0, "open charge", 'CASE DATA'!F82),"")</f>
        <v/>
      </c>
      <c r="C82" s="108">
        <f>IF(OR(B82="DISM", B82="JWV", B82="JUV", B82="CIV"), SUM('CASE DATA'!I82:R82), 'CASE DATA'!J82+'CASE DATA'!L82+'CASE DATA'!M82+'CASE DATA'!P82+'CASE DATA'!Q82+'CASE DATA'!R82+'CASE DATA'!K82+'CASE DATA'!O82)</f>
        <v>0</v>
      </c>
      <c r="D82" s="110">
        <f>IF(OR(B82="DISM", B82="JWV", B82="JUV", B82="CIV"), 0, 'CASE DATA'!I82+'CASE DATA'!N82)</f>
        <v>0</v>
      </c>
    </row>
    <row r="83" spans="1:4" x14ac:dyDescent="0.3">
      <c r="A83" s="117" t="str">
        <f>IF('CASE DATA'!A83="","",'CASE DATA'!A83)</f>
        <v/>
      </c>
      <c r="B83" s="114" t="str">
        <f>IF('CASE DATA'!A83&lt;&gt;"",IF('CASE DATA'!F83=0, "open charge", 'CASE DATA'!F83),"")</f>
        <v/>
      </c>
      <c r="C83" s="108">
        <f>IF(OR(B83="DISM", B83="JWV", B83="JUV", B83="CIV"), SUM('CASE DATA'!I83:R83), 'CASE DATA'!J83+'CASE DATA'!L83+'CASE DATA'!M83+'CASE DATA'!P83+'CASE DATA'!Q83+'CASE DATA'!R83+'CASE DATA'!K83+'CASE DATA'!O83)</f>
        <v>0</v>
      </c>
      <c r="D83" s="110">
        <f>IF(OR(B83="DISM", B83="JWV", B83="JUV", B83="CIV"), 0, 'CASE DATA'!I83+'CASE DATA'!N83)</f>
        <v>0</v>
      </c>
    </row>
    <row r="84" spans="1:4" x14ac:dyDescent="0.3">
      <c r="A84" s="117" t="str">
        <f>IF('CASE DATA'!A84="","",'CASE DATA'!A84)</f>
        <v/>
      </c>
      <c r="B84" s="114" t="str">
        <f>IF('CASE DATA'!A84&lt;&gt;"",IF('CASE DATA'!F84=0, "open charge", 'CASE DATA'!F84),"")</f>
        <v/>
      </c>
      <c r="C84" s="108">
        <f>IF(OR(B84="DISM", B84="JWV", B84="JUV", B84="CIV"), SUM('CASE DATA'!I84:R84), 'CASE DATA'!J84+'CASE DATA'!L84+'CASE DATA'!M84+'CASE DATA'!P84+'CASE DATA'!Q84+'CASE DATA'!R84+'CASE DATA'!K84+'CASE DATA'!O84)</f>
        <v>0</v>
      </c>
      <c r="D84" s="110">
        <f>IF(OR(B84="DISM", B84="JWV", B84="JUV", B84="CIV"), 0, 'CASE DATA'!I84+'CASE DATA'!N84)</f>
        <v>0</v>
      </c>
    </row>
    <row r="85" spans="1:4" x14ac:dyDescent="0.3">
      <c r="A85" s="117" t="str">
        <f>IF('CASE DATA'!A85="","",'CASE DATA'!A85)</f>
        <v/>
      </c>
      <c r="B85" s="114" t="str">
        <f>IF('CASE DATA'!A85&lt;&gt;"",IF('CASE DATA'!F85=0, "open charge", 'CASE DATA'!F85),"")</f>
        <v/>
      </c>
      <c r="C85" s="108">
        <f>IF(OR(B85="DISM", B85="JWV", B85="JUV", B85="CIV"), SUM('CASE DATA'!I85:R85), 'CASE DATA'!J85+'CASE DATA'!L85+'CASE DATA'!M85+'CASE DATA'!P85+'CASE DATA'!Q85+'CASE DATA'!R85+'CASE DATA'!K85+'CASE DATA'!O85)</f>
        <v>0</v>
      </c>
      <c r="D85" s="110">
        <f>IF(OR(B85="DISM", B85="JWV", B85="JUV", B85="CIV"), 0, 'CASE DATA'!I85+'CASE DATA'!N85)</f>
        <v>0</v>
      </c>
    </row>
    <row r="86" spans="1:4" x14ac:dyDescent="0.3">
      <c r="A86" s="117" t="str">
        <f>IF('CASE DATA'!A86="","",'CASE DATA'!A86)</f>
        <v/>
      </c>
      <c r="B86" s="114" t="str">
        <f>IF('CASE DATA'!A86&lt;&gt;"",IF('CASE DATA'!F86=0, "open charge", 'CASE DATA'!F86),"")</f>
        <v/>
      </c>
      <c r="C86" s="108">
        <f>IF(OR(B86="DISM", B86="JWV", B86="JUV", B86="CIV"), SUM('CASE DATA'!I86:R86), 'CASE DATA'!J86+'CASE DATA'!L86+'CASE DATA'!M86+'CASE DATA'!P86+'CASE DATA'!Q86+'CASE DATA'!R86+'CASE DATA'!K86+'CASE DATA'!O86)</f>
        <v>0</v>
      </c>
      <c r="D86" s="110">
        <f>IF(OR(B86="DISM", B86="JWV", B86="JUV", B86="CIV"), 0, 'CASE DATA'!I86+'CASE DATA'!N86)</f>
        <v>0</v>
      </c>
    </row>
    <row r="87" spans="1:4" x14ac:dyDescent="0.3">
      <c r="A87" s="117" t="str">
        <f>IF('CASE DATA'!A87="","",'CASE DATA'!A87)</f>
        <v/>
      </c>
      <c r="B87" s="114" t="str">
        <f>IF('CASE DATA'!A87&lt;&gt;"",IF('CASE DATA'!F87=0, "open charge", 'CASE DATA'!F87),"")</f>
        <v/>
      </c>
      <c r="C87" s="108">
        <f>IF(OR(B87="DISM", B87="JWV", B87="JUV", B87="CIV"), SUM('CASE DATA'!I87:R87), 'CASE DATA'!J87+'CASE DATA'!L87+'CASE DATA'!M87+'CASE DATA'!P87+'CASE DATA'!Q87+'CASE DATA'!R87+'CASE DATA'!K87+'CASE DATA'!O87)</f>
        <v>0</v>
      </c>
      <c r="D87" s="110">
        <f>IF(OR(B87="DISM", B87="JWV", B87="JUV", B87="CIV"), 0, 'CASE DATA'!I87+'CASE DATA'!N87)</f>
        <v>0</v>
      </c>
    </row>
    <row r="88" spans="1:4" x14ac:dyDescent="0.3">
      <c r="A88" s="117" t="str">
        <f>IF('CASE DATA'!A88="","",'CASE DATA'!A88)</f>
        <v/>
      </c>
      <c r="B88" s="114" t="str">
        <f>IF('CASE DATA'!A88&lt;&gt;"",IF('CASE DATA'!F88=0, "open charge", 'CASE DATA'!F88),"")</f>
        <v/>
      </c>
      <c r="C88" s="108">
        <f>IF(OR(B88="DISM", B88="JWV", B88="JUV", B88="CIV"), SUM('CASE DATA'!I88:R88), 'CASE DATA'!J88+'CASE DATA'!L88+'CASE DATA'!M88+'CASE DATA'!P88+'CASE DATA'!Q88+'CASE DATA'!R88+'CASE DATA'!K88+'CASE DATA'!O88)</f>
        <v>0</v>
      </c>
      <c r="D88" s="110">
        <f>IF(OR(B88="DISM", B88="JWV", B88="JUV", B88="CIV"), 0, 'CASE DATA'!I88+'CASE DATA'!N88)</f>
        <v>0</v>
      </c>
    </row>
    <row r="89" spans="1:4" x14ac:dyDescent="0.3">
      <c r="A89" s="117" t="str">
        <f>IF('CASE DATA'!A89="","",'CASE DATA'!A89)</f>
        <v/>
      </c>
      <c r="B89" s="114" t="str">
        <f>IF('CASE DATA'!A89&lt;&gt;"",IF('CASE DATA'!F89=0, "open charge", 'CASE DATA'!F89),"")</f>
        <v/>
      </c>
      <c r="C89" s="108">
        <f>IF(OR(B89="DISM", B89="JWV", B89="JUV", B89="CIV"), SUM('CASE DATA'!I89:R89), 'CASE DATA'!J89+'CASE DATA'!L89+'CASE DATA'!M89+'CASE DATA'!P89+'CASE DATA'!Q89+'CASE DATA'!R89+'CASE DATA'!K89+'CASE DATA'!O89)</f>
        <v>0</v>
      </c>
      <c r="D89" s="110">
        <f>IF(OR(B89="DISM", B89="JWV", B89="JUV", B89="CIV"), 0, 'CASE DATA'!I89+'CASE DATA'!N89)</f>
        <v>0</v>
      </c>
    </row>
    <row r="90" spans="1:4" x14ac:dyDescent="0.3">
      <c r="A90" s="117" t="str">
        <f>IF('CASE DATA'!A90="","",'CASE DATA'!A90)</f>
        <v/>
      </c>
      <c r="B90" s="114" t="str">
        <f>IF('CASE DATA'!A90&lt;&gt;"",IF('CASE DATA'!F90=0, "open charge", 'CASE DATA'!F90),"")</f>
        <v/>
      </c>
      <c r="C90" s="108">
        <f>IF(OR(B90="DISM", B90="JWV", B90="JUV", B90="CIV"), SUM('CASE DATA'!I90:R90), 'CASE DATA'!J90+'CASE DATA'!L90+'CASE DATA'!M90+'CASE DATA'!P90+'CASE DATA'!Q90+'CASE DATA'!R90+'CASE DATA'!K90+'CASE DATA'!O90)</f>
        <v>0</v>
      </c>
      <c r="D90" s="110">
        <f>IF(OR(B90="DISM", B90="JWV", B90="JUV", B90="CIV"), 0, 'CASE DATA'!I90+'CASE DATA'!N90)</f>
        <v>0</v>
      </c>
    </row>
    <row r="91" spans="1:4" x14ac:dyDescent="0.3">
      <c r="A91" s="117" t="str">
        <f>IF('CASE DATA'!A91="","",'CASE DATA'!A91)</f>
        <v/>
      </c>
      <c r="B91" s="114" t="str">
        <f>IF('CASE DATA'!A91&lt;&gt;"",IF('CASE DATA'!F91=0, "open charge", 'CASE DATA'!F91),"")</f>
        <v/>
      </c>
      <c r="C91" s="108">
        <f>IF(OR(B91="DISM", B91="JWV", B91="JUV", B91="CIV"), SUM('CASE DATA'!I91:R91), 'CASE DATA'!J91+'CASE DATA'!L91+'CASE DATA'!M91+'CASE DATA'!P91+'CASE DATA'!Q91+'CASE DATA'!R91+'CASE DATA'!K91+'CASE DATA'!O91)</f>
        <v>0</v>
      </c>
      <c r="D91" s="110">
        <f>IF(OR(B91="DISM", B91="JWV", B91="JUV", B91="CIV"), 0, 'CASE DATA'!I91+'CASE DATA'!N91)</f>
        <v>0</v>
      </c>
    </row>
    <row r="92" spans="1:4" x14ac:dyDescent="0.3">
      <c r="A92" s="117" t="str">
        <f>IF('CASE DATA'!A92="","",'CASE DATA'!A92)</f>
        <v/>
      </c>
      <c r="B92" s="114" t="str">
        <f>IF('CASE DATA'!A92&lt;&gt;"",IF('CASE DATA'!F92=0, "open charge", 'CASE DATA'!F92),"")</f>
        <v/>
      </c>
      <c r="C92" s="108">
        <f>IF(OR(B92="DISM", B92="JWV", B92="JUV", B92="CIV"), SUM('CASE DATA'!I92:R92), 'CASE DATA'!J92+'CASE DATA'!L92+'CASE DATA'!M92+'CASE DATA'!P92+'CASE DATA'!Q92+'CASE DATA'!R92+'CASE DATA'!K92+'CASE DATA'!O92)</f>
        <v>0</v>
      </c>
      <c r="D92" s="110">
        <f>IF(OR(B92="DISM", B92="JWV", B92="JUV", B92="CIV"), 0, 'CASE DATA'!I92+'CASE DATA'!N92)</f>
        <v>0</v>
      </c>
    </row>
    <row r="93" spans="1:4" x14ac:dyDescent="0.3">
      <c r="A93" s="117" t="str">
        <f>IF('CASE DATA'!A93="","",'CASE DATA'!A93)</f>
        <v/>
      </c>
      <c r="B93" s="114" t="str">
        <f>IF('CASE DATA'!A93&lt;&gt;"",IF('CASE DATA'!F93=0, "open charge", 'CASE DATA'!F93),"")</f>
        <v/>
      </c>
      <c r="C93" s="108">
        <f>IF(OR(B93="DISM", B93="JWV", B93="JUV", B93="CIV"), SUM('CASE DATA'!I93:R93), 'CASE DATA'!J93+'CASE DATA'!L93+'CASE DATA'!M93+'CASE DATA'!P93+'CASE DATA'!Q93+'CASE DATA'!R93+'CASE DATA'!K93+'CASE DATA'!O93)</f>
        <v>0</v>
      </c>
      <c r="D93" s="110">
        <f>IF(OR(B93="DISM", B93="JWV", B93="JUV", B93="CIV"), 0, 'CASE DATA'!I93+'CASE DATA'!N93)</f>
        <v>0</v>
      </c>
    </row>
    <row r="94" spans="1:4" x14ac:dyDescent="0.3">
      <c r="A94" s="117" t="str">
        <f>IF('CASE DATA'!A94="","",'CASE DATA'!A94)</f>
        <v/>
      </c>
      <c r="B94" s="114" t="str">
        <f>IF('CASE DATA'!A94&lt;&gt;"",IF('CASE DATA'!F94=0, "open charge", 'CASE DATA'!F94),"")</f>
        <v/>
      </c>
      <c r="C94" s="108">
        <f>IF(OR(B94="DISM", B94="JWV", B94="JUV", B94="CIV"), SUM('CASE DATA'!I94:R94), 'CASE DATA'!J94+'CASE DATA'!L94+'CASE DATA'!M94+'CASE DATA'!P94+'CASE DATA'!Q94+'CASE DATA'!R94+'CASE DATA'!K94+'CASE DATA'!O94)</f>
        <v>0</v>
      </c>
      <c r="D94" s="110">
        <f>IF(OR(B94="DISM", B94="JWV", B94="JUV", B94="CIV"), 0, 'CASE DATA'!I94+'CASE DATA'!N94)</f>
        <v>0</v>
      </c>
    </row>
    <row r="95" spans="1:4" x14ac:dyDescent="0.3">
      <c r="A95" s="117" t="str">
        <f>IF('CASE DATA'!A95="","",'CASE DATA'!A95)</f>
        <v/>
      </c>
      <c r="B95" s="114" t="str">
        <f>IF('CASE DATA'!A95&lt;&gt;"",IF('CASE DATA'!F95=0, "open charge", 'CASE DATA'!F95),"")</f>
        <v/>
      </c>
      <c r="C95" s="108">
        <f>IF(OR(B95="DISM", B95="JWV", B95="JUV", B95="CIV"), SUM('CASE DATA'!I95:R95), 'CASE DATA'!J95+'CASE DATA'!L95+'CASE DATA'!M95+'CASE DATA'!P95+'CASE DATA'!Q95+'CASE DATA'!R95+'CASE DATA'!K95+'CASE DATA'!O95)</f>
        <v>0</v>
      </c>
      <c r="D95" s="110">
        <f>IF(OR(B95="DISM", B95="JWV", B95="JUV", B95="CIV"), 0, 'CASE DATA'!I95+'CASE DATA'!N95)</f>
        <v>0</v>
      </c>
    </row>
    <row r="96" spans="1:4" x14ac:dyDescent="0.3">
      <c r="A96" s="117" t="str">
        <f>IF('CASE DATA'!A96="","",'CASE DATA'!A96)</f>
        <v/>
      </c>
      <c r="B96" s="114" t="str">
        <f>IF('CASE DATA'!A96&lt;&gt;"",IF('CASE DATA'!F96=0, "open charge", 'CASE DATA'!F96),"")</f>
        <v/>
      </c>
      <c r="C96" s="108">
        <f>IF(OR(B96="DISM", B96="JWV", B96="JUV", B96="CIV"), SUM('CASE DATA'!I96:R96), 'CASE DATA'!J96+'CASE DATA'!L96+'CASE DATA'!M96+'CASE DATA'!P96+'CASE DATA'!Q96+'CASE DATA'!R96+'CASE DATA'!K96+'CASE DATA'!O96)</f>
        <v>0</v>
      </c>
      <c r="D96" s="110">
        <f>IF(OR(B96="DISM", B96="JWV", B96="JUV", B96="CIV"), 0, 'CASE DATA'!I96+'CASE DATA'!N96)</f>
        <v>0</v>
      </c>
    </row>
    <row r="97" spans="1:4" x14ac:dyDescent="0.3">
      <c r="A97" s="117" t="str">
        <f>IF('CASE DATA'!A97="","",'CASE DATA'!A97)</f>
        <v/>
      </c>
      <c r="B97" s="114" t="str">
        <f>IF('CASE DATA'!A97&lt;&gt;"",IF('CASE DATA'!F97=0, "open charge", 'CASE DATA'!F97),"")</f>
        <v/>
      </c>
      <c r="C97" s="108">
        <f>IF(OR(B97="DISM", B97="JWV", B97="JUV", B97="CIV"), SUM('CASE DATA'!I97:R97), 'CASE DATA'!J97+'CASE DATA'!L97+'CASE DATA'!M97+'CASE DATA'!P97+'CASE DATA'!Q97+'CASE DATA'!R97+'CASE DATA'!K97+'CASE DATA'!O97)</f>
        <v>0</v>
      </c>
      <c r="D97" s="110">
        <f>IF(OR(B97="DISM", B97="JWV", B97="JUV", B97="CIV"), 0, 'CASE DATA'!I97+'CASE DATA'!N97)</f>
        <v>0</v>
      </c>
    </row>
    <row r="98" spans="1:4" x14ac:dyDescent="0.3">
      <c r="A98" s="117" t="str">
        <f>IF('CASE DATA'!A98="","",'CASE DATA'!A98)</f>
        <v/>
      </c>
      <c r="B98" s="114" t="str">
        <f>IF('CASE DATA'!A98&lt;&gt;"",IF('CASE DATA'!F98=0, "open charge", 'CASE DATA'!F98),"")</f>
        <v/>
      </c>
      <c r="C98" s="108">
        <f>IF(OR(B98="DISM", B98="JWV", B98="JUV", B98="CIV"), SUM('CASE DATA'!I98:R98), 'CASE DATA'!J98+'CASE DATA'!L98+'CASE DATA'!M98+'CASE DATA'!P98+'CASE DATA'!Q98+'CASE DATA'!R98+'CASE DATA'!K98+'CASE DATA'!O98)</f>
        <v>0</v>
      </c>
      <c r="D98" s="110">
        <f>IF(OR(B98="DISM", B98="JWV", B98="JUV", B98="CIV"), 0, 'CASE DATA'!I98+'CASE DATA'!N98)</f>
        <v>0</v>
      </c>
    </row>
    <row r="99" spans="1:4" x14ac:dyDescent="0.3">
      <c r="A99" s="117" t="str">
        <f>IF('CASE DATA'!A99="","",'CASE DATA'!A99)</f>
        <v/>
      </c>
      <c r="B99" s="114" t="str">
        <f>IF('CASE DATA'!A99&lt;&gt;"",IF('CASE DATA'!F99=0, "open charge", 'CASE DATA'!F99),"")</f>
        <v/>
      </c>
      <c r="C99" s="108">
        <f>IF(OR(B99="DISM", B99="JWV", B99="JUV", B99="CIV"), SUM('CASE DATA'!I99:R99), 'CASE DATA'!J99+'CASE DATA'!L99+'CASE DATA'!M99+'CASE DATA'!P99+'CASE DATA'!Q99+'CASE DATA'!R99+'CASE DATA'!K99+'CASE DATA'!O99)</f>
        <v>0</v>
      </c>
      <c r="D99" s="110">
        <f>IF(OR(B99="DISM", B99="JWV", B99="JUV", B99="CIV"), 0, 'CASE DATA'!I99+'CASE DATA'!N99)</f>
        <v>0</v>
      </c>
    </row>
    <row r="100" spans="1:4" x14ac:dyDescent="0.3">
      <c r="A100" s="117" t="str">
        <f>IF('CASE DATA'!A100="","",'CASE DATA'!A100)</f>
        <v/>
      </c>
      <c r="B100" s="114" t="str">
        <f>IF('CASE DATA'!A100&lt;&gt;"",IF('CASE DATA'!F100=0, "open charge", 'CASE DATA'!F100),"")</f>
        <v/>
      </c>
      <c r="C100" s="108">
        <f>IF(OR(B100="DISM", B100="JWV", B100="JUV", B100="CIV"), SUM('CASE DATA'!I100:R100), 'CASE DATA'!J100+'CASE DATA'!L100+'CASE DATA'!M100+'CASE DATA'!P100+'CASE DATA'!Q100+'CASE DATA'!R100+'CASE DATA'!K100+'CASE DATA'!O100)</f>
        <v>0</v>
      </c>
      <c r="D100" s="110">
        <f>IF(OR(B100="DISM", B100="JWV", B100="JUV", B100="CIV"), 0, 'CASE DATA'!I100+'CASE DATA'!N100)</f>
        <v>0</v>
      </c>
    </row>
    <row r="101" spans="1:4" x14ac:dyDescent="0.3">
      <c r="A101" s="117" t="str">
        <f>IF('CASE DATA'!A101="","",'CASE DATA'!A101)</f>
        <v/>
      </c>
      <c r="B101" s="114" t="str">
        <f>IF('CASE DATA'!A101&lt;&gt;"",IF('CASE DATA'!F101=0, "open charge", 'CASE DATA'!F101),"")</f>
        <v/>
      </c>
      <c r="C101" s="108">
        <f>IF(OR(B101="DISM", B101="JWV", B101="JUV", B101="CIV"), SUM('CASE DATA'!I101:R101), 'CASE DATA'!J101+'CASE DATA'!L101+'CASE DATA'!M101+'CASE DATA'!P101+'CASE DATA'!Q101+'CASE DATA'!R101+'CASE DATA'!K101+'CASE DATA'!O101)</f>
        <v>0</v>
      </c>
      <c r="D101" s="110">
        <f>IF(OR(B101="DISM", B101="JWV", B101="JUV", B101="CIV"), 0, 'CASE DATA'!I101+'CASE DATA'!N101)</f>
        <v>0</v>
      </c>
    </row>
    <row r="102" spans="1:4" x14ac:dyDescent="0.3">
      <c r="A102" s="117" t="str">
        <f>IF('CASE DATA'!A102="","",'CASE DATA'!A102)</f>
        <v/>
      </c>
      <c r="B102" s="114" t="str">
        <f>IF('CASE DATA'!A102&lt;&gt;"",IF('CASE DATA'!F102=0, "open charge", 'CASE DATA'!F102),"")</f>
        <v/>
      </c>
      <c r="C102" s="108">
        <f>IF(OR(B102="DISM", B102="JWV", B102="JUV", B102="CIV"), SUM('CASE DATA'!I102:R102), 'CASE DATA'!J102+'CASE DATA'!L102+'CASE DATA'!M102+'CASE DATA'!P102+'CASE DATA'!Q102+'CASE DATA'!R102+'CASE DATA'!K102+'CASE DATA'!O102)</f>
        <v>0</v>
      </c>
      <c r="D102" s="110">
        <f>IF(OR(B102="DISM", B102="JWV", B102="JUV", B102="CIV"), 0, 'CASE DATA'!I102+'CASE DATA'!N102)</f>
        <v>0</v>
      </c>
    </row>
    <row r="103" spans="1:4" x14ac:dyDescent="0.3">
      <c r="A103" s="117" t="str">
        <f>IF('CASE DATA'!A103="","",'CASE DATA'!A103)</f>
        <v/>
      </c>
      <c r="B103" s="114" t="str">
        <f>IF('CASE DATA'!A103&lt;&gt;"",IF('CASE DATA'!F103=0, "open charge", 'CASE DATA'!F103),"")</f>
        <v/>
      </c>
      <c r="C103" s="108">
        <f>IF(OR(B103="DISM", B103="JWV", B103="JUV", B103="CIV"), SUM('CASE DATA'!I103:R103), 'CASE DATA'!J103+'CASE DATA'!L103+'CASE DATA'!M103+'CASE DATA'!P103+'CASE DATA'!Q103+'CASE DATA'!R103+'CASE DATA'!K103+'CASE DATA'!O103)</f>
        <v>0</v>
      </c>
      <c r="D103" s="110">
        <f>IF(OR(B103="DISM", B103="JWV", B103="JUV", B103="CIV"), 0, 'CASE DATA'!I103+'CASE DATA'!N103)</f>
        <v>0</v>
      </c>
    </row>
    <row r="104" spans="1:4" x14ac:dyDescent="0.3">
      <c r="A104" s="117" t="str">
        <f>IF('CASE DATA'!A104="","",'CASE DATA'!A104)</f>
        <v/>
      </c>
      <c r="B104" s="114" t="str">
        <f>IF('CASE DATA'!A104&lt;&gt;"",IF('CASE DATA'!F104=0, "open charge", 'CASE DATA'!F104),"")</f>
        <v/>
      </c>
      <c r="C104" s="108">
        <f>IF(OR(B104="DISM", B104="JWV", B104="JUV", B104="CIV"), SUM('CASE DATA'!I104:R104), 'CASE DATA'!J104+'CASE DATA'!L104+'CASE DATA'!M104+'CASE DATA'!P104+'CASE DATA'!Q104+'CASE DATA'!R104+'CASE DATA'!K104+'CASE DATA'!O104)</f>
        <v>0</v>
      </c>
      <c r="D104" s="110">
        <f>IF(OR(B104="DISM", B104="JWV", B104="JUV", B104="CIV"), 0, 'CASE DATA'!I104+'CASE DATA'!N104)</f>
        <v>0</v>
      </c>
    </row>
    <row r="105" spans="1:4" x14ac:dyDescent="0.3">
      <c r="A105" s="117" t="str">
        <f>IF('CASE DATA'!A105="","",'CASE DATA'!A105)</f>
        <v/>
      </c>
      <c r="B105" s="114" t="str">
        <f>IF('CASE DATA'!A105&lt;&gt;"",IF('CASE DATA'!F105=0, "open charge", 'CASE DATA'!F105),"")</f>
        <v/>
      </c>
      <c r="C105" s="108">
        <f>IF(OR(B105="DISM", B105="JWV", B105="JUV", B105="CIV"), SUM('CASE DATA'!I105:R105), 'CASE DATA'!J105+'CASE DATA'!L105+'CASE DATA'!M105+'CASE DATA'!P105+'CASE DATA'!Q105+'CASE DATA'!R105+'CASE DATA'!K105+'CASE DATA'!O105)</f>
        <v>0</v>
      </c>
      <c r="D105" s="110">
        <f>IF(OR(B105="DISM", B105="JWV", B105="JUV", B105="CIV"), 0, 'CASE DATA'!I105+'CASE DATA'!N105)</f>
        <v>0</v>
      </c>
    </row>
    <row r="106" spans="1:4" x14ac:dyDescent="0.3">
      <c r="A106" s="117" t="str">
        <f>IF('CASE DATA'!A106="","",'CASE DATA'!A106)</f>
        <v/>
      </c>
      <c r="B106" s="114" t="str">
        <f>IF('CASE DATA'!A106&lt;&gt;"",IF('CASE DATA'!F106=0, "open charge", 'CASE DATA'!F106),"")</f>
        <v/>
      </c>
      <c r="C106" s="108">
        <f>IF(OR(B106="DISM", B106="JWV", B106="JUV", B106="CIV"), SUM('CASE DATA'!I106:R106), 'CASE DATA'!J106+'CASE DATA'!L106+'CASE DATA'!M106+'CASE DATA'!P106+'CASE DATA'!Q106+'CASE DATA'!R106+'CASE DATA'!K106+'CASE DATA'!O106)</f>
        <v>0</v>
      </c>
      <c r="D106" s="110">
        <f>IF(OR(B106="DISM", B106="JWV", B106="JUV", B106="CIV"), 0, 'CASE DATA'!I106+'CASE DATA'!N106)</f>
        <v>0</v>
      </c>
    </row>
    <row r="107" spans="1:4" x14ac:dyDescent="0.3">
      <c r="A107" s="117" t="str">
        <f>IF('CASE DATA'!A107="","",'CASE DATA'!A107)</f>
        <v/>
      </c>
      <c r="B107" s="114" t="str">
        <f>IF('CASE DATA'!A107&lt;&gt;"",IF('CASE DATA'!F107=0, "open charge", 'CASE DATA'!F107),"")</f>
        <v/>
      </c>
      <c r="C107" s="108">
        <f>IF(OR(B107="DISM", B107="JWV", B107="JUV", B107="CIV"), SUM('CASE DATA'!I107:R107), 'CASE DATA'!J107+'CASE DATA'!L107+'CASE DATA'!M107+'CASE DATA'!P107+'CASE DATA'!Q107+'CASE DATA'!R107+'CASE DATA'!K107+'CASE DATA'!O107)</f>
        <v>0</v>
      </c>
      <c r="D107" s="110">
        <f>IF(OR(B107="DISM", B107="JWV", B107="JUV", B107="CIV"), 0, 'CASE DATA'!I107+'CASE DATA'!N107)</f>
        <v>0</v>
      </c>
    </row>
    <row r="108" spans="1:4" x14ac:dyDescent="0.3">
      <c r="A108" s="117" t="str">
        <f>IF('CASE DATA'!A108="","",'CASE DATA'!A108)</f>
        <v/>
      </c>
      <c r="B108" s="114" t="str">
        <f>IF('CASE DATA'!A108&lt;&gt;"",IF('CASE DATA'!F108=0, "open charge", 'CASE DATA'!F108),"")</f>
        <v/>
      </c>
      <c r="C108" s="108">
        <f>IF(OR(B108="DISM", B108="JWV", B108="JUV", B108="CIV"), SUM('CASE DATA'!I108:R108), 'CASE DATA'!J108+'CASE DATA'!L108+'CASE DATA'!M108+'CASE DATA'!P108+'CASE DATA'!Q108+'CASE DATA'!R108+'CASE DATA'!K108+'CASE DATA'!O108)</f>
        <v>0</v>
      </c>
      <c r="D108" s="110">
        <f>IF(OR(B108="DISM", B108="JWV", B108="JUV", B108="CIV"), 0, 'CASE DATA'!I108+'CASE DATA'!N108)</f>
        <v>0</v>
      </c>
    </row>
    <row r="109" spans="1:4" x14ac:dyDescent="0.3">
      <c r="A109" s="117" t="str">
        <f>IF('CASE DATA'!A109="","",'CASE DATA'!A109)</f>
        <v/>
      </c>
      <c r="B109" s="114" t="str">
        <f>IF('CASE DATA'!A109&lt;&gt;"",IF('CASE DATA'!F109=0, "open charge", 'CASE DATA'!F109),"")</f>
        <v/>
      </c>
      <c r="C109" s="108">
        <f>IF(OR(B109="DISM", B109="JWV", B109="JUV", B109="CIV"), SUM('CASE DATA'!I109:R109), 'CASE DATA'!J109+'CASE DATA'!L109+'CASE DATA'!M109+'CASE DATA'!P109+'CASE DATA'!Q109+'CASE DATA'!R109+'CASE DATA'!K109+'CASE DATA'!O109)</f>
        <v>0</v>
      </c>
      <c r="D109" s="110">
        <f>IF(OR(B109="DISM", B109="JWV", B109="JUV", B109="CIV"), 0, 'CASE DATA'!I109+'CASE DATA'!N109)</f>
        <v>0</v>
      </c>
    </row>
    <row r="110" spans="1:4" x14ac:dyDescent="0.3">
      <c r="A110" s="117" t="str">
        <f>IF('CASE DATA'!A110="","",'CASE DATA'!A110)</f>
        <v/>
      </c>
      <c r="B110" s="114" t="str">
        <f>IF('CASE DATA'!A110&lt;&gt;"",IF('CASE DATA'!F110=0, "open charge", 'CASE DATA'!F110),"")</f>
        <v/>
      </c>
      <c r="C110" s="108">
        <f>IF(OR(B110="DISM", B110="JWV", B110="JUV", B110="CIV"), SUM('CASE DATA'!I110:R110), 'CASE DATA'!J110+'CASE DATA'!L110+'CASE DATA'!M110+'CASE DATA'!P110+'CASE DATA'!Q110+'CASE DATA'!R110+'CASE DATA'!K110+'CASE DATA'!O110)</f>
        <v>0</v>
      </c>
      <c r="D110" s="110">
        <f>IF(OR(B110="DISM", B110="JWV", B110="JUV", B110="CIV"), 0, 'CASE DATA'!I110+'CASE DATA'!N110)</f>
        <v>0</v>
      </c>
    </row>
    <row r="111" spans="1:4" x14ac:dyDescent="0.3">
      <c r="A111" s="117" t="str">
        <f>IF('CASE DATA'!A111="","",'CASE DATA'!A111)</f>
        <v/>
      </c>
      <c r="B111" s="114" t="str">
        <f>IF('CASE DATA'!A111&lt;&gt;"",IF('CASE DATA'!F111=0, "open charge", 'CASE DATA'!F111),"")</f>
        <v/>
      </c>
      <c r="C111" s="108">
        <f>IF(OR(B111="DISM", B111="JWV", B111="JUV", B111="CIV"), SUM('CASE DATA'!I111:R111), 'CASE DATA'!J111+'CASE DATA'!L111+'CASE DATA'!M111+'CASE DATA'!P111+'CASE DATA'!Q111+'CASE DATA'!R111+'CASE DATA'!K111+'CASE DATA'!O111)</f>
        <v>0</v>
      </c>
      <c r="D111" s="110">
        <f>IF(OR(B111="DISM", B111="JWV", B111="JUV", B111="CIV"), 0, 'CASE DATA'!I111+'CASE DATA'!N111)</f>
        <v>0</v>
      </c>
    </row>
    <row r="112" spans="1:4" x14ac:dyDescent="0.3">
      <c r="A112" s="117" t="str">
        <f>IF('CASE DATA'!A112="","",'CASE DATA'!A112)</f>
        <v/>
      </c>
      <c r="B112" s="114" t="str">
        <f>IF('CASE DATA'!A112&lt;&gt;"",IF('CASE DATA'!F112=0, "open charge", 'CASE DATA'!F112),"")</f>
        <v/>
      </c>
      <c r="C112" s="108">
        <f>IF(OR(B112="DISM", B112="JWV", B112="JUV", B112="CIV"), SUM('CASE DATA'!I112:R112), 'CASE DATA'!J112+'CASE DATA'!L112+'CASE DATA'!M112+'CASE DATA'!P112+'CASE DATA'!Q112+'CASE DATA'!R112+'CASE DATA'!K112+'CASE DATA'!O112)</f>
        <v>0</v>
      </c>
      <c r="D112" s="110">
        <f>IF(OR(B112="DISM", B112="JWV", B112="JUV", B112="CIV"), 0, 'CASE DATA'!I112+'CASE DATA'!N112)</f>
        <v>0</v>
      </c>
    </row>
    <row r="113" spans="1:4" x14ac:dyDescent="0.3">
      <c r="A113" s="117" t="str">
        <f>IF('CASE DATA'!A113="","",'CASE DATA'!A113)</f>
        <v/>
      </c>
      <c r="B113" s="114" t="str">
        <f>IF('CASE DATA'!A113&lt;&gt;"",IF('CASE DATA'!F113=0, "open charge", 'CASE DATA'!F113),"")</f>
        <v/>
      </c>
      <c r="C113" s="108">
        <f>IF(OR(B113="DISM", B113="JWV", B113="JUV", B113="CIV"), SUM('CASE DATA'!I113:R113), 'CASE DATA'!J113+'CASE DATA'!L113+'CASE DATA'!M113+'CASE DATA'!P113+'CASE DATA'!Q113+'CASE DATA'!R113+'CASE DATA'!K113+'CASE DATA'!O113)</f>
        <v>0</v>
      </c>
      <c r="D113" s="110">
        <f>IF(OR(B113="DISM", B113="JWV", B113="JUV", B113="CIV"), 0, 'CASE DATA'!I113+'CASE DATA'!N113)</f>
        <v>0</v>
      </c>
    </row>
    <row r="114" spans="1:4" x14ac:dyDescent="0.3">
      <c r="A114" s="117" t="str">
        <f>IF('CASE DATA'!A114="","",'CASE DATA'!A114)</f>
        <v/>
      </c>
      <c r="B114" s="114" t="str">
        <f>IF('CASE DATA'!A114&lt;&gt;"",IF('CASE DATA'!F114=0, "open charge", 'CASE DATA'!F114),"")</f>
        <v/>
      </c>
      <c r="C114" s="108">
        <f>IF(OR(B114="DISM", B114="JWV", B114="JUV", B114="CIV"), SUM('CASE DATA'!I114:R114), 'CASE DATA'!J114+'CASE DATA'!L114+'CASE DATA'!M114+'CASE DATA'!P114+'CASE DATA'!Q114+'CASE DATA'!R114+'CASE DATA'!K114+'CASE DATA'!O114)</f>
        <v>0</v>
      </c>
      <c r="D114" s="110">
        <f>IF(OR(B114="DISM", B114="JWV", B114="JUV", B114="CIV"), 0, 'CASE DATA'!I114+'CASE DATA'!N114)</f>
        <v>0</v>
      </c>
    </row>
    <row r="115" spans="1:4" x14ac:dyDescent="0.3">
      <c r="A115" s="117" t="str">
        <f>IF('CASE DATA'!A115="","",'CASE DATA'!A115)</f>
        <v/>
      </c>
      <c r="B115" s="114" t="str">
        <f>IF('CASE DATA'!A115&lt;&gt;"",IF('CASE DATA'!F115=0, "open charge", 'CASE DATA'!F115),"")</f>
        <v/>
      </c>
      <c r="C115" s="108">
        <f>IF(OR(B115="DISM", B115="JWV", B115="JUV", B115="CIV"), SUM('CASE DATA'!I115:R115), 'CASE DATA'!J115+'CASE DATA'!L115+'CASE DATA'!M115+'CASE DATA'!P115+'CASE DATA'!Q115+'CASE DATA'!R115+'CASE DATA'!K115+'CASE DATA'!O115)</f>
        <v>0</v>
      </c>
      <c r="D115" s="110">
        <f>IF(OR(B115="DISM", B115="JWV", B115="JUV", B115="CIV"), 0, 'CASE DATA'!I115+'CASE DATA'!N115)</f>
        <v>0</v>
      </c>
    </row>
    <row r="116" spans="1:4" x14ac:dyDescent="0.3">
      <c r="A116" s="117" t="str">
        <f>IF('CASE DATA'!A116="","",'CASE DATA'!A116)</f>
        <v/>
      </c>
      <c r="B116" s="114" t="str">
        <f>IF('CASE DATA'!A116&lt;&gt;"",IF('CASE DATA'!F116=0, "open charge", 'CASE DATA'!F116),"")</f>
        <v/>
      </c>
      <c r="C116" s="108">
        <f>IF(OR(B116="DISM", B116="JWV", B116="JUV", B116="CIV"), SUM('CASE DATA'!I116:R116), 'CASE DATA'!J116+'CASE DATA'!L116+'CASE DATA'!M116+'CASE DATA'!P116+'CASE DATA'!Q116+'CASE DATA'!R116+'CASE DATA'!K116+'CASE DATA'!O116)</f>
        <v>0</v>
      </c>
      <c r="D116" s="110">
        <f>IF(OR(B116="DISM", B116="JWV", B116="JUV", B116="CIV"), 0, 'CASE DATA'!I116+'CASE DATA'!N116)</f>
        <v>0</v>
      </c>
    </row>
    <row r="117" spans="1:4" x14ac:dyDescent="0.3">
      <c r="A117" s="117" t="str">
        <f>IF('CASE DATA'!A117="","",'CASE DATA'!A117)</f>
        <v/>
      </c>
      <c r="B117" s="114" t="str">
        <f>IF('CASE DATA'!A117&lt;&gt;"",IF('CASE DATA'!F117=0, "open charge", 'CASE DATA'!F117),"")</f>
        <v/>
      </c>
      <c r="C117" s="108">
        <f>IF(OR(B117="DISM", B117="JWV", B117="JUV", B117="CIV"), SUM('CASE DATA'!I117:R117), 'CASE DATA'!J117+'CASE DATA'!L117+'CASE DATA'!M117+'CASE DATA'!P117+'CASE DATA'!Q117+'CASE DATA'!R117+'CASE DATA'!K117+'CASE DATA'!O117)</f>
        <v>0</v>
      </c>
      <c r="D117" s="110">
        <f>IF(OR(B117="DISM", B117="JWV", B117="JUV", B117="CIV"), 0, 'CASE DATA'!I117+'CASE DATA'!N117)</f>
        <v>0</v>
      </c>
    </row>
    <row r="118" spans="1:4" x14ac:dyDescent="0.3">
      <c r="A118" s="117" t="str">
        <f>IF('CASE DATA'!A118="","",'CASE DATA'!A118)</f>
        <v/>
      </c>
      <c r="B118" s="114" t="str">
        <f>IF('CASE DATA'!A118&lt;&gt;"",IF('CASE DATA'!F118=0, "open charge", 'CASE DATA'!F118),"")</f>
        <v/>
      </c>
      <c r="C118" s="108">
        <f>IF(OR(B118="DISM", B118="JWV", B118="JUV", B118="CIV"), SUM('CASE DATA'!I118:R118), 'CASE DATA'!J118+'CASE DATA'!L118+'CASE DATA'!M118+'CASE DATA'!P118+'CASE DATA'!Q118+'CASE DATA'!R118+'CASE DATA'!K118+'CASE DATA'!O118)</f>
        <v>0</v>
      </c>
      <c r="D118" s="110">
        <f>IF(OR(B118="DISM", B118="JWV", B118="JUV", B118="CIV"), 0, 'CASE DATA'!I118+'CASE DATA'!N118)</f>
        <v>0</v>
      </c>
    </row>
    <row r="119" spans="1:4" x14ac:dyDescent="0.3">
      <c r="A119" s="117" t="str">
        <f>IF('CASE DATA'!A119="","",'CASE DATA'!A119)</f>
        <v/>
      </c>
      <c r="B119" s="114" t="str">
        <f>IF('CASE DATA'!A119&lt;&gt;"",IF('CASE DATA'!F119=0, "open charge", 'CASE DATA'!F119),"")</f>
        <v/>
      </c>
      <c r="C119" s="108">
        <f>IF(OR(B119="DISM", B119="JWV", B119="JUV", B119="CIV"), SUM('CASE DATA'!I119:R119), 'CASE DATA'!J119+'CASE DATA'!L119+'CASE DATA'!M119+'CASE DATA'!P119+'CASE DATA'!Q119+'CASE DATA'!R119+'CASE DATA'!K119+'CASE DATA'!O119)</f>
        <v>0</v>
      </c>
      <c r="D119" s="110">
        <f>IF(OR(B119="DISM", B119="JWV", B119="JUV", B119="CIV"), 0, 'CASE DATA'!I119+'CASE DATA'!N119)</f>
        <v>0</v>
      </c>
    </row>
    <row r="120" spans="1:4" x14ac:dyDescent="0.3">
      <c r="A120" s="117" t="str">
        <f>IF('CASE DATA'!A120="","",'CASE DATA'!A120)</f>
        <v/>
      </c>
      <c r="B120" s="114" t="str">
        <f>IF('CASE DATA'!A120&lt;&gt;"",IF('CASE DATA'!F120=0, "open charge", 'CASE DATA'!F120),"")</f>
        <v/>
      </c>
      <c r="C120" s="108">
        <f>IF(OR(B120="DISM", B120="JWV", B120="JUV", B120="CIV"), SUM('CASE DATA'!I120:R120), 'CASE DATA'!J120+'CASE DATA'!L120+'CASE DATA'!M120+'CASE DATA'!P120+'CASE DATA'!Q120+'CASE DATA'!R120+'CASE DATA'!K120+'CASE DATA'!O120)</f>
        <v>0</v>
      </c>
      <c r="D120" s="110">
        <f>IF(OR(B120="DISM", B120="JWV", B120="JUV", B120="CIV"), 0, 'CASE DATA'!I120+'CASE DATA'!N120)</f>
        <v>0</v>
      </c>
    </row>
    <row r="121" spans="1:4" x14ac:dyDescent="0.3">
      <c r="A121" s="117" t="str">
        <f>IF('CASE DATA'!A121="","",'CASE DATA'!A121)</f>
        <v/>
      </c>
      <c r="B121" s="114" t="str">
        <f>IF('CASE DATA'!A121&lt;&gt;"",IF('CASE DATA'!F121=0, "open charge", 'CASE DATA'!F121),"")</f>
        <v/>
      </c>
      <c r="C121" s="108">
        <f>IF(OR(B121="DISM", B121="JWV", B121="JUV", B121="CIV"), SUM('CASE DATA'!I121:R121), 'CASE DATA'!J121+'CASE DATA'!L121+'CASE DATA'!M121+'CASE DATA'!P121+'CASE DATA'!Q121+'CASE DATA'!R121+'CASE DATA'!K121+'CASE DATA'!O121)</f>
        <v>0</v>
      </c>
      <c r="D121" s="110">
        <f>IF(OR(B121="DISM", B121="JWV", B121="JUV", B121="CIV"), 0, 'CASE DATA'!I121+'CASE DATA'!N121)</f>
        <v>0</v>
      </c>
    </row>
    <row r="122" spans="1:4" x14ac:dyDescent="0.3">
      <c r="A122" s="117" t="str">
        <f>IF('CASE DATA'!A122="","",'CASE DATA'!A122)</f>
        <v/>
      </c>
      <c r="B122" s="114" t="str">
        <f>IF('CASE DATA'!A122&lt;&gt;"",IF('CASE DATA'!F122=0, "open charge", 'CASE DATA'!F122),"")</f>
        <v/>
      </c>
      <c r="C122" s="108">
        <f>IF(OR(B122="DISM", B122="JWV", B122="JUV", B122="CIV"), SUM('CASE DATA'!I122:R122), 'CASE DATA'!J122+'CASE DATA'!L122+'CASE DATA'!M122+'CASE DATA'!P122+'CASE DATA'!Q122+'CASE DATA'!R122+'CASE DATA'!K122+'CASE DATA'!O122)</f>
        <v>0</v>
      </c>
      <c r="D122" s="110">
        <f>IF(OR(B122="DISM", B122="JWV", B122="JUV", B122="CIV"), 0, 'CASE DATA'!I122+'CASE DATA'!N122)</f>
        <v>0</v>
      </c>
    </row>
    <row r="123" spans="1:4" x14ac:dyDescent="0.3">
      <c r="A123" s="117" t="str">
        <f>IF('CASE DATA'!A123="","",'CASE DATA'!A123)</f>
        <v/>
      </c>
      <c r="B123" s="114" t="str">
        <f>IF('CASE DATA'!A123&lt;&gt;"",IF('CASE DATA'!F123=0, "open charge", 'CASE DATA'!F123),"")</f>
        <v/>
      </c>
      <c r="C123" s="108">
        <f>IF(OR(B123="DISM", B123="JWV", B123="JUV", B123="CIV"), SUM('CASE DATA'!I123:R123), 'CASE DATA'!J123+'CASE DATA'!L123+'CASE DATA'!M123+'CASE DATA'!P123+'CASE DATA'!Q123+'CASE DATA'!R123+'CASE DATA'!K123+'CASE DATA'!O123)</f>
        <v>0</v>
      </c>
      <c r="D123" s="110">
        <f>IF(OR(B123="DISM", B123="JWV", B123="JUV", B123="CIV"), 0, 'CASE DATA'!I123+'CASE DATA'!N123)</f>
        <v>0</v>
      </c>
    </row>
    <row r="124" spans="1:4" x14ac:dyDescent="0.3">
      <c r="A124" s="117" t="str">
        <f>IF('CASE DATA'!A124="","",'CASE DATA'!A124)</f>
        <v/>
      </c>
      <c r="B124" s="114" t="str">
        <f>IF('CASE DATA'!A124&lt;&gt;"",IF('CASE DATA'!F124=0, "open charge", 'CASE DATA'!F124),"")</f>
        <v/>
      </c>
      <c r="C124" s="108">
        <f>IF(OR(B124="DISM", B124="JWV", B124="JUV", B124="CIV"), SUM('CASE DATA'!I124:R124), 'CASE DATA'!J124+'CASE DATA'!L124+'CASE DATA'!M124+'CASE DATA'!P124+'CASE DATA'!Q124+'CASE DATA'!R124+'CASE DATA'!K124+'CASE DATA'!O124)</f>
        <v>0</v>
      </c>
      <c r="D124" s="110">
        <f>IF(OR(B124="DISM", B124="JWV", B124="JUV", B124="CIV"), 0, 'CASE DATA'!I124+'CASE DATA'!N124)</f>
        <v>0</v>
      </c>
    </row>
    <row r="125" spans="1:4" x14ac:dyDescent="0.3">
      <c r="A125" s="117" t="str">
        <f>IF('CASE DATA'!A125="","",'CASE DATA'!A125)</f>
        <v/>
      </c>
      <c r="B125" s="114" t="str">
        <f>IF('CASE DATA'!A125&lt;&gt;"",IF('CASE DATA'!F125=0, "open charge", 'CASE DATA'!F125),"")</f>
        <v/>
      </c>
      <c r="C125" s="108">
        <f>IF(OR(B125="DISM", B125="JWV", B125="JUV", B125="CIV"), SUM('CASE DATA'!I125:R125), 'CASE DATA'!J125+'CASE DATA'!L125+'CASE DATA'!M125+'CASE DATA'!P125+'CASE DATA'!Q125+'CASE DATA'!R125+'CASE DATA'!K125+'CASE DATA'!O125)</f>
        <v>0</v>
      </c>
      <c r="D125" s="110">
        <f>IF(OR(B125="DISM", B125="JWV", B125="JUV", B125="CIV"), 0, 'CASE DATA'!I125+'CASE DATA'!N125)</f>
        <v>0</v>
      </c>
    </row>
    <row r="126" spans="1:4" x14ac:dyDescent="0.3">
      <c r="A126" s="117" t="str">
        <f>IF('CASE DATA'!A126="","",'CASE DATA'!A126)</f>
        <v/>
      </c>
      <c r="B126" s="114" t="str">
        <f>IF('CASE DATA'!A126&lt;&gt;"",IF('CASE DATA'!F126=0, "open charge", 'CASE DATA'!F126),"")</f>
        <v/>
      </c>
      <c r="C126" s="108">
        <f>IF(OR(B126="DISM", B126="JWV", B126="JUV", B126="CIV"), SUM('CASE DATA'!I126:R126), 'CASE DATA'!J126+'CASE DATA'!L126+'CASE DATA'!M126+'CASE DATA'!P126+'CASE DATA'!Q126+'CASE DATA'!R126+'CASE DATA'!K126+'CASE DATA'!O126)</f>
        <v>0</v>
      </c>
      <c r="D126" s="110">
        <f>IF(OR(B126="DISM", B126="JWV", B126="JUV", B126="CIV"), 0, 'CASE DATA'!I126+'CASE DATA'!N126)</f>
        <v>0</v>
      </c>
    </row>
    <row r="127" spans="1:4" x14ac:dyDescent="0.3">
      <c r="A127" s="117" t="str">
        <f>IF('CASE DATA'!A127="","",'CASE DATA'!A127)</f>
        <v/>
      </c>
      <c r="B127" s="114" t="str">
        <f>IF('CASE DATA'!A127&lt;&gt;"",IF('CASE DATA'!F127=0, "open charge", 'CASE DATA'!F127),"")</f>
        <v/>
      </c>
      <c r="C127" s="108">
        <f>IF(OR(B127="DISM", B127="JWV", B127="JUV", B127="CIV"), SUM('CASE DATA'!I127:R127), 'CASE DATA'!J127+'CASE DATA'!L127+'CASE DATA'!M127+'CASE DATA'!P127+'CASE DATA'!Q127+'CASE DATA'!R127+'CASE DATA'!K127+'CASE DATA'!O127)</f>
        <v>0</v>
      </c>
      <c r="D127" s="110">
        <f>IF(OR(B127="DISM", B127="JWV", B127="JUV", B127="CIV"), 0, 'CASE DATA'!I127+'CASE DATA'!N127)</f>
        <v>0</v>
      </c>
    </row>
    <row r="128" spans="1:4" x14ac:dyDescent="0.3">
      <c r="A128" s="117" t="str">
        <f>IF('CASE DATA'!A128="","",'CASE DATA'!A128)</f>
        <v/>
      </c>
      <c r="B128" s="114" t="str">
        <f>IF('CASE DATA'!A128&lt;&gt;"",IF('CASE DATA'!F128=0, "open charge", 'CASE DATA'!F128),"")</f>
        <v/>
      </c>
      <c r="C128" s="108">
        <f>IF(OR(B128="DISM", B128="JWV", B128="JUV", B128="CIV"), SUM('CASE DATA'!I128:R128), 'CASE DATA'!J128+'CASE DATA'!L128+'CASE DATA'!M128+'CASE DATA'!P128+'CASE DATA'!Q128+'CASE DATA'!R128+'CASE DATA'!K128+'CASE DATA'!O128)</f>
        <v>0</v>
      </c>
      <c r="D128" s="110">
        <f>IF(OR(B128="DISM", B128="JWV", B128="JUV", B128="CIV"), 0, 'CASE DATA'!I128+'CASE DATA'!N128)</f>
        <v>0</v>
      </c>
    </row>
    <row r="129" spans="1:4" x14ac:dyDescent="0.3">
      <c r="A129" s="117" t="str">
        <f>IF('CASE DATA'!A129="","",'CASE DATA'!A129)</f>
        <v/>
      </c>
      <c r="B129" s="114" t="str">
        <f>IF('CASE DATA'!A129&lt;&gt;"",IF('CASE DATA'!F129=0, "open charge", 'CASE DATA'!F129),"")</f>
        <v/>
      </c>
      <c r="C129" s="108">
        <f>IF(OR(B129="DISM", B129="JWV", B129="JUV", B129="CIV"), SUM('CASE DATA'!I129:R129), 'CASE DATA'!J129+'CASE DATA'!L129+'CASE DATA'!M129+'CASE DATA'!P129+'CASE DATA'!Q129+'CASE DATA'!R129+'CASE DATA'!K129+'CASE DATA'!O129)</f>
        <v>0</v>
      </c>
      <c r="D129" s="110">
        <f>IF(OR(B129="DISM", B129="JWV", B129="JUV", B129="CIV"), 0, 'CASE DATA'!I129+'CASE DATA'!N129)</f>
        <v>0</v>
      </c>
    </row>
    <row r="130" spans="1:4" x14ac:dyDescent="0.3">
      <c r="A130" s="117" t="str">
        <f>IF('CASE DATA'!A130="","",'CASE DATA'!A130)</f>
        <v/>
      </c>
      <c r="B130" s="114" t="str">
        <f>IF('CASE DATA'!A130&lt;&gt;"",IF('CASE DATA'!F130=0, "open charge", 'CASE DATA'!F130),"")</f>
        <v/>
      </c>
      <c r="C130" s="108">
        <f>IF(OR(B130="DISM", B130="JWV", B130="JUV", B130="CIV"), SUM('CASE DATA'!I130:R130), 'CASE DATA'!J130+'CASE DATA'!L130+'CASE DATA'!M130+'CASE DATA'!P130+'CASE DATA'!Q130+'CASE DATA'!R130+'CASE DATA'!K130+'CASE DATA'!O130)</f>
        <v>0</v>
      </c>
      <c r="D130" s="110">
        <f>IF(OR(B130="DISM", B130="JWV", B130="JUV", B130="CIV"), 0, 'CASE DATA'!I130+'CASE DATA'!N130)</f>
        <v>0</v>
      </c>
    </row>
    <row r="131" spans="1:4" x14ac:dyDescent="0.3">
      <c r="A131" s="117" t="str">
        <f>IF('CASE DATA'!A131="","",'CASE DATA'!A131)</f>
        <v/>
      </c>
      <c r="B131" s="114" t="str">
        <f>IF('CASE DATA'!A131&lt;&gt;"",IF('CASE DATA'!F131=0, "open charge", 'CASE DATA'!F131),"")</f>
        <v/>
      </c>
      <c r="C131" s="108">
        <f>IF(OR(B131="DISM", B131="JWV", B131="JUV", B131="CIV"), SUM('CASE DATA'!I131:R131), 'CASE DATA'!J131+'CASE DATA'!L131+'CASE DATA'!M131+'CASE DATA'!P131+'CASE DATA'!Q131+'CASE DATA'!R131+'CASE DATA'!K131+'CASE DATA'!O131)</f>
        <v>0</v>
      </c>
      <c r="D131" s="110">
        <f>IF(OR(B131="DISM", B131="JWV", B131="JUV", B131="CIV"), 0, 'CASE DATA'!I131+'CASE DATA'!N131)</f>
        <v>0</v>
      </c>
    </row>
    <row r="132" spans="1:4" x14ac:dyDescent="0.3">
      <c r="A132" s="117" t="str">
        <f>IF('CASE DATA'!A132="","",'CASE DATA'!A132)</f>
        <v/>
      </c>
      <c r="B132" s="114" t="str">
        <f>IF('CASE DATA'!A132&lt;&gt;"",IF('CASE DATA'!F132=0, "open charge", 'CASE DATA'!F132),"")</f>
        <v/>
      </c>
      <c r="C132" s="108">
        <f>IF(OR(B132="DISM", B132="JWV", B132="JUV", B132="CIV"), SUM('CASE DATA'!I132:R132), 'CASE DATA'!J132+'CASE DATA'!L132+'CASE DATA'!M132+'CASE DATA'!P132+'CASE DATA'!Q132+'CASE DATA'!R132+'CASE DATA'!K132+'CASE DATA'!O132)</f>
        <v>0</v>
      </c>
      <c r="D132" s="110">
        <f>IF(OR(B132="DISM", B132="JWV", B132="JUV", B132="CIV"), 0, 'CASE DATA'!I132+'CASE DATA'!N132)</f>
        <v>0</v>
      </c>
    </row>
    <row r="133" spans="1:4" x14ac:dyDescent="0.3">
      <c r="A133" s="117" t="str">
        <f>IF('CASE DATA'!A133="","",'CASE DATA'!A133)</f>
        <v/>
      </c>
      <c r="B133" s="114" t="str">
        <f>IF('CASE DATA'!A133&lt;&gt;"",IF('CASE DATA'!F133=0, "open charge", 'CASE DATA'!F133),"")</f>
        <v/>
      </c>
      <c r="C133" s="108">
        <f>IF(OR(B133="DISM", B133="JWV", B133="JUV", B133="CIV"), SUM('CASE DATA'!I133:R133), 'CASE DATA'!J133+'CASE DATA'!L133+'CASE DATA'!M133+'CASE DATA'!P133+'CASE DATA'!Q133+'CASE DATA'!R133+'CASE DATA'!K133+'CASE DATA'!O133)</f>
        <v>0</v>
      </c>
      <c r="D133" s="110">
        <f>IF(OR(B133="DISM", B133="JWV", B133="JUV", B133="CIV"), 0, 'CASE DATA'!I133+'CASE DATA'!N133)</f>
        <v>0</v>
      </c>
    </row>
    <row r="134" spans="1:4" x14ac:dyDescent="0.3">
      <c r="A134" s="117" t="str">
        <f>IF('CASE DATA'!A134="","",'CASE DATA'!A134)</f>
        <v/>
      </c>
      <c r="B134" s="114" t="str">
        <f>IF('CASE DATA'!A134&lt;&gt;"",IF('CASE DATA'!F134=0, "open charge", 'CASE DATA'!F134),"")</f>
        <v/>
      </c>
      <c r="C134" s="108">
        <f>IF(OR(B134="DISM", B134="JWV", B134="JUV", B134="CIV"), SUM('CASE DATA'!I134:R134), 'CASE DATA'!J134+'CASE DATA'!L134+'CASE DATA'!M134+'CASE DATA'!P134+'CASE DATA'!Q134+'CASE DATA'!R134+'CASE DATA'!K134+'CASE DATA'!O134)</f>
        <v>0</v>
      </c>
      <c r="D134" s="110">
        <f>IF(OR(B134="DISM", B134="JWV", B134="JUV", B134="CIV"), 0, 'CASE DATA'!I134+'CASE DATA'!N134)</f>
        <v>0</v>
      </c>
    </row>
    <row r="135" spans="1:4" x14ac:dyDescent="0.3">
      <c r="A135" s="117" t="str">
        <f>IF('CASE DATA'!A135="","",'CASE DATA'!A135)</f>
        <v/>
      </c>
      <c r="B135" s="114" t="str">
        <f>IF('CASE DATA'!A135&lt;&gt;"",IF('CASE DATA'!F135=0, "open charge", 'CASE DATA'!F135),"")</f>
        <v/>
      </c>
      <c r="C135" s="108">
        <f>IF(OR(B135="DISM", B135="JWV", B135="JUV", B135="CIV"), SUM('CASE DATA'!I135:R135), 'CASE DATA'!J135+'CASE DATA'!L135+'CASE DATA'!M135+'CASE DATA'!P135+'CASE DATA'!Q135+'CASE DATA'!R135+'CASE DATA'!K135+'CASE DATA'!O135)</f>
        <v>0</v>
      </c>
      <c r="D135" s="110">
        <f>IF(OR(B135="DISM", B135="JWV", B135="JUV", B135="CIV"), 0, 'CASE DATA'!I135+'CASE DATA'!N135)</f>
        <v>0</v>
      </c>
    </row>
    <row r="136" spans="1:4" x14ac:dyDescent="0.3">
      <c r="A136" s="117" t="str">
        <f>IF('CASE DATA'!A136="","",'CASE DATA'!A136)</f>
        <v/>
      </c>
      <c r="B136" s="114" t="str">
        <f>IF('CASE DATA'!A136&lt;&gt;"",IF('CASE DATA'!F136=0, "open charge", 'CASE DATA'!F136),"")</f>
        <v/>
      </c>
      <c r="C136" s="108">
        <f>IF(OR(B136="DISM", B136="JWV", B136="JUV", B136="CIV"), SUM('CASE DATA'!I136:R136), 'CASE DATA'!J136+'CASE DATA'!L136+'CASE DATA'!M136+'CASE DATA'!P136+'CASE DATA'!Q136+'CASE DATA'!R136+'CASE DATA'!K136+'CASE DATA'!O136)</f>
        <v>0</v>
      </c>
      <c r="D136" s="110">
        <f>IF(OR(B136="DISM", B136="JWV", B136="JUV", B136="CIV"), 0, 'CASE DATA'!I136+'CASE DATA'!N136)</f>
        <v>0</v>
      </c>
    </row>
    <row r="137" spans="1:4" x14ac:dyDescent="0.3">
      <c r="A137" s="117" t="str">
        <f>IF('CASE DATA'!A137="","",'CASE DATA'!A137)</f>
        <v/>
      </c>
      <c r="B137" s="114" t="str">
        <f>IF('CASE DATA'!A137&lt;&gt;"",IF('CASE DATA'!F137=0, "open charge", 'CASE DATA'!F137),"")</f>
        <v/>
      </c>
      <c r="C137" s="108">
        <f>IF(OR(B137="DISM", B137="JWV", B137="JUV", B137="CIV"), SUM('CASE DATA'!I137:R137), 'CASE DATA'!J137+'CASE DATA'!L137+'CASE DATA'!M137+'CASE DATA'!P137+'CASE DATA'!Q137+'CASE DATA'!R137+'CASE DATA'!K137+'CASE DATA'!O137)</f>
        <v>0</v>
      </c>
      <c r="D137" s="110">
        <f>IF(OR(B137="DISM", B137="JWV", B137="JUV", B137="CIV"), 0, 'CASE DATA'!I137+'CASE DATA'!N137)</f>
        <v>0</v>
      </c>
    </row>
    <row r="138" spans="1:4" x14ac:dyDescent="0.3">
      <c r="A138" s="117" t="str">
        <f>IF('CASE DATA'!A138="","",'CASE DATA'!A138)</f>
        <v/>
      </c>
      <c r="B138" s="114" t="str">
        <f>IF('CASE DATA'!A138&lt;&gt;"",IF('CASE DATA'!F138=0, "open charge", 'CASE DATA'!F138),"")</f>
        <v/>
      </c>
      <c r="C138" s="108">
        <f>IF(OR(B138="DISM", B138="JWV", B138="JUV", B138="CIV"), SUM('CASE DATA'!I138:R138), 'CASE DATA'!J138+'CASE DATA'!L138+'CASE DATA'!M138+'CASE DATA'!P138+'CASE DATA'!Q138+'CASE DATA'!R138+'CASE DATA'!K138+'CASE DATA'!O138)</f>
        <v>0</v>
      </c>
      <c r="D138" s="110">
        <f>IF(OR(B138="DISM", B138="JWV", B138="JUV", B138="CIV"), 0, 'CASE DATA'!I138+'CASE DATA'!N138)</f>
        <v>0</v>
      </c>
    </row>
    <row r="139" spans="1:4" x14ac:dyDescent="0.3">
      <c r="A139" s="117" t="str">
        <f>IF('CASE DATA'!A139="","",'CASE DATA'!A139)</f>
        <v/>
      </c>
      <c r="B139" s="114" t="str">
        <f>IF('CASE DATA'!A139&lt;&gt;"",IF('CASE DATA'!F139=0, "open charge", 'CASE DATA'!F139),"")</f>
        <v/>
      </c>
      <c r="C139" s="108">
        <f>IF(OR(B139="DISM", B139="JWV", B139="JUV", B139="CIV"), SUM('CASE DATA'!I139:R139), 'CASE DATA'!J139+'CASE DATA'!L139+'CASE DATA'!M139+'CASE DATA'!P139+'CASE DATA'!Q139+'CASE DATA'!R139+'CASE DATA'!K139+'CASE DATA'!O139)</f>
        <v>0</v>
      </c>
      <c r="D139" s="110">
        <f>IF(OR(B139="DISM", B139="JWV", B139="JUV", B139="CIV"), 0, 'CASE DATA'!I139+'CASE DATA'!N139)</f>
        <v>0</v>
      </c>
    </row>
    <row r="140" spans="1:4" x14ac:dyDescent="0.3">
      <c r="A140" s="117" t="str">
        <f>IF('CASE DATA'!A140="","",'CASE DATA'!A140)</f>
        <v/>
      </c>
      <c r="B140" s="114" t="str">
        <f>IF('CASE DATA'!A140&lt;&gt;"",IF('CASE DATA'!F140=0, "open charge", 'CASE DATA'!F140),"")</f>
        <v/>
      </c>
      <c r="C140" s="108">
        <f>IF(OR(B140="DISM", B140="JWV", B140="JUV", B140="CIV"), SUM('CASE DATA'!I140:R140), 'CASE DATA'!J140+'CASE DATA'!L140+'CASE DATA'!M140+'CASE DATA'!P140+'CASE DATA'!Q140+'CASE DATA'!R140+'CASE DATA'!K140+'CASE DATA'!O140)</f>
        <v>0</v>
      </c>
      <c r="D140" s="110">
        <f>IF(OR(B140="DISM", B140="JWV", B140="JUV", B140="CIV"), 0, 'CASE DATA'!I140+'CASE DATA'!N140)</f>
        <v>0</v>
      </c>
    </row>
    <row r="141" spans="1:4" x14ac:dyDescent="0.3">
      <c r="A141" s="117" t="str">
        <f>IF('CASE DATA'!A141="","",'CASE DATA'!A141)</f>
        <v/>
      </c>
      <c r="B141" s="114" t="str">
        <f>IF('CASE DATA'!A141&lt;&gt;"",IF('CASE DATA'!F141=0, "open charge", 'CASE DATA'!F141),"")</f>
        <v/>
      </c>
      <c r="C141" s="108">
        <f>IF(OR(B141="DISM", B141="JWV", B141="JUV", B141="CIV"), SUM('CASE DATA'!I141:R141), 'CASE DATA'!J141+'CASE DATA'!L141+'CASE DATA'!M141+'CASE DATA'!P141+'CASE DATA'!Q141+'CASE DATA'!R141+'CASE DATA'!K141+'CASE DATA'!O141)</f>
        <v>0</v>
      </c>
      <c r="D141" s="110">
        <f>IF(OR(B141="DISM", B141="JWV", B141="JUV", B141="CIV"), 0, 'CASE DATA'!I141+'CASE DATA'!N141)</f>
        <v>0</v>
      </c>
    </row>
    <row r="142" spans="1:4" x14ac:dyDescent="0.3">
      <c r="A142" s="117" t="str">
        <f>IF('CASE DATA'!A142="","",'CASE DATA'!A142)</f>
        <v/>
      </c>
      <c r="B142" s="114" t="str">
        <f>IF('CASE DATA'!A142&lt;&gt;"",IF('CASE DATA'!F142=0, "open charge", 'CASE DATA'!F142),"")</f>
        <v/>
      </c>
      <c r="C142" s="108">
        <f>IF(OR(B142="DISM", B142="JWV", B142="JUV", B142="CIV"), SUM('CASE DATA'!I142:R142), 'CASE DATA'!J142+'CASE DATA'!L142+'CASE DATA'!M142+'CASE DATA'!P142+'CASE DATA'!Q142+'CASE DATA'!R142+'CASE DATA'!K142+'CASE DATA'!O142)</f>
        <v>0</v>
      </c>
      <c r="D142" s="110">
        <f>IF(OR(B142="DISM", B142="JWV", B142="JUV", B142="CIV"), 0, 'CASE DATA'!I142+'CASE DATA'!N142)</f>
        <v>0</v>
      </c>
    </row>
    <row r="143" spans="1:4" x14ac:dyDescent="0.3">
      <c r="A143" s="117" t="str">
        <f>IF('CASE DATA'!A143="","",'CASE DATA'!A143)</f>
        <v/>
      </c>
      <c r="B143" s="114" t="str">
        <f>IF('CASE DATA'!A143&lt;&gt;"",IF('CASE DATA'!F143=0, "open charge", 'CASE DATA'!F143),"")</f>
        <v/>
      </c>
      <c r="C143" s="108">
        <f>IF(OR(B143="DISM", B143="JWV", B143="JUV", B143="CIV"), SUM('CASE DATA'!I143:R143), 'CASE DATA'!J143+'CASE DATA'!L143+'CASE DATA'!M143+'CASE DATA'!P143+'CASE DATA'!Q143+'CASE DATA'!R143+'CASE DATA'!K143+'CASE DATA'!O143)</f>
        <v>0</v>
      </c>
      <c r="D143" s="110">
        <f>IF(OR(B143="DISM", B143="JWV", B143="JUV", B143="CIV"), 0, 'CASE DATA'!I143+'CASE DATA'!N143)</f>
        <v>0</v>
      </c>
    </row>
    <row r="144" spans="1:4" x14ac:dyDescent="0.3">
      <c r="A144" s="117" t="str">
        <f>IF('CASE DATA'!A144="","",'CASE DATA'!A144)</f>
        <v/>
      </c>
      <c r="B144" s="114" t="str">
        <f>IF('CASE DATA'!A144&lt;&gt;"",IF('CASE DATA'!F144=0, "open charge", 'CASE DATA'!F144),"")</f>
        <v/>
      </c>
      <c r="C144" s="108">
        <f>IF(OR(B144="DISM", B144="JWV", B144="JUV", B144="CIV"), SUM('CASE DATA'!I144:R144), 'CASE DATA'!J144+'CASE DATA'!L144+'CASE DATA'!M144+'CASE DATA'!P144+'CASE DATA'!Q144+'CASE DATA'!R144+'CASE DATA'!K144+'CASE DATA'!O144)</f>
        <v>0</v>
      </c>
      <c r="D144" s="110">
        <f>IF(OR(B144="DISM", B144="JWV", B144="JUV", B144="CIV"), 0, 'CASE DATA'!I144+'CASE DATA'!N144)</f>
        <v>0</v>
      </c>
    </row>
    <row r="145" spans="1:4" x14ac:dyDescent="0.3">
      <c r="A145" s="117" t="str">
        <f>IF('CASE DATA'!A145="","",'CASE DATA'!A145)</f>
        <v/>
      </c>
      <c r="B145" s="114" t="str">
        <f>IF('CASE DATA'!A145&lt;&gt;"",IF('CASE DATA'!F145=0, "open charge", 'CASE DATA'!F145),"")</f>
        <v/>
      </c>
      <c r="C145" s="108">
        <f>IF(OR(B145="DISM", B145="JWV", B145="JUV", B145="CIV"), SUM('CASE DATA'!I145:R145), 'CASE DATA'!J145+'CASE DATA'!L145+'CASE DATA'!M145+'CASE DATA'!P145+'CASE DATA'!Q145+'CASE DATA'!R145+'CASE DATA'!K145+'CASE DATA'!O145)</f>
        <v>0</v>
      </c>
      <c r="D145" s="110">
        <f>IF(OR(B145="DISM", B145="JWV", B145="JUV", B145="CIV"), 0, 'CASE DATA'!I145+'CASE DATA'!N145)</f>
        <v>0</v>
      </c>
    </row>
    <row r="146" spans="1:4" x14ac:dyDescent="0.3">
      <c r="A146" s="117" t="str">
        <f>IF('CASE DATA'!A146="","",'CASE DATA'!A146)</f>
        <v/>
      </c>
      <c r="B146" s="114" t="str">
        <f>IF('CASE DATA'!A146&lt;&gt;"",IF('CASE DATA'!F146=0, "open charge", 'CASE DATA'!F146),"")</f>
        <v/>
      </c>
      <c r="C146" s="108">
        <f>IF(OR(B146="DISM", B146="JWV", B146="JUV", B146="CIV"), SUM('CASE DATA'!I146:R146), 'CASE DATA'!J146+'CASE DATA'!L146+'CASE DATA'!M146+'CASE DATA'!P146+'CASE DATA'!Q146+'CASE DATA'!R146+'CASE DATA'!K146+'CASE DATA'!O146)</f>
        <v>0</v>
      </c>
      <c r="D146" s="110">
        <f>IF(OR(B146="DISM", B146="JWV", B146="JUV", B146="CIV"), 0, 'CASE DATA'!I146+'CASE DATA'!N146)</f>
        <v>0</v>
      </c>
    </row>
    <row r="147" spans="1:4" x14ac:dyDescent="0.3">
      <c r="A147" s="117" t="str">
        <f>IF('CASE DATA'!A147="","",'CASE DATA'!A147)</f>
        <v/>
      </c>
      <c r="B147" s="114" t="str">
        <f>IF('CASE DATA'!A147&lt;&gt;"",IF('CASE DATA'!F147=0, "open charge", 'CASE DATA'!F147),"")</f>
        <v/>
      </c>
      <c r="C147" s="108">
        <f>IF(OR(B147="DISM", B147="JWV", B147="JUV", B147="CIV"), SUM('CASE DATA'!I147:R147), 'CASE DATA'!J147+'CASE DATA'!L147+'CASE DATA'!M147+'CASE DATA'!P147+'CASE DATA'!Q147+'CASE DATA'!R147+'CASE DATA'!K147+'CASE DATA'!O147)</f>
        <v>0</v>
      </c>
      <c r="D147" s="110">
        <f>IF(OR(B147="DISM", B147="JWV", B147="JUV", B147="CIV"), 0, 'CASE DATA'!I147+'CASE DATA'!N147)</f>
        <v>0</v>
      </c>
    </row>
    <row r="148" spans="1:4" x14ac:dyDescent="0.3">
      <c r="A148" s="117" t="str">
        <f>IF('CASE DATA'!A148="","",'CASE DATA'!A148)</f>
        <v/>
      </c>
      <c r="B148" s="114" t="str">
        <f>IF('CASE DATA'!A148&lt;&gt;"",IF('CASE DATA'!F148=0, "open charge", 'CASE DATA'!F148),"")</f>
        <v/>
      </c>
      <c r="C148" s="108">
        <f>IF(OR(B148="DISM", B148="JWV", B148="JUV", B148="CIV"), SUM('CASE DATA'!I148:R148), 'CASE DATA'!J148+'CASE DATA'!L148+'CASE DATA'!M148+'CASE DATA'!P148+'CASE DATA'!Q148+'CASE DATA'!R148+'CASE DATA'!K148+'CASE DATA'!O148)</f>
        <v>0</v>
      </c>
      <c r="D148" s="110">
        <f>IF(OR(B148="DISM", B148="JWV", B148="JUV", B148="CIV"), 0, 'CASE DATA'!I148+'CASE DATA'!N148)</f>
        <v>0</v>
      </c>
    </row>
    <row r="149" spans="1:4" x14ac:dyDescent="0.3">
      <c r="A149" s="117" t="str">
        <f>IF('CASE DATA'!A149="","",'CASE DATA'!A149)</f>
        <v/>
      </c>
      <c r="B149" s="114" t="str">
        <f>IF('CASE DATA'!A149&lt;&gt;"",IF('CASE DATA'!F149=0, "open charge", 'CASE DATA'!F149),"")</f>
        <v/>
      </c>
      <c r="C149" s="108">
        <f>IF(OR(B149="DISM", B149="JWV", B149="JUV", B149="CIV"), SUM('CASE DATA'!I149:R149), 'CASE DATA'!J149+'CASE DATA'!L149+'CASE DATA'!M149+'CASE DATA'!P149+'CASE DATA'!Q149+'CASE DATA'!R149+'CASE DATA'!K149+'CASE DATA'!O149)</f>
        <v>0</v>
      </c>
      <c r="D149" s="110">
        <f>IF(OR(B149="DISM", B149="JWV", B149="JUV", B149="CIV"), 0, 'CASE DATA'!I149+'CASE DATA'!N149)</f>
        <v>0</v>
      </c>
    </row>
    <row r="150" spans="1:4" x14ac:dyDescent="0.3">
      <c r="A150" s="117" t="str">
        <f>IF('CASE DATA'!A150="","",'CASE DATA'!A150)</f>
        <v/>
      </c>
      <c r="B150" s="114" t="str">
        <f>IF('CASE DATA'!A150&lt;&gt;"",IF('CASE DATA'!F150=0, "open charge", 'CASE DATA'!F150),"")</f>
        <v/>
      </c>
      <c r="C150" s="108">
        <f>IF(OR(B150="DISM", B150="JWV", B150="JUV", B150="CIV"), SUM('CASE DATA'!I150:R150), 'CASE DATA'!J150+'CASE DATA'!L150+'CASE DATA'!M150+'CASE DATA'!P150+'CASE DATA'!Q150+'CASE DATA'!R150+'CASE DATA'!K150+'CASE DATA'!O150)</f>
        <v>0</v>
      </c>
      <c r="D150" s="110">
        <f>IF(OR(B150="DISM", B150="JWV", B150="JUV", B150="CIV"), 0, 'CASE DATA'!I150+'CASE DATA'!N150)</f>
        <v>0</v>
      </c>
    </row>
    <row r="151" spans="1:4" x14ac:dyDescent="0.3">
      <c r="A151" s="117" t="str">
        <f>IF('CASE DATA'!A151="","",'CASE DATA'!A151)</f>
        <v/>
      </c>
      <c r="B151" s="114" t="str">
        <f>IF('CASE DATA'!A151&lt;&gt;"",IF('CASE DATA'!F151=0, "open charge", 'CASE DATA'!F151),"")</f>
        <v/>
      </c>
      <c r="C151" s="108">
        <f>IF(OR(B151="DISM", B151="JWV", B151="JUV", B151="CIV"), SUM('CASE DATA'!I151:R151), 'CASE DATA'!J151+'CASE DATA'!L151+'CASE DATA'!M151+'CASE DATA'!P151+'CASE DATA'!Q151+'CASE DATA'!R151+'CASE DATA'!K151+'CASE DATA'!O151)</f>
        <v>0</v>
      </c>
      <c r="D151" s="110">
        <f>IF(OR(B151="DISM", B151="JWV", B151="JUV", B151="CIV"), 0, 'CASE DATA'!I151+'CASE DATA'!N151)</f>
        <v>0</v>
      </c>
    </row>
    <row r="152" spans="1:4" x14ac:dyDescent="0.3">
      <c r="A152" s="117" t="str">
        <f>IF('CASE DATA'!A152="","",'CASE DATA'!A152)</f>
        <v/>
      </c>
      <c r="B152" s="114" t="str">
        <f>IF('CASE DATA'!A152&lt;&gt;"",IF('CASE DATA'!F152=0, "open charge", 'CASE DATA'!F152),"")</f>
        <v/>
      </c>
      <c r="C152" s="108">
        <f>IF(OR(B152="DISM", B152="JWV", B152="JUV", B152="CIV"), SUM('CASE DATA'!I152:R152), 'CASE DATA'!J152+'CASE DATA'!L152+'CASE DATA'!M152+'CASE DATA'!P152+'CASE DATA'!Q152+'CASE DATA'!R152+'CASE DATA'!K152+'CASE DATA'!O152)</f>
        <v>0</v>
      </c>
      <c r="D152" s="110">
        <f>IF(OR(B152="DISM", B152="JWV", B152="JUV", B152="CIV"), 0, 'CASE DATA'!I152+'CASE DATA'!N152)</f>
        <v>0</v>
      </c>
    </row>
    <row r="153" spans="1:4" x14ac:dyDescent="0.3">
      <c r="A153" s="117" t="str">
        <f>IF('CASE DATA'!A153="","",'CASE DATA'!A153)</f>
        <v/>
      </c>
      <c r="B153" s="114" t="str">
        <f>IF('CASE DATA'!A153&lt;&gt;"",IF('CASE DATA'!F153=0, "open charge", 'CASE DATA'!F153),"")</f>
        <v/>
      </c>
      <c r="C153" s="108">
        <f>IF(OR(B153="DISM", B153="JWV", B153="JUV", B153="CIV"), SUM('CASE DATA'!I153:R153), 'CASE DATA'!J153+'CASE DATA'!L153+'CASE DATA'!M153+'CASE DATA'!P153+'CASE DATA'!Q153+'CASE DATA'!R153+'CASE DATA'!K153+'CASE DATA'!O153)</f>
        <v>0</v>
      </c>
      <c r="D153" s="110">
        <f>IF(OR(B153="DISM", B153="JWV", B153="JUV", B153="CIV"), 0, 'CASE DATA'!I153+'CASE DATA'!N153)</f>
        <v>0</v>
      </c>
    </row>
    <row r="154" spans="1:4" x14ac:dyDescent="0.3">
      <c r="A154" s="117" t="str">
        <f>IF('CASE DATA'!A154="","",'CASE DATA'!A154)</f>
        <v/>
      </c>
      <c r="B154" s="114" t="str">
        <f>IF('CASE DATA'!A154&lt;&gt;"",IF('CASE DATA'!F154=0, "open charge", 'CASE DATA'!F154),"")</f>
        <v/>
      </c>
      <c r="C154" s="108">
        <f>IF(OR(B154="DISM", B154="JWV", B154="JUV", B154="CIV"), SUM('CASE DATA'!I154:R154), 'CASE DATA'!J154+'CASE DATA'!L154+'CASE DATA'!M154+'CASE DATA'!P154+'CASE DATA'!Q154+'CASE DATA'!R154+'CASE DATA'!K154+'CASE DATA'!O154)</f>
        <v>0</v>
      </c>
      <c r="D154" s="110">
        <f>IF(OR(B154="DISM", B154="JWV", B154="JUV", B154="CIV"), 0, 'CASE DATA'!I154+'CASE DATA'!N154)</f>
        <v>0</v>
      </c>
    </row>
    <row r="155" spans="1:4" x14ac:dyDescent="0.3">
      <c r="A155" s="117" t="str">
        <f>IF('CASE DATA'!A155="","",'CASE DATA'!A155)</f>
        <v/>
      </c>
      <c r="B155" s="114" t="str">
        <f>IF('CASE DATA'!A155&lt;&gt;"",IF('CASE DATA'!F155=0, "open charge", 'CASE DATA'!F155),"")</f>
        <v/>
      </c>
      <c r="C155" s="108">
        <f>IF(OR(B155="DISM", B155="JWV", B155="JUV", B155="CIV"), SUM('CASE DATA'!I155:R155), 'CASE DATA'!J155+'CASE DATA'!L155+'CASE DATA'!M155+'CASE DATA'!P155+'CASE DATA'!Q155+'CASE DATA'!R155+'CASE DATA'!K155+'CASE DATA'!O155)</f>
        <v>0</v>
      </c>
      <c r="D155" s="110">
        <f>IF(OR(B155="DISM", B155="JWV", B155="JUV", B155="CIV"), 0, 'CASE DATA'!I155+'CASE DATA'!N155)</f>
        <v>0</v>
      </c>
    </row>
    <row r="156" spans="1:4" x14ac:dyDescent="0.3">
      <c r="A156" s="117" t="str">
        <f>IF('CASE DATA'!A156="","",'CASE DATA'!A156)</f>
        <v/>
      </c>
      <c r="B156" s="114" t="str">
        <f>IF('CASE DATA'!A156&lt;&gt;"",IF('CASE DATA'!F156=0, "open charge", 'CASE DATA'!F156),"")</f>
        <v/>
      </c>
      <c r="C156" s="108">
        <f>IF(OR(B156="DISM", B156="JWV", B156="JUV", B156="CIV"), SUM('CASE DATA'!I156:R156), 'CASE DATA'!J156+'CASE DATA'!L156+'CASE DATA'!M156+'CASE DATA'!P156+'CASE DATA'!Q156+'CASE DATA'!R156+'CASE DATA'!K156+'CASE DATA'!O156)</f>
        <v>0</v>
      </c>
      <c r="D156" s="110">
        <f>IF(OR(B156="DISM", B156="JWV", B156="JUV", B156="CIV"), 0, 'CASE DATA'!I156+'CASE DATA'!N156)</f>
        <v>0</v>
      </c>
    </row>
    <row r="157" spans="1:4" x14ac:dyDescent="0.3">
      <c r="A157" s="117" t="str">
        <f>IF('CASE DATA'!A157="","",'CASE DATA'!A157)</f>
        <v/>
      </c>
      <c r="B157" s="114" t="str">
        <f>IF('CASE DATA'!A157&lt;&gt;"",IF('CASE DATA'!F157=0, "open charge", 'CASE DATA'!F157),"")</f>
        <v/>
      </c>
      <c r="C157" s="108">
        <f>IF(OR(B157="DISM", B157="JWV", B157="JUV", B157="CIV"), SUM('CASE DATA'!I157:R157), 'CASE DATA'!J157+'CASE DATA'!L157+'CASE DATA'!M157+'CASE DATA'!P157+'CASE DATA'!Q157+'CASE DATA'!R157+'CASE DATA'!K157+'CASE DATA'!O157)</f>
        <v>0</v>
      </c>
      <c r="D157" s="110">
        <f>IF(OR(B157="DISM", B157="JWV", B157="JUV", B157="CIV"), 0, 'CASE DATA'!I157+'CASE DATA'!N157)</f>
        <v>0</v>
      </c>
    </row>
    <row r="158" spans="1:4" x14ac:dyDescent="0.3">
      <c r="A158" s="117" t="str">
        <f>IF('CASE DATA'!A158="","",'CASE DATA'!A158)</f>
        <v/>
      </c>
      <c r="B158" s="114" t="str">
        <f>IF('CASE DATA'!A158&lt;&gt;"",IF('CASE DATA'!F158=0, "open charge", 'CASE DATA'!F158),"")</f>
        <v/>
      </c>
      <c r="C158" s="108">
        <f>IF(OR(B158="DISM", B158="JWV", B158="JUV", B158="CIV"), SUM('CASE DATA'!I158:R158), 'CASE DATA'!J158+'CASE DATA'!L158+'CASE DATA'!M158+'CASE DATA'!P158+'CASE DATA'!Q158+'CASE DATA'!R158+'CASE DATA'!K158+'CASE DATA'!O158)</f>
        <v>0</v>
      </c>
      <c r="D158" s="110">
        <f>IF(OR(B158="DISM", B158="JWV", B158="JUV", B158="CIV"), 0, 'CASE DATA'!I158+'CASE DATA'!N158)</f>
        <v>0</v>
      </c>
    </row>
    <row r="159" spans="1:4" x14ac:dyDescent="0.3">
      <c r="A159" s="117" t="str">
        <f>IF('CASE DATA'!A159="","",'CASE DATA'!A159)</f>
        <v/>
      </c>
      <c r="B159" s="114" t="str">
        <f>IF('CASE DATA'!A159&lt;&gt;"",IF('CASE DATA'!F159=0, "open charge", 'CASE DATA'!F159),"")</f>
        <v/>
      </c>
      <c r="C159" s="108">
        <f>IF(OR(B159="DISM", B159="JWV", B159="JUV", B159="CIV"), SUM('CASE DATA'!I159:R159), 'CASE DATA'!J159+'CASE DATA'!L159+'CASE DATA'!M159+'CASE DATA'!P159+'CASE DATA'!Q159+'CASE DATA'!R159+'CASE DATA'!K159+'CASE DATA'!O159)</f>
        <v>0</v>
      </c>
      <c r="D159" s="110">
        <f>IF(OR(B159="DISM", B159="JWV", B159="JUV", B159="CIV"), 0, 'CASE DATA'!I159+'CASE DATA'!N159)</f>
        <v>0</v>
      </c>
    </row>
    <row r="160" spans="1:4" x14ac:dyDescent="0.3">
      <c r="A160" s="117" t="str">
        <f>IF('CASE DATA'!A160="","",'CASE DATA'!A160)</f>
        <v/>
      </c>
      <c r="B160" s="114" t="str">
        <f>IF('CASE DATA'!A160&lt;&gt;"",IF('CASE DATA'!F160=0, "open charge", 'CASE DATA'!F160),"")</f>
        <v/>
      </c>
      <c r="C160" s="108">
        <f>IF(OR(B160="DISM", B160="JWV", B160="JUV", B160="CIV"), SUM('CASE DATA'!I160:R160), 'CASE DATA'!J160+'CASE DATA'!L160+'CASE DATA'!M160+'CASE DATA'!P160+'CASE DATA'!Q160+'CASE DATA'!R160+'CASE DATA'!K160+'CASE DATA'!O160)</f>
        <v>0</v>
      </c>
      <c r="D160" s="110">
        <f>IF(OR(B160="DISM", B160="JWV", B160="JUV", B160="CIV"), 0, 'CASE DATA'!I160+'CASE DATA'!N160)</f>
        <v>0</v>
      </c>
    </row>
    <row r="161" spans="1:4" x14ac:dyDescent="0.3">
      <c r="A161" s="117" t="str">
        <f>IF('CASE DATA'!A161="","",'CASE DATA'!A161)</f>
        <v/>
      </c>
      <c r="B161" s="114" t="str">
        <f>IF('CASE DATA'!A161&lt;&gt;"",IF('CASE DATA'!F161=0, "open charge", 'CASE DATA'!F161),"")</f>
        <v/>
      </c>
      <c r="C161" s="108">
        <f>IF(OR(B161="DISM", B161="JWV", B161="JUV", B161="CIV"), SUM('CASE DATA'!I161:R161), 'CASE DATA'!J161+'CASE DATA'!L161+'CASE DATA'!M161+'CASE DATA'!P161+'CASE DATA'!Q161+'CASE DATA'!R161+'CASE DATA'!K161+'CASE DATA'!O161)</f>
        <v>0</v>
      </c>
      <c r="D161" s="110">
        <f>IF(OR(B161="DISM", B161="JWV", B161="JUV", B161="CIV"), 0, 'CASE DATA'!I161+'CASE DATA'!N161)</f>
        <v>0</v>
      </c>
    </row>
    <row r="162" spans="1:4" x14ac:dyDescent="0.3">
      <c r="A162" s="117" t="str">
        <f>IF('CASE DATA'!A162="","",'CASE DATA'!A162)</f>
        <v/>
      </c>
      <c r="B162" s="114" t="str">
        <f>IF('CASE DATA'!A162&lt;&gt;"",IF('CASE DATA'!F162=0, "open charge", 'CASE DATA'!F162),"")</f>
        <v/>
      </c>
      <c r="C162" s="108">
        <f>IF(OR(B162="DISM", B162="JWV", B162="JUV", B162="CIV"), SUM('CASE DATA'!I162:R162), 'CASE DATA'!J162+'CASE DATA'!L162+'CASE DATA'!M162+'CASE DATA'!P162+'CASE DATA'!Q162+'CASE DATA'!R162+'CASE DATA'!K162+'CASE DATA'!O162)</f>
        <v>0</v>
      </c>
      <c r="D162" s="110">
        <f>IF(OR(B162="DISM", B162="JWV", B162="JUV", B162="CIV"), 0, 'CASE DATA'!I162+'CASE DATA'!N162)</f>
        <v>0</v>
      </c>
    </row>
    <row r="163" spans="1:4" x14ac:dyDescent="0.3">
      <c r="A163" s="117" t="str">
        <f>IF('CASE DATA'!A163="","",'CASE DATA'!A163)</f>
        <v/>
      </c>
      <c r="B163" s="114" t="str">
        <f>IF('CASE DATA'!A163&lt;&gt;"",IF('CASE DATA'!F163=0, "open charge", 'CASE DATA'!F163),"")</f>
        <v/>
      </c>
      <c r="C163" s="108">
        <f>IF(OR(B163="DISM", B163="JWV", B163="JUV", B163="CIV"), SUM('CASE DATA'!I163:R163), 'CASE DATA'!J163+'CASE DATA'!L163+'CASE DATA'!M163+'CASE DATA'!P163+'CASE DATA'!Q163+'CASE DATA'!R163+'CASE DATA'!K163+'CASE DATA'!O163)</f>
        <v>0</v>
      </c>
      <c r="D163" s="110">
        <f>IF(OR(B163="DISM", B163="JWV", B163="JUV", B163="CIV"), 0, 'CASE DATA'!I163+'CASE DATA'!N163)</f>
        <v>0</v>
      </c>
    </row>
    <row r="164" spans="1:4" x14ac:dyDescent="0.3">
      <c r="A164" s="117" t="str">
        <f>IF('CASE DATA'!A164="","",'CASE DATA'!A164)</f>
        <v/>
      </c>
      <c r="B164" s="114" t="str">
        <f>IF('CASE DATA'!A164&lt;&gt;"",IF('CASE DATA'!F164=0, "open charge", 'CASE DATA'!F164),"")</f>
        <v/>
      </c>
      <c r="C164" s="108">
        <f>IF(OR(B164="DISM", B164="JWV", B164="JUV", B164="CIV"), SUM('CASE DATA'!I164:R164), 'CASE DATA'!J164+'CASE DATA'!L164+'CASE DATA'!M164+'CASE DATA'!P164+'CASE DATA'!Q164+'CASE DATA'!R164+'CASE DATA'!K164+'CASE DATA'!O164)</f>
        <v>0</v>
      </c>
      <c r="D164" s="110">
        <f>IF(OR(B164="DISM", B164="JWV", B164="JUV", B164="CIV"), 0, 'CASE DATA'!I164+'CASE DATA'!N164)</f>
        <v>0</v>
      </c>
    </row>
    <row r="165" spans="1:4" x14ac:dyDescent="0.3">
      <c r="A165" s="117" t="str">
        <f>IF('CASE DATA'!A165="","",'CASE DATA'!A165)</f>
        <v/>
      </c>
      <c r="B165" s="114" t="str">
        <f>IF('CASE DATA'!A165&lt;&gt;"",IF('CASE DATA'!F165=0, "open charge", 'CASE DATA'!F165),"")</f>
        <v/>
      </c>
      <c r="C165" s="108">
        <f>IF(OR(B165="DISM", B165="JWV", B165="JUV", B165="CIV"), SUM('CASE DATA'!I165:R165), 'CASE DATA'!J165+'CASE DATA'!L165+'CASE DATA'!M165+'CASE DATA'!P165+'CASE DATA'!Q165+'CASE DATA'!R165+'CASE DATA'!K165+'CASE DATA'!O165)</f>
        <v>0</v>
      </c>
      <c r="D165" s="110">
        <f>IF(OR(B165="DISM", B165="JWV", B165="JUV", B165="CIV"), 0, 'CASE DATA'!I165+'CASE DATA'!N165)</f>
        <v>0</v>
      </c>
    </row>
    <row r="166" spans="1:4" x14ac:dyDescent="0.3">
      <c r="A166" s="117" t="str">
        <f>IF('CASE DATA'!A166="","",'CASE DATA'!A166)</f>
        <v/>
      </c>
      <c r="B166" s="114" t="str">
        <f>IF('CASE DATA'!A166&lt;&gt;"",IF('CASE DATA'!F166=0, "open charge", 'CASE DATA'!F166),"")</f>
        <v/>
      </c>
      <c r="C166" s="108">
        <f>IF(OR(B166="DISM", B166="JWV", B166="JUV", B166="CIV"), SUM('CASE DATA'!I166:R166), 'CASE DATA'!J166+'CASE DATA'!L166+'CASE DATA'!M166+'CASE DATA'!P166+'CASE DATA'!Q166+'CASE DATA'!R166+'CASE DATA'!K166+'CASE DATA'!O166)</f>
        <v>0</v>
      </c>
      <c r="D166" s="110">
        <f>IF(OR(B166="DISM", B166="JWV", B166="JUV", B166="CIV"), 0, 'CASE DATA'!I166+'CASE DATA'!N166)</f>
        <v>0</v>
      </c>
    </row>
    <row r="167" spans="1:4" x14ac:dyDescent="0.3">
      <c r="A167" s="117" t="str">
        <f>IF('CASE DATA'!A167="","",'CASE DATA'!A167)</f>
        <v/>
      </c>
      <c r="B167" s="114" t="str">
        <f>IF('CASE DATA'!A167&lt;&gt;"",IF('CASE DATA'!F167=0, "open charge", 'CASE DATA'!F167),"")</f>
        <v/>
      </c>
      <c r="C167" s="108">
        <f>IF(OR(B167="DISM", B167="JWV", B167="JUV", B167="CIV"), SUM('CASE DATA'!I167:R167), 'CASE DATA'!J167+'CASE DATA'!L167+'CASE DATA'!M167+'CASE DATA'!P167+'CASE DATA'!Q167+'CASE DATA'!R167+'CASE DATA'!K167+'CASE DATA'!O167)</f>
        <v>0</v>
      </c>
      <c r="D167" s="110">
        <f>IF(OR(B167="DISM", B167="JWV", B167="JUV", B167="CIV"), 0, 'CASE DATA'!I167+'CASE DATA'!N167)</f>
        <v>0</v>
      </c>
    </row>
    <row r="168" spans="1:4" x14ac:dyDescent="0.3">
      <c r="A168" s="117" t="str">
        <f>IF('CASE DATA'!A168="","",'CASE DATA'!A168)</f>
        <v/>
      </c>
      <c r="B168" s="114" t="str">
        <f>IF('CASE DATA'!A168&lt;&gt;"",IF('CASE DATA'!F168=0, "open charge", 'CASE DATA'!F168),"")</f>
        <v/>
      </c>
      <c r="C168" s="108">
        <f>IF(OR(B168="DISM", B168="JWV", B168="JUV", B168="CIV"), SUM('CASE DATA'!I168:R168), 'CASE DATA'!J168+'CASE DATA'!L168+'CASE DATA'!M168+'CASE DATA'!P168+'CASE DATA'!Q168+'CASE DATA'!R168+'CASE DATA'!K168+'CASE DATA'!O168)</f>
        <v>0</v>
      </c>
      <c r="D168" s="110">
        <f>IF(OR(B168="DISM", B168="JWV", B168="JUV", B168="CIV"), 0, 'CASE DATA'!I168+'CASE DATA'!N168)</f>
        <v>0</v>
      </c>
    </row>
    <row r="169" spans="1:4" x14ac:dyDescent="0.3">
      <c r="A169" s="117" t="str">
        <f>IF('CASE DATA'!A169="","",'CASE DATA'!A169)</f>
        <v/>
      </c>
      <c r="B169" s="114" t="str">
        <f>IF('CASE DATA'!A169&lt;&gt;"",IF('CASE DATA'!F169=0, "open charge", 'CASE DATA'!F169),"")</f>
        <v/>
      </c>
      <c r="C169" s="108">
        <f>IF(OR(B169="DISM", B169="JWV", B169="JUV", B169="CIV"), SUM('CASE DATA'!I169:R169), 'CASE DATA'!J169+'CASE DATA'!L169+'CASE DATA'!M169+'CASE DATA'!P169+'CASE DATA'!Q169+'CASE DATA'!R169+'CASE DATA'!K169+'CASE DATA'!O169)</f>
        <v>0</v>
      </c>
      <c r="D169" s="110">
        <f>IF(OR(B169="DISM", B169="JWV", B169="JUV", B169="CIV"), 0, 'CASE DATA'!I169+'CASE DATA'!N169)</f>
        <v>0</v>
      </c>
    </row>
    <row r="170" spans="1:4" x14ac:dyDescent="0.3">
      <c r="A170" s="117" t="str">
        <f>IF('CASE DATA'!A170="","",'CASE DATA'!A170)</f>
        <v/>
      </c>
      <c r="B170" s="114" t="str">
        <f>IF('CASE DATA'!A170&lt;&gt;"",IF('CASE DATA'!F170=0, "open charge", 'CASE DATA'!F170),"")</f>
        <v/>
      </c>
      <c r="C170" s="108">
        <f>IF(OR(B170="DISM", B170="JWV", B170="JUV", B170="CIV"), SUM('CASE DATA'!I170:R170), 'CASE DATA'!J170+'CASE DATA'!L170+'CASE DATA'!M170+'CASE DATA'!P170+'CASE DATA'!Q170+'CASE DATA'!R170+'CASE DATA'!K170+'CASE DATA'!O170)</f>
        <v>0</v>
      </c>
      <c r="D170" s="110">
        <f>IF(OR(B170="DISM", B170="JWV", B170="JUV", B170="CIV"), 0, 'CASE DATA'!I170+'CASE DATA'!N170)</f>
        <v>0</v>
      </c>
    </row>
    <row r="171" spans="1:4" x14ac:dyDescent="0.3">
      <c r="A171" s="117" t="str">
        <f>IF('CASE DATA'!A171="","",'CASE DATA'!A171)</f>
        <v/>
      </c>
      <c r="B171" s="114" t="str">
        <f>IF('CASE DATA'!A171&lt;&gt;"",IF('CASE DATA'!F171=0, "open charge", 'CASE DATA'!F171),"")</f>
        <v/>
      </c>
      <c r="C171" s="108">
        <f>IF(OR(B171="DISM", B171="JWV", B171="JUV", B171="CIV"), SUM('CASE DATA'!I171:R171), 'CASE DATA'!J171+'CASE DATA'!L171+'CASE DATA'!M171+'CASE DATA'!P171+'CASE DATA'!Q171+'CASE DATA'!R171+'CASE DATA'!K171+'CASE DATA'!O171)</f>
        <v>0</v>
      </c>
      <c r="D171" s="110">
        <f>IF(OR(B171="DISM", B171="JWV", B171="JUV", B171="CIV"), 0, 'CASE DATA'!I171+'CASE DATA'!N171)</f>
        <v>0</v>
      </c>
    </row>
    <row r="172" spans="1:4" x14ac:dyDescent="0.3">
      <c r="A172" s="117" t="str">
        <f>IF('CASE DATA'!A172="","",'CASE DATA'!A172)</f>
        <v/>
      </c>
      <c r="B172" s="114" t="str">
        <f>IF('CASE DATA'!A172&lt;&gt;"",IF('CASE DATA'!F172=0, "open charge", 'CASE DATA'!F172),"")</f>
        <v/>
      </c>
      <c r="C172" s="108">
        <f>IF(OR(B172="DISM", B172="JWV", B172="JUV", B172="CIV"), SUM('CASE DATA'!I172:R172), 'CASE DATA'!J172+'CASE DATA'!L172+'CASE DATA'!M172+'CASE DATA'!P172+'CASE DATA'!Q172+'CASE DATA'!R172+'CASE DATA'!K172+'CASE DATA'!O172)</f>
        <v>0</v>
      </c>
      <c r="D172" s="110">
        <f>IF(OR(B172="DISM", B172="JWV", B172="JUV", B172="CIV"), 0, 'CASE DATA'!I172+'CASE DATA'!N172)</f>
        <v>0</v>
      </c>
    </row>
    <row r="173" spans="1:4" x14ac:dyDescent="0.3">
      <c r="A173" s="117" t="str">
        <f>IF('CASE DATA'!A173="","",'CASE DATA'!A173)</f>
        <v/>
      </c>
      <c r="B173" s="114" t="str">
        <f>IF('CASE DATA'!A173&lt;&gt;"",IF('CASE DATA'!F173=0, "open charge", 'CASE DATA'!F173),"")</f>
        <v/>
      </c>
      <c r="C173" s="108">
        <f>IF(OR(B173="DISM", B173="JWV", B173="JUV", B173="CIV"), SUM('CASE DATA'!I173:R173), 'CASE DATA'!J173+'CASE DATA'!L173+'CASE DATA'!M173+'CASE DATA'!P173+'CASE DATA'!Q173+'CASE DATA'!R173+'CASE DATA'!K173+'CASE DATA'!O173)</f>
        <v>0</v>
      </c>
      <c r="D173" s="110">
        <f>IF(OR(B173="DISM", B173="JWV", B173="JUV", B173="CIV"), 0, 'CASE DATA'!I173+'CASE DATA'!N173)</f>
        <v>0</v>
      </c>
    </row>
    <row r="174" spans="1:4" x14ac:dyDescent="0.3">
      <c r="A174" s="117" t="str">
        <f>IF('CASE DATA'!A174="","",'CASE DATA'!A174)</f>
        <v/>
      </c>
      <c r="B174" s="114" t="str">
        <f>IF('CASE DATA'!A174&lt;&gt;"",IF('CASE DATA'!F174=0, "open charge", 'CASE DATA'!F174),"")</f>
        <v/>
      </c>
      <c r="C174" s="108">
        <f>IF(OR(B174="DISM", B174="JWV", B174="JUV", B174="CIV"), SUM('CASE DATA'!I174:R174), 'CASE DATA'!J174+'CASE DATA'!L174+'CASE DATA'!M174+'CASE DATA'!P174+'CASE DATA'!Q174+'CASE DATA'!R174+'CASE DATA'!K174+'CASE DATA'!O174)</f>
        <v>0</v>
      </c>
      <c r="D174" s="110">
        <f>IF(OR(B174="DISM", B174="JWV", B174="JUV", B174="CIV"), 0, 'CASE DATA'!I174+'CASE DATA'!N174)</f>
        <v>0</v>
      </c>
    </row>
    <row r="175" spans="1:4" x14ac:dyDescent="0.3">
      <c r="A175" s="117" t="str">
        <f>IF('CASE DATA'!A175="","",'CASE DATA'!A175)</f>
        <v/>
      </c>
      <c r="B175" s="114" t="str">
        <f>IF('CASE DATA'!A175&lt;&gt;"",IF('CASE DATA'!F175=0, "open charge", 'CASE DATA'!F175),"")</f>
        <v/>
      </c>
      <c r="C175" s="108">
        <f>IF(OR(B175="DISM", B175="JWV", B175="JUV", B175="CIV"), SUM('CASE DATA'!I175:R175), 'CASE DATA'!J175+'CASE DATA'!L175+'CASE DATA'!M175+'CASE DATA'!P175+'CASE DATA'!Q175+'CASE DATA'!R175+'CASE DATA'!K175+'CASE DATA'!O175)</f>
        <v>0</v>
      </c>
      <c r="D175" s="110">
        <f>IF(OR(B175="DISM", B175="JWV", B175="JUV", B175="CIV"), 0, 'CASE DATA'!I175+'CASE DATA'!N175)</f>
        <v>0</v>
      </c>
    </row>
    <row r="176" spans="1:4" x14ac:dyDescent="0.3">
      <c r="A176" s="117" t="str">
        <f>IF('CASE DATA'!A176="","",'CASE DATA'!A176)</f>
        <v/>
      </c>
      <c r="B176" s="114" t="str">
        <f>IF('CASE DATA'!A176&lt;&gt;"",IF('CASE DATA'!F176=0, "open charge", 'CASE DATA'!F176),"")</f>
        <v/>
      </c>
      <c r="C176" s="108">
        <f>IF(OR(B176="DISM", B176="JWV", B176="JUV", B176="CIV"), SUM('CASE DATA'!I176:R176), 'CASE DATA'!J176+'CASE DATA'!L176+'CASE DATA'!M176+'CASE DATA'!P176+'CASE DATA'!Q176+'CASE DATA'!R176+'CASE DATA'!K176+'CASE DATA'!O176)</f>
        <v>0</v>
      </c>
      <c r="D176" s="110">
        <f>IF(OR(B176="DISM", B176="JWV", B176="JUV", B176="CIV"), 0, 'CASE DATA'!I176+'CASE DATA'!N176)</f>
        <v>0</v>
      </c>
    </row>
    <row r="177" spans="1:4" x14ac:dyDescent="0.3">
      <c r="A177" s="117" t="str">
        <f>IF('CASE DATA'!A177="","",'CASE DATA'!A177)</f>
        <v/>
      </c>
      <c r="B177" s="114" t="str">
        <f>IF('CASE DATA'!A177&lt;&gt;"",IF('CASE DATA'!F177=0, "open charge", 'CASE DATA'!F177),"")</f>
        <v/>
      </c>
      <c r="C177" s="108">
        <f>IF(OR(B177="DISM", B177="JWV", B177="JUV", B177="CIV"), SUM('CASE DATA'!I177:R177), 'CASE DATA'!J177+'CASE DATA'!L177+'CASE DATA'!M177+'CASE DATA'!P177+'CASE DATA'!Q177+'CASE DATA'!R177+'CASE DATA'!K177+'CASE DATA'!O177)</f>
        <v>0</v>
      </c>
      <c r="D177" s="110">
        <f>IF(OR(B177="DISM", B177="JWV", B177="JUV", B177="CIV"), 0, 'CASE DATA'!I177+'CASE DATA'!N177)</f>
        <v>0</v>
      </c>
    </row>
    <row r="178" spans="1:4" x14ac:dyDescent="0.3">
      <c r="A178" s="117" t="str">
        <f>IF('CASE DATA'!A178="","",'CASE DATA'!A178)</f>
        <v/>
      </c>
      <c r="B178" s="114" t="str">
        <f>IF('CASE DATA'!A178&lt;&gt;"",IF('CASE DATA'!F178=0, "open charge", 'CASE DATA'!F178),"")</f>
        <v/>
      </c>
      <c r="C178" s="108">
        <f>IF(OR(B178="DISM", B178="JWV", B178="JUV", B178="CIV"), SUM('CASE DATA'!I178:R178), 'CASE DATA'!J178+'CASE DATA'!L178+'CASE DATA'!M178+'CASE DATA'!P178+'CASE DATA'!Q178+'CASE DATA'!R178+'CASE DATA'!K178+'CASE DATA'!O178)</f>
        <v>0</v>
      </c>
      <c r="D178" s="110">
        <f>IF(OR(B178="DISM", B178="JWV", B178="JUV", B178="CIV"), 0, 'CASE DATA'!I178+'CASE DATA'!N178)</f>
        <v>0</v>
      </c>
    </row>
    <row r="179" spans="1:4" x14ac:dyDescent="0.3">
      <c r="A179" s="117" t="str">
        <f>IF('CASE DATA'!A179="","",'CASE DATA'!A179)</f>
        <v/>
      </c>
      <c r="B179" s="114" t="str">
        <f>IF('CASE DATA'!A179&lt;&gt;"",IF('CASE DATA'!F179=0, "open charge", 'CASE DATA'!F179),"")</f>
        <v/>
      </c>
      <c r="C179" s="108">
        <f>IF(OR(B179="DISM", B179="JWV", B179="JUV", B179="CIV"), SUM('CASE DATA'!I179:R179), 'CASE DATA'!J179+'CASE DATA'!L179+'CASE DATA'!M179+'CASE DATA'!P179+'CASE DATA'!Q179+'CASE DATA'!R179+'CASE DATA'!K179+'CASE DATA'!O179)</f>
        <v>0</v>
      </c>
      <c r="D179" s="110">
        <f>IF(OR(B179="DISM", B179="JWV", B179="JUV", B179="CIV"), 0, 'CASE DATA'!I179+'CASE DATA'!N179)</f>
        <v>0</v>
      </c>
    </row>
    <row r="180" spans="1:4" x14ac:dyDescent="0.3">
      <c r="A180" s="117" t="str">
        <f>IF('CASE DATA'!A180="","",'CASE DATA'!A180)</f>
        <v/>
      </c>
      <c r="B180" s="114" t="str">
        <f>IF('CASE DATA'!A180&lt;&gt;"",IF('CASE DATA'!F180=0, "open charge", 'CASE DATA'!F180),"")</f>
        <v/>
      </c>
      <c r="C180" s="108">
        <f>IF(OR(B180="DISM", B180="JWV", B180="JUV", B180="CIV"), SUM('CASE DATA'!I180:R180), 'CASE DATA'!J180+'CASE DATA'!L180+'CASE DATA'!M180+'CASE DATA'!P180+'CASE DATA'!Q180+'CASE DATA'!R180+'CASE DATA'!K180+'CASE DATA'!O180)</f>
        <v>0</v>
      </c>
      <c r="D180" s="110">
        <f>IF(OR(B180="DISM", B180="JWV", B180="JUV", B180="CIV"), 0, 'CASE DATA'!I180+'CASE DATA'!N180)</f>
        <v>0</v>
      </c>
    </row>
    <row r="181" spans="1:4" x14ac:dyDescent="0.3">
      <c r="A181" s="117" t="str">
        <f>IF('CASE DATA'!A181="","",'CASE DATA'!A181)</f>
        <v/>
      </c>
      <c r="B181" s="114" t="str">
        <f>IF('CASE DATA'!A181&lt;&gt;"",IF('CASE DATA'!F181=0, "open charge", 'CASE DATA'!F181),"")</f>
        <v/>
      </c>
      <c r="C181" s="108">
        <f>IF(OR(B181="DISM", B181="JWV", B181="JUV", B181="CIV"), SUM('CASE DATA'!I181:R181), 'CASE DATA'!J181+'CASE DATA'!L181+'CASE DATA'!M181+'CASE DATA'!P181+'CASE DATA'!Q181+'CASE DATA'!R181+'CASE DATA'!K181+'CASE DATA'!O181)</f>
        <v>0</v>
      </c>
      <c r="D181" s="110">
        <f>IF(OR(B181="DISM", B181="JWV", B181="JUV", B181="CIV"), 0, 'CASE DATA'!I181+'CASE DATA'!N181)</f>
        <v>0</v>
      </c>
    </row>
    <row r="182" spans="1:4" x14ac:dyDescent="0.3">
      <c r="A182" s="117" t="str">
        <f>IF('CASE DATA'!A182="","",'CASE DATA'!A182)</f>
        <v/>
      </c>
      <c r="B182" s="114" t="str">
        <f>IF('CASE DATA'!A182&lt;&gt;"",IF('CASE DATA'!F182=0, "open charge", 'CASE DATA'!F182),"")</f>
        <v/>
      </c>
      <c r="C182" s="108">
        <f>IF(OR(B182="DISM", B182="JWV", B182="JUV", B182="CIV"), SUM('CASE DATA'!I182:R182), 'CASE DATA'!J182+'CASE DATA'!L182+'CASE DATA'!M182+'CASE DATA'!P182+'CASE DATA'!Q182+'CASE DATA'!R182+'CASE DATA'!K182+'CASE DATA'!O182)</f>
        <v>0</v>
      </c>
      <c r="D182" s="110">
        <f>IF(OR(B182="DISM", B182="JWV", B182="JUV", B182="CIV"), 0, 'CASE DATA'!I182+'CASE DATA'!N182)</f>
        <v>0</v>
      </c>
    </row>
    <row r="183" spans="1:4" x14ac:dyDescent="0.3">
      <c r="A183" s="117" t="str">
        <f>IF('CASE DATA'!A183="","",'CASE DATA'!A183)</f>
        <v/>
      </c>
      <c r="B183" s="114" t="str">
        <f>IF('CASE DATA'!A183&lt;&gt;"",IF('CASE DATA'!F183=0, "open charge", 'CASE DATA'!F183),"")</f>
        <v/>
      </c>
      <c r="C183" s="108">
        <f>IF(OR(B183="DISM", B183="JWV", B183="JUV", B183="CIV"), SUM('CASE DATA'!I183:R183), 'CASE DATA'!J183+'CASE DATA'!L183+'CASE DATA'!M183+'CASE DATA'!P183+'CASE DATA'!Q183+'CASE DATA'!R183+'CASE DATA'!K183+'CASE DATA'!O183)</f>
        <v>0</v>
      </c>
      <c r="D183" s="110">
        <f>IF(OR(B183="DISM", B183="JWV", B183="JUV", B183="CIV"), 0, 'CASE DATA'!I183+'CASE DATA'!N183)</f>
        <v>0</v>
      </c>
    </row>
    <row r="184" spans="1:4" x14ac:dyDescent="0.3">
      <c r="A184" s="117" t="str">
        <f>IF('CASE DATA'!A184="","",'CASE DATA'!A184)</f>
        <v/>
      </c>
      <c r="B184" s="114" t="str">
        <f>IF('CASE DATA'!A184&lt;&gt;"",IF('CASE DATA'!F184=0, "open charge", 'CASE DATA'!F184),"")</f>
        <v/>
      </c>
      <c r="C184" s="108">
        <f>IF(OR(B184="DISM", B184="JWV", B184="JUV", B184="CIV"), SUM('CASE DATA'!I184:R184), 'CASE DATA'!J184+'CASE DATA'!L184+'CASE DATA'!M184+'CASE DATA'!P184+'CASE DATA'!Q184+'CASE DATA'!R184+'CASE DATA'!K184+'CASE DATA'!O184)</f>
        <v>0</v>
      </c>
      <c r="D184" s="110">
        <f>IF(OR(B184="DISM", B184="JWV", B184="JUV", B184="CIV"), 0, 'CASE DATA'!I184+'CASE DATA'!N184)</f>
        <v>0</v>
      </c>
    </row>
    <row r="185" spans="1:4" x14ac:dyDescent="0.3">
      <c r="A185" s="117" t="str">
        <f>IF('CASE DATA'!A185="","",'CASE DATA'!A185)</f>
        <v/>
      </c>
      <c r="B185" s="114" t="str">
        <f>IF('CASE DATA'!A185&lt;&gt;"",IF('CASE DATA'!F185=0, "open charge", 'CASE DATA'!F185),"")</f>
        <v/>
      </c>
      <c r="C185" s="108">
        <f>IF(OR(B185="DISM", B185="JWV", B185="JUV", B185="CIV"), SUM('CASE DATA'!I185:R185), 'CASE DATA'!J185+'CASE DATA'!L185+'CASE DATA'!M185+'CASE DATA'!P185+'CASE DATA'!Q185+'CASE DATA'!R185+'CASE DATA'!K185+'CASE DATA'!O185)</f>
        <v>0</v>
      </c>
      <c r="D185" s="110">
        <f>IF(OR(B185="DISM", B185="JWV", B185="JUV", B185="CIV"), 0, 'CASE DATA'!I185+'CASE DATA'!N185)</f>
        <v>0</v>
      </c>
    </row>
    <row r="186" spans="1:4" x14ac:dyDescent="0.3">
      <c r="A186" s="117" t="str">
        <f>IF('CASE DATA'!A186="","",'CASE DATA'!A186)</f>
        <v/>
      </c>
      <c r="B186" s="114" t="str">
        <f>IF('CASE DATA'!A186&lt;&gt;"",IF('CASE DATA'!F186=0, "open charge", 'CASE DATA'!F186),"")</f>
        <v/>
      </c>
      <c r="C186" s="108">
        <f>IF(OR(B186="DISM", B186="JWV", B186="JUV", B186="CIV"), SUM('CASE DATA'!I186:R186), 'CASE DATA'!J186+'CASE DATA'!L186+'CASE DATA'!M186+'CASE DATA'!P186+'CASE DATA'!Q186+'CASE DATA'!R186+'CASE DATA'!K186+'CASE DATA'!O186)</f>
        <v>0</v>
      </c>
      <c r="D186" s="110">
        <f>IF(OR(B186="DISM", B186="JWV", B186="JUV", B186="CIV"), 0, 'CASE DATA'!I186+'CASE DATA'!N186)</f>
        <v>0</v>
      </c>
    </row>
    <row r="187" spans="1:4" x14ac:dyDescent="0.3">
      <c r="A187" s="117" t="str">
        <f>IF('CASE DATA'!A187="","",'CASE DATA'!A187)</f>
        <v/>
      </c>
      <c r="B187" s="114" t="str">
        <f>IF('CASE DATA'!A187&lt;&gt;"",IF('CASE DATA'!F187=0, "open charge", 'CASE DATA'!F187),"")</f>
        <v/>
      </c>
      <c r="C187" s="108">
        <f>IF(OR(B187="DISM", B187="JWV", B187="JUV", B187="CIV"), SUM('CASE DATA'!I187:R187), 'CASE DATA'!J187+'CASE DATA'!L187+'CASE DATA'!M187+'CASE DATA'!P187+'CASE DATA'!Q187+'CASE DATA'!R187+'CASE DATA'!K187+'CASE DATA'!O187)</f>
        <v>0</v>
      </c>
      <c r="D187" s="110">
        <f>IF(OR(B187="DISM", B187="JWV", B187="JUV", B187="CIV"), 0, 'CASE DATA'!I187+'CASE DATA'!N187)</f>
        <v>0</v>
      </c>
    </row>
    <row r="188" spans="1:4" x14ac:dyDescent="0.3">
      <c r="A188" s="117" t="str">
        <f>IF('CASE DATA'!A188="","",'CASE DATA'!A188)</f>
        <v/>
      </c>
      <c r="B188" s="114" t="str">
        <f>IF('CASE DATA'!A188&lt;&gt;"",IF('CASE DATA'!F188=0, "open charge", 'CASE DATA'!F188),"")</f>
        <v/>
      </c>
      <c r="C188" s="108">
        <f>IF(OR(B188="DISM", B188="JWV", B188="JUV", B188="CIV"), SUM('CASE DATA'!I188:R188), 'CASE DATA'!J188+'CASE DATA'!L188+'CASE DATA'!M188+'CASE DATA'!P188+'CASE DATA'!Q188+'CASE DATA'!R188+'CASE DATA'!K188+'CASE DATA'!O188)</f>
        <v>0</v>
      </c>
      <c r="D188" s="110">
        <f>IF(OR(B188="DISM", B188="JWV", B188="JUV", B188="CIV"), 0, 'CASE DATA'!I188+'CASE DATA'!N188)</f>
        <v>0</v>
      </c>
    </row>
    <row r="189" spans="1:4" x14ac:dyDescent="0.3">
      <c r="A189" s="117" t="str">
        <f>IF('CASE DATA'!A189="","",'CASE DATA'!A189)</f>
        <v/>
      </c>
      <c r="B189" s="114" t="str">
        <f>IF('CASE DATA'!A189&lt;&gt;"",IF('CASE DATA'!F189=0, "open charge", 'CASE DATA'!F189),"")</f>
        <v/>
      </c>
      <c r="C189" s="108">
        <f>IF(OR(B189="DISM", B189="JWV", B189="JUV", B189="CIV"), SUM('CASE DATA'!I189:R189), 'CASE DATA'!J189+'CASE DATA'!L189+'CASE DATA'!M189+'CASE DATA'!P189+'CASE DATA'!Q189+'CASE DATA'!R189+'CASE DATA'!K189+'CASE DATA'!O189)</f>
        <v>0</v>
      </c>
      <c r="D189" s="110">
        <f>IF(OR(B189="DISM", B189="JWV", B189="JUV", B189="CIV"), 0, 'CASE DATA'!I189+'CASE DATA'!N189)</f>
        <v>0</v>
      </c>
    </row>
    <row r="190" spans="1:4" x14ac:dyDescent="0.3">
      <c r="A190" s="117" t="str">
        <f>IF('CASE DATA'!A190="","",'CASE DATA'!A190)</f>
        <v/>
      </c>
      <c r="B190" s="114" t="str">
        <f>IF('CASE DATA'!A190&lt;&gt;"",IF('CASE DATA'!F190=0, "open charge", 'CASE DATA'!F190),"")</f>
        <v/>
      </c>
      <c r="C190" s="108">
        <f>IF(OR(B190="DISM", B190="JWV", B190="JUV", B190="CIV"), SUM('CASE DATA'!I190:R190), 'CASE DATA'!J190+'CASE DATA'!L190+'CASE DATA'!M190+'CASE DATA'!P190+'CASE DATA'!Q190+'CASE DATA'!R190+'CASE DATA'!K190+'CASE DATA'!O190)</f>
        <v>0</v>
      </c>
      <c r="D190" s="110">
        <f>IF(OR(B190="DISM", B190="JWV", B190="JUV", B190="CIV"), 0, 'CASE DATA'!I190+'CASE DATA'!N190)</f>
        <v>0</v>
      </c>
    </row>
    <row r="191" spans="1:4" x14ac:dyDescent="0.3">
      <c r="A191" s="117" t="str">
        <f>IF('CASE DATA'!A191="","",'CASE DATA'!A191)</f>
        <v/>
      </c>
      <c r="B191" s="114" t="str">
        <f>IF('CASE DATA'!A191&lt;&gt;"",IF('CASE DATA'!F191=0, "open charge", 'CASE DATA'!F191),"")</f>
        <v/>
      </c>
      <c r="C191" s="108">
        <f>IF(OR(B191="DISM", B191="JWV", B191="JUV", B191="CIV"), SUM('CASE DATA'!I191:R191), 'CASE DATA'!J191+'CASE DATA'!L191+'CASE DATA'!M191+'CASE DATA'!P191+'CASE DATA'!Q191+'CASE DATA'!R191+'CASE DATA'!K191+'CASE DATA'!O191)</f>
        <v>0</v>
      </c>
      <c r="D191" s="110">
        <f>IF(OR(B191="DISM", B191="JWV", B191="JUV", B191="CIV"), 0, 'CASE DATA'!I191+'CASE DATA'!N191)</f>
        <v>0</v>
      </c>
    </row>
    <row r="192" spans="1:4" x14ac:dyDescent="0.3">
      <c r="A192" s="117" t="str">
        <f>IF('CASE DATA'!A192="","",'CASE DATA'!A192)</f>
        <v/>
      </c>
      <c r="B192" s="114" t="str">
        <f>IF('CASE DATA'!A192&lt;&gt;"",IF('CASE DATA'!F192=0, "open charge", 'CASE DATA'!F192),"")</f>
        <v/>
      </c>
      <c r="C192" s="108">
        <f>IF(OR(B192="DISM", B192="JWV", B192="JUV", B192="CIV"), SUM('CASE DATA'!I192:R192), 'CASE DATA'!J192+'CASE DATA'!L192+'CASE DATA'!M192+'CASE DATA'!P192+'CASE DATA'!Q192+'CASE DATA'!R192+'CASE DATA'!K192+'CASE DATA'!O192)</f>
        <v>0</v>
      </c>
      <c r="D192" s="110">
        <f>IF(OR(B192="DISM", B192="JWV", B192="JUV", B192="CIV"), 0, 'CASE DATA'!I192+'CASE DATA'!N192)</f>
        <v>0</v>
      </c>
    </row>
    <row r="193" spans="1:4" x14ac:dyDescent="0.3">
      <c r="A193" s="117" t="str">
        <f>IF('CASE DATA'!A193="","",'CASE DATA'!A193)</f>
        <v/>
      </c>
      <c r="B193" s="114" t="str">
        <f>IF('CASE DATA'!A193&lt;&gt;"",IF('CASE DATA'!F193=0, "open charge", 'CASE DATA'!F193),"")</f>
        <v/>
      </c>
      <c r="C193" s="108">
        <f>IF(OR(B193="DISM", B193="JWV", B193="JUV", B193="CIV"), SUM('CASE DATA'!I193:R193), 'CASE DATA'!J193+'CASE DATA'!L193+'CASE DATA'!M193+'CASE DATA'!P193+'CASE DATA'!Q193+'CASE DATA'!R193+'CASE DATA'!K193+'CASE DATA'!O193)</f>
        <v>0</v>
      </c>
      <c r="D193" s="110">
        <f>IF(OR(B193="DISM", B193="JWV", B193="JUV", B193="CIV"), 0, 'CASE DATA'!I193+'CASE DATA'!N193)</f>
        <v>0</v>
      </c>
    </row>
    <row r="194" spans="1:4" x14ac:dyDescent="0.3">
      <c r="A194" s="117" t="str">
        <f>IF('CASE DATA'!A194="","",'CASE DATA'!A194)</f>
        <v/>
      </c>
      <c r="B194" s="114" t="str">
        <f>IF('CASE DATA'!A194&lt;&gt;"",IF('CASE DATA'!F194=0, "open charge", 'CASE DATA'!F194),"")</f>
        <v/>
      </c>
      <c r="C194" s="108">
        <f>IF(OR(B194="DISM", B194="JWV", B194="JUV", B194="CIV"), SUM('CASE DATA'!I194:R194), 'CASE DATA'!J194+'CASE DATA'!L194+'CASE DATA'!M194+'CASE DATA'!P194+'CASE DATA'!Q194+'CASE DATA'!R194+'CASE DATA'!K194+'CASE DATA'!O194)</f>
        <v>0</v>
      </c>
      <c r="D194" s="110">
        <f>IF(OR(B194="DISM", B194="JWV", B194="JUV", B194="CIV"), 0, 'CASE DATA'!I194+'CASE DATA'!N194)</f>
        <v>0</v>
      </c>
    </row>
    <row r="195" spans="1:4" x14ac:dyDescent="0.3">
      <c r="A195" s="117" t="str">
        <f>IF('CASE DATA'!A195="","",'CASE DATA'!A195)</f>
        <v/>
      </c>
      <c r="B195" s="114" t="str">
        <f>IF('CASE DATA'!A195&lt;&gt;"",IF('CASE DATA'!F195=0, "open charge", 'CASE DATA'!F195),"")</f>
        <v/>
      </c>
      <c r="C195" s="108">
        <f>IF(OR(B195="DISM", B195="JWV", B195="JUV", B195="CIV"), SUM('CASE DATA'!I195:R195), 'CASE DATA'!J195+'CASE DATA'!L195+'CASE DATA'!M195+'CASE DATA'!P195+'CASE DATA'!Q195+'CASE DATA'!R195+'CASE DATA'!K195+'CASE DATA'!O195)</f>
        <v>0</v>
      </c>
      <c r="D195" s="110">
        <f>IF(OR(B195="DISM", B195="JWV", B195="JUV", B195="CIV"), 0, 'CASE DATA'!I195+'CASE DATA'!N195)</f>
        <v>0</v>
      </c>
    </row>
    <row r="196" spans="1:4" x14ac:dyDescent="0.3">
      <c r="A196" s="117" t="str">
        <f>IF('CASE DATA'!A196="","",'CASE DATA'!A196)</f>
        <v/>
      </c>
      <c r="B196" s="114" t="str">
        <f>IF('CASE DATA'!A196&lt;&gt;"",IF('CASE DATA'!F196=0, "open charge", 'CASE DATA'!F196),"")</f>
        <v/>
      </c>
      <c r="C196" s="108">
        <f>IF(OR(B196="DISM", B196="JWV", B196="JUV", B196="CIV"), SUM('CASE DATA'!I196:R196), 'CASE DATA'!J196+'CASE DATA'!L196+'CASE DATA'!M196+'CASE DATA'!P196+'CASE DATA'!Q196+'CASE DATA'!R196+'CASE DATA'!K196+'CASE DATA'!O196)</f>
        <v>0</v>
      </c>
      <c r="D196" s="110">
        <f>IF(OR(B196="DISM", B196="JWV", B196="JUV", B196="CIV"), 0, 'CASE DATA'!I196+'CASE DATA'!N196)</f>
        <v>0</v>
      </c>
    </row>
    <row r="197" spans="1:4" x14ac:dyDescent="0.3">
      <c r="A197" s="117" t="str">
        <f>IF('CASE DATA'!A197="","",'CASE DATA'!A197)</f>
        <v/>
      </c>
      <c r="B197" s="114" t="str">
        <f>IF('CASE DATA'!A197&lt;&gt;"",IF('CASE DATA'!F197=0, "open charge", 'CASE DATA'!F197),"")</f>
        <v/>
      </c>
      <c r="C197" s="108">
        <f>IF(OR(B197="DISM", B197="JWV", B197="JUV", B197="CIV"), SUM('CASE DATA'!I197:R197), 'CASE DATA'!J197+'CASE DATA'!L197+'CASE DATA'!M197+'CASE DATA'!P197+'CASE DATA'!Q197+'CASE DATA'!R197+'CASE DATA'!K197+'CASE DATA'!O197)</f>
        <v>0</v>
      </c>
      <c r="D197" s="110">
        <f>IF(OR(B197="DISM", B197="JWV", B197="JUV", B197="CIV"), 0, 'CASE DATA'!I197+'CASE DATA'!N197)</f>
        <v>0</v>
      </c>
    </row>
    <row r="198" spans="1:4" x14ac:dyDescent="0.3">
      <c r="A198" s="117" t="str">
        <f>IF('CASE DATA'!A198="","",'CASE DATA'!A198)</f>
        <v/>
      </c>
      <c r="B198" s="114" t="str">
        <f>IF('CASE DATA'!A198&lt;&gt;"",IF('CASE DATA'!F198=0, "open charge", 'CASE DATA'!F198),"")</f>
        <v/>
      </c>
      <c r="C198" s="108">
        <f>IF(OR(B198="DISM", B198="JWV", B198="JUV", B198="CIV"), SUM('CASE DATA'!I198:R198), 'CASE DATA'!J198+'CASE DATA'!L198+'CASE DATA'!M198+'CASE DATA'!P198+'CASE DATA'!Q198+'CASE DATA'!R198+'CASE DATA'!K198+'CASE DATA'!O198)</f>
        <v>0</v>
      </c>
      <c r="D198" s="110">
        <f>IF(OR(B198="DISM", B198="JWV", B198="JUV", B198="CIV"), 0, 'CASE DATA'!I198+'CASE DATA'!N198)</f>
        <v>0</v>
      </c>
    </row>
    <row r="199" spans="1:4" x14ac:dyDescent="0.3">
      <c r="A199" s="117" t="str">
        <f>IF('CASE DATA'!A199="","",'CASE DATA'!A199)</f>
        <v/>
      </c>
      <c r="B199" s="114" t="str">
        <f>IF('CASE DATA'!A199&lt;&gt;"",IF('CASE DATA'!F199=0, "open charge", 'CASE DATA'!F199),"")</f>
        <v/>
      </c>
      <c r="C199" s="108">
        <f>IF(OR(B199="DISM", B199="JWV", B199="JUV", B199="CIV"), SUM('CASE DATA'!I199:R199), 'CASE DATA'!J199+'CASE DATA'!L199+'CASE DATA'!M199+'CASE DATA'!P199+'CASE DATA'!Q199+'CASE DATA'!R199+'CASE DATA'!K199+'CASE DATA'!O199)</f>
        <v>0</v>
      </c>
      <c r="D199" s="110">
        <f>IF(OR(B199="DISM", B199="JWV", B199="JUV", B199="CIV"), 0, 'CASE DATA'!I199+'CASE DATA'!N199)</f>
        <v>0</v>
      </c>
    </row>
    <row r="200" spans="1:4" x14ac:dyDescent="0.3">
      <c r="A200" s="117" t="str">
        <f>IF('CASE DATA'!A200="","",'CASE DATA'!A200)</f>
        <v/>
      </c>
      <c r="B200" s="114" t="str">
        <f>IF('CASE DATA'!A200&lt;&gt;"",IF('CASE DATA'!F200=0, "open charge", 'CASE DATA'!F200),"")</f>
        <v/>
      </c>
      <c r="C200" s="108">
        <f>IF(OR(B200="DISM", B200="JWV", B200="JUV", B200="CIV"), SUM('CASE DATA'!I200:R200), 'CASE DATA'!J200+'CASE DATA'!L200+'CASE DATA'!M200+'CASE DATA'!P200+'CASE DATA'!Q200+'CASE DATA'!R200+'CASE DATA'!K200+'CASE DATA'!O200)</f>
        <v>0</v>
      </c>
      <c r="D200" s="110">
        <f>IF(OR(B200="DISM", B200="JWV", B200="JUV", B200="CIV"), 0, 'CASE DATA'!I200+'CASE DATA'!N200)</f>
        <v>0</v>
      </c>
    </row>
  </sheetData>
  <mergeCells count="3">
    <mergeCell ref="A1:B1"/>
    <mergeCell ref="A2:A3"/>
    <mergeCell ref="B2:D2"/>
  </mergeCells>
  <pageMargins left="0.7" right="0.7" top="0.75" bottom="0.75" header="0.3" footer="0.3"/>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7"/>
  <dimension ref="A1:H150"/>
  <sheetViews>
    <sheetView workbookViewId="0">
      <pane ySplit="1" topLeftCell="A33" activePane="bottomLeft" state="frozen"/>
      <selection pane="bottomLeft" activeCell="A33" sqref="A33"/>
    </sheetView>
  </sheetViews>
  <sheetFormatPr defaultColWidth="8.77734375" defaultRowHeight="14.4" x14ac:dyDescent="0.3"/>
  <cols>
    <col min="1" max="5" width="20.77734375" style="159" customWidth="1"/>
    <col min="6" max="6" width="14.77734375" style="159" customWidth="1"/>
    <col min="7" max="7" width="10.5546875" bestFit="1" customWidth="1"/>
  </cols>
  <sheetData>
    <row r="1" spans="1:8" x14ac:dyDescent="0.3">
      <c r="A1" s="201" t="s">
        <v>9</v>
      </c>
      <c r="B1" s="183"/>
      <c r="C1" s="122">
        <f>SUM(C4:C100)</f>
        <v>0</v>
      </c>
      <c r="D1" s="123">
        <f>SUM(D4:D100)</f>
        <v>0</v>
      </c>
      <c r="E1" s="124">
        <f>SUM(E4:E100)</f>
        <v>0</v>
      </c>
      <c r="F1" s="143">
        <f>SUM(C1:E1)</f>
        <v>0</v>
      </c>
    </row>
    <row r="2" spans="1:8" x14ac:dyDescent="0.3">
      <c r="A2" s="200" t="s">
        <v>11</v>
      </c>
      <c r="B2" s="188" t="s">
        <v>71</v>
      </c>
      <c r="C2" s="183"/>
      <c r="D2" s="183"/>
      <c r="E2" s="183"/>
    </row>
    <row r="3" spans="1:8" x14ac:dyDescent="0.3">
      <c r="A3" s="183"/>
      <c r="B3" s="101" t="s">
        <v>16</v>
      </c>
      <c r="C3" s="9" t="s">
        <v>72</v>
      </c>
      <c r="D3" s="10" t="s">
        <v>73</v>
      </c>
      <c r="E3" s="11" t="s">
        <v>74</v>
      </c>
      <c r="F3" s="143"/>
    </row>
    <row r="4" spans="1:8" x14ac:dyDescent="0.3">
      <c r="A4" s="117" t="str">
        <f>IF('CASE DATA'!A4="","",'CASE DATA'!A4)</f>
        <v/>
      </c>
      <c r="B4" s="114" t="str">
        <f>IF('CASE DATA'!A4&lt;&gt;"",IF('CASE DATA'!F4=0, "open charge", 'CASE DATA'!F4),"")</f>
        <v/>
      </c>
      <c r="C4" s="108">
        <f>IFERROR(IF('CASE DATA'!C4+7300&lt;'BASIC INFO'!$B$3,'CASE DATA'!K4+'CASE DATA'!O4,0),0)</f>
        <v>0</v>
      </c>
      <c r="D4" s="109">
        <f>IFERROR(IF('CASE DATA'!C4+7300&lt;'BASIC INFO'!$B$3,'CASE DATA'!I4+'CASE DATA'!J4+'CASE DATA'!L4+'CASE DATA'!M4+'CASE DATA'!N4+'CASE DATA'!P4+'CASE DATA'!Q4+'CASE DATA'!R4,0),0)</f>
        <v>0</v>
      </c>
      <c r="E4" s="110">
        <f>IFERROR(IF('CASE DATA'!C4+7300&gt;'BASIC INFO'!$B$3,SUM('CASE DATA'!I4:'CASE DATA'!R4),0),0)</f>
        <v>0</v>
      </c>
    </row>
    <row r="5" spans="1:8" x14ac:dyDescent="0.3">
      <c r="A5" s="117" t="str">
        <f>IF('CASE DATA'!A5="","",'CASE DATA'!A5)</f>
        <v/>
      </c>
      <c r="B5" s="114" t="str">
        <f>IF('CASE DATA'!A5&lt;&gt;"",IF('CASE DATA'!F5=0, "open charge", 'CASE DATA'!F5),"")</f>
        <v/>
      </c>
      <c r="C5" s="108">
        <f>IFERROR(IF('CASE DATA'!C5+7300&lt;'BASIC INFO'!$B$3,'CASE DATA'!K5+'CASE DATA'!O5,0),0)</f>
        <v>0</v>
      </c>
      <c r="D5" s="109">
        <f>IFERROR(IF('CASE DATA'!C5+7300&lt;'BASIC INFO'!$B$3,'CASE DATA'!I5+'CASE DATA'!J5+'CASE DATA'!L5+'CASE DATA'!M5+'CASE DATA'!N5+'CASE DATA'!P5+'CASE DATA'!Q5+'CASE DATA'!R5,0),0)</f>
        <v>0</v>
      </c>
      <c r="E5" s="110">
        <f>IFERROR(IF('CASE DATA'!C5+7300&gt;'BASIC INFO'!$B$3,SUM('CASE DATA'!I5:'CASE DATA'!R5),0),0)</f>
        <v>0</v>
      </c>
    </row>
    <row r="6" spans="1:8" x14ac:dyDescent="0.3">
      <c r="A6" s="117" t="str">
        <f>IF('CASE DATA'!A6="","",'CASE DATA'!A6)</f>
        <v/>
      </c>
      <c r="B6" s="114" t="str">
        <f>IF('CASE DATA'!A6&lt;&gt;"",IF('CASE DATA'!F6=0, "open charge", 'CASE DATA'!F6),"")</f>
        <v/>
      </c>
      <c r="C6" s="108">
        <f>IFERROR(IF('CASE DATA'!C6+7300&lt;'BASIC INFO'!$B$3,'CASE DATA'!K6+'CASE DATA'!O6,0),0)</f>
        <v>0</v>
      </c>
      <c r="D6" s="109">
        <f>IFERROR(IF('CASE DATA'!C6+7300&lt;'BASIC INFO'!$B$3,'CASE DATA'!I6+'CASE DATA'!J6+'CASE DATA'!L6+'CASE DATA'!M6+'CASE DATA'!N6+'CASE DATA'!P6+'CASE DATA'!Q6+'CASE DATA'!R6,0),0)</f>
        <v>0</v>
      </c>
      <c r="E6" s="110">
        <f>IFERROR(IF('CASE DATA'!C6+7300&gt;'BASIC INFO'!$B$3,SUM('CASE DATA'!I6:'CASE DATA'!R6),0),0)</f>
        <v>0</v>
      </c>
    </row>
    <row r="7" spans="1:8" x14ac:dyDescent="0.3">
      <c r="A7" s="117" t="str">
        <f>IF('CASE DATA'!A7="","",'CASE DATA'!A7)</f>
        <v/>
      </c>
      <c r="B7" s="114" t="str">
        <f>IF('CASE DATA'!A7&lt;&gt;"",IF('CASE DATA'!F7=0, "open charge", 'CASE DATA'!F7),"")</f>
        <v/>
      </c>
      <c r="C7" s="108">
        <f>IFERROR(IF('CASE DATA'!C7+7300&lt;'BASIC INFO'!$B$3,'CASE DATA'!K7+'CASE DATA'!O7,0),0)</f>
        <v>0</v>
      </c>
      <c r="D7" s="109">
        <f>IFERROR(IF('CASE DATA'!C7+7300&lt;'BASIC INFO'!$B$3,'CASE DATA'!I7+'CASE DATA'!J7+'CASE DATA'!L7+'CASE DATA'!M7+'CASE DATA'!N7+'CASE DATA'!P7+'CASE DATA'!Q7+'CASE DATA'!R7,0),0)</f>
        <v>0</v>
      </c>
      <c r="E7" s="110">
        <f>IFERROR(IF('CASE DATA'!C7+7300&gt;'BASIC INFO'!$B$3,SUM('CASE DATA'!I7:'CASE DATA'!R7),0),0)</f>
        <v>0</v>
      </c>
    </row>
    <row r="8" spans="1:8" x14ac:dyDescent="0.3">
      <c r="A8" s="117" t="str">
        <f>IF('CASE DATA'!A8="","",'CASE DATA'!A8)</f>
        <v/>
      </c>
      <c r="B8" s="114" t="str">
        <f>IF('CASE DATA'!A8&lt;&gt;"",IF('CASE DATA'!F8=0, "open charge", 'CASE DATA'!F8),"")</f>
        <v/>
      </c>
      <c r="C8" s="108">
        <f>IFERROR(IF('CASE DATA'!C8+7300&lt;'BASIC INFO'!$B$3,'CASE DATA'!K8+'CASE DATA'!O8,0),0)</f>
        <v>0</v>
      </c>
      <c r="D8" s="109">
        <f>IFERROR(IF('CASE DATA'!C8+7300&lt;'BASIC INFO'!$B$3,'CASE DATA'!I8+'CASE DATA'!J8+'CASE DATA'!L8+'CASE DATA'!M8+'CASE DATA'!N8+'CASE DATA'!P8+'CASE DATA'!Q8+'CASE DATA'!R8,0),0)</f>
        <v>0</v>
      </c>
      <c r="E8" s="110">
        <f>IFERROR(IF('CASE DATA'!C8+7300&gt;'BASIC INFO'!$B$3,SUM('CASE DATA'!I8:'CASE DATA'!R8),0),0)</f>
        <v>0</v>
      </c>
    </row>
    <row r="9" spans="1:8" x14ac:dyDescent="0.3">
      <c r="A9" s="117" t="str">
        <f>IF('CASE DATA'!A9="","",'CASE DATA'!A9)</f>
        <v/>
      </c>
      <c r="B9" s="114" t="str">
        <f>IF('CASE DATA'!A9&lt;&gt;"",IF('CASE DATA'!F9=0, "open charge", 'CASE DATA'!F9),"")</f>
        <v/>
      </c>
      <c r="C9" s="108">
        <f>IFERROR(IF('CASE DATA'!C9+7300&lt;'BASIC INFO'!$B$3,'CASE DATA'!K9+'CASE DATA'!O9,0),0)</f>
        <v>0</v>
      </c>
      <c r="D9" s="109">
        <f>IFERROR(IF('CASE DATA'!C9+7300&lt;'BASIC INFO'!$B$3,'CASE DATA'!I9+'CASE DATA'!J9+'CASE DATA'!L9+'CASE DATA'!M9+'CASE DATA'!N9+'CASE DATA'!P9+'CASE DATA'!Q9+'CASE DATA'!R9,0),0)</f>
        <v>0</v>
      </c>
      <c r="E9" s="110">
        <f>IFERROR(IF('CASE DATA'!C9+7300&gt;'BASIC INFO'!$B$3,SUM('CASE DATA'!I9:'CASE DATA'!R9),0),0)</f>
        <v>0</v>
      </c>
    </row>
    <row r="10" spans="1:8" x14ac:dyDescent="0.3">
      <c r="A10" s="117" t="str">
        <f>IF('CASE DATA'!A10="","",'CASE DATA'!A10)</f>
        <v/>
      </c>
      <c r="B10" s="114" t="str">
        <f>IF('CASE DATA'!A10&lt;&gt;"",IF('CASE DATA'!F10=0, "open charge", 'CASE DATA'!F10),"")</f>
        <v/>
      </c>
      <c r="C10" s="108">
        <f>IFERROR(IF('CASE DATA'!C10+7300&lt;'BASIC INFO'!$B$3,'CASE DATA'!K10+'CASE DATA'!O10,0),0)</f>
        <v>0</v>
      </c>
      <c r="D10" s="109">
        <f>IFERROR(IF('CASE DATA'!C10+7300&lt;'BASIC INFO'!$B$3,'CASE DATA'!I10+'CASE DATA'!J10+'CASE DATA'!L10+'CASE DATA'!M10+'CASE DATA'!N10+'CASE DATA'!P10+'CASE DATA'!Q10+'CASE DATA'!R10,0),0)</f>
        <v>0</v>
      </c>
      <c r="E10" s="110">
        <f>IFERROR(IF('CASE DATA'!C10+7300&gt;'BASIC INFO'!$B$3,SUM('CASE DATA'!I10:'CASE DATA'!R10),0),0)</f>
        <v>0</v>
      </c>
    </row>
    <row r="11" spans="1:8" x14ac:dyDescent="0.3">
      <c r="A11" s="117" t="str">
        <f>IF('CASE DATA'!A11="","",'CASE DATA'!A11)</f>
        <v/>
      </c>
      <c r="B11" s="114" t="str">
        <f>IF('CASE DATA'!A11&lt;&gt;"",IF('CASE DATA'!F11=0, "open charge", 'CASE DATA'!F11),"")</f>
        <v/>
      </c>
      <c r="C11" s="108">
        <f>IFERROR(IF('CASE DATA'!C11+7300&lt;'BASIC INFO'!$B$3,'CASE DATA'!K11+'CASE DATA'!O11,0),0)</f>
        <v>0</v>
      </c>
      <c r="D11" s="109">
        <f>IFERROR(IF('CASE DATA'!C11+7300&lt;'BASIC INFO'!$B$3,'CASE DATA'!I11+'CASE DATA'!J11+'CASE DATA'!L11+'CASE DATA'!M11+'CASE DATA'!N11+'CASE DATA'!P11+'CASE DATA'!Q11+'CASE DATA'!R11,0),0)</f>
        <v>0</v>
      </c>
      <c r="E11" s="110">
        <f>IFERROR(IF('CASE DATA'!C11+7300&gt;'BASIC INFO'!$B$3,SUM('CASE DATA'!I11:'CASE DATA'!R11),0),0)</f>
        <v>0</v>
      </c>
    </row>
    <row r="12" spans="1:8" x14ac:dyDescent="0.3">
      <c r="A12" s="117" t="str">
        <f>IF('CASE DATA'!A12="","",'CASE DATA'!A12)</f>
        <v/>
      </c>
      <c r="B12" s="114" t="str">
        <f>IF('CASE DATA'!A12&lt;&gt;"",IF('CASE DATA'!F12=0, "open charge", 'CASE DATA'!F12),"")</f>
        <v/>
      </c>
      <c r="C12" s="108">
        <f>IFERROR(IF('CASE DATA'!C12+7300&lt;'BASIC INFO'!$B$3,'CASE DATA'!K12+'CASE DATA'!O12,0),0)</f>
        <v>0</v>
      </c>
      <c r="D12" s="109">
        <f>IFERROR(IF('CASE DATA'!C12+7300&lt;'BASIC INFO'!$B$3,'CASE DATA'!I12+'CASE DATA'!J12+'CASE DATA'!L12+'CASE DATA'!M12+'CASE DATA'!N12+'CASE DATA'!P12+'CASE DATA'!Q12+'CASE DATA'!R12,0),0)</f>
        <v>0</v>
      </c>
      <c r="E12" s="110">
        <f>IFERROR(IF('CASE DATA'!C12+7300&gt;'BASIC INFO'!$B$3,SUM('CASE DATA'!I12:'CASE DATA'!R12),0),0)</f>
        <v>0</v>
      </c>
    </row>
    <row r="13" spans="1:8" x14ac:dyDescent="0.3">
      <c r="A13" s="117" t="str">
        <f>IF('CASE DATA'!A13="","",'CASE DATA'!A13)</f>
        <v/>
      </c>
      <c r="B13" s="114" t="str">
        <f>IF('CASE DATA'!A13&lt;&gt;"",IF('CASE DATA'!F13=0, "open charge", 'CASE DATA'!F13),"")</f>
        <v/>
      </c>
      <c r="C13" s="108">
        <f>IFERROR(IF('CASE DATA'!C13+7300&lt;'BASIC INFO'!$B$3,'CASE DATA'!K13+'CASE DATA'!O13,0),0)</f>
        <v>0</v>
      </c>
      <c r="D13" s="109">
        <f>IFERROR(IF('CASE DATA'!C13+7300&lt;'BASIC INFO'!$B$3,'CASE DATA'!I13+'CASE DATA'!J13+'CASE DATA'!L13+'CASE DATA'!M13+'CASE DATA'!N13+'CASE DATA'!P13+'CASE DATA'!Q13+'CASE DATA'!R13,0),0)</f>
        <v>0</v>
      </c>
      <c r="E13" s="110">
        <f>IFERROR(IF('CASE DATA'!C13+7300&gt;'BASIC INFO'!$B$3,SUM('CASE DATA'!I13:'CASE DATA'!R13),0),0)</f>
        <v>0</v>
      </c>
    </row>
    <row r="14" spans="1:8" x14ac:dyDescent="0.3">
      <c r="A14" s="117" t="str">
        <f>IF('CASE DATA'!A14="","",'CASE DATA'!A14)</f>
        <v/>
      </c>
      <c r="B14" s="114" t="str">
        <f>IF('CASE DATA'!A14&lt;&gt;"",IF('CASE DATA'!F14=0, "open charge", 'CASE DATA'!F14),"")</f>
        <v/>
      </c>
      <c r="C14" s="108">
        <f>IFERROR(IF('CASE DATA'!C14+7300&lt;'BASIC INFO'!$B$3,'CASE DATA'!K14+'CASE DATA'!O14,0),0)</f>
        <v>0</v>
      </c>
      <c r="D14" s="109">
        <f>IFERROR(IF('CASE DATA'!C14+7300&lt;'BASIC INFO'!$B$3,'CASE DATA'!I14+'CASE DATA'!J14+'CASE DATA'!L14+'CASE DATA'!M14+'CASE DATA'!N14+'CASE DATA'!P14+'CASE DATA'!Q14+'CASE DATA'!R14,0),0)</f>
        <v>0</v>
      </c>
      <c r="E14" s="110">
        <f>IFERROR(IF('CASE DATA'!C14+7300&gt;'BASIC INFO'!$B$3,SUM('CASE DATA'!I14:'CASE DATA'!R14),0),0)</f>
        <v>0</v>
      </c>
      <c r="F14" s="236">
        <f>'CASE DATA'!C14+7300</f>
        <v>7300</v>
      </c>
      <c r="G14" s="236">
        <f>'BASIC INFO'!$B$3</f>
        <v>0</v>
      </c>
      <c r="H14" t="b">
        <f>F14&gt;G14</f>
        <v>1</v>
      </c>
    </row>
    <row r="15" spans="1:8" x14ac:dyDescent="0.3">
      <c r="A15" s="117" t="str">
        <f>IF('CASE DATA'!A15="","",'CASE DATA'!A15)</f>
        <v/>
      </c>
      <c r="B15" s="114" t="str">
        <f>IF('CASE DATA'!A15&lt;&gt;"",IF('CASE DATA'!F15=0, "open charge", 'CASE DATA'!F15),"")</f>
        <v/>
      </c>
      <c r="C15" s="108">
        <f>IFERROR(IF('CASE DATA'!C15+7300&lt;'BASIC INFO'!$B$3,'CASE DATA'!K15+'CASE DATA'!O15,0),0)</f>
        <v>0</v>
      </c>
      <c r="D15" s="109">
        <f>IFERROR(IF('CASE DATA'!C15+7300&lt;'BASIC INFO'!$B$3,'CASE DATA'!I15+'CASE DATA'!J15+'CASE DATA'!L15+'CASE DATA'!M15+'CASE DATA'!N15+'CASE DATA'!P15+'CASE DATA'!Q15+'CASE DATA'!R15,0),0)</f>
        <v>0</v>
      </c>
      <c r="E15" s="110">
        <f>IFERROR(IF('CASE DATA'!C15+7300&gt;'BASIC INFO'!$B$3,SUM('CASE DATA'!I15:'CASE DATA'!R15),0),0)</f>
        <v>0</v>
      </c>
    </row>
    <row r="16" spans="1:8" x14ac:dyDescent="0.3">
      <c r="A16" s="117" t="str">
        <f>IF('CASE DATA'!A16="","",'CASE DATA'!A16)</f>
        <v/>
      </c>
      <c r="B16" s="114" t="str">
        <f>IF('CASE DATA'!A16&lt;&gt;"",IF('CASE DATA'!F16=0, "open charge", 'CASE DATA'!F16),"")</f>
        <v/>
      </c>
      <c r="C16" s="108">
        <f>IFERROR(IF('CASE DATA'!C16+7300&lt;'BASIC INFO'!$B$3,'CASE DATA'!K16+'CASE DATA'!O16,0),0)</f>
        <v>0</v>
      </c>
      <c r="D16" s="109">
        <f>IFERROR(IF('CASE DATA'!C16+7300&lt;'BASIC INFO'!$B$3,'CASE DATA'!I16+'CASE DATA'!J16+'CASE DATA'!L16+'CASE DATA'!M16+'CASE DATA'!N16+'CASE DATA'!P16+'CASE DATA'!Q16+'CASE DATA'!R16,0),0)</f>
        <v>0</v>
      </c>
      <c r="E16" s="110">
        <f>IFERROR(IF('CASE DATA'!C16+7300&gt;'BASIC INFO'!$B$3,SUM('CASE DATA'!I16:'CASE DATA'!R16),0),0)</f>
        <v>0</v>
      </c>
    </row>
    <row r="17" spans="1:5" x14ac:dyDescent="0.3">
      <c r="A17" s="117" t="str">
        <f>IF('CASE DATA'!A17="","",'CASE DATA'!A17)</f>
        <v/>
      </c>
      <c r="B17" s="114" t="str">
        <f>IF('CASE DATA'!A17&lt;&gt;"",IF('CASE DATA'!F17=0, "open charge", 'CASE DATA'!F17),"")</f>
        <v/>
      </c>
      <c r="C17" s="108">
        <f>IFERROR(IF('CASE DATA'!C17+7300&lt;'BASIC INFO'!$B$3,'CASE DATA'!K17+'CASE DATA'!O17,0),0)</f>
        <v>0</v>
      </c>
      <c r="D17" s="109">
        <f>IFERROR(IF('CASE DATA'!C17+7300&lt;'BASIC INFO'!$B$3,'CASE DATA'!I17+'CASE DATA'!J17+'CASE DATA'!L17+'CASE DATA'!M17+'CASE DATA'!N17+'CASE DATA'!P17+'CASE DATA'!Q17+'CASE DATA'!R17,0),0)</f>
        <v>0</v>
      </c>
      <c r="E17" s="110">
        <f>IFERROR(IF('CASE DATA'!C17+7300&gt;'BASIC INFO'!$B$3,SUM('CASE DATA'!I17:'CASE DATA'!R17),0),0)</f>
        <v>0</v>
      </c>
    </row>
    <row r="18" spans="1:5" x14ac:dyDescent="0.3">
      <c r="A18" s="117" t="str">
        <f>IF('CASE DATA'!A18="","",'CASE DATA'!A18)</f>
        <v/>
      </c>
      <c r="B18" s="114" t="str">
        <f>IF('CASE DATA'!A18&lt;&gt;"",IF('CASE DATA'!F18=0, "open charge", 'CASE DATA'!F18),"")</f>
        <v/>
      </c>
      <c r="C18" s="108">
        <f>IFERROR(IF('CASE DATA'!C18+7300&lt;'BASIC INFO'!$B$3,'CASE DATA'!K18+'CASE DATA'!O18,0),0)</f>
        <v>0</v>
      </c>
      <c r="D18" s="109">
        <f>IFERROR(IF('CASE DATA'!C18+7300&lt;'BASIC INFO'!$B$3,'CASE DATA'!I18+'CASE DATA'!J18+'CASE DATA'!L18+'CASE DATA'!M18+'CASE DATA'!N18+'CASE DATA'!P18+'CASE DATA'!Q18+'CASE DATA'!R18,0),0)</f>
        <v>0</v>
      </c>
      <c r="E18" s="110">
        <f>IFERROR(IF('CASE DATA'!C18+7300&gt;'BASIC INFO'!$B$3,SUM('CASE DATA'!I18:'CASE DATA'!R18),0),0)</f>
        <v>0</v>
      </c>
    </row>
    <row r="19" spans="1:5" x14ac:dyDescent="0.3">
      <c r="A19" s="117" t="str">
        <f>IF('CASE DATA'!A19="","",'CASE DATA'!A19)</f>
        <v/>
      </c>
      <c r="B19" s="114" t="str">
        <f>IF('CASE DATA'!A19&lt;&gt;"",IF('CASE DATA'!F19=0, "open charge", 'CASE DATA'!F19),"")</f>
        <v/>
      </c>
      <c r="C19" s="108">
        <f>IFERROR(IF('CASE DATA'!C19+7300&lt;'BASIC INFO'!$B$3,'CASE DATA'!K19+'CASE DATA'!O19,0),0)</f>
        <v>0</v>
      </c>
      <c r="D19" s="109">
        <f>IFERROR(IF('CASE DATA'!C19+7300&lt;'BASIC INFO'!$B$3,'CASE DATA'!I19+'CASE DATA'!J19+'CASE DATA'!L19+'CASE DATA'!M19+'CASE DATA'!N19+'CASE DATA'!P19+'CASE DATA'!Q19+'CASE DATA'!R19,0),0)</f>
        <v>0</v>
      </c>
      <c r="E19" s="110">
        <f>IFERROR(IF('CASE DATA'!C19+7300&gt;'BASIC INFO'!$B$3,SUM('CASE DATA'!I19:'CASE DATA'!R19),0),0)</f>
        <v>0</v>
      </c>
    </row>
    <row r="20" spans="1:5" x14ac:dyDescent="0.3">
      <c r="A20" s="117" t="str">
        <f>IF('CASE DATA'!A20="","",'CASE DATA'!A20)</f>
        <v/>
      </c>
      <c r="B20" s="114" t="str">
        <f>IF('CASE DATA'!A20&lt;&gt;"",IF('CASE DATA'!F20=0, "open charge", 'CASE DATA'!F20),"")</f>
        <v/>
      </c>
      <c r="C20" s="108">
        <f>IFERROR(IF('CASE DATA'!C20+7300&lt;'BASIC INFO'!$B$3,'CASE DATA'!K20+'CASE DATA'!O20,0),0)</f>
        <v>0</v>
      </c>
      <c r="D20" s="109">
        <f>IFERROR(IF('CASE DATA'!C20+7300&lt;'BASIC INFO'!$B$3,'CASE DATA'!I20+'CASE DATA'!J20+'CASE DATA'!L20+'CASE DATA'!M20+'CASE DATA'!N20+'CASE DATA'!P20+'CASE DATA'!Q20+'CASE DATA'!R20,0),0)</f>
        <v>0</v>
      </c>
      <c r="E20" s="110">
        <f>IFERROR(IF('CASE DATA'!C20+7300&gt;'BASIC INFO'!$B$3,SUM('CASE DATA'!I20:'CASE DATA'!R20),0),0)</f>
        <v>0</v>
      </c>
    </row>
    <row r="21" spans="1:5" x14ac:dyDescent="0.3">
      <c r="A21" s="117" t="str">
        <f>IF('CASE DATA'!A21="","",'CASE DATA'!A21)</f>
        <v/>
      </c>
      <c r="B21" s="114" t="str">
        <f>IF('CASE DATA'!A21&lt;&gt;"",IF('CASE DATA'!F21=0, "open charge", 'CASE DATA'!F21),"")</f>
        <v/>
      </c>
      <c r="C21" s="108">
        <f>IFERROR(IF('CASE DATA'!C21+7300&lt;'BASIC INFO'!$B$3,'CASE DATA'!K21+'CASE DATA'!O21,0),0)</f>
        <v>0</v>
      </c>
      <c r="D21" s="109">
        <f>IFERROR(IF('CASE DATA'!C21+7300&lt;'BASIC INFO'!$B$3,'CASE DATA'!I21+'CASE DATA'!J21+'CASE DATA'!L21+'CASE DATA'!M21+'CASE DATA'!N21+'CASE DATA'!P21+'CASE DATA'!Q21+'CASE DATA'!R21,0),0)</f>
        <v>0</v>
      </c>
      <c r="E21" s="110">
        <f>IFERROR(IF('CASE DATA'!C21+7300&gt;'BASIC INFO'!$B$3,SUM('CASE DATA'!I21:'CASE DATA'!R21),0),0)</f>
        <v>0</v>
      </c>
    </row>
    <row r="22" spans="1:5" x14ac:dyDescent="0.3">
      <c r="A22" s="117" t="str">
        <f>IF('CASE DATA'!A22="","",'CASE DATA'!A22)</f>
        <v/>
      </c>
      <c r="B22" s="114" t="str">
        <f>IF('CASE DATA'!A22&lt;&gt;"",IF('CASE DATA'!F22=0, "open charge", 'CASE DATA'!F22),"")</f>
        <v/>
      </c>
      <c r="C22" s="108">
        <f>IFERROR(IF('CASE DATA'!C22+7300&lt;'BASIC INFO'!$B$3,'CASE DATA'!K22+'CASE DATA'!O22,0),0)</f>
        <v>0</v>
      </c>
      <c r="D22" s="109">
        <f>IFERROR(IF('CASE DATA'!C22+7300&lt;'BASIC INFO'!$B$3,'CASE DATA'!I22+'CASE DATA'!J22+'CASE DATA'!L22+'CASE DATA'!M22+'CASE DATA'!N22+'CASE DATA'!P22+'CASE DATA'!Q22+'CASE DATA'!R22,0),0)</f>
        <v>0</v>
      </c>
      <c r="E22" s="110">
        <f>IFERROR(IF('CASE DATA'!C22+7300&gt;'BASIC INFO'!$B$3,SUM('CASE DATA'!I22:'CASE DATA'!R22),0),0)</f>
        <v>0</v>
      </c>
    </row>
    <row r="23" spans="1:5" x14ac:dyDescent="0.3">
      <c r="A23" s="117" t="str">
        <f>IF('CASE DATA'!A23="","",'CASE DATA'!A23)</f>
        <v/>
      </c>
      <c r="B23" s="114" t="str">
        <f>IF('CASE DATA'!A23&lt;&gt;"",IF('CASE DATA'!F23=0, "open charge", 'CASE DATA'!F23),"")</f>
        <v/>
      </c>
      <c r="C23" s="108">
        <f>IFERROR(IF('CASE DATA'!C23+7300&lt;'BASIC INFO'!$B$3,'CASE DATA'!K23+'CASE DATA'!O23,0),0)</f>
        <v>0</v>
      </c>
      <c r="D23" s="109">
        <f>IFERROR(IF('CASE DATA'!C23+7300&lt;'BASIC INFO'!$B$3,'CASE DATA'!I23+'CASE DATA'!J23+'CASE DATA'!L23+'CASE DATA'!M23+'CASE DATA'!N23+'CASE DATA'!P23+'CASE DATA'!Q23+'CASE DATA'!R23,0),0)</f>
        <v>0</v>
      </c>
      <c r="E23" s="110">
        <f>IFERROR(IF('CASE DATA'!C23+7300&gt;'BASIC INFO'!$B$3,SUM('CASE DATA'!I23:'CASE DATA'!R23),0),0)</f>
        <v>0</v>
      </c>
    </row>
    <row r="24" spans="1:5" x14ac:dyDescent="0.3">
      <c r="A24" s="117" t="str">
        <f>IF('CASE DATA'!A24="","",'CASE DATA'!A24)</f>
        <v/>
      </c>
      <c r="B24" s="114" t="str">
        <f>IF('CASE DATA'!A24&lt;&gt;"",IF('CASE DATA'!F24=0, "open charge", 'CASE DATA'!F24),"")</f>
        <v/>
      </c>
      <c r="C24" s="108">
        <f>IFERROR(IF('CASE DATA'!C24+7300&lt;'BASIC INFO'!$B$3,'CASE DATA'!K24+'CASE DATA'!O24,0),0)</f>
        <v>0</v>
      </c>
      <c r="D24" s="109">
        <f>IFERROR(IF('CASE DATA'!C24+7300&lt;'BASIC INFO'!$B$3,'CASE DATA'!I24+'CASE DATA'!J24+'CASE DATA'!L24+'CASE DATA'!M24+'CASE DATA'!N24+'CASE DATA'!P24+'CASE DATA'!Q24+'CASE DATA'!R24,0),0)</f>
        <v>0</v>
      </c>
      <c r="E24" s="110">
        <f>IFERROR(IF('CASE DATA'!C24+7300&gt;'BASIC INFO'!$B$3,SUM('CASE DATA'!I24:'CASE DATA'!R24),0),0)</f>
        <v>0</v>
      </c>
    </row>
    <row r="25" spans="1:5" x14ac:dyDescent="0.3">
      <c r="A25" s="117" t="str">
        <f>IF('CASE DATA'!A25="","",'CASE DATA'!A25)</f>
        <v/>
      </c>
      <c r="B25" s="114" t="str">
        <f>IF('CASE DATA'!A25&lt;&gt;"",IF('CASE DATA'!F25=0, "open charge", 'CASE DATA'!F25),"")</f>
        <v/>
      </c>
      <c r="C25" s="108">
        <f>IFERROR(IF('CASE DATA'!C25+7300&lt;'BASIC INFO'!$B$3,'CASE DATA'!K25+'CASE DATA'!O25,0),0)</f>
        <v>0</v>
      </c>
      <c r="D25" s="109">
        <f>IFERROR(IF('CASE DATA'!C25+7300&lt;'BASIC INFO'!$B$3,'CASE DATA'!I25+'CASE DATA'!J25+'CASE DATA'!L25+'CASE DATA'!M25+'CASE DATA'!N25+'CASE DATA'!P25+'CASE DATA'!Q25+'CASE DATA'!R25,0),0)</f>
        <v>0</v>
      </c>
      <c r="E25" s="110">
        <f>IFERROR(IF('CASE DATA'!C25+7300&gt;'BASIC INFO'!$B$3,SUM('CASE DATA'!I25:'CASE DATA'!R25),0),0)</f>
        <v>0</v>
      </c>
    </row>
    <row r="26" spans="1:5" x14ac:dyDescent="0.3">
      <c r="A26" s="117" t="str">
        <f>IF('CASE DATA'!A26="","",'CASE DATA'!A26)</f>
        <v/>
      </c>
      <c r="B26" s="114" t="str">
        <f>IF('CASE DATA'!A26&lt;&gt;"",IF('CASE DATA'!F26=0, "open charge", 'CASE DATA'!F26),"")</f>
        <v/>
      </c>
      <c r="C26" s="108">
        <f>IFERROR(IF('CASE DATA'!C26+7300&lt;'BASIC INFO'!$B$3,'CASE DATA'!K26+'CASE DATA'!O26,0),0)</f>
        <v>0</v>
      </c>
      <c r="D26" s="109">
        <f>IFERROR(IF('CASE DATA'!C26+7300&lt;'BASIC INFO'!$B$3,'CASE DATA'!I26+'CASE DATA'!J26+'CASE DATA'!L26+'CASE DATA'!M26+'CASE DATA'!N26+'CASE DATA'!P26+'CASE DATA'!Q26+'CASE DATA'!R26,0),0)</f>
        <v>0</v>
      </c>
      <c r="E26" s="110">
        <f>IFERROR(IF('CASE DATA'!C26+7300&gt;'BASIC INFO'!$B$3,SUM('CASE DATA'!I26:'CASE DATA'!R26),0),0)</f>
        <v>0</v>
      </c>
    </row>
    <row r="27" spans="1:5" x14ac:dyDescent="0.3">
      <c r="A27" s="117" t="str">
        <f>IF('CASE DATA'!A27="","",'CASE DATA'!A27)</f>
        <v/>
      </c>
      <c r="B27" s="114" t="str">
        <f>IF('CASE DATA'!A27&lt;&gt;"",IF('CASE DATA'!F27=0, "open charge", 'CASE DATA'!F27),"")</f>
        <v/>
      </c>
      <c r="C27" s="108">
        <f>IFERROR(IF('CASE DATA'!C27+7300&lt;'BASIC INFO'!$B$3,'CASE DATA'!K27+'CASE DATA'!O27,0),0)</f>
        <v>0</v>
      </c>
      <c r="D27" s="109">
        <f>IFERROR(IF('CASE DATA'!C27+7300&lt;'BASIC INFO'!$B$3,'CASE DATA'!I27+'CASE DATA'!J27+'CASE DATA'!L27+'CASE DATA'!M27+'CASE DATA'!N27+'CASE DATA'!P27+'CASE DATA'!Q27+'CASE DATA'!R27,0),0)</f>
        <v>0</v>
      </c>
      <c r="E27" s="110">
        <f>IFERROR(IF('CASE DATA'!C27+7300&gt;'BASIC INFO'!$B$3,SUM('CASE DATA'!I27:'CASE DATA'!R27),0),0)</f>
        <v>0</v>
      </c>
    </row>
    <row r="28" spans="1:5" x14ac:dyDescent="0.3">
      <c r="A28" s="117" t="str">
        <f>IF('CASE DATA'!A28="","",'CASE DATA'!A28)</f>
        <v/>
      </c>
      <c r="B28" s="114" t="str">
        <f>IF('CASE DATA'!A28&lt;&gt;"",IF('CASE DATA'!F28=0, "open charge", 'CASE DATA'!F28),"")</f>
        <v/>
      </c>
      <c r="C28" s="108">
        <f>IFERROR(IF('CASE DATA'!C28+7300&lt;'BASIC INFO'!$B$3,'CASE DATA'!K28+'CASE DATA'!O28,0),0)</f>
        <v>0</v>
      </c>
      <c r="D28" s="109">
        <f>IFERROR(IF('CASE DATA'!C28+7300&lt;'BASIC INFO'!$B$3,'CASE DATA'!I28+'CASE DATA'!J28+'CASE DATA'!L28+'CASE DATA'!M28+'CASE DATA'!N28+'CASE DATA'!P28+'CASE DATA'!Q28+'CASE DATA'!R28,0),0)</f>
        <v>0</v>
      </c>
      <c r="E28" s="110">
        <f>IFERROR(IF('CASE DATA'!C28+7300&gt;'BASIC INFO'!$B$3,SUM('CASE DATA'!I28:'CASE DATA'!R28),0),0)</f>
        <v>0</v>
      </c>
    </row>
    <row r="29" spans="1:5" x14ac:dyDescent="0.3">
      <c r="A29" s="117" t="str">
        <f>IF('CASE DATA'!A29="","",'CASE DATA'!A29)</f>
        <v/>
      </c>
      <c r="B29" s="114" t="str">
        <f>IF('CASE DATA'!A29&lt;&gt;"",IF('CASE DATA'!F29=0, "open charge", 'CASE DATA'!F29),"")</f>
        <v/>
      </c>
      <c r="C29" s="108">
        <f>IFERROR(IF('CASE DATA'!C29+7300&lt;'BASIC INFO'!$B$3,'CASE DATA'!K29+'CASE DATA'!O29,0),0)</f>
        <v>0</v>
      </c>
      <c r="D29" s="109">
        <f>IFERROR(IF('CASE DATA'!C29+7300&lt;'BASIC INFO'!$B$3,'CASE DATA'!I29+'CASE DATA'!J29+'CASE DATA'!L29+'CASE DATA'!M29+'CASE DATA'!N29+'CASE DATA'!P29+'CASE DATA'!Q29+'CASE DATA'!R29,0),0)</f>
        <v>0</v>
      </c>
      <c r="E29" s="110">
        <f>IFERROR(IF('CASE DATA'!C29+7300&gt;'BASIC INFO'!$B$3,SUM('CASE DATA'!I29:'CASE DATA'!R29),0),0)</f>
        <v>0</v>
      </c>
    </row>
    <row r="30" spans="1:5" x14ac:dyDescent="0.3">
      <c r="A30" s="117" t="str">
        <f>IF('CASE DATA'!A30="","",'CASE DATA'!A30)</f>
        <v/>
      </c>
      <c r="B30" s="114" t="str">
        <f>IF('CASE DATA'!A30&lt;&gt;"",IF('CASE DATA'!F30=0, "open charge", 'CASE DATA'!F30),"")</f>
        <v/>
      </c>
      <c r="C30" s="108">
        <f>IFERROR(IF('CASE DATA'!C30+7300&lt;'BASIC INFO'!$B$3,'CASE DATA'!K30+'CASE DATA'!O30,0),0)</f>
        <v>0</v>
      </c>
      <c r="D30" s="109">
        <f>IFERROR(IF('CASE DATA'!C30+7300&lt;'BASIC INFO'!$B$3,'CASE DATA'!I30+'CASE DATA'!J30+'CASE DATA'!L30+'CASE DATA'!M30+'CASE DATA'!N30+'CASE DATA'!P30+'CASE DATA'!Q30+'CASE DATA'!R30,0),0)</f>
        <v>0</v>
      </c>
      <c r="E30" s="110">
        <f>IFERROR(IF('CASE DATA'!C30+7300&gt;'BASIC INFO'!$B$3,SUM('CASE DATA'!I30:'CASE DATA'!R30),0),0)</f>
        <v>0</v>
      </c>
    </row>
    <row r="31" spans="1:5" x14ac:dyDescent="0.3">
      <c r="A31" s="117" t="str">
        <f>IF('CASE DATA'!A31="","",'CASE DATA'!A31)</f>
        <v/>
      </c>
      <c r="B31" s="114" t="str">
        <f>IF('CASE DATA'!A31&lt;&gt;"",IF('CASE DATA'!F31=0, "open charge", 'CASE DATA'!F31),"")</f>
        <v/>
      </c>
      <c r="C31" s="108">
        <f>IFERROR(IF('CASE DATA'!C31+7300&lt;'BASIC INFO'!$B$3,'CASE DATA'!K31+'CASE DATA'!O31,0),0)</f>
        <v>0</v>
      </c>
      <c r="D31" s="109">
        <f>IFERROR(IF('CASE DATA'!C31+7300&lt;'BASIC INFO'!$B$3,'CASE DATA'!I31+'CASE DATA'!J31+'CASE DATA'!L31+'CASE DATA'!M31+'CASE DATA'!N31+'CASE DATA'!P31+'CASE DATA'!Q31+'CASE DATA'!R31,0),0)</f>
        <v>0</v>
      </c>
      <c r="E31" s="110">
        <f>IFERROR(IF('CASE DATA'!C31+7300&gt;'BASIC INFO'!$B$3,SUM('CASE DATA'!I31:'CASE DATA'!R31),0),0)</f>
        <v>0</v>
      </c>
    </row>
    <row r="32" spans="1:5" x14ac:dyDescent="0.3">
      <c r="A32" s="117" t="str">
        <f>IF('CASE DATA'!A32="","",'CASE DATA'!A32)</f>
        <v/>
      </c>
      <c r="B32" s="114" t="str">
        <f>IF('CASE DATA'!A32&lt;&gt;"",IF('CASE DATA'!F32=0, "open charge", 'CASE DATA'!F32),"")</f>
        <v/>
      </c>
      <c r="C32" s="108">
        <f>IFERROR(IF('CASE DATA'!C32+7300&lt;'BASIC INFO'!$B$3,'CASE DATA'!K32+'CASE DATA'!O32,0),0)</f>
        <v>0</v>
      </c>
      <c r="D32" s="109">
        <f>IFERROR(IF('CASE DATA'!C32+7300&lt;'BASIC INFO'!$B$3,'CASE DATA'!I32+'CASE DATA'!J32+'CASE DATA'!L32+'CASE DATA'!M32+'CASE DATA'!N32+'CASE DATA'!P32+'CASE DATA'!Q32+'CASE DATA'!R32,0),0)</f>
        <v>0</v>
      </c>
      <c r="E32" s="110">
        <f>IFERROR(IF('CASE DATA'!C32+7300&gt;'BASIC INFO'!$B$3,SUM('CASE DATA'!I32:'CASE DATA'!R32),0),0)</f>
        <v>0</v>
      </c>
    </row>
    <row r="33" spans="1:6" x14ac:dyDescent="0.3">
      <c r="A33" s="117" t="str">
        <f>IF('CASE DATA'!A33="","",'CASE DATA'!A33)</f>
        <v/>
      </c>
      <c r="B33" s="114" t="str">
        <f>IF('CASE DATA'!A33&lt;&gt;"",IF('CASE DATA'!F33=0, "open charge", 'CASE DATA'!F33),"")</f>
        <v/>
      </c>
      <c r="C33" s="108">
        <f>IFERROR(IF('CASE DATA'!C33+7300&lt;'BASIC INFO'!$B$3,'CASE DATA'!K33+'CASE DATA'!O33,0),0)</f>
        <v>0</v>
      </c>
      <c r="D33" s="109">
        <f>IFERROR(IF('CASE DATA'!C33+7300&lt;'BASIC INFO'!$B$3,'CASE DATA'!I33+'CASE DATA'!J33+'CASE DATA'!L33+'CASE DATA'!M33+'CASE DATA'!N33+'CASE DATA'!P33+'CASE DATA'!Q33+'CASE DATA'!R33,0),0)</f>
        <v>0</v>
      </c>
      <c r="E33" s="110">
        <f>IFERROR(IF('CASE DATA'!C33+7300&gt;'BASIC INFO'!$B$3,SUM('CASE DATA'!I33:'CASE DATA'!R33),0),0)</f>
        <v>0</v>
      </c>
    </row>
    <row r="34" spans="1:6" x14ac:dyDescent="0.3">
      <c r="A34" s="117" t="str">
        <f>IF('CASE DATA'!A34="","",'CASE DATA'!A34)</f>
        <v/>
      </c>
      <c r="B34" s="114" t="str">
        <f>IF('CASE DATA'!A34&lt;&gt;"",IF('CASE DATA'!F34=0, "open charge", 'CASE DATA'!F34),"")</f>
        <v/>
      </c>
      <c r="C34" s="108">
        <f>IFERROR(IF('CASE DATA'!C34+7300&lt;'BASIC INFO'!$B$3,'CASE DATA'!K34+'CASE DATA'!O34,0),0)</f>
        <v>0</v>
      </c>
      <c r="D34" s="109">
        <f>IFERROR(IF('CASE DATA'!C34+7300&lt;'BASIC INFO'!$B$3,'CASE DATA'!I34+'CASE DATA'!J34+'CASE DATA'!L34+'CASE DATA'!M34+'CASE DATA'!N34+'CASE DATA'!P34+'CASE DATA'!Q34+'CASE DATA'!R34,0),0)</f>
        <v>0</v>
      </c>
      <c r="E34" s="110">
        <f>IFERROR(IF('CASE DATA'!C34+7300&gt;'BASIC INFO'!$B$3,SUM('CASE DATA'!I34:'CASE DATA'!R34),0),0)</f>
        <v>0</v>
      </c>
    </row>
    <row r="35" spans="1:6" x14ac:dyDescent="0.3">
      <c r="A35" s="117" t="str">
        <f>IF('CASE DATA'!A35="","",'CASE DATA'!A35)</f>
        <v/>
      </c>
      <c r="B35" s="114" t="str">
        <f>IF('CASE DATA'!A35&lt;&gt;"",IF('CASE DATA'!F35=0, "open charge", 'CASE DATA'!F35),"")</f>
        <v/>
      </c>
      <c r="C35" s="108">
        <f>IFERROR(IF('CASE DATA'!C35+7300&lt;'BASIC INFO'!$B$3,'CASE DATA'!K35+'CASE DATA'!O35,0),0)</f>
        <v>0</v>
      </c>
      <c r="D35" s="109">
        <f>IFERROR(IF('CASE DATA'!C35+7300&lt;'BASIC INFO'!$B$3,'CASE DATA'!I35+'CASE DATA'!J35+'CASE DATA'!L35+'CASE DATA'!M35+'CASE DATA'!N35+'CASE DATA'!P35+'CASE DATA'!Q35+'CASE DATA'!R35,0),0)</f>
        <v>0</v>
      </c>
      <c r="E35" s="110">
        <f>IFERROR(IF('CASE DATA'!C35+7300&gt;'BASIC INFO'!$B$3,SUM('CASE DATA'!I35:'CASE DATA'!R35),0),0)</f>
        <v>0</v>
      </c>
    </row>
    <row r="36" spans="1:6" x14ac:dyDescent="0.3">
      <c r="A36" s="117" t="str">
        <f>IF('CASE DATA'!A36="","",'CASE DATA'!A36)</f>
        <v/>
      </c>
      <c r="B36" s="114" t="str">
        <f>IF('CASE DATA'!A36&lt;&gt;"",IF('CASE DATA'!F36=0, "open charge", 'CASE DATA'!F36),"")</f>
        <v/>
      </c>
      <c r="C36" s="108">
        <f>IFERROR(IF('CASE DATA'!C36+7300&lt;'BASIC INFO'!$B$3,'CASE DATA'!K36+'CASE DATA'!O36,0),0)</f>
        <v>0</v>
      </c>
      <c r="D36" s="109">
        <f>IFERROR(IF('CASE DATA'!C36+7300&lt;'BASIC INFO'!$B$3,'CASE DATA'!I36+'CASE DATA'!J36+'CASE DATA'!L36+'CASE DATA'!M36+'CASE DATA'!N36+'CASE DATA'!P36+'CASE DATA'!Q36+'CASE DATA'!R36,0),0)</f>
        <v>0</v>
      </c>
      <c r="E36" s="110">
        <f>IFERROR(IF('CASE DATA'!C36+7300&gt;'BASIC INFO'!$B$3,SUM('CASE DATA'!I36:'CASE DATA'!R36),0),0)</f>
        <v>0</v>
      </c>
    </row>
    <row r="37" spans="1:6" x14ac:dyDescent="0.3">
      <c r="A37" s="117" t="str">
        <f>IF('CASE DATA'!A37="","",'CASE DATA'!A37)</f>
        <v/>
      </c>
      <c r="B37" s="114" t="str">
        <f>IF('CASE DATA'!A37&lt;&gt;"",IF('CASE DATA'!F37=0, "open charge", 'CASE DATA'!F37),"")</f>
        <v/>
      </c>
      <c r="C37" s="108">
        <f>IFERROR(IF('CASE DATA'!C37+7300&lt;'BASIC INFO'!$B$3,'CASE DATA'!K37+'CASE DATA'!O37,0),0)</f>
        <v>0</v>
      </c>
      <c r="D37" s="109">
        <f>IFERROR(IF('CASE DATA'!C37+7300&lt;'BASIC INFO'!$B$3,'CASE DATA'!I37+'CASE DATA'!J37+'CASE DATA'!L37+'CASE DATA'!M37+'CASE DATA'!N37+'CASE DATA'!P37+'CASE DATA'!Q37+'CASE DATA'!R37,0),0)</f>
        <v>0</v>
      </c>
      <c r="E37" s="110">
        <f>IFERROR(IF('CASE DATA'!C37+7300&gt;'BASIC INFO'!$B$3,SUM('CASE DATA'!I37:'CASE DATA'!R37),0),0)</f>
        <v>0</v>
      </c>
    </row>
    <row r="38" spans="1:6" x14ac:dyDescent="0.3">
      <c r="A38" s="117" t="str">
        <f>IF('CASE DATA'!A38="","",'CASE DATA'!A38)</f>
        <v/>
      </c>
      <c r="B38" s="114" t="str">
        <f>IF('CASE DATA'!A38&lt;&gt;"",IF('CASE DATA'!F38=0, "open charge", 'CASE DATA'!F38),"")</f>
        <v/>
      </c>
      <c r="C38" s="108">
        <f>IFERROR(IF('CASE DATA'!C38+7300&lt;'BASIC INFO'!$B$3,'CASE DATA'!K38+'CASE DATA'!O38,0),0)</f>
        <v>0</v>
      </c>
      <c r="D38" s="109">
        <f>IFERROR(IF('CASE DATA'!C38+7300&lt;'BASIC INFO'!$B$3,'CASE DATA'!I38+'CASE DATA'!J38+'CASE DATA'!L38+'CASE DATA'!M38+'CASE DATA'!N38+'CASE DATA'!P38+'CASE DATA'!Q38+'CASE DATA'!R38,0),0)</f>
        <v>0</v>
      </c>
      <c r="E38" s="110">
        <f>IFERROR(IF('CASE DATA'!C38+7300&gt;'BASIC INFO'!$B$3,SUM('CASE DATA'!I38:'CASE DATA'!R38),0),0)</f>
        <v>0</v>
      </c>
    </row>
    <row r="39" spans="1:6" x14ac:dyDescent="0.3">
      <c r="A39" s="117" t="str">
        <f>IF('CASE DATA'!A39="","",'CASE DATA'!A39)</f>
        <v/>
      </c>
      <c r="B39" s="114" t="str">
        <f>IF('CASE DATA'!A39&lt;&gt;"",IF('CASE DATA'!F39=0, "open charge", 'CASE DATA'!F39),"")</f>
        <v/>
      </c>
      <c r="C39" s="108">
        <f>IFERROR(IF('CASE DATA'!C39+7300&lt;'BASIC INFO'!$B$3,'CASE DATA'!K39+'CASE DATA'!O39,0),0)</f>
        <v>0</v>
      </c>
      <c r="D39" s="109">
        <f>IFERROR(IF('CASE DATA'!C39+7300&lt;'BASIC INFO'!$B$3,'CASE DATA'!I39+'CASE DATA'!J39+'CASE DATA'!L39+'CASE DATA'!M39+'CASE DATA'!N39+'CASE DATA'!P39+'CASE DATA'!Q39+'CASE DATA'!R39,0),0)</f>
        <v>0</v>
      </c>
      <c r="E39" s="110">
        <f>IFERROR(IF('CASE DATA'!C39+7300&gt;'BASIC INFO'!$B$3,SUM('CASE DATA'!I39:'CASE DATA'!R39),0),0)</f>
        <v>0</v>
      </c>
    </row>
    <row r="40" spans="1:6" x14ac:dyDescent="0.3">
      <c r="A40" s="117" t="str">
        <f>IF('CASE DATA'!A40="","",'CASE DATA'!A40)</f>
        <v/>
      </c>
      <c r="B40" s="114" t="str">
        <f>IF('CASE DATA'!A40&lt;&gt;"",IF('CASE DATA'!F40=0, "open charge", 'CASE DATA'!F40),"")</f>
        <v/>
      </c>
      <c r="C40" s="108">
        <f>IFERROR(IF('CASE DATA'!C40+7300&lt;'BASIC INFO'!$B$3,'CASE DATA'!K40+'CASE DATA'!O40,0),0)</f>
        <v>0</v>
      </c>
      <c r="D40" s="109">
        <f>IFERROR(IF('CASE DATA'!C40+7300&lt;'BASIC INFO'!$B$3,'CASE DATA'!I40+'CASE DATA'!J40+'CASE DATA'!L40+'CASE DATA'!M40+'CASE DATA'!N40+'CASE DATA'!P40+'CASE DATA'!Q40+'CASE DATA'!R40,0),0)</f>
        <v>0</v>
      </c>
      <c r="E40" s="110">
        <f>IFERROR(IF('CASE DATA'!C40+7300&gt;'BASIC INFO'!$B$3,SUM('CASE DATA'!I40:'CASE DATA'!R40),0),0)</f>
        <v>0</v>
      </c>
    </row>
    <row r="41" spans="1:6" x14ac:dyDescent="0.3">
      <c r="A41" s="117" t="str">
        <f>IF('CASE DATA'!A41="","",'CASE DATA'!A41)</f>
        <v/>
      </c>
      <c r="B41" s="114" t="str">
        <f>IF('CASE DATA'!A41&lt;&gt;"",IF('CASE DATA'!F41=0, "open charge", 'CASE DATA'!F41),"")</f>
        <v/>
      </c>
      <c r="C41" s="108">
        <f>IFERROR(IF('CASE DATA'!C41+7300&lt;'BASIC INFO'!$B$3,'CASE DATA'!K41+'CASE DATA'!O41,0),0)</f>
        <v>0</v>
      </c>
      <c r="D41" s="109">
        <f>IFERROR(IF('CASE DATA'!C41+7300&lt;'BASIC INFO'!$B$3,'CASE DATA'!I41+'CASE DATA'!J41+'CASE DATA'!L41+'CASE DATA'!M41+'CASE DATA'!N41+'CASE DATA'!P41+'CASE DATA'!Q41+'CASE DATA'!R41,0),0)</f>
        <v>0</v>
      </c>
      <c r="E41" s="110">
        <f>IFERROR(IF('CASE DATA'!C41+7300&gt;'BASIC INFO'!$B$3,SUM('CASE DATA'!I41:'CASE DATA'!R41),0),0)</f>
        <v>0</v>
      </c>
    </row>
    <row r="42" spans="1:6" x14ac:dyDescent="0.3">
      <c r="A42" s="117" t="str">
        <f>IF('CASE DATA'!A42="","",'CASE DATA'!A42)</f>
        <v/>
      </c>
      <c r="B42" s="114" t="str">
        <f>IF('CASE DATA'!A42&lt;&gt;"",IF('CASE DATA'!F42=0, "open charge", 'CASE DATA'!F42),"")</f>
        <v/>
      </c>
      <c r="C42" s="108">
        <f>IFERROR(IF('CASE DATA'!C42+7300&lt;'BASIC INFO'!$B$3,'CASE DATA'!K42+'CASE DATA'!O42,0),0)</f>
        <v>0</v>
      </c>
      <c r="D42" s="109">
        <f>IFERROR(IF('CASE DATA'!C42+7300&lt;'BASIC INFO'!$B$3,'CASE DATA'!I42+'CASE DATA'!J42+'CASE DATA'!L42+'CASE DATA'!M42+'CASE DATA'!N42+'CASE DATA'!P42+'CASE DATA'!Q42+'CASE DATA'!R42,0),0)</f>
        <v>0</v>
      </c>
      <c r="E42" s="110">
        <f>IFERROR(IF('CASE DATA'!C42+7300&gt;'BASIC INFO'!$B$3,SUM('CASE DATA'!I42:'CASE DATA'!R42),0),0)</f>
        <v>0</v>
      </c>
    </row>
    <row r="43" spans="1:6" x14ac:dyDescent="0.3">
      <c r="A43" s="117" t="str">
        <f>IF('CASE DATA'!A43="","",'CASE DATA'!A43)</f>
        <v/>
      </c>
      <c r="B43" s="114" t="str">
        <f>IF('CASE DATA'!A43&lt;&gt;"",IF('CASE DATA'!F43=0, "open charge", 'CASE DATA'!F43),"")</f>
        <v/>
      </c>
      <c r="C43" s="108">
        <f>IFERROR(IF('CASE DATA'!C43+7300&lt;'BASIC INFO'!$B$3,'CASE DATA'!K43+'CASE DATA'!O43,0),0)</f>
        <v>0</v>
      </c>
      <c r="D43" s="109">
        <f>IFERROR(IF('CASE DATA'!C43+7300&lt;'BASIC INFO'!$B$3,'CASE DATA'!I43+'CASE DATA'!J43+'CASE DATA'!L43+'CASE DATA'!M43+'CASE DATA'!N43+'CASE DATA'!P43+'CASE DATA'!Q43+'CASE DATA'!R43,0),0)</f>
        <v>0</v>
      </c>
      <c r="E43" s="110">
        <f>IFERROR(IF('CASE DATA'!C43+7300&gt;'BASIC INFO'!$B$3,SUM('CASE DATA'!I43:'CASE DATA'!R43),0),0)</f>
        <v>0</v>
      </c>
    </row>
    <row r="44" spans="1:6" x14ac:dyDescent="0.3">
      <c r="A44" s="117" t="str">
        <f>IF('CASE DATA'!A44="","",'CASE DATA'!A44)</f>
        <v/>
      </c>
      <c r="B44" s="114" t="str">
        <f>IF('CASE DATA'!A44&lt;&gt;"",IF('CASE DATA'!F44=0, "open charge", 'CASE DATA'!F44),"")</f>
        <v/>
      </c>
      <c r="C44" s="108">
        <f>IFERROR(IF('CASE DATA'!C44+7300&lt;'BASIC INFO'!$B$3,'CASE DATA'!K44+'CASE DATA'!O44,0),0)</f>
        <v>0</v>
      </c>
      <c r="D44" s="109">
        <f>IFERROR(IF('CASE DATA'!C44+7300&lt;'BASIC INFO'!$B$3,'CASE DATA'!I44+'CASE DATA'!J44+'CASE DATA'!L44+'CASE DATA'!M44+'CASE DATA'!N44+'CASE DATA'!P44+'CASE DATA'!Q44+'CASE DATA'!R44,0),0)</f>
        <v>0</v>
      </c>
      <c r="E44" s="110">
        <f>IFERROR(IF('CASE DATA'!C44+7300&gt;'BASIC INFO'!$B$3,SUM('CASE DATA'!I44:'CASE DATA'!R44),0),0)</f>
        <v>0</v>
      </c>
    </row>
    <row r="45" spans="1:6" x14ac:dyDescent="0.3">
      <c r="A45" s="117" t="str">
        <f>IF('CASE DATA'!A45="","",'CASE DATA'!A45)</f>
        <v/>
      </c>
      <c r="B45" s="114" t="str">
        <f>IF('CASE DATA'!A45&lt;&gt;"",IF('CASE DATA'!F45=0, "open charge", 'CASE DATA'!F45),"")</f>
        <v/>
      </c>
      <c r="C45" s="108">
        <f>IFERROR(IF('CASE DATA'!C45+7300&lt;'BASIC INFO'!$B$3,'CASE DATA'!K45+'CASE DATA'!O45,0),0)</f>
        <v>0</v>
      </c>
      <c r="D45" s="109">
        <f>IFERROR(IF('CASE DATA'!C45+7300&lt;'BASIC INFO'!$B$3,'CASE DATA'!I45+'CASE DATA'!J45+'CASE DATA'!L45+'CASE DATA'!M45+'CASE DATA'!N45+'CASE DATA'!P45+'CASE DATA'!Q45+'CASE DATA'!R45,0),0)</f>
        <v>0</v>
      </c>
      <c r="E45" s="110">
        <f>IFERROR(IF('CASE DATA'!C45+7300&gt;'BASIC INFO'!$B$3,SUM('CASE DATA'!I45:'CASE DATA'!R45),0),0)</f>
        <v>0</v>
      </c>
      <c r="F45" s="143"/>
    </row>
    <row r="46" spans="1:6" x14ac:dyDescent="0.3">
      <c r="A46" s="117" t="str">
        <f>IF('CASE DATA'!A46="","",'CASE DATA'!A46)</f>
        <v/>
      </c>
      <c r="B46" s="114" t="str">
        <f>IF('CASE DATA'!A46&lt;&gt;"",IF('CASE DATA'!F46=0, "open charge", 'CASE DATA'!F46),"")</f>
        <v/>
      </c>
      <c r="C46" s="108">
        <f>IFERROR(IF('CASE DATA'!C46+7300&lt;'BASIC INFO'!$B$3,'CASE DATA'!K46+'CASE DATA'!O46,0),0)</f>
        <v>0</v>
      </c>
      <c r="D46" s="109">
        <f>IFERROR(IF('CASE DATA'!C46+7300&lt;'BASIC INFO'!$B$3,'CASE DATA'!I46+'CASE DATA'!J46+'CASE DATA'!L46+'CASE DATA'!M46+'CASE DATA'!N46+'CASE DATA'!P46+'CASE DATA'!Q46+'CASE DATA'!R46,0),0)</f>
        <v>0</v>
      </c>
      <c r="E46" s="110">
        <f>IFERROR(IF('CASE DATA'!C46+7300&gt;'BASIC INFO'!$B$3,SUM('CASE DATA'!I46:'CASE DATA'!R46),0),0)</f>
        <v>0</v>
      </c>
    </row>
    <row r="47" spans="1:6" x14ac:dyDescent="0.3">
      <c r="A47" s="117" t="str">
        <f>IF('CASE DATA'!A47="","",'CASE DATA'!A47)</f>
        <v/>
      </c>
      <c r="B47" s="114" t="str">
        <f>IF('CASE DATA'!A47&lt;&gt;"",IF('CASE DATA'!F47=0, "open charge", 'CASE DATA'!F47),"")</f>
        <v/>
      </c>
      <c r="C47" s="108">
        <f>IFERROR(IF('CASE DATA'!C47+7300&lt;'BASIC INFO'!$B$3,'CASE DATA'!K47+'CASE DATA'!O47,0),0)</f>
        <v>0</v>
      </c>
      <c r="D47" s="109">
        <f>IFERROR(IF('CASE DATA'!C47+7300&lt;'BASIC INFO'!$B$3,'CASE DATA'!I47+'CASE DATA'!J47+'CASE DATA'!L47+'CASE DATA'!M47+'CASE DATA'!N47+'CASE DATA'!P47+'CASE DATA'!Q47+'CASE DATA'!R47,0),0)</f>
        <v>0</v>
      </c>
      <c r="E47" s="110">
        <f>IFERROR(IF('CASE DATA'!C47+7300&gt;'BASIC INFO'!$B$3,SUM('CASE DATA'!I47:'CASE DATA'!R47),0),0)</f>
        <v>0</v>
      </c>
    </row>
    <row r="48" spans="1:6" x14ac:dyDescent="0.3">
      <c r="A48" s="117" t="str">
        <f>IF('CASE DATA'!A48="","",'CASE DATA'!A48)</f>
        <v/>
      </c>
      <c r="B48" s="114" t="str">
        <f>IF('CASE DATA'!A48&lt;&gt;"",IF('CASE DATA'!F48=0, "open charge", 'CASE DATA'!F48),"")</f>
        <v/>
      </c>
      <c r="C48" s="108">
        <f>IFERROR(IF('CASE DATA'!C48+7300&lt;'BASIC INFO'!$B$3,'CASE DATA'!K48+'CASE DATA'!O48,0),0)</f>
        <v>0</v>
      </c>
      <c r="D48" s="109">
        <f>IFERROR(IF('CASE DATA'!C48+7300&lt;'BASIC INFO'!$B$3,'CASE DATA'!I48+'CASE DATA'!J48+'CASE DATA'!L48+'CASE DATA'!M48+'CASE DATA'!N48+'CASE DATA'!P48+'CASE DATA'!Q48+'CASE DATA'!R48,0),0)</f>
        <v>0</v>
      </c>
      <c r="E48" s="110">
        <f>IFERROR(IF('CASE DATA'!C48+7300&gt;'BASIC INFO'!$B$3,SUM('CASE DATA'!I48:'CASE DATA'!R48),0),0)</f>
        <v>0</v>
      </c>
    </row>
    <row r="49" spans="1:5" x14ac:dyDescent="0.3">
      <c r="A49" s="117" t="str">
        <f>IF('CASE DATA'!A49="","",'CASE DATA'!A49)</f>
        <v/>
      </c>
      <c r="B49" s="114" t="str">
        <f>IF('CASE DATA'!A49&lt;&gt;"",IF('CASE DATA'!F49=0, "open charge", 'CASE DATA'!F49),"")</f>
        <v/>
      </c>
      <c r="C49" s="108">
        <f>IFERROR(IF('CASE DATA'!C49+7300&lt;'BASIC INFO'!$B$3,'CASE DATA'!K49+'CASE DATA'!O49,0),0)</f>
        <v>0</v>
      </c>
      <c r="D49" s="109">
        <f>IFERROR(IF('CASE DATA'!C49+7300&lt;'BASIC INFO'!$B$3,'CASE DATA'!I49+'CASE DATA'!J49+'CASE DATA'!L49+'CASE DATA'!M49+'CASE DATA'!N49+'CASE DATA'!P49+'CASE DATA'!Q49+'CASE DATA'!R49,0),0)</f>
        <v>0</v>
      </c>
      <c r="E49" s="110">
        <f>IFERROR(IF('CASE DATA'!C49+7300&gt;'BASIC INFO'!$B$3,SUM('CASE DATA'!I49:'CASE DATA'!R49),0),0)</f>
        <v>0</v>
      </c>
    </row>
    <row r="50" spans="1:5" x14ac:dyDescent="0.3">
      <c r="A50" s="117" t="str">
        <f>IF('CASE DATA'!A50="","",'CASE DATA'!A50)</f>
        <v/>
      </c>
      <c r="B50" s="114" t="str">
        <f>IF('CASE DATA'!A50&lt;&gt;"",IF('CASE DATA'!F50=0, "open charge", 'CASE DATA'!F50),"")</f>
        <v/>
      </c>
      <c r="C50" s="108">
        <f>IFERROR(IF('CASE DATA'!C50+7300&lt;'BASIC INFO'!$B$3,'CASE DATA'!K50+'CASE DATA'!O50,0),0)</f>
        <v>0</v>
      </c>
      <c r="D50" s="109">
        <f>IFERROR(IF('CASE DATA'!C50+7300&lt;'BASIC INFO'!$B$3,'CASE DATA'!I50+'CASE DATA'!J50+'CASE DATA'!L50+'CASE DATA'!M50+'CASE DATA'!N50+'CASE DATA'!P50+'CASE DATA'!Q50+'CASE DATA'!R50,0),0)</f>
        <v>0</v>
      </c>
      <c r="E50" s="110">
        <f>IFERROR(IF('CASE DATA'!C50+7300&gt;'BASIC INFO'!$B$3,SUM('CASE DATA'!I50:'CASE DATA'!R50),0),0)</f>
        <v>0</v>
      </c>
    </row>
    <row r="51" spans="1:5" x14ac:dyDescent="0.3">
      <c r="A51" s="117" t="str">
        <f>IF('CASE DATA'!A51="","",'CASE DATA'!A51)</f>
        <v/>
      </c>
      <c r="B51" s="114" t="str">
        <f>IF('CASE DATA'!A51&lt;&gt;"",IF('CASE DATA'!F51=0, "open charge", 'CASE DATA'!F51),"")</f>
        <v/>
      </c>
      <c r="C51" s="108">
        <f>IFERROR(IF('CASE DATA'!C51+7300&lt;'BASIC INFO'!$B$3,'CASE DATA'!K51+'CASE DATA'!O51,0),0)</f>
        <v>0</v>
      </c>
      <c r="D51" s="109">
        <f>IFERROR(IF('CASE DATA'!C51+7300&lt;'BASIC INFO'!$B$3,'CASE DATA'!I51+'CASE DATA'!J51+'CASE DATA'!L51+'CASE DATA'!M51+'CASE DATA'!N51+'CASE DATA'!P51+'CASE DATA'!Q51+'CASE DATA'!R51,0),0)</f>
        <v>0</v>
      </c>
      <c r="E51" s="110">
        <f>IFERROR(IF('CASE DATA'!C51+7300&gt;'BASIC INFO'!$B$3,SUM('CASE DATA'!I51:'CASE DATA'!R51),0),0)</f>
        <v>0</v>
      </c>
    </row>
    <row r="52" spans="1:5" x14ac:dyDescent="0.3">
      <c r="A52" s="117" t="str">
        <f>IF('CASE DATA'!A52="","",'CASE DATA'!A52)</f>
        <v/>
      </c>
      <c r="B52" s="114" t="str">
        <f>IF('CASE DATA'!A52&lt;&gt;"",IF('CASE DATA'!F52=0, "open charge", 'CASE DATA'!F52),"")</f>
        <v/>
      </c>
      <c r="C52" s="108">
        <f>IFERROR(IF('CASE DATA'!C52+7300&lt;'BASIC INFO'!$B$3,'CASE DATA'!K52+'CASE DATA'!O52,0),0)</f>
        <v>0</v>
      </c>
      <c r="D52" s="109">
        <f>IFERROR(IF('CASE DATA'!C52+7300&lt;'BASIC INFO'!$B$3,'CASE DATA'!I52+'CASE DATA'!J52+'CASE DATA'!L52+'CASE DATA'!M52+'CASE DATA'!N52+'CASE DATA'!P52+'CASE DATA'!Q52+'CASE DATA'!R52,0),0)</f>
        <v>0</v>
      </c>
      <c r="E52" s="110">
        <f>IFERROR(IF('CASE DATA'!C52+7300&gt;'BASIC INFO'!$B$3,SUM('CASE DATA'!I52:'CASE DATA'!R52),0),0)</f>
        <v>0</v>
      </c>
    </row>
    <row r="53" spans="1:5" x14ac:dyDescent="0.3">
      <c r="A53" s="117" t="str">
        <f>IF('CASE DATA'!A53="","",'CASE DATA'!A53)</f>
        <v/>
      </c>
      <c r="B53" s="114" t="str">
        <f>IF('CASE DATA'!A53&lt;&gt;"",IF('CASE DATA'!F53=0, "open charge", 'CASE DATA'!F53),"")</f>
        <v/>
      </c>
      <c r="C53" s="108">
        <f>IFERROR(IF('CASE DATA'!C53+7300&lt;'BASIC INFO'!$B$3,'CASE DATA'!K53+'CASE DATA'!O53,0),0)</f>
        <v>0</v>
      </c>
      <c r="D53" s="109">
        <f>IFERROR(IF('CASE DATA'!C53+7300&lt;'BASIC INFO'!$B$3,'CASE DATA'!I53+'CASE DATA'!J53+'CASE DATA'!L53+'CASE DATA'!M53+'CASE DATA'!N53+'CASE DATA'!P53+'CASE DATA'!Q53+'CASE DATA'!R53,0),0)</f>
        <v>0</v>
      </c>
      <c r="E53" s="110">
        <f>IFERROR(IF('CASE DATA'!C53+7300&gt;'BASIC INFO'!$B$3,SUM('CASE DATA'!I53:'CASE DATA'!R53),0),0)</f>
        <v>0</v>
      </c>
    </row>
    <row r="54" spans="1:5" x14ac:dyDescent="0.3">
      <c r="A54" s="117" t="str">
        <f>IF('CASE DATA'!A54="","",'CASE DATA'!A54)</f>
        <v/>
      </c>
      <c r="B54" s="114" t="str">
        <f>IF('CASE DATA'!A54&lt;&gt;"",IF('CASE DATA'!F54=0, "open charge", 'CASE DATA'!F54),"")</f>
        <v/>
      </c>
      <c r="C54" s="108">
        <f>IFERROR(IF('CASE DATA'!C54+7300&lt;'BASIC INFO'!$B$3,'CASE DATA'!K54+'CASE DATA'!O54,0),0)</f>
        <v>0</v>
      </c>
      <c r="D54" s="109">
        <f>IFERROR(IF('CASE DATA'!C54+7300&lt;'BASIC INFO'!$B$3,'CASE DATA'!I54+'CASE DATA'!J54+'CASE DATA'!L54+'CASE DATA'!M54+'CASE DATA'!N54+'CASE DATA'!P54+'CASE DATA'!Q54+'CASE DATA'!R54,0),0)</f>
        <v>0</v>
      </c>
      <c r="E54" s="110">
        <f>IFERROR(IF('CASE DATA'!C54+7300&gt;'BASIC INFO'!$B$3,SUM('CASE DATA'!I54:'CASE DATA'!R54),0),0)</f>
        <v>0</v>
      </c>
    </row>
    <row r="55" spans="1:5" x14ac:dyDescent="0.3">
      <c r="A55" s="117" t="str">
        <f>IF('CASE DATA'!A55="","",'CASE DATA'!A55)</f>
        <v/>
      </c>
      <c r="B55" s="114" t="str">
        <f>IF('CASE DATA'!A55&lt;&gt;"",IF('CASE DATA'!F55=0, "open charge", 'CASE DATA'!F55),"")</f>
        <v/>
      </c>
      <c r="C55" s="108">
        <f>IFERROR(IF('CASE DATA'!C55+7300&lt;'BASIC INFO'!$B$3,'CASE DATA'!K55+'CASE DATA'!O55,0),0)</f>
        <v>0</v>
      </c>
      <c r="D55" s="109">
        <f>IFERROR(IF('CASE DATA'!C55+7300&lt;'BASIC INFO'!$B$3,'CASE DATA'!I55+'CASE DATA'!J55+'CASE DATA'!L55+'CASE DATA'!M55+'CASE DATA'!N55+'CASE DATA'!P55+'CASE DATA'!Q55+'CASE DATA'!R55,0),0)</f>
        <v>0</v>
      </c>
      <c r="E55" s="110">
        <f>IFERROR(IF('CASE DATA'!C55+7300&gt;'BASIC INFO'!$B$3,SUM('CASE DATA'!I55:'CASE DATA'!R55),0),0)</f>
        <v>0</v>
      </c>
    </row>
    <row r="56" spans="1:5" x14ac:dyDescent="0.3">
      <c r="A56" s="117" t="str">
        <f>IF('CASE DATA'!A56="","",'CASE DATA'!A56)</f>
        <v/>
      </c>
      <c r="B56" s="114" t="str">
        <f>IF('CASE DATA'!A56&lt;&gt;"",IF('CASE DATA'!F56=0, "open charge", 'CASE DATA'!F56),"")</f>
        <v/>
      </c>
      <c r="C56" s="108">
        <f>IFERROR(IF('CASE DATA'!C56+7300&lt;'BASIC INFO'!$B$3,'CASE DATA'!K56+'CASE DATA'!O56,0),0)</f>
        <v>0</v>
      </c>
      <c r="D56" s="109">
        <f>IFERROR(IF('CASE DATA'!C56+7300&lt;'BASIC INFO'!$B$3,'CASE DATA'!I56+'CASE DATA'!J56+'CASE DATA'!L56+'CASE DATA'!M56+'CASE DATA'!N56+'CASE DATA'!P56+'CASE DATA'!Q56+'CASE DATA'!R56,0),0)</f>
        <v>0</v>
      </c>
      <c r="E56" s="110">
        <f>IFERROR(IF('CASE DATA'!C56+7300&gt;'BASIC INFO'!$B$3,SUM('CASE DATA'!I56:'CASE DATA'!R56),0),0)</f>
        <v>0</v>
      </c>
    </row>
    <row r="57" spans="1:5" x14ac:dyDescent="0.3">
      <c r="A57" s="117" t="str">
        <f>IF('CASE DATA'!A57="","",'CASE DATA'!A57)</f>
        <v/>
      </c>
      <c r="B57" s="114" t="str">
        <f>IF('CASE DATA'!A57&lt;&gt;"",IF('CASE DATA'!F57=0, "open charge", 'CASE DATA'!F57),"")</f>
        <v/>
      </c>
      <c r="C57" s="108">
        <f>IFERROR(IF('CASE DATA'!C57+7300&lt;'BASIC INFO'!$B$3,'CASE DATA'!K57+'CASE DATA'!O57,0),0)</f>
        <v>0</v>
      </c>
      <c r="D57" s="109">
        <f>IFERROR(IF('CASE DATA'!C57+7300&lt;'BASIC INFO'!$B$3,'CASE DATA'!I57+'CASE DATA'!J57+'CASE DATA'!L57+'CASE DATA'!M57+'CASE DATA'!N57+'CASE DATA'!P57+'CASE DATA'!Q57+'CASE DATA'!R57,0),0)</f>
        <v>0</v>
      </c>
      <c r="E57" s="110">
        <f>IFERROR(IF('CASE DATA'!C57+7300&gt;'BASIC INFO'!$B$3,SUM('CASE DATA'!I57:'CASE DATA'!R57),0),0)</f>
        <v>0</v>
      </c>
    </row>
    <row r="58" spans="1:5" x14ac:dyDescent="0.3">
      <c r="A58" s="117" t="str">
        <f>IF('CASE DATA'!A58="","",'CASE DATA'!A58)</f>
        <v/>
      </c>
      <c r="B58" s="114" t="str">
        <f>IF('CASE DATA'!A58&lt;&gt;"",IF('CASE DATA'!F58=0, "open charge", 'CASE DATA'!F58),"")</f>
        <v/>
      </c>
      <c r="C58" s="108">
        <f>IFERROR(IF('CASE DATA'!C58+7300&lt;'BASIC INFO'!$B$3,'CASE DATA'!K58+'CASE DATA'!O58,0),0)</f>
        <v>0</v>
      </c>
      <c r="D58" s="109">
        <f>IFERROR(IF('CASE DATA'!C58+7300&lt;'BASIC INFO'!$B$3,'CASE DATA'!I58+'CASE DATA'!J58+'CASE DATA'!L58+'CASE DATA'!M58+'CASE DATA'!N58+'CASE DATA'!P58+'CASE DATA'!Q58+'CASE DATA'!R58,0),0)</f>
        <v>0</v>
      </c>
      <c r="E58" s="110">
        <f>IFERROR(IF('CASE DATA'!C58+7300&gt;'BASIC INFO'!$B$3,SUM('CASE DATA'!I58:'CASE DATA'!R58),0),0)</f>
        <v>0</v>
      </c>
    </row>
    <row r="59" spans="1:5" x14ac:dyDescent="0.3">
      <c r="A59" s="117" t="str">
        <f>IF('CASE DATA'!A59="","",'CASE DATA'!A59)</f>
        <v/>
      </c>
      <c r="B59" s="114" t="str">
        <f>IF('CASE DATA'!A59&lt;&gt;"",IF('CASE DATA'!F59=0, "open charge", 'CASE DATA'!F59),"")</f>
        <v/>
      </c>
      <c r="C59" s="108">
        <f>IFERROR(IF('CASE DATA'!C59+7300&lt;'BASIC INFO'!$B$3,'CASE DATA'!K59+'CASE DATA'!O59,0),0)</f>
        <v>0</v>
      </c>
      <c r="D59" s="109">
        <f>IFERROR(IF('CASE DATA'!C59+7300&lt;'BASIC INFO'!$B$3,'CASE DATA'!I59+'CASE DATA'!J59+'CASE DATA'!L59+'CASE DATA'!M59+'CASE DATA'!N59+'CASE DATA'!P59+'CASE DATA'!Q59+'CASE DATA'!R59,0),0)</f>
        <v>0</v>
      </c>
      <c r="E59" s="110">
        <f>IFERROR(IF('CASE DATA'!C59+7300&gt;'BASIC INFO'!$B$3,SUM('CASE DATA'!I59:'CASE DATA'!R59),0),0)</f>
        <v>0</v>
      </c>
    </row>
    <row r="60" spans="1:5" x14ac:dyDescent="0.3">
      <c r="A60" s="117" t="str">
        <f>IF('CASE DATA'!A60="","",'CASE DATA'!A60)</f>
        <v/>
      </c>
      <c r="B60" s="114" t="str">
        <f>IF('CASE DATA'!A60&lt;&gt;"",IF('CASE DATA'!F60=0, "open charge", 'CASE DATA'!F60),"")</f>
        <v/>
      </c>
      <c r="C60" s="108">
        <f>IFERROR(IF('CASE DATA'!C60+7300&lt;'BASIC INFO'!$B$3,'CASE DATA'!K60+'CASE DATA'!O60,0),0)</f>
        <v>0</v>
      </c>
      <c r="D60" s="109">
        <f>IFERROR(IF('CASE DATA'!C60+7300&lt;'BASIC INFO'!$B$3,'CASE DATA'!I60+'CASE DATA'!J60+'CASE DATA'!L60+'CASE DATA'!M60+'CASE DATA'!N60+'CASE DATA'!P60+'CASE DATA'!Q60+'CASE DATA'!R60,0),0)</f>
        <v>0</v>
      </c>
      <c r="E60" s="110">
        <f>IFERROR(IF('CASE DATA'!C60+7300&gt;'BASIC INFO'!$B$3,SUM('CASE DATA'!I60:'CASE DATA'!R60),0),0)</f>
        <v>0</v>
      </c>
    </row>
    <row r="61" spans="1:5" x14ac:dyDescent="0.3">
      <c r="A61" s="117" t="str">
        <f>IF('CASE DATA'!A61="","",'CASE DATA'!A61)</f>
        <v/>
      </c>
      <c r="B61" s="114" t="str">
        <f>IF('CASE DATA'!A61&lt;&gt;"",IF('CASE DATA'!F61=0, "open charge", 'CASE DATA'!F61),"")</f>
        <v/>
      </c>
      <c r="C61" s="108">
        <f>IFERROR(IF('CASE DATA'!C61+7300&lt;'BASIC INFO'!$B$3,'CASE DATA'!K61+'CASE DATA'!O61,0),0)</f>
        <v>0</v>
      </c>
      <c r="D61" s="109">
        <f>IFERROR(IF('CASE DATA'!C61+7300&lt;'BASIC INFO'!$B$3,'CASE DATA'!I61+'CASE DATA'!J61+'CASE DATA'!L61+'CASE DATA'!M61+'CASE DATA'!N61+'CASE DATA'!P61+'CASE DATA'!Q61+'CASE DATA'!R61,0),0)</f>
        <v>0</v>
      </c>
      <c r="E61" s="110">
        <f>IFERROR(IF('CASE DATA'!C61+7300&gt;'BASIC INFO'!$B$3,SUM('CASE DATA'!I61:'CASE DATA'!R61),0),0)</f>
        <v>0</v>
      </c>
    </row>
    <row r="62" spans="1:5" x14ac:dyDescent="0.3">
      <c r="A62" s="117" t="str">
        <f>IF('CASE DATA'!A62="","",'CASE DATA'!A62)</f>
        <v/>
      </c>
      <c r="B62" s="114" t="str">
        <f>IF('CASE DATA'!A62&lt;&gt;"",IF('CASE DATA'!F62=0, "open charge", 'CASE DATA'!F62),"")</f>
        <v/>
      </c>
      <c r="C62" s="108">
        <f>IFERROR(IF('CASE DATA'!C62+7300&lt;'BASIC INFO'!$B$3,'CASE DATA'!K62+'CASE DATA'!O62,0),0)</f>
        <v>0</v>
      </c>
      <c r="D62" s="109">
        <f>IFERROR(IF('CASE DATA'!C62+7300&lt;'BASIC INFO'!$B$3,'CASE DATA'!I62+'CASE DATA'!J62+'CASE DATA'!L62+'CASE DATA'!M62+'CASE DATA'!N62+'CASE DATA'!P62+'CASE DATA'!Q62+'CASE DATA'!R62,0),0)</f>
        <v>0</v>
      </c>
      <c r="E62" s="110">
        <f>IFERROR(IF('CASE DATA'!C62+7300&gt;'BASIC INFO'!$B$3,SUM('CASE DATA'!I62:'CASE DATA'!R62),0),0)</f>
        <v>0</v>
      </c>
    </row>
    <row r="63" spans="1:5" x14ac:dyDescent="0.3">
      <c r="A63" s="117" t="str">
        <f>IF('CASE DATA'!A63="","",'CASE DATA'!A63)</f>
        <v/>
      </c>
      <c r="B63" s="114" t="str">
        <f>IF('CASE DATA'!A63&lt;&gt;"",IF('CASE DATA'!F63=0, "open charge", 'CASE DATA'!F63),"")</f>
        <v/>
      </c>
      <c r="C63" s="108">
        <f>IFERROR(IF('CASE DATA'!C63+7300&lt;'BASIC INFO'!$B$3,'CASE DATA'!K63+'CASE DATA'!O63,0),0)</f>
        <v>0</v>
      </c>
      <c r="D63" s="109">
        <f>IFERROR(IF('CASE DATA'!C63+7300&lt;'BASIC INFO'!$B$3,'CASE DATA'!I63+'CASE DATA'!J63+'CASE DATA'!L63+'CASE DATA'!M63+'CASE DATA'!N63+'CASE DATA'!P63+'CASE DATA'!Q63+'CASE DATA'!R63,0),0)</f>
        <v>0</v>
      </c>
      <c r="E63" s="110">
        <f>IFERROR(IF('CASE DATA'!C63+7300&gt;'BASIC INFO'!$B$3,SUM('CASE DATA'!I63:'CASE DATA'!R63),0),0)</f>
        <v>0</v>
      </c>
    </row>
    <row r="64" spans="1:5" x14ac:dyDescent="0.3">
      <c r="A64" s="117" t="str">
        <f>IF('CASE DATA'!A64="","",'CASE DATA'!A64)</f>
        <v/>
      </c>
      <c r="B64" s="114" t="str">
        <f>IF('CASE DATA'!A64&lt;&gt;"",IF('CASE DATA'!F64=0, "open charge", 'CASE DATA'!F64),"")</f>
        <v/>
      </c>
      <c r="C64" s="108">
        <f>IFERROR(IF('CASE DATA'!C64+7300&lt;'BASIC INFO'!$B$3,'CASE DATA'!K64+'CASE DATA'!O64,0),0)</f>
        <v>0</v>
      </c>
      <c r="D64" s="109">
        <f>IFERROR(IF('CASE DATA'!C64+7300&lt;'BASIC INFO'!$B$3,'CASE DATA'!I64+'CASE DATA'!J64+'CASE DATA'!L64+'CASE DATA'!M64+'CASE DATA'!N64+'CASE DATA'!P64+'CASE DATA'!Q64+'CASE DATA'!R64,0),0)</f>
        <v>0</v>
      </c>
      <c r="E64" s="110">
        <f>IFERROR(IF('CASE DATA'!C64+7300&gt;'BASIC INFO'!$B$3,SUM('CASE DATA'!I64:'CASE DATA'!R64),0),0)</f>
        <v>0</v>
      </c>
    </row>
    <row r="65" spans="1:5" x14ac:dyDescent="0.3">
      <c r="A65" s="117" t="str">
        <f>IF('CASE DATA'!A65="","",'CASE DATA'!A65)</f>
        <v/>
      </c>
      <c r="B65" s="114" t="str">
        <f>IF('CASE DATA'!A65&lt;&gt;"",IF('CASE DATA'!F65=0, "open charge", 'CASE DATA'!F65),"")</f>
        <v/>
      </c>
      <c r="C65" s="108">
        <f>IFERROR(IF('CASE DATA'!C65+7300&lt;'BASIC INFO'!$B$3,'CASE DATA'!K65+'CASE DATA'!O65,0),0)</f>
        <v>0</v>
      </c>
      <c r="D65" s="109">
        <f>IFERROR(IF('CASE DATA'!C65+7300&lt;'BASIC INFO'!$B$3,'CASE DATA'!I65+'CASE DATA'!J65+'CASE DATA'!L65+'CASE DATA'!M65+'CASE DATA'!N65+'CASE DATA'!P65+'CASE DATA'!Q65+'CASE DATA'!R65,0),0)</f>
        <v>0</v>
      </c>
      <c r="E65" s="110">
        <f>IFERROR(IF('CASE DATA'!C65+7300&gt;'BASIC INFO'!$B$3,SUM('CASE DATA'!I65:'CASE DATA'!R65),0),0)</f>
        <v>0</v>
      </c>
    </row>
    <row r="66" spans="1:5" x14ac:dyDescent="0.3">
      <c r="A66" s="117" t="str">
        <f>IF('CASE DATA'!A66="","",'CASE DATA'!A66)</f>
        <v/>
      </c>
      <c r="B66" s="114" t="str">
        <f>IF('CASE DATA'!A66&lt;&gt;"",IF('CASE DATA'!F66=0, "open charge", 'CASE DATA'!F66),"")</f>
        <v/>
      </c>
      <c r="C66" s="108">
        <f>IFERROR(IF('CASE DATA'!C66+7300&lt;'BASIC INFO'!$B$3,'CASE DATA'!K66+'CASE DATA'!O66,0),0)</f>
        <v>0</v>
      </c>
      <c r="D66" s="109">
        <f>IFERROR(IF('CASE DATA'!C66+7300&lt;'BASIC INFO'!$B$3,'CASE DATA'!I66+'CASE DATA'!J66+'CASE DATA'!L66+'CASE DATA'!M66+'CASE DATA'!N66+'CASE DATA'!P66+'CASE DATA'!Q66+'CASE DATA'!R66,0),0)</f>
        <v>0</v>
      </c>
      <c r="E66" s="110">
        <f>IFERROR(IF('CASE DATA'!C66+7300&gt;'BASIC INFO'!$B$3,SUM('CASE DATA'!I66:'CASE DATA'!R66),0),0)</f>
        <v>0</v>
      </c>
    </row>
    <row r="67" spans="1:5" x14ac:dyDescent="0.3">
      <c r="A67" s="117" t="str">
        <f>IF('CASE DATA'!A67="","",'CASE DATA'!A67)</f>
        <v/>
      </c>
      <c r="B67" s="114" t="str">
        <f>IF('CASE DATA'!A67&lt;&gt;"",IF('CASE DATA'!F67=0, "open charge", 'CASE DATA'!F67),"")</f>
        <v/>
      </c>
      <c r="C67" s="108">
        <f>IFERROR(IF('CASE DATA'!C67+7300&lt;'BASIC INFO'!$B$3,'CASE DATA'!K67+'CASE DATA'!O67,0),0)</f>
        <v>0</v>
      </c>
      <c r="D67" s="109">
        <f>IFERROR(IF('CASE DATA'!C67+7300&lt;'BASIC INFO'!$B$3,'CASE DATA'!I67+'CASE DATA'!J67+'CASE DATA'!L67+'CASE DATA'!M67+'CASE DATA'!N67+'CASE DATA'!P67+'CASE DATA'!Q67+'CASE DATA'!R67,0),0)</f>
        <v>0</v>
      </c>
      <c r="E67" s="110">
        <f>IFERROR(IF('CASE DATA'!C67+7300&gt;'BASIC INFO'!$B$3,SUM('CASE DATA'!I67:'CASE DATA'!R67),0),0)</f>
        <v>0</v>
      </c>
    </row>
    <row r="68" spans="1:5" x14ac:dyDescent="0.3">
      <c r="A68" s="117" t="str">
        <f>IF('CASE DATA'!A68="","",'CASE DATA'!A68)</f>
        <v/>
      </c>
      <c r="B68" s="114" t="str">
        <f>IF('CASE DATA'!A68&lt;&gt;"",IF('CASE DATA'!F68=0, "open charge", 'CASE DATA'!F68),"")</f>
        <v/>
      </c>
      <c r="C68" s="108">
        <f>IFERROR(IF('CASE DATA'!C68+7300&lt;'BASIC INFO'!$B$3,'CASE DATA'!K68+'CASE DATA'!O68,0),0)</f>
        <v>0</v>
      </c>
      <c r="D68" s="109">
        <f>IFERROR(IF('CASE DATA'!C68+7300&lt;'BASIC INFO'!$B$3,'CASE DATA'!I68+'CASE DATA'!J68+'CASE DATA'!L68+'CASE DATA'!M68+'CASE DATA'!N68+'CASE DATA'!P68+'CASE DATA'!Q68+'CASE DATA'!R68,0),0)</f>
        <v>0</v>
      </c>
      <c r="E68" s="110">
        <f>IFERROR(IF('CASE DATA'!C68+7300&gt;'BASIC INFO'!$B$3,SUM('CASE DATA'!I68:'CASE DATA'!R68),0),0)</f>
        <v>0</v>
      </c>
    </row>
    <row r="69" spans="1:5" x14ac:dyDescent="0.3">
      <c r="A69" s="117" t="str">
        <f>IF('CASE DATA'!A69="","",'CASE DATA'!A69)</f>
        <v/>
      </c>
      <c r="B69" s="114" t="str">
        <f>IF('CASE DATA'!A69&lt;&gt;"",IF('CASE DATA'!F69=0, "open charge", 'CASE DATA'!F69),"")</f>
        <v/>
      </c>
      <c r="C69" s="108">
        <f>IFERROR(IF('CASE DATA'!C69+7300&lt;'BASIC INFO'!$B$3,'CASE DATA'!K69+'CASE DATA'!O69,0),0)</f>
        <v>0</v>
      </c>
      <c r="D69" s="109">
        <f>IFERROR(IF('CASE DATA'!C69+7300&lt;'BASIC INFO'!$B$3,'CASE DATA'!I69+'CASE DATA'!J69+'CASE DATA'!L69+'CASE DATA'!M69+'CASE DATA'!N69+'CASE DATA'!P69+'CASE DATA'!Q69+'CASE DATA'!R69,0),0)</f>
        <v>0</v>
      </c>
      <c r="E69" s="110">
        <f>IFERROR(IF('CASE DATA'!C69+7300&gt;'BASIC INFO'!$B$3,SUM('CASE DATA'!I69:'CASE DATA'!R69),0),0)</f>
        <v>0</v>
      </c>
    </row>
    <row r="70" spans="1:5" x14ac:dyDescent="0.3">
      <c r="A70" s="117" t="str">
        <f>IF('CASE DATA'!A70="","",'CASE DATA'!A70)</f>
        <v/>
      </c>
      <c r="B70" s="114" t="str">
        <f>IF('CASE DATA'!A70&lt;&gt;"",IF('CASE DATA'!F70=0, "open charge", 'CASE DATA'!F70),"")</f>
        <v/>
      </c>
      <c r="C70" s="108">
        <f>IFERROR(IF('CASE DATA'!C70+7300&lt;'BASIC INFO'!$B$3,'CASE DATA'!K70+'CASE DATA'!O70,0),0)</f>
        <v>0</v>
      </c>
      <c r="D70" s="109">
        <f>IFERROR(IF('CASE DATA'!C70+7300&lt;'BASIC INFO'!$B$3,'CASE DATA'!I70+'CASE DATA'!J70+'CASE DATA'!L70+'CASE DATA'!M70+'CASE DATA'!N70+'CASE DATA'!P70+'CASE DATA'!Q70+'CASE DATA'!R70,0),0)</f>
        <v>0</v>
      </c>
      <c r="E70" s="110">
        <f>IFERROR(IF('CASE DATA'!C70+7300&gt;'BASIC INFO'!$B$3,SUM('CASE DATA'!I70:'CASE DATA'!R70),0),0)</f>
        <v>0</v>
      </c>
    </row>
    <row r="71" spans="1:5" x14ac:dyDescent="0.3">
      <c r="A71" s="117" t="str">
        <f>IF('CASE DATA'!A71="","",'CASE DATA'!A71)</f>
        <v/>
      </c>
      <c r="B71" s="114" t="str">
        <f>IF('CASE DATA'!A71&lt;&gt;"",IF('CASE DATA'!F71=0, "open charge", 'CASE DATA'!F71),"")</f>
        <v/>
      </c>
      <c r="C71" s="108">
        <f>IFERROR(IF('CASE DATA'!C71+7300&lt;'BASIC INFO'!$B$3,'CASE DATA'!K71+'CASE DATA'!O71,0),0)</f>
        <v>0</v>
      </c>
      <c r="D71" s="109">
        <f>IFERROR(IF('CASE DATA'!C71+7300&lt;'BASIC INFO'!$B$3,'CASE DATA'!I71+'CASE DATA'!J71+'CASE DATA'!L71+'CASE DATA'!M71+'CASE DATA'!N71+'CASE DATA'!P71+'CASE DATA'!Q71+'CASE DATA'!R71,0),0)</f>
        <v>0</v>
      </c>
      <c r="E71" s="110">
        <f>IFERROR(IF('CASE DATA'!C71+7300&gt;'BASIC INFO'!$B$3,SUM('CASE DATA'!I71:'CASE DATA'!R71),0),0)</f>
        <v>0</v>
      </c>
    </row>
    <row r="72" spans="1:5" x14ac:dyDescent="0.3">
      <c r="A72" s="117" t="str">
        <f>IF('CASE DATA'!A72="","",'CASE DATA'!A72)</f>
        <v/>
      </c>
      <c r="B72" s="114" t="str">
        <f>IF('CASE DATA'!A72&lt;&gt;"",IF('CASE DATA'!F72=0, "open charge", 'CASE DATA'!F72),"")</f>
        <v/>
      </c>
      <c r="C72" s="108">
        <f>IFERROR(IF('CASE DATA'!C72+7300&lt;'BASIC INFO'!$B$3,'CASE DATA'!K72+'CASE DATA'!O72,0),0)</f>
        <v>0</v>
      </c>
      <c r="D72" s="109">
        <f>IFERROR(IF('CASE DATA'!C72+7300&lt;'BASIC INFO'!$B$3,'CASE DATA'!I72+'CASE DATA'!J72+'CASE DATA'!L72+'CASE DATA'!M72+'CASE DATA'!N72+'CASE DATA'!P72+'CASE DATA'!Q72+'CASE DATA'!R72,0),0)</f>
        <v>0</v>
      </c>
      <c r="E72" s="110">
        <f>IFERROR(IF('CASE DATA'!C72+7300&gt;'BASIC INFO'!$B$3,SUM('CASE DATA'!I72:'CASE DATA'!R72),0),0)</f>
        <v>0</v>
      </c>
    </row>
    <row r="73" spans="1:5" x14ac:dyDescent="0.3">
      <c r="A73" s="117" t="str">
        <f>IF('CASE DATA'!A73="","",'CASE DATA'!A73)</f>
        <v/>
      </c>
      <c r="B73" s="114" t="str">
        <f>IF('CASE DATA'!A73&lt;&gt;"",IF('CASE DATA'!F73=0, "open charge", 'CASE DATA'!F73),"")</f>
        <v/>
      </c>
      <c r="C73" s="108">
        <f>IFERROR(IF('CASE DATA'!C73+7300&lt;'BASIC INFO'!$B$3,'CASE DATA'!K73+'CASE DATA'!O73,0),0)</f>
        <v>0</v>
      </c>
      <c r="D73" s="109">
        <f>IFERROR(IF('CASE DATA'!C73+7300&lt;'BASIC INFO'!$B$3,'CASE DATA'!I73+'CASE DATA'!J73+'CASE DATA'!L73+'CASE DATA'!M73+'CASE DATA'!N73+'CASE DATA'!P73+'CASE DATA'!Q73+'CASE DATA'!R73,0),0)</f>
        <v>0</v>
      </c>
      <c r="E73" s="110">
        <f>IFERROR(IF('CASE DATA'!C73+7300&gt;'BASIC INFO'!$B$3,SUM('CASE DATA'!I73:'CASE DATA'!R73),0),0)</f>
        <v>0</v>
      </c>
    </row>
    <row r="74" spans="1:5" x14ac:dyDescent="0.3">
      <c r="A74" s="117" t="str">
        <f>IF('CASE DATA'!A74="","",'CASE DATA'!A74)</f>
        <v/>
      </c>
      <c r="B74" s="114" t="str">
        <f>IF('CASE DATA'!A74&lt;&gt;"",IF('CASE DATA'!F74=0, "open charge", 'CASE DATA'!F74),"")</f>
        <v/>
      </c>
      <c r="C74" s="108">
        <f>IFERROR(IF('CASE DATA'!C74+7300&lt;'BASIC INFO'!$B$3,'CASE DATA'!K74+'CASE DATA'!O74,0),0)</f>
        <v>0</v>
      </c>
      <c r="D74" s="109">
        <f>IFERROR(IF('CASE DATA'!C74+7300&lt;'BASIC INFO'!$B$3,'CASE DATA'!I74+'CASE DATA'!J74+'CASE DATA'!L74+'CASE DATA'!M74+'CASE DATA'!N74+'CASE DATA'!P74+'CASE DATA'!Q74+'CASE DATA'!R74,0),0)</f>
        <v>0</v>
      </c>
      <c r="E74" s="110">
        <f>IFERROR(IF('CASE DATA'!C74+7300&gt;'BASIC INFO'!$B$3,SUM('CASE DATA'!I74:'CASE DATA'!R74),0),0)</f>
        <v>0</v>
      </c>
    </row>
    <row r="75" spans="1:5" x14ac:dyDescent="0.3">
      <c r="A75" s="117" t="str">
        <f>IF('CASE DATA'!A75="","",'CASE DATA'!A75)</f>
        <v/>
      </c>
      <c r="B75" s="114" t="str">
        <f>IF('CASE DATA'!A75&lt;&gt;"",IF('CASE DATA'!F75=0, "open charge", 'CASE DATA'!F75),"")</f>
        <v/>
      </c>
      <c r="C75" s="108">
        <f>IFERROR(IF('CASE DATA'!C75+7300&lt;'BASIC INFO'!$B$3,'CASE DATA'!K75+'CASE DATA'!O75,0),0)</f>
        <v>0</v>
      </c>
      <c r="D75" s="109">
        <f>IFERROR(IF('CASE DATA'!C75+7300&lt;'BASIC INFO'!$B$3,'CASE DATA'!I75+'CASE DATA'!J75+'CASE DATA'!L75+'CASE DATA'!M75+'CASE DATA'!N75+'CASE DATA'!P75+'CASE DATA'!Q75+'CASE DATA'!R75,0),0)</f>
        <v>0</v>
      </c>
      <c r="E75" s="110">
        <f>IFERROR(IF('CASE DATA'!C75+7300&gt;'BASIC INFO'!$B$3,SUM('CASE DATA'!I75:'CASE DATA'!R75),0),0)</f>
        <v>0</v>
      </c>
    </row>
    <row r="76" spans="1:5" x14ac:dyDescent="0.3">
      <c r="A76" s="117" t="str">
        <f>IF('CASE DATA'!A76="","",'CASE DATA'!A76)</f>
        <v/>
      </c>
      <c r="B76" s="114" t="str">
        <f>IF('CASE DATA'!A76&lt;&gt;"",IF('CASE DATA'!F76=0, "open charge", 'CASE DATA'!F76),"")</f>
        <v/>
      </c>
      <c r="C76" s="108">
        <f>IFERROR(IF('CASE DATA'!C76+7300&lt;'BASIC INFO'!$B$3,'CASE DATA'!K76+'CASE DATA'!O76,0),0)</f>
        <v>0</v>
      </c>
      <c r="D76" s="109">
        <f>IFERROR(IF('CASE DATA'!C76+7300&lt;'BASIC INFO'!$B$3,'CASE DATA'!I76+'CASE DATA'!J76+'CASE DATA'!L76+'CASE DATA'!M76+'CASE DATA'!N76+'CASE DATA'!P76+'CASE DATA'!Q76+'CASE DATA'!R76,0),0)</f>
        <v>0</v>
      </c>
      <c r="E76" s="110">
        <f>IFERROR(IF('CASE DATA'!C76+7300&gt;'BASIC INFO'!$B$3,SUM('CASE DATA'!I76:'CASE DATA'!R76),0),0)</f>
        <v>0</v>
      </c>
    </row>
    <row r="77" spans="1:5" x14ac:dyDescent="0.3">
      <c r="A77" s="117" t="str">
        <f>IF('CASE DATA'!A77="","",'CASE DATA'!A77)</f>
        <v/>
      </c>
      <c r="B77" s="114" t="str">
        <f>IF('CASE DATA'!A77&lt;&gt;"",IF('CASE DATA'!F77=0, "open charge", 'CASE DATA'!F77),"")</f>
        <v/>
      </c>
      <c r="C77" s="108">
        <f>IFERROR(IF('CASE DATA'!C77+7300&lt;'BASIC INFO'!$B$3,'CASE DATA'!K77+'CASE DATA'!O77,0),0)</f>
        <v>0</v>
      </c>
      <c r="D77" s="109">
        <f>IFERROR(IF('CASE DATA'!C77+7300&lt;'BASIC INFO'!$B$3,'CASE DATA'!I77+'CASE DATA'!J77+'CASE DATA'!L77+'CASE DATA'!M77+'CASE DATA'!N77+'CASE DATA'!P77+'CASE DATA'!Q77+'CASE DATA'!R77,0),0)</f>
        <v>0</v>
      </c>
      <c r="E77" s="110">
        <f>IFERROR(IF('CASE DATA'!C77+7300&gt;'BASIC INFO'!$B$3,SUM('CASE DATA'!I77:'CASE DATA'!R77),0),0)</f>
        <v>0</v>
      </c>
    </row>
    <row r="78" spans="1:5" x14ac:dyDescent="0.3">
      <c r="A78" s="117" t="str">
        <f>IF('CASE DATA'!A78="","",'CASE DATA'!A78)</f>
        <v/>
      </c>
      <c r="B78" s="114" t="str">
        <f>IF('CASE DATA'!A78&lt;&gt;"",IF('CASE DATA'!F78=0, "open charge", 'CASE DATA'!F78),"")</f>
        <v/>
      </c>
      <c r="C78" s="108">
        <f>IFERROR(IF('CASE DATA'!C78+7300&lt;'BASIC INFO'!$B$3,'CASE DATA'!K78+'CASE DATA'!O78,0),0)</f>
        <v>0</v>
      </c>
      <c r="D78" s="109">
        <f>IFERROR(IF('CASE DATA'!C78+7300&lt;'BASIC INFO'!$B$3,'CASE DATA'!I78+'CASE DATA'!J78+'CASE DATA'!L78+'CASE DATA'!M78+'CASE DATA'!N78+'CASE DATA'!P78+'CASE DATA'!Q78+'CASE DATA'!R78,0),0)</f>
        <v>0</v>
      </c>
      <c r="E78" s="110">
        <f>IFERROR(IF('CASE DATA'!C78+7300&gt;'BASIC INFO'!$B$3,SUM('CASE DATA'!I78:'CASE DATA'!R78),0),0)</f>
        <v>0</v>
      </c>
    </row>
    <row r="79" spans="1:5" x14ac:dyDescent="0.3">
      <c r="A79" s="117" t="str">
        <f>IF('CASE DATA'!A79="","",'CASE DATA'!A79)</f>
        <v/>
      </c>
      <c r="B79" s="114" t="str">
        <f>IF('CASE DATA'!A79&lt;&gt;"",IF('CASE DATA'!F79=0, "open charge", 'CASE DATA'!F79),"")</f>
        <v/>
      </c>
      <c r="C79" s="108">
        <f>IFERROR(IF('CASE DATA'!C79+7300&lt;'BASIC INFO'!$B$3,'CASE DATA'!K79+'CASE DATA'!O79,0),0)</f>
        <v>0</v>
      </c>
      <c r="D79" s="109">
        <f>IFERROR(IF('CASE DATA'!C79+7300&lt;'BASIC INFO'!$B$3,'CASE DATA'!I79+'CASE DATA'!J79+'CASE DATA'!L79+'CASE DATA'!M79+'CASE DATA'!N79+'CASE DATA'!P79+'CASE DATA'!Q79+'CASE DATA'!R79,0),0)</f>
        <v>0</v>
      </c>
      <c r="E79" s="110">
        <f>IFERROR(IF('CASE DATA'!C79+7300&gt;'BASIC INFO'!$B$3,SUM('CASE DATA'!I79:'CASE DATA'!R79),0),0)</f>
        <v>0</v>
      </c>
    </row>
    <row r="80" spans="1:5" x14ac:dyDescent="0.3">
      <c r="A80" s="117" t="str">
        <f>IF('CASE DATA'!A80="","",'CASE DATA'!A80)</f>
        <v/>
      </c>
      <c r="B80" s="114" t="str">
        <f>IF('CASE DATA'!A80&lt;&gt;"",IF('CASE DATA'!F80=0, "open charge", 'CASE DATA'!F80),"")</f>
        <v/>
      </c>
      <c r="C80" s="108">
        <f>IFERROR(IF('CASE DATA'!C80+7300&lt;'BASIC INFO'!$B$3,'CASE DATA'!K80+'CASE DATA'!O80,0),0)</f>
        <v>0</v>
      </c>
      <c r="D80" s="109">
        <f>IFERROR(IF('CASE DATA'!C80+7300&lt;'BASIC INFO'!$B$3,'CASE DATA'!I80+'CASE DATA'!J80+'CASE DATA'!L80+'CASE DATA'!M80+'CASE DATA'!N80+'CASE DATA'!P80+'CASE DATA'!Q80+'CASE DATA'!R80,0),0)</f>
        <v>0</v>
      </c>
      <c r="E80" s="110">
        <f>IFERROR(IF('CASE DATA'!C80+7300&gt;'BASIC INFO'!$B$3,SUM('CASE DATA'!I80:'CASE DATA'!R80),0),0)</f>
        <v>0</v>
      </c>
    </row>
    <row r="81" spans="1:5" x14ac:dyDescent="0.3">
      <c r="A81" s="117" t="str">
        <f>IF('CASE DATA'!A81="","",'CASE DATA'!A81)</f>
        <v/>
      </c>
      <c r="B81" s="114" t="str">
        <f>IF('CASE DATA'!A81&lt;&gt;"",IF('CASE DATA'!F81=0, "open charge", 'CASE DATA'!F81),"")</f>
        <v/>
      </c>
      <c r="C81" s="108">
        <f>IFERROR(IF('CASE DATA'!C81+7300&lt;'BASIC INFO'!$B$3,'CASE DATA'!K81+'CASE DATA'!O81,0),0)</f>
        <v>0</v>
      </c>
      <c r="D81" s="109">
        <f>IFERROR(IF('CASE DATA'!C81+7300&lt;'BASIC INFO'!$B$3,'CASE DATA'!I81+'CASE DATA'!J81+'CASE DATA'!L81+'CASE DATA'!M81+'CASE DATA'!N81+'CASE DATA'!P81+'CASE DATA'!Q81+'CASE DATA'!R81,0),0)</f>
        <v>0</v>
      </c>
      <c r="E81" s="110">
        <f>IFERROR(IF('CASE DATA'!C81+7300&gt;'BASIC INFO'!$B$3,SUM('CASE DATA'!I81:'CASE DATA'!R81),0),0)</f>
        <v>0</v>
      </c>
    </row>
    <row r="82" spans="1:5" x14ac:dyDescent="0.3">
      <c r="A82" s="117" t="str">
        <f>IF('CASE DATA'!A82="","",'CASE DATA'!A82)</f>
        <v/>
      </c>
      <c r="B82" s="114" t="str">
        <f>IF('CASE DATA'!A82&lt;&gt;"",IF('CASE DATA'!F82=0, "open charge", 'CASE DATA'!F82),"")</f>
        <v/>
      </c>
      <c r="C82" s="108">
        <f>IFERROR(IF('CASE DATA'!C82+7300&lt;'BASIC INFO'!$B$3,'CASE DATA'!K82+'CASE DATA'!O82,0),0)</f>
        <v>0</v>
      </c>
      <c r="D82" s="109">
        <f>IFERROR(IF('CASE DATA'!C82+7300&lt;'BASIC INFO'!$B$3,'CASE DATA'!I82+'CASE DATA'!J82+'CASE DATA'!L82+'CASE DATA'!M82+'CASE DATA'!N82+'CASE DATA'!P82+'CASE DATA'!Q82+'CASE DATA'!R82,0),0)</f>
        <v>0</v>
      </c>
      <c r="E82" s="110">
        <f>IFERROR(IF('CASE DATA'!C82+7300&gt;'BASIC INFO'!$B$3,SUM('CASE DATA'!I82:'CASE DATA'!R82),0),0)</f>
        <v>0</v>
      </c>
    </row>
    <row r="83" spans="1:5" x14ac:dyDescent="0.3">
      <c r="A83" s="117" t="str">
        <f>IF('CASE DATA'!A83="","",'CASE DATA'!A83)</f>
        <v/>
      </c>
      <c r="B83" s="114" t="str">
        <f>IF('CASE DATA'!A83&lt;&gt;"",IF('CASE DATA'!F83=0, "open charge", 'CASE DATA'!F83),"")</f>
        <v/>
      </c>
      <c r="C83" s="108">
        <f>IFERROR(IF('CASE DATA'!C83+7300&lt;'BASIC INFO'!$B$3,'CASE DATA'!K83+'CASE DATA'!O83,0),0)</f>
        <v>0</v>
      </c>
      <c r="D83" s="109">
        <f>IFERROR(IF('CASE DATA'!C83+7300&lt;'BASIC INFO'!$B$3,'CASE DATA'!I83+'CASE DATA'!J83+'CASE DATA'!L83+'CASE DATA'!M83+'CASE DATA'!N83+'CASE DATA'!P83+'CASE DATA'!Q83+'CASE DATA'!R83,0),0)</f>
        <v>0</v>
      </c>
      <c r="E83" s="110">
        <f>IFERROR(IF('CASE DATA'!C83+7300&gt;'BASIC INFO'!$B$3,SUM('CASE DATA'!I83:'CASE DATA'!R83),0),0)</f>
        <v>0</v>
      </c>
    </row>
    <row r="84" spans="1:5" x14ac:dyDescent="0.3">
      <c r="A84" s="117" t="str">
        <f>IF('CASE DATA'!A84="","",'CASE DATA'!A84)</f>
        <v/>
      </c>
      <c r="B84" s="114" t="str">
        <f>IF('CASE DATA'!A84&lt;&gt;"",IF('CASE DATA'!F84=0, "open charge", 'CASE DATA'!F84),"")</f>
        <v/>
      </c>
      <c r="C84" s="108">
        <f>IFERROR(IF('CASE DATA'!C84+7300&lt;'BASIC INFO'!$B$3,'CASE DATA'!K84+'CASE DATA'!O84,0),0)</f>
        <v>0</v>
      </c>
      <c r="D84" s="109">
        <f>IFERROR(IF('CASE DATA'!C84+7300&lt;'BASIC INFO'!$B$3,'CASE DATA'!I84+'CASE DATA'!J84+'CASE DATA'!L84+'CASE DATA'!M84+'CASE DATA'!N84+'CASE DATA'!P84+'CASE DATA'!Q84+'CASE DATA'!R84,0),0)</f>
        <v>0</v>
      </c>
      <c r="E84" s="110">
        <f>IFERROR(IF('CASE DATA'!C84+7300&gt;'BASIC INFO'!$B$3,SUM('CASE DATA'!I84:'CASE DATA'!R84),0),0)</f>
        <v>0</v>
      </c>
    </row>
    <row r="85" spans="1:5" x14ac:dyDescent="0.3">
      <c r="A85" s="117" t="str">
        <f>IF('CASE DATA'!A85="","",'CASE DATA'!A85)</f>
        <v/>
      </c>
      <c r="B85" s="114" t="str">
        <f>IF('CASE DATA'!A85&lt;&gt;"",IF('CASE DATA'!F85=0, "open charge", 'CASE DATA'!F85),"")</f>
        <v/>
      </c>
      <c r="C85" s="108">
        <f>IFERROR(IF('CASE DATA'!C85+7300&lt;'BASIC INFO'!$B$3,'CASE DATA'!K85+'CASE DATA'!O85,0),0)</f>
        <v>0</v>
      </c>
      <c r="D85" s="109">
        <f>IFERROR(IF('CASE DATA'!C85+7300&lt;'BASIC INFO'!$B$3,'CASE DATA'!I85+'CASE DATA'!J85+'CASE DATA'!L85+'CASE DATA'!M85+'CASE DATA'!N85+'CASE DATA'!P85+'CASE DATA'!Q85+'CASE DATA'!R85,0),0)</f>
        <v>0</v>
      </c>
      <c r="E85" s="110">
        <f>IFERROR(IF('CASE DATA'!C85+7300&gt;'BASIC INFO'!$B$3,SUM('CASE DATA'!I85:'CASE DATA'!R85),0),0)</f>
        <v>0</v>
      </c>
    </row>
    <row r="86" spans="1:5" x14ac:dyDescent="0.3">
      <c r="A86" s="117" t="str">
        <f>IF('CASE DATA'!A86="","",'CASE DATA'!A86)</f>
        <v/>
      </c>
      <c r="B86" s="114" t="str">
        <f>IF('CASE DATA'!A86&lt;&gt;"",IF('CASE DATA'!F86=0, "open charge", 'CASE DATA'!F86),"")</f>
        <v/>
      </c>
      <c r="C86" s="108">
        <f>IFERROR(IF('CASE DATA'!C86+7300&lt;'BASIC INFO'!$B$3,'CASE DATA'!K86+'CASE DATA'!O86,0),0)</f>
        <v>0</v>
      </c>
      <c r="D86" s="109">
        <f>IFERROR(IF('CASE DATA'!C86+7300&lt;'BASIC INFO'!$B$3,'CASE DATA'!I86+'CASE DATA'!J86+'CASE DATA'!L86+'CASE DATA'!M86+'CASE DATA'!N86+'CASE DATA'!P86+'CASE DATA'!Q86+'CASE DATA'!R86,0),0)</f>
        <v>0</v>
      </c>
      <c r="E86" s="110">
        <f>IFERROR(IF('CASE DATA'!C86+7300&gt;'BASIC INFO'!$B$3,SUM('CASE DATA'!I86:'CASE DATA'!R86),0),0)</f>
        <v>0</v>
      </c>
    </row>
    <row r="87" spans="1:5" x14ac:dyDescent="0.3">
      <c r="A87" s="117" t="str">
        <f>IF('CASE DATA'!A87="","",'CASE DATA'!A87)</f>
        <v/>
      </c>
      <c r="B87" s="114" t="str">
        <f>IF('CASE DATA'!A87&lt;&gt;"",IF('CASE DATA'!F87=0, "open charge", 'CASE DATA'!F87),"")</f>
        <v/>
      </c>
      <c r="C87" s="108">
        <f>IFERROR(IF('CASE DATA'!C87+7300&lt;'BASIC INFO'!$B$3,'CASE DATA'!K87+'CASE DATA'!O87,0),0)</f>
        <v>0</v>
      </c>
      <c r="D87" s="109">
        <f>IFERROR(IF('CASE DATA'!C87+7300&lt;'BASIC INFO'!$B$3,'CASE DATA'!I87+'CASE DATA'!J87+'CASE DATA'!L87+'CASE DATA'!M87+'CASE DATA'!N87+'CASE DATA'!P87+'CASE DATA'!Q87+'CASE DATA'!R87,0),0)</f>
        <v>0</v>
      </c>
      <c r="E87" s="110">
        <f>IFERROR(IF('CASE DATA'!C87+7300&gt;'BASIC INFO'!$B$3,SUM('CASE DATA'!I87:'CASE DATA'!R87),0),0)</f>
        <v>0</v>
      </c>
    </row>
    <row r="88" spans="1:5" x14ac:dyDescent="0.3">
      <c r="A88" s="117" t="str">
        <f>IF('CASE DATA'!A88="","",'CASE DATA'!A88)</f>
        <v/>
      </c>
      <c r="B88" s="114" t="str">
        <f>IF('CASE DATA'!A88&lt;&gt;"",IF('CASE DATA'!F88=0, "open charge", 'CASE DATA'!F88),"")</f>
        <v/>
      </c>
      <c r="C88" s="108">
        <f>IFERROR(IF('CASE DATA'!C88+7300&lt;'BASIC INFO'!$B$3,'CASE DATA'!K88+'CASE DATA'!O88,0),0)</f>
        <v>0</v>
      </c>
      <c r="D88" s="109">
        <f>IFERROR(IF('CASE DATA'!C88+7300&lt;'BASIC INFO'!$B$3,'CASE DATA'!I88+'CASE DATA'!J88+'CASE DATA'!L88+'CASE DATA'!M88+'CASE DATA'!N88+'CASE DATA'!P88+'CASE DATA'!Q88+'CASE DATA'!R88,0),0)</f>
        <v>0</v>
      </c>
      <c r="E88" s="110">
        <f>IFERROR(IF('CASE DATA'!C88+7300&gt;'BASIC INFO'!$B$3,SUM('CASE DATA'!I88:'CASE DATA'!R88),0),0)</f>
        <v>0</v>
      </c>
    </row>
    <row r="89" spans="1:5" x14ac:dyDescent="0.3">
      <c r="A89" s="117" t="str">
        <f>IF('CASE DATA'!A89="","",'CASE DATA'!A89)</f>
        <v/>
      </c>
      <c r="B89" s="114" t="str">
        <f>IF('CASE DATA'!A89&lt;&gt;"",IF('CASE DATA'!F89=0, "open charge", 'CASE DATA'!F89),"")</f>
        <v/>
      </c>
      <c r="C89" s="108">
        <f>IFERROR(IF('CASE DATA'!C89+7300&lt;'BASIC INFO'!$B$3,'CASE DATA'!K89+'CASE DATA'!O89,0),0)</f>
        <v>0</v>
      </c>
      <c r="D89" s="109">
        <f>IFERROR(IF('CASE DATA'!C89+7300&lt;'BASIC INFO'!$B$3,'CASE DATA'!I89+'CASE DATA'!J89+'CASE DATA'!L89+'CASE DATA'!M89+'CASE DATA'!N89+'CASE DATA'!P89+'CASE DATA'!Q89+'CASE DATA'!R89,0),0)</f>
        <v>0</v>
      </c>
      <c r="E89" s="110">
        <f>IFERROR(IF('CASE DATA'!C89+7300&gt;'BASIC INFO'!$B$3,SUM('CASE DATA'!I89:'CASE DATA'!R89),0),0)</f>
        <v>0</v>
      </c>
    </row>
    <row r="90" spans="1:5" x14ac:dyDescent="0.3">
      <c r="A90" s="117" t="str">
        <f>IF('CASE DATA'!A90="","",'CASE DATA'!A90)</f>
        <v/>
      </c>
      <c r="B90" s="114" t="str">
        <f>IF('CASE DATA'!A90&lt;&gt;"",IF('CASE DATA'!F90=0, "open charge", 'CASE DATA'!F90),"")</f>
        <v/>
      </c>
      <c r="C90" s="108">
        <f>IFERROR(IF('CASE DATA'!C90+7300&lt;'BASIC INFO'!$B$3,'CASE DATA'!K90+'CASE DATA'!O90,0),0)</f>
        <v>0</v>
      </c>
      <c r="D90" s="109">
        <f>IFERROR(IF('CASE DATA'!C90+7300&lt;'BASIC INFO'!$B$3,'CASE DATA'!I90+'CASE DATA'!J90+'CASE DATA'!L90+'CASE DATA'!M90+'CASE DATA'!N90+'CASE DATA'!P90+'CASE DATA'!Q90+'CASE DATA'!R90,0),0)</f>
        <v>0</v>
      </c>
      <c r="E90" s="110">
        <f>IFERROR(IF('CASE DATA'!C90+7300&gt;'BASIC INFO'!$B$3,SUM('CASE DATA'!I90:'CASE DATA'!R90),0),0)</f>
        <v>0</v>
      </c>
    </row>
    <row r="91" spans="1:5" x14ac:dyDescent="0.3">
      <c r="A91" s="117" t="str">
        <f>IF('CASE DATA'!A91="","",'CASE DATA'!A91)</f>
        <v/>
      </c>
      <c r="B91" s="114" t="str">
        <f>IF('CASE DATA'!A91&lt;&gt;"",IF('CASE DATA'!F91=0, "open charge", 'CASE DATA'!F91),"")</f>
        <v/>
      </c>
      <c r="C91" s="108">
        <f>IFERROR(IF('CASE DATA'!C91+7300&lt;'BASIC INFO'!$B$3,'CASE DATA'!K91+'CASE DATA'!O91,0),0)</f>
        <v>0</v>
      </c>
      <c r="D91" s="109">
        <f>IFERROR(IF('CASE DATA'!C91+7300&lt;'BASIC INFO'!$B$3,'CASE DATA'!I91+'CASE DATA'!J91+'CASE DATA'!L91+'CASE DATA'!M91+'CASE DATA'!N91+'CASE DATA'!P91+'CASE DATA'!Q91+'CASE DATA'!R91,0),0)</f>
        <v>0</v>
      </c>
      <c r="E91" s="110">
        <f>IFERROR(IF('CASE DATA'!C91+7300&gt;'BASIC INFO'!$B$3,SUM('CASE DATA'!I91:'CASE DATA'!R91),0),0)</f>
        <v>0</v>
      </c>
    </row>
    <row r="92" spans="1:5" x14ac:dyDescent="0.3">
      <c r="A92" s="117" t="str">
        <f>IF('CASE DATA'!A92="","",'CASE DATA'!A92)</f>
        <v/>
      </c>
      <c r="B92" s="114" t="str">
        <f>IF('CASE DATA'!A92&lt;&gt;"",IF('CASE DATA'!F92=0, "open charge", 'CASE DATA'!F92),"")</f>
        <v/>
      </c>
      <c r="C92" s="108">
        <f>IFERROR(IF('CASE DATA'!C92+7300&lt;'BASIC INFO'!$B$3,'CASE DATA'!K92+'CASE DATA'!O92,0),0)</f>
        <v>0</v>
      </c>
      <c r="D92" s="109">
        <f>IFERROR(IF('CASE DATA'!C92+7300&lt;'BASIC INFO'!$B$3,'CASE DATA'!I92+'CASE DATA'!J92+'CASE DATA'!L92+'CASE DATA'!M92+'CASE DATA'!N92+'CASE DATA'!P92+'CASE DATA'!Q92+'CASE DATA'!R92,0),0)</f>
        <v>0</v>
      </c>
      <c r="E92" s="110">
        <f>IFERROR(IF('CASE DATA'!C92+7300&gt;'BASIC INFO'!$B$3,SUM('CASE DATA'!I92:'CASE DATA'!R92),0),0)</f>
        <v>0</v>
      </c>
    </row>
    <row r="93" spans="1:5" x14ac:dyDescent="0.3">
      <c r="A93" s="117" t="str">
        <f>IF('CASE DATA'!A93="","",'CASE DATA'!A93)</f>
        <v/>
      </c>
      <c r="B93" s="114" t="str">
        <f>IF('CASE DATA'!A93&lt;&gt;"",IF('CASE DATA'!F93=0, "open charge", 'CASE DATA'!F93),"")</f>
        <v/>
      </c>
      <c r="C93" s="108">
        <f>IFERROR(IF('CASE DATA'!C93+7300&lt;'BASIC INFO'!$B$3,'CASE DATA'!K93+'CASE DATA'!O93,0),0)</f>
        <v>0</v>
      </c>
      <c r="D93" s="109">
        <f>IFERROR(IF('CASE DATA'!C93+7300&lt;'BASIC INFO'!$B$3,'CASE DATA'!I93+'CASE DATA'!J93+'CASE DATA'!L93+'CASE DATA'!M93+'CASE DATA'!N93+'CASE DATA'!P93+'CASE DATA'!Q93+'CASE DATA'!R93,0),0)</f>
        <v>0</v>
      </c>
      <c r="E93" s="110">
        <f>IFERROR(IF('CASE DATA'!C93+7300&gt;'BASIC INFO'!$B$3,SUM('CASE DATA'!I93:'CASE DATA'!R93),0),0)</f>
        <v>0</v>
      </c>
    </row>
    <row r="94" spans="1:5" x14ac:dyDescent="0.3">
      <c r="A94" s="117" t="str">
        <f>IF('CASE DATA'!A94="","",'CASE DATA'!A94)</f>
        <v/>
      </c>
      <c r="B94" s="114" t="str">
        <f>IF('CASE DATA'!A94&lt;&gt;"",IF('CASE DATA'!F94=0, "open charge", 'CASE DATA'!F94),"")</f>
        <v/>
      </c>
      <c r="C94" s="108">
        <f>IFERROR(IF('CASE DATA'!C94+7300&lt;'BASIC INFO'!$B$3,'CASE DATA'!K94+'CASE DATA'!O94,0),0)</f>
        <v>0</v>
      </c>
      <c r="D94" s="109">
        <f>IFERROR(IF('CASE DATA'!C94+7300&lt;'BASIC INFO'!$B$3,'CASE DATA'!I94+'CASE DATA'!J94+'CASE DATA'!L94+'CASE DATA'!M94+'CASE DATA'!N94+'CASE DATA'!P94+'CASE DATA'!Q94+'CASE DATA'!R94,0),0)</f>
        <v>0</v>
      </c>
      <c r="E94" s="110">
        <f>IFERROR(IF('CASE DATA'!C94+7300&gt;'BASIC INFO'!$B$3,SUM('CASE DATA'!I94:'CASE DATA'!R94),0),0)</f>
        <v>0</v>
      </c>
    </row>
    <row r="95" spans="1:5" x14ac:dyDescent="0.3">
      <c r="A95" s="117" t="str">
        <f>IF('CASE DATA'!A95="","",'CASE DATA'!A95)</f>
        <v/>
      </c>
      <c r="B95" s="114" t="str">
        <f>IF('CASE DATA'!A95&lt;&gt;"",IF('CASE DATA'!F95=0, "open charge", 'CASE DATA'!F95),"")</f>
        <v/>
      </c>
      <c r="C95" s="108">
        <f>IFERROR(IF('CASE DATA'!C95+7300&lt;'BASIC INFO'!$B$3,'CASE DATA'!K95+'CASE DATA'!O95,0),0)</f>
        <v>0</v>
      </c>
      <c r="D95" s="109">
        <f>IFERROR(IF('CASE DATA'!C95+7300&lt;'BASIC INFO'!$B$3,'CASE DATA'!I95+'CASE DATA'!J95+'CASE DATA'!L95+'CASE DATA'!M95+'CASE DATA'!N95+'CASE DATA'!P95+'CASE DATA'!Q95+'CASE DATA'!R95,0),0)</f>
        <v>0</v>
      </c>
      <c r="E95" s="110">
        <f>IFERROR(IF('CASE DATA'!C95+7300&gt;'BASIC INFO'!$B$3,SUM('CASE DATA'!I95:'CASE DATA'!R95),0),0)</f>
        <v>0</v>
      </c>
    </row>
    <row r="96" spans="1:5" x14ac:dyDescent="0.3">
      <c r="A96" s="117" t="str">
        <f>IF('CASE DATA'!A96="","",'CASE DATA'!A96)</f>
        <v/>
      </c>
      <c r="B96" s="114" t="str">
        <f>IF('CASE DATA'!A96&lt;&gt;"",IF('CASE DATA'!F96=0, "open charge", 'CASE DATA'!F96),"")</f>
        <v/>
      </c>
      <c r="C96" s="108">
        <f>IFERROR(IF('CASE DATA'!C96+7300&lt;'BASIC INFO'!$B$3,'CASE DATA'!K96+'CASE DATA'!O96,0),0)</f>
        <v>0</v>
      </c>
      <c r="D96" s="109">
        <f>IFERROR(IF('CASE DATA'!C96+7300&lt;'BASIC INFO'!$B$3,'CASE DATA'!I96+'CASE DATA'!J96+'CASE DATA'!L96+'CASE DATA'!M96+'CASE DATA'!N96+'CASE DATA'!P96+'CASE DATA'!Q96+'CASE DATA'!R96,0),0)</f>
        <v>0</v>
      </c>
      <c r="E96" s="110">
        <f>IFERROR(IF('CASE DATA'!C96+7300&gt;'BASIC INFO'!$B$3,SUM('CASE DATA'!I96:'CASE DATA'!R96),0),0)</f>
        <v>0</v>
      </c>
    </row>
    <row r="97" spans="1:5" x14ac:dyDescent="0.3">
      <c r="A97" s="117" t="str">
        <f>IF('CASE DATA'!A97="","",'CASE DATA'!A97)</f>
        <v/>
      </c>
      <c r="B97" s="114" t="str">
        <f>IF('CASE DATA'!A97&lt;&gt;"",IF('CASE DATA'!F97=0, "open charge", 'CASE DATA'!F97),"")</f>
        <v/>
      </c>
      <c r="C97" s="108">
        <f>IFERROR(IF('CASE DATA'!C97+7300&lt;'BASIC INFO'!$B$3,'CASE DATA'!K97+'CASE DATA'!O97,0),0)</f>
        <v>0</v>
      </c>
      <c r="D97" s="109">
        <f>IFERROR(IF('CASE DATA'!C97+7300&lt;'BASIC INFO'!$B$3,'CASE DATA'!I97+'CASE DATA'!J97+'CASE DATA'!L97+'CASE DATA'!M97+'CASE DATA'!N97+'CASE DATA'!P97+'CASE DATA'!Q97+'CASE DATA'!R97,0),0)</f>
        <v>0</v>
      </c>
      <c r="E97" s="110">
        <f>IFERROR(IF('CASE DATA'!C97+7300&gt;'BASIC INFO'!$B$3,SUM('CASE DATA'!I97:'CASE DATA'!R97),0),0)</f>
        <v>0</v>
      </c>
    </row>
    <row r="98" spans="1:5" x14ac:dyDescent="0.3">
      <c r="A98" s="117" t="str">
        <f>IF('CASE DATA'!A98="","",'CASE DATA'!A98)</f>
        <v/>
      </c>
      <c r="B98" s="114" t="str">
        <f>IF('CASE DATA'!A98&lt;&gt;"",IF('CASE DATA'!F98=0, "open charge", 'CASE DATA'!F98),"")</f>
        <v/>
      </c>
      <c r="C98" s="108">
        <f>IFERROR(IF('CASE DATA'!C98+7300&lt;'BASIC INFO'!$B$3,'CASE DATA'!K98+'CASE DATA'!O98,0),0)</f>
        <v>0</v>
      </c>
      <c r="D98" s="109">
        <f>IFERROR(IF('CASE DATA'!C98+7300&lt;'BASIC INFO'!$B$3,'CASE DATA'!I98+'CASE DATA'!J98+'CASE DATA'!L98+'CASE DATA'!M98+'CASE DATA'!N98+'CASE DATA'!P98+'CASE DATA'!Q98+'CASE DATA'!R98,0),0)</f>
        <v>0</v>
      </c>
      <c r="E98" s="110">
        <f>IFERROR(IF('CASE DATA'!C98+7300&gt;'BASIC INFO'!$B$3,SUM('CASE DATA'!I98:'CASE DATA'!R98),0),0)</f>
        <v>0</v>
      </c>
    </row>
    <row r="99" spans="1:5" x14ac:dyDescent="0.3">
      <c r="A99" s="117" t="str">
        <f>IF('CASE DATA'!A99="","",'CASE DATA'!A99)</f>
        <v/>
      </c>
      <c r="B99" s="114" t="str">
        <f>IF('CASE DATA'!A99&lt;&gt;"",IF('CASE DATA'!F99=0, "open charge", 'CASE DATA'!F99),"")</f>
        <v/>
      </c>
      <c r="C99" s="108">
        <f>IFERROR(IF('CASE DATA'!C99+7300&lt;'BASIC INFO'!$B$3,'CASE DATA'!K99+'CASE DATA'!O99,0),0)</f>
        <v>0</v>
      </c>
      <c r="D99" s="109">
        <f>IFERROR(IF('CASE DATA'!C99+7300&lt;'BASIC INFO'!$B$3,'CASE DATA'!I99+'CASE DATA'!J99+'CASE DATA'!L99+'CASE DATA'!M99+'CASE DATA'!N99+'CASE DATA'!P99+'CASE DATA'!Q99+'CASE DATA'!R99,0),0)</f>
        <v>0</v>
      </c>
      <c r="E99" s="110">
        <f>IFERROR(IF('CASE DATA'!C99+7300&gt;'BASIC INFO'!$B$3,SUM('CASE DATA'!I99:'CASE DATA'!R99),0),0)</f>
        <v>0</v>
      </c>
    </row>
    <row r="100" spans="1:5" x14ac:dyDescent="0.3">
      <c r="A100" s="117" t="str">
        <f>IF('CASE DATA'!A100="","",'CASE DATA'!A100)</f>
        <v/>
      </c>
      <c r="B100" s="114" t="str">
        <f>IF('CASE DATA'!A100&lt;&gt;"",IF('CASE DATA'!F100=0, "open charge", 'CASE DATA'!F100),"")</f>
        <v/>
      </c>
      <c r="C100" s="108">
        <f>IFERROR(IF('CASE DATA'!C100+7300&lt;'BASIC INFO'!$B$3,'CASE DATA'!K100+'CASE DATA'!O100,0),0)</f>
        <v>0</v>
      </c>
      <c r="D100" s="109">
        <f>IFERROR(IF('CASE DATA'!C100+7300&lt;'BASIC INFO'!$B$3,'CASE DATA'!I100+'CASE DATA'!J100+'CASE DATA'!L100+'CASE DATA'!M100+'CASE DATA'!N100+'CASE DATA'!P100+'CASE DATA'!Q100+'CASE DATA'!R100,0),0)</f>
        <v>0</v>
      </c>
      <c r="E100" s="110">
        <f>IFERROR(IF('CASE DATA'!C100+7300&gt;'BASIC INFO'!$B$3,SUM('CASE DATA'!I100:'CASE DATA'!R100),0),0)</f>
        <v>0</v>
      </c>
    </row>
    <row r="101" spans="1:5" x14ac:dyDescent="0.3">
      <c r="A101" s="117" t="str">
        <f>IF('CASE DATA'!A101="","",'CASE DATA'!A101)</f>
        <v/>
      </c>
      <c r="B101" s="114" t="str">
        <f>IF('CASE DATA'!A101&lt;&gt;"",IF('CASE DATA'!F101=0, "open charge", 'CASE DATA'!F101),"")</f>
        <v/>
      </c>
      <c r="C101" s="108">
        <f>IFERROR(IF('CASE DATA'!C101+7300&lt;'BASIC INFO'!$B$3,'CASE DATA'!K101+'CASE DATA'!O101,0),0)</f>
        <v>0</v>
      </c>
      <c r="D101" s="109">
        <f>IFERROR(IF('CASE DATA'!C101+7300&lt;'BASIC INFO'!$B$3,'CASE DATA'!I101+'CASE DATA'!J101+'CASE DATA'!L101+'CASE DATA'!M101+'CASE DATA'!N101+'CASE DATA'!P101+'CASE DATA'!Q101+'CASE DATA'!R101,0),0)</f>
        <v>0</v>
      </c>
      <c r="E101" s="110">
        <f>IFERROR(IF('CASE DATA'!C101+7300&gt;'BASIC INFO'!$B$3,SUM('CASE DATA'!I101:'CASE DATA'!R101),0),0)</f>
        <v>0</v>
      </c>
    </row>
    <row r="102" spans="1:5" x14ac:dyDescent="0.3">
      <c r="A102" s="117" t="str">
        <f>IF('CASE DATA'!A102="","",'CASE DATA'!A102)</f>
        <v/>
      </c>
      <c r="B102" s="114" t="str">
        <f>IF('CASE DATA'!A102&lt;&gt;"",IF('CASE DATA'!F102=0, "open charge", 'CASE DATA'!F102),"")</f>
        <v/>
      </c>
      <c r="C102" s="108">
        <f>IFERROR(IF('CASE DATA'!C102+7300&lt;'BASIC INFO'!$B$3,'CASE DATA'!K102+'CASE DATA'!O102,0),0)</f>
        <v>0</v>
      </c>
      <c r="D102" s="109">
        <f>IFERROR(IF('CASE DATA'!C102+7300&lt;'BASIC INFO'!$B$3,'CASE DATA'!I102+'CASE DATA'!J102+'CASE DATA'!L102+'CASE DATA'!M102+'CASE DATA'!N102+'CASE DATA'!P102+'CASE DATA'!Q102+'CASE DATA'!R102,0),0)</f>
        <v>0</v>
      </c>
      <c r="E102" s="110">
        <f>IFERROR(IF('CASE DATA'!C102+7300&gt;'BASIC INFO'!$B$3,SUM('CASE DATA'!I102:'CASE DATA'!R102),0),0)</f>
        <v>0</v>
      </c>
    </row>
    <row r="103" spans="1:5" x14ac:dyDescent="0.3">
      <c r="A103" s="117" t="str">
        <f>IF('CASE DATA'!A103="","",'CASE DATA'!A103)</f>
        <v/>
      </c>
      <c r="B103" s="114" t="str">
        <f>IF('CASE DATA'!A103&lt;&gt;"",IF('CASE DATA'!F103=0, "open charge", 'CASE DATA'!F103),"")</f>
        <v/>
      </c>
      <c r="C103" s="108">
        <f>IFERROR(IF('CASE DATA'!C103+7300&lt;'BASIC INFO'!$B$3,'CASE DATA'!K103+'CASE DATA'!O103,0),0)</f>
        <v>0</v>
      </c>
      <c r="D103" s="109">
        <f>IFERROR(IF('CASE DATA'!C103+7300&lt;'BASIC INFO'!$B$3,'CASE DATA'!I103+'CASE DATA'!J103+'CASE DATA'!L103+'CASE DATA'!M103+'CASE DATA'!N103+'CASE DATA'!P103+'CASE DATA'!Q103+'CASE DATA'!R103,0),0)</f>
        <v>0</v>
      </c>
      <c r="E103" s="110">
        <f>IFERROR(IF('CASE DATA'!C103+7300&gt;'BASIC INFO'!$B$3,SUM('CASE DATA'!I103:'CASE DATA'!R103),0),0)</f>
        <v>0</v>
      </c>
    </row>
    <row r="104" spans="1:5" x14ac:dyDescent="0.3">
      <c r="A104" s="117" t="str">
        <f>IF('CASE DATA'!A104="","",'CASE DATA'!A104)</f>
        <v/>
      </c>
      <c r="B104" s="114" t="str">
        <f>IF('CASE DATA'!A104&lt;&gt;"",IF('CASE DATA'!F104=0, "open charge", 'CASE DATA'!F104),"")</f>
        <v/>
      </c>
      <c r="C104" s="108">
        <f>IFERROR(IF('CASE DATA'!C104+7300&lt;'BASIC INFO'!$B$3,'CASE DATA'!K104+'CASE DATA'!O104,0),0)</f>
        <v>0</v>
      </c>
      <c r="D104" s="109">
        <f>IFERROR(IF('CASE DATA'!C104+7300&lt;'BASIC INFO'!$B$3,'CASE DATA'!I104+'CASE DATA'!J104+'CASE DATA'!L104+'CASE DATA'!M104+'CASE DATA'!N104+'CASE DATA'!P104+'CASE DATA'!Q104+'CASE DATA'!R104,0),0)</f>
        <v>0</v>
      </c>
      <c r="E104" s="110">
        <f>IFERROR(IF('CASE DATA'!C104+7300&gt;'BASIC INFO'!$B$3,SUM('CASE DATA'!I104:'CASE DATA'!R104),0),0)</f>
        <v>0</v>
      </c>
    </row>
    <row r="105" spans="1:5" x14ac:dyDescent="0.3">
      <c r="A105" s="117" t="str">
        <f>IF('CASE DATA'!A105="","",'CASE DATA'!A105)</f>
        <v/>
      </c>
      <c r="B105" s="114" t="str">
        <f>IF('CASE DATA'!A105&lt;&gt;"",IF('CASE DATA'!F105=0, "open charge", 'CASE DATA'!F105),"")</f>
        <v/>
      </c>
      <c r="C105" s="108">
        <f>IFERROR(IF('CASE DATA'!C105+7300&lt;'BASIC INFO'!$B$3,'CASE DATA'!K105+'CASE DATA'!O105,0),0)</f>
        <v>0</v>
      </c>
      <c r="D105" s="109">
        <f>IFERROR(IF('CASE DATA'!C105+7300&lt;'BASIC INFO'!$B$3,'CASE DATA'!I105+'CASE DATA'!J105+'CASE DATA'!L105+'CASE DATA'!M105+'CASE DATA'!N105+'CASE DATA'!P105+'CASE DATA'!Q105+'CASE DATA'!R105,0),0)</f>
        <v>0</v>
      </c>
      <c r="E105" s="110">
        <f>IFERROR(IF('CASE DATA'!C105+7300&gt;'BASIC INFO'!$B$3,SUM('CASE DATA'!I105:'CASE DATA'!R105),0),0)</f>
        <v>0</v>
      </c>
    </row>
    <row r="106" spans="1:5" x14ac:dyDescent="0.3">
      <c r="A106" s="117" t="str">
        <f>IF('CASE DATA'!A106="","",'CASE DATA'!A106)</f>
        <v/>
      </c>
      <c r="B106" s="114" t="str">
        <f>IF('CASE DATA'!A106&lt;&gt;"",IF('CASE DATA'!F106=0, "open charge", 'CASE DATA'!F106),"")</f>
        <v/>
      </c>
      <c r="C106" s="108">
        <f>IFERROR(IF('CASE DATA'!C106+7300&lt;'BASIC INFO'!$B$3,'CASE DATA'!K106+'CASE DATA'!O106,0),0)</f>
        <v>0</v>
      </c>
      <c r="D106" s="109">
        <f>IFERROR(IF('CASE DATA'!C106+7300&lt;'BASIC INFO'!$B$3,'CASE DATA'!I106+'CASE DATA'!J106+'CASE DATA'!L106+'CASE DATA'!M106+'CASE DATA'!N106+'CASE DATA'!P106+'CASE DATA'!Q106+'CASE DATA'!R106,0),0)</f>
        <v>0</v>
      </c>
      <c r="E106" s="110">
        <f>IFERROR(IF('CASE DATA'!C106+7300&gt;'BASIC INFO'!$B$3,SUM('CASE DATA'!I106:'CASE DATA'!R106),0),0)</f>
        <v>0</v>
      </c>
    </row>
    <row r="107" spans="1:5" x14ac:dyDescent="0.3">
      <c r="A107" s="117" t="str">
        <f>IF('CASE DATA'!A107="","",'CASE DATA'!A107)</f>
        <v/>
      </c>
      <c r="B107" s="114" t="str">
        <f>IF('CASE DATA'!A107&lt;&gt;"",IF('CASE DATA'!F107=0, "open charge", 'CASE DATA'!F107),"")</f>
        <v/>
      </c>
      <c r="C107" s="108">
        <f>IFERROR(IF('CASE DATA'!C107+7300&lt;'BASIC INFO'!$B$3,'CASE DATA'!K107+'CASE DATA'!O107,0),0)</f>
        <v>0</v>
      </c>
      <c r="D107" s="109">
        <f>IFERROR(IF('CASE DATA'!C107+7300&lt;'BASIC INFO'!$B$3,'CASE DATA'!I107+'CASE DATA'!J107+'CASE DATA'!L107+'CASE DATA'!M107+'CASE DATA'!N107+'CASE DATA'!P107+'CASE DATA'!Q107+'CASE DATA'!R107,0),0)</f>
        <v>0</v>
      </c>
      <c r="E107" s="110">
        <f>IFERROR(IF('CASE DATA'!C107+7300&gt;'BASIC INFO'!$B$3,SUM('CASE DATA'!I107:'CASE DATA'!R107),0),0)</f>
        <v>0</v>
      </c>
    </row>
    <row r="108" spans="1:5" x14ac:dyDescent="0.3">
      <c r="A108" s="117" t="str">
        <f>IF('CASE DATA'!A108="","",'CASE DATA'!A108)</f>
        <v/>
      </c>
      <c r="B108" s="114" t="str">
        <f>IF('CASE DATA'!A108&lt;&gt;"",IF('CASE DATA'!F108=0, "open charge", 'CASE DATA'!F108),"")</f>
        <v/>
      </c>
      <c r="C108" s="108">
        <f>IFERROR(IF('CASE DATA'!C108+7300&lt;'BASIC INFO'!$B$3,'CASE DATA'!K108+'CASE DATA'!O108,0),0)</f>
        <v>0</v>
      </c>
      <c r="D108" s="109">
        <f>IFERROR(IF('CASE DATA'!C108+7300&lt;'BASIC INFO'!$B$3,'CASE DATA'!I108+'CASE DATA'!J108+'CASE DATA'!L108+'CASE DATA'!M108+'CASE DATA'!N108+'CASE DATA'!P108+'CASE DATA'!Q108+'CASE DATA'!R108,0),0)</f>
        <v>0</v>
      </c>
      <c r="E108" s="110">
        <f>IFERROR(IF('CASE DATA'!C108+7300&gt;'BASIC INFO'!$B$3,SUM('CASE DATA'!I108:'CASE DATA'!R108),0),0)</f>
        <v>0</v>
      </c>
    </row>
    <row r="109" spans="1:5" x14ac:dyDescent="0.3">
      <c r="A109" s="117" t="str">
        <f>IF('CASE DATA'!A109="","",'CASE DATA'!A109)</f>
        <v/>
      </c>
      <c r="B109" s="114" t="str">
        <f>IF('CASE DATA'!A109&lt;&gt;"",IF('CASE DATA'!F109=0, "open charge", 'CASE DATA'!F109),"")</f>
        <v/>
      </c>
      <c r="C109" s="108">
        <f>IFERROR(IF('CASE DATA'!C109+7300&lt;'BASIC INFO'!$B$3,'CASE DATA'!K109+'CASE DATA'!O109,0),0)</f>
        <v>0</v>
      </c>
      <c r="D109" s="109">
        <f>IFERROR(IF('CASE DATA'!C109+7300&lt;'BASIC INFO'!$B$3,'CASE DATA'!I109+'CASE DATA'!J109+'CASE DATA'!L109+'CASE DATA'!M109+'CASE DATA'!N109+'CASE DATA'!P109+'CASE DATA'!Q109+'CASE DATA'!R109,0),0)</f>
        <v>0</v>
      </c>
      <c r="E109" s="110">
        <f>IFERROR(IF('CASE DATA'!C109+7300&gt;'BASIC INFO'!$B$3,SUM('CASE DATA'!I109:'CASE DATA'!R109),0),0)</f>
        <v>0</v>
      </c>
    </row>
    <row r="110" spans="1:5" x14ac:dyDescent="0.3">
      <c r="A110" s="117" t="str">
        <f>IF('CASE DATA'!A110="","",'CASE DATA'!A110)</f>
        <v/>
      </c>
      <c r="B110" s="114" t="str">
        <f>IF('CASE DATA'!A110&lt;&gt;"",IF('CASE DATA'!F110=0, "open charge", 'CASE DATA'!F110),"")</f>
        <v/>
      </c>
      <c r="C110" s="108">
        <f>IFERROR(IF('CASE DATA'!C110+7300&lt;'BASIC INFO'!$B$3,'CASE DATA'!K110+'CASE DATA'!O110,0),0)</f>
        <v>0</v>
      </c>
      <c r="D110" s="109">
        <f>IFERROR(IF('CASE DATA'!C110+7300&lt;'BASIC INFO'!$B$3,'CASE DATA'!I110+'CASE DATA'!J110+'CASE DATA'!L110+'CASE DATA'!M110+'CASE DATA'!N110+'CASE DATA'!P110+'CASE DATA'!Q110+'CASE DATA'!R110,0),0)</f>
        <v>0</v>
      </c>
      <c r="E110" s="110">
        <f>IFERROR(IF('CASE DATA'!C110+7300&gt;'BASIC INFO'!$B$3,SUM('CASE DATA'!I110:'CASE DATA'!R110),0),0)</f>
        <v>0</v>
      </c>
    </row>
    <row r="111" spans="1:5" x14ac:dyDescent="0.3">
      <c r="A111" s="117" t="str">
        <f>IF('CASE DATA'!A111="","",'CASE DATA'!A111)</f>
        <v/>
      </c>
      <c r="B111" s="114" t="str">
        <f>IF('CASE DATA'!A111&lt;&gt;"",IF('CASE DATA'!F111=0, "open charge", 'CASE DATA'!F111),"")</f>
        <v/>
      </c>
      <c r="C111" s="108">
        <f>IFERROR(IF('CASE DATA'!C111+7300&lt;'BASIC INFO'!$B$3,'CASE DATA'!K111+'CASE DATA'!O111,0),0)</f>
        <v>0</v>
      </c>
      <c r="D111" s="109">
        <f>IFERROR(IF('CASE DATA'!C111+7300&lt;'BASIC INFO'!$B$3,'CASE DATA'!I111+'CASE DATA'!J111+'CASE DATA'!L111+'CASE DATA'!M111+'CASE DATA'!N111+'CASE DATA'!P111+'CASE DATA'!Q111+'CASE DATA'!R111,0),0)</f>
        <v>0</v>
      </c>
      <c r="E111" s="110">
        <f>IFERROR(IF('CASE DATA'!C111+7300&gt;'BASIC INFO'!$B$3,SUM('CASE DATA'!I111:'CASE DATA'!R111),0),0)</f>
        <v>0</v>
      </c>
    </row>
    <row r="112" spans="1:5" x14ac:dyDescent="0.3">
      <c r="A112" s="117" t="str">
        <f>IF('CASE DATA'!A112="","",'CASE DATA'!A112)</f>
        <v/>
      </c>
      <c r="B112" s="114" t="str">
        <f>IF('CASE DATA'!A112&lt;&gt;"",IF('CASE DATA'!F112=0, "open charge", 'CASE DATA'!F112),"")</f>
        <v/>
      </c>
      <c r="C112" s="108">
        <f>IFERROR(IF('CASE DATA'!C112+7300&lt;'BASIC INFO'!$B$3,'CASE DATA'!K112+'CASE DATA'!O112,0),0)</f>
        <v>0</v>
      </c>
      <c r="D112" s="109">
        <f>IFERROR(IF('CASE DATA'!C112+7300&lt;'BASIC INFO'!$B$3,'CASE DATA'!I112+'CASE DATA'!J112+'CASE DATA'!L112+'CASE DATA'!M112+'CASE DATA'!N112+'CASE DATA'!P112+'CASE DATA'!Q112+'CASE DATA'!R112,0),0)</f>
        <v>0</v>
      </c>
      <c r="E112" s="110">
        <f>IFERROR(IF('CASE DATA'!C112+7300&gt;'BASIC INFO'!$B$3,SUM('CASE DATA'!I112:'CASE DATA'!R112),0),0)</f>
        <v>0</v>
      </c>
    </row>
    <row r="113" spans="1:5" x14ac:dyDescent="0.3">
      <c r="A113" s="117" t="str">
        <f>IF('CASE DATA'!A113="","",'CASE DATA'!A113)</f>
        <v/>
      </c>
      <c r="B113" s="114" t="str">
        <f>IF('CASE DATA'!A113&lt;&gt;"",IF('CASE DATA'!F113=0, "open charge", 'CASE DATA'!F113),"")</f>
        <v/>
      </c>
      <c r="C113" s="108">
        <f>IFERROR(IF('CASE DATA'!C113+7300&lt;'BASIC INFO'!$B$3,'CASE DATA'!K113+'CASE DATA'!O113,0),0)</f>
        <v>0</v>
      </c>
      <c r="D113" s="109">
        <f>IFERROR(IF('CASE DATA'!C113+7300&lt;'BASIC INFO'!$B$3,'CASE DATA'!I113+'CASE DATA'!J113+'CASE DATA'!L113+'CASE DATA'!M113+'CASE DATA'!N113+'CASE DATA'!P113+'CASE DATA'!Q113+'CASE DATA'!R113,0),0)</f>
        <v>0</v>
      </c>
      <c r="E113" s="110">
        <f>IFERROR(IF('CASE DATA'!C113+7300&gt;'BASIC INFO'!$B$3,SUM('CASE DATA'!I113:'CASE DATA'!R113),0),0)</f>
        <v>0</v>
      </c>
    </row>
    <row r="114" spans="1:5" x14ac:dyDescent="0.3">
      <c r="A114" s="117" t="str">
        <f>IF('CASE DATA'!A114="","",'CASE DATA'!A114)</f>
        <v/>
      </c>
      <c r="B114" s="114" t="str">
        <f>IF('CASE DATA'!A114&lt;&gt;"",IF('CASE DATA'!F114=0, "open charge", 'CASE DATA'!F114),"")</f>
        <v/>
      </c>
      <c r="C114" s="108">
        <f>IFERROR(IF('CASE DATA'!C114+7300&lt;'BASIC INFO'!$B$3,'CASE DATA'!K114+'CASE DATA'!O114,0),0)</f>
        <v>0</v>
      </c>
      <c r="D114" s="109">
        <f>IFERROR(IF('CASE DATA'!C114+7300&lt;'BASIC INFO'!$B$3,'CASE DATA'!I114+'CASE DATA'!J114+'CASE DATA'!L114+'CASE DATA'!M114+'CASE DATA'!N114+'CASE DATA'!P114+'CASE DATA'!Q114+'CASE DATA'!R114,0),0)</f>
        <v>0</v>
      </c>
      <c r="E114" s="110">
        <f>IFERROR(IF('CASE DATA'!C114+7300&gt;'BASIC INFO'!$B$3,SUM('CASE DATA'!I114:'CASE DATA'!R114),0),0)</f>
        <v>0</v>
      </c>
    </row>
    <row r="115" spans="1:5" x14ac:dyDescent="0.3">
      <c r="A115" s="117" t="str">
        <f>IF('CASE DATA'!A115="","",'CASE DATA'!A115)</f>
        <v/>
      </c>
      <c r="B115" s="114" t="str">
        <f>IF('CASE DATA'!A115&lt;&gt;"",IF('CASE DATA'!F115=0, "open charge", 'CASE DATA'!F115),"")</f>
        <v/>
      </c>
      <c r="C115" s="108">
        <f>IFERROR(IF('CASE DATA'!C115+7300&lt;'BASIC INFO'!$B$3,'CASE DATA'!K115+'CASE DATA'!O115,0),0)</f>
        <v>0</v>
      </c>
      <c r="D115" s="109">
        <f>IFERROR(IF('CASE DATA'!C115+7300&lt;'BASIC INFO'!$B$3,'CASE DATA'!I115+'CASE DATA'!J115+'CASE DATA'!L115+'CASE DATA'!M115+'CASE DATA'!N115+'CASE DATA'!P115+'CASE DATA'!Q115+'CASE DATA'!R115,0),0)</f>
        <v>0</v>
      </c>
      <c r="E115" s="110">
        <f>IFERROR(IF('CASE DATA'!C115+7300&gt;'BASIC INFO'!$B$3,SUM('CASE DATA'!I115:'CASE DATA'!R115),0),0)</f>
        <v>0</v>
      </c>
    </row>
    <row r="116" spans="1:5" x14ac:dyDescent="0.3">
      <c r="A116" s="117" t="str">
        <f>IF('CASE DATA'!A116="","",'CASE DATA'!A116)</f>
        <v/>
      </c>
      <c r="B116" s="114" t="str">
        <f>IF('CASE DATA'!A116&lt;&gt;"",IF('CASE DATA'!F116=0, "open charge", 'CASE DATA'!F116),"")</f>
        <v/>
      </c>
      <c r="C116" s="108">
        <f>IFERROR(IF('CASE DATA'!C116+7300&lt;'BASIC INFO'!$B$3,'CASE DATA'!K116+'CASE DATA'!O116,0),0)</f>
        <v>0</v>
      </c>
      <c r="D116" s="109">
        <f>IFERROR(IF('CASE DATA'!C116+7300&lt;'BASIC INFO'!$B$3,'CASE DATA'!I116+'CASE DATA'!J116+'CASE DATA'!L116+'CASE DATA'!M116+'CASE DATA'!N116+'CASE DATA'!P116+'CASE DATA'!Q116+'CASE DATA'!R116,0),0)</f>
        <v>0</v>
      </c>
      <c r="E116" s="110">
        <f>IFERROR(IF('CASE DATA'!C116+7300&gt;'BASIC INFO'!$B$3,SUM('CASE DATA'!I116:'CASE DATA'!R116),0),0)</f>
        <v>0</v>
      </c>
    </row>
    <row r="117" spans="1:5" x14ac:dyDescent="0.3">
      <c r="A117" s="117" t="str">
        <f>IF('CASE DATA'!A117="","",'CASE DATA'!A117)</f>
        <v/>
      </c>
      <c r="B117" s="114" t="str">
        <f>IF('CASE DATA'!A117&lt;&gt;"",IF('CASE DATA'!F117=0, "open charge", 'CASE DATA'!F117),"")</f>
        <v/>
      </c>
      <c r="C117" s="108">
        <f>IFERROR(IF('CASE DATA'!C117+7300&lt;'BASIC INFO'!$B$3,'CASE DATA'!K117+'CASE DATA'!O117,0),0)</f>
        <v>0</v>
      </c>
      <c r="D117" s="109">
        <f>IFERROR(IF('CASE DATA'!C117+7300&lt;'BASIC INFO'!$B$3,'CASE DATA'!I117+'CASE DATA'!J117+'CASE DATA'!L117+'CASE DATA'!M117+'CASE DATA'!N117+'CASE DATA'!P117+'CASE DATA'!Q117+'CASE DATA'!R117,0),0)</f>
        <v>0</v>
      </c>
      <c r="E117" s="110">
        <f>IFERROR(IF('CASE DATA'!C117+7300&gt;'BASIC INFO'!$B$3,SUM('CASE DATA'!I117:'CASE DATA'!R117),0),0)</f>
        <v>0</v>
      </c>
    </row>
    <row r="118" spans="1:5" x14ac:dyDescent="0.3">
      <c r="A118" s="117" t="str">
        <f>IF('CASE DATA'!A118="","",'CASE DATA'!A118)</f>
        <v/>
      </c>
      <c r="B118" s="114" t="str">
        <f>IF('CASE DATA'!A118&lt;&gt;"",IF('CASE DATA'!F118=0, "open charge", 'CASE DATA'!F118),"")</f>
        <v/>
      </c>
      <c r="C118" s="108">
        <f>IFERROR(IF('CASE DATA'!C118+7300&lt;'BASIC INFO'!$B$3,'CASE DATA'!K118+'CASE DATA'!O118,0),0)</f>
        <v>0</v>
      </c>
      <c r="D118" s="109">
        <f>IFERROR(IF('CASE DATA'!C118+7300&lt;'BASIC INFO'!$B$3,'CASE DATA'!I118+'CASE DATA'!J118+'CASE DATA'!L118+'CASE DATA'!M118+'CASE DATA'!N118+'CASE DATA'!P118+'CASE DATA'!Q118+'CASE DATA'!R118,0),0)</f>
        <v>0</v>
      </c>
      <c r="E118" s="110">
        <f>IFERROR(IF('CASE DATA'!C118+7300&gt;'BASIC INFO'!$B$3,SUM('CASE DATA'!I118:'CASE DATA'!R118),0),0)</f>
        <v>0</v>
      </c>
    </row>
    <row r="119" spans="1:5" x14ac:dyDescent="0.3">
      <c r="A119" s="117" t="str">
        <f>IF('CASE DATA'!A119="","",'CASE DATA'!A119)</f>
        <v/>
      </c>
      <c r="B119" s="114" t="str">
        <f>IF('CASE DATA'!A119&lt;&gt;"",IF('CASE DATA'!F119=0, "open charge", 'CASE DATA'!F119),"")</f>
        <v/>
      </c>
      <c r="C119" s="108">
        <f>IFERROR(IF('CASE DATA'!C119+7300&lt;'BASIC INFO'!$B$3,'CASE DATA'!K119+'CASE DATA'!O119,0),0)</f>
        <v>0</v>
      </c>
      <c r="D119" s="109">
        <f>IFERROR(IF('CASE DATA'!C119+7300&lt;'BASIC INFO'!$B$3,'CASE DATA'!I119+'CASE DATA'!J119+'CASE DATA'!L119+'CASE DATA'!M119+'CASE DATA'!N119+'CASE DATA'!P119+'CASE DATA'!Q119+'CASE DATA'!R119,0),0)</f>
        <v>0</v>
      </c>
      <c r="E119" s="110">
        <f>IFERROR(IF('CASE DATA'!C119+7300&gt;'BASIC INFO'!$B$3,SUM('CASE DATA'!I119:'CASE DATA'!R119),0),0)</f>
        <v>0</v>
      </c>
    </row>
    <row r="120" spans="1:5" x14ac:dyDescent="0.3">
      <c r="A120" s="117" t="str">
        <f>IF('CASE DATA'!A120="","",'CASE DATA'!A120)</f>
        <v/>
      </c>
      <c r="B120" s="114" t="str">
        <f>IF('CASE DATA'!A120&lt;&gt;"",IF('CASE DATA'!F120=0, "open charge", 'CASE DATA'!F120),"")</f>
        <v/>
      </c>
      <c r="C120" s="108">
        <f>IFERROR(IF('CASE DATA'!C120+7300&lt;'BASIC INFO'!$B$3,'CASE DATA'!K120+'CASE DATA'!O120,0),0)</f>
        <v>0</v>
      </c>
      <c r="D120" s="109">
        <f>IFERROR(IF('CASE DATA'!C120+7300&lt;'BASIC INFO'!$B$3,'CASE DATA'!I120+'CASE DATA'!J120+'CASE DATA'!L120+'CASE DATA'!M120+'CASE DATA'!N120+'CASE DATA'!P120+'CASE DATA'!Q120+'CASE DATA'!R120,0),0)</f>
        <v>0</v>
      </c>
      <c r="E120" s="110">
        <f>IFERROR(IF('CASE DATA'!C120+7300&gt;'BASIC INFO'!$B$3,SUM('CASE DATA'!I120:'CASE DATA'!R120),0),0)</f>
        <v>0</v>
      </c>
    </row>
    <row r="121" spans="1:5" x14ac:dyDescent="0.3">
      <c r="A121" s="117" t="str">
        <f>IF('CASE DATA'!A121="","",'CASE DATA'!A121)</f>
        <v/>
      </c>
      <c r="B121" s="114" t="str">
        <f>IF('CASE DATA'!A121&lt;&gt;"",IF('CASE DATA'!F121=0, "open charge", 'CASE DATA'!F121),"")</f>
        <v/>
      </c>
      <c r="C121" s="108">
        <f>IFERROR(IF('CASE DATA'!C121+7300&lt;'BASIC INFO'!$B$3,'CASE DATA'!K121+'CASE DATA'!O121,0),0)</f>
        <v>0</v>
      </c>
      <c r="D121" s="109">
        <f>IFERROR(IF('CASE DATA'!C121+7300&lt;'BASIC INFO'!$B$3,'CASE DATA'!I121+'CASE DATA'!J121+'CASE DATA'!L121+'CASE DATA'!M121+'CASE DATA'!N121+'CASE DATA'!P121+'CASE DATA'!Q121+'CASE DATA'!R121,0),0)</f>
        <v>0</v>
      </c>
      <c r="E121" s="110">
        <f>IFERROR(IF('CASE DATA'!C121+7300&gt;'BASIC INFO'!$B$3,SUM('CASE DATA'!I121:'CASE DATA'!R121),0),0)</f>
        <v>0</v>
      </c>
    </row>
    <row r="122" spans="1:5" x14ac:dyDescent="0.3">
      <c r="A122" s="117" t="str">
        <f>IF('CASE DATA'!A122="","",'CASE DATA'!A122)</f>
        <v/>
      </c>
      <c r="B122" s="114" t="str">
        <f>IF('CASE DATA'!A122&lt;&gt;"",IF('CASE DATA'!F122=0, "open charge", 'CASE DATA'!F122),"")</f>
        <v/>
      </c>
      <c r="C122" s="108">
        <f>IFERROR(IF('CASE DATA'!C122+7300&lt;'BASIC INFO'!$B$3,'CASE DATA'!K122+'CASE DATA'!O122,0),0)</f>
        <v>0</v>
      </c>
      <c r="D122" s="109">
        <f>IFERROR(IF('CASE DATA'!C122+7300&lt;'BASIC INFO'!$B$3,'CASE DATA'!I122+'CASE DATA'!J122+'CASE DATA'!L122+'CASE DATA'!M122+'CASE DATA'!N122+'CASE DATA'!P122+'CASE DATA'!Q122+'CASE DATA'!R122,0),0)</f>
        <v>0</v>
      </c>
      <c r="E122" s="110">
        <f>IFERROR(IF('CASE DATA'!C122+7300&gt;'BASIC INFO'!$B$3,SUM('CASE DATA'!I122:'CASE DATA'!R122),0),0)</f>
        <v>0</v>
      </c>
    </row>
    <row r="123" spans="1:5" x14ac:dyDescent="0.3">
      <c r="A123" s="117" t="str">
        <f>IF('CASE DATA'!A123="","",'CASE DATA'!A123)</f>
        <v/>
      </c>
      <c r="B123" s="114" t="str">
        <f>IF('CASE DATA'!A123&lt;&gt;"",IF('CASE DATA'!F123=0, "open charge", 'CASE DATA'!F123),"")</f>
        <v/>
      </c>
      <c r="C123" s="108">
        <f>IFERROR(IF('CASE DATA'!C123+7300&lt;'BASIC INFO'!$B$3,'CASE DATA'!K123+'CASE DATA'!O123,0),0)</f>
        <v>0</v>
      </c>
      <c r="D123" s="109">
        <f>IFERROR(IF('CASE DATA'!C123+7300&lt;'BASIC INFO'!$B$3,'CASE DATA'!I123+'CASE DATA'!J123+'CASE DATA'!L123+'CASE DATA'!M123+'CASE DATA'!N123+'CASE DATA'!P123+'CASE DATA'!Q123+'CASE DATA'!R123,0),0)</f>
        <v>0</v>
      </c>
      <c r="E123" s="110">
        <f>IFERROR(IF('CASE DATA'!C123+7300&gt;'BASIC INFO'!$B$3,SUM('CASE DATA'!I123:'CASE DATA'!R123),0),0)</f>
        <v>0</v>
      </c>
    </row>
    <row r="124" spans="1:5" x14ac:dyDescent="0.3">
      <c r="A124" s="117" t="str">
        <f>IF('CASE DATA'!A124="","",'CASE DATA'!A124)</f>
        <v/>
      </c>
      <c r="B124" s="114" t="str">
        <f>IF('CASE DATA'!A124&lt;&gt;"",IF('CASE DATA'!F124=0, "open charge", 'CASE DATA'!F124),"")</f>
        <v/>
      </c>
      <c r="C124" s="108">
        <f>IFERROR(IF('CASE DATA'!C124+7300&lt;'BASIC INFO'!$B$3,'CASE DATA'!K124+'CASE DATA'!O124,0),0)</f>
        <v>0</v>
      </c>
      <c r="D124" s="109">
        <f>IFERROR(IF('CASE DATA'!C124+7300&lt;'BASIC INFO'!$B$3,'CASE DATA'!I124+'CASE DATA'!J124+'CASE DATA'!L124+'CASE DATA'!M124+'CASE DATA'!N124+'CASE DATA'!P124+'CASE DATA'!Q124+'CASE DATA'!R124,0),0)</f>
        <v>0</v>
      </c>
      <c r="E124" s="110">
        <f>IFERROR(IF('CASE DATA'!C124+7300&gt;'BASIC INFO'!$B$3,SUM('CASE DATA'!I124:'CASE DATA'!R124),0),0)</f>
        <v>0</v>
      </c>
    </row>
    <row r="125" spans="1:5" x14ac:dyDescent="0.3">
      <c r="A125" s="117" t="str">
        <f>IF('CASE DATA'!A125="","",'CASE DATA'!A125)</f>
        <v/>
      </c>
      <c r="B125" s="114" t="str">
        <f>IF('CASE DATA'!A125&lt;&gt;"",IF('CASE DATA'!F125=0, "open charge", 'CASE DATA'!F125),"")</f>
        <v/>
      </c>
      <c r="C125" s="108">
        <f>IFERROR(IF('CASE DATA'!C125+7300&lt;'BASIC INFO'!$B$3,'CASE DATA'!K125+'CASE DATA'!O125,0),0)</f>
        <v>0</v>
      </c>
      <c r="D125" s="109">
        <f>IFERROR(IF('CASE DATA'!C125+7300&lt;'BASIC INFO'!$B$3,'CASE DATA'!I125+'CASE DATA'!J125+'CASE DATA'!L125+'CASE DATA'!M125+'CASE DATA'!N125+'CASE DATA'!P125+'CASE DATA'!Q125+'CASE DATA'!R125,0),0)</f>
        <v>0</v>
      </c>
      <c r="E125" s="110">
        <f>IFERROR(IF('CASE DATA'!C125+7300&gt;'BASIC INFO'!$B$3,SUM('CASE DATA'!I125:'CASE DATA'!R125),0),0)</f>
        <v>0</v>
      </c>
    </row>
    <row r="126" spans="1:5" x14ac:dyDescent="0.3">
      <c r="A126" s="117" t="str">
        <f>IF('CASE DATA'!A126="","",'CASE DATA'!A126)</f>
        <v/>
      </c>
      <c r="B126" s="114" t="str">
        <f>IF('CASE DATA'!A126&lt;&gt;"",IF('CASE DATA'!F126=0, "open charge", 'CASE DATA'!F126),"")</f>
        <v/>
      </c>
      <c r="C126" s="108">
        <f>IFERROR(IF('CASE DATA'!C126+7300&lt;'BASIC INFO'!$B$3,'CASE DATA'!K126+'CASE DATA'!O126,0),0)</f>
        <v>0</v>
      </c>
      <c r="D126" s="109">
        <f>IFERROR(IF('CASE DATA'!C126+7300&lt;'BASIC INFO'!$B$3,'CASE DATA'!I126+'CASE DATA'!J126+'CASE DATA'!L126+'CASE DATA'!M126+'CASE DATA'!N126+'CASE DATA'!P126+'CASE DATA'!Q126+'CASE DATA'!R126,0),0)</f>
        <v>0</v>
      </c>
      <c r="E126" s="110">
        <f>IFERROR(IF('CASE DATA'!C126+7300&gt;'BASIC INFO'!$B$3,SUM('CASE DATA'!I126:'CASE DATA'!R126),0),0)</f>
        <v>0</v>
      </c>
    </row>
    <row r="127" spans="1:5" x14ac:dyDescent="0.3">
      <c r="A127" s="117" t="str">
        <f>IF('CASE DATA'!A127="","",'CASE DATA'!A127)</f>
        <v/>
      </c>
      <c r="B127" s="114" t="str">
        <f>IF('CASE DATA'!A127&lt;&gt;"",IF('CASE DATA'!F127=0, "open charge", 'CASE DATA'!F127),"")</f>
        <v/>
      </c>
      <c r="C127" s="108">
        <f>IFERROR(IF('CASE DATA'!C127+7300&lt;'BASIC INFO'!$B$3,'CASE DATA'!K127+'CASE DATA'!O127,0),0)</f>
        <v>0</v>
      </c>
      <c r="D127" s="109">
        <f>IFERROR(IF('CASE DATA'!C127+7300&lt;'BASIC INFO'!$B$3,'CASE DATA'!I127+'CASE DATA'!J127+'CASE DATA'!L127+'CASE DATA'!M127+'CASE DATA'!N127+'CASE DATA'!P127+'CASE DATA'!Q127+'CASE DATA'!R127,0),0)</f>
        <v>0</v>
      </c>
      <c r="E127" s="110">
        <f>IFERROR(IF('CASE DATA'!C127+7300&gt;'BASIC INFO'!$B$3,SUM('CASE DATA'!I127:'CASE DATA'!R127),0),0)</f>
        <v>0</v>
      </c>
    </row>
    <row r="128" spans="1:5" x14ac:dyDescent="0.3">
      <c r="A128" s="117" t="str">
        <f>IF('CASE DATA'!A128="","",'CASE DATA'!A128)</f>
        <v/>
      </c>
      <c r="B128" s="114" t="str">
        <f>IF('CASE DATA'!A128&lt;&gt;"",IF('CASE DATA'!F128=0, "open charge", 'CASE DATA'!F128),"")</f>
        <v/>
      </c>
      <c r="C128" s="108">
        <f>IFERROR(IF('CASE DATA'!C128+7300&lt;'BASIC INFO'!$B$3,'CASE DATA'!K128+'CASE DATA'!O128,0),0)</f>
        <v>0</v>
      </c>
      <c r="D128" s="109">
        <f>IFERROR(IF('CASE DATA'!C128+7300&lt;'BASIC INFO'!$B$3,'CASE DATA'!I128+'CASE DATA'!J128+'CASE DATA'!L128+'CASE DATA'!M128+'CASE DATA'!N128+'CASE DATA'!P128+'CASE DATA'!Q128+'CASE DATA'!R128,0),0)</f>
        <v>0</v>
      </c>
      <c r="E128" s="110">
        <f>IFERROR(IF('CASE DATA'!C128+7300&gt;'BASIC INFO'!$B$3,SUM('CASE DATA'!I128:'CASE DATA'!R128),0),0)</f>
        <v>0</v>
      </c>
    </row>
    <row r="129" spans="1:5" x14ac:dyDescent="0.3">
      <c r="A129" s="117" t="str">
        <f>IF('CASE DATA'!A129="","",'CASE DATA'!A129)</f>
        <v/>
      </c>
      <c r="B129" s="114" t="str">
        <f>IF('CASE DATA'!A129&lt;&gt;"",IF('CASE DATA'!F129=0, "open charge", 'CASE DATA'!F129),"")</f>
        <v/>
      </c>
      <c r="C129" s="108">
        <f>IFERROR(IF('CASE DATA'!C129+7300&lt;'BASIC INFO'!$B$3,'CASE DATA'!K129+'CASE DATA'!O129,0),0)</f>
        <v>0</v>
      </c>
      <c r="D129" s="109">
        <f>IFERROR(IF('CASE DATA'!C129+7300&lt;'BASIC INFO'!$B$3,'CASE DATA'!I129+'CASE DATA'!J129+'CASE DATA'!L129+'CASE DATA'!M129+'CASE DATA'!N129+'CASE DATA'!P129+'CASE DATA'!Q129+'CASE DATA'!R129,0),0)</f>
        <v>0</v>
      </c>
      <c r="E129" s="110">
        <f>IFERROR(IF('CASE DATA'!C129+7300&gt;'BASIC INFO'!$B$3,SUM('CASE DATA'!I129:'CASE DATA'!R129),0),0)</f>
        <v>0</v>
      </c>
    </row>
    <row r="130" spans="1:5" x14ac:dyDescent="0.3">
      <c r="A130" s="117" t="str">
        <f>IF('CASE DATA'!A130="","",'CASE DATA'!A130)</f>
        <v/>
      </c>
      <c r="B130" s="114" t="str">
        <f>IF('CASE DATA'!A130&lt;&gt;"",IF('CASE DATA'!F130=0, "open charge", 'CASE DATA'!F130),"")</f>
        <v/>
      </c>
      <c r="C130" s="108">
        <f>IFERROR(IF('CASE DATA'!C130+7300&lt;'BASIC INFO'!$B$3,'CASE DATA'!K130+'CASE DATA'!O130,0),0)</f>
        <v>0</v>
      </c>
      <c r="D130" s="109">
        <f>IFERROR(IF('CASE DATA'!C130+7300&lt;'BASIC INFO'!$B$3,'CASE DATA'!I130+'CASE DATA'!J130+'CASE DATA'!L130+'CASE DATA'!M130+'CASE DATA'!N130+'CASE DATA'!P130+'CASE DATA'!Q130+'CASE DATA'!R130,0),0)</f>
        <v>0</v>
      </c>
      <c r="E130" s="110">
        <f>IFERROR(IF('CASE DATA'!C130+7300&gt;'BASIC INFO'!$B$3,SUM('CASE DATA'!I130:'CASE DATA'!R130),0),0)</f>
        <v>0</v>
      </c>
    </row>
    <row r="131" spans="1:5" x14ac:dyDescent="0.3">
      <c r="A131" s="117" t="str">
        <f>IF('CASE DATA'!A131="","",'CASE DATA'!A131)</f>
        <v/>
      </c>
      <c r="B131" s="114" t="str">
        <f>IF('CASE DATA'!A131&lt;&gt;"",IF('CASE DATA'!F131=0, "open charge", 'CASE DATA'!F131),"")</f>
        <v/>
      </c>
      <c r="C131" s="108">
        <f>IFERROR(IF('CASE DATA'!C131+7300&lt;'BASIC INFO'!$B$3,'CASE DATA'!K131+'CASE DATA'!O131,0),0)</f>
        <v>0</v>
      </c>
      <c r="D131" s="109">
        <f>IFERROR(IF('CASE DATA'!C131+7300&lt;'BASIC INFO'!$B$3,'CASE DATA'!I131+'CASE DATA'!J131+'CASE DATA'!L131+'CASE DATA'!M131+'CASE DATA'!N131+'CASE DATA'!P131+'CASE DATA'!Q131+'CASE DATA'!R131,0),0)</f>
        <v>0</v>
      </c>
      <c r="E131" s="110">
        <f>IFERROR(IF('CASE DATA'!C131+7300&gt;'BASIC INFO'!$B$3,SUM('CASE DATA'!I131:'CASE DATA'!R131),0),0)</f>
        <v>0</v>
      </c>
    </row>
    <row r="132" spans="1:5" x14ac:dyDescent="0.3">
      <c r="A132" s="117" t="str">
        <f>IF('CASE DATA'!A132="","",'CASE DATA'!A132)</f>
        <v/>
      </c>
      <c r="B132" s="114" t="str">
        <f>IF('CASE DATA'!A132&lt;&gt;"",IF('CASE DATA'!F132=0, "open charge", 'CASE DATA'!F132),"")</f>
        <v/>
      </c>
      <c r="C132" s="108">
        <f>IFERROR(IF('CASE DATA'!C132+7300&lt;'BASIC INFO'!$B$3,'CASE DATA'!K132+'CASE DATA'!O132,0),0)</f>
        <v>0</v>
      </c>
      <c r="D132" s="109">
        <f>IFERROR(IF('CASE DATA'!C132+7300&lt;'BASIC INFO'!$B$3,'CASE DATA'!I132+'CASE DATA'!J132+'CASE DATA'!L132+'CASE DATA'!M132+'CASE DATA'!N132+'CASE DATA'!P132+'CASE DATA'!Q132+'CASE DATA'!R132,0),0)</f>
        <v>0</v>
      </c>
      <c r="E132" s="110">
        <f>IFERROR(IF('CASE DATA'!C132+7300&gt;'BASIC INFO'!$B$3,SUM('CASE DATA'!I132:'CASE DATA'!R132),0),0)</f>
        <v>0</v>
      </c>
    </row>
    <row r="133" spans="1:5" x14ac:dyDescent="0.3">
      <c r="A133" s="117" t="str">
        <f>IF('CASE DATA'!A133="","",'CASE DATA'!A133)</f>
        <v/>
      </c>
      <c r="B133" s="114" t="str">
        <f>IF('CASE DATA'!A133&lt;&gt;"",IF('CASE DATA'!F133=0, "open charge", 'CASE DATA'!F133),"")</f>
        <v/>
      </c>
      <c r="C133" s="108">
        <f>IFERROR(IF('CASE DATA'!C133+7300&lt;'BASIC INFO'!$B$3,'CASE DATA'!K133+'CASE DATA'!O133,0),0)</f>
        <v>0</v>
      </c>
      <c r="D133" s="109">
        <f>IFERROR(IF('CASE DATA'!C133+7300&lt;'BASIC INFO'!$B$3,'CASE DATA'!I133+'CASE DATA'!J133+'CASE DATA'!L133+'CASE DATA'!M133+'CASE DATA'!N133+'CASE DATA'!P133+'CASE DATA'!Q133+'CASE DATA'!R133,0),0)</f>
        <v>0</v>
      </c>
      <c r="E133" s="110">
        <f>IFERROR(IF('CASE DATA'!C133+7300&gt;'BASIC INFO'!$B$3,SUM('CASE DATA'!I133:'CASE DATA'!R133),0),0)</f>
        <v>0</v>
      </c>
    </row>
    <row r="134" spans="1:5" x14ac:dyDescent="0.3">
      <c r="A134" s="117" t="str">
        <f>IF('CASE DATA'!A134="","",'CASE DATA'!A134)</f>
        <v/>
      </c>
      <c r="B134" s="114" t="str">
        <f>IF('CASE DATA'!A134&lt;&gt;"",IF('CASE DATA'!F134=0, "open charge", 'CASE DATA'!F134),"")</f>
        <v/>
      </c>
      <c r="C134" s="108">
        <f>IFERROR(IF('CASE DATA'!C134+7300&lt;'BASIC INFO'!$B$3,'CASE DATA'!K134+'CASE DATA'!O134,0),0)</f>
        <v>0</v>
      </c>
      <c r="D134" s="109">
        <f>IFERROR(IF('CASE DATA'!C134+7300&lt;'BASIC INFO'!$B$3,'CASE DATA'!I134+'CASE DATA'!J134+'CASE DATA'!L134+'CASE DATA'!M134+'CASE DATA'!N134+'CASE DATA'!P134+'CASE DATA'!Q134+'CASE DATA'!R134,0),0)</f>
        <v>0</v>
      </c>
      <c r="E134" s="110">
        <f>IFERROR(IF('CASE DATA'!C134+7300&gt;'BASIC INFO'!$B$3,SUM('CASE DATA'!I134:'CASE DATA'!R134),0),0)</f>
        <v>0</v>
      </c>
    </row>
    <row r="135" spans="1:5" x14ac:dyDescent="0.3">
      <c r="A135" s="117" t="str">
        <f>IF('CASE DATA'!A135="","",'CASE DATA'!A135)</f>
        <v/>
      </c>
      <c r="B135" s="114" t="str">
        <f>IF('CASE DATA'!A135&lt;&gt;"",IF('CASE DATA'!F135=0, "open charge", 'CASE DATA'!F135),"")</f>
        <v/>
      </c>
      <c r="C135" s="108">
        <f>IFERROR(IF('CASE DATA'!C135+7300&lt;'BASIC INFO'!$B$3,'CASE DATA'!K135+'CASE DATA'!O135,0),0)</f>
        <v>0</v>
      </c>
      <c r="D135" s="109">
        <f>IFERROR(IF('CASE DATA'!C135+7300&lt;'BASIC INFO'!$B$3,'CASE DATA'!I135+'CASE DATA'!J135+'CASE DATA'!L135+'CASE DATA'!M135+'CASE DATA'!N135+'CASE DATA'!P135+'CASE DATA'!Q135+'CASE DATA'!R135,0),0)</f>
        <v>0</v>
      </c>
      <c r="E135" s="110">
        <f>IFERROR(IF('CASE DATA'!C135+7300&gt;'BASIC INFO'!$B$3,SUM('CASE DATA'!I135:'CASE DATA'!R135),0),0)</f>
        <v>0</v>
      </c>
    </row>
    <row r="136" spans="1:5" x14ac:dyDescent="0.3">
      <c r="A136" s="117" t="str">
        <f>IF('CASE DATA'!A136="","",'CASE DATA'!A136)</f>
        <v/>
      </c>
      <c r="B136" s="114" t="str">
        <f>IF('CASE DATA'!A136&lt;&gt;"",IF('CASE DATA'!F136=0, "open charge", 'CASE DATA'!F136),"")</f>
        <v/>
      </c>
      <c r="C136" s="108">
        <f>IFERROR(IF('CASE DATA'!C136+7300&lt;'BASIC INFO'!$B$3,'CASE DATA'!K136+'CASE DATA'!O136,0),0)</f>
        <v>0</v>
      </c>
      <c r="D136" s="109">
        <f>IFERROR(IF('CASE DATA'!C136+7300&lt;'BASIC INFO'!$B$3,'CASE DATA'!I136+'CASE DATA'!J136+'CASE DATA'!L136+'CASE DATA'!M136+'CASE DATA'!N136+'CASE DATA'!P136+'CASE DATA'!Q136+'CASE DATA'!R136,0),0)</f>
        <v>0</v>
      </c>
      <c r="E136" s="110">
        <f>IFERROR(IF('CASE DATA'!C136+7300&gt;'BASIC INFO'!$B$3,SUM('CASE DATA'!I136:'CASE DATA'!R136),0),0)</f>
        <v>0</v>
      </c>
    </row>
    <row r="137" spans="1:5" x14ac:dyDescent="0.3">
      <c r="A137" s="117" t="str">
        <f>IF('CASE DATA'!A137="","",'CASE DATA'!A137)</f>
        <v/>
      </c>
      <c r="B137" s="114" t="str">
        <f>IF('CASE DATA'!A137&lt;&gt;"",IF('CASE DATA'!F137=0, "open charge", 'CASE DATA'!F137),"")</f>
        <v/>
      </c>
      <c r="C137" s="108">
        <f>IFERROR(IF('CASE DATA'!C137+7300&lt;'BASIC INFO'!$B$3,'CASE DATA'!K137+'CASE DATA'!O137,0),0)</f>
        <v>0</v>
      </c>
      <c r="D137" s="109">
        <f>IFERROR(IF('CASE DATA'!C137+7300&lt;'BASIC INFO'!$B$3,'CASE DATA'!I137+'CASE DATA'!J137+'CASE DATA'!L137+'CASE DATA'!M137+'CASE DATA'!N137+'CASE DATA'!P137+'CASE DATA'!Q137+'CASE DATA'!R137,0),0)</f>
        <v>0</v>
      </c>
      <c r="E137" s="110">
        <f>IFERROR(IF('CASE DATA'!C137+7300&gt;'BASIC INFO'!$B$3,SUM('CASE DATA'!I137:'CASE DATA'!R137),0),0)</f>
        <v>0</v>
      </c>
    </row>
    <row r="138" spans="1:5" x14ac:dyDescent="0.3">
      <c r="A138" s="117" t="str">
        <f>IF('CASE DATA'!A138="","",'CASE DATA'!A138)</f>
        <v/>
      </c>
      <c r="B138" s="114" t="str">
        <f>IF('CASE DATA'!A138&lt;&gt;"",IF('CASE DATA'!F138=0, "open charge", 'CASE DATA'!F138),"")</f>
        <v/>
      </c>
      <c r="C138" s="108">
        <f>IFERROR(IF('CASE DATA'!C138+7300&lt;'BASIC INFO'!$B$3,'CASE DATA'!K138+'CASE DATA'!O138,0),0)</f>
        <v>0</v>
      </c>
      <c r="D138" s="109">
        <f>IFERROR(IF('CASE DATA'!C138+7300&lt;'BASIC INFO'!$B$3,'CASE DATA'!I138+'CASE DATA'!J138+'CASE DATA'!L138+'CASE DATA'!M138+'CASE DATA'!N138+'CASE DATA'!P138+'CASE DATA'!Q138+'CASE DATA'!R138,0),0)</f>
        <v>0</v>
      </c>
      <c r="E138" s="110">
        <f>IFERROR(IF('CASE DATA'!C138+7300&gt;'BASIC INFO'!$B$3,SUM('CASE DATA'!I138:'CASE DATA'!R138),0),0)</f>
        <v>0</v>
      </c>
    </row>
    <row r="139" spans="1:5" x14ac:dyDescent="0.3">
      <c r="A139" s="117" t="str">
        <f>IF('CASE DATA'!A139="","",'CASE DATA'!A139)</f>
        <v/>
      </c>
      <c r="B139" s="114" t="str">
        <f>IF('CASE DATA'!A139&lt;&gt;"",IF('CASE DATA'!F139=0, "open charge", 'CASE DATA'!F139),"")</f>
        <v/>
      </c>
      <c r="C139" s="108">
        <f>IFERROR(IF('CASE DATA'!C139+7300&lt;'BASIC INFO'!$B$3,'CASE DATA'!K139+'CASE DATA'!O139,0),0)</f>
        <v>0</v>
      </c>
      <c r="D139" s="109">
        <f>IFERROR(IF('CASE DATA'!C139+7300&lt;'BASIC INFO'!$B$3,'CASE DATA'!I139+'CASE DATA'!J139+'CASE DATA'!L139+'CASE DATA'!M139+'CASE DATA'!N139+'CASE DATA'!P139+'CASE DATA'!Q139+'CASE DATA'!R139,0),0)</f>
        <v>0</v>
      </c>
      <c r="E139" s="110">
        <f>IFERROR(IF('CASE DATA'!C139+7300&gt;'BASIC INFO'!$B$3,SUM('CASE DATA'!I139:'CASE DATA'!R139),0),0)</f>
        <v>0</v>
      </c>
    </row>
    <row r="140" spans="1:5" x14ac:dyDescent="0.3">
      <c r="A140" s="117" t="str">
        <f>IF('CASE DATA'!A140="","",'CASE DATA'!A140)</f>
        <v/>
      </c>
      <c r="B140" s="114" t="str">
        <f>IF('CASE DATA'!A140&lt;&gt;"",IF('CASE DATA'!F140=0, "open charge", 'CASE DATA'!F140),"")</f>
        <v/>
      </c>
      <c r="C140" s="108">
        <f>IFERROR(IF('CASE DATA'!C140+7300&lt;'BASIC INFO'!$B$3,'CASE DATA'!K140+'CASE DATA'!O140,0),0)</f>
        <v>0</v>
      </c>
      <c r="D140" s="109">
        <f>IFERROR(IF('CASE DATA'!C140+7300&lt;'BASIC INFO'!$B$3,'CASE DATA'!I140+'CASE DATA'!J140+'CASE DATA'!L140+'CASE DATA'!M140+'CASE DATA'!N140+'CASE DATA'!P140+'CASE DATA'!Q140+'CASE DATA'!R140,0),0)</f>
        <v>0</v>
      </c>
      <c r="E140" s="110">
        <f>IFERROR(IF('CASE DATA'!C140+7300&gt;'BASIC INFO'!$B$3,SUM('CASE DATA'!I140:'CASE DATA'!R140),0),0)</f>
        <v>0</v>
      </c>
    </row>
    <row r="141" spans="1:5" x14ac:dyDescent="0.3">
      <c r="A141" s="117" t="str">
        <f>IF('CASE DATA'!A141="","",'CASE DATA'!A141)</f>
        <v/>
      </c>
      <c r="B141" s="114" t="str">
        <f>IF('CASE DATA'!A141&lt;&gt;"",IF('CASE DATA'!F141=0, "open charge", 'CASE DATA'!F141),"")</f>
        <v/>
      </c>
      <c r="C141" s="108">
        <f>IFERROR(IF('CASE DATA'!C141+7300&lt;'BASIC INFO'!$B$3,'CASE DATA'!K141+'CASE DATA'!O141,0),0)</f>
        <v>0</v>
      </c>
      <c r="D141" s="109">
        <f>IFERROR(IF('CASE DATA'!C141+7300&lt;'BASIC INFO'!$B$3,'CASE DATA'!I141+'CASE DATA'!J141+'CASE DATA'!L141+'CASE DATA'!M141+'CASE DATA'!N141+'CASE DATA'!P141+'CASE DATA'!Q141+'CASE DATA'!R141,0),0)</f>
        <v>0</v>
      </c>
      <c r="E141" s="110">
        <f>IFERROR(IF('CASE DATA'!C141+7300&gt;'BASIC INFO'!$B$3,SUM('CASE DATA'!I141:'CASE DATA'!R141),0),0)</f>
        <v>0</v>
      </c>
    </row>
    <row r="142" spans="1:5" x14ac:dyDescent="0.3">
      <c r="A142" s="117" t="str">
        <f>IF('CASE DATA'!A142="","",'CASE DATA'!A142)</f>
        <v/>
      </c>
      <c r="B142" s="114" t="str">
        <f>IF('CASE DATA'!A142&lt;&gt;"",IF('CASE DATA'!F142=0, "open charge", 'CASE DATA'!F142),"")</f>
        <v/>
      </c>
      <c r="C142" s="108">
        <f>IFERROR(IF('CASE DATA'!C142+7300&lt;'BASIC INFO'!$B$3,'CASE DATA'!K142+'CASE DATA'!O142,0),0)</f>
        <v>0</v>
      </c>
      <c r="D142" s="109">
        <f>IFERROR(IF('CASE DATA'!C142+7300&lt;'BASIC INFO'!$B$3,'CASE DATA'!I142+'CASE DATA'!J142+'CASE DATA'!L142+'CASE DATA'!M142+'CASE DATA'!N142+'CASE DATA'!P142+'CASE DATA'!Q142+'CASE DATA'!R142,0),0)</f>
        <v>0</v>
      </c>
      <c r="E142" s="110">
        <f>IFERROR(IF('CASE DATA'!C142+7300&gt;'BASIC INFO'!$B$3,SUM('CASE DATA'!I142:'CASE DATA'!R142),0),0)</f>
        <v>0</v>
      </c>
    </row>
    <row r="143" spans="1:5" x14ac:dyDescent="0.3">
      <c r="A143" s="117" t="str">
        <f>IF('CASE DATA'!A143="","",'CASE DATA'!A143)</f>
        <v/>
      </c>
      <c r="B143" s="114" t="str">
        <f>IF('CASE DATA'!A143&lt;&gt;"",IF('CASE DATA'!F143=0, "open charge", 'CASE DATA'!F143),"")</f>
        <v/>
      </c>
      <c r="C143" s="108">
        <f>IFERROR(IF('CASE DATA'!C143+7300&lt;'BASIC INFO'!$B$3,'CASE DATA'!K143+'CASE DATA'!O143,0),0)</f>
        <v>0</v>
      </c>
      <c r="D143" s="109">
        <f>IFERROR(IF('CASE DATA'!C143+7300&lt;'BASIC INFO'!$B$3,'CASE DATA'!I143+'CASE DATA'!J143+'CASE DATA'!L143+'CASE DATA'!M143+'CASE DATA'!N143+'CASE DATA'!P143+'CASE DATA'!Q143+'CASE DATA'!R143,0),0)</f>
        <v>0</v>
      </c>
      <c r="E143" s="110">
        <f>IFERROR(IF('CASE DATA'!C143+7300&gt;'BASIC INFO'!$B$3,SUM('CASE DATA'!I143:'CASE DATA'!R143),0),0)</f>
        <v>0</v>
      </c>
    </row>
    <row r="144" spans="1:5" x14ac:dyDescent="0.3">
      <c r="A144" s="117" t="str">
        <f>IF('CASE DATA'!A144="","",'CASE DATA'!A144)</f>
        <v/>
      </c>
      <c r="B144" s="114" t="str">
        <f>IF('CASE DATA'!A144&lt;&gt;"",IF('CASE DATA'!F144=0, "open charge", 'CASE DATA'!F144),"")</f>
        <v/>
      </c>
      <c r="C144" s="108">
        <f>IFERROR(IF('CASE DATA'!C144+7300&lt;'BASIC INFO'!$B$3,'CASE DATA'!K144+'CASE DATA'!O144,0),0)</f>
        <v>0</v>
      </c>
      <c r="D144" s="109">
        <f>IFERROR(IF('CASE DATA'!C144+7300&lt;'BASIC INFO'!$B$3,'CASE DATA'!I144+'CASE DATA'!J144+'CASE DATA'!L144+'CASE DATA'!M144+'CASE DATA'!N144+'CASE DATA'!P144+'CASE DATA'!Q144+'CASE DATA'!R144,0),0)</f>
        <v>0</v>
      </c>
      <c r="E144" s="110">
        <f>IFERROR(IF('CASE DATA'!C144+7300&gt;'BASIC INFO'!$B$3,SUM('CASE DATA'!I144:'CASE DATA'!R144),0),0)</f>
        <v>0</v>
      </c>
    </row>
    <row r="145" spans="1:5" x14ac:dyDescent="0.3">
      <c r="A145" s="117" t="str">
        <f>IF('CASE DATA'!A145="","",'CASE DATA'!A145)</f>
        <v/>
      </c>
      <c r="B145" s="114" t="str">
        <f>IF('CASE DATA'!A145&lt;&gt;"",IF('CASE DATA'!F145=0, "open charge", 'CASE DATA'!F145),"")</f>
        <v/>
      </c>
      <c r="C145" s="108">
        <f>IFERROR(IF('CASE DATA'!C145+7300&lt;'BASIC INFO'!$B$3,'CASE DATA'!K145+'CASE DATA'!O145,0),0)</f>
        <v>0</v>
      </c>
      <c r="D145" s="109">
        <f>IFERROR(IF('CASE DATA'!C145+7300&lt;'BASIC INFO'!$B$3,'CASE DATA'!I145+'CASE DATA'!J145+'CASE DATA'!L145+'CASE DATA'!M145+'CASE DATA'!N145+'CASE DATA'!P145+'CASE DATA'!Q145+'CASE DATA'!R145,0),0)</f>
        <v>0</v>
      </c>
      <c r="E145" s="110">
        <f>IFERROR(IF('CASE DATA'!C145+7300&gt;'BASIC INFO'!$B$3,SUM('CASE DATA'!I145:'CASE DATA'!R145),0),0)</f>
        <v>0</v>
      </c>
    </row>
    <row r="146" spans="1:5" x14ac:dyDescent="0.3">
      <c r="A146" s="117" t="str">
        <f>IF('CASE DATA'!A146="","",'CASE DATA'!A146)</f>
        <v/>
      </c>
      <c r="B146" s="114" t="str">
        <f>IF('CASE DATA'!A146&lt;&gt;"",IF('CASE DATA'!F146=0, "open charge", 'CASE DATA'!F146),"")</f>
        <v/>
      </c>
      <c r="C146" s="108">
        <f>IFERROR(IF('CASE DATA'!C146+7300&lt;'BASIC INFO'!$B$3,'CASE DATA'!K146+'CASE DATA'!O146,0),0)</f>
        <v>0</v>
      </c>
      <c r="D146" s="109">
        <f>IFERROR(IF('CASE DATA'!C146+7300&lt;'BASIC INFO'!$B$3,'CASE DATA'!I146+'CASE DATA'!J146+'CASE DATA'!L146+'CASE DATA'!M146+'CASE DATA'!N146+'CASE DATA'!P146+'CASE DATA'!Q146+'CASE DATA'!R146,0),0)</f>
        <v>0</v>
      </c>
      <c r="E146" s="110">
        <f>IFERROR(IF('CASE DATA'!C146+7300&gt;'BASIC INFO'!$B$3,SUM('CASE DATA'!I146:'CASE DATA'!R146),0),0)</f>
        <v>0</v>
      </c>
    </row>
    <row r="147" spans="1:5" x14ac:dyDescent="0.3">
      <c r="A147" s="117" t="str">
        <f>IF('CASE DATA'!A147="","",'CASE DATA'!A147)</f>
        <v/>
      </c>
      <c r="B147" s="114" t="str">
        <f>IF('CASE DATA'!A147&lt;&gt;"",IF('CASE DATA'!F147=0, "open charge", 'CASE DATA'!F147),"")</f>
        <v/>
      </c>
      <c r="C147" s="108">
        <f>IFERROR(IF('CASE DATA'!C147+7300&lt;'BASIC INFO'!$B$3,'CASE DATA'!K147+'CASE DATA'!O147,0),0)</f>
        <v>0</v>
      </c>
      <c r="D147" s="109">
        <f>IFERROR(IF('CASE DATA'!C147+7300&lt;'BASIC INFO'!$B$3,'CASE DATA'!I147+'CASE DATA'!J147+'CASE DATA'!L147+'CASE DATA'!M147+'CASE DATA'!N147+'CASE DATA'!P147+'CASE DATA'!Q147+'CASE DATA'!R147,0),0)</f>
        <v>0</v>
      </c>
      <c r="E147" s="110">
        <f>IFERROR(IF('CASE DATA'!C147+7300&gt;'BASIC INFO'!$B$3,SUM('CASE DATA'!I147:'CASE DATA'!R147),0),0)</f>
        <v>0</v>
      </c>
    </row>
    <row r="148" spans="1:5" x14ac:dyDescent="0.3">
      <c r="A148" s="117" t="str">
        <f>IF('CASE DATA'!A148="","",'CASE DATA'!A148)</f>
        <v/>
      </c>
      <c r="B148" s="114" t="str">
        <f>IF('CASE DATA'!A148&lt;&gt;"",IF('CASE DATA'!F148=0, "open charge", 'CASE DATA'!F148),"")</f>
        <v/>
      </c>
      <c r="C148" s="108">
        <f>IFERROR(IF('CASE DATA'!C148+7300&lt;'BASIC INFO'!$B$3,'CASE DATA'!K148+'CASE DATA'!O148,0),0)</f>
        <v>0</v>
      </c>
      <c r="D148" s="109">
        <f>IFERROR(IF('CASE DATA'!C148+7300&lt;'BASIC INFO'!$B$3,'CASE DATA'!I148+'CASE DATA'!J148+'CASE DATA'!L148+'CASE DATA'!M148+'CASE DATA'!N148+'CASE DATA'!P148+'CASE DATA'!Q148+'CASE DATA'!R148,0),0)</f>
        <v>0</v>
      </c>
      <c r="E148" s="110">
        <f>IFERROR(IF('CASE DATA'!C148+7300&gt;'BASIC INFO'!$B$3,SUM('CASE DATA'!I148:'CASE DATA'!R148),0),0)</f>
        <v>0</v>
      </c>
    </row>
    <row r="149" spans="1:5" x14ac:dyDescent="0.3">
      <c r="A149" s="117" t="str">
        <f>IF('CASE DATA'!A149="","",'CASE DATA'!A149)</f>
        <v/>
      </c>
      <c r="B149" s="114" t="str">
        <f>IF('CASE DATA'!A149&lt;&gt;"",IF('CASE DATA'!F149=0, "open charge", 'CASE DATA'!F149),"")</f>
        <v/>
      </c>
      <c r="C149" s="108">
        <f>IFERROR(IF('CASE DATA'!C149+7300&lt;'BASIC INFO'!$B$3,'CASE DATA'!K149+'CASE DATA'!O149,0),0)</f>
        <v>0</v>
      </c>
      <c r="D149" s="109">
        <f>IFERROR(IF('CASE DATA'!C149+7300&lt;'BASIC INFO'!$B$3,'CASE DATA'!I149+'CASE DATA'!J149+'CASE DATA'!L149+'CASE DATA'!M149+'CASE DATA'!N149+'CASE DATA'!P149+'CASE DATA'!Q149+'CASE DATA'!R149,0),0)</f>
        <v>0</v>
      </c>
      <c r="E149" s="110">
        <f>IFERROR(IF('CASE DATA'!C149+7300&gt;'BASIC INFO'!$B$3,SUM('CASE DATA'!I149:'CASE DATA'!R149),0),0)</f>
        <v>0</v>
      </c>
    </row>
    <row r="150" spans="1:5" x14ac:dyDescent="0.3">
      <c r="A150" s="117" t="str">
        <f>IF('CASE DATA'!A150="","",'CASE DATA'!A150)</f>
        <v/>
      </c>
      <c r="B150" s="114" t="str">
        <f>IF('CASE DATA'!A150&lt;&gt;"",IF('CASE DATA'!F150=0, "open charge", 'CASE DATA'!F150),"")</f>
        <v/>
      </c>
      <c r="C150" s="108">
        <f>IFERROR(IF('CASE DATA'!C150+7300&lt;'BASIC INFO'!$B$3,'CASE DATA'!K150+'CASE DATA'!O150,0),0)</f>
        <v>0</v>
      </c>
      <c r="D150" s="109">
        <f>IFERROR(IF('CASE DATA'!C150+7300&lt;'BASIC INFO'!$B$3,'CASE DATA'!I150+'CASE DATA'!J150+'CASE DATA'!L150+'CASE DATA'!M150+'CASE DATA'!N150+'CASE DATA'!P150+'CASE DATA'!Q150+'CASE DATA'!R150,0),0)</f>
        <v>0</v>
      </c>
      <c r="E150" s="110">
        <f>IFERROR(IF('CASE DATA'!C150+7300&gt;'BASIC INFO'!$B$3,SUM('CASE DATA'!I150:'CASE DATA'!R150),0),0)</f>
        <v>0</v>
      </c>
    </row>
  </sheetData>
  <mergeCells count="3">
    <mergeCell ref="A1:B1"/>
    <mergeCell ref="A2:A3"/>
    <mergeCell ref="B2:E2"/>
  </mergeCells>
  <pageMargins left="0.7" right="0.7" top="0.75" bottom="0.75" header="0.3" footer="0.3"/>
  <pageSetup orientation="portrait" r:id="rId1"/>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8">
    <pageSetUpPr fitToPage="1"/>
  </sheetPr>
  <dimension ref="A2:H1240"/>
  <sheetViews>
    <sheetView view="pageBreakPreview" zoomScale="70" zoomScaleNormal="100" zoomScaleSheetLayoutView="70" workbookViewId="0">
      <selection activeCell="H10" sqref="H10"/>
    </sheetView>
  </sheetViews>
  <sheetFormatPr defaultColWidth="8.77734375" defaultRowHeight="14.4" x14ac:dyDescent="0.3"/>
  <cols>
    <col min="1" max="1" width="26.109375" style="159" customWidth="1"/>
    <col min="2" max="2" width="14.77734375" style="159" customWidth="1"/>
    <col min="3" max="3" width="20" style="159" customWidth="1"/>
    <col min="4" max="4" width="13.109375" style="159" customWidth="1"/>
    <col min="5" max="5" width="22.77734375" style="159" customWidth="1"/>
    <col min="6" max="6" width="9.44140625" style="159" customWidth="1"/>
    <col min="7" max="7" width="11.109375" style="159" customWidth="1"/>
    <col min="8" max="8" width="20.77734375" style="159" customWidth="1"/>
  </cols>
  <sheetData>
    <row r="2" spans="1:8" ht="15" customHeight="1" thickBot="1" x14ac:dyDescent="0.35"/>
    <row r="3" spans="1:8" ht="15" customHeight="1" thickBot="1" x14ac:dyDescent="0.35">
      <c r="A3" s="59" t="s">
        <v>11</v>
      </c>
      <c r="B3" s="60" t="s">
        <v>12</v>
      </c>
      <c r="C3" s="212"/>
      <c r="D3" s="61" t="s">
        <v>13</v>
      </c>
      <c r="E3" s="61" t="s">
        <v>75</v>
      </c>
      <c r="F3" s="61" t="s">
        <v>16</v>
      </c>
      <c r="G3" s="60" t="s">
        <v>17</v>
      </c>
      <c r="H3" s="62" t="s">
        <v>18</v>
      </c>
    </row>
    <row r="4" spans="1:8" ht="18" customHeight="1" thickBot="1" x14ac:dyDescent="0.4">
      <c r="A4" s="12">
        <f>'CASE DATA'!A4</f>
        <v>0</v>
      </c>
      <c r="B4" s="13">
        <f>'CASE DATA'!B4</f>
        <v>0</v>
      </c>
      <c r="C4" s="183"/>
      <c r="D4" s="57">
        <f>'CASE DATA'!C4</f>
        <v>0</v>
      </c>
      <c r="E4" s="13">
        <f>'CASE DATA'!D4</f>
        <v>0</v>
      </c>
      <c r="F4" s="13">
        <f>'CASE DATA'!F5</f>
        <v>0</v>
      </c>
      <c r="G4" s="13">
        <f>'CASE DATA'!G4</f>
        <v>0</v>
      </c>
      <c r="H4" s="58">
        <f>'CASE DATA'!H4</f>
        <v>0</v>
      </c>
    </row>
    <row r="5" spans="1:8" x14ac:dyDescent="0.3">
      <c r="A5" s="41" t="s">
        <v>20</v>
      </c>
      <c r="B5" s="20">
        <f>'CASE DATA'!I4</f>
        <v>0</v>
      </c>
      <c r="C5" s="21" t="s">
        <v>23</v>
      </c>
      <c r="D5" s="24">
        <f>'CASE DATA'!L4</f>
        <v>0</v>
      </c>
      <c r="E5" s="26" t="s">
        <v>26</v>
      </c>
      <c r="F5" s="29">
        <f>'CASE DATA'!O4</f>
        <v>0</v>
      </c>
      <c r="G5" s="31" t="s">
        <v>29</v>
      </c>
      <c r="H5" s="42">
        <f>'CASE DATA'!R4</f>
        <v>0</v>
      </c>
    </row>
    <row r="6" spans="1:8" x14ac:dyDescent="0.3">
      <c r="A6" s="43" t="s">
        <v>76</v>
      </c>
      <c r="B6" s="20">
        <f>'CASE DATA'!J4</f>
        <v>0</v>
      </c>
      <c r="C6" s="22" t="s">
        <v>24</v>
      </c>
      <c r="D6" s="24">
        <f>'CASE DATA'!M4</f>
        <v>0</v>
      </c>
      <c r="E6" s="27" t="s">
        <v>27</v>
      </c>
      <c r="F6" s="29">
        <f>'CASE DATA'!P4</f>
        <v>0</v>
      </c>
      <c r="G6" s="32" t="s">
        <v>30</v>
      </c>
      <c r="H6" s="42">
        <f>'CASE DATA'!S4</f>
        <v>0</v>
      </c>
    </row>
    <row r="7" spans="1:8" x14ac:dyDescent="0.3">
      <c r="A7" s="44" t="s">
        <v>22</v>
      </c>
      <c r="B7" s="20">
        <f>'CASE DATA'!K4</f>
        <v>0</v>
      </c>
      <c r="C7" s="23" t="s">
        <v>25</v>
      </c>
      <c r="D7" s="25">
        <f>'CASE DATA'!N4</f>
        <v>0</v>
      </c>
      <c r="E7" s="28" t="s">
        <v>28</v>
      </c>
      <c r="F7" s="30">
        <f>'CASE DATA'!Q4</f>
        <v>0</v>
      </c>
      <c r="G7" s="16"/>
      <c r="H7" s="45"/>
    </row>
    <row r="8" spans="1:8" x14ac:dyDescent="0.3">
      <c r="A8" s="46" t="s">
        <v>10</v>
      </c>
      <c r="B8" s="207">
        <f>'CASE DATA'!T4</f>
        <v>0</v>
      </c>
      <c r="C8" s="183"/>
      <c r="D8" s="183"/>
      <c r="E8" s="183"/>
      <c r="F8" s="183"/>
      <c r="G8" s="183"/>
      <c r="H8" s="183"/>
    </row>
    <row r="9" spans="1:8" ht="18" customHeight="1" x14ac:dyDescent="0.35">
      <c r="A9" s="208" t="s">
        <v>77</v>
      </c>
      <c r="B9" s="183"/>
      <c r="C9" s="183"/>
      <c r="D9" s="183"/>
      <c r="E9" s="183"/>
      <c r="F9" s="183"/>
      <c r="G9" s="183"/>
      <c r="H9" s="183"/>
    </row>
    <row r="10" spans="1:8" ht="35.25" customHeight="1" x14ac:dyDescent="0.3">
      <c r="A10" s="47" t="s">
        <v>44</v>
      </c>
      <c r="B10" s="33" t="s">
        <v>78</v>
      </c>
      <c r="C10" s="34" t="s">
        <v>48</v>
      </c>
      <c r="D10" s="34" t="s">
        <v>49</v>
      </c>
      <c r="E10" s="34" t="s">
        <v>50</v>
      </c>
      <c r="F10" s="35" t="s">
        <v>51</v>
      </c>
      <c r="G10" s="14" t="s">
        <v>79</v>
      </c>
      <c r="H10" s="48"/>
    </row>
    <row r="11" spans="1:8" x14ac:dyDescent="0.3">
      <c r="A11" s="49" t="str">
        <f>'EXPUNGEMENT &amp; 910.7'!E3</f>
        <v>NO</v>
      </c>
      <c r="B11" t="str">
        <f>'EXPUNGEMENT &amp; 910.7'!H3</f>
        <v>N/A</v>
      </c>
      <c r="C11" t="str">
        <f>'EXPUNGEMENT &amp; 910.7'!I3</f>
        <v>NO</v>
      </c>
      <c r="D11" t="str">
        <f>'EXPUNGEMENT &amp; 910.7'!J3</f>
        <v>N/A</v>
      </c>
      <c r="E11" t="str">
        <f>'EXPUNGEMENT &amp; 910.7'!K3</f>
        <v>N/A</v>
      </c>
      <c r="F11" t="str">
        <f>'EXPUNGEMENT &amp; 910.7'!L3</f>
        <v>N/A</v>
      </c>
      <c r="G11" s="17"/>
      <c r="H11" s="50"/>
    </row>
    <row r="12" spans="1:8" x14ac:dyDescent="0.3">
      <c r="A12" s="51" t="s">
        <v>56</v>
      </c>
      <c r="B12" s="36" t="s">
        <v>80</v>
      </c>
      <c r="C12" s="37" t="s">
        <v>49</v>
      </c>
      <c r="D12" s="37" t="s">
        <v>50</v>
      </c>
      <c r="E12" s="17"/>
      <c r="F12" s="17"/>
      <c r="G12" s="17"/>
      <c r="H12" s="50"/>
    </row>
    <row r="13" spans="1:8" x14ac:dyDescent="0.3">
      <c r="A13" s="52" t="str">
        <f>'EXPUNGEMENT &amp; 910.7'!S3</f>
        <v>NO</v>
      </c>
      <c r="B13" s="113" t="str">
        <f>'EXPUNGEMENT &amp; 910.7'!T3</f>
        <v>N/A</v>
      </c>
      <c r="C13" s="113" t="str">
        <f>'EXPUNGEMENT &amp; 910.7'!U3</f>
        <v>N/A</v>
      </c>
      <c r="D13" s="113" t="str">
        <f>'EXPUNGEMENT &amp; 910.7'!V3</f>
        <v>N/A</v>
      </c>
      <c r="E13" s="17"/>
      <c r="F13" s="17"/>
      <c r="G13" s="17"/>
      <c r="H13" s="50"/>
    </row>
    <row r="14" spans="1:8" ht="18" customHeight="1" x14ac:dyDescent="0.35">
      <c r="A14" s="202" t="s">
        <v>81</v>
      </c>
      <c r="B14" s="183"/>
      <c r="C14" s="183"/>
      <c r="D14" s="183"/>
      <c r="E14" s="183"/>
      <c r="F14" s="183"/>
      <c r="G14" s="203">
        <v>1</v>
      </c>
      <c r="H14" s="183"/>
    </row>
    <row r="15" spans="1:8" ht="15" customHeight="1" x14ac:dyDescent="0.3">
      <c r="A15" s="53" t="s">
        <v>63</v>
      </c>
      <c r="B15" s="15">
        <f>BANKRUPTCY!C4</f>
        <v>0</v>
      </c>
      <c r="C15" s="38" t="s">
        <v>64</v>
      </c>
      <c r="D15" s="15">
        <f>BANKRUPTCY!E4</f>
        <v>0</v>
      </c>
      <c r="E15" s="38" t="s">
        <v>65</v>
      </c>
      <c r="F15" s="18">
        <f>BANKRUPTCY!F4</f>
        <v>0</v>
      </c>
      <c r="G15" s="183"/>
      <c r="H15" s="183"/>
    </row>
    <row r="16" spans="1:8" ht="18" customHeight="1" x14ac:dyDescent="0.35">
      <c r="A16" s="202" t="s">
        <v>82</v>
      </c>
      <c r="B16" s="183"/>
      <c r="C16" s="183"/>
      <c r="D16" s="183"/>
      <c r="E16" s="183"/>
      <c r="F16" s="183"/>
      <c r="G16" s="183"/>
      <c r="H16" s="183"/>
    </row>
    <row r="17" spans="1:8" ht="15" customHeight="1" x14ac:dyDescent="0.3">
      <c r="A17" s="53" t="s">
        <v>63</v>
      </c>
      <c r="B17" s="15">
        <f>SOL!C4</f>
        <v>0</v>
      </c>
      <c r="C17" s="38" t="s">
        <v>64</v>
      </c>
      <c r="D17" s="15">
        <f>SOL!D4</f>
        <v>0</v>
      </c>
      <c r="E17" s="38" t="s">
        <v>65</v>
      </c>
      <c r="F17" s="18">
        <f>SOL!E4</f>
        <v>0</v>
      </c>
      <c r="G17" s="183"/>
      <c r="H17" s="183"/>
    </row>
    <row r="18" spans="1:8" ht="18" customHeight="1" x14ac:dyDescent="0.35">
      <c r="A18" s="202" t="s">
        <v>83</v>
      </c>
      <c r="B18" s="183"/>
      <c r="C18" s="183"/>
      <c r="D18" s="183"/>
      <c r="E18" s="40"/>
      <c r="F18" s="39"/>
      <c r="G18" s="183"/>
      <c r="H18" s="183"/>
    </row>
    <row r="19" spans="1:8" ht="15" customHeight="1" x14ac:dyDescent="0.3">
      <c r="A19" s="53" t="s">
        <v>69</v>
      </c>
      <c r="B19" s="15">
        <f>EXEMPTIONS!C4</f>
        <v>0</v>
      </c>
      <c r="C19" s="38" t="s">
        <v>70</v>
      </c>
      <c r="D19" s="15">
        <f>EXEMPTIONS!D4</f>
        <v>0</v>
      </c>
      <c r="E19" s="19"/>
      <c r="F19" s="19"/>
      <c r="G19" s="183"/>
      <c r="H19" s="183"/>
    </row>
    <row r="20" spans="1:8" ht="18" customHeight="1" x14ac:dyDescent="0.35">
      <c r="A20" s="202" t="s">
        <v>84</v>
      </c>
      <c r="B20" s="183"/>
      <c r="C20" s="183"/>
      <c r="D20" s="183"/>
      <c r="E20" s="40"/>
      <c r="F20" s="40"/>
      <c r="G20" s="183"/>
      <c r="H20" s="183"/>
    </row>
    <row r="21" spans="1:8" ht="15" customHeight="1" thickBot="1" x14ac:dyDescent="0.35">
      <c r="A21" s="54" t="s">
        <v>85</v>
      </c>
      <c r="B21" s="55" t="e">
        <f>#REF!</f>
        <v>#REF!</v>
      </c>
      <c r="C21" s="56" t="s">
        <v>86</v>
      </c>
      <c r="D21" s="55" t="e">
        <f>#REF!</f>
        <v>#REF!</v>
      </c>
      <c r="E21" s="204"/>
      <c r="F21" s="183"/>
      <c r="G21" s="183"/>
      <c r="H21" s="183"/>
    </row>
    <row r="25" spans="1:8" ht="15" customHeight="1" thickBot="1" x14ac:dyDescent="0.35"/>
    <row r="26" spans="1:8" ht="15" customHeight="1" thickBot="1" x14ac:dyDescent="0.35">
      <c r="A26" s="59" t="s">
        <v>11</v>
      </c>
      <c r="B26" s="60" t="s">
        <v>12</v>
      </c>
      <c r="C26" s="209" t="s">
        <v>13</v>
      </c>
      <c r="D26" s="183"/>
      <c r="E26" s="61" t="s">
        <v>75</v>
      </c>
      <c r="F26" s="61" t="s">
        <v>16</v>
      </c>
      <c r="G26" s="60" t="s">
        <v>17</v>
      </c>
      <c r="H26" s="62" t="s">
        <v>18</v>
      </c>
    </row>
    <row r="27" spans="1:8" ht="18" customHeight="1" thickBot="1" x14ac:dyDescent="0.4">
      <c r="A27" s="12">
        <f>'CASE DATA'!A5</f>
        <v>0</v>
      </c>
      <c r="B27" s="13">
        <f>'CASE DATA'!B5</f>
        <v>0</v>
      </c>
      <c r="C27" s="210">
        <f>'CASE DATA'!C5</f>
        <v>0</v>
      </c>
      <c r="D27" s="183"/>
      <c r="E27" s="70">
        <f>'CASE DATA'!D5</f>
        <v>0</v>
      </c>
      <c r="F27" s="13">
        <f>'CASE DATA'!F5</f>
        <v>0</v>
      </c>
      <c r="G27" s="13">
        <f>'CASE DATA'!G5</f>
        <v>0</v>
      </c>
      <c r="H27" s="58">
        <f>'CASE DATA'!H5</f>
        <v>0</v>
      </c>
    </row>
    <row r="28" spans="1:8" x14ac:dyDescent="0.3">
      <c r="A28" s="41" t="s">
        <v>20</v>
      </c>
      <c r="B28" s="20">
        <f>'CASE DATA'!I5</f>
        <v>0</v>
      </c>
      <c r="C28" s="21" t="s">
        <v>23</v>
      </c>
      <c r="D28" s="24">
        <f>'CASE DATA'!L5</f>
        <v>0</v>
      </c>
      <c r="E28" s="26" t="s">
        <v>26</v>
      </c>
      <c r="F28" s="29">
        <f>'CASE DATA'!O5</f>
        <v>0</v>
      </c>
      <c r="G28" s="31" t="s">
        <v>29</v>
      </c>
      <c r="H28" s="42">
        <f>'CASE DATA'!R5</f>
        <v>0</v>
      </c>
    </row>
    <row r="29" spans="1:8" x14ac:dyDescent="0.3">
      <c r="A29" s="43" t="s">
        <v>76</v>
      </c>
      <c r="B29" s="20">
        <f>'CASE DATA'!J5</f>
        <v>0</v>
      </c>
      <c r="C29" s="22" t="s">
        <v>24</v>
      </c>
      <c r="D29" s="24">
        <f>'CASE DATA'!P5</f>
        <v>0</v>
      </c>
      <c r="E29" s="27" t="s">
        <v>27</v>
      </c>
      <c r="F29" s="29" t="e">
        <f>'CASE DATA'!#REF!</f>
        <v>#REF!</v>
      </c>
      <c r="G29" s="32" t="s">
        <v>30</v>
      </c>
      <c r="H29" s="42">
        <f>'CASE DATA'!S5</f>
        <v>0</v>
      </c>
    </row>
    <row r="30" spans="1:8" x14ac:dyDescent="0.3">
      <c r="A30" s="44" t="s">
        <v>22</v>
      </c>
      <c r="B30" s="20">
        <f>'CASE DATA'!K5</f>
        <v>0</v>
      </c>
      <c r="C30" s="23" t="s">
        <v>25</v>
      </c>
      <c r="D30" s="25">
        <f>'CASE DATA'!N5</f>
        <v>0</v>
      </c>
      <c r="E30" s="28" t="s">
        <v>28</v>
      </c>
      <c r="F30" s="30">
        <f>'CASE DATA'!Q5</f>
        <v>0</v>
      </c>
      <c r="G30" s="16"/>
      <c r="H30" s="45"/>
    </row>
    <row r="31" spans="1:8" x14ac:dyDescent="0.3">
      <c r="A31" s="46" t="s">
        <v>10</v>
      </c>
      <c r="B31" s="207">
        <f>'CASE DATA'!T5</f>
        <v>0</v>
      </c>
      <c r="C31" s="183"/>
      <c r="D31" s="183"/>
      <c r="E31" s="183"/>
      <c r="F31" s="183"/>
      <c r="G31" s="183"/>
      <c r="H31" s="183"/>
    </row>
    <row r="32" spans="1:8" ht="18" customHeight="1" x14ac:dyDescent="0.35">
      <c r="A32" s="208" t="s">
        <v>77</v>
      </c>
      <c r="B32" s="183"/>
      <c r="C32" s="183"/>
      <c r="D32" s="183"/>
      <c r="E32" s="183"/>
      <c r="F32" s="183"/>
      <c r="G32" s="183"/>
      <c r="H32" s="183"/>
    </row>
    <row r="33" spans="1:8" ht="28.8" customHeight="1" x14ac:dyDescent="0.3">
      <c r="A33" s="47" t="s">
        <v>44</v>
      </c>
      <c r="B33" s="33" t="s">
        <v>78</v>
      </c>
      <c r="C33" s="34" t="s">
        <v>48</v>
      </c>
      <c r="D33" s="34" t="s">
        <v>49</v>
      </c>
      <c r="E33" s="34" t="s">
        <v>50</v>
      </c>
      <c r="F33" s="35" t="s">
        <v>51</v>
      </c>
      <c r="G33" s="14" t="s">
        <v>79</v>
      </c>
      <c r="H33" s="48"/>
    </row>
    <row r="34" spans="1:8" x14ac:dyDescent="0.3">
      <c r="A34" s="49" t="str">
        <f>'EXPUNGEMENT &amp; 910.7'!E4</f>
        <v>NO</v>
      </c>
      <c r="B34" s="49" t="str">
        <f>'EXPUNGEMENT &amp; 910.7'!H4</f>
        <v>N/A</v>
      </c>
      <c r="C34" t="str">
        <f>'EXPUNGEMENT &amp; 910.7'!I4</f>
        <v>NO</v>
      </c>
      <c r="D34" t="str">
        <f>'EXPUNGEMENT &amp; 910.7'!J4</f>
        <v>N/A</v>
      </c>
      <c r="E34" t="str">
        <f>'EXPUNGEMENT &amp; 910.7'!K4</f>
        <v>N/A</v>
      </c>
      <c r="F34" t="str">
        <f>'EXPUNGEMENT &amp; 910.7'!L4</f>
        <v>N/A</v>
      </c>
      <c r="G34" s="17"/>
      <c r="H34" s="50"/>
    </row>
    <row r="35" spans="1:8" x14ac:dyDescent="0.3">
      <c r="A35" s="51" t="s">
        <v>56</v>
      </c>
      <c r="B35" s="36" t="s">
        <v>80</v>
      </c>
      <c r="C35" s="37" t="s">
        <v>49</v>
      </c>
      <c r="D35" s="37" t="s">
        <v>50</v>
      </c>
      <c r="E35" s="17"/>
      <c r="F35" s="17"/>
      <c r="G35" s="17"/>
      <c r="H35" s="50"/>
    </row>
    <row r="36" spans="1:8" x14ac:dyDescent="0.3">
      <c r="A36" s="52" t="str">
        <f>'EXPUNGEMENT &amp; 910.7'!S4</f>
        <v>NO</v>
      </c>
      <c r="B36" s="52" t="str">
        <f>'EXPUNGEMENT &amp; 910.7'!T4</f>
        <v>N/A</v>
      </c>
      <c r="C36" s="52" t="str">
        <f>'EXPUNGEMENT &amp; 910.7'!U4</f>
        <v>N/A</v>
      </c>
      <c r="D36" s="52" t="str">
        <f>'EXPUNGEMENT &amp; 910.7'!V4</f>
        <v>N/A</v>
      </c>
      <c r="E36" s="17"/>
      <c r="F36" s="17"/>
      <c r="G36" s="17"/>
      <c r="H36" s="50"/>
    </row>
    <row r="37" spans="1:8" ht="18.75" customHeight="1" x14ac:dyDescent="0.35">
      <c r="A37" s="202" t="s">
        <v>81</v>
      </c>
      <c r="B37" s="183"/>
      <c r="C37" s="183"/>
      <c r="D37" s="183"/>
      <c r="E37" s="183"/>
      <c r="F37" s="183"/>
      <c r="G37" s="203">
        <v>2</v>
      </c>
      <c r="H37" s="183"/>
    </row>
    <row r="38" spans="1:8" ht="15" customHeight="1" x14ac:dyDescent="0.3">
      <c r="A38" s="53" t="s">
        <v>63</v>
      </c>
      <c r="B38" s="15">
        <f>BANKRUPTCY!C5</f>
        <v>0</v>
      </c>
      <c r="C38" s="38" t="s">
        <v>64</v>
      </c>
      <c r="D38" s="15">
        <f>BANKRUPTCY!E5</f>
        <v>0</v>
      </c>
      <c r="E38" s="38" t="s">
        <v>65</v>
      </c>
      <c r="F38" s="18">
        <f>BANKRUPTCY!F5</f>
        <v>0</v>
      </c>
      <c r="G38" s="183"/>
      <c r="H38" s="183"/>
    </row>
    <row r="39" spans="1:8" ht="18.75" customHeight="1" x14ac:dyDescent="0.35">
      <c r="A39" s="202" t="s">
        <v>82</v>
      </c>
      <c r="B39" s="183"/>
      <c r="C39" s="183"/>
      <c r="D39" s="183"/>
      <c r="E39" s="183"/>
      <c r="F39" s="183"/>
      <c r="G39" s="183"/>
      <c r="H39" s="183"/>
    </row>
    <row r="40" spans="1:8" ht="15" customHeight="1" x14ac:dyDescent="0.3">
      <c r="A40" s="53" t="s">
        <v>63</v>
      </c>
      <c r="B40" s="15">
        <f>SOL!C5</f>
        <v>0</v>
      </c>
      <c r="C40" s="38" t="s">
        <v>64</v>
      </c>
      <c r="D40" s="15">
        <f>SOL!D5</f>
        <v>0</v>
      </c>
      <c r="E40" s="38" t="s">
        <v>65</v>
      </c>
      <c r="F40" s="18">
        <f>SOL!E5</f>
        <v>0</v>
      </c>
      <c r="G40" s="183"/>
      <c r="H40" s="183"/>
    </row>
    <row r="41" spans="1:8" ht="18.75" customHeight="1" x14ac:dyDescent="0.35">
      <c r="A41" s="202" t="s">
        <v>83</v>
      </c>
      <c r="B41" s="183"/>
      <c r="C41" s="183"/>
      <c r="D41" s="183"/>
      <c r="E41" s="40"/>
      <c r="F41" s="39"/>
      <c r="G41" s="183"/>
      <c r="H41" s="183"/>
    </row>
    <row r="42" spans="1:8" ht="15" customHeight="1" x14ac:dyDescent="0.3">
      <c r="A42" s="53" t="s">
        <v>69</v>
      </c>
      <c r="B42" s="15">
        <f>EXEMPTIONS!C5</f>
        <v>0</v>
      </c>
      <c r="C42" s="38" t="s">
        <v>70</v>
      </c>
      <c r="D42" s="15">
        <f>EXEMPTIONS!D5</f>
        <v>0</v>
      </c>
      <c r="E42" s="19"/>
      <c r="F42" s="19"/>
      <c r="G42" s="183"/>
      <c r="H42" s="183"/>
    </row>
    <row r="43" spans="1:8" ht="18.75" customHeight="1" x14ac:dyDescent="0.35">
      <c r="A43" s="202" t="s">
        <v>84</v>
      </c>
      <c r="B43" s="183"/>
      <c r="C43" s="183"/>
      <c r="D43" s="183"/>
      <c r="E43" s="40"/>
      <c r="F43" s="40"/>
      <c r="G43" s="183"/>
      <c r="H43" s="183"/>
    </row>
    <row r="44" spans="1:8" ht="15" customHeight="1" thickBot="1" x14ac:dyDescent="0.35">
      <c r="A44" s="54" t="s">
        <v>85</v>
      </c>
      <c r="B44" s="55" t="e">
        <f>#REF!</f>
        <v>#REF!</v>
      </c>
      <c r="C44" s="56" t="s">
        <v>86</v>
      </c>
      <c r="D44" s="55" t="e">
        <f>#REF!</f>
        <v>#REF!</v>
      </c>
      <c r="E44" s="204"/>
      <c r="F44" s="183"/>
      <c r="G44" s="183"/>
      <c r="H44" s="183"/>
    </row>
    <row r="48" spans="1:8" ht="15" customHeight="1" thickBot="1" x14ac:dyDescent="0.35"/>
    <row r="49" spans="1:8" ht="15" customHeight="1" thickBot="1" x14ac:dyDescent="0.35">
      <c r="A49" s="63" t="s">
        <v>11</v>
      </c>
      <c r="B49" s="60" t="s">
        <v>12</v>
      </c>
      <c r="C49" s="60" t="s">
        <v>87</v>
      </c>
      <c r="D49" s="60" t="s">
        <v>13</v>
      </c>
      <c r="E49" s="60" t="s">
        <v>75</v>
      </c>
      <c r="F49" s="60" t="s">
        <v>16</v>
      </c>
      <c r="G49" s="60" t="s">
        <v>17</v>
      </c>
      <c r="H49" s="62" t="s">
        <v>18</v>
      </c>
    </row>
    <row r="50" spans="1:8" ht="18" customHeight="1" thickBot="1" x14ac:dyDescent="0.4">
      <c r="A50" s="12">
        <f>'CASE DATA'!A6</f>
        <v>0</v>
      </c>
      <c r="B50" s="13">
        <f>'CASE DATA'!B6</f>
        <v>0</v>
      </c>
      <c r="C50" s="57" t="e">
        <f>'CASE DATA'!#REF!</f>
        <v>#REF!</v>
      </c>
      <c r="D50" s="57">
        <f>'CASE DATA'!C6</f>
        <v>0</v>
      </c>
      <c r="E50" s="13">
        <f>'CASE DATA'!E6</f>
        <v>0</v>
      </c>
      <c r="F50" s="13">
        <f>'CASE DATA'!F6</f>
        <v>0</v>
      </c>
      <c r="G50" s="13">
        <f>'CASE DATA'!G6</f>
        <v>0</v>
      </c>
      <c r="H50" s="13">
        <f>'CASE DATA'!H6</f>
        <v>0</v>
      </c>
    </row>
    <row r="51" spans="1:8" x14ac:dyDescent="0.3">
      <c r="A51" s="41" t="s">
        <v>20</v>
      </c>
      <c r="B51" s="20">
        <f>'CASE DATA'!I6</f>
        <v>0</v>
      </c>
      <c r="C51" s="21" t="s">
        <v>23</v>
      </c>
      <c r="D51" s="24">
        <f>'CASE DATA'!L6</f>
        <v>0</v>
      </c>
      <c r="E51" s="26" t="s">
        <v>26</v>
      </c>
      <c r="F51" s="29">
        <f>'CASE DATA'!O6</f>
        <v>0</v>
      </c>
      <c r="G51" s="31" t="s">
        <v>29</v>
      </c>
      <c r="H51" s="42">
        <f>'CASE DATA'!R6</f>
        <v>0</v>
      </c>
    </row>
    <row r="52" spans="1:8" x14ac:dyDescent="0.3">
      <c r="A52" s="43" t="s">
        <v>76</v>
      </c>
      <c r="B52" s="20">
        <f>'CASE DATA'!J6</f>
        <v>0</v>
      </c>
      <c r="C52" s="22" t="s">
        <v>24</v>
      </c>
      <c r="D52" s="24">
        <f>'CASE DATA'!M6</f>
        <v>0</v>
      </c>
      <c r="E52" s="27" t="s">
        <v>27</v>
      </c>
      <c r="F52" s="29">
        <f>'CASE DATA'!P6</f>
        <v>0</v>
      </c>
      <c r="G52" s="32" t="s">
        <v>30</v>
      </c>
      <c r="H52" s="42">
        <f>'CASE DATA'!S6</f>
        <v>0</v>
      </c>
    </row>
    <row r="53" spans="1:8" x14ac:dyDescent="0.3">
      <c r="A53" s="44" t="s">
        <v>22</v>
      </c>
      <c r="B53" s="20">
        <f>'CASE DATA'!K6</f>
        <v>0</v>
      </c>
      <c r="C53" s="23" t="s">
        <v>25</v>
      </c>
      <c r="D53" s="25">
        <f>'CASE DATA'!N6</f>
        <v>0</v>
      </c>
      <c r="E53" s="28" t="s">
        <v>28</v>
      </c>
      <c r="F53" s="30">
        <f>'CASE DATA'!Q6</f>
        <v>0</v>
      </c>
      <c r="G53" s="16"/>
      <c r="H53" s="45"/>
    </row>
    <row r="54" spans="1:8" x14ac:dyDescent="0.3">
      <c r="A54" s="46" t="s">
        <v>10</v>
      </c>
      <c r="B54" s="206">
        <f>'CASE DATA'!T6</f>
        <v>0</v>
      </c>
      <c r="C54" s="183"/>
      <c r="D54" s="183"/>
      <c r="E54" s="183"/>
      <c r="F54" s="183"/>
      <c r="G54" s="183"/>
      <c r="H54" s="183"/>
    </row>
    <row r="55" spans="1:8" ht="18" customHeight="1" x14ac:dyDescent="0.35">
      <c r="A55" s="202" t="s">
        <v>77</v>
      </c>
      <c r="B55" s="183"/>
      <c r="C55" s="183"/>
      <c r="D55" s="183"/>
      <c r="E55" s="183"/>
      <c r="F55" s="183"/>
      <c r="G55" s="183"/>
      <c r="H55" s="183"/>
    </row>
    <row r="56" spans="1:8" ht="28.8" customHeight="1" x14ac:dyDescent="0.3">
      <c r="A56" s="47" t="s">
        <v>44</v>
      </c>
      <c r="B56" s="33" t="s">
        <v>78</v>
      </c>
      <c r="C56" s="34" t="s">
        <v>48</v>
      </c>
      <c r="D56" s="34" t="s">
        <v>49</v>
      </c>
      <c r="E56" s="34" t="s">
        <v>50</v>
      </c>
      <c r="F56" s="35" t="s">
        <v>51</v>
      </c>
      <c r="G56" s="14" t="s">
        <v>79</v>
      </c>
      <c r="H56" s="48"/>
    </row>
    <row r="57" spans="1:8" x14ac:dyDescent="0.3">
      <c r="A57" s="49" t="str">
        <f>'EXPUNGEMENT &amp; 910.7'!E5</f>
        <v>NO</v>
      </c>
      <c r="B57" s="49" t="str">
        <f>'EXPUNGEMENT &amp; 910.7'!H5</f>
        <v>N/A</v>
      </c>
      <c r="C57" t="str">
        <f>'EXPUNGEMENT &amp; 910.7'!I5</f>
        <v>NO</v>
      </c>
      <c r="D57" t="str">
        <f>'EXPUNGEMENT &amp; 910.7'!J5</f>
        <v>N/A</v>
      </c>
      <c r="E57" t="str">
        <f>'EXPUNGEMENT &amp; 910.7'!K5</f>
        <v>N/A</v>
      </c>
      <c r="F57" t="str">
        <f>'EXPUNGEMENT &amp; 910.7'!L5</f>
        <v>N/A</v>
      </c>
      <c r="G57" s="17"/>
      <c r="H57" s="50"/>
    </row>
    <row r="58" spans="1:8" x14ac:dyDescent="0.3">
      <c r="A58" s="51" t="s">
        <v>56</v>
      </c>
      <c r="B58" s="36" t="s">
        <v>80</v>
      </c>
      <c r="C58" s="37" t="s">
        <v>49</v>
      </c>
      <c r="D58" s="37" t="s">
        <v>50</v>
      </c>
      <c r="E58" s="17"/>
      <c r="F58" s="17"/>
      <c r="G58" s="17"/>
      <c r="H58" s="50"/>
    </row>
    <row r="59" spans="1:8" x14ac:dyDescent="0.3">
      <c r="A59" s="52" t="str">
        <f>'EXPUNGEMENT &amp; 910.7'!S5</f>
        <v>NO</v>
      </c>
      <c r="B59" s="52" t="str">
        <f>'EXPUNGEMENT &amp; 910.7'!T5</f>
        <v>N/A</v>
      </c>
      <c r="C59" s="52" t="str">
        <f>'EXPUNGEMENT &amp; 910.7'!U5</f>
        <v>N/A</v>
      </c>
      <c r="D59" s="52" t="str">
        <f>'EXPUNGEMENT &amp; 910.7'!V5</f>
        <v>N/A</v>
      </c>
      <c r="E59" s="17"/>
      <c r="F59" s="17"/>
      <c r="G59" s="17"/>
      <c r="H59" s="50"/>
    </row>
    <row r="60" spans="1:8" ht="18.75" customHeight="1" x14ac:dyDescent="0.35">
      <c r="A60" s="202" t="s">
        <v>81</v>
      </c>
      <c r="B60" s="183"/>
      <c r="C60" s="183"/>
      <c r="D60" s="183"/>
      <c r="E60" s="183"/>
      <c r="F60" s="183"/>
      <c r="G60" s="203">
        <v>3</v>
      </c>
      <c r="H60" s="183"/>
    </row>
    <row r="61" spans="1:8" ht="15" customHeight="1" x14ac:dyDescent="0.3">
      <c r="A61" s="53" t="s">
        <v>63</v>
      </c>
      <c r="B61" s="15">
        <f>BANKRUPTCY!C6</f>
        <v>0</v>
      </c>
      <c r="C61" s="38" t="s">
        <v>64</v>
      </c>
      <c r="D61" s="15">
        <f>BANKRUPTCY!E6</f>
        <v>0</v>
      </c>
      <c r="E61" s="38" t="s">
        <v>65</v>
      </c>
      <c r="F61" s="18">
        <f>BANKRUPTCY!F6</f>
        <v>0</v>
      </c>
      <c r="G61" s="183"/>
      <c r="H61" s="183"/>
    </row>
    <row r="62" spans="1:8" ht="18.75" customHeight="1" x14ac:dyDescent="0.35">
      <c r="A62" s="202" t="s">
        <v>82</v>
      </c>
      <c r="B62" s="183"/>
      <c r="C62" s="183"/>
      <c r="D62" s="183"/>
      <c r="E62" s="183"/>
      <c r="F62" s="183"/>
      <c r="G62" s="183"/>
      <c r="H62" s="183"/>
    </row>
    <row r="63" spans="1:8" ht="15" customHeight="1" x14ac:dyDescent="0.3">
      <c r="A63" s="53" t="s">
        <v>63</v>
      </c>
      <c r="B63" s="15">
        <f>SOL!C6</f>
        <v>0</v>
      </c>
      <c r="C63" s="38" t="s">
        <v>64</v>
      </c>
      <c r="D63" s="15">
        <f>SOL!D6</f>
        <v>0</v>
      </c>
      <c r="E63" s="38" t="s">
        <v>65</v>
      </c>
      <c r="F63" s="18">
        <f>SOL!E6</f>
        <v>0</v>
      </c>
      <c r="G63" s="183"/>
      <c r="H63" s="183"/>
    </row>
    <row r="64" spans="1:8" ht="18.75" customHeight="1" x14ac:dyDescent="0.35">
      <c r="A64" s="202" t="s">
        <v>83</v>
      </c>
      <c r="B64" s="183"/>
      <c r="C64" s="183"/>
      <c r="D64" s="183"/>
      <c r="E64" s="40"/>
      <c r="F64" s="39"/>
      <c r="G64" s="183"/>
      <c r="H64" s="183"/>
    </row>
    <row r="65" spans="1:8" ht="15" customHeight="1" x14ac:dyDescent="0.3">
      <c r="A65" s="53" t="s">
        <v>69</v>
      </c>
      <c r="B65" s="15">
        <f>EXEMPTIONS!C6</f>
        <v>0</v>
      </c>
      <c r="C65" s="38" t="s">
        <v>70</v>
      </c>
      <c r="D65" s="15">
        <f>EXEMPTIONS!D6</f>
        <v>0</v>
      </c>
      <c r="E65" s="19"/>
      <c r="F65" s="19"/>
      <c r="G65" s="183"/>
      <c r="H65" s="183"/>
    </row>
    <row r="66" spans="1:8" ht="18.75" customHeight="1" x14ac:dyDescent="0.35">
      <c r="A66" s="202" t="s">
        <v>84</v>
      </c>
      <c r="B66" s="183"/>
      <c r="C66" s="183"/>
      <c r="D66" s="183"/>
      <c r="E66" s="40"/>
      <c r="F66" s="40"/>
      <c r="G66" s="183"/>
      <c r="H66" s="183"/>
    </row>
    <row r="67" spans="1:8" x14ac:dyDescent="0.3">
      <c r="A67" s="71" t="s">
        <v>85</v>
      </c>
      <c r="B67" s="72" t="e">
        <f>#REF!</f>
        <v>#REF!</v>
      </c>
      <c r="C67" s="73" t="s">
        <v>86</v>
      </c>
      <c r="D67" s="72" t="e">
        <f>#REF!</f>
        <v>#REF!</v>
      </c>
      <c r="E67" s="211"/>
      <c r="F67" s="183"/>
      <c r="G67" s="183"/>
      <c r="H67" s="183"/>
    </row>
    <row r="68" spans="1:8" x14ac:dyDescent="0.3">
      <c r="A68" s="1"/>
      <c r="B68" s="76"/>
      <c r="C68" s="77"/>
      <c r="D68" s="76"/>
      <c r="E68" s="77"/>
      <c r="F68" s="77"/>
      <c r="G68" s="77"/>
      <c r="H68" s="77"/>
    </row>
    <row r="69" spans="1:8" x14ac:dyDescent="0.3">
      <c r="A69" s="1"/>
      <c r="B69" s="76"/>
      <c r="C69" s="77"/>
      <c r="D69" s="76"/>
      <c r="E69" s="77"/>
      <c r="F69" s="77"/>
      <c r="G69" s="77"/>
      <c r="H69" s="77"/>
    </row>
    <row r="70" spans="1:8" x14ac:dyDescent="0.3">
      <c r="A70" s="1"/>
      <c r="B70" s="76"/>
      <c r="C70" s="77"/>
      <c r="D70" s="76"/>
      <c r="E70" s="77"/>
      <c r="F70" s="77"/>
      <c r="G70" s="77"/>
      <c r="H70" s="77"/>
    </row>
    <row r="71" spans="1:8" x14ac:dyDescent="0.3">
      <c r="A71" s="1"/>
      <c r="B71" s="76"/>
      <c r="C71" s="77"/>
      <c r="D71" s="76"/>
      <c r="E71" s="77"/>
      <c r="F71" s="77"/>
      <c r="G71" s="77"/>
      <c r="H71" s="77"/>
    </row>
    <row r="72" spans="1:8" x14ac:dyDescent="0.3">
      <c r="A72" s="74" t="s">
        <v>11</v>
      </c>
      <c r="B72" s="150" t="s">
        <v>12</v>
      </c>
      <c r="C72" s="150" t="s">
        <v>87</v>
      </c>
      <c r="D72" s="150" t="s">
        <v>13</v>
      </c>
      <c r="E72" s="150" t="s">
        <v>75</v>
      </c>
      <c r="F72" s="150" t="s">
        <v>16</v>
      </c>
      <c r="G72" s="150" t="s">
        <v>17</v>
      </c>
      <c r="H72" s="75" t="s">
        <v>18</v>
      </c>
    </row>
    <row r="73" spans="1:8" ht="17.399999999999999" customHeight="1" x14ac:dyDescent="0.35">
      <c r="A73" s="64">
        <f>'CASE DATA'!A7</f>
        <v>0</v>
      </c>
      <c r="B73" s="67">
        <f>'CASE DATA'!B7</f>
        <v>0</v>
      </c>
      <c r="C73" s="65" t="e">
        <f>'CASE DATA'!#REF!</f>
        <v>#REF!</v>
      </c>
      <c r="D73" s="65">
        <f>'CASE DATA'!C7</f>
        <v>0</v>
      </c>
      <c r="E73" s="65">
        <f>'CASE DATA'!E7</f>
        <v>0</v>
      </c>
      <c r="F73" s="65" t="e">
        <f>'CASE DATA'!#REF!</f>
        <v>#REF!</v>
      </c>
      <c r="G73" s="65">
        <f>'CASE DATA'!F7</f>
        <v>0</v>
      </c>
      <c r="H73" s="66">
        <f>'CASE DATA'!G7</f>
        <v>0</v>
      </c>
    </row>
    <row r="74" spans="1:8" x14ac:dyDescent="0.3">
      <c r="A74" s="41" t="s">
        <v>20</v>
      </c>
      <c r="B74" s="20">
        <f>'CASE DATA'!I7</f>
        <v>0</v>
      </c>
      <c r="C74" s="21" t="s">
        <v>23</v>
      </c>
      <c r="D74" s="24">
        <f>'CASE DATA'!L7</f>
        <v>0</v>
      </c>
      <c r="E74" s="26" t="s">
        <v>26</v>
      </c>
      <c r="F74" s="29">
        <f>'CASE DATA'!O7</f>
        <v>0</v>
      </c>
      <c r="G74" s="31" t="s">
        <v>29</v>
      </c>
      <c r="H74" s="42">
        <f>'CASE DATA'!R7</f>
        <v>0</v>
      </c>
    </row>
    <row r="75" spans="1:8" x14ac:dyDescent="0.3">
      <c r="A75" s="43" t="s">
        <v>76</v>
      </c>
      <c r="B75" s="20">
        <f>'CASE DATA'!J7</f>
        <v>0</v>
      </c>
      <c r="C75" s="22" t="s">
        <v>24</v>
      </c>
      <c r="D75" s="24">
        <f>'CASE DATA'!M7</f>
        <v>0</v>
      </c>
      <c r="E75" s="27" t="s">
        <v>27</v>
      </c>
      <c r="F75" s="29">
        <f>'CASE DATA'!P7</f>
        <v>0</v>
      </c>
      <c r="G75" s="32" t="s">
        <v>30</v>
      </c>
      <c r="H75" s="42">
        <f>'CASE DATA'!S7</f>
        <v>0</v>
      </c>
    </row>
    <row r="76" spans="1:8" x14ac:dyDescent="0.3">
      <c r="A76" s="44" t="s">
        <v>22</v>
      </c>
      <c r="B76" s="20">
        <f>'CASE DATA'!K7</f>
        <v>0</v>
      </c>
      <c r="C76" s="23" t="s">
        <v>25</v>
      </c>
      <c r="D76" s="25">
        <f>'CASE DATA'!N7</f>
        <v>0</v>
      </c>
      <c r="E76" s="28" t="s">
        <v>28</v>
      </c>
      <c r="F76" s="30">
        <f>'CASE DATA'!Q7</f>
        <v>0</v>
      </c>
      <c r="G76" s="16"/>
      <c r="H76" s="45"/>
    </row>
    <row r="77" spans="1:8" x14ac:dyDescent="0.3">
      <c r="A77" s="46" t="s">
        <v>10</v>
      </c>
      <c r="B77" s="205">
        <f>'CASE DATA'!T7</f>
        <v>0</v>
      </c>
      <c r="C77" s="183"/>
      <c r="D77" s="183"/>
      <c r="E77" s="183"/>
      <c r="F77" s="183"/>
      <c r="G77" s="183"/>
      <c r="H77" s="183"/>
    </row>
    <row r="78" spans="1:8" ht="18" customHeight="1" x14ac:dyDescent="0.35">
      <c r="A78" s="202" t="s">
        <v>77</v>
      </c>
      <c r="B78" s="183"/>
      <c r="C78" s="183"/>
      <c r="D78" s="183"/>
      <c r="E78" s="183"/>
      <c r="F78" s="183"/>
      <c r="G78" s="183"/>
      <c r="H78" s="183"/>
    </row>
    <row r="79" spans="1:8" ht="28.8" customHeight="1" x14ac:dyDescent="0.3">
      <c r="A79" s="47" t="s">
        <v>44</v>
      </c>
      <c r="B79" s="33" t="s">
        <v>78</v>
      </c>
      <c r="C79" s="34" t="s">
        <v>48</v>
      </c>
      <c r="D79" s="34" t="s">
        <v>49</v>
      </c>
      <c r="E79" s="34" t="s">
        <v>50</v>
      </c>
      <c r="F79" s="35" t="s">
        <v>51</v>
      </c>
      <c r="G79" s="14" t="s">
        <v>79</v>
      </c>
      <c r="H79" s="48"/>
    </row>
    <row r="80" spans="1:8" x14ac:dyDescent="0.3">
      <c r="A80" s="49" t="str">
        <f>'EXPUNGEMENT &amp; 910.7'!E6</f>
        <v>NO</v>
      </c>
      <c r="B80" s="49" t="str">
        <f>'EXPUNGEMENT &amp; 910.7'!H6</f>
        <v>N/A</v>
      </c>
      <c r="C80" t="str">
        <f>'EXPUNGEMENT &amp; 910.7'!I6</f>
        <v>NO</v>
      </c>
      <c r="D80" t="str">
        <f>'EXPUNGEMENT &amp; 910.7'!J6</f>
        <v>N/A</v>
      </c>
      <c r="E80" t="str">
        <f>'EXPUNGEMENT &amp; 910.7'!K6</f>
        <v>N/A</v>
      </c>
      <c r="F80" t="str">
        <f>'EXPUNGEMENT &amp; 910.7'!L6</f>
        <v>N/A</v>
      </c>
      <c r="G80" s="17"/>
      <c r="H80" s="50"/>
    </row>
    <row r="81" spans="1:8" x14ac:dyDescent="0.3">
      <c r="A81" s="51" t="s">
        <v>56</v>
      </c>
      <c r="B81" s="36" t="s">
        <v>80</v>
      </c>
      <c r="C81" s="37" t="s">
        <v>49</v>
      </c>
      <c r="D81" s="37" t="s">
        <v>50</v>
      </c>
      <c r="E81" s="17"/>
      <c r="F81" s="17"/>
      <c r="G81" s="17"/>
      <c r="H81" s="50"/>
    </row>
    <row r="82" spans="1:8" x14ac:dyDescent="0.3">
      <c r="A82" s="52" t="str">
        <f>'EXPUNGEMENT &amp; 910.7'!S6</f>
        <v>NO</v>
      </c>
      <c r="B82" s="52" t="str">
        <f>'EXPUNGEMENT &amp; 910.7'!T6</f>
        <v>N/A</v>
      </c>
      <c r="C82" s="52" t="str">
        <f>'EXPUNGEMENT &amp; 910.7'!U6</f>
        <v>N/A</v>
      </c>
      <c r="D82" s="52" t="str">
        <f>'EXPUNGEMENT &amp; 910.7'!V6</f>
        <v>N/A</v>
      </c>
      <c r="E82" s="17"/>
      <c r="F82" s="17"/>
      <c r="G82" s="17"/>
      <c r="H82" s="50"/>
    </row>
    <row r="83" spans="1:8" ht="18.75" customHeight="1" x14ac:dyDescent="0.35">
      <c r="A83" s="202" t="s">
        <v>81</v>
      </c>
      <c r="B83" s="183"/>
      <c r="C83" s="183"/>
      <c r="D83" s="183"/>
      <c r="E83" s="183"/>
      <c r="F83" s="183"/>
      <c r="G83" s="203">
        <v>4</v>
      </c>
      <c r="H83" s="183"/>
    </row>
    <row r="84" spans="1:8" ht="15" customHeight="1" x14ac:dyDescent="0.3">
      <c r="A84" s="53" t="s">
        <v>63</v>
      </c>
      <c r="B84" s="15">
        <f>BANKRUPTCY!C7</f>
        <v>0</v>
      </c>
      <c r="C84" s="38" t="s">
        <v>64</v>
      </c>
      <c r="D84" s="15">
        <f>BANKRUPTCY!E7</f>
        <v>0</v>
      </c>
      <c r="E84" s="38" t="s">
        <v>65</v>
      </c>
      <c r="F84" s="18">
        <f>BANKRUPTCY!F7</f>
        <v>0</v>
      </c>
      <c r="G84" s="183"/>
      <c r="H84" s="183"/>
    </row>
    <row r="85" spans="1:8" ht="18.75" customHeight="1" x14ac:dyDescent="0.35">
      <c r="A85" s="202" t="s">
        <v>82</v>
      </c>
      <c r="B85" s="183"/>
      <c r="C85" s="183"/>
      <c r="D85" s="183"/>
      <c r="E85" s="183"/>
      <c r="F85" s="183"/>
      <c r="G85" s="183"/>
      <c r="H85" s="183"/>
    </row>
    <row r="86" spans="1:8" ht="15" customHeight="1" x14ac:dyDescent="0.3">
      <c r="A86" s="53" t="s">
        <v>63</v>
      </c>
      <c r="B86" s="15">
        <f>SOL!C7</f>
        <v>0</v>
      </c>
      <c r="C86" s="38" t="s">
        <v>64</v>
      </c>
      <c r="D86" s="15">
        <f>SOL!D7</f>
        <v>0</v>
      </c>
      <c r="E86" s="38" t="s">
        <v>65</v>
      </c>
      <c r="F86" s="18">
        <f>SOL!E7</f>
        <v>0</v>
      </c>
      <c r="G86" s="183"/>
      <c r="H86" s="183"/>
    </row>
    <row r="87" spans="1:8" ht="18.75" customHeight="1" x14ac:dyDescent="0.35">
      <c r="A87" s="202" t="s">
        <v>83</v>
      </c>
      <c r="B87" s="183"/>
      <c r="C87" s="183"/>
      <c r="D87" s="183"/>
      <c r="E87" s="40"/>
      <c r="F87" s="39"/>
      <c r="G87" s="183"/>
      <c r="H87" s="183"/>
    </row>
    <row r="88" spans="1:8" ht="15" customHeight="1" x14ac:dyDescent="0.3">
      <c r="A88" s="53" t="s">
        <v>69</v>
      </c>
      <c r="B88" s="15">
        <f>EXEMPTIONS!C7</f>
        <v>0</v>
      </c>
      <c r="C88" s="38" t="s">
        <v>70</v>
      </c>
      <c r="D88" s="15">
        <f>EXEMPTIONS!D7</f>
        <v>0</v>
      </c>
      <c r="E88" s="19"/>
      <c r="F88" s="19"/>
      <c r="G88" s="183"/>
      <c r="H88" s="183"/>
    </row>
    <row r="89" spans="1:8" ht="18.75" customHeight="1" x14ac:dyDescent="0.35">
      <c r="A89" s="202" t="s">
        <v>84</v>
      </c>
      <c r="B89" s="183"/>
      <c r="C89" s="183"/>
      <c r="D89" s="183"/>
      <c r="E89" s="40"/>
      <c r="F89" s="40"/>
      <c r="G89" s="183"/>
      <c r="H89" s="183"/>
    </row>
    <row r="90" spans="1:8" ht="15" customHeight="1" thickBot="1" x14ac:dyDescent="0.35">
      <c r="A90" s="54" t="s">
        <v>85</v>
      </c>
      <c r="B90" s="55" t="e">
        <f>#REF!</f>
        <v>#REF!</v>
      </c>
      <c r="C90" s="56" t="s">
        <v>86</v>
      </c>
      <c r="D90" s="55" t="e">
        <f>#REF!</f>
        <v>#REF!</v>
      </c>
      <c r="E90" s="154"/>
      <c r="F90" s="155"/>
      <c r="G90" s="155"/>
      <c r="H90" s="156"/>
    </row>
    <row r="94" spans="1:8" ht="15" customHeight="1" thickBot="1" x14ac:dyDescent="0.35"/>
    <row r="95" spans="1:8" x14ac:dyDescent="0.3">
      <c r="A95" s="63" t="s">
        <v>11</v>
      </c>
      <c r="B95" s="60" t="s">
        <v>12</v>
      </c>
      <c r="C95" s="60" t="s">
        <v>87</v>
      </c>
      <c r="D95" s="60" t="s">
        <v>13</v>
      </c>
      <c r="E95" s="60" t="s">
        <v>75</v>
      </c>
      <c r="F95" s="60" t="s">
        <v>16</v>
      </c>
      <c r="G95" s="60" t="s">
        <v>17</v>
      </c>
      <c r="H95" s="62" t="s">
        <v>18</v>
      </c>
    </row>
    <row r="96" spans="1:8" ht="17.399999999999999" customHeight="1" x14ac:dyDescent="0.35">
      <c r="A96" s="64">
        <f>'CASE DATA'!A8</f>
        <v>0</v>
      </c>
      <c r="B96" s="67">
        <f>'CASE DATA'!B8</f>
        <v>0</v>
      </c>
      <c r="C96" s="65" t="e">
        <f>'CASE DATA'!#REF!</f>
        <v>#REF!</v>
      </c>
      <c r="D96" s="65">
        <f>'CASE DATA'!C8</f>
        <v>0</v>
      </c>
      <c r="E96" s="69">
        <f>'CASE DATA'!E8</f>
        <v>0</v>
      </c>
      <c r="F96" s="65">
        <f>'CASE DATA'!F8</f>
        <v>0</v>
      </c>
      <c r="G96" s="65">
        <f>'CASE DATA'!G8</f>
        <v>0</v>
      </c>
      <c r="H96" s="66">
        <f>'CASE DATA'!H8</f>
        <v>0</v>
      </c>
    </row>
    <row r="97" spans="1:8" x14ac:dyDescent="0.3">
      <c r="A97" s="41" t="s">
        <v>20</v>
      </c>
      <c r="B97" s="20">
        <f>'CASE DATA'!I8</f>
        <v>0</v>
      </c>
      <c r="C97" s="21" t="s">
        <v>23</v>
      </c>
      <c r="D97" s="24">
        <f>'CASE DATA'!L8</f>
        <v>0</v>
      </c>
      <c r="E97" s="26" t="s">
        <v>26</v>
      </c>
      <c r="F97" s="29">
        <f>'CASE DATA'!O8</f>
        <v>0</v>
      </c>
      <c r="G97" s="31" t="s">
        <v>29</v>
      </c>
      <c r="H97" s="42">
        <f>'CASE DATA'!R8</f>
        <v>0</v>
      </c>
    </row>
    <row r="98" spans="1:8" x14ac:dyDescent="0.3">
      <c r="A98" s="43" t="s">
        <v>76</v>
      </c>
      <c r="B98" s="20">
        <f>'CASE DATA'!J8</f>
        <v>0</v>
      </c>
      <c r="C98" s="22" t="s">
        <v>24</v>
      </c>
      <c r="D98" s="24">
        <f>'CASE DATA'!M8</f>
        <v>0</v>
      </c>
      <c r="E98" s="27" t="s">
        <v>27</v>
      </c>
      <c r="F98" s="29">
        <f>'CASE DATA'!P8</f>
        <v>0</v>
      </c>
      <c r="G98" s="32" t="s">
        <v>30</v>
      </c>
      <c r="H98" s="42">
        <f>'CASE DATA'!S8</f>
        <v>0</v>
      </c>
    </row>
    <row r="99" spans="1:8" x14ac:dyDescent="0.3">
      <c r="A99" s="44" t="s">
        <v>22</v>
      </c>
      <c r="B99" s="20">
        <f>'CASE DATA'!K8</f>
        <v>0</v>
      </c>
      <c r="C99" s="23" t="s">
        <v>25</v>
      </c>
      <c r="D99" s="25">
        <f>'CASE DATA'!N8</f>
        <v>0</v>
      </c>
      <c r="E99" s="28" t="s">
        <v>28</v>
      </c>
      <c r="F99" s="30">
        <f>'CASE DATA'!Q8</f>
        <v>0</v>
      </c>
      <c r="G99" s="16"/>
      <c r="H99" s="45"/>
    </row>
    <row r="100" spans="1:8" x14ac:dyDescent="0.3">
      <c r="A100" s="46" t="s">
        <v>10</v>
      </c>
      <c r="B100" s="205">
        <f>'CASE DATA'!T8</f>
        <v>0</v>
      </c>
      <c r="C100" s="183"/>
      <c r="D100" s="183"/>
      <c r="E100" s="183"/>
      <c r="F100" s="183"/>
      <c r="G100" s="183"/>
      <c r="H100" s="183"/>
    </row>
    <row r="101" spans="1:8" ht="18" customHeight="1" x14ac:dyDescent="0.35">
      <c r="A101" s="202" t="s">
        <v>77</v>
      </c>
      <c r="B101" s="183"/>
      <c r="C101" s="183"/>
      <c r="D101" s="183"/>
      <c r="E101" s="183"/>
      <c r="F101" s="183"/>
      <c r="G101" s="183"/>
      <c r="H101" s="183"/>
    </row>
    <row r="102" spans="1:8" ht="28.8" customHeight="1" x14ac:dyDescent="0.3">
      <c r="A102" s="47" t="s">
        <v>44</v>
      </c>
      <c r="B102" s="33" t="s">
        <v>78</v>
      </c>
      <c r="C102" s="34" t="s">
        <v>48</v>
      </c>
      <c r="D102" s="34" t="s">
        <v>49</v>
      </c>
      <c r="E102" s="34" t="s">
        <v>50</v>
      </c>
      <c r="F102" s="35" t="s">
        <v>51</v>
      </c>
      <c r="G102" s="14" t="s">
        <v>79</v>
      </c>
      <c r="H102" s="48"/>
    </row>
    <row r="103" spans="1:8" x14ac:dyDescent="0.3">
      <c r="A103" s="49" t="str">
        <f>'EXPUNGEMENT &amp; 910.7'!E7</f>
        <v>NO</v>
      </c>
      <c r="B103" s="49" t="str">
        <f>'EXPUNGEMENT &amp; 910.7'!H7</f>
        <v>N/A</v>
      </c>
      <c r="C103" t="str">
        <f>'EXPUNGEMENT &amp; 910.7'!I7</f>
        <v>NO</v>
      </c>
      <c r="D103" t="str">
        <f>'EXPUNGEMENT &amp; 910.7'!J7</f>
        <v>N/A</v>
      </c>
      <c r="E103" t="str">
        <f>'EXPUNGEMENT &amp; 910.7'!K7</f>
        <v>N/A</v>
      </c>
      <c r="F103" t="str">
        <f>'EXPUNGEMENT &amp; 910.7'!L7</f>
        <v>N/A</v>
      </c>
      <c r="G103" s="17"/>
      <c r="H103" s="50"/>
    </row>
    <row r="104" spans="1:8" x14ac:dyDescent="0.3">
      <c r="A104" s="51" t="s">
        <v>56</v>
      </c>
      <c r="B104" s="36" t="s">
        <v>80</v>
      </c>
      <c r="C104" s="37" t="s">
        <v>49</v>
      </c>
      <c r="D104" s="37" t="s">
        <v>50</v>
      </c>
      <c r="E104" s="17"/>
      <c r="F104" s="17"/>
      <c r="G104" s="17"/>
      <c r="H104" s="50"/>
    </row>
    <row r="105" spans="1:8" x14ac:dyDescent="0.3">
      <c r="A105" s="52" t="str">
        <f>'EXPUNGEMENT &amp; 910.7'!S7</f>
        <v>NO</v>
      </c>
      <c r="B105" s="52" t="str">
        <f>'EXPUNGEMENT &amp; 910.7'!T7</f>
        <v>N/A</v>
      </c>
      <c r="C105" s="52" t="str">
        <f>'EXPUNGEMENT &amp; 910.7'!U7</f>
        <v>N/A</v>
      </c>
      <c r="D105" s="52" t="str">
        <f>'EXPUNGEMENT &amp; 910.7'!V7</f>
        <v>N/A</v>
      </c>
      <c r="E105" s="17"/>
      <c r="F105" s="17"/>
      <c r="G105" s="17"/>
      <c r="H105" s="50"/>
    </row>
    <row r="106" spans="1:8" ht="18.75" customHeight="1" x14ac:dyDescent="0.35">
      <c r="A106" s="202" t="s">
        <v>81</v>
      </c>
      <c r="B106" s="183"/>
      <c r="C106" s="183"/>
      <c r="D106" s="183"/>
      <c r="E106" s="183"/>
      <c r="F106" s="183"/>
      <c r="G106" s="203">
        <v>5</v>
      </c>
      <c r="H106" s="183"/>
    </row>
    <row r="107" spans="1:8" ht="15" customHeight="1" x14ac:dyDescent="0.3">
      <c r="A107" s="53" t="s">
        <v>63</v>
      </c>
      <c r="B107" s="15">
        <f>BANKRUPTCY!C8</f>
        <v>0</v>
      </c>
      <c r="C107" s="38" t="s">
        <v>64</v>
      </c>
      <c r="D107" s="15">
        <f>BANKRUPTCY!E8</f>
        <v>0</v>
      </c>
      <c r="E107" s="38" t="s">
        <v>65</v>
      </c>
      <c r="F107" s="18">
        <f>BANKRUPTCY!F8</f>
        <v>0</v>
      </c>
      <c r="G107" s="183"/>
      <c r="H107" s="183"/>
    </row>
    <row r="108" spans="1:8" ht="18.75" customHeight="1" x14ac:dyDescent="0.35">
      <c r="A108" s="202" t="s">
        <v>82</v>
      </c>
      <c r="B108" s="183"/>
      <c r="C108" s="183"/>
      <c r="D108" s="183"/>
      <c r="E108" s="183"/>
      <c r="F108" s="183"/>
      <c r="G108" s="183"/>
      <c r="H108" s="183"/>
    </row>
    <row r="109" spans="1:8" ht="15" customHeight="1" x14ac:dyDescent="0.3">
      <c r="A109" s="53" t="s">
        <v>63</v>
      </c>
      <c r="B109" s="15">
        <f>SOL!C8</f>
        <v>0</v>
      </c>
      <c r="C109" s="38" t="s">
        <v>64</v>
      </c>
      <c r="D109" s="15">
        <f>SOL!D8</f>
        <v>0</v>
      </c>
      <c r="E109" s="38" t="s">
        <v>65</v>
      </c>
      <c r="F109" s="18">
        <f>SOL!E8</f>
        <v>0</v>
      </c>
      <c r="G109" s="183"/>
      <c r="H109" s="183"/>
    </row>
    <row r="110" spans="1:8" ht="18.75" customHeight="1" x14ac:dyDescent="0.35">
      <c r="A110" s="202" t="s">
        <v>83</v>
      </c>
      <c r="B110" s="183"/>
      <c r="C110" s="183"/>
      <c r="D110" s="183"/>
      <c r="E110" s="40"/>
      <c r="F110" s="39"/>
      <c r="G110" s="183"/>
      <c r="H110" s="183"/>
    </row>
    <row r="111" spans="1:8" ht="15" customHeight="1" x14ac:dyDescent="0.3">
      <c r="A111" s="53" t="s">
        <v>69</v>
      </c>
      <c r="B111" s="15">
        <f>EXEMPTIONS!C8</f>
        <v>0</v>
      </c>
      <c r="C111" s="38" t="s">
        <v>70</v>
      </c>
      <c r="D111" s="15">
        <f>EXEMPTIONS!D8</f>
        <v>0</v>
      </c>
      <c r="E111" s="19"/>
      <c r="F111" s="19"/>
      <c r="G111" s="183"/>
      <c r="H111" s="183"/>
    </row>
    <row r="112" spans="1:8" ht="18.75" customHeight="1" x14ac:dyDescent="0.35">
      <c r="A112" s="202" t="s">
        <v>84</v>
      </c>
      <c r="B112" s="183"/>
      <c r="C112" s="183"/>
      <c r="D112" s="183"/>
      <c r="E112" s="40"/>
      <c r="F112" s="40"/>
      <c r="G112" s="183"/>
      <c r="H112" s="183"/>
    </row>
    <row r="113" spans="1:8" ht="15" customHeight="1" thickBot="1" x14ac:dyDescent="0.35">
      <c r="A113" s="54" t="s">
        <v>85</v>
      </c>
      <c r="B113" s="55" t="e">
        <f>#REF!</f>
        <v>#REF!</v>
      </c>
      <c r="C113" s="56" t="s">
        <v>86</v>
      </c>
      <c r="D113" s="55" t="e">
        <f>#REF!</f>
        <v>#REF!</v>
      </c>
      <c r="E113" s="154"/>
      <c r="F113" s="155"/>
      <c r="G113" s="155"/>
      <c r="H113" s="156"/>
    </row>
    <row r="117" spans="1:8" ht="15" customHeight="1" thickBot="1" x14ac:dyDescent="0.35"/>
    <row r="118" spans="1:8" x14ac:dyDescent="0.3">
      <c r="A118" s="63" t="s">
        <v>11</v>
      </c>
      <c r="B118" s="60" t="s">
        <v>12</v>
      </c>
      <c r="C118" s="60" t="s">
        <v>87</v>
      </c>
      <c r="D118" s="60" t="s">
        <v>13</v>
      </c>
      <c r="E118" s="60" t="s">
        <v>75</v>
      </c>
      <c r="F118" s="60" t="s">
        <v>16</v>
      </c>
      <c r="G118" s="60" t="s">
        <v>17</v>
      </c>
      <c r="H118" s="62" t="s">
        <v>18</v>
      </c>
    </row>
    <row r="119" spans="1:8" ht="17.399999999999999" customHeight="1" x14ac:dyDescent="0.35">
      <c r="A119" s="64">
        <f>'CASE DATA'!A9</f>
        <v>0</v>
      </c>
      <c r="B119" s="67">
        <f>'CASE DATA'!B9</f>
        <v>0</v>
      </c>
      <c r="C119" s="65" t="e">
        <f>'CASE DATA'!#REF!</f>
        <v>#REF!</v>
      </c>
      <c r="D119" s="65">
        <f>'CASE DATA'!C9</f>
        <v>0</v>
      </c>
      <c r="E119" s="67">
        <f>'CASE DATA'!E9</f>
        <v>0</v>
      </c>
      <c r="F119" s="67" t="e">
        <f>'CASE DATA'!#REF!</f>
        <v>#REF!</v>
      </c>
      <c r="G119" s="67">
        <f>'CASE DATA'!G9</f>
        <v>0</v>
      </c>
      <c r="H119" s="68">
        <f>'CASE DATA'!H9</f>
        <v>0</v>
      </c>
    </row>
    <row r="120" spans="1:8" x14ac:dyDescent="0.3">
      <c r="A120" s="41" t="s">
        <v>20</v>
      </c>
      <c r="B120" s="20">
        <f>'CASE DATA'!I9</f>
        <v>0</v>
      </c>
      <c r="C120" s="21" t="s">
        <v>23</v>
      </c>
      <c r="D120" s="24">
        <f>'CASE DATA'!L9</f>
        <v>0</v>
      </c>
      <c r="E120" s="26" t="s">
        <v>26</v>
      </c>
      <c r="F120" s="29">
        <f>'CASE DATA'!O9</f>
        <v>0</v>
      </c>
      <c r="G120" s="31" t="s">
        <v>29</v>
      </c>
      <c r="H120" s="42">
        <f>'CASE DATA'!R9</f>
        <v>0</v>
      </c>
    </row>
    <row r="121" spans="1:8" x14ac:dyDescent="0.3">
      <c r="A121" s="43" t="s">
        <v>76</v>
      </c>
      <c r="B121" s="20">
        <f>'CASE DATA'!J9</f>
        <v>0</v>
      </c>
      <c r="C121" s="22" t="s">
        <v>24</v>
      </c>
      <c r="D121" s="24">
        <f>'CASE DATA'!M9</f>
        <v>0</v>
      </c>
      <c r="E121" s="27" t="s">
        <v>27</v>
      </c>
      <c r="F121" s="29">
        <f>'CASE DATA'!P9</f>
        <v>0</v>
      </c>
      <c r="G121" s="32" t="s">
        <v>30</v>
      </c>
      <c r="H121" s="42">
        <f>'CASE DATA'!S9</f>
        <v>0</v>
      </c>
    </row>
    <row r="122" spans="1:8" x14ac:dyDescent="0.3">
      <c r="A122" s="44" t="s">
        <v>22</v>
      </c>
      <c r="B122" s="20">
        <f>'CASE DATA'!K9</f>
        <v>0</v>
      </c>
      <c r="C122" s="23" t="s">
        <v>25</v>
      </c>
      <c r="D122" s="25">
        <f>'CASE DATA'!N9</f>
        <v>0</v>
      </c>
      <c r="E122" s="28" t="s">
        <v>28</v>
      </c>
      <c r="F122" s="30">
        <f>'CASE DATA'!Q9</f>
        <v>0</v>
      </c>
      <c r="G122" s="16"/>
      <c r="H122" s="45"/>
    </row>
    <row r="123" spans="1:8" x14ac:dyDescent="0.3">
      <c r="A123" s="46" t="s">
        <v>10</v>
      </c>
      <c r="B123" s="205">
        <f>'CASE DATA'!T9</f>
        <v>0</v>
      </c>
      <c r="C123" s="183"/>
      <c r="D123" s="183"/>
      <c r="E123" s="183"/>
      <c r="F123" s="183"/>
      <c r="G123" s="183"/>
      <c r="H123" s="183"/>
    </row>
    <row r="124" spans="1:8" ht="18" customHeight="1" x14ac:dyDescent="0.35">
      <c r="A124" s="202" t="s">
        <v>77</v>
      </c>
      <c r="B124" s="183"/>
      <c r="C124" s="183"/>
      <c r="D124" s="183"/>
      <c r="E124" s="183"/>
      <c r="F124" s="183"/>
      <c r="G124" s="183"/>
      <c r="H124" s="183"/>
    </row>
    <row r="125" spans="1:8" ht="28.8" customHeight="1" x14ac:dyDescent="0.3">
      <c r="A125" s="47" t="s">
        <v>44</v>
      </c>
      <c r="B125" s="33" t="s">
        <v>78</v>
      </c>
      <c r="C125" s="34" t="s">
        <v>48</v>
      </c>
      <c r="D125" s="34" t="s">
        <v>49</v>
      </c>
      <c r="E125" s="34" t="s">
        <v>50</v>
      </c>
      <c r="F125" s="35" t="s">
        <v>51</v>
      </c>
      <c r="G125" s="14" t="s">
        <v>79</v>
      </c>
      <c r="H125" s="48"/>
    </row>
    <row r="126" spans="1:8" x14ac:dyDescent="0.3">
      <c r="A126" s="49" t="str">
        <f>'EXPUNGEMENT &amp; 910.7'!E8</f>
        <v>NO</v>
      </c>
      <c r="B126" s="49" t="str">
        <f>'EXPUNGEMENT &amp; 910.7'!H8</f>
        <v>N/A</v>
      </c>
      <c r="C126" t="str">
        <f>'EXPUNGEMENT &amp; 910.7'!I8</f>
        <v>NO</v>
      </c>
      <c r="D126" t="str">
        <f>'EXPUNGEMENT &amp; 910.7'!J8</f>
        <v>N/A</v>
      </c>
      <c r="E126" t="str">
        <f>'EXPUNGEMENT &amp; 910.7'!K8</f>
        <v>N/A</v>
      </c>
      <c r="F126" t="str">
        <f>'EXPUNGEMENT &amp; 910.7'!L8</f>
        <v>N/A</v>
      </c>
      <c r="G126" s="17"/>
      <c r="H126" s="50"/>
    </row>
    <row r="127" spans="1:8" x14ac:dyDescent="0.3">
      <c r="A127" s="51" t="s">
        <v>56</v>
      </c>
      <c r="B127" s="36" t="s">
        <v>80</v>
      </c>
      <c r="C127" s="37" t="s">
        <v>49</v>
      </c>
      <c r="D127" s="37" t="s">
        <v>50</v>
      </c>
      <c r="E127" s="17"/>
      <c r="F127" s="17"/>
      <c r="G127" s="17"/>
      <c r="H127" s="50"/>
    </row>
    <row r="128" spans="1:8" x14ac:dyDescent="0.3">
      <c r="A128" s="52" t="str">
        <f>'EXPUNGEMENT &amp; 910.7'!S8</f>
        <v>NO</v>
      </c>
      <c r="B128" s="52" t="str">
        <f>'EXPUNGEMENT &amp; 910.7'!T8</f>
        <v>N/A</v>
      </c>
      <c r="C128" s="52" t="str">
        <f>'EXPUNGEMENT &amp; 910.7'!U8</f>
        <v>N/A</v>
      </c>
      <c r="D128" s="52" t="str">
        <f>'EXPUNGEMENT &amp; 910.7'!V8</f>
        <v>N/A</v>
      </c>
      <c r="E128" s="17"/>
      <c r="F128" s="17"/>
      <c r="G128" s="17"/>
      <c r="H128" s="50"/>
    </row>
    <row r="129" spans="1:8" ht="18.75" customHeight="1" x14ac:dyDescent="0.35">
      <c r="A129" s="202" t="s">
        <v>81</v>
      </c>
      <c r="B129" s="183"/>
      <c r="C129" s="183"/>
      <c r="D129" s="183"/>
      <c r="E129" s="183"/>
      <c r="F129" s="183"/>
      <c r="G129" s="203">
        <v>6</v>
      </c>
      <c r="H129" s="183"/>
    </row>
    <row r="130" spans="1:8" ht="15" customHeight="1" x14ac:dyDescent="0.3">
      <c r="A130" s="53" t="s">
        <v>63</v>
      </c>
      <c r="B130" s="15">
        <f>BANKRUPTCY!C9</f>
        <v>0</v>
      </c>
      <c r="C130" s="38" t="s">
        <v>64</v>
      </c>
      <c r="D130" s="15">
        <f>BANKRUPTCY!E9</f>
        <v>0</v>
      </c>
      <c r="E130" s="38" t="s">
        <v>65</v>
      </c>
      <c r="F130" s="18">
        <f>BANKRUPTCY!F9</f>
        <v>0</v>
      </c>
      <c r="G130" s="183"/>
      <c r="H130" s="183"/>
    </row>
    <row r="131" spans="1:8" ht="18.75" customHeight="1" x14ac:dyDescent="0.35">
      <c r="A131" s="202" t="s">
        <v>82</v>
      </c>
      <c r="B131" s="183"/>
      <c r="C131" s="183"/>
      <c r="D131" s="183"/>
      <c r="E131" s="183"/>
      <c r="F131" s="183"/>
      <c r="G131" s="183"/>
      <c r="H131" s="183"/>
    </row>
    <row r="132" spans="1:8" ht="15" customHeight="1" x14ac:dyDescent="0.3">
      <c r="A132" s="53" t="s">
        <v>63</v>
      </c>
      <c r="B132" s="15">
        <f>SOL!C9</f>
        <v>0</v>
      </c>
      <c r="C132" s="38" t="s">
        <v>64</v>
      </c>
      <c r="D132" s="15">
        <f>SOL!D9</f>
        <v>0</v>
      </c>
      <c r="E132" s="38" t="s">
        <v>65</v>
      </c>
      <c r="F132" s="18">
        <f>SOL!E9</f>
        <v>0</v>
      </c>
      <c r="G132" s="183"/>
      <c r="H132" s="183"/>
    </row>
    <row r="133" spans="1:8" ht="18.75" customHeight="1" x14ac:dyDescent="0.35">
      <c r="A133" s="202" t="s">
        <v>83</v>
      </c>
      <c r="B133" s="183"/>
      <c r="C133" s="183"/>
      <c r="D133" s="183"/>
      <c r="E133" s="40"/>
      <c r="F133" s="39"/>
      <c r="G133" s="183"/>
      <c r="H133" s="183"/>
    </row>
    <row r="134" spans="1:8" ht="15" customHeight="1" x14ac:dyDescent="0.3">
      <c r="A134" s="53" t="s">
        <v>69</v>
      </c>
      <c r="B134" s="15">
        <f>EXEMPTIONS!C9</f>
        <v>0</v>
      </c>
      <c r="C134" s="38" t="s">
        <v>70</v>
      </c>
      <c r="D134" s="15">
        <f>EXEMPTIONS!D9</f>
        <v>0</v>
      </c>
      <c r="E134" s="19"/>
      <c r="F134" s="19"/>
      <c r="G134" s="183"/>
      <c r="H134" s="183"/>
    </row>
    <row r="135" spans="1:8" ht="18.75" customHeight="1" x14ac:dyDescent="0.35">
      <c r="A135" s="202" t="s">
        <v>84</v>
      </c>
      <c r="B135" s="183"/>
      <c r="C135" s="183"/>
      <c r="D135" s="183"/>
      <c r="E135" s="40"/>
      <c r="F135" s="40"/>
      <c r="G135" s="183"/>
      <c r="H135" s="183"/>
    </row>
    <row r="136" spans="1:8" ht="15" customHeight="1" thickBot="1" x14ac:dyDescent="0.35">
      <c r="A136" s="54" t="s">
        <v>85</v>
      </c>
      <c r="B136" s="55" t="e">
        <f>#REF!</f>
        <v>#REF!</v>
      </c>
      <c r="C136" s="56" t="s">
        <v>86</v>
      </c>
      <c r="D136" s="55" t="e">
        <f>#REF!</f>
        <v>#REF!</v>
      </c>
      <c r="E136" s="204"/>
      <c r="F136" s="183"/>
      <c r="G136" s="183"/>
      <c r="H136" s="183"/>
    </row>
    <row r="137" spans="1:8" x14ac:dyDescent="0.3">
      <c r="A137" s="1"/>
      <c r="B137" s="76"/>
      <c r="C137" s="77"/>
      <c r="D137" s="76"/>
      <c r="E137" s="77"/>
      <c r="F137" s="77"/>
      <c r="G137" s="77"/>
      <c r="H137" s="77"/>
    </row>
    <row r="138" spans="1:8" x14ac:dyDescent="0.3">
      <c r="A138" s="1"/>
      <c r="B138" s="76"/>
      <c r="C138" s="77"/>
      <c r="D138" s="76"/>
      <c r="E138" s="77"/>
      <c r="F138" s="77"/>
      <c r="G138" s="77"/>
      <c r="H138" s="77"/>
    </row>
    <row r="139" spans="1:8" x14ac:dyDescent="0.3">
      <c r="A139" s="1"/>
      <c r="B139" s="76"/>
      <c r="C139" s="77"/>
      <c r="D139" s="76"/>
      <c r="E139" s="77"/>
      <c r="F139" s="77"/>
      <c r="G139" s="77"/>
      <c r="H139" s="77"/>
    </row>
    <row r="140" spans="1:8" ht="15" customHeight="1" thickBot="1" x14ac:dyDescent="0.35"/>
    <row r="141" spans="1:8" x14ac:dyDescent="0.3">
      <c r="A141" s="63" t="s">
        <v>11</v>
      </c>
      <c r="B141" s="60" t="s">
        <v>12</v>
      </c>
      <c r="C141" s="60" t="s">
        <v>87</v>
      </c>
      <c r="D141" s="60" t="s">
        <v>13</v>
      </c>
      <c r="E141" s="60" t="s">
        <v>75</v>
      </c>
      <c r="F141" s="60" t="s">
        <v>16</v>
      </c>
      <c r="G141" s="60" t="s">
        <v>17</v>
      </c>
      <c r="H141" s="62" t="s">
        <v>18</v>
      </c>
    </row>
    <row r="142" spans="1:8" ht="17.399999999999999" customHeight="1" x14ac:dyDescent="0.35">
      <c r="A142" s="64">
        <f>'CASE DATA'!A10</f>
        <v>0</v>
      </c>
      <c r="B142" s="67">
        <f>'CASE DATA'!B10</f>
        <v>0</v>
      </c>
      <c r="C142" s="65" t="e">
        <f>'CASE DATA'!#REF!</f>
        <v>#REF!</v>
      </c>
      <c r="D142" s="65">
        <f>'CASE DATA'!C10</f>
        <v>0</v>
      </c>
      <c r="E142" s="67">
        <f>'CASE DATA'!E10</f>
        <v>0</v>
      </c>
      <c r="F142" s="67">
        <f>'CASE DATA'!F9</f>
        <v>0</v>
      </c>
      <c r="G142" s="67">
        <f>'CASE DATA'!G10</f>
        <v>0</v>
      </c>
      <c r="H142" s="68">
        <f>'CASE DATA'!H10</f>
        <v>0</v>
      </c>
    </row>
    <row r="143" spans="1:8" x14ac:dyDescent="0.3">
      <c r="A143" s="41" t="s">
        <v>20</v>
      </c>
      <c r="B143" s="20">
        <f>'CASE DATA'!I10</f>
        <v>0</v>
      </c>
      <c r="C143" s="21" t="s">
        <v>23</v>
      </c>
      <c r="D143" s="24">
        <f>'CASE DATA'!L10</f>
        <v>0</v>
      </c>
      <c r="E143" s="26" t="s">
        <v>26</v>
      </c>
      <c r="F143" s="29">
        <f>'CASE DATA'!O10</f>
        <v>0</v>
      </c>
      <c r="G143" s="31" t="s">
        <v>29</v>
      </c>
      <c r="H143" s="42">
        <f>'CASE DATA'!R10</f>
        <v>0</v>
      </c>
    </row>
    <row r="144" spans="1:8" x14ac:dyDescent="0.3">
      <c r="A144" s="43" t="s">
        <v>76</v>
      </c>
      <c r="B144" s="20">
        <f>'CASE DATA'!J10</f>
        <v>0</v>
      </c>
      <c r="C144" s="22" t="s">
        <v>24</v>
      </c>
      <c r="D144" s="24">
        <f>'CASE DATA'!M10</f>
        <v>0</v>
      </c>
      <c r="E144" s="27" t="s">
        <v>27</v>
      </c>
      <c r="F144" s="29">
        <f>'CASE DATA'!P10</f>
        <v>0</v>
      </c>
      <c r="G144" s="32" t="s">
        <v>30</v>
      </c>
      <c r="H144" s="42">
        <f>'CASE DATA'!S10</f>
        <v>0</v>
      </c>
    </row>
    <row r="145" spans="1:8" x14ac:dyDescent="0.3">
      <c r="A145" s="44" t="s">
        <v>22</v>
      </c>
      <c r="B145" s="20">
        <f>'CASE DATA'!K10</f>
        <v>0</v>
      </c>
      <c r="C145" s="23" t="s">
        <v>25</v>
      </c>
      <c r="D145" s="25">
        <f>'CASE DATA'!N10</f>
        <v>0</v>
      </c>
      <c r="E145" s="28" t="s">
        <v>28</v>
      </c>
      <c r="F145" s="30">
        <f>'CASE DATA'!Q10</f>
        <v>0</v>
      </c>
      <c r="G145" s="16"/>
      <c r="H145" s="45"/>
    </row>
    <row r="146" spans="1:8" x14ac:dyDescent="0.3">
      <c r="A146" s="46" t="s">
        <v>10</v>
      </c>
      <c r="B146" s="205">
        <f>'CASE DATA'!T10</f>
        <v>0</v>
      </c>
      <c r="C146" s="183"/>
      <c r="D146" s="183"/>
      <c r="E146" s="183"/>
      <c r="F146" s="183"/>
      <c r="G146" s="183"/>
      <c r="H146" s="183"/>
    </row>
    <row r="147" spans="1:8" ht="18" customHeight="1" x14ac:dyDescent="0.35">
      <c r="A147" s="202" t="s">
        <v>77</v>
      </c>
      <c r="B147" s="183"/>
      <c r="C147" s="183"/>
      <c r="D147" s="183"/>
      <c r="E147" s="183"/>
      <c r="F147" s="183"/>
      <c r="G147" s="183"/>
      <c r="H147" s="183"/>
    </row>
    <row r="148" spans="1:8" ht="28.8" customHeight="1" x14ac:dyDescent="0.3">
      <c r="A148" s="47" t="s">
        <v>44</v>
      </c>
      <c r="B148" s="33" t="s">
        <v>78</v>
      </c>
      <c r="C148" s="34" t="s">
        <v>48</v>
      </c>
      <c r="D148" s="34" t="s">
        <v>49</v>
      </c>
      <c r="E148" s="34" t="s">
        <v>50</v>
      </c>
      <c r="F148" s="35" t="s">
        <v>51</v>
      </c>
      <c r="G148" s="14" t="s">
        <v>79</v>
      </c>
      <c r="H148" s="48"/>
    </row>
    <row r="149" spans="1:8" x14ac:dyDescent="0.3">
      <c r="A149" s="49" t="str">
        <f>'EXPUNGEMENT &amp; 910.7'!E9</f>
        <v>NO</v>
      </c>
      <c r="B149" s="49" t="str">
        <f>'EXPUNGEMENT &amp; 910.7'!H9</f>
        <v>N/A</v>
      </c>
      <c r="C149" t="str">
        <f>'EXPUNGEMENT &amp; 910.7'!I9</f>
        <v>NO</v>
      </c>
      <c r="D149" t="str">
        <f>'EXPUNGEMENT &amp; 910.7'!J9</f>
        <v>N/A</v>
      </c>
      <c r="E149" t="str">
        <f>'EXPUNGEMENT &amp; 910.7'!K9</f>
        <v>N/A</v>
      </c>
      <c r="F149" t="str">
        <f>'EXPUNGEMENT &amp; 910.7'!L9</f>
        <v>N/A</v>
      </c>
      <c r="G149" s="17"/>
      <c r="H149" s="50"/>
    </row>
    <row r="150" spans="1:8" x14ac:dyDescent="0.3">
      <c r="A150" s="51" t="s">
        <v>56</v>
      </c>
      <c r="B150" s="36" t="s">
        <v>80</v>
      </c>
      <c r="C150" s="37" t="s">
        <v>49</v>
      </c>
      <c r="D150" s="37" t="s">
        <v>50</v>
      </c>
      <c r="E150" s="17"/>
      <c r="F150" s="17"/>
      <c r="G150" s="17"/>
      <c r="H150" s="50"/>
    </row>
    <row r="151" spans="1:8" x14ac:dyDescent="0.3">
      <c r="A151" s="52" t="str">
        <f>'EXPUNGEMENT &amp; 910.7'!S9</f>
        <v>NO</v>
      </c>
      <c r="B151" s="52" t="str">
        <f>'EXPUNGEMENT &amp; 910.7'!T9</f>
        <v>N/A</v>
      </c>
      <c r="C151" s="52" t="str">
        <f>'EXPUNGEMENT &amp; 910.7'!U9</f>
        <v>N/A</v>
      </c>
      <c r="D151" s="52" t="str">
        <f>'EXPUNGEMENT &amp; 910.7'!V9</f>
        <v>N/A</v>
      </c>
      <c r="E151" s="17"/>
      <c r="F151" s="17"/>
      <c r="G151" s="17"/>
      <c r="H151" s="50"/>
    </row>
    <row r="152" spans="1:8" ht="18" customHeight="1" x14ac:dyDescent="0.35">
      <c r="A152" s="202" t="s">
        <v>81</v>
      </c>
      <c r="B152" s="183"/>
      <c r="C152" s="183"/>
      <c r="D152" s="183"/>
      <c r="E152" s="183"/>
      <c r="F152" s="183"/>
      <c r="G152" s="203">
        <v>7</v>
      </c>
      <c r="H152" s="183"/>
    </row>
    <row r="153" spans="1:8" ht="15" customHeight="1" x14ac:dyDescent="0.3">
      <c r="A153" s="53" t="s">
        <v>63</v>
      </c>
      <c r="B153" s="15">
        <f>BANKRUPTCY!C10</f>
        <v>0</v>
      </c>
      <c r="C153" s="38" t="s">
        <v>64</v>
      </c>
      <c r="D153" s="15">
        <f>BANKRUPTCY!E10</f>
        <v>0</v>
      </c>
      <c r="E153" s="38" t="s">
        <v>65</v>
      </c>
      <c r="F153" s="18">
        <f>BANKRUPTCY!F9</f>
        <v>0</v>
      </c>
      <c r="G153" s="183"/>
      <c r="H153" s="183"/>
    </row>
    <row r="154" spans="1:8" ht="18" customHeight="1" x14ac:dyDescent="0.35">
      <c r="A154" s="202" t="s">
        <v>82</v>
      </c>
      <c r="B154" s="183"/>
      <c r="C154" s="183"/>
      <c r="D154" s="183"/>
      <c r="E154" s="183"/>
      <c r="F154" s="183"/>
      <c r="G154" s="183"/>
      <c r="H154" s="183"/>
    </row>
    <row r="155" spans="1:8" ht="15" customHeight="1" x14ac:dyDescent="0.3">
      <c r="A155" s="53" t="s">
        <v>63</v>
      </c>
      <c r="B155" s="15">
        <f>SOL!C10</f>
        <v>0</v>
      </c>
      <c r="C155" s="38" t="s">
        <v>64</v>
      </c>
      <c r="D155" s="15">
        <f>SOL!D10</f>
        <v>0</v>
      </c>
      <c r="E155" s="38" t="s">
        <v>65</v>
      </c>
      <c r="F155" s="18">
        <f>SOL!E9</f>
        <v>0</v>
      </c>
      <c r="G155" s="183"/>
      <c r="H155" s="183"/>
    </row>
    <row r="156" spans="1:8" ht="18" customHeight="1" x14ac:dyDescent="0.35">
      <c r="A156" s="202" t="s">
        <v>83</v>
      </c>
      <c r="B156" s="183"/>
      <c r="C156" s="183"/>
      <c r="D156" s="183"/>
      <c r="E156" s="40"/>
      <c r="F156" s="39"/>
      <c r="G156" s="183"/>
      <c r="H156" s="183"/>
    </row>
    <row r="157" spans="1:8" ht="15" customHeight="1" x14ac:dyDescent="0.3">
      <c r="A157" s="53" t="s">
        <v>69</v>
      </c>
      <c r="B157" s="15">
        <f>EXEMPTIONS!C10</f>
        <v>0</v>
      </c>
      <c r="C157" s="38" t="s">
        <v>70</v>
      </c>
      <c r="D157" s="15">
        <f>EXEMPTIONS!D10</f>
        <v>0</v>
      </c>
      <c r="E157" s="19"/>
      <c r="F157" s="19"/>
      <c r="G157" s="183"/>
      <c r="H157" s="183"/>
    </row>
    <row r="158" spans="1:8" ht="18" customHeight="1" x14ac:dyDescent="0.35">
      <c r="A158" s="202" t="s">
        <v>84</v>
      </c>
      <c r="B158" s="183"/>
      <c r="C158" s="183"/>
      <c r="D158" s="183"/>
      <c r="E158" s="40"/>
      <c r="F158" s="40"/>
      <c r="G158" s="183"/>
      <c r="H158" s="183"/>
    </row>
    <row r="159" spans="1:8" ht="15" customHeight="1" thickBot="1" x14ac:dyDescent="0.35">
      <c r="A159" s="54" t="s">
        <v>85</v>
      </c>
      <c r="B159" s="55" t="e">
        <f>#REF!</f>
        <v>#REF!</v>
      </c>
      <c r="C159" s="56" t="s">
        <v>86</v>
      </c>
      <c r="D159" s="55" t="e">
        <f>#REF!</f>
        <v>#REF!</v>
      </c>
      <c r="E159" s="204"/>
      <c r="F159" s="183"/>
      <c r="G159" s="183"/>
      <c r="H159" s="183"/>
    </row>
    <row r="163" spans="1:8" ht="15" customHeight="1" thickBot="1" x14ac:dyDescent="0.35"/>
    <row r="164" spans="1:8" x14ac:dyDescent="0.3">
      <c r="A164" s="63" t="s">
        <v>11</v>
      </c>
      <c r="B164" s="60" t="s">
        <v>12</v>
      </c>
      <c r="C164" s="60" t="s">
        <v>87</v>
      </c>
      <c r="D164" s="60" t="s">
        <v>13</v>
      </c>
      <c r="E164" s="60" t="s">
        <v>75</v>
      </c>
      <c r="F164" s="60" t="s">
        <v>16</v>
      </c>
      <c r="G164" s="60" t="s">
        <v>17</v>
      </c>
      <c r="H164" s="62" t="s">
        <v>18</v>
      </c>
    </row>
    <row r="165" spans="1:8" ht="17.399999999999999" customHeight="1" x14ac:dyDescent="0.35">
      <c r="A165" s="64">
        <f>'CASE DATA'!A11</f>
        <v>0</v>
      </c>
      <c r="B165" s="67">
        <f>'CASE DATA'!B11</f>
        <v>0</v>
      </c>
      <c r="C165" s="65" t="e">
        <f>'CASE DATA'!#REF!</f>
        <v>#REF!</v>
      </c>
      <c r="D165" s="65">
        <f>'CASE DATA'!C11</f>
        <v>0</v>
      </c>
      <c r="E165" s="67">
        <f>'CASE DATA'!E11</f>
        <v>0</v>
      </c>
      <c r="F165" s="67">
        <f>'CASE DATA'!F11</f>
        <v>0</v>
      </c>
      <c r="G165" s="67">
        <f>'CASE DATA'!G11</f>
        <v>0</v>
      </c>
      <c r="H165" s="68">
        <f>'CASE DATA'!H11</f>
        <v>0</v>
      </c>
    </row>
    <row r="166" spans="1:8" x14ac:dyDescent="0.3">
      <c r="A166" s="41" t="s">
        <v>20</v>
      </c>
      <c r="B166" s="20">
        <f>'CASE DATA'!I11</f>
        <v>0</v>
      </c>
      <c r="C166" s="21" t="s">
        <v>23</v>
      </c>
      <c r="D166" s="24">
        <f>'CASE DATA'!L11</f>
        <v>0</v>
      </c>
      <c r="E166" s="26" t="s">
        <v>26</v>
      </c>
      <c r="F166" s="29">
        <f>'CASE DATA'!O11</f>
        <v>0</v>
      </c>
      <c r="G166" s="31" t="s">
        <v>29</v>
      </c>
      <c r="H166" s="42">
        <f>'CASE DATA'!R11</f>
        <v>0</v>
      </c>
    </row>
    <row r="167" spans="1:8" x14ac:dyDescent="0.3">
      <c r="A167" s="43" t="s">
        <v>76</v>
      </c>
      <c r="B167" s="20">
        <f>'CASE DATA'!J11</f>
        <v>0</v>
      </c>
      <c r="C167" s="22" t="s">
        <v>24</v>
      </c>
      <c r="D167" s="24">
        <f>'CASE DATA'!M11</f>
        <v>0</v>
      </c>
      <c r="E167" s="27" t="s">
        <v>27</v>
      </c>
      <c r="F167" s="29">
        <f>'CASE DATA'!P11</f>
        <v>0</v>
      </c>
      <c r="G167" s="32" t="s">
        <v>30</v>
      </c>
      <c r="H167" s="42">
        <f>'CASE DATA'!S11</f>
        <v>0</v>
      </c>
    </row>
    <row r="168" spans="1:8" x14ac:dyDescent="0.3">
      <c r="A168" s="44" t="s">
        <v>22</v>
      </c>
      <c r="B168" s="20">
        <f>'CASE DATA'!K11</f>
        <v>0</v>
      </c>
      <c r="C168" s="23" t="s">
        <v>25</v>
      </c>
      <c r="D168" s="25">
        <f>'CASE DATA'!N11</f>
        <v>0</v>
      </c>
      <c r="E168" s="28" t="s">
        <v>28</v>
      </c>
      <c r="F168" s="30">
        <f>'CASE DATA'!Q11</f>
        <v>0</v>
      </c>
      <c r="G168" s="16"/>
      <c r="H168" s="45"/>
    </row>
    <row r="169" spans="1:8" x14ac:dyDescent="0.3">
      <c r="A169" s="46" t="s">
        <v>10</v>
      </c>
      <c r="B169" s="205">
        <f>'CASE DATA'!T11</f>
        <v>0</v>
      </c>
      <c r="C169" s="183"/>
      <c r="D169" s="183"/>
      <c r="E169" s="183"/>
      <c r="F169" s="183"/>
      <c r="G169" s="183"/>
      <c r="H169" s="183"/>
    </row>
    <row r="170" spans="1:8" ht="18" customHeight="1" x14ac:dyDescent="0.35">
      <c r="A170" s="202" t="s">
        <v>77</v>
      </c>
      <c r="B170" s="183"/>
      <c r="C170" s="183"/>
      <c r="D170" s="183"/>
      <c r="E170" s="183"/>
      <c r="F170" s="183"/>
      <c r="G170" s="183"/>
      <c r="H170" s="183"/>
    </row>
    <row r="171" spans="1:8" ht="28.8" customHeight="1" x14ac:dyDescent="0.3">
      <c r="A171" s="47" t="s">
        <v>44</v>
      </c>
      <c r="B171" s="33" t="s">
        <v>78</v>
      </c>
      <c r="C171" s="34" t="s">
        <v>48</v>
      </c>
      <c r="D171" s="34" t="s">
        <v>49</v>
      </c>
      <c r="E171" s="34" t="s">
        <v>50</v>
      </c>
      <c r="F171" s="35" t="s">
        <v>51</v>
      </c>
      <c r="G171" s="14" t="s">
        <v>79</v>
      </c>
      <c r="H171" s="48"/>
    </row>
    <row r="172" spans="1:8" x14ac:dyDescent="0.3">
      <c r="A172" s="49" t="str">
        <f>'EXPUNGEMENT &amp; 910.7'!E10</f>
        <v>NO</v>
      </c>
      <c r="B172" s="49" t="str">
        <f>'EXPUNGEMENT &amp; 910.7'!H10</f>
        <v>N/A</v>
      </c>
      <c r="C172" t="str">
        <f>'EXPUNGEMENT &amp; 910.7'!I10</f>
        <v>NO</v>
      </c>
      <c r="D172" t="str">
        <f>'EXPUNGEMENT &amp; 910.7'!J10</f>
        <v>N/A</v>
      </c>
      <c r="E172" t="str">
        <f>'EXPUNGEMENT &amp; 910.7'!K10</f>
        <v>N/A</v>
      </c>
      <c r="F172" t="str">
        <f>'EXPUNGEMENT &amp; 910.7'!L10</f>
        <v>N/A</v>
      </c>
      <c r="G172" s="17"/>
      <c r="H172" s="50"/>
    </row>
    <row r="173" spans="1:8" x14ac:dyDescent="0.3">
      <c r="A173" s="51" t="s">
        <v>56</v>
      </c>
      <c r="B173" s="36" t="s">
        <v>80</v>
      </c>
      <c r="C173" s="37" t="s">
        <v>49</v>
      </c>
      <c r="D173" s="37" t="s">
        <v>50</v>
      </c>
      <c r="E173" s="17"/>
      <c r="F173" s="17"/>
      <c r="G173" s="17"/>
      <c r="H173" s="50"/>
    </row>
    <row r="174" spans="1:8" x14ac:dyDescent="0.3">
      <c r="A174" s="52" t="str">
        <f>'EXPUNGEMENT &amp; 910.7'!S10</f>
        <v>NO</v>
      </c>
      <c r="B174" s="52" t="str">
        <f>'EXPUNGEMENT &amp; 910.7'!T10</f>
        <v>N/A</v>
      </c>
      <c r="C174" s="52" t="str">
        <f>'EXPUNGEMENT &amp; 910.7'!U10</f>
        <v>N/A</v>
      </c>
      <c r="D174" s="52" t="str">
        <f>'EXPUNGEMENT &amp; 910.7'!V10</f>
        <v>N/A</v>
      </c>
      <c r="E174" s="17"/>
      <c r="F174" s="17"/>
      <c r="G174" s="17"/>
      <c r="H174" s="50"/>
    </row>
    <row r="175" spans="1:8" ht="18.75" customHeight="1" x14ac:dyDescent="0.35">
      <c r="A175" s="202" t="s">
        <v>81</v>
      </c>
      <c r="B175" s="183"/>
      <c r="C175" s="183"/>
      <c r="D175" s="183"/>
      <c r="E175" s="183"/>
      <c r="F175" s="183"/>
      <c r="G175" s="203">
        <v>8</v>
      </c>
      <c r="H175" s="183"/>
    </row>
    <row r="176" spans="1:8" ht="15" customHeight="1" x14ac:dyDescent="0.3">
      <c r="A176" s="53" t="s">
        <v>63</v>
      </c>
      <c r="B176" s="15">
        <f>BANKRUPTCY!C11</f>
        <v>0</v>
      </c>
      <c r="C176" s="38" t="s">
        <v>64</v>
      </c>
      <c r="D176" s="15">
        <f>BANKRUPTCY!E11</f>
        <v>0</v>
      </c>
      <c r="E176" s="38" t="s">
        <v>65</v>
      </c>
      <c r="F176" s="18">
        <f>BANKRUPTCY!F11</f>
        <v>0</v>
      </c>
      <c r="G176" s="183"/>
      <c r="H176" s="183"/>
    </row>
    <row r="177" spans="1:8" ht="18.75" customHeight="1" x14ac:dyDescent="0.35">
      <c r="A177" s="202" t="s">
        <v>82</v>
      </c>
      <c r="B177" s="183"/>
      <c r="C177" s="183"/>
      <c r="D177" s="183"/>
      <c r="E177" s="183"/>
      <c r="F177" s="183"/>
      <c r="G177" s="183"/>
      <c r="H177" s="183"/>
    </row>
    <row r="178" spans="1:8" ht="15" customHeight="1" x14ac:dyDescent="0.3">
      <c r="A178" s="53" t="s">
        <v>63</v>
      </c>
      <c r="B178" s="15">
        <f>SOL!C11</f>
        <v>0</v>
      </c>
      <c r="C178" s="38" t="s">
        <v>64</v>
      </c>
      <c r="D178" s="15">
        <f>SOL!D11</f>
        <v>0</v>
      </c>
      <c r="E178" s="38" t="s">
        <v>65</v>
      </c>
      <c r="F178" s="18">
        <f>SOL!E11</f>
        <v>0</v>
      </c>
      <c r="G178" s="183"/>
      <c r="H178" s="183"/>
    </row>
    <row r="179" spans="1:8" ht="18.75" customHeight="1" x14ac:dyDescent="0.35">
      <c r="A179" s="202" t="s">
        <v>83</v>
      </c>
      <c r="B179" s="183"/>
      <c r="C179" s="183"/>
      <c r="D179" s="183"/>
      <c r="E179" s="40"/>
      <c r="F179" s="39"/>
      <c r="G179" s="183"/>
      <c r="H179" s="183"/>
    </row>
    <row r="180" spans="1:8" ht="15" customHeight="1" x14ac:dyDescent="0.3">
      <c r="A180" s="53" t="s">
        <v>69</v>
      </c>
      <c r="B180" s="15">
        <f>EXEMPTIONS!C11</f>
        <v>0</v>
      </c>
      <c r="C180" s="38" t="s">
        <v>70</v>
      </c>
      <c r="D180" s="15">
        <f>EXEMPTIONS!D11</f>
        <v>0</v>
      </c>
      <c r="E180" s="19"/>
      <c r="F180" s="19"/>
      <c r="G180" s="183"/>
      <c r="H180" s="183"/>
    </row>
    <row r="181" spans="1:8" ht="18.75" customHeight="1" x14ac:dyDescent="0.35">
      <c r="A181" s="202" t="s">
        <v>84</v>
      </c>
      <c r="B181" s="183"/>
      <c r="C181" s="183"/>
      <c r="D181" s="183"/>
      <c r="E181" s="40"/>
      <c r="F181" s="40"/>
      <c r="G181" s="183"/>
      <c r="H181" s="183"/>
    </row>
    <row r="182" spans="1:8" ht="15" customHeight="1" thickBot="1" x14ac:dyDescent="0.35">
      <c r="A182" s="54" t="s">
        <v>85</v>
      </c>
      <c r="B182" s="55" t="e">
        <f>#REF!</f>
        <v>#REF!</v>
      </c>
      <c r="C182" s="56" t="s">
        <v>86</v>
      </c>
      <c r="D182" s="55" t="e">
        <f>#REF!</f>
        <v>#REF!</v>
      </c>
      <c r="E182" s="204"/>
      <c r="F182" s="183"/>
      <c r="G182" s="183"/>
      <c r="H182" s="183"/>
    </row>
    <row r="186" spans="1:8" ht="15" customHeight="1" thickBot="1" x14ac:dyDescent="0.35"/>
    <row r="187" spans="1:8" x14ac:dyDescent="0.3">
      <c r="A187" s="63" t="s">
        <v>11</v>
      </c>
      <c r="B187" s="60" t="s">
        <v>12</v>
      </c>
      <c r="C187" s="60" t="s">
        <v>87</v>
      </c>
      <c r="D187" s="60" t="s">
        <v>13</v>
      </c>
      <c r="E187" s="60" t="s">
        <v>75</v>
      </c>
      <c r="F187" s="60" t="s">
        <v>16</v>
      </c>
      <c r="G187" s="60" t="s">
        <v>17</v>
      </c>
      <c r="H187" s="62" t="s">
        <v>18</v>
      </c>
    </row>
    <row r="188" spans="1:8" ht="17.399999999999999" customHeight="1" x14ac:dyDescent="0.35">
      <c r="A188" s="64">
        <f>'CASE DATA'!A12</f>
        <v>0</v>
      </c>
      <c r="B188" s="67">
        <f>'CASE DATA'!B12</f>
        <v>0</v>
      </c>
      <c r="C188" s="65" t="e">
        <f>'CASE DATA'!#REF!</f>
        <v>#REF!</v>
      </c>
      <c r="D188" s="65">
        <f>'CASE DATA'!C12</f>
        <v>0</v>
      </c>
      <c r="E188" s="67">
        <f>'CASE DATA'!E12</f>
        <v>0</v>
      </c>
      <c r="F188" s="67">
        <f>'CASE DATA'!F12</f>
        <v>0</v>
      </c>
      <c r="G188" s="67">
        <f>'CASE DATA'!G12</f>
        <v>0</v>
      </c>
      <c r="H188" s="68">
        <f>'CASE DATA'!H12</f>
        <v>0</v>
      </c>
    </row>
    <row r="189" spans="1:8" x14ac:dyDescent="0.3">
      <c r="A189" s="41" t="s">
        <v>20</v>
      </c>
      <c r="B189" s="20">
        <f>'CASE DATA'!I12</f>
        <v>0</v>
      </c>
      <c r="C189" s="21" t="s">
        <v>23</v>
      </c>
      <c r="D189" s="24">
        <f>'CASE DATA'!L12</f>
        <v>0</v>
      </c>
      <c r="E189" s="26" t="s">
        <v>26</v>
      </c>
      <c r="F189" s="29">
        <f>'CASE DATA'!O12</f>
        <v>0</v>
      </c>
      <c r="G189" s="31" t="s">
        <v>29</v>
      </c>
      <c r="H189" s="42">
        <f>'CASE DATA'!R12</f>
        <v>0</v>
      </c>
    </row>
    <row r="190" spans="1:8" x14ac:dyDescent="0.3">
      <c r="A190" s="43" t="s">
        <v>76</v>
      </c>
      <c r="B190" s="20">
        <f>'CASE DATA'!J12</f>
        <v>0</v>
      </c>
      <c r="C190" s="22" t="s">
        <v>24</v>
      </c>
      <c r="D190" s="24">
        <f>'CASE DATA'!M12</f>
        <v>0</v>
      </c>
      <c r="E190" s="27" t="s">
        <v>27</v>
      </c>
      <c r="F190" s="29">
        <f>'CASE DATA'!P12</f>
        <v>0</v>
      </c>
      <c r="G190" s="32" t="s">
        <v>30</v>
      </c>
      <c r="H190" s="42">
        <f>'CASE DATA'!S12</f>
        <v>0</v>
      </c>
    </row>
    <row r="191" spans="1:8" x14ac:dyDescent="0.3">
      <c r="A191" s="44" t="s">
        <v>22</v>
      </c>
      <c r="B191" s="20">
        <f>'CASE DATA'!K12</f>
        <v>0</v>
      </c>
      <c r="C191" s="23" t="s">
        <v>25</v>
      </c>
      <c r="D191" s="25">
        <f>'CASE DATA'!N12</f>
        <v>0</v>
      </c>
      <c r="E191" s="28" t="s">
        <v>28</v>
      </c>
      <c r="F191" s="30">
        <f>'CASE DATA'!Q12</f>
        <v>0</v>
      </c>
      <c r="G191" s="16"/>
      <c r="H191" s="45"/>
    </row>
    <row r="192" spans="1:8" x14ac:dyDescent="0.3">
      <c r="A192" s="46" t="s">
        <v>10</v>
      </c>
      <c r="B192" s="205">
        <f>'CASE DATA'!T12</f>
        <v>0</v>
      </c>
      <c r="C192" s="183"/>
      <c r="D192" s="183"/>
      <c r="E192" s="183"/>
      <c r="F192" s="183"/>
      <c r="G192" s="183"/>
      <c r="H192" s="183"/>
    </row>
    <row r="193" spans="1:8" ht="18" customHeight="1" x14ac:dyDescent="0.35">
      <c r="A193" s="202" t="s">
        <v>77</v>
      </c>
      <c r="B193" s="183"/>
      <c r="C193" s="183"/>
      <c r="D193" s="183"/>
      <c r="E193" s="183"/>
      <c r="F193" s="183"/>
      <c r="G193" s="183"/>
      <c r="H193" s="183"/>
    </row>
    <row r="194" spans="1:8" ht="28.8" customHeight="1" x14ac:dyDescent="0.3">
      <c r="A194" s="47" t="s">
        <v>44</v>
      </c>
      <c r="B194" s="33" t="s">
        <v>78</v>
      </c>
      <c r="C194" s="34" t="s">
        <v>48</v>
      </c>
      <c r="D194" s="34" t="s">
        <v>49</v>
      </c>
      <c r="E194" s="34" t="s">
        <v>50</v>
      </c>
      <c r="F194" s="35" t="s">
        <v>51</v>
      </c>
      <c r="G194" s="14" t="s">
        <v>79</v>
      </c>
      <c r="H194" s="48"/>
    </row>
    <row r="195" spans="1:8" x14ac:dyDescent="0.3">
      <c r="A195" s="49" t="str">
        <f>'EXPUNGEMENT &amp; 910.7'!E11</f>
        <v>NO</v>
      </c>
      <c r="B195" s="49" t="str">
        <f>'EXPUNGEMENT &amp; 910.7'!H11</f>
        <v>N/A</v>
      </c>
      <c r="C195" t="str">
        <f>'EXPUNGEMENT &amp; 910.7'!I11</f>
        <v>NO</v>
      </c>
      <c r="D195" t="str">
        <f>'EXPUNGEMENT &amp; 910.7'!J11</f>
        <v>N/A</v>
      </c>
      <c r="E195" t="str">
        <f>'EXPUNGEMENT &amp; 910.7'!K11</f>
        <v>N/A</v>
      </c>
      <c r="F195" t="str">
        <f>'EXPUNGEMENT &amp; 910.7'!L11</f>
        <v>N/A</v>
      </c>
      <c r="G195" s="17"/>
      <c r="H195" s="50"/>
    </row>
    <row r="196" spans="1:8" x14ac:dyDescent="0.3">
      <c r="A196" s="51" t="s">
        <v>56</v>
      </c>
      <c r="B196" s="36" t="s">
        <v>80</v>
      </c>
      <c r="C196" s="37" t="s">
        <v>49</v>
      </c>
      <c r="D196" s="37" t="s">
        <v>50</v>
      </c>
      <c r="E196" s="17"/>
      <c r="F196" s="17"/>
      <c r="G196" s="17"/>
      <c r="H196" s="50"/>
    </row>
    <row r="197" spans="1:8" x14ac:dyDescent="0.3">
      <c r="A197" s="52" t="str">
        <f>'EXPUNGEMENT &amp; 910.7'!S11</f>
        <v>NO</v>
      </c>
      <c r="B197" s="52" t="str">
        <f>'EXPUNGEMENT &amp; 910.7'!T11</f>
        <v>N/A</v>
      </c>
      <c r="C197" s="52" t="str">
        <f>'EXPUNGEMENT &amp; 910.7'!U11</f>
        <v>N/A</v>
      </c>
      <c r="D197" s="52" t="str">
        <f>'EXPUNGEMENT &amp; 910.7'!V11</f>
        <v>N/A</v>
      </c>
      <c r="E197" s="17"/>
      <c r="F197" s="17"/>
      <c r="G197" s="17"/>
      <c r="H197" s="50"/>
    </row>
    <row r="198" spans="1:8" ht="18" customHeight="1" x14ac:dyDescent="0.35">
      <c r="A198" s="202" t="s">
        <v>81</v>
      </c>
      <c r="B198" s="183"/>
      <c r="C198" s="183"/>
      <c r="D198" s="183"/>
      <c r="E198" s="183"/>
      <c r="F198" s="183"/>
      <c r="G198" s="203">
        <v>9</v>
      </c>
      <c r="H198" s="183"/>
    </row>
    <row r="199" spans="1:8" x14ac:dyDescent="0.3">
      <c r="A199" s="53" t="s">
        <v>63</v>
      </c>
      <c r="B199" s="15">
        <f>BANKRUPTCY!C11</f>
        <v>0</v>
      </c>
      <c r="C199" s="38" t="s">
        <v>64</v>
      </c>
      <c r="D199" s="15">
        <f>BANKRUPTCY!E12</f>
        <v>0</v>
      </c>
      <c r="E199" s="38" t="s">
        <v>65</v>
      </c>
      <c r="F199" s="18">
        <f>BANKRUPTCY!F12</f>
        <v>0</v>
      </c>
      <c r="G199" s="183"/>
      <c r="H199" s="183"/>
    </row>
    <row r="200" spans="1:8" ht="18" customHeight="1" x14ac:dyDescent="0.35">
      <c r="A200" s="202" t="s">
        <v>82</v>
      </c>
      <c r="B200" s="183"/>
      <c r="C200" s="183"/>
      <c r="D200" s="183"/>
      <c r="E200" s="183"/>
      <c r="F200" s="183"/>
      <c r="G200" s="183"/>
      <c r="H200" s="183"/>
    </row>
    <row r="201" spans="1:8" x14ac:dyDescent="0.3">
      <c r="A201" s="53" t="s">
        <v>63</v>
      </c>
      <c r="B201" s="15">
        <f>SOL!C12</f>
        <v>0</v>
      </c>
      <c r="C201" s="38" t="s">
        <v>64</v>
      </c>
      <c r="D201" s="15">
        <f>SOL!D12</f>
        <v>0</v>
      </c>
      <c r="E201" s="38" t="s">
        <v>65</v>
      </c>
      <c r="F201" s="18">
        <f>SOL!E12</f>
        <v>0</v>
      </c>
      <c r="G201" s="183"/>
      <c r="H201" s="183"/>
    </row>
    <row r="202" spans="1:8" ht="18" customHeight="1" x14ac:dyDescent="0.35">
      <c r="A202" s="202" t="s">
        <v>83</v>
      </c>
      <c r="B202" s="183"/>
      <c r="C202" s="183"/>
      <c r="D202" s="183"/>
      <c r="E202" s="40"/>
      <c r="F202" s="39"/>
      <c r="G202" s="183"/>
      <c r="H202" s="183"/>
    </row>
    <row r="203" spans="1:8" x14ac:dyDescent="0.3">
      <c r="A203" s="53" t="s">
        <v>69</v>
      </c>
      <c r="B203" s="15">
        <f>EXEMPTIONS!C12</f>
        <v>0</v>
      </c>
      <c r="C203" s="38" t="s">
        <v>70</v>
      </c>
      <c r="D203" s="15">
        <f>EXEMPTIONS!D12</f>
        <v>0</v>
      </c>
      <c r="E203" s="19"/>
      <c r="F203" s="19"/>
      <c r="G203" s="183"/>
      <c r="H203" s="183"/>
    </row>
    <row r="204" spans="1:8" ht="18" customHeight="1" x14ac:dyDescent="0.35">
      <c r="A204" s="202" t="s">
        <v>84</v>
      </c>
      <c r="B204" s="183"/>
      <c r="C204" s="183"/>
      <c r="D204" s="183"/>
      <c r="E204" s="40"/>
      <c r="F204" s="40"/>
      <c r="G204" s="183"/>
      <c r="H204" s="183"/>
    </row>
    <row r="205" spans="1:8" ht="15" customHeight="1" thickBot="1" x14ac:dyDescent="0.35">
      <c r="A205" s="54" t="s">
        <v>85</v>
      </c>
      <c r="B205" s="55" t="e">
        <f>#REF!</f>
        <v>#REF!</v>
      </c>
      <c r="C205" s="56" t="s">
        <v>86</v>
      </c>
      <c r="D205" s="55" t="e">
        <f>#REF!</f>
        <v>#REF!</v>
      </c>
      <c r="E205" s="204"/>
      <c r="F205" s="183"/>
      <c r="G205" s="183"/>
      <c r="H205" s="183"/>
    </row>
    <row r="209" spans="1:8" ht="15" customHeight="1" thickBot="1" x14ac:dyDescent="0.35"/>
    <row r="210" spans="1:8" ht="18" customHeight="1" x14ac:dyDescent="0.3">
      <c r="A210" s="63" t="s">
        <v>11</v>
      </c>
      <c r="B210" s="60" t="s">
        <v>12</v>
      </c>
      <c r="C210" s="60" t="s">
        <v>87</v>
      </c>
      <c r="D210" s="60" t="s">
        <v>13</v>
      </c>
      <c r="E210" s="60" t="s">
        <v>75</v>
      </c>
      <c r="F210" s="60" t="s">
        <v>16</v>
      </c>
      <c r="G210" s="60" t="s">
        <v>17</v>
      </c>
      <c r="H210" s="62" t="s">
        <v>18</v>
      </c>
    </row>
    <row r="211" spans="1:8" ht="17.399999999999999" customHeight="1" x14ac:dyDescent="0.35">
      <c r="A211" s="64">
        <f>'CASE DATA'!A13</f>
        <v>0</v>
      </c>
      <c r="B211" s="67">
        <f>'CASE DATA'!B13</f>
        <v>0</v>
      </c>
      <c r="C211" s="65" t="e">
        <f>'CASE DATA'!#REF!</f>
        <v>#REF!</v>
      </c>
      <c r="D211" s="65">
        <f>'CASE DATA'!C13</f>
        <v>0</v>
      </c>
      <c r="E211" s="67">
        <f>'CASE DATA'!E13</f>
        <v>0</v>
      </c>
      <c r="F211" s="67">
        <f>'CASE DATA'!F13</f>
        <v>0</v>
      </c>
      <c r="G211" s="67">
        <f>'CASE DATA'!G13</f>
        <v>0</v>
      </c>
      <c r="H211" s="68">
        <f>'CASE DATA'!H13</f>
        <v>0</v>
      </c>
    </row>
    <row r="212" spans="1:8" x14ac:dyDescent="0.3">
      <c r="A212" s="41" t="s">
        <v>20</v>
      </c>
      <c r="B212" s="20">
        <f>'CASE DATA'!I13</f>
        <v>0</v>
      </c>
      <c r="C212" s="21" t="s">
        <v>23</v>
      </c>
      <c r="D212" s="24">
        <f>'CASE DATA'!L13</f>
        <v>0</v>
      </c>
      <c r="E212" s="26" t="s">
        <v>26</v>
      </c>
      <c r="F212" s="29">
        <f>'CASE DATA'!O13</f>
        <v>0</v>
      </c>
      <c r="G212" s="31" t="s">
        <v>29</v>
      </c>
      <c r="H212" s="42">
        <f>'CASE DATA'!R13</f>
        <v>0</v>
      </c>
    </row>
    <row r="213" spans="1:8" x14ac:dyDescent="0.3">
      <c r="A213" s="43" t="s">
        <v>76</v>
      </c>
      <c r="B213" s="20">
        <f>'CASE DATA'!J13</f>
        <v>0</v>
      </c>
      <c r="C213" s="22" t="s">
        <v>24</v>
      </c>
      <c r="D213" s="24">
        <f>'CASE DATA'!M13</f>
        <v>0</v>
      </c>
      <c r="E213" s="27" t="s">
        <v>27</v>
      </c>
      <c r="F213" s="29">
        <f>'CASE DATA'!P13</f>
        <v>0</v>
      </c>
      <c r="G213" s="32" t="s">
        <v>30</v>
      </c>
      <c r="H213" s="42">
        <f>'CASE DATA'!S13</f>
        <v>0</v>
      </c>
    </row>
    <row r="214" spans="1:8" x14ac:dyDescent="0.3">
      <c r="A214" s="44" t="s">
        <v>22</v>
      </c>
      <c r="B214" s="20">
        <f>'CASE DATA'!K13</f>
        <v>0</v>
      </c>
      <c r="C214" s="23" t="s">
        <v>25</v>
      </c>
      <c r="D214" s="25">
        <f>'CASE DATA'!N13</f>
        <v>0</v>
      </c>
      <c r="E214" s="28" t="s">
        <v>28</v>
      </c>
      <c r="F214" s="30">
        <f>'CASE DATA'!Q13</f>
        <v>0</v>
      </c>
      <c r="G214" s="16"/>
      <c r="H214" s="45"/>
    </row>
    <row r="215" spans="1:8" x14ac:dyDescent="0.3">
      <c r="A215" s="46" t="s">
        <v>10</v>
      </c>
      <c r="B215" s="205">
        <f>'CASE DATA'!T13</f>
        <v>0</v>
      </c>
      <c r="C215" s="183"/>
      <c r="D215" s="183"/>
      <c r="E215" s="183"/>
      <c r="F215" s="183"/>
      <c r="G215" s="183"/>
      <c r="H215" s="183"/>
    </row>
    <row r="216" spans="1:8" ht="18" customHeight="1" x14ac:dyDescent="0.35">
      <c r="A216" s="202" t="s">
        <v>77</v>
      </c>
      <c r="B216" s="183"/>
      <c r="C216" s="183"/>
      <c r="D216" s="183"/>
      <c r="E216" s="183"/>
      <c r="F216" s="183"/>
      <c r="G216" s="183"/>
      <c r="H216" s="183"/>
    </row>
    <row r="217" spans="1:8" ht="28.8" customHeight="1" x14ac:dyDescent="0.3">
      <c r="A217" s="47" t="s">
        <v>44</v>
      </c>
      <c r="B217" s="33" t="s">
        <v>78</v>
      </c>
      <c r="C217" s="34" t="s">
        <v>48</v>
      </c>
      <c r="D217" s="34" t="s">
        <v>49</v>
      </c>
      <c r="E217" s="34" t="s">
        <v>50</v>
      </c>
      <c r="F217" s="35" t="s">
        <v>51</v>
      </c>
      <c r="G217" s="14" t="s">
        <v>79</v>
      </c>
      <c r="H217" s="48"/>
    </row>
    <row r="218" spans="1:8" x14ac:dyDescent="0.3">
      <c r="A218" s="49" t="str">
        <f>'EXPUNGEMENT &amp; 910.7'!E12</f>
        <v>NO</v>
      </c>
      <c r="B218" s="49" t="str">
        <f>'EXPUNGEMENT &amp; 910.7'!H12</f>
        <v>N/A</v>
      </c>
      <c r="C218" t="str">
        <f>'EXPUNGEMENT &amp; 910.7'!I12</f>
        <v>NO</v>
      </c>
      <c r="D218" t="str">
        <f>'EXPUNGEMENT &amp; 910.7'!J12</f>
        <v>N/A</v>
      </c>
      <c r="E218" t="str">
        <f>'EXPUNGEMENT &amp; 910.7'!K12</f>
        <v>N/A</v>
      </c>
      <c r="F218" t="str">
        <f>'EXPUNGEMENT &amp; 910.7'!L12</f>
        <v>N/A</v>
      </c>
      <c r="G218" s="17"/>
      <c r="H218" s="50"/>
    </row>
    <row r="219" spans="1:8" x14ac:dyDescent="0.3">
      <c r="A219" s="51" t="s">
        <v>56</v>
      </c>
      <c r="B219" s="36" t="s">
        <v>80</v>
      </c>
      <c r="C219" s="37" t="s">
        <v>49</v>
      </c>
      <c r="D219" s="37" t="s">
        <v>50</v>
      </c>
      <c r="E219" s="17"/>
      <c r="F219" s="17"/>
      <c r="G219" s="17"/>
      <c r="H219" s="50"/>
    </row>
    <row r="220" spans="1:8" x14ac:dyDescent="0.3">
      <c r="A220" s="52" t="str">
        <f>'EXPUNGEMENT &amp; 910.7'!S12</f>
        <v>NO</v>
      </c>
      <c r="B220" s="52" t="str">
        <f>'EXPUNGEMENT &amp; 910.7'!T12</f>
        <v>N/A</v>
      </c>
      <c r="C220" s="52" t="str">
        <f>'EXPUNGEMENT &amp; 910.7'!U12</f>
        <v>N/A</v>
      </c>
      <c r="D220" s="52" t="str">
        <f>'EXPUNGEMENT &amp; 910.7'!V12</f>
        <v>N/A</v>
      </c>
      <c r="E220" s="17"/>
      <c r="F220" s="17"/>
      <c r="G220" s="17"/>
      <c r="H220" s="50"/>
    </row>
    <row r="221" spans="1:8" ht="18.75" customHeight="1" x14ac:dyDescent="0.35">
      <c r="A221" s="202" t="s">
        <v>81</v>
      </c>
      <c r="B221" s="183"/>
      <c r="C221" s="183"/>
      <c r="D221" s="183"/>
      <c r="E221" s="183"/>
      <c r="F221" s="183"/>
      <c r="G221" s="203">
        <v>10</v>
      </c>
      <c r="H221" s="183"/>
    </row>
    <row r="222" spans="1:8" ht="15" customHeight="1" x14ac:dyDescent="0.3">
      <c r="A222" s="53" t="s">
        <v>63</v>
      </c>
      <c r="B222" s="15">
        <f>BANKRUPTCY!C13</f>
        <v>0</v>
      </c>
      <c r="C222" s="38" t="s">
        <v>64</v>
      </c>
      <c r="D222" s="15">
        <f>BANKRUPTCY!E13</f>
        <v>0</v>
      </c>
      <c r="E222" s="38" t="s">
        <v>65</v>
      </c>
      <c r="F222" s="18">
        <f>BANKRUPTCY!F13</f>
        <v>0</v>
      </c>
      <c r="G222" s="183"/>
      <c r="H222" s="183"/>
    </row>
    <row r="223" spans="1:8" ht="18.75" customHeight="1" x14ac:dyDescent="0.35">
      <c r="A223" s="202" t="s">
        <v>82</v>
      </c>
      <c r="B223" s="183"/>
      <c r="C223" s="183"/>
      <c r="D223" s="183"/>
      <c r="E223" s="183"/>
      <c r="F223" s="183"/>
      <c r="G223" s="183"/>
      <c r="H223" s="183"/>
    </row>
    <row r="224" spans="1:8" ht="15" customHeight="1" x14ac:dyDescent="0.3">
      <c r="A224" s="53" t="s">
        <v>63</v>
      </c>
      <c r="B224" s="15">
        <f>SOL!C13</f>
        <v>0</v>
      </c>
      <c r="C224" s="38" t="s">
        <v>64</v>
      </c>
      <c r="D224" s="15">
        <f>SOL!D13</f>
        <v>0</v>
      </c>
      <c r="E224" s="38" t="s">
        <v>65</v>
      </c>
      <c r="F224" s="18">
        <f>SOL!E13</f>
        <v>0</v>
      </c>
      <c r="G224" s="183"/>
      <c r="H224" s="183"/>
    </row>
    <row r="225" spans="1:8" ht="18.75" customHeight="1" x14ac:dyDescent="0.35">
      <c r="A225" s="202" t="s">
        <v>83</v>
      </c>
      <c r="B225" s="183"/>
      <c r="C225" s="183"/>
      <c r="D225" s="183"/>
      <c r="E225" s="40"/>
      <c r="F225" s="39"/>
      <c r="G225" s="183"/>
      <c r="H225" s="183"/>
    </row>
    <row r="226" spans="1:8" ht="15" customHeight="1" x14ac:dyDescent="0.3">
      <c r="A226" s="53" t="s">
        <v>69</v>
      </c>
      <c r="B226" s="15">
        <f>EXEMPTIONS!C13</f>
        <v>0</v>
      </c>
      <c r="C226" s="38" t="s">
        <v>70</v>
      </c>
      <c r="D226" s="15">
        <f>EXEMPTIONS!D13</f>
        <v>0</v>
      </c>
      <c r="E226" s="19"/>
      <c r="F226" s="19"/>
      <c r="G226" s="183"/>
      <c r="H226" s="183"/>
    </row>
    <row r="227" spans="1:8" ht="18.75" customHeight="1" x14ac:dyDescent="0.35">
      <c r="A227" s="202" t="s">
        <v>84</v>
      </c>
      <c r="B227" s="183"/>
      <c r="C227" s="183"/>
      <c r="D227" s="183"/>
      <c r="E227" s="40"/>
      <c r="F227" s="40"/>
      <c r="G227" s="183"/>
      <c r="H227" s="183"/>
    </row>
    <row r="228" spans="1:8" ht="15" customHeight="1" thickBot="1" x14ac:dyDescent="0.35">
      <c r="A228" s="54" t="s">
        <v>85</v>
      </c>
      <c r="B228" s="55" t="e">
        <f>#REF!</f>
        <v>#REF!</v>
      </c>
      <c r="C228" s="56" t="s">
        <v>86</v>
      </c>
      <c r="D228" s="55" t="e">
        <f>#REF!</f>
        <v>#REF!</v>
      </c>
      <c r="E228" s="204"/>
      <c r="F228" s="183"/>
      <c r="G228" s="183"/>
      <c r="H228" s="183"/>
    </row>
    <row r="232" spans="1:8" ht="15" customHeight="1" thickBot="1" x14ac:dyDescent="0.35"/>
    <row r="233" spans="1:8" x14ac:dyDescent="0.3">
      <c r="A233" s="63" t="s">
        <v>11</v>
      </c>
      <c r="B233" s="60" t="s">
        <v>12</v>
      </c>
      <c r="C233" s="60" t="s">
        <v>87</v>
      </c>
      <c r="D233" s="60" t="s">
        <v>13</v>
      </c>
      <c r="E233" s="60" t="s">
        <v>75</v>
      </c>
      <c r="F233" s="60" t="s">
        <v>16</v>
      </c>
      <c r="G233" s="60" t="s">
        <v>17</v>
      </c>
      <c r="H233" s="62" t="s">
        <v>18</v>
      </c>
    </row>
    <row r="234" spans="1:8" ht="17.399999999999999" customHeight="1" x14ac:dyDescent="0.35">
      <c r="A234" s="64">
        <f>'CASE DATA'!A14</f>
        <v>0</v>
      </c>
      <c r="B234" s="67">
        <f>'CASE DATA'!B14</f>
        <v>0</v>
      </c>
      <c r="C234" s="65" t="e">
        <f>'CASE DATA'!#REF!</f>
        <v>#REF!</v>
      </c>
      <c r="D234" s="65">
        <f>'CASE DATA'!C14</f>
        <v>0</v>
      </c>
      <c r="E234" s="67">
        <f>'CASE DATA'!E14</f>
        <v>0</v>
      </c>
      <c r="F234" s="67">
        <f>'CASE DATA'!F14</f>
        <v>0</v>
      </c>
      <c r="G234" s="67">
        <f>'CASE DATA'!G14</f>
        <v>0</v>
      </c>
      <c r="H234" s="68">
        <f>'CASE DATA'!H14</f>
        <v>0</v>
      </c>
    </row>
    <row r="235" spans="1:8" x14ac:dyDescent="0.3">
      <c r="A235" s="41" t="s">
        <v>20</v>
      </c>
      <c r="B235" s="20">
        <f>'CASE DATA'!I14</f>
        <v>0</v>
      </c>
      <c r="C235" s="21" t="s">
        <v>23</v>
      </c>
      <c r="D235" s="24">
        <f>'CASE DATA'!L14</f>
        <v>0</v>
      </c>
      <c r="E235" s="26" t="s">
        <v>26</v>
      </c>
      <c r="F235" s="29">
        <f>'CASE DATA'!O14</f>
        <v>0</v>
      </c>
      <c r="G235" s="31" t="s">
        <v>29</v>
      </c>
      <c r="H235" s="42">
        <f>'CASE DATA'!R14</f>
        <v>0</v>
      </c>
    </row>
    <row r="236" spans="1:8" x14ac:dyDescent="0.3">
      <c r="A236" s="43" t="s">
        <v>76</v>
      </c>
      <c r="B236" s="20">
        <f>'CASE DATA'!J14</f>
        <v>0</v>
      </c>
      <c r="C236" s="22" t="s">
        <v>24</v>
      </c>
      <c r="D236" s="24">
        <f>'CASE DATA'!M14</f>
        <v>0</v>
      </c>
      <c r="E236" s="27" t="s">
        <v>27</v>
      </c>
      <c r="F236" s="29">
        <f>'CASE DATA'!P14</f>
        <v>0</v>
      </c>
      <c r="G236" s="32" t="s">
        <v>30</v>
      </c>
      <c r="H236" s="42">
        <f>'CASE DATA'!S14</f>
        <v>0</v>
      </c>
    </row>
    <row r="237" spans="1:8" x14ac:dyDescent="0.3">
      <c r="A237" s="44" t="s">
        <v>22</v>
      </c>
      <c r="B237" s="20">
        <f>'CASE DATA'!K14</f>
        <v>0</v>
      </c>
      <c r="C237" s="23" t="s">
        <v>25</v>
      </c>
      <c r="D237" s="25">
        <f>'CASE DATA'!N14</f>
        <v>0</v>
      </c>
      <c r="E237" s="28" t="s">
        <v>28</v>
      </c>
      <c r="F237" s="30">
        <f>'CASE DATA'!Q14</f>
        <v>0</v>
      </c>
      <c r="G237" s="16"/>
      <c r="H237" s="45"/>
    </row>
    <row r="238" spans="1:8" x14ac:dyDescent="0.3">
      <c r="A238" s="46" t="s">
        <v>10</v>
      </c>
      <c r="B238" s="205">
        <f>'CASE DATA'!T14</f>
        <v>0</v>
      </c>
      <c r="C238" s="183"/>
      <c r="D238" s="183"/>
      <c r="E238" s="183"/>
      <c r="F238" s="183"/>
      <c r="G238" s="183"/>
      <c r="H238" s="183"/>
    </row>
    <row r="239" spans="1:8" ht="18" customHeight="1" x14ac:dyDescent="0.35">
      <c r="A239" s="202" t="s">
        <v>77</v>
      </c>
      <c r="B239" s="183"/>
      <c r="C239" s="183"/>
      <c r="D239" s="183"/>
      <c r="E239" s="183"/>
      <c r="F239" s="183"/>
      <c r="G239" s="183"/>
      <c r="H239" s="183"/>
    </row>
    <row r="240" spans="1:8" ht="28.8" customHeight="1" x14ac:dyDescent="0.3">
      <c r="A240" s="47" t="s">
        <v>44</v>
      </c>
      <c r="B240" s="33" t="s">
        <v>78</v>
      </c>
      <c r="C240" s="34" t="s">
        <v>48</v>
      </c>
      <c r="D240" s="34" t="s">
        <v>49</v>
      </c>
      <c r="E240" s="34" t="s">
        <v>50</v>
      </c>
      <c r="F240" s="35" t="s">
        <v>51</v>
      </c>
      <c r="G240" s="14" t="s">
        <v>79</v>
      </c>
      <c r="H240" s="48"/>
    </row>
    <row r="241" spans="1:8" x14ac:dyDescent="0.3">
      <c r="A241" s="49" t="str">
        <f>'EXPUNGEMENT &amp; 910.7'!E13</f>
        <v>NO</v>
      </c>
      <c r="B241" s="49" t="str">
        <f>'EXPUNGEMENT &amp; 910.7'!H13</f>
        <v>N/A</v>
      </c>
      <c r="C241" t="str">
        <f>'EXPUNGEMENT &amp; 910.7'!I13</f>
        <v>NO</v>
      </c>
      <c r="D241" t="str">
        <f>'EXPUNGEMENT &amp; 910.7'!J13</f>
        <v>N/A</v>
      </c>
      <c r="E241" t="str">
        <f>'EXPUNGEMENT &amp; 910.7'!K13</f>
        <v>N/A</v>
      </c>
      <c r="F241" t="str">
        <f>'EXPUNGEMENT &amp; 910.7'!L13</f>
        <v>N/A</v>
      </c>
      <c r="G241" s="17"/>
      <c r="H241" s="50"/>
    </row>
    <row r="242" spans="1:8" x14ac:dyDescent="0.3">
      <c r="A242" s="51" t="s">
        <v>56</v>
      </c>
      <c r="B242" s="36" t="s">
        <v>80</v>
      </c>
      <c r="C242" s="37" t="s">
        <v>49</v>
      </c>
      <c r="D242" s="37" t="s">
        <v>50</v>
      </c>
      <c r="E242" s="17"/>
      <c r="F242" s="17"/>
      <c r="G242" s="17"/>
      <c r="H242" s="50"/>
    </row>
    <row r="243" spans="1:8" x14ac:dyDescent="0.3">
      <c r="A243" s="52" t="str">
        <f>'EXPUNGEMENT &amp; 910.7'!S13</f>
        <v>NO</v>
      </c>
      <c r="B243" s="52" t="str">
        <f>'EXPUNGEMENT &amp; 910.7'!T13</f>
        <v>N/A</v>
      </c>
      <c r="C243" s="52" t="str">
        <f>'EXPUNGEMENT &amp; 910.7'!U13</f>
        <v>N/A</v>
      </c>
      <c r="D243" s="52" t="str">
        <f>'EXPUNGEMENT &amp; 910.7'!V13</f>
        <v>N/A</v>
      </c>
      <c r="E243" s="17"/>
      <c r="F243" s="17"/>
      <c r="G243" s="17"/>
      <c r="H243" s="50"/>
    </row>
    <row r="244" spans="1:8" ht="18.75" customHeight="1" x14ac:dyDescent="0.35">
      <c r="A244" s="202" t="s">
        <v>81</v>
      </c>
      <c r="B244" s="183"/>
      <c r="C244" s="183"/>
      <c r="D244" s="183"/>
      <c r="E244" s="183"/>
      <c r="F244" s="183"/>
      <c r="G244" s="203">
        <v>11</v>
      </c>
      <c r="H244" s="183"/>
    </row>
    <row r="245" spans="1:8" ht="15" customHeight="1" x14ac:dyDescent="0.3">
      <c r="A245" s="53" t="s">
        <v>63</v>
      </c>
      <c r="B245" s="15">
        <f>BANKRUPTCY!C14</f>
        <v>0</v>
      </c>
      <c r="C245" s="38" t="s">
        <v>64</v>
      </c>
      <c r="D245" s="15">
        <f>BANKRUPTCY!E14</f>
        <v>0</v>
      </c>
      <c r="E245" s="38" t="s">
        <v>65</v>
      </c>
      <c r="F245" s="18">
        <f>BANKRUPTCY!F14</f>
        <v>0</v>
      </c>
      <c r="G245" s="183"/>
      <c r="H245" s="183"/>
    </row>
    <row r="246" spans="1:8" ht="18.75" customHeight="1" x14ac:dyDescent="0.35">
      <c r="A246" s="202" t="s">
        <v>82</v>
      </c>
      <c r="B246" s="183"/>
      <c r="C246" s="183"/>
      <c r="D246" s="183"/>
      <c r="E246" s="183"/>
      <c r="F246" s="183"/>
      <c r="G246" s="183"/>
      <c r="H246" s="183"/>
    </row>
    <row r="247" spans="1:8" ht="15" customHeight="1" x14ac:dyDescent="0.3">
      <c r="A247" s="53" t="s">
        <v>63</v>
      </c>
      <c r="B247" s="15">
        <f>SOL!C14</f>
        <v>0</v>
      </c>
      <c r="C247" s="38" t="s">
        <v>64</v>
      </c>
      <c r="D247" s="15">
        <f>SOL!D14</f>
        <v>0</v>
      </c>
      <c r="E247" s="38" t="s">
        <v>65</v>
      </c>
      <c r="F247" s="18">
        <f>SOL!E14</f>
        <v>0</v>
      </c>
      <c r="G247" s="183"/>
      <c r="H247" s="183"/>
    </row>
    <row r="248" spans="1:8" ht="18.75" customHeight="1" x14ac:dyDescent="0.35">
      <c r="A248" s="202" t="s">
        <v>83</v>
      </c>
      <c r="B248" s="183"/>
      <c r="C248" s="183"/>
      <c r="D248" s="183"/>
      <c r="E248" s="40"/>
      <c r="F248" s="39"/>
      <c r="G248" s="183"/>
      <c r="H248" s="183"/>
    </row>
    <row r="249" spans="1:8" ht="15" customHeight="1" x14ac:dyDescent="0.3">
      <c r="A249" s="53" t="s">
        <v>69</v>
      </c>
      <c r="B249" s="15">
        <f>EXEMPTIONS!C14</f>
        <v>0</v>
      </c>
      <c r="C249" s="38" t="s">
        <v>70</v>
      </c>
      <c r="D249" s="15">
        <f>EXEMPTIONS!D14</f>
        <v>0</v>
      </c>
      <c r="E249" s="19"/>
      <c r="F249" s="19"/>
      <c r="G249" s="183"/>
      <c r="H249" s="183"/>
    </row>
    <row r="250" spans="1:8" ht="18.75" customHeight="1" x14ac:dyDescent="0.35">
      <c r="A250" s="202" t="s">
        <v>84</v>
      </c>
      <c r="B250" s="183"/>
      <c r="C250" s="183"/>
      <c r="D250" s="183"/>
      <c r="E250" s="40"/>
      <c r="F250" s="40"/>
      <c r="G250" s="183"/>
      <c r="H250" s="183"/>
    </row>
    <row r="251" spans="1:8" ht="15" customHeight="1" thickBot="1" x14ac:dyDescent="0.35">
      <c r="A251" s="54" t="s">
        <v>85</v>
      </c>
      <c r="B251" s="55" t="e">
        <f>#REF!</f>
        <v>#REF!</v>
      </c>
      <c r="C251" s="56" t="s">
        <v>86</v>
      </c>
      <c r="D251" s="55" t="e">
        <f>#REF!</f>
        <v>#REF!</v>
      </c>
      <c r="E251" s="204"/>
      <c r="F251" s="183"/>
      <c r="G251" s="183"/>
      <c r="H251" s="183"/>
    </row>
    <row r="255" spans="1:8" ht="15" customHeight="1" thickBot="1" x14ac:dyDescent="0.35"/>
    <row r="256" spans="1:8" x14ac:dyDescent="0.3">
      <c r="A256" s="63" t="s">
        <v>11</v>
      </c>
      <c r="B256" s="60" t="s">
        <v>12</v>
      </c>
      <c r="C256" s="60" t="s">
        <v>87</v>
      </c>
      <c r="D256" s="60" t="s">
        <v>13</v>
      </c>
      <c r="E256" s="60" t="s">
        <v>75</v>
      </c>
      <c r="F256" s="60" t="s">
        <v>16</v>
      </c>
      <c r="G256" s="60" t="s">
        <v>17</v>
      </c>
      <c r="H256" s="62" t="s">
        <v>18</v>
      </c>
    </row>
    <row r="257" spans="1:8" ht="17.399999999999999" customHeight="1" x14ac:dyDescent="0.35">
      <c r="A257" s="64">
        <f>'CASE DATA'!A15</f>
        <v>0</v>
      </c>
      <c r="B257" s="67">
        <f>'CASE DATA'!B15</f>
        <v>0</v>
      </c>
      <c r="C257" s="65" t="e">
        <f>'CASE DATA'!#REF!</f>
        <v>#REF!</v>
      </c>
      <c r="D257" s="65">
        <f>'CASE DATA'!C15</f>
        <v>0</v>
      </c>
      <c r="E257" s="67">
        <f>'CASE DATA'!E15</f>
        <v>0</v>
      </c>
      <c r="F257" s="67">
        <f>'CASE DATA'!F15</f>
        <v>0</v>
      </c>
      <c r="G257" s="67">
        <f>'CASE DATA'!G15</f>
        <v>0</v>
      </c>
      <c r="H257" s="68">
        <f>'CASE DATA'!H15</f>
        <v>0</v>
      </c>
    </row>
    <row r="258" spans="1:8" x14ac:dyDescent="0.3">
      <c r="A258" s="41" t="s">
        <v>20</v>
      </c>
      <c r="B258" s="20">
        <f>'CASE DATA'!I15</f>
        <v>0</v>
      </c>
      <c r="C258" s="21" t="s">
        <v>23</v>
      </c>
      <c r="D258" s="24">
        <f>'CASE DATA'!L15</f>
        <v>0</v>
      </c>
      <c r="E258" s="26" t="s">
        <v>26</v>
      </c>
      <c r="F258" s="29">
        <f>'CASE DATA'!O15</f>
        <v>0</v>
      </c>
      <c r="G258" s="31" t="s">
        <v>29</v>
      </c>
      <c r="H258" s="42">
        <f>'CASE DATA'!R15</f>
        <v>0</v>
      </c>
    </row>
    <row r="259" spans="1:8" x14ac:dyDescent="0.3">
      <c r="A259" s="43" t="s">
        <v>76</v>
      </c>
      <c r="B259" s="20">
        <f>'CASE DATA'!J15</f>
        <v>0</v>
      </c>
      <c r="C259" s="22" t="s">
        <v>24</v>
      </c>
      <c r="D259" s="24">
        <f>'CASE DATA'!M15</f>
        <v>0</v>
      </c>
      <c r="E259" s="27" t="s">
        <v>27</v>
      </c>
      <c r="F259" s="29">
        <f>'CASE DATA'!P15</f>
        <v>0</v>
      </c>
      <c r="G259" s="32" t="s">
        <v>30</v>
      </c>
      <c r="H259" s="42">
        <f>'CASE DATA'!S15</f>
        <v>0</v>
      </c>
    </row>
    <row r="260" spans="1:8" x14ac:dyDescent="0.3">
      <c r="A260" s="44" t="s">
        <v>22</v>
      </c>
      <c r="B260" s="20">
        <f>'CASE DATA'!K15</f>
        <v>0</v>
      </c>
      <c r="C260" s="23" t="s">
        <v>25</v>
      </c>
      <c r="D260" s="25">
        <f>'CASE DATA'!N15</f>
        <v>0</v>
      </c>
      <c r="E260" s="28" t="s">
        <v>28</v>
      </c>
      <c r="F260" s="30">
        <f>'CASE DATA'!Q15</f>
        <v>0</v>
      </c>
      <c r="G260" s="16"/>
      <c r="H260" s="45"/>
    </row>
    <row r="261" spans="1:8" x14ac:dyDescent="0.3">
      <c r="A261" s="46" t="s">
        <v>10</v>
      </c>
      <c r="B261" s="205">
        <f>'CASE DATA'!T15</f>
        <v>0</v>
      </c>
      <c r="C261" s="183"/>
      <c r="D261" s="183"/>
      <c r="E261" s="183"/>
      <c r="F261" s="183"/>
      <c r="G261" s="183"/>
      <c r="H261" s="183"/>
    </row>
    <row r="262" spans="1:8" ht="18" customHeight="1" x14ac:dyDescent="0.35">
      <c r="A262" s="202" t="s">
        <v>77</v>
      </c>
      <c r="B262" s="183"/>
      <c r="C262" s="183"/>
      <c r="D262" s="183"/>
      <c r="E262" s="183"/>
      <c r="F262" s="183"/>
      <c r="G262" s="183"/>
      <c r="H262" s="183"/>
    </row>
    <row r="263" spans="1:8" ht="28.8" customHeight="1" x14ac:dyDescent="0.3">
      <c r="A263" s="47" t="s">
        <v>44</v>
      </c>
      <c r="B263" s="33" t="s">
        <v>78</v>
      </c>
      <c r="C263" s="34" t="s">
        <v>48</v>
      </c>
      <c r="D263" s="34" t="s">
        <v>49</v>
      </c>
      <c r="E263" s="34" t="s">
        <v>50</v>
      </c>
      <c r="F263" s="35" t="s">
        <v>51</v>
      </c>
      <c r="G263" s="14" t="s">
        <v>79</v>
      </c>
      <c r="H263" s="48"/>
    </row>
    <row r="264" spans="1:8" x14ac:dyDescent="0.3">
      <c r="A264" s="49" t="str">
        <f>'EXPUNGEMENT &amp; 910.7'!E14</f>
        <v>NO</v>
      </c>
      <c r="B264" s="49" t="str">
        <f>'EXPUNGEMENT &amp; 910.7'!H14</f>
        <v>N/A</v>
      </c>
      <c r="C264" t="str">
        <f>'EXPUNGEMENT &amp; 910.7'!I14</f>
        <v>NO</v>
      </c>
      <c r="D264" t="str">
        <f>'EXPUNGEMENT &amp; 910.7'!J14</f>
        <v>N/A</v>
      </c>
      <c r="E264" t="str">
        <f>'EXPUNGEMENT &amp; 910.7'!K14</f>
        <v>N/A</v>
      </c>
      <c r="F264" t="str">
        <f>'EXPUNGEMENT &amp; 910.7'!L14</f>
        <v>N/A</v>
      </c>
      <c r="G264" s="17"/>
      <c r="H264" s="50"/>
    </row>
    <row r="265" spans="1:8" x14ac:dyDescent="0.3">
      <c r="A265" s="51" t="s">
        <v>56</v>
      </c>
      <c r="B265" s="36" t="s">
        <v>80</v>
      </c>
      <c r="C265" s="37" t="s">
        <v>49</v>
      </c>
      <c r="D265" s="37" t="s">
        <v>50</v>
      </c>
      <c r="E265" s="17"/>
      <c r="F265" s="17"/>
      <c r="G265" s="17"/>
      <c r="H265" s="50"/>
    </row>
    <row r="266" spans="1:8" x14ac:dyDescent="0.3">
      <c r="A266" s="52" t="str">
        <f>'EXPUNGEMENT &amp; 910.7'!S14</f>
        <v>NO</v>
      </c>
      <c r="B266" s="52" t="str">
        <f>'EXPUNGEMENT &amp; 910.7'!T14</f>
        <v>N/A</v>
      </c>
      <c r="C266" s="52" t="str">
        <f>'EXPUNGEMENT &amp; 910.7'!U14</f>
        <v>N/A</v>
      </c>
      <c r="D266" s="52" t="str">
        <f>'EXPUNGEMENT &amp; 910.7'!V14</f>
        <v>N/A</v>
      </c>
      <c r="E266" s="17"/>
      <c r="F266" s="17"/>
      <c r="G266" s="17"/>
      <c r="H266" s="50"/>
    </row>
    <row r="267" spans="1:8" ht="18.75" customHeight="1" x14ac:dyDescent="0.35">
      <c r="A267" s="202" t="s">
        <v>81</v>
      </c>
      <c r="B267" s="183"/>
      <c r="C267" s="183"/>
      <c r="D267" s="183"/>
      <c r="E267" s="183"/>
      <c r="F267" s="183"/>
      <c r="G267" s="203">
        <v>12</v>
      </c>
      <c r="H267" s="183"/>
    </row>
    <row r="268" spans="1:8" ht="15" customHeight="1" x14ac:dyDescent="0.3">
      <c r="A268" s="53" t="s">
        <v>63</v>
      </c>
      <c r="B268" s="15">
        <f>BANKRUPTCY!C15</f>
        <v>0</v>
      </c>
      <c r="C268" s="38" t="s">
        <v>64</v>
      </c>
      <c r="D268" s="15">
        <f>BANKRUPTCY!E15</f>
        <v>0</v>
      </c>
      <c r="E268" s="38" t="s">
        <v>65</v>
      </c>
      <c r="F268" s="18">
        <f>BANKRUPTCY!F15</f>
        <v>0</v>
      </c>
      <c r="G268" s="183"/>
      <c r="H268" s="183"/>
    </row>
    <row r="269" spans="1:8" ht="18.75" customHeight="1" x14ac:dyDescent="0.35">
      <c r="A269" s="202" t="s">
        <v>82</v>
      </c>
      <c r="B269" s="183"/>
      <c r="C269" s="183"/>
      <c r="D269" s="183"/>
      <c r="E269" s="183"/>
      <c r="F269" s="183"/>
      <c r="G269" s="183"/>
      <c r="H269" s="183"/>
    </row>
    <row r="270" spans="1:8" ht="15" customHeight="1" x14ac:dyDescent="0.3">
      <c r="A270" s="53" t="s">
        <v>63</v>
      </c>
      <c r="B270" s="15">
        <f>SOL!C15</f>
        <v>0</v>
      </c>
      <c r="C270" s="38" t="s">
        <v>64</v>
      </c>
      <c r="D270" s="15">
        <f>SOL!D15</f>
        <v>0</v>
      </c>
      <c r="E270" s="38" t="s">
        <v>65</v>
      </c>
      <c r="F270" s="18">
        <f>SOL!E15</f>
        <v>0</v>
      </c>
      <c r="G270" s="183"/>
      <c r="H270" s="183"/>
    </row>
    <row r="271" spans="1:8" ht="18.75" customHeight="1" x14ac:dyDescent="0.35">
      <c r="A271" s="202" t="s">
        <v>83</v>
      </c>
      <c r="B271" s="183"/>
      <c r="C271" s="183"/>
      <c r="D271" s="183"/>
      <c r="E271" s="40"/>
      <c r="F271" s="39"/>
      <c r="G271" s="183"/>
      <c r="H271" s="183"/>
    </row>
    <row r="272" spans="1:8" ht="15" customHeight="1" x14ac:dyDescent="0.3">
      <c r="A272" s="53" t="s">
        <v>69</v>
      </c>
      <c r="B272" s="15">
        <f>EXEMPTIONS!C15</f>
        <v>0</v>
      </c>
      <c r="C272" s="38" t="s">
        <v>70</v>
      </c>
      <c r="D272" s="15">
        <f>EXEMPTIONS!D15</f>
        <v>0</v>
      </c>
      <c r="E272" s="19"/>
      <c r="F272" s="19"/>
      <c r="G272" s="183"/>
      <c r="H272" s="183"/>
    </row>
    <row r="273" spans="1:8" ht="18.75" customHeight="1" x14ac:dyDescent="0.35">
      <c r="A273" s="202" t="s">
        <v>84</v>
      </c>
      <c r="B273" s="183"/>
      <c r="C273" s="183"/>
      <c r="D273" s="183"/>
      <c r="E273" s="40"/>
      <c r="F273" s="40"/>
      <c r="G273" s="183"/>
      <c r="H273" s="183"/>
    </row>
    <row r="274" spans="1:8" ht="15" customHeight="1" thickBot="1" x14ac:dyDescent="0.35">
      <c r="A274" s="54" t="s">
        <v>85</v>
      </c>
      <c r="B274" s="55" t="e">
        <f>#REF!</f>
        <v>#REF!</v>
      </c>
      <c r="C274" s="56" t="s">
        <v>86</v>
      </c>
      <c r="D274" s="55" t="e">
        <f>#REF!</f>
        <v>#REF!</v>
      </c>
      <c r="E274" s="204"/>
      <c r="F274" s="183"/>
      <c r="G274" s="183"/>
      <c r="H274" s="183"/>
    </row>
    <row r="278" spans="1:8" ht="15" customHeight="1" thickBot="1" x14ac:dyDescent="0.35"/>
    <row r="279" spans="1:8" x14ac:dyDescent="0.3">
      <c r="A279" s="63" t="s">
        <v>11</v>
      </c>
      <c r="B279" s="60" t="s">
        <v>12</v>
      </c>
      <c r="C279" s="60" t="s">
        <v>87</v>
      </c>
      <c r="D279" s="60" t="s">
        <v>13</v>
      </c>
      <c r="E279" s="60" t="s">
        <v>75</v>
      </c>
      <c r="F279" s="60" t="s">
        <v>16</v>
      </c>
      <c r="G279" s="60" t="s">
        <v>17</v>
      </c>
      <c r="H279" s="62" t="s">
        <v>18</v>
      </c>
    </row>
    <row r="280" spans="1:8" ht="17.399999999999999" customHeight="1" x14ac:dyDescent="0.35">
      <c r="A280" s="64">
        <f>'CASE DATA'!A16</f>
        <v>0</v>
      </c>
      <c r="B280" s="67">
        <f>'CASE DATA'!B16</f>
        <v>0</v>
      </c>
      <c r="C280" s="65" t="e">
        <f>'CASE DATA'!#REF!</f>
        <v>#REF!</v>
      </c>
      <c r="D280" s="65">
        <f>'CASE DATA'!C16</f>
        <v>0</v>
      </c>
      <c r="E280" s="67">
        <f>'CASE DATA'!E16</f>
        <v>0</v>
      </c>
      <c r="F280" s="67">
        <f>'CASE DATA'!F16</f>
        <v>0</v>
      </c>
      <c r="G280" s="67">
        <f>'CASE DATA'!G16</f>
        <v>0</v>
      </c>
      <c r="H280" s="68">
        <f>'CASE DATA'!H16</f>
        <v>0</v>
      </c>
    </row>
    <row r="281" spans="1:8" x14ac:dyDescent="0.3">
      <c r="A281" s="41" t="s">
        <v>20</v>
      </c>
      <c r="B281" s="20">
        <f>'CASE DATA'!I16</f>
        <v>0</v>
      </c>
      <c r="C281" s="21" t="s">
        <v>23</v>
      </c>
      <c r="D281" s="24">
        <f>'CASE DATA'!L16</f>
        <v>0</v>
      </c>
      <c r="E281" s="26" t="s">
        <v>26</v>
      </c>
      <c r="F281" s="29">
        <f>'CASE DATA'!O16</f>
        <v>0</v>
      </c>
      <c r="G281" s="31" t="s">
        <v>29</v>
      </c>
      <c r="H281" s="42">
        <f>'CASE DATA'!R16</f>
        <v>0</v>
      </c>
    </row>
    <row r="282" spans="1:8" x14ac:dyDescent="0.3">
      <c r="A282" s="43" t="s">
        <v>76</v>
      </c>
      <c r="B282" s="20">
        <f>'CASE DATA'!J16</f>
        <v>0</v>
      </c>
      <c r="C282" s="22" t="s">
        <v>24</v>
      </c>
      <c r="D282" s="24">
        <f>'CASE DATA'!M16</f>
        <v>0</v>
      </c>
      <c r="E282" s="27" t="s">
        <v>27</v>
      </c>
      <c r="F282" s="29">
        <f>'CASE DATA'!P16</f>
        <v>0</v>
      </c>
      <c r="G282" s="32" t="s">
        <v>30</v>
      </c>
      <c r="H282" s="42">
        <f>'CASE DATA'!S16</f>
        <v>0</v>
      </c>
    </row>
    <row r="283" spans="1:8" x14ac:dyDescent="0.3">
      <c r="A283" s="44" t="s">
        <v>22</v>
      </c>
      <c r="B283" s="20">
        <f>'CASE DATA'!K16</f>
        <v>0</v>
      </c>
      <c r="C283" s="23" t="s">
        <v>25</v>
      </c>
      <c r="D283" s="25">
        <f>'CASE DATA'!N16</f>
        <v>0</v>
      </c>
      <c r="E283" s="28" t="s">
        <v>28</v>
      </c>
      <c r="F283" s="30">
        <f>'CASE DATA'!Q16</f>
        <v>0</v>
      </c>
      <c r="G283" s="16"/>
      <c r="H283" s="45"/>
    </row>
    <row r="284" spans="1:8" x14ac:dyDescent="0.3">
      <c r="A284" s="46" t="s">
        <v>10</v>
      </c>
      <c r="B284" s="205">
        <f>'CASE DATA'!T16</f>
        <v>0</v>
      </c>
      <c r="C284" s="183"/>
      <c r="D284" s="183"/>
      <c r="E284" s="183"/>
      <c r="F284" s="183"/>
      <c r="G284" s="183"/>
      <c r="H284" s="183"/>
    </row>
    <row r="285" spans="1:8" ht="18" customHeight="1" x14ac:dyDescent="0.35">
      <c r="A285" s="202" t="s">
        <v>77</v>
      </c>
      <c r="B285" s="183"/>
      <c r="C285" s="183"/>
      <c r="D285" s="183"/>
      <c r="E285" s="183"/>
      <c r="F285" s="183"/>
      <c r="G285" s="183"/>
      <c r="H285" s="183"/>
    </row>
    <row r="286" spans="1:8" ht="28.8" customHeight="1" x14ac:dyDescent="0.3">
      <c r="A286" s="47" t="s">
        <v>44</v>
      </c>
      <c r="B286" s="33" t="s">
        <v>78</v>
      </c>
      <c r="C286" s="34" t="s">
        <v>48</v>
      </c>
      <c r="D286" s="34" t="s">
        <v>49</v>
      </c>
      <c r="E286" s="34" t="s">
        <v>50</v>
      </c>
      <c r="F286" s="35" t="s">
        <v>51</v>
      </c>
      <c r="G286" s="14" t="s">
        <v>79</v>
      </c>
      <c r="H286" s="48"/>
    </row>
    <row r="287" spans="1:8" x14ac:dyDescent="0.3">
      <c r="A287" s="49" t="str">
        <f>'EXPUNGEMENT &amp; 910.7'!E15</f>
        <v>NO</v>
      </c>
      <c r="B287" s="49" t="str">
        <f>'EXPUNGEMENT &amp; 910.7'!H15</f>
        <v>N/A</v>
      </c>
      <c r="C287" t="str">
        <f>'EXPUNGEMENT &amp; 910.7'!I15</f>
        <v>NO</v>
      </c>
      <c r="D287" t="str">
        <f>'EXPUNGEMENT &amp; 910.7'!J15</f>
        <v>N/A</v>
      </c>
      <c r="E287" t="str">
        <f>'EXPUNGEMENT &amp; 910.7'!K15</f>
        <v>N/A</v>
      </c>
      <c r="F287" t="str">
        <f>'EXPUNGEMENT &amp; 910.7'!L15</f>
        <v>N/A</v>
      </c>
      <c r="G287" s="17"/>
      <c r="H287" s="50"/>
    </row>
    <row r="288" spans="1:8" x14ac:dyDescent="0.3">
      <c r="A288" s="51" t="s">
        <v>56</v>
      </c>
      <c r="B288" s="36" t="s">
        <v>80</v>
      </c>
      <c r="C288" s="37" t="s">
        <v>49</v>
      </c>
      <c r="D288" s="37" t="s">
        <v>50</v>
      </c>
      <c r="E288" s="17"/>
      <c r="F288" s="17"/>
      <c r="G288" s="17"/>
      <c r="H288" s="50"/>
    </row>
    <row r="289" spans="1:8" x14ac:dyDescent="0.3">
      <c r="A289" s="52" t="str">
        <f>'EXPUNGEMENT &amp; 910.7'!S15</f>
        <v>NO</v>
      </c>
      <c r="B289" s="52" t="str">
        <f>'EXPUNGEMENT &amp; 910.7'!T15</f>
        <v>N/A</v>
      </c>
      <c r="C289" s="52" t="str">
        <f>'EXPUNGEMENT &amp; 910.7'!U15</f>
        <v>N/A</v>
      </c>
      <c r="D289" s="52" t="str">
        <f>'EXPUNGEMENT &amp; 910.7'!V15</f>
        <v>N/A</v>
      </c>
      <c r="E289" s="17"/>
      <c r="F289" s="17"/>
      <c r="G289" s="17"/>
      <c r="H289" s="50"/>
    </row>
    <row r="290" spans="1:8" ht="18" customHeight="1" x14ac:dyDescent="0.35">
      <c r="A290" s="202" t="s">
        <v>81</v>
      </c>
      <c r="B290" s="183"/>
      <c r="C290" s="183"/>
      <c r="D290" s="183"/>
      <c r="E290" s="183"/>
      <c r="F290" s="183"/>
      <c r="G290" s="203">
        <v>13</v>
      </c>
      <c r="H290" s="183"/>
    </row>
    <row r="291" spans="1:8" x14ac:dyDescent="0.3">
      <c r="A291" s="53" t="s">
        <v>63</v>
      </c>
      <c r="B291" s="15">
        <f>BANKRUPTCY!C16</f>
        <v>0</v>
      </c>
      <c r="C291" s="38" t="s">
        <v>64</v>
      </c>
      <c r="D291" s="15">
        <f>BANKRUPTCY!E16</f>
        <v>0</v>
      </c>
      <c r="E291" s="38" t="s">
        <v>65</v>
      </c>
      <c r="F291" s="18">
        <f>BANKRUPTCY!F16</f>
        <v>0</v>
      </c>
      <c r="G291" s="183"/>
      <c r="H291" s="183"/>
    </row>
    <row r="292" spans="1:8" ht="18" customHeight="1" x14ac:dyDescent="0.35">
      <c r="A292" s="202" t="s">
        <v>82</v>
      </c>
      <c r="B292" s="183"/>
      <c r="C292" s="183"/>
      <c r="D292" s="183"/>
      <c r="E292" s="183"/>
      <c r="F292" s="183"/>
      <c r="G292" s="183"/>
      <c r="H292" s="183"/>
    </row>
    <row r="293" spans="1:8" x14ac:dyDescent="0.3">
      <c r="A293" s="53" t="s">
        <v>63</v>
      </c>
      <c r="B293" s="15">
        <f>SOL!C16</f>
        <v>0</v>
      </c>
      <c r="C293" s="38" t="s">
        <v>64</v>
      </c>
      <c r="D293" s="15">
        <f>SOL!D16</f>
        <v>0</v>
      </c>
      <c r="E293" s="38" t="s">
        <v>65</v>
      </c>
      <c r="F293" s="18">
        <f>SOL!E16</f>
        <v>0</v>
      </c>
      <c r="G293" s="183"/>
      <c r="H293" s="183"/>
    </row>
    <row r="294" spans="1:8" ht="18" customHeight="1" x14ac:dyDescent="0.35">
      <c r="A294" s="202" t="s">
        <v>83</v>
      </c>
      <c r="B294" s="183"/>
      <c r="C294" s="183"/>
      <c r="D294" s="183"/>
      <c r="E294" s="40"/>
      <c r="F294" s="39"/>
      <c r="G294" s="183"/>
      <c r="H294" s="183"/>
    </row>
    <row r="295" spans="1:8" x14ac:dyDescent="0.3">
      <c r="A295" s="53" t="s">
        <v>69</v>
      </c>
      <c r="B295" s="15">
        <f>EXEMPTIONS!C16</f>
        <v>0</v>
      </c>
      <c r="C295" s="38" t="s">
        <v>70</v>
      </c>
      <c r="D295" s="15">
        <f>EXEMPTIONS!D16</f>
        <v>0</v>
      </c>
      <c r="E295" s="19"/>
      <c r="F295" s="19"/>
      <c r="G295" s="183"/>
      <c r="H295" s="183"/>
    </row>
    <row r="296" spans="1:8" ht="18" customHeight="1" x14ac:dyDescent="0.35">
      <c r="A296" s="202" t="s">
        <v>84</v>
      </c>
      <c r="B296" s="183"/>
      <c r="C296" s="183"/>
      <c r="D296" s="183"/>
      <c r="E296" s="40"/>
      <c r="F296" s="40"/>
      <c r="G296" s="183"/>
      <c r="H296" s="183"/>
    </row>
    <row r="297" spans="1:8" ht="15" customHeight="1" thickBot="1" x14ac:dyDescent="0.35">
      <c r="A297" s="54" t="s">
        <v>85</v>
      </c>
      <c r="B297" s="55" t="e">
        <f>#REF!</f>
        <v>#REF!</v>
      </c>
      <c r="C297" s="56" t="s">
        <v>86</v>
      </c>
      <c r="D297" s="55" t="e">
        <f>#REF!</f>
        <v>#REF!</v>
      </c>
      <c r="E297" s="204"/>
      <c r="F297" s="183"/>
      <c r="G297" s="183"/>
      <c r="H297" s="183"/>
    </row>
    <row r="301" spans="1:8" ht="15" customHeight="1" thickBot="1" x14ac:dyDescent="0.35"/>
    <row r="302" spans="1:8" x14ac:dyDescent="0.3">
      <c r="A302" s="63" t="s">
        <v>11</v>
      </c>
      <c r="B302" s="60" t="s">
        <v>12</v>
      </c>
      <c r="C302" s="60" t="s">
        <v>87</v>
      </c>
      <c r="D302" s="60" t="s">
        <v>13</v>
      </c>
      <c r="E302" s="60" t="s">
        <v>75</v>
      </c>
      <c r="F302" s="60" t="s">
        <v>16</v>
      </c>
      <c r="G302" s="60" t="s">
        <v>17</v>
      </c>
      <c r="H302" s="62" t="s">
        <v>18</v>
      </c>
    </row>
    <row r="303" spans="1:8" ht="17.399999999999999" customHeight="1" x14ac:dyDescent="0.35">
      <c r="A303" s="64">
        <f>'CASE DATA'!A17</f>
        <v>0</v>
      </c>
      <c r="B303" s="67">
        <f>'CASE DATA'!B17</f>
        <v>0</v>
      </c>
      <c r="C303" s="65" t="e">
        <f>'CASE DATA'!#REF!</f>
        <v>#REF!</v>
      </c>
      <c r="D303" s="65">
        <f>'CASE DATA'!C17</f>
        <v>0</v>
      </c>
      <c r="E303" s="67">
        <f>'CASE DATA'!E17</f>
        <v>0</v>
      </c>
      <c r="F303" s="67">
        <f>'CASE DATA'!F17</f>
        <v>0</v>
      </c>
      <c r="G303" s="67">
        <f>'CASE DATA'!G17</f>
        <v>0</v>
      </c>
      <c r="H303" s="68">
        <f>'CASE DATA'!H17</f>
        <v>0</v>
      </c>
    </row>
    <row r="304" spans="1:8" x14ac:dyDescent="0.3">
      <c r="A304" s="41" t="s">
        <v>20</v>
      </c>
      <c r="B304" s="20">
        <f>'CASE DATA'!I17</f>
        <v>0</v>
      </c>
      <c r="C304" s="21" t="s">
        <v>23</v>
      </c>
      <c r="D304" s="24">
        <f>'CASE DATA'!L17</f>
        <v>0</v>
      </c>
      <c r="E304" s="26" t="s">
        <v>26</v>
      </c>
      <c r="F304" s="29">
        <f>'CASE DATA'!O17</f>
        <v>0</v>
      </c>
      <c r="G304" s="31" t="s">
        <v>29</v>
      </c>
      <c r="H304" s="42">
        <f>'CASE DATA'!R17</f>
        <v>0</v>
      </c>
    </row>
    <row r="305" spans="1:8" x14ac:dyDescent="0.3">
      <c r="A305" s="43" t="s">
        <v>76</v>
      </c>
      <c r="B305" s="20">
        <f>'CASE DATA'!J17</f>
        <v>0</v>
      </c>
      <c r="C305" s="22" t="s">
        <v>24</v>
      </c>
      <c r="D305" s="24">
        <f>'CASE DATA'!M17</f>
        <v>0</v>
      </c>
      <c r="E305" s="27" t="s">
        <v>27</v>
      </c>
      <c r="F305" s="29">
        <f>'CASE DATA'!P17</f>
        <v>0</v>
      </c>
      <c r="G305" s="32" t="s">
        <v>30</v>
      </c>
      <c r="H305" s="42">
        <f>'CASE DATA'!S17</f>
        <v>0</v>
      </c>
    </row>
    <row r="306" spans="1:8" x14ac:dyDescent="0.3">
      <c r="A306" s="44" t="s">
        <v>22</v>
      </c>
      <c r="B306" s="20">
        <f>'CASE DATA'!K17</f>
        <v>0</v>
      </c>
      <c r="C306" s="23" t="s">
        <v>25</v>
      </c>
      <c r="D306" s="25">
        <f>'CASE DATA'!N17</f>
        <v>0</v>
      </c>
      <c r="E306" s="28" t="s">
        <v>28</v>
      </c>
      <c r="F306" s="30">
        <f>'CASE DATA'!Q17</f>
        <v>0</v>
      </c>
      <c r="G306" s="16"/>
      <c r="H306" s="45"/>
    </row>
    <row r="307" spans="1:8" x14ac:dyDescent="0.3">
      <c r="A307" s="46" t="s">
        <v>10</v>
      </c>
      <c r="B307" s="205">
        <f>'CASE DATA'!T17</f>
        <v>0</v>
      </c>
      <c r="C307" s="183"/>
      <c r="D307" s="183"/>
      <c r="E307" s="183"/>
      <c r="F307" s="183"/>
      <c r="G307" s="183"/>
      <c r="H307" s="183"/>
    </row>
    <row r="308" spans="1:8" ht="18" customHeight="1" x14ac:dyDescent="0.35">
      <c r="A308" s="202" t="s">
        <v>77</v>
      </c>
      <c r="B308" s="183"/>
      <c r="C308" s="183"/>
      <c r="D308" s="183"/>
      <c r="E308" s="183"/>
      <c r="F308" s="183"/>
      <c r="G308" s="183"/>
      <c r="H308" s="183"/>
    </row>
    <row r="309" spans="1:8" ht="28.8" customHeight="1" x14ac:dyDescent="0.3">
      <c r="A309" s="47" t="s">
        <v>44</v>
      </c>
      <c r="B309" s="33" t="s">
        <v>78</v>
      </c>
      <c r="C309" s="34" t="s">
        <v>48</v>
      </c>
      <c r="D309" s="34" t="s">
        <v>49</v>
      </c>
      <c r="E309" s="34" t="s">
        <v>50</v>
      </c>
      <c r="F309" s="35" t="s">
        <v>51</v>
      </c>
      <c r="G309" s="14" t="s">
        <v>79</v>
      </c>
      <c r="H309" s="48"/>
    </row>
    <row r="310" spans="1:8" x14ac:dyDescent="0.3">
      <c r="A310" s="49" t="str">
        <f>'EXPUNGEMENT &amp; 910.7'!E16</f>
        <v>NO</v>
      </c>
      <c r="B310" s="49" t="str">
        <f>'EXPUNGEMENT &amp; 910.7'!H16</f>
        <v>N/A</v>
      </c>
      <c r="C310" t="str">
        <f>'EXPUNGEMENT &amp; 910.7'!I16</f>
        <v>NO</v>
      </c>
      <c r="D310" t="str">
        <f>'EXPUNGEMENT &amp; 910.7'!J16</f>
        <v>N/A</v>
      </c>
      <c r="E310" t="str">
        <f>'EXPUNGEMENT &amp; 910.7'!K16</f>
        <v>N/A</v>
      </c>
      <c r="F310" t="str">
        <f>'EXPUNGEMENT &amp; 910.7'!L16</f>
        <v>N/A</v>
      </c>
      <c r="G310" s="17"/>
      <c r="H310" s="50"/>
    </row>
    <row r="311" spans="1:8" x14ac:dyDescent="0.3">
      <c r="A311" s="51" t="s">
        <v>56</v>
      </c>
      <c r="B311" s="36" t="s">
        <v>80</v>
      </c>
      <c r="C311" s="37" t="s">
        <v>49</v>
      </c>
      <c r="D311" s="37" t="s">
        <v>50</v>
      </c>
      <c r="E311" s="17"/>
      <c r="F311" s="17"/>
      <c r="G311" s="17"/>
      <c r="H311" s="50"/>
    </row>
    <row r="312" spans="1:8" x14ac:dyDescent="0.3">
      <c r="A312" s="52" t="str">
        <f>'EXPUNGEMENT &amp; 910.7'!S16</f>
        <v>NO</v>
      </c>
      <c r="B312" s="52" t="str">
        <f>'EXPUNGEMENT &amp; 910.7'!T16</f>
        <v>N/A</v>
      </c>
      <c r="C312" s="52" t="str">
        <f>'EXPUNGEMENT &amp; 910.7'!U16</f>
        <v>N/A</v>
      </c>
      <c r="D312" s="52" t="str">
        <f>'EXPUNGEMENT &amp; 910.7'!V16</f>
        <v>N/A</v>
      </c>
      <c r="E312" s="17"/>
      <c r="F312" s="17"/>
      <c r="G312" s="17"/>
      <c r="H312" s="50"/>
    </row>
    <row r="313" spans="1:8" ht="18.75" customHeight="1" x14ac:dyDescent="0.35">
      <c r="A313" s="202" t="s">
        <v>81</v>
      </c>
      <c r="B313" s="183"/>
      <c r="C313" s="183"/>
      <c r="D313" s="183"/>
      <c r="E313" s="183"/>
      <c r="F313" s="183"/>
      <c r="G313" s="203">
        <v>14</v>
      </c>
      <c r="H313" s="183"/>
    </row>
    <row r="314" spans="1:8" ht="15" customHeight="1" x14ac:dyDescent="0.3">
      <c r="A314" s="53" t="s">
        <v>63</v>
      </c>
      <c r="B314" s="15">
        <f>BANKRUPTCY!C17</f>
        <v>0</v>
      </c>
      <c r="C314" s="38" t="s">
        <v>64</v>
      </c>
      <c r="D314" s="15">
        <f>BANKRUPTCY!E17</f>
        <v>0</v>
      </c>
      <c r="E314" s="38" t="s">
        <v>65</v>
      </c>
      <c r="F314" s="18">
        <f>BANKRUPTCY!F17</f>
        <v>0</v>
      </c>
      <c r="G314" s="183"/>
      <c r="H314" s="183"/>
    </row>
    <row r="315" spans="1:8" ht="18.75" customHeight="1" x14ac:dyDescent="0.35">
      <c r="A315" s="202" t="s">
        <v>82</v>
      </c>
      <c r="B315" s="183"/>
      <c r="C315" s="183"/>
      <c r="D315" s="183"/>
      <c r="E315" s="183"/>
      <c r="F315" s="183"/>
      <c r="G315" s="183"/>
      <c r="H315" s="183"/>
    </row>
    <row r="316" spans="1:8" ht="15" customHeight="1" x14ac:dyDescent="0.3">
      <c r="A316" s="53" t="s">
        <v>63</v>
      </c>
      <c r="B316" s="15">
        <f>SOL!C17</f>
        <v>0</v>
      </c>
      <c r="C316" s="38" t="s">
        <v>64</v>
      </c>
      <c r="D316" s="15">
        <f>SOL!D17</f>
        <v>0</v>
      </c>
      <c r="E316" s="38" t="s">
        <v>65</v>
      </c>
      <c r="F316" s="18">
        <f>SOL!E17</f>
        <v>0</v>
      </c>
      <c r="G316" s="183"/>
      <c r="H316" s="183"/>
    </row>
    <row r="317" spans="1:8" ht="18.75" customHeight="1" x14ac:dyDescent="0.35">
      <c r="A317" s="202" t="s">
        <v>83</v>
      </c>
      <c r="B317" s="183"/>
      <c r="C317" s="183"/>
      <c r="D317" s="183"/>
      <c r="E317" s="40"/>
      <c r="F317" s="39"/>
      <c r="G317" s="183"/>
      <c r="H317" s="183"/>
    </row>
    <row r="318" spans="1:8" ht="15" customHeight="1" x14ac:dyDescent="0.3">
      <c r="A318" s="53" t="s">
        <v>69</v>
      </c>
      <c r="B318" s="15">
        <f>EXEMPTIONS!C17</f>
        <v>0</v>
      </c>
      <c r="C318" s="38" t="s">
        <v>70</v>
      </c>
      <c r="D318" s="15">
        <f>EXEMPTIONS!D17</f>
        <v>0</v>
      </c>
      <c r="E318" s="19"/>
      <c r="F318" s="19"/>
      <c r="G318" s="183"/>
      <c r="H318" s="183"/>
    </row>
    <row r="319" spans="1:8" ht="18.75" customHeight="1" x14ac:dyDescent="0.35">
      <c r="A319" s="202" t="s">
        <v>84</v>
      </c>
      <c r="B319" s="183"/>
      <c r="C319" s="183"/>
      <c r="D319" s="183"/>
      <c r="E319" s="40"/>
      <c r="F319" s="40"/>
      <c r="G319" s="183"/>
      <c r="H319" s="183"/>
    </row>
    <row r="320" spans="1:8" ht="15" customHeight="1" thickBot="1" x14ac:dyDescent="0.35">
      <c r="A320" s="54" t="s">
        <v>85</v>
      </c>
      <c r="B320" s="55" t="e">
        <f>#REF!</f>
        <v>#REF!</v>
      </c>
      <c r="C320" s="56" t="s">
        <v>86</v>
      </c>
      <c r="D320" s="55" t="e">
        <f>#REF!</f>
        <v>#REF!</v>
      </c>
      <c r="E320" s="204"/>
      <c r="F320" s="183"/>
      <c r="G320" s="183"/>
      <c r="H320" s="183"/>
    </row>
    <row r="324" spans="1:8" ht="15" customHeight="1" thickBot="1" x14ac:dyDescent="0.35"/>
    <row r="325" spans="1:8" x14ac:dyDescent="0.3">
      <c r="A325" s="63" t="s">
        <v>11</v>
      </c>
      <c r="B325" s="60" t="s">
        <v>12</v>
      </c>
      <c r="C325" s="60" t="s">
        <v>87</v>
      </c>
      <c r="D325" s="60" t="s">
        <v>13</v>
      </c>
      <c r="E325" s="60" t="s">
        <v>75</v>
      </c>
      <c r="F325" s="60" t="s">
        <v>16</v>
      </c>
      <c r="G325" s="60" t="s">
        <v>17</v>
      </c>
      <c r="H325" s="62" t="s">
        <v>18</v>
      </c>
    </row>
    <row r="326" spans="1:8" ht="17.399999999999999" customHeight="1" x14ac:dyDescent="0.35">
      <c r="A326" s="64">
        <f>'CASE DATA'!A18</f>
        <v>0</v>
      </c>
      <c r="B326" s="67">
        <f>'CASE DATA'!B18</f>
        <v>0</v>
      </c>
      <c r="C326" s="65" t="e">
        <f>'CASE DATA'!#REF!</f>
        <v>#REF!</v>
      </c>
      <c r="D326" s="65">
        <f>'CASE DATA'!C18</f>
        <v>0</v>
      </c>
      <c r="E326" s="67">
        <f>'CASE DATA'!E18</f>
        <v>0</v>
      </c>
      <c r="F326" s="67">
        <f>'CASE DATA'!F18</f>
        <v>0</v>
      </c>
      <c r="G326" s="67">
        <f>'CASE DATA'!G18</f>
        <v>0</v>
      </c>
      <c r="H326" s="68">
        <f>'CASE DATA'!H18</f>
        <v>0</v>
      </c>
    </row>
    <row r="327" spans="1:8" x14ac:dyDescent="0.3">
      <c r="A327" s="41" t="s">
        <v>20</v>
      </c>
      <c r="B327" s="20">
        <f>'CASE DATA'!I18</f>
        <v>0</v>
      </c>
      <c r="C327" s="21" t="s">
        <v>23</v>
      </c>
      <c r="D327" s="24">
        <f>'CASE DATA'!L18</f>
        <v>0</v>
      </c>
      <c r="E327" s="26" t="s">
        <v>26</v>
      </c>
      <c r="F327" s="29">
        <f>'CASE DATA'!O18</f>
        <v>0</v>
      </c>
      <c r="G327" s="31" t="s">
        <v>29</v>
      </c>
      <c r="H327" s="42">
        <f>'CASE DATA'!R18</f>
        <v>0</v>
      </c>
    </row>
    <row r="328" spans="1:8" x14ac:dyDescent="0.3">
      <c r="A328" s="43" t="s">
        <v>76</v>
      </c>
      <c r="B328" s="20">
        <f>'CASE DATA'!J18</f>
        <v>0</v>
      </c>
      <c r="C328" s="22" t="s">
        <v>24</v>
      </c>
      <c r="D328" s="24">
        <f>'CASE DATA'!M18</f>
        <v>0</v>
      </c>
      <c r="E328" s="27" t="s">
        <v>27</v>
      </c>
      <c r="F328" s="29">
        <f>'CASE DATA'!P18</f>
        <v>0</v>
      </c>
      <c r="G328" s="32" t="s">
        <v>30</v>
      </c>
      <c r="H328" s="42">
        <f>'CASE DATA'!S18</f>
        <v>0</v>
      </c>
    </row>
    <row r="329" spans="1:8" x14ac:dyDescent="0.3">
      <c r="A329" s="44" t="s">
        <v>22</v>
      </c>
      <c r="B329" s="20">
        <f>'CASE DATA'!K18</f>
        <v>0</v>
      </c>
      <c r="C329" s="23" t="s">
        <v>25</v>
      </c>
      <c r="D329" s="25">
        <f>'CASE DATA'!N18</f>
        <v>0</v>
      </c>
      <c r="E329" s="28" t="s">
        <v>28</v>
      </c>
      <c r="F329" s="30">
        <f>'CASE DATA'!Q18</f>
        <v>0</v>
      </c>
      <c r="G329" s="16"/>
      <c r="H329" s="45"/>
    </row>
    <row r="330" spans="1:8" x14ac:dyDescent="0.3">
      <c r="A330" s="46" t="s">
        <v>10</v>
      </c>
      <c r="B330" s="205">
        <f>'CASE DATA'!T18</f>
        <v>0</v>
      </c>
      <c r="C330" s="183"/>
      <c r="D330" s="183"/>
      <c r="E330" s="183"/>
      <c r="F330" s="183"/>
      <c r="G330" s="183"/>
      <c r="H330" s="183"/>
    </row>
    <row r="331" spans="1:8" ht="18" customHeight="1" x14ac:dyDescent="0.35">
      <c r="A331" s="202" t="s">
        <v>77</v>
      </c>
      <c r="B331" s="183"/>
      <c r="C331" s="183"/>
      <c r="D331" s="183"/>
      <c r="E331" s="183"/>
      <c r="F331" s="183"/>
      <c r="G331" s="183"/>
      <c r="H331" s="183"/>
    </row>
    <row r="332" spans="1:8" ht="28.8" customHeight="1" x14ac:dyDescent="0.3">
      <c r="A332" s="47" t="s">
        <v>44</v>
      </c>
      <c r="B332" s="33" t="s">
        <v>78</v>
      </c>
      <c r="C332" s="34" t="s">
        <v>48</v>
      </c>
      <c r="D332" s="34" t="s">
        <v>49</v>
      </c>
      <c r="E332" s="34" t="s">
        <v>50</v>
      </c>
      <c r="F332" s="35" t="s">
        <v>51</v>
      </c>
      <c r="G332" s="14" t="s">
        <v>79</v>
      </c>
      <c r="H332" s="48"/>
    </row>
    <row r="333" spans="1:8" x14ac:dyDescent="0.3">
      <c r="A333" s="49" t="str">
        <f>'EXPUNGEMENT &amp; 910.7'!E17</f>
        <v>NO</v>
      </c>
      <c r="B333" s="49" t="str">
        <f>'EXPUNGEMENT &amp; 910.7'!H17</f>
        <v>N/A</v>
      </c>
      <c r="C333" t="str">
        <f>'EXPUNGEMENT &amp; 910.7'!I17</f>
        <v>NO</v>
      </c>
      <c r="D333" t="str">
        <f>'EXPUNGEMENT &amp; 910.7'!J17</f>
        <v>N/A</v>
      </c>
      <c r="E333" t="str">
        <f>'EXPUNGEMENT &amp; 910.7'!K17</f>
        <v>N/A</v>
      </c>
      <c r="F333" t="str">
        <f>'EXPUNGEMENT &amp; 910.7'!L17</f>
        <v>N/A</v>
      </c>
      <c r="G333" s="17"/>
      <c r="H333" s="50"/>
    </row>
    <row r="334" spans="1:8" x14ac:dyDescent="0.3">
      <c r="A334" s="51" t="s">
        <v>56</v>
      </c>
      <c r="B334" s="36" t="s">
        <v>80</v>
      </c>
      <c r="C334" s="37" t="s">
        <v>49</v>
      </c>
      <c r="D334" s="37" t="s">
        <v>50</v>
      </c>
      <c r="E334" s="17"/>
      <c r="F334" s="17"/>
      <c r="G334" s="17"/>
      <c r="H334" s="50"/>
    </row>
    <row r="335" spans="1:8" x14ac:dyDescent="0.3">
      <c r="A335" s="52" t="str">
        <f>'EXPUNGEMENT &amp; 910.7'!S17</f>
        <v>NO</v>
      </c>
      <c r="B335" s="52" t="str">
        <f>'EXPUNGEMENT &amp; 910.7'!T17</f>
        <v>N/A</v>
      </c>
      <c r="C335" s="52" t="str">
        <f>'EXPUNGEMENT &amp; 910.7'!U17</f>
        <v>N/A</v>
      </c>
      <c r="D335" s="52" t="str">
        <f>'EXPUNGEMENT &amp; 910.7'!V17</f>
        <v>N/A</v>
      </c>
      <c r="E335" s="17"/>
      <c r="F335" s="17"/>
      <c r="G335" s="17"/>
      <c r="H335" s="50"/>
    </row>
    <row r="336" spans="1:8" ht="18" customHeight="1" x14ac:dyDescent="0.35">
      <c r="A336" s="202" t="s">
        <v>81</v>
      </c>
      <c r="B336" s="183"/>
      <c r="C336" s="183"/>
      <c r="D336" s="183"/>
      <c r="E336" s="183"/>
      <c r="F336" s="183"/>
      <c r="G336" s="203">
        <v>15</v>
      </c>
      <c r="H336" s="183"/>
    </row>
    <row r="337" spans="1:8" x14ac:dyDescent="0.3">
      <c r="A337" s="53" t="s">
        <v>63</v>
      </c>
      <c r="B337" s="15">
        <f>BANKRUPTCY!C18</f>
        <v>0</v>
      </c>
      <c r="C337" s="38" t="s">
        <v>64</v>
      </c>
      <c r="D337" s="15">
        <f>BANKRUPTCY!E18</f>
        <v>0</v>
      </c>
      <c r="E337" s="38" t="s">
        <v>65</v>
      </c>
      <c r="F337" s="18">
        <f>BANKRUPTCY!F18</f>
        <v>0</v>
      </c>
      <c r="G337" s="183"/>
      <c r="H337" s="183"/>
    </row>
    <row r="338" spans="1:8" ht="18" customHeight="1" x14ac:dyDescent="0.35">
      <c r="A338" s="202" t="s">
        <v>82</v>
      </c>
      <c r="B338" s="183"/>
      <c r="C338" s="183"/>
      <c r="D338" s="183"/>
      <c r="E338" s="183"/>
      <c r="F338" s="183"/>
      <c r="G338" s="183"/>
      <c r="H338" s="183"/>
    </row>
    <row r="339" spans="1:8" x14ac:dyDescent="0.3">
      <c r="A339" s="53" t="s">
        <v>63</v>
      </c>
      <c r="B339" s="15">
        <f>SOL!C18</f>
        <v>0</v>
      </c>
      <c r="C339" s="38" t="s">
        <v>64</v>
      </c>
      <c r="D339" s="15">
        <f>SOL!D18</f>
        <v>0</v>
      </c>
      <c r="E339" s="38" t="s">
        <v>65</v>
      </c>
      <c r="F339" s="18">
        <f>SOL!E18</f>
        <v>0</v>
      </c>
      <c r="G339" s="183"/>
      <c r="H339" s="183"/>
    </row>
    <row r="340" spans="1:8" ht="18" customHeight="1" x14ac:dyDescent="0.35">
      <c r="A340" s="202" t="s">
        <v>83</v>
      </c>
      <c r="B340" s="183"/>
      <c r="C340" s="183"/>
      <c r="D340" s="183"/>
      <c r="E340" s="40"/>
      <c r="F340" s="39"/>
      <c r="G340" s="183"/>
      <c r="H340" s="183"/>
    </row>
    <row r="341" spans="1:8" x14ac:dyDescent="0.3">
      <c r="A341" s="53" t="s">
        <v>69</v>
      </c>
      <c r="B341" s="15">
        <f>EXEMPTIONS!C18</f>
        <v>0</v>
      </c>
      <c r="C341" s="38" t="s">
        <v>70</v>
      </c>
      <c r="D341" s="15">
        <f>EXEMPTIONS!D18</f>
        <v>0</v>
      </c>
      <c r="E341" s="19"/>
      <c r="F341" s="19"/>
      <c r="G341" s="183"/>
      <c r="H341" s="183"/>
    </row>
    <row r="342" spans="1:8" ht="18" customHeight="1" x14ac:dyDescent="0.35">
      <c r="A342" s="202" t="s">
        <v>84</v>
      </c>
      <c r="B342" s="183"/>
      <c r="C342" s="183"/>
      <c r="D342" s="183"/>
      <c r="E342" s="40"/>
      <c r="F342" s="40"/>
      <c r="G342" s="183"/>
      <c r="H342" s="183"/>
    </row>
    <row r="343" spans="1:8" ht="15" customHeight="1" thickBot="1" x14ac:dyDescent="0.35">
      <c r="A343" s="54" t="s">
        <v>85</v>
      </c>
      <c r="B343" s="55" t="e">
        <f>#REF!</f>
        <v>#REF!</v>
      </c>
      <c r="C343" s="56" t="s">
        <v>86</v>
      </c>
      <c r="D343" s="55" t="e">
        <f>#REF!</f>
        <v>#REF!</v>
      </c>
      <c r="E343" s="204"/>
      <c r="F343" s="183"/>
      <c r="G343" s="183"/>
      <c r="H343" s="183"/>
    </row>
    <row r="347" spans="1:8" ht="15" customHeight="1" thickBot="1" x14ac:dyDescent="0.35"/>
    <row r="348" spans="1:8" x14ac:dyDescent="0.3">
      <c r="A348" s="63" t="s">
        <v>11</v>
      </c>
      <c r="B348" s="60" t="s">
        <v>12</v>
      </c>
      <c r="C348" s="60" t="s">
        <v>87</v>
      </c>
      <c r="D348" s="60" t="s">
        <v>13</v>
      </c>
      <c r="E348" s="60" t="s">
        <v>75</v>
      </c>
      <c r="F348" s="60" t="s">
        <v>16</v>
      </c>
      <c r="G348" s="60" t="s">
        <v>17</v>
      </c>
      <c r="H348" s="62" t="s">
        <v>18</v>
      </c>
    </row>
    <row r="349" spans="1:8" ht="17.399999999999999" customHeight="1" x14ac:dyDescent="0.35">
      <c r="A349" s="64">
        <f>'CASE DATA'!A19</f>
        <v>0</v>
      </c>
      <c r="B349" s="67">
        <f>'CASE DATA'!B19</f>
        <v>0</v>
      </c>
      <c r="C349" s="65" t="e">
        <f>'CASE DATA'!#REF!</f>
        <v>#REF!</v>
      </c>
      <c r="D349" s="65">
        <f>'CASE DATA'!C19</f>
        <v>0</v>
      </c>
      <c r="E349" s="67">
        <f>'CASE DATA'!E19</f>
        <v>0</v>
      </c>
      <c r="F349" s="67">
        <f>'CASE DATA'!F19</f>
        <v>0</v>
      </c>
      <c r="G349" s="67">
        <f>'CASE DATA'!G19</f>
        <v>0</v>
      </c>
      <c r="H349" s="68">
        <f>'CASE DATA'!H19</f>
        <v>0</v>
      </c>
    </row>
    <row r="350" spans="1:8" x14ac:dyDescent="0.3">
      <c r="A350" s="41" t="s">
        <v>20</v>
      </c>
      <c r="B350" s="20">
        <f>'CASE DATA'!I19</f>
        <v>0</v>
      </c>
      <c r="C350" s="21" t="s">
        <v>23</v>
      </c>
      <c r="D350" s="24">
        <f>'CASE DATA'!L19</f>
        <v>0</v>
      </c>
      <c r="E350" s="26" t="s">
        <v>26</v>
      </c>
      <c r="F350" s="29">
        <f>'CASE DATA'!O19</f>
        <v>0</v>
      </c>
      <c r="G350" s="31" t="s">
        <v>29</v>
      </c>
      <c r="H350" s="42">
        <f>'CASE DATA'!R19</f>
        <v>0</v>
      </c>
    </row>
    <row r="351" spans="1:8" x14ac:dyDescent="0.3">
      <c r="A351" s="43" t="s">
        <v>76</v>
      </c>
      <c r="B351" s="20">
        <f>'CASE DATA'!J19</f>
        <v>0</v>
      </c>
      <c r="C351" s="22" t="s">
        <v>24</v>
      </c>
      <c r="D351" s="24">
        <f>'CASE DATA'!M19</f>
        <v>0</v>
      </c>
      <c r="E351" s="27" t="s">
        <v>27</v>
      </c>
      <c r="F351" s="29">
        <f>'CASE DATA'!P19</f>
        <v>0</v>
      </c>
      <c r="G351" s="32" t="s">
        <v>30</v>
      </c>
      <c r="H351" s="42">
        <f>'CASE DATA'!S19</f>
        <v>0</v>
      </c>
    </row>
    <row r="352" spans="1:8" x14ac:dyDescent="0.3">
      <c r="A352" s="44" t="s">
        <v>22</v>
      </c>
      <c r="B352" s="20">
        <f>'CASE DATA'!K19</f>
        <v>0</v>
      </c>
      <c r="C352" s="23" t="s">
        <v>25</v>
      </c>
      <c r="D352" s="25">
        <f>'CASE DATA'!N19</f>
        <v>0</v>
      </c>
      <c r="E352" s="28" t="s">
        <v>28</v>
      </c>
      <c r="F352" s="30">
        <f>'CASE DATA'!Q19</f>
        <v>0</v>
      </c>
      <c r="G352" s="16"/>
      <c r="H352" s="45"/>
    </row>
    <row r="353" spans="1:8" x14ac:dyDescent="0.3">
      <c r="A353" s="46" t="s">
        <v>10</v>
      </c>
      <c r="B353" s="205">
        <f>'CASE DATA'!T19</f>
        <v>0</v>
      </c>
      <c r="C353" s="183"/>
      <c r="D353" s="183"/>
      <c r="E353" s="183"/>
      <c r="F353" s="183"/>
      <c r="G353" s="183"/>
      <c r="H353" s="183"/>
    </row>
    <row r="354" spans="1:8" ht="18" customHeight="1" x14ac:dyDescent="0.35">
      <c r="A354" s="202" t="s">
        <v>77</v>
      </c>
      <c r="B354" s="183"/>
      <c r="C354" s="183"/>
      <c r="D354" s="183"/>
      <c r="E354" s="183"/>
      <c r="F354" s="183"/>
      <c r="G354" s="183"/>
      <c r="H354" s="183"/>
    </row>
    <row r="355" spans="1:8" ht="28.8" customHeight="1" x14ac:dyDescent="0.3">
      <c r="A355" s="47" t="s">
        <v>44</v>
      </c>
      <c r="B355" s="33" t="s">
        <v>78</v>
      </c>
      <c r="C355" s="34" t="s">
        <v>48</v>
      </c>
      <c r="D355" s="34" t="s">
        <v>49</v>
      </c>
      <c r="E355" s="34" t="s">
        <v>50</v>
      </c>
      <c r="F355" s="35" t="s">
        <v>51</v>
      </c>
      <c r="G355" s="14" t="s">
        <v>79</v>
      </c>
      <c r="H355" s="48"/>
    </row>
    <row r="356" spans="1:8" x14ac:dyDescent="0.3">
      <c r="A356" s="49" t="str">
        <f>'EXPUNGEMENT &amp; 910.7'!E18</f>
        <v>NO</v>
      </c>
      <c r="B356" s="49" t="str">
        <f>'EXPUNGEMENT &amp; 910.7'!H18</f>
        <v>N/A</v>
      </c>
      <c r="C356" t="str">
        <f>'EXPUNGEMENT &amp; 910.7'!I18</f>
        <v>NO</v>
      </c>
      <c r="D356" t="str">
        <f>'EXPUNGEMENT &amp; 910.7'!J18</f>
        <v>N/A</v>
      </c>
      <c r="E356" t="str">
        <f>'EXPUNGEMENT &amp; 910.7'!K18</f>
        <v>N/A</v>
      </c>
      <c r="F356" t="str">
        <f>'EXPUNGEMENT &amp; 910.7'!L18</f>
        <v>N/A</v>
      </c>
      <c r="G356" s="17"/>
      <c r="H356" s="50"/>
    </row>
    <row r="357" spans="1:8" x14ac:dyDescent="0.3">
      <c r="A357" s="51" t="s">
        <v>56</v>
      </c>
      <c r="B357" s="36" t="s">
        <v>80</v>
      </c>
      <c r="C357" s="37" t="s">
        <v>49</v>
      </c>
      <c r="D357" s="37" t="s">
        <v>50</v>
      </c>
      <c r="E357" s="17"/>
      <c r="F357" s="17"/>
      <c r="G357" s="17"/>
      <c r="H357" s="50"/>
    </row>
    <row r="358" spans="1:8" x14ac:dyDescent="0.3">
      <c r="A358" s="52" t="str">
        <f>'EXPUNGEMENT &amp; 910.7'!S18</f>
        <v>NO</v>
      </c>
      <c r="B358" s="52" t="str">
        <f>'EXPUNGEMENT &amp; 910.7'!T18</f>
        <v>N/A</v>
      </c>
      <c r="C358" s="52" t="str">
        <f>'EXPUNGEMENT &amp; 910.7'!U18</f>
        <v>N/A</v>
      </c>
      <c r="D358" s="52" t="str">
        <f>'EXPUNGEMENT &amp; 910.7'!V18</f>
        <v>N/A</v>
      </c>
      <c r="E358" s="17"/>
      <c r="F358" s="17"/>
      <c r="G358" s="17"/>
      <c r="H358" s="50"/>
    </row>
    <row r="359" spans="1:8" ht="18.75" customHeight="1" x14ac:dyDescent="0.35">
      <c r="A359" s="202" t="s">
        <v>81</v>
      </c>
      <c r="B359" s="183"/>
      <c r="C359" s="183"/>
      <c r="D359" s="183"/>
      <c r="E359" s="183"/>
      <c r="F359" s="183"/>
      <c r="G359" s="203">
        <v>16</v>
      </c>
      <c r="H359" s="183"/>
    </row>
    <row r="360" spans="1:8" ht="15" customHeight="1" x14ac:dyDescent="0.3">
      <c r="A360" s="53" t="s">
        <v>63</v>
      </c>
      <c r="B360" s="15">
        <f>BANKRUPTCY!C19</f>
        <v>0</v>
      </c>
      <c r="C360" s="38" t="s">
        <v>64</v>
      </c>
      <c r="D360" s="15">
        <f>BANKRUPTCY!E19</f>
        <v>0</v>
      </c>
      <c r="E360" s="38" t="s">
        <v>65</v>
      </c>
      <c r="F360" s="18">
        <f>BANKRUPTCY!F19</f>
        <v>0</v>
      </c>
      <c r="G360" s="183"/>
      <c r="H360" s="183"/>
    </row>
    <row r="361" spans="1:8" ht="18.75" customHeight="1" x14ac:dyDescent="0.35">
      <c r="A361" s="202" t="s">
        <v>82</v>
      </c>
      <c r="B361" s="183"/>
      <c r="C361" s="183"/>
      <c r="D361" s="183"/>
      <c r="E361" s="183"/>
      <c r="F361" s="183"/>
      <c r="G361" s="183"/>
      <c r="H361" s="183"/>
    </row>
    <row r="362" spans="1:8" ht="15" customHeight="1" x14ac:dyDescent="0.3">
      <c r="A362" s="53" t="s">
        <v>63</v>
      </c>
      <c r="B362" s="15">
        <f>SOL!C19</f>
        <v>0</v>
      </c>
      <c r="C362" s="38" t="s">
        <v>64</v>
      </c>
      <c r="D362" s="15">
        <f>SOL!D19</f>
        <v>0</v>
      </c>
      <c r="E362" s="38" t="s">
        <v>65</v>
      </c>
      <c r="F362" s="18">
        <f>SOL!E19</f>
        <v>0</v>
      </c>
      <c r="G362" s="183"/>
      <c r="H362" s="183"/>
    </row>
    <row r="363" spans="1:8" ht="18.75" customHeight="1" x14ac:dyDescent="0.35">
      <c r="A363" s="202" t="s">
        <v>83</v>
      </c>
      <c r="B363" s="183"/>
      <c r="C363" s="183"/>
      <c r="D363" s="183"/>
      <c r="E363" s="40"/>
      <c r="F363" s="39"/>
      <c r="G363" s="183"/>
      <c r="H363" s="183"/>
    </row>
    <row r="364" spans="1:8" ht="15" customHeight="1" x14ac:dyDescent="0.3">
      <c r="A364" s="53" t="s">
        <v>69</v>
      </c>
      <c r="B364" s="15">
        <f>EXEMPTIONS!C19</f>
        <v>0</v>
      </c>
      <c r="C364" s="38" t="s">
        <v>70</v>
      </c>
      <c r="D364" s="15">
        <f>EXEMPTIONS!D19</f>
        <v>0</v>
      </c>
      <c r="E364" s="19"/>
      <c r="F364" s="19"/>
      <c r="G364" s="183"/>
      <c r="H364" s="183"/>
    </row>
    <row r="365" spans="1:8" ht="18.75" customHeight="1" x14ac:dyDescent="0.35">
      <c r="A365" s="202" t="s">
        <v>84</v>
      </c>
      <c r="B365" s="183"/>
      <c r="C365" s="183"/>
      <c r="D365" s="183"/>
      <c r="E365" s="40"/>
      <c r="F365" s="40"/>
      <c r="G365" s="183"/>
      <c r="H365" s="183"/>
    </row>
    <row r="366" spans="1:8" ht="15" customHeight="1" thickBot="1" x14ac:dyDescent="0.35">
      <c r="A366" s="54" t="s">
        <v>85</v>
      </c>
      <c r="B366" s="55" t="e">
        <f>#REF!</f>
        <v>#REF!</v>
      </c>
      <c r="C366" s="56" t="s">
        <v>86</v>
      </c>
      <c r="D366" s="55" t="e">
        <f>#REF!</f>
        <v>#REF!</v>
      </c>
      <c r="E366" s="204"/>
      <c r="F366" s="183"/>
      <c r="G366" s="183"/>
      <c r="H366" s="183"/>
    </row>
    <row r="370" spans="1:8" ht="15" customHeight="1" thickBot="1" x14ac:dyDescent="0.35"/>
    <row r="371" spans="1:8" x14ac:dyDescent="0.3">
      <c r="A371" s="63" t="s">
        <v>11</v>
      </c>
      <c r="B371" s="60" t="s">
        <v>12</v>
      </c>
      <c r="C371" s="60" t="s">
        <v>87</v>
      </c>
      <c r="D371" s="60" t="s">
        <v>13</v>
      </c>
      <c r="E371" s="60" t="s">
        <v>75</v>
      </c>
      <c r="F371" s="60" t="s">
        <v>16</v>
      </c>
      <c r="G371" s="60" t="s">
        <v>17</v>
      </c>
      <c r="H371" s="62" t="s">
        <v>18</v>
      </c>
    </row>
    <row r="372" spans="1:8" ht="17.399999999999999" customHeight="1" x14ac:dyDescent="0.35">
      <c r="A372" s="64">
        <f>'CASE DATA'!A20</f>
        <v>0</v>
      </c>
      <c r="B372" s="67">
        <f>'CASE DATA'!B20</f>
        <v>0</v>
      </c>
      <c r="C372" s="65" t="e">
        <f>'CASE DATA'!#REF!</f>
        <v>#REF!</v>
      </c>
      <c r="D372" s="65">
        <f>'CASE DATA'!C20</f>
        <v>0</v>
      </c>
      <c r="E372" s="67">
        <f>'CASE DATA'!E20</f>
        <v>0</v>
      </c>
      <c r="F372" s="67">
        <f>'CASE DATA'!F20</f>
        <v>0</v>
      </c>
      <c r="G372" s="67">
        <f>'CASE DATA'!G20</f>
        <v>0</v>
      </c>
      <c r="H372" s="68">
        <f>'CASE DATA'!H20</f>
        <v>0</v>
      </c>
    </row>
    <row r="373" spans="1:8" x14ac:dyDescent="0.3">
      <c r="A373" s="41" t="s">
        <v>20</v>
      </c>
      <c r="B373" s="20">
        <f>'CASE DATA'!I20</f>
        <v>0</v>
      </c>
      <c r="C373" s="21" t="s">
        <v>23</v>
      </c>
      <c r="D373" s="24">
        <f>'CASE DATA'!L20</f>
        <v>0</v>
      </c>
      <c r="E373" s="26" t="s">
        <v>26</v>
      </c>
      <c r="F373" s="29">
        <f>'CASE DATA'!O20</f>
        <v>0</v>
      </c>
      <c r="G373" s="31" t="s">
        <v>29</v>
      </c>
      <c r="H373" s="42">
        <f>'CASE DATA'!R20</f>
        <v>0</v>
      </c>
    </row>
    <row r="374" spans="1:8" x14ac:dyDescent="0.3">
      <c r="A374" s="43" t="s">
        <v>76</v>
      </c>
      <c r="B374" s="20">
        <f>'CASE DATA'!J20</f>
        <v>0</v>
      </c>
      <c r="C374" s="22" t="s">
        <v>24</v>
      </c>
      <c r="D374" s="24">
        <f>'CASE DATA'!M20</f>
        <v>0</v>
      </c>
      <c r="E374" s="27" t="s">
        <v>27</v>
      </c>
      <c r="F374" s="29">
        <f>'CASE DATA'!P20</f>
        <v>0</v>
      </c>
      <c r="G374" s="32" t="s">
        <v>30</v>
      </c>
      <c r="H374" s="42">
        <f>'CASE DATA'!S20</f>
        <v>0</v>
      </c>
    </row>
    <row r="375" spans="1:8" x14ac:dyDescent="0.3">
      <c r="A375" s="44" t="s">
        <v>22</v>
      </c>
      <c r="B375" s="20">
        <f>'CASE DATA'!K20</f>
        <v>0</v>
      </c>
      <c r="C375" s="23" t="s">
        <v>25</v>
      </c>
      <c r="D375" s="25">
        <f>'CASE DATA'!N20</f>
        <v>0</v>
      </c>
      <c r="E375" s="28" t="s">
        <v>28</v>
      </c>
      <c r="F375" s="30">
        <f>'CASE DATA'!Q20</f>
        <v>0</v>
      </c>
      <c r="G375" s="16"/>
      <c r="H375" s="45"/>
    </row>
    <row r="376" spans="1:8" x14ac:dyDescent="0.3">
      <c r="A376" s="46" t="s">
        <v>10</v>
      </c>
      <c r="B376" s="205">
        <f>'CASE DATA'!T20</f>
        <v>0</v>
      </c>
      <c r="C376" s="183"/>
      <c r="D376" s="183"/>
      <c r="E376" s="183"/>
      <c r="F376" s="183"/>
      <c r="G376" s="183"/>
      <c r="H376" s="183"/>
    </row>
    <row r="377" spans="1:8" ht="18" customHeight="1" x14ac:dyDescent="0.35">
      <c r="A377" s="202" t="s">
        <v>77</v>
      </c>
      <c r="B377" s="183"/>
      <c r="C377" s="183"/>
      <c r="D377" s="183"/>
      <c r="E377" s="183"/>
      <c r="F377" s="183"/>
      <c r="G377" s="183"/>
      <c r="H377" s="183"/>
    </row>
    <row r="378" spans="1:8" ht="28.8" customHeight="1" x14ac:dyDescent="0.3">
      <c r="A378" s="47" t="s">
        <v>44</v>
      </c>
      <c r="B378" s="33" t="s">
        <v>78</v>
      </c>
      <c r="C378" s="34" t="s">
        <v>48</v>
      </c>
      <c r="D378" s="34" t="s">
        <v>49</v>
      </c>
      <c r="E378" s="34" t="s">
        <v>50</v>
      </c>
      <c r="F378" s="35" t="s">
        <v>51</v>
      </c>
      <c r="G378" s="14" t="s">
        <v>79</v>
      </c>
      <c r="H378" s="48"/>
    </row>
    <row r="379" spans="1:8" x14ac:dyDescent="0.3">
      <c r="A379" s="49" t="str">
        <f>'EXPUNGEMENT &amp; 910.7'!E19</f>
        <v>NO</v>
      </c>
      <c r="B379" s="49" t="str">
        <f>'EXPUNGEMENT &amp; 910.7'!H19</f>
        <v>N/A</v>
      </c>
      <c r="C379" t="str">
        <f>'EXPUNGEMENT &amp; 910.7'!I19</f>
        <v>NO</v>
      </c>
      <c r="D379" t="str">
        <f>'EXPUNGEMENT &amp; 910.7'!J19</f>
        <v>N/A</v>
      </c>
      <c r="E379" t="str">
        <f>'EXPUNGEMENT &amp; 910.7'!K19</f>
        <v>N/A</v>
      </c>
      <c r="F379" t="str">
        <f>'EXPUNGEMENT &amp; 910.7'!L19</f>
        <v>N/A</v>
      </c>
      <c r="G379" s="17"/>
      <c r="H379" s="50"/>
    </row>
    <row r="380" spans="1:8" x14ac:dyDescent="0.3">
      <c r="A380" s="51" t="s">
        <v>56</v>
      </c>
      <c r="B380" s="36" t="s">
        <v>80</v>
      </c>
      <c r="C380" s="37" t="s">
        <v>49</v>
      </c>
      <c r="D380" s="37" t="s">
        <v>50</v>
      </c>
      <c r="E380" s="17"/>
      <c r="F380" s="17"/>
      <c r="G380" s="17"/>
      <c r="H380" s="50"/>
    </row>
    <row r="381" spans="1:8" x14ac:dyDescent="0.3">
      <c r="A381" s="52" t="str">
        <f>'EXPUNGEMENT &amp; 910.7'!S19</f>
        <v>NO</v>
      </c>
      <c r="B381" s="52" t="str">
        <f>'EXPUNGEMENT &amp; 910.7'!T19</f>
        <v>N/A</v>
      </c>
      <c r="C381" s="52" t="str">
        <f>'EXPUNGEMENT &amp; 910.7'!U19</f>
        <v>N/A</v>
      </c>
      <c r="D381" s="52" t="str">
        <f>'EXPUNGEMENT &amp; 910.7'!V19</f>
        <v>N/A</v>
      </c>
      <c r="E381" s="17"/>
      <c r="F381" s="17"/>
      <c r="G381" s="17"/>
      <c r="H381" s="50"/>
    </row>
    <row r="382" spans="1:8" ht="18.75" customHeight="1" x14ac:dyDescent="0.35">
      <c r="A382" s="202" t="s">
        <v>81</v>
      </c>
      <c r="B382" s="183"/>
      <c r="C382" s="183"/>
      <c r="D382" s="183"/>
      <c r="E382" s="183"/>
      <c r="F382" s="183"/>
      <c r="G382" s="203">
        <v>17</v>
      </c>
      <c r="H382" s="183"/>
    </row>
    <row r="383" spans="1:8" ht="15" customHeight="1" x14ac:dyDescent="0.3">
      <c r="A383" s="53" t="s">
        <v>63</v>
      </c>
      <c r="B383" s="15">
        <f>BANKRUPTCY!C20</f>
        <v>0</v>
      </c>
      <c r="C383" s="38" t="s">
        <v>64</v>
      </c>
      <c r="D383" s="15">
        <f>BANKRUPTCY!E20</f>
        <v>0</v>
      </c>
      <c r="E383" s="38" t="s">
        <v>65</v>
      </c>
      <c r="F383" s="18">
        <f>BANKRUPTCY!F20</f>
        <v>0</v>
      </c>
      <c r="G383" s="183"/>
      <c r="H383" s="183"/>
    </row>
    <row r="384" spans="1:8" ht="18.75" customHeight="1" x14ac:dyDescent="0.35">
      <c r="A384" s="202" t="s">
        <v>82</v>
      </c>
      <c r="B384" s="183"/>
      <c r="C384" s="183"/>
      <c r="D384" s="183"/>
      <c r="E384" s="183"/>
      <c r="F384" s="183"/>
      <c r="G384" s="183"/>
      <c r="H384" s="183"/>
    </row>
    <row r="385" spans="1:8" ht="15" customHeight="1" x14ac:dyDescent="0.3">
      <c r="A385" s="53" t="s">
        <v>63</v>
      </c>
      <c r="B385" s="15">
        <f>SOL!C20</f>
        <v>0</v>
      </c>
      <c r="C385" s="38" t="s">
        <v>64</v>
      </c>
      <c r="D385" s="15">
        <f>SOL!D20</f>
        <v>0</v>
      </c>
      <c r="E385" s="38" t="s">
        <v>65</v>
      </c>
      <c r="F385" s="18">
        <f>SOL!E20</f>
        <v>0</v>
      </c>
      <c r="G385" s="183"/>
      <c r="H385" s="183"/>
    </row>
    <row r="386" spans="1:8" ht="18.75" customHeight="1" x14ac:dyDescent="0.35">
      <c r="A386" s="202" t="s">
        <v>83</v>
      </c>
      <c r="B386" s="183"/>
      <c r="C386" s="183"/>
      <c r="D386" s="183"/>
      <c r="E386" s="40"/>
      <c r="F386" s="39"/>
      <c r="G386" s="183"/>
      <c r="H386" s="183"/>
    </row>
    <row r="387" spans="1:8" ht="15" customHeight="1" x14ac:dyDescent="0.3">
      <c r="A387" s="53" t="s">
        <v>69</v>
      </c>
      <c r="B387" s="15">
        <f>EXEMPTIONS!C20</f>
        <v>0</v>
      </c>
      <c r="C387" s="38" t="s">
        <v>70</v>
      </c>
      <c r="D387" s="15">
        <f>EXEMPTIONS!D20</f>
        <v>0</v>
      </c>
      <c r="E387" s="19"/>
      <c r="F387" s="19"/>
      <c r="G387" s="183"/>
      <c r="H387" s="183"/>
    </row>
    <row r="388" spans="1:8" ht="18.75" customHeight="1" x14ac:dyDescent="0.35">
      <c r="A388" s="202" t="s">
        <v>84</v>
      </c>
      <c r="B388" s="183"/>
      <c r="C388" s="183"/>
      <c r="D388" s="183"/>
      <c r="E388" s="40"/>
      <c r="F388" s="40"/>
      <c r="G388" s="183"/>
      <c r="H388" s="183"/>
    </row>
    <row r="389" spans="1:8" ht="15" customHeight="1" thickBot="1" x14ac:dyDescent="0.35">
      <c r="A389" s="54" t="s">
        <v>85</v>
      </c>
      <c r="B389" s="55" t="e">
        <f>#REF!</f>
        <v>#REF!</v>
      </c>
      <c r="C389" s="56" t="s">
        <v>86</v>
      </c>
      <c r="D389" s="55" t="e">
        <f>#REF!</f>
        <v>#REF!</v>
      </c>
      <c r="E389" s="204"/>
      <c r="F389" s="183"/>
      <c r="G389" s="183"/>
      <c r="H389" s="183"/>
    </row>
    <row r="393" spans="1:8" ht="15" customHeight="1" thickBot="1" x14ac:dyDescent="0.35"/>
    <row r="394" spans="1:8" x14ac:dyDescent="0.3">
      <c r="A394" s="63" t="s">
        <v>11</v>
      </c>
      <c r="B394" s="60" t="s">
        <v>12</v>
      </c>
      <c r="C394" s="60" t="s">
        <v>87</v>
      </c>
      <c r="D394" s="60" t="s">
        <v>13</v>
      </c>
      <c r="E394" s="60" t="s">
        <v>75</v>
      </c>
      <c r="F394" s="60" t="s">
        <v>16</v>
      </c>
      <c r="G394" s="60" t="s">
        <v>17</v>
      </c>
      <c r="H394" s="62" t="s">
        <v>18</v>
      </c>
    </row>
    <row r="395" spans="1:8" ht="17.399999999999999" customHeight="1" x14ac:dyDescent="0.35">
      <c r="A395" s="64">
        <f>'CASE DATA'!A21</f>
        <v>0</v>
      </c>
      <c r="B395" s="67">
        <f>'CASE DATA'!B21</f>
        <v>0</v>
      </c>
      <c r="C395" s="65" t="e">
        <f>'CASE DATA'!#REF!</f>
        <v>#REF!</v>
      </c>
      <c r="D395" s="65">
        <f>'CASE DATA'!C21</f>
        <v>0</v>
      </c>
      <c r="E395" s="67">
        <f>'CASE DATA'!E21</f>
        <v>0</v>
      </c>
      <c r="F395" s="67">
        <f>'CASE DATA'!F21</f>
        <v>0</v>
      </c>
      <c r="G395" s="67">
        <f>'CASE DATA'!G21</f>
        <v>0</v>
      </c>
      <c r="H395" s="68">
        <f>'CASE DATA'!H21</f>
        <v>0</v>
      </c>
    </row>
    <row r="396" spans="1:8" x14ac:dyDescent="0.3">
      <c r="A396" s="41" t="s">
        <v>20</v>
      </c>
      <c r="B396" s="20">
        <f>'CASE DATA'!I21</f>
        <v>0</v>
      </c>
      <c r="C396" s="21" t="s">
        <v>23</v>
      </c>
      <c r="D396" s="24">
        <f>'CASE DATA'!L21</f>
        <v>0</v>
      </c>
      <c r="E396" s="26" t="s">
        <v>26</v>
      </c>
      <c r="F396" s="29">
        <f>'CASE DATA'!O21</f>
        <v>0</v>
      </c>
      <c r="G396" s="31" t="s">
        <v>29</v>
      </c>
      <c r="H396" s="42">
        <f>'CASE DATA'!R21</f>
        <v>0</v>
      </c>
    </row>
    <row r="397" spans="1:8" x14ac:dyDescent="0.3">
      <c r="A397" s="43" t="s">
        <v>76</v>
      </c>
      <c r="B397" s="20">
        <f>'CASE DATA'!J21</f>
        <v>0</v>
      </c>
      <c r="C397" s="22" t="s">
        <v>24</v>
      </c>
      <c r="D397" s="24">
        <f>'CASE DATA'!M21</f>
        <v>0</v>
      </c>
      <c r="E397" s="27" t="s">
        <v>27</v>
      </c>
      <c r="F397" s="29">
        <f>'CASE DATA'!P21</f>
        <v>0</v>
      </c>
      <c r="G397" s="32" t="s">
        <v>30</v>
      </c>
      <c r="H397" s="42">
        <f>'CASE DATA'!S21</f>
        <v>0</v>
      </c>
    </row>
    <row r="398" spans="1:8" x14ac:dyDescent="0.3">
      <c r="A398" s="44" t="s">
        <v>22</v>
      </c>
      <c r="B398" s="20">
        <f>'CASE DATA'!K21</f>
        <v>0</v>
      </c>
      <c r="C398" s="23" t="s">
        <v>25</v>
      </c>
      <c r="D398" s="25">
        <f>'CASE DATA'!N21</f>
        <v>0</v>
      </c>
      <c r="E398" s="28" t="s">
        <v>28</v>
      </c>
      <c r="F398" s="30">
        <f>'CASE DATA'!Q21</f>
        <v>0</v>
      </c>
      <c r="G398" s="16"/>
      <c r="H398" s="45"/>
    </row>
    <row r="399" spans="1:8" x14ac:dyDescent="0.3">
      <c r="A399" s="46" t="s">
        <v>10</v>
      </c>
      <c r="B399" s="205">
        <f>'CASE DATA'!T21</f>
        <v>0</v>
      </c>
      <c r="C399" s="183"/>
      <c r="D399" s="183"/>
      <c r="E399" s="183"/>
      <c r="F399" s="183"/>
      <c r="G399" s="183"/>
      <c r="H399" s="183"/>
    </row>
    <row r="400" spans="1:8" ht="18" customHeight="1" x14ac:dyDescent="0.35">
      <c r="A400" s="202" t="s">
        <v>77</v>
      </c>
      <c r="B400" s="183"/>
      <c r="C400" s="183"/>
      <c r="D400" s="183"/>
      <c r="E400" s="183"/>
      <c r="F400" s="183"/>
      <c r="G400" s="183"/>
      <c r="H400" s="183"/>
    </row>
    <row r="401" spans="1:8" ht="28.8" customHeight="1" x14ac:dyDescent="0.3">
      <c r="A401" s="47" t="s">
        <v>44</v>
      </c>
      <c r="B401" s="33" t="s">
        <v>78</v>
      </c>
      <c r="C401" s="34" t="s">
        <v>48</v>
      </c>
      <c r="D401" s="34" t="s">
        <v>49</v>
      </c>
      <c r="E401" s="34" t="s">
        <v>50</v>
      </c>
      <c r="F401" s="35" t="s">
        <v>51</v>
      </c>
      <c r="G401" s="14" t="s">
        <v>79</v>
      </c>
      <c r="H401" s="48"/>
    </row>
    <row r="402" spans="1:8" x14ac:dyDescent="0.3">
      <c r="A402" s="49" t="str">
        <f>'EXPUNGEMENT &amp; 910.7'!E20</f>
        <v>NO</v>
      </c>
      <c r="B402" s="49" t="str">
        <f>'EXPUNGEMENT &amp; 910.7'!H20</f>
        <v>N/A</v>
      </c>
      <c r="C402" t="str">
        <f>'EXPUNGEMENT &amp; 910.7'!I20</f>
        <v>NO</v>
      </c>
      <c r="D402" t="str">
        <f>'EXPUNGEMENT &amp; 910.7'!J20</f>
        <v>N/A</v>
      </c>
      <c r="E402" t="str">
        <f>'EXPUNGEMENT &amp; 910.7'!K20</f>
        <v>N/A</v>
      </c>
      <c r="F402" t="str">
        <f>'EXPUNGEMENT &amp; 910.7'!L20</f>
        <v>N/A</v>
      </c>
      <c r="G402" s="17"/>
      <c r="H402" s="50"/>
    </row>
    <row r="403" spans="1:8" x14ac:dyDescent="0.3">
      <c r="A403" s="51" t="s">
        <v>56</v>
      </c>
      <c r="B403" s="36" t="s">
        <v>80</v>
      </c>
      <c r="C403" s="37" t="s">
        <v>49</v>
      </c>
      <c r="D403" s="37" t="s">
        <v>50</v>
      </c>
      <c r="E403" s="17"/>
      <c r="F403" s="17"/>
      <c r="G403" s="17"/>
      <c r="H403" s="50"/>
    </row>
    <row r="404" spans="1:8" x14ac:dyDescent="0.3">
      <c r="A404" s="52" t="str">
        <f>'EXPUNGEMENT &amp; 910.7'!S20</f>
        <v>NO</v>
      </c>
      <c r="B404" s="52" t="str">
        <f>'EXPUNGEMENT &amp; 910.7'!T20</f>
        <v>N/A</v>
      </c>
      <c r="C404" s="52" t="str">
        <f>'EXPUNGEMENT &amp; 910.7'!U20</f>
        <v>N/A</v>
      </c>
      <c r="D404" s="52" t="str">
        <f>'EXPUNGEMENT &amp; 910.7'!V20</f>
        <v>N/A</v>
      </c>
      <c r="E404" s="17"/>
      <c r="F404" s="17"/>
      <c r="G404" s="17"/>
      <c r="H404" s="50"/>
    </row>
    <row r="405" spans="1:8" ht="18.75" customHeight="1" x14ac:dyDescent="0.35">
      <c r="A405" s="202" t="s">
        <v>81</v>
      </c>
      <c r="B405" s="183"/>
      <c r="C405" s="183"/>
      <c r="D405" s="183"/>
      <c r="E405" s="183"/>
      <c r="F405" s="183"/>
      <c r="G405" s="203">
        <v>18</v>
      </c>
      <c r="H405" s="183"/>
    </row>
    <row r="406" spans="1:8" ht="15" customHeight="1" x14ac:dyDescent="0.3">
      <c r="A406" s="53" t="s">
        <v>63</v>
      </c>
      <c r="B406" s="15">
        <f>BANKRUPTCY!C21</f>
        <v>0</v>
      </c>
      <c r="C406" s="38" t="s">
        <v>64</v>
      </c>
      <c r="D406" s="15">
        <f>BANKRUPTCY!E21</f>
        <v>0</v>
      </c>
      <c r="E406" s="38" t="s">
        <v>65</v>
      </c>
      <c r="F406" s="18">
        <f>BANKRUPTCY!F21</f>
        <v>0</v>
      </c>
      <c r="G406" s="183"/>
      <c r="H406" s="183"/>
    </row>
    <row r="407" spans="1:8" ht="18.75" customHeight="1" x14ac:dyDescent="0.35">
      <c r="A407" s="202" t="s">
        <v>82</v>
      </c>
      <c r="B407" s="183"/>
      <c r="C407" s="183"/>
      <c r="D407" s="183"/>
      <c r="E407" s="183"/>
      <c r="F407" s="183"/>
      <c r="G407" s="183"/>
      <c r="H407" s="183"/>
    </row>
    <row r="408" spans="1:8" ht="15" customHeight="1" x14ac:dyDescent="0.3">
      <c r="A408" s="53" t="s">
        <v>63</v>
      </c>
      <c r="B408" s="15">
        <f>SOL!C21</f>
        <v>0</v>
      </c>
      <c r="C408" s="38" t="s">
        <v>64</v>
      </c>
      <c r="D408" s="15">
        <f>SOL!D21</f>
        <v>0</v>
      </c>
      <c r="E408" s="38" t="s">
        <v>65</v>
      </c>
      <c r="F408" s="18">
        <f>SOL!E21</f>
        <v>0</v>
      </c>
      <c r="G408" s="183"/>
      <c r="H408" s="183"/>
    </row>
    <row r="409" spans="1:8" ht="18.75" customHeight="1" x14ac:dyDescent="0.35">
      <c r="A409" s="202" t="s">
        <v>83</v>
      </c>
      <c r="B409" s="183"/>
      <c r="C409" s="183"/>
      <c r="D409" s="183"/>
      <c r="E409" s="40"/>
      <c r="F409" s="39"/>
      <c r="G409" s="183"/>
      <c r="H409" s="183"/>
    </row>
    <row r="410" spans="1:8" ht="15" customHeight="1" x14ac:dyDescent="0.3">
      <c r="A410" s="53" t="s">
        <v>69</v>
      </c>
      <c r="B410" s="15">
        <f>EXEMPTIONS!C21</f>
        <v>0</v>
      </c>
      <c r="C410" s="38" t="s">
        <v>70</v>
      </c>
      <c r="D410" s="15">
        <f>EXEMPTIONS!D21</f>
        <v>0</v>
      </c>
      <c r="E410" s="19"/>
      <c r="F410" s="19"/>
      <c r="G410" s="183"/>
      <c r="H410" s="183"/>
    </row>
    <row r="411" spans="1:8" ht="18.75" customHeight="1" x14ac:dyDescent="0.35">
      <c r="A411" s="202" t="s">
        <v>84</v>
      </c>
      <c r="B411" s="183"/>
      <c r="C411" s="183"/>
      <c r="D411" s="183"/>
      <c r="E411" s="40"/>
      <c r="F411" s="40"/>
      <c r="G411" s="183"/>
      <c r="H411" s="183"/>
    </row>
    <row r="412" spans="1:8" ht="15" customHeight="1" thickBot="1" x14ac:dyDescent="0.35">
      <c r="A412" s="54" t="s">
        <v>85</v>
      </c>
      <c r="B412" s="55" t="e">
        <f>#REF!</f>
        <v>#REF!</v>
      </c>
      <c r="C412" s="56" t="s">
        <v>86</v>
      </c>
      <c r="D412" s="55" t="e">
        <f>#REF!</f>
        <v>#REF!</v>
      </c>
      <c r="E412" s="204"/>
      <c r="F412" s="183"/>
      <c r="G412" s="183"/>
      <c r="H412" s="183"/>
    </row>
    <row r="416" spans="1:8" ht="15" customHeight="1" thickBot="1" x14ac:dyDescent="0.35"/>
    <row r="417" spans="1:8" x14ac:dyDescent="0.3">
      <c r="A417" s="63" t="s">
        <v>11</v>
      </c>
      <c r="B417" s="60" t="s">
        <v>12</v>
      </c>
      <c r="C417" s="60" t="s">
        <v>87</v>
      </c>
      <c r="D417" s="60" t="s">
        <v>13</v>
      </c>
      <c r="E417" s="60" t="s">
        <v>75</v>
      </c>
      <c r="F417" s="60" t="s">
        <v>16</v>
      </c>
      <c r="G417" s="60" t="s">
        <v>17</v>
      </c>
      <c r="H417" s="62" t="s">
        <v>18</v>
      </c>
    </row>
    <row r="418" spans="1:8" ht="17.399999999999999" customHeight="1" x14ac:dyDescent="0.35">
      <c r="A418" s="64">
        <f>'CASE DATA'!A22</f>
        <v>0</v>
      </c>
      <c r="B418" s="67">
        <f>'CASE DATA'!B22</f>
        <v>0</v>
      </c>
      <c r="C418" s="65" t="e">
        <f>'CASE DATA'!#REF!</f>
        <v>#REF!</v>
      </c>
      <c r="D418" s="65">
        <f>'CASE DATA'!C22</f>
        <v>0</v>
      </c>
      <c r="E418" s="67">
        <f>'CASE DATA'!E22</f>
        <v>0</v>
      </c>
      <c r="F418" s="67">
        <f>'CASE DATA'!F22</f>
        <v>0</v>
      </c>
      <c r="G418" s="67">
        <f>'CASE DATA'!G22</f>
        <v>0</v>
      </c>
      <c r="H418" s="68">
        <f>'CASE DATA'!H22</f>
        <v>0</v>
      </c>
    </row>
    <row r="419" spans="1:8" x14ac:dyDescent="0.3">
      <c r="A419" s="41" t="s">
        <v>20</v>
      </c>
      <c r="B419" s="20">
        <f>'CASE DATA'!I22</f>
        <v>0</v>
      </c>
      <c r="C419" s="21" t="s">
        <v>23</v>
      </c>
      <c r="D419" s="24">
        <f>'CASE DATA'!L22</f>
        <v>0</v>
      </c>
      <c r="E419" s="26" t="s">
        <v>26</v>
      </c>
      <c r="F419" s="29">
        <f>'CASE DATA'!O22</f>
        <v>0</v>
      </c>
      <c r="G419" s="31" t="s">
        <v>29</v>
      </c>
      <c r="H419" s="42">
        <f>'CASE DATA'!R22</f>
        <v>0</v>
      </c>
    </row>
    <row r="420" spans="1:8" x14ac:dyDescent="0.3">
      <c r="A420" s="43" t="s">
        <v>76</v>
      </c>
      <c r="B420" s="20">
        <f>'CASE DATA'!J22</f>
        <v>0</v>
      </c>
      <c r="C420" s="22" t="s">
        <v>24</v>
      </c>
      <c r="D420" s="24">
        <f>'CASE DATA'!M22</f>
        <v>0</v>
      </c>
      <c r="E420" s="27" t="s">
        <v>27</v>
      </c>
      <c r="F420" s="29">
        <f>'CASE DATA'!P22</f>
        <v>0</v>
      </c>
      <c r="G420" s="32" t="s">
        <v>30</v>
      </c>
      <c r="H420" s="42">
        <f>'CASE DATA'!S22</f>
        <v>0</v>
      </c>
    </row>
    <row r="421" spans="1:8" x14ac:dyDescent="0.3">
      <c r="A421" s="44" t="s">
        <v>22</v>
      </c>
      <c r="B421" s="20">
        <f>'CASE DATA'!K22</f>
        <v>0</v>
      </c>
      <c r="C421" s="23" t="s">
        <v>25</v>
      </c>
      <c r="D421" s="25">
        <f>'CASE DATA'!N22</f>
        <v>0</v>
      </c>
      <c r="E421" s="28" t="s">
        <v>28</v>
      </c>
      <c r="F421" s="30">
        <f>'CASE DATA'!Q22</f>
        <v>0</v>
      </c>
      <c r="G421" s="16"/>
      <c r="H421" s="45"/>
    </row>
    <row r="422" spans="1:8" x14ac:dyDescent="0.3">
      <c r="A422" s="46" t="s">
        <v>10</v>
      </c>
      <c r="B422" s="205">
        <f>'CASE DATA'!T22</f>
        <v>0</v>
      </c>
      <c r="C422" s="183"/>
      <c r="D422" s="183"/>
      <c r="E422" s="183"/>
      <c r="F422" s="183"/>
      <c r="G422" s="183"/>
      <c r="H422" s="183"/>
    </row>
    <row r="423" spans="1:8" ht="18" customHeight="1" x14ac:dyDescent="0.35">
      <c r="A423" s="202" t="s">
        <v>77</v>
      </c>
      <c r="B423" s="183"/>
      <c r="C423" s="183"/>
      <c r="D423" s="183"/>
      <c r="E423" s="183"/>
      <c r="F423" s="183"/>
      <c r="G423" s="183"/>
      <c r="H423" s="183"/>
    </row>
    <row r="424" spans="1:8" ht="28.8" customHeight="1" x14ac:dyDescent="0.3">
      <c r="A424" s="47" t="s">
        <v>44</v>
      </c>
      <c r="B424" s="33" t="s">
        <v>78</v>
      </c>
      <c r="C424" s="34" t="s">
        <v>48</v>
      </c>
      <c r="D424" s="34" t="s">
        <v>49</v>
      </c>
      <c r="E424" s="34" t="s">
        <v>50</v>
      </c>
      <c r="F424" s="35" t="s">
        <v>51</v>
      </c>
      <c r="G424" s="14" t="s">
        <v>79</v>
      </c>
      <c r="H424" s="48"/>
    </row>
    <row r="425" spans="1:8" x14ac:dyDescent="0.3">
      <c r="A425" s="49" t="str">
        <f>'EXPUNGEMENT &amp; 910.7'!E21</f>
        <v>NO</v>
      </c>
      <c r="B425" s="49" t="str">
        <f>'EXPUNGEMENT &amp; 910.7'!H21</f>
        <v>N/A</v>
      </c>
      <c r="C425" t="str">
        <f>'EXPUNGEMENT &amp; 910.7'!I21</f>
        <v>NO</v>
      </c>
      <c r="D425" t="str">
        <f>'EXPUNGEMENT &amp; 910.7'!J21</f>
        <v>N/A</v>
      </c>
      <c r="E425" t="str">
        <f>'EXPUNGEMENT &amp; 910.7'!K21</f>
        <v>N/A</v>
      </c>
      <c r="F425" t="str">
        <f>'EXPUNGEMENT &amp; 910.7'!L21</f>
        <v>N/A</v>
      </c>
      <c r="G425" s="17"/>
      <c r="H425" s="50"/>
    </row>
    <row r="426" spans="1:8" x14ac:dyDescent="0.3">
      <c r="A426" s="51" t="s">
        <v>56</v>
      </c>
      <c r="B426" s="36" t="s">
        <v>80</v>
      </c>
      <c r="C426" s="37" t="s">
        <v>49</v>
      </c>
      <c r="D426" s="37" t="s">
        <v>50</v>
      </c>
      <c r="E426" s="17"/>
      <c r="F426" s="17"/>
      <c r="G426" s="17"/>
      <c r="H426" s="50"/>
    </row>
    <row r="427" spans="1:8" x14ac:dyDescent="0.3">
      <c r="A427" s="52" t="str">
        <f>'EXPUNGEMENT &amp; 910.7'!S21</f>
        <v>NO</v>
      </c>
      <c r="B427" s="52" t="str">
        <f>'EXPUNGEMENT &amp; 910.7'!T21</f>
        <v>N/A</v>
      </c>
      <c r="C427" s="52" t="str">
        <f>'EXPUNGEMENT &amp; 910.7'!U21</f>
        <v>N/A</v>
      </c>
      <c r="D427" s="52" t="str">
        <f>'EXPUNGEMENT &amp; 910.7'!V21</f>
        <v>N/A</v>
      </c>
      <c r="E427" s="17"/>
      <c r="F427" s="17"/>
      <c r="G427" s="17"/>
      <c r="H427" s="50"/>
    </row>
    <row r="428" spans="1:8" ht="18.75" customHeight="1" x14ac:dyDescent="0.35">
      <c r="A428" s="202" t="s">
        <v>81</v>
      </c>
      <c r="B428" s="183"/>
      <c r="C428" s="183"/>
      <c r="D428" s="183"/>
      <c r="E428" s="183"/>
      <c r="F428" s="183"/>
      <c r="G428" s="203">
        <v>19</v>
      </c>
      <c r="H428" s="183"/>
    </row>
    <row r="429" spans="1:8" ht="15" customHeight="1" x14ac:dyDescent="0.3">
      <c r="A429" s="53" t="s">
        <v>63</v>
      </c>
      <c r="B429" s="15">
        <f>BANKRUPTCY!C22</f>
        <v>0</v>
      </c>
      <c r="C429" s="38" t="s">
        <v>64</v>
      </c>
      <c r="D429" s="15">
        <f>BANKRUPTCY!E22</f>
        <v>0</v>
      </c>
      <c r="E429" s="38" t="s">
        <v>65</v>
      </c>
      <c r="F429" s="18">
        <f>BANKRUPTCY!F22</f>
        <v>0</v>
      </c>
      <c r="G429" s="183"/>
      <c r="H429" s="183"/>
    </row>
    <row r="430" spans="1:8" ht="18.75" customHeight="1" x14ac:dyDescent="0.35">
      <c r="A430" s="202" t="s">
        <v>82</v>
      </c>
      <c r="B430" s="183"/>
      <c r="C430" s="183"/>
      <c r="D430" s="183"/>
      <c r="E430" s="183"/>
      <c r="F430" s="183"/>
      <c r="G430" s="183"/>
      <c r="H430" s="183"/>
    </row>
    <row r="431" spans="1:8" ht="15" customHeight="1" x14ac:dyDescent="0.3">
      <c r="A431" s="53" t="s">
        <v>63</v>
      </c>
      <c r="B431" s="15">
        <f>SOL!C22</f>
        <v>0</v>
      </c>
      <c r="C431" s="38" t="s">
        <v>64</v>
      </c>
      <c r="D431" s="15">
        <f>SOL!D22</f>
        <v>0</v>
      </c>
      <c r="E431" s="38" t="s">
        <v>65</v>
      </c>
      <c r="F431" s="18">
        <f>SOL!E22</f>
        <v>0</v>
      </c>
      <c r="G431" s="183"/>
      <c r="H431" s="183"/>
    </row>
    <row r="432" spans="1:8" ht="18.75" customHeight="1" x14ac:dyDescent="0.35">
      <c r="A432" s="202" t="s">
        <v>83</v>
      </c>
      <c r="B432" s="183"/>
      <c r="C432" s="183"/>
      <c r="D432" s="183"/>
      <c r="E432" s="40"/>
      <c r="F432" s="39"/>
      <c r="G432" s="183"/>
      <c r="H432" s="183"/>
    </row>
    <row r="433" spans="1:8" ht="15" customHeight="1" x14ac:dyDescent="0.3">
      <c r="A433" s="53" t="s">
        <v>69</v>
      </c>
      <c r="B433" s="15">
        <f>EXEMPTIONS!C22</f>
        <v>0</v>
      </c>
      <c r="C433" s="38" t="s">
        <v>70</v>
      </c>
      <c r="D433" s="15">
        <f>EXEMPTIONS!D22</f>
        <v>0</v>
      </c>
      <c r="E433" s="19"/>
      <c r="F433" s="19"/>
      <c r="G433" s="183"/>
      <c r="H433" s="183"/>
    </row>
    <row r="434" spans="1:8" ht="18.75" customHeight="1" x14ac:dyDescent="0.35">
      <c r="A434" s="202" t="s">
        <v>84</v>
      </c>
      <c r="B434" s="183"/>
      <c r="C434" s="183"/>
      <c r="D434" s="183"/>
      <c r="E434" s="40"/>
      <c r="F434" s="40"/>
      <c r="G434" s="183"/>
      <c r="H434" s="183"/>
    </row>
    <row r="435" spans="1:8" ht="15" customHeight="1" thickBot="1" x14ac:dyDescent="0.35">
      <c r="A435" s="54" t="s">
        <v>85</v>
      </c>
      <c r="B435" s="55" t="e">
        <f>#REF!</f>
        <v>#REF!</v>
      </c>
      <c r="C435" s="56" t="s">
        <v>86</v>
      </c>
      <c r="D435" s="55" t="e">
        <f>#REF!</f>
        <v>#REF!</v>
      </c>
      <c r="E435" s="204"/>
      <c r="F435" s="183"/>
      <c r="G435" s="183"/>
      <c r="H435" s="183"/>
    </row>
    <row r="439" spans="1:8" ht="15" customHeight="1" thickBot="1" x14ac:dyDescent="0.35"/>
    <row r="440" spans="1:8" x14ac:dyDescent="0.3">
      <c r="A440" s="63" t="s">
        <v>11</v>
      </c>
      <c r="B440" s="60" t="s">
        <v>12</v>
      </c>
      <c r="C440" s="60" t="s">
        <v>87</v>
      </c>
      <c r="D440" s="60" t="s">
        <v>13</v>
      </c>
      <c r="E440" s="60" t="s">
        <v>75</v>
      </c>
      <c r="F440" s="60" t="s">
        <v>16</v>
      </c>
      <c r="G440" s="60" t="s">
        <v>17</v>
      </c>
      <c r="H440" s="62" t="s">
        <v>18</v>
      </c>
    </row>
    <row r="441" spans="1:8" ht="17.399999999999999" customHeight="1" x14ac:dyDescent="0.35">
      <c r="A441" s="64">
        <f>'CASE DATA'!A23</f>
        <v>0</v>
      </c>
      <c r="B441" s="67">
        <f>'CASE DATA'!B23</f>
        <v>0</v>
      </c>
      <c r="C441" s="65" t="e">
        <f>'CASE DATA'!#REF!</f>
        <v>#REF!</v>
      </c>
      <c r="D441" s="65">
        <f>'CASE DATA'!C23</f>
        <v>0</v>
      </c>
      <c r="E441" s="67">
        <f>'CASE DATA'!E23</f>
        <v>0</v>
      </c>
      <c r="F441" s="67">
        <f>'CASE DATA'!F23</f>
        <v>0</v>
      </c>
      <c r="G441" s="67">
        <f>'CASE DATA'!G23</f>
        <v>0</v>
      </c>
      <c r="H441" s="68">
        <f>'CASE DATA'!H23</f>
        <v>0</v>
      </c>
    </row>
    <row r="442" spans="1:8" x14ac:dyDescent="0.3">
      <c r="A442" s="41" t="s">
        <v>20</v>
      </c>
      <c r="B442" s="20">
        <f>'CASE DATA'!I23</f>
        <v>0</v>
      </c>
      <c r="C442" s="21" t="s">
        <v>23</v>
      </c>
      <c r="D442" s="24">
        <f>'CASE DATA'!L23</f>
        <v>0</v>
      </c>
      <c r="E442" s="26" t="s">
        <v>26</v>
      </c>
      <c r="F442" s="29">
        <f>'CASE DATA'!O23</f>
        <v>0</v>
      </c>
      <c r="G442" s="31" t="s">
        <v>29</v>
      </c>
      <c r="H442" s="42">
        <f>'CASE DATA'!R23</f>
        <v>0</v>
      </c>
    </row>
    <row r="443" spans="1:8" x14ac:dyDescent="0.3">
      <c r="A443" s="43" t="s">
        <v>76</v>
      </c>
      <c r="B443" s="20">
        <f>'CASE DATA'!J23</f>
        <v>0</v>
      </c>
      <c r="C443" s="22" t="s">
        <v>24</v>
      </c>
      <c r="D443" s="24">
        <f>'CASE DATA'!M23</f>
        <v>0</v>
      </c>
      <c r="E443" s="27" t="s">
        <v>27</v>
      </c>
      <c r="F443" s="29">
        <f>'CASE DATA'!P23</f>
        <v>0</v>
      </c>
      <c r="G443" s="32" t="s">
        <v>30</v>
      </c>
      <c r="H443" s="42">
        <f>'CASE DATA'!S23</f>
        <v>0</v>
      </c>
    </row>
    <row r="444" spans="1:8" x14ac:dyDescent="0.3">
      <c r="A444" s="44" t="s">
        <v>22</v>
      </c>
      <c r="B444" s="20">
        <f>'CASE DATA'!K23</f>
        <v>0</v>
      </c>
      <c r="C444" s="23" t="s">
        <v>25</v>
      </c>
      <c r="D444" s="25">
        <f>'CASE DATA'!N23</f>
        <v>0</v>
      </c>
      <c r="E444" s="28" t="s">
        <v>28</v>
      </c>
      <c r="F444" s="30">
        <f>'CASE DATA'!Q23</f>
        <v>0</v>
      </c>
      <c r="G444" s="16"/>
      <c r="H444" s="45"/>
    </row>
    <row r="445" spans="1:8" x14ac:dyDescent="0.3">
      <c r="A445" s="46" t="s">
        <v>10</v>
      </c>
      <c r="B445" s="205">
        <f>'CASE DATA'!T23</f>
        <v>0</v>
      </c>
      <c r="C445" s="183"/>
      <c r="D445" s="183"/>
      <c r="E445" s="183"/>
      <c r="F445" s="183"/>
      <c r="G445" s="183"/>
      <c r="H445" s="183"/>
    </row>
    <row r="446" spans="1:8" ht="18" customHeight="1" x14ac:dyDescent="0.35">
      <c r="A446" s="202" t="s">
        <v>77</v>
      </c>
      <c r="B446" s="183"/>
      <c r="C446" s="183"/>
      <c r="D446" s="183"/>
      <c r="E446" s="183"/>
      <c r="F446" s="183"/>
      <c r="G446" s="183"/>
      <c r="H446" s="183"/>
    </row>
    <row r="447" spans="1:8" ht="28.8" customHeight="1" x14ac:dyDescent="0.3">
      <c r="A447" s="47" t="s">
        <v>44</v>
      </c>
      <c r="B447" s="33" t="s">
        <v>78</v>
      </c>
      <c r="C447" s="34" t="s">
        <v>48</v>
      </c>
      <c r="D447" s="34" t="s">
        <v>49</v>
      </c>
      <c r="E447" s="34" t="s">
        <v>50</v>
      </c>
      <c r="F447" s="35" t="s">
        <v>51</v>
      </c>
      <c r="G447" s="14" t="s">
        <v>79</v>
      </c>
      <c r="H447" s="48"/>
    </row>
    <row r="448" spans="1:8" x14ac:dyDescent="0.3">
      <c r="A448" s="49" t="str">
        <f>'EXPUNGEMENT &amp; 910.7'!E22</f>
        <v>NO</v>
      </c>
      <c r="B448" s="49" t="str">
        <f>'EXPUNGEMENT &amp; 910.7'!H22</f>
        <v>N/A</v>
      </c>
      <c r="C448" t="str">
        <f>'EXPUNGEMENT &amp; 910.7'!I22</f>
        <v>NO</v>
      </c>
      <c r="D448" t="str">
        <f>'EXPUNGEMENT &amp; 910.7'!J22</f>
        <v>N/A</v>
      </c>
      <c r="E448" t="str">
        <f>'EXPUNGEMENT &amp; 910.7'!K22</f>
        <v>N/A</v>
      </c>
      <c r="F448" t="str">
        <f>'EXPUNGEMENT &amp; 910.7'!L22</f>
        <v>N/A</v>
      </c>
      <c r="G448" s="17"/>
      <c r="H448" s="50"/>
    </row>
    <row r="449" spans="1:8" x14ac:dyDescent="0.3">
      <c r="A449" s="51" t="s">
        <v>56</v>
      </c>
      <c r="B449" s="36" t="s">
        <v>80</v>
      </c>
      <c r="C449" s="37" t="s">
        <v>49</v>
      </c>
      <c r="D449" s="37" t="s">
        <v>50</v>
      </c>
      <c r="E449" s="17"/>
      <c r="F449" s="17"/>
      <c r="G449" s="17"/>
      <c r="H449" s="50"/>
    </row>
    <row r="450" spans="1:8" x14ac:dyDescent="0.3">
      <c r="A450" s="52" t="str">
        <f>'EXPUNGEMENT &amp; 910.7'!S22</f>
        <v>NO</v>
      </c>
      <c r="B450" s="52" t="str">
        <f>'EXPUNGEMENT &amp; 910.7'!T22</f>
        <v>N/A</v>
      </c>
      <c r="C450" s="52" t="str">
        <f>'EXPUNGEMENT &amp; 910.7'!U22</f>
        <v>N/A</v>
      </c>
      <c r="D450" s="52" t="str">
        <f>'EXPUNGEMENT &amp; 910.7'!V22</f>
        <v>N/A</v>
      </c>
      <c r="E450" s="17"/>
      <c r="F450" s="17"/>
      <c r="G450" s="17"/>
      <c r="H450" s="50"/>
    </row>
    <row r="451" spans="1:8" ht="18.75" customHeight="1" x14ac:dyDescent="0.35">
      <c r="A451" s="202" t="s">
        <v>81</v>
      </c>
      <c r="B451" s="183"/>
      <c r="C451" s="183"/>
      <c r="D451" s="183"/>
      <c r="E451" s="183"/>
      <c r="F451" s="183"/>
      <c r="G451" s="203">
        <v>20</v>
      </c>
      <c r="H451" s="183"/>
    </row>
    <row r="452" spans="1:8" ht="15" customHeight="1" x14ac:dyDescent="0.3">
      <c r="A452" s="53" t="s">
        <v>63</v>
      </c>
      <c r="B452" s="15">
        <f>BANKRUPTCY!C23</f>
        <v>0</v>
      </c>
      <c r="C452" s="38" t="s">
        <v>64</v>
      </c>
      <c r="D452" s="15">
        <f>BANKRUPTCY!E23</f>
        <v>0</v>
      </c>
      <c r="E452" s="38" t="s">
        <v>65</v>
      </c>
      <c r="F452" s="18">
        <f>BANKRUPTCY!F23</f>
        <v>0</v>
      </c>
      <c r="G452" s="183"/>
      <c r="H452" s="183"/>
    </row>
    <row r="453" spans="1:8" ht="18.75" customHeight="1" x14ac:dyDescent="0.35">
      <c r="A453" s="202" t="s">
        <v>82</v>
      </c>
      <c r="B453" s="183"/>
      <c r="C453" s="183"/>
      <c r="D453" s="183"/>
      <c r="E453" s="183"/>
      <c r="F453" s="183"/>
      <c r="G453" s="183"/>
      <c r="H453" s="183"/>
    </row>
    <row r="454" spans="1:8" ht="15" customHeight="1" x14ac:dyDescent="0.3">
      <c r="A454" s="53" t="s">
        <v>63</v>
      </c>
      <c r="B454" s="15">
        <f>SOL!C23</f>
        <v>0</v>
      </c>
      <c r="C454" s="38" t="s">
        <v>64</v>
      </c>
      <c r="D454" s="15">
        <f>SOL!D23</f>
        <v>0</v>
      </c>
      <c r="E454" s="38" t="s">
        <v>65</v>
      </c>
      <c r="F454" s="18">
        <f>SOL!E23</f>
        <v>0</v>
      </c>
      <c r="G454" s="183"/>
      <c r="H454" s="183"/>
    </row>
    <row r="455" spans="1:8" ht="18.75" customHeight="1" x14ac:dyDescent="0.35">
      <c r="A455" s="202" t="s">
        <v>83</v>
      </c>
      <c r="B455" s="183"/>
      <c r="C455" s="183"/>
      <c r="D455" s="183"/>
      <c r="E455" s="40"/>
      <c r="F455" s="39"/>
      <c r="G455" s="183"/>
      <c r="H455" s="183"/>
    </row>
    <row r="456" spans="1:8" ht="15" customHeight="1" x14ac:dyDescent="0.3">
      <c r="A456" s="53" t="s">
        <v>69</v>
      </c>
      <c r="B456" s="15">
        <f>EXEMPTIONS!C23</f>
        <v>0</v>
      </c>
      <c r="C456" s="38" t="s">
        <v>70</v>
      </c>
      <c r="D456" s="15">
        <f>EXEMPTIONS!D23</f>
        <v>0</v>
      </c>
      <c r="E456" s="19"/>
      <c r="F456" s="19"/>
      <c r="G456" s="183"/>
      <c r="H456" s="183"/>
    </row>
    <row r="457" spans="1:8" ht="18.75" customHeight="1" x14ac:dyDescent="0.35">
      <c r="A457" s="202" t="s">
        <v>84</v>
      </c>
      <c r="B457" s="183"/>
      <c r="C457" s="183"/>
      <c r="D457" s="183"/>
      <c r="E457" s="40"/>
      <c r="F457" s="40"/>
      <c r="G457" s="183"/>
      <c r="H457" s="183"/>
    </row>
    <row r="458" spans="1:8" ht="15" customHeight="1" thickBot="1" x14ac:dyDescent="0.35">
      <c r="A458" s="54" t="s">
        <v>85</v>
      </c>
      <c r="B458" s="55" t="e">
        <f>#REF!</f>
        <v>#REF!</v>
      </c>
      <c r="C458" s="56" t="s">
        <v>86</v>
      </c>
      <c r="D458" s="55" t="e">
        <f>#REF!</f>
        <v>#REF!</v>
      </c>
      <c r="E458" s="204"/>
      <c r="F458" s="183"/>
      <c r="G458" s="183"/>
      <c r="H458" s="183"/>
    </row>
    <row r="462" spans="1:8" ht="15" customHeight="1" thickBot="1" x14ac:dyDescent="0.35"/>
    <row r="463" spans="1:8" x14ac:dyDescent="0.3">
      <c r="A463" s="63" t="s">
        <v>11</v>
      </c>
      <c r="B463" s="60" t="s">
        <v>12</v>
      </c>
      <c r="C463" s="60" t="s">
        <v>87</v>
      </c>
      <c r="D463" s="60" t="s">
        <v>13</v>
      </c>
      <c r="E463" s="60" t="s">
        <v>75</v>
      </c>
      <c r="F463" s="60" t="s">
        <v>16</v>
      </c>
      <c r="G463" s="60" t="s">
        <v>17</v>
      </c>
      <c r="H463" s="62" t="s">
        <v>18</v>
      </c>
    </row>
    <row r="464" spans="1:8" ht="17.399999999999999" customHeight="1" x14ac:dyDescent="0.35">
      <c r="A464" s="64">
        <f>'CASE DATA'!A24</f>
        <v>0</v>
      </c>
      <c r="B464" s="67">
        <f>'CASE DATA'!B24</f>
        <v>0</v>
      </c>
      <c r="C464" s="65" t="e">
        <f>'CASE DATA'!#REF!</f>
        <v>#REF!</v>
      </c>
      <c r="D464" s="65">
        <f>'CASE DATA'!C24</f>
        <v>0</v>
      </c>
      <c r="E464" s="67">
        <f>'CASE DATA'!E24</f>
        <v>0</v>
      </c>
      <c r="F464" s="67">
        <f>'CASE DATA'!F24</f>
        <v>0</v>
      </c>
      <c r="G464" s="67">
        <f>'CASE DATA'!G24</f>
        <v>0</v>
      </c>
      <c r="H464" s="68">
        <f>'CASE DATA'!H24</f>
        <v>0</v>
      </c>
    </row>
    <row r="465" spans="1:8" x14ac:dyDescent="0.3">
      <c r="A465" s="41" t="s">
        <v>20</v>
      </c>
      <c r="B465" s="20">
        <f>'CASE DATA'!I24</f>
        <v>0</v>
      </c>
      <c r="C465" s="21" t="s">
        <v>23</v>
      </c>
      <c r="D465" s="24">
        <f>'CASE DATA'!L24</f>
        <v>0</v>
      </c>
      <c r="E465" s="26" t="s">
        <v>26</v>
      </c>
      <c r="F465" s="29">
        <f>'CASE DATA'!O24</f>
        <v>0</v>
      </c>
      <c r="G465" s="31" t="s">
        <v>29</v>
      </c>
      <c r="H465" s="42">
        <f>'CASE DATA'!R24</f>
        <v>0</v>
      </c>
    </row>
    <row r="466" spans="1:8" x14ac:dyDescent="0.3">
      <c r="A466" s="43" t="s">
        <v>76</v>
      </c>
      <c r="B466" s="20">
        <f>'CASE DATA'!J24</f>
        <v>0</v>
      </c>
      <c r="C466" s="22" t="s">
        <v>24</v>
      </c>
      <c r="D466" s="24">
        <f>'CASE DATA'!M24</f>
        <v>0</v>
      </c>
      <c r="E466" s="27" t="s">
        <v>27</v>
      </c>
      <c r="F466" s="29">
        <f>'CASE DATA'!P24</f>
        <v>0</v>
      </c>
      <c r="G466" s="32" t="s">
        <v>30</v>
      </c>
      <c r="H466" s="42">
        <f>'CASE DATA'!S24</f>
        <v>0</v>
      </c>
    </row>
    <row r="467" spans="1:8" x14ac:dyDescent="0.3">
      <c r="A467" s="44" t="s">
        <v>22</v>
      </c>
      <c r="B467" s="20">
        <f>'CASE DATA'!K24</f>
        <v>0</v>
      </c>
      <c r="C467" s="23" t="s">
        <v>25</v>
      </c>
      <c r="D467" s="25">
        <f>'CASE DATA'!N24</f>
        <v>0</v>
      </c>
      <c r="E467" s="28" t="s">
        <v>28</v>
      </c>
      <c r="F467" s="30">
        <f>'CASE DATA'!Q24</f>
        <v>0</v>
      </c>
      <c r="G467" s="16"/>
      <c r="H467" s="45"/>
    </row>
    <row r="468" spans="1:8" x14ac:dyDescent="0.3">
      <c r="A468" s="46" t="s">
        <v>10</v>
      </c>
      <c r="B468" s="205">
        <f>'CASE DATA'!T24</f>
        <v>0</v>
      </c>
      <c r="C468" s="183"/>
      <c r="D468" s="183"/>
      <c r="E468" s="183"/>
      <c r="F468" s="183"/>
      <c r="G468" s="183"/>
      <c r="H468" s="183"/>
    </row>
    <row r="469" spans="1:8" ht="18" customHeight="1" x14ac:dyDescent="0.35">
      <c r="A469" s="202" t="s">
        <v>77</v>
      </c>
      <c r="B469" s="183"/>
      <c r="C469" s="183"/>
      <c r="D469" s="183"/>
      <c r="E469" s="183"/>
      <c r="F469" s="183"/>
      <c r="G469" s="183"/>
      <c r="H469" s="183"/>
    </row>
    <row r="470" spans="1:8" ht="28.8" customHeight="1" x14ac:dyDescent="0.3">
      <c r="A470" s="47" t="s">
        <v>44</v>
      </c>
      <c r="B470" s="33" t="s">
        <v>78</v>
      </c>
      <c r="C470" s="34" t="s">
        <v>48</v>
      </c>
      <c r="D470" s="34" t="s">
        <v>49</v>
      </c>
      <c r="E470" s="34" t="s">
        <v>50</v>
      </c>
      <c r="F470" s="35" t="s">
        <v>51</v>
      </c>
      <c r="G470" s="14" t="s">
        <v>79</v>
      </c>
      <c r="H470" s="48"/>
    </row>
    <row r="471" spans="1:8" x14ac:dyDescent="0.3">
      <c r="A471" s="49" t="str">
        <f>'EXPUNGEMENT &amp; 910.7'!E23</f>
        <v>NO</v>
      </c>
      <c r="B471" s="49" t="str">
        <f>'EXPUNGEMENT &amp; 910.7'!H23</f>
        <v>N/A</v>
      </c>
      <c r="C471" t="str">
        <f>'EXPUNGEMENT &amp; 910.7'!I23</f>
        <v>NO</v>
      </c>
      <c r="D471" t="str">
        <f>'EXPUNGEMENT &amp; 910.7'!J23</f>
        <v>N/A</v>
      </c>
      <c r="E471" t="str">
        <f>'EXPUNGEMENT &amp; 910.7'!K23</f>
        <v>N/A</v>
      </c>
      <c r="F471" t="str">
        <f>'EXPUNGEMENT &amp; 910.7'!L23</f>
        <v>N/A</v>
      </c>
      <c r="G471" s="17"/>
      <c r="H471" s="50"/>
    </row>
    <row r="472" spans="1:8" x14ac:dyDescent="0.3">
      <c r="A472" s="51" t="s">
        <v>56</v>
      </c>
      <c r="B472" s="36" t="s">
        <v>80</v>
      </c>
      <c r="C472" s="37" t="s">
        <v>49</v>
      </c>
      <c r="D472" s="37" t="s">
        <v>50</v>
      </c>
      <c r="E472" s="17"/>
      <c r="F472" s="17"/>
      <c r="G472" s="17"/>
      <c r="H472" s="50"/>
    </row>
    <row r="473" spans="1:8" x14ac:dyDescent="0.3">
      <c r="A473" s="52" t="str">
        <f>'EXPUNGEMENT &amp; 910.7'!S23</f>
        <v>NO</v>
      </c>
      <c r="B473" s="52" t="str">
        <f>'EXPUNGEMENT &amp; 910.7'!T23</f>
        <v>N/A</v>
      </c>
      <c r="C473" s="52" t="str">
        <f>'EXPUNGEMENT &amp; 910.7'!U23</f>
        <v>N/A</v>
      </c>
      <c r="D473" s="52" t="str">
        <f>'EXPUNGEMENT &amp; 910.7'!V23</f>
        <v>N/A</v>
      </c>
      <c r="E473" s="17"/>
      <c r="F473" s="17"/>
      <c r="G473" s="17"/>
      <c r="H473" s="50"/>
    </row>
    <row r="474" spans="1:8" ht="18" customHeight="1" x14ac:dyDescent="0.35">
      <c r="A474" s="202" t="s">
        <v>81</v>
      </c>
      <c r="B474" s="183"/>
      <c r="C474" s="183"/>
      <c r="D474" s="183"/>
      <c r="E474" s="183"/>
      <c r="F474" s="183"/>
      <c r="G474" s="203">
        <v>21</v>
      </c>
      <c r="H474" s="183"/>
    </row>
    <row r="475" spans="1:8" x14ac:dyDescent="0.3">
      <c r="A475" s="53" t="s">
        <v>63</v>
      </c>
      <c r="B475" s="15">
        <f>BANKRUPTCY!C24</f>
        <v>0</v>
      </c>
      <c r="C475" s="38" t="s">
        <v>64</v>
      </c>
      <c r="D475" s="15">
        <f>BANKRUPTCY!E24</f>
        <v>0</v>
      </c>
      <c r="E475" s="38" t="s">
        <v>65</v>
      </c>
      <c r="F475" s="18">
        <f>BANKRUPTCY!F24</f>
        <v>0</v>
      </c>
      <c r="G475" s="183"/>
      <c r="H475" s="183"/>
    </row>
    <row r="476" spans="1:8" ht="18" customHeight="1" x14ac:dyDescent="0.35">
      <c r="A476" s="202" t="s">
        <v>82</v>
      </c>
      <c r="B476" s="183"/>
      <c r="C476" s="183"/>
      <c r="D476" s="183"/>
      <c r="E476" s="183"/>
      <c r="F476" s="183"/>
      <c r="G476" s="183"/>
      <c r="H476" s="183"/>
    </row>
    <row r="477" spans="1:8" x14ac:dyDescent="0.3">
      <c r="A477" s="53" t="s">
        <v>63</v>
      </c>
      <c r="B477" s="15">
        <f>SOL!C24</f>
        <v>0</v>
      </c>
      <c r="C477" s="38" t="s">
        <v>64</v>
      </c>
      <c r="D477" s="15">
        <f>SOL!D24</f>
        <v>0</v>
      </c>
      <c r="E477" s="38" t="s">
        <v>65</v>
      </c>
      <c r="F477" s="18">
        <f>SOL!E24</f>
        <v>0</v>
      </c>
      <c r="G477" s="183"/>
      <c r="H477" s="183"/>
    </row>
    <row r="478" spans="1:8" ht="18" customHeight="1" x14ac:dyDescent="0.35">
      <c r="A478" s="202" t="s">
        <v>83</v>
      </c>
      <c r="B478" s="183"/>
      <c r="C478" s="183"/>
      <c r="D478" s="183"/>
      <c r="E478" s="40"/>
      <c r="F478" s="39"/>
      <c r="G478" s="183"/>
      <c r="H478" s="183"/>
    </row>
    <row r="479" spans="1:8" x14ac:dyDescent="0.3">
      <c r="A479" s="53" t="s">
        <v>69</v>
      </c>
      <c r="B479" s="15">
        <f>EXEMPTIONS!C24</f>
        <v>0</v>
      </c>
      <c r="C479" s="38" t="s">
        <v>70</v>
      </c>
      <c r="D479" s="15">
        <f>EXEMPTIONS!D24</f>
        <v>0</v>
      </c>
      <c r="E479" s="19"/>
      <c r="F479" s="19"/>
      <c r="G479" s="183"/>
      <c r="H479" s="183"/>
    </row>
    <row r="480" spans="1:8" ht="18" customHeight="1" x14ac:dyDescent="0.35">
      <c r="A480" s="202" t="s">
        <v>84</v>
      </c>
      <c r="B480" s="183"/>
      <c r="C480" s="183"/>
      <c r="D480" s="183"/>
      <c r="E480" s="40"/>
      <c r="F480" s="40"/>
      <c r="G480" s="183"/>
      <c r="H480" s="183"/>
    </row>
    <row r="481" spans="1:8" ht="15" customHeight="1" thickBot="1" x14ac:dyDescent="0.35">
      <c r="A481" s="54" t="s">
        <v>85</v>
      </c>
      <c r="B481" s="55" t="e">
        <f>#REF!</f>
        <v>#REF!</v>
      </c>
      <c r="C481" s="56" t="s">
        <v>86</v>
      </c>
      <c r="D481" s="55" t="e">
        <f>#REF!</f>
        <v>#REF!</v>
      </c>
      <c r="E481" s="204"/>
      <c r="F481" s="183"/>
      <c r="G481" s="183"/>
      <c r="H481" s="183"/>
    </row>
    <row r="485" spans="1:8" ht="15" customHeight="1" thickBot="1" x14ac:dyDescent="0.35"/>
    <row r="486" spans="1:8" x14ac:dyDescent="0.3">
      <c r="A486" s="63" t="s">
        <v>11</v>
      </c>
      <c r="B486" s="60" t="s">
        <v>12</v>
      </c>
      <c r="C486" s="60" t="s">
        <v>87</v>
      </c>
      <c r="D486" s="60" t="s">
        <v>13</v>
      </c>
      <c r="E486" s="60" t="s">
        <v>75</v>
      </c>
      <c r="F486" s="60" t="s">
        <v>16</v>
      </c>
      <c r="G486" s="60" t="s">
        <v>17</v>
      </c>
      <c r="H486" s="62" t="s">
        <v>18</v>
      </c>
    </row>
    <row r="487" spans="1:8" ht="17.399999999999999" customHeight="1" x14ac:dyDescent="0.35">
      <c r="A487" s="64">
        <f>'CASE DATA'!A25</f>
        <v>0</v>
      </c>
      <c r="B487" s="67">
        <f>'CASE DATA'!B25</f>
        <v>0</v>
      </c>
      <c r="C487" s="65" t="e">
        <f>'CASE DATA'!#REF!</f>
        <v>#REF!</v>
      </c>
      <c r="D487" s="65">
        <f>'CASE DATA'!C25</f>
        <v>0</v>
      </c>
      <c r="E487" s="67">
        <f>'CASE DATA'!E25</f>
        <v>0</v>
      </c>
      <c r="F487" s="67">
        <f>'CASE DATA'!F25</f>
        <v>0</v>
      </c>
      <c r="G487" s="67">
        <f>'CASE DATA'!G25</f>
        <v>0</v>
      </c>
      <c r="H487" s="68">
        <f>'CASE DATA'!H25</f>
        <v>0</v>
      </c>
    </row>
    <row r="488" spans="1:8" x14ac:dyDescent="0.3">
      <c r="A488" s="41" t="s">
        <v>20</v>
      </c>
      <c r="B488" s="20">
        <f>'CASE DATA'!I25</f>
        <v>0</v>
      </c>
      <c r="C488" s="21" t="s">
        <v>23</v>
      </c>
      <c r="D488" s="24">
        <f>'CASE DATA'!L25</f>
        <v>0</v>
      </c>
      <c r="E488" s="26" t="s">
        <v>26</v>
      </c>
      <c r="F488" s="29">
        <f>'CASE DATA'!O25</f>
        <v>0</v>
      </c>
      <c r="G488" s="31" t="s">
        <v>29</v>
      </c>
      <c r="H488" s="42">
        <f>'CASE DATA'!R25</f>
        <v>0</v>
      </c>
    </row>
    <row r="489" spans="1:8" x14ac:dyDescent="0.3">
      <c r="A489" s="43" t="s">
        <v>76</v>
      </c>
      <c r="B489" s="20">
        <f>'CASE DATA'!J25</f>
        <v>0</v>
      </c>
      <c r="C489" s="22" t="s">
        <v>24</v>
      </c>
      <c r="D489" s="24">
        <f>'CASE DATA'!M25</f>
        <v>0</v>
      </c>
      <c r="E489" s="27" t="s">
        <v>27</v>
      </c>
      <c r="F489" s="29">
        <f>'CASE DATA'!P25</f>
        <v>0</v>
      </c>
      <c r="G489" s="32" t="s">
        <v>30</v>
      </c>
      <c r="H489" s="42">
        <f>'CASE DATA'!S25</f>
        <v>0</v>
      </c>
    </row>
    <row r="490" spans="1:8" x14ac:dyDescent="0.3">
      <c r="A490" s="44" t="s">
        <v>22</v>
      </c>
      <c r="B490" s="20">
        <f>'CASE DATA'!K25</f>
        <v>0</v>
      </c>
      <c r="C490" s="23" t="s">
        <v>25</v>
      </c>
      <c r="D490" s="25">
        <f>'CASE DATA'!N25</f>
        <v>0</v>
      </c>
      <c r="E490" s="28" t="s">
        <v>28</v>
      </c>
      <c r="F490" s="30">
        <f>'CASE DATA'!Q25</f>
        <v>0</v>
      </c>
      <c r="G490" s="16"/>
      <c r="H490" s="45"/>
    </row>
    <row r="491" spans="1:8" x14ac:dyDescent="0.3">
      <c r="A491" s="46" t="s">
        <v>10</v>
      </c>
      <c r="B491" s="205">
        <f>'CASE DATA'!T25</f>
        <v>0</v>
      </c>
      <c r="C491" s="183"/>
      <c r="D491" s="183"/>
      <c r="E491" s="183"/>
      <c r="F491" s="183"/>
      <c r="G491" s="183"/>
      <c r="H491" s="183"/>
    </row>
    <row r="492" spans="1:8" ht="18" customHeight="1" x14ac:dyDescent="0.35">
      <c r="A492" s="202" t="s">
        <v>77</v>
      </c>
      <c r="B492" s="183"/>
      <c r="C492" s="183"/>
      <c r="D492" s="183"/>
      <c r="E492" s="183"/>
      <c r="F492" s="183"/>
      <c r="G492" s="183"/>
      <c r="H492" s="183"/>
    </row>
    <row r="493" spans="1:8" ht="28.8" customHeight="1" x14ac:dyDescent="0.3">
      <c r="A493" s="47" t="s">
        <v>44</v>
      </c>
      <c r="B493" s="33" t="s">
        <v>78</v>
      </c>
      <c r="C493" s="34" t="s">
        <v>48</v>
      </c>
      <c r="D493" s="34" t="s">
        <v>49</v>
      </c>
      <c r="E493" s="34" t="s">
        <v>50</v>
      </c>
      <c r="F493" s="35" t="s">
        <v>51</v>
      </c>
      <c r="G493" s="14" t="s">
        <v>79</v>
      </c>
      <c r="H493" s="48"/>
    </row>
    <row r="494" spans="1:8" x14ac:dyDescent="0.3">
      <c r="A494" s="49" t="str">
        <f>'EXPUNGEMENT &amp; 910.7'!E24</f>
        <v>NO</v>
      </c>
      <c r="B494" s="49" t="str">
        <f>'EXPUNGEMENT &amp; 910.7'!H24</f>
        <v>N/A</v>
      </c>
      <c r="C494" t="str">
        <f>'EXPUNGEMENT &amp; 910.7'!I24</f>
        <v>NO</v>
      </c>
      <c r="D494" t="str">
        <f>'EXPUNGEMENT &amp; 910.7'!J24</f>
        <v>N/A</v>
      </c>
      <c r="E494" t="str">
        <f>'EXPUNGEMENT &amp; 910.7'!K24</f>
        <v>N/A</v>
      </c>
      <c r="F494" t="str">
        <f>'EXPUNGEMENT &amp; 910.7'!L24</f>
        <v>N/A</v>
      </c>
      <c r="G494" s="17"/>
      <c r="H494" s="50"/>
    </row>
    <row r="495" spans="1:8" x14ac:dyDescent="0.3">
      <c r="A495" s="51" t="s">
        <v>56</v>
      </c>
      <c r="B495" s="36" t="s">
        <v>80</v>
      </c>
      <c r="C495" s="37" t="s">
        <v>49</v>
      </c>
      <c r="D495" s="37" t="s">
        <v>50</v>
      </c>
      <c r="E495" s="17"/>
      <c r="F495" s="17"/>
      <c r="G495" s="17"/>
      <c r="H495" s="50"/>
    </row>
    <row r="496" spans="1:8" x14ac:dyDescent="0.3">
      <c r="A496" s="52" t="str">
        <f>'EXPUNGEMENT &amp; 910.7'!S24</f>
        <v>NO</v>
      </c>
      <c r="B496" s="52" t="str">
        <f>'EXPUNGEMENT &amp; 910.7'!T24</f>
        <v>N/A</v>
      </c>
      <c r="C496" s="52" t="str">
        <f>'EXPUNGEMENT &amp; 910.7'!U24</f>
        <v>N/A</v>
      </c>
      <c r="D496" s="52" t="str">
        <f>'EXPUNGEMENT &amp; 910.7'!V24</f>
        <v>N/A</v>
      </c>
      <c r="E496" s="17"/>
      <c r="F496" s="17"/>
      <c r="G496" s="17"/>
      <c r="H496" s="50"/>
    </row>
    <row r="497" spans="1:8" ht="18" customHeight="1" x14ac:dyDescent="0.35">
      <c r="A497" s="202" t="s">
        <v>81</v>
      </c>
      <c r="B497" s="183"/>
      <c r="C497" s="183"/>
      <c r="D497" s="183"/>
      <c r="E497" s="183"/>
      <c r="F497" s="183"/>
      <c r="G497" s="203">
        <v>22</v>
      </c>
      <c r="H497" s="183"/>
    </row>
    <row r="498" spans="1:8" x14ac:dyDescent="0.3">
      <c r="A498" s="53" t="s">
        <v>63</v>
      </c>
      <c r="B498" s="15">
        <f>BANKRUPTCY!C25</f>
        <v>0</v>
      </c>
      <c r="C498" s="38" t="s">
        <v>64</v>
      </c>
      <c r="D498" s="15">
        <f>BANKRUPTCY!E25</f>
        <v>0</v>
      </c>
      <c r="E498" s="38" t="s">
        <v>65</v>
      </c>
      <c r="F498" s="18">
        <f>BANKRUPTCY!F25</f>
        <v>0</v>
      </c>
      <c r="G498" s="183"/>
      <c r="H498" s="183"/>
    </row>
    <row r="499" spans="1:8" ht="18" customHeight="1" x14ac:dyDescent="0.35">
      <c r="A499" s="202" t="s">
        <v>82</v>
      </c>
      <c r="B499" s="183"/>
      <c r="C499" s="183"/>
      <c r="D499" s="183"/>
      <c r="E499" s="183"/>
      <c r="F499" s="183"/>
      <c r="G499" s="183"/>
      <c r="H499" s="183"/>
    </row>
    <row r="500" spans="1:8" x14ac:dyDescent="0.3">
      <c r="A500" s="53" t="s">
        <v>63</v>
      </c>
      <c r="B500" s="15">
        <f>SOL!C25</f>
        <v>0</v>
      </c>
      <c r="C500" s="38" t="s">
        <v>64</v>
      </c>
      <c r="D500" s="15">
        <f>SOL!D25</f>
        <v>0</v>
      </c>
      <c r="E500" s="38" t="s">
        <v>65</v>
      </c>
      <c r="F500" s="18">
        <f>SOL!E25</f>
        <v>0</v>
      </c>
      <c r="G500" s="183"/>
      <c r="H500" s="183"/>
    </row>
    <row r="501" spans="1:8" ht="18" customHeight="1" x14ac:dyDescent="0.35">
      <c r="A501" s="202" t="s">
        <v>83</v>
      </c>
      <c r="B501" s="183"/>
      <c r="C501" s="183"/>
      <c r="D501" s="183"/>
      <c r="E501" s="40"/>
      <c r="F501" s="39"/>
      <c r="G501" s="183"/>
      <c r="H501" s="183"/>
    </row>
    <row r="502" spans="1:8" x14ac:dyDescent="0.3">
      <c r="A502" s="53" t="s">
        <v>69</v>
      </c>
      <c r="B502" s="15">
        <f>EXEMPTIONS!C25</f>
        <v>0</v>
      </c>
      <c r="C502" s="38" t="s">
        <v>70</v>
      </c>
      <c r="D502" s="15">
        <f>EXEMPTIONS!D25</f>
        <v>0</v>
      </c>
      <c r="E502" s="19"/>
      <c r="F502" s="19"/>
      <c r="G502" s="183"/>
      <c r="H502" s="183"/>
    </row>
    <row r="503" spans="1:8" ht="18" customHeight="1" x14ac:dyDescent="0.35">
      <c r="A503" s="202" t="s">
        <v>84</v>
      </c>
      <c r="B503" s="183"/>
      <c r="C503" s="183"/>
      <c r="D503" s="183"/>
      <c r="E503" s="40"/>
      <c r="F503" s="40"/>
      <c r="G503" s="183"/>
      <c r="H503" s="183"/>
    </row>
    <row r="504" spans="1:8" ht="15" customHeight="1" thickBot="1" x14ac:dyDescent="0.35">
      <c r="A504" s="54" t="s">
        <v>85</v>
      </c>
      <c r="B504" s="55" t="e">
        <f>#REF!</f>
        <v>#REF!</v>
      </c>
      <c r="C504" s="56" t="s">
        <v>86</v>
      </c>
      <c r="D504" s="55" t="e">
        <f>#REF!</f>
        <v>#REF!</v>
      </c>
      <c r="E504" s="204"/>
      <c r="F504" s="183"/>
      <c r="G504" s="183"/>
      <c r="H504" s="183"/>
    </row>
    <row r="508" spans="1:8" ht="15" customHeight="1" thickBot="1" x14ac:dyDescent="0.35"/>
    <row r="509" spans="1:8" x14ac:dyDescent="0.3">
      <c r="A509" s="63" t="s">
        <v>11</v>
      </c>
      <c r="B509" s="60" t="s">
        <v>12</v>
      </c>
      <c r="C509" s="60" t="s">
        <v>87</v>
      </c>
      <c r="D509" s="60" t="s">
        <v>13</v>
      </c>
      <c r="E509" s="60" t="s">
        <v>75</v>
      </c>
      <c r="F509" s="60" t="s">
        <v>16</v>
      </c>
      <c r="G509" s="60" t="s">
        <v>17</v>
      </c>
      <c r="H509" s="62" t="s">
        <v>18</v>
      </c>
    </row>
    <row r="510" spans="1:8" ht="17.399999999999999" customHeight="1" x14ac:dyDescent="0.35">
      <c r="A510" s="64">
        <f>'CASE DATA'!A26</f>
        <v>0</v>
      </c>
      <c r="B510" s="67">
        <f>'CASE DATA'!B26</f>
        <v>0</v>
      </c>
      <c r="C510" s="65" t="e">
        <f>'CASE DATA'!#REF!</f>
        <v>#REF!</v>
      </c>
      <c r="D510" s="65">
        <f>'CASE DATA'!C26</f>
        <v>0</v>
      </c>
      <c r="E510" s="67">
        <f>'CASE DATA'!E26</f>
        <v>0</v>
      </c>
      <c r="F510" s="67">
        <f>'CASE DATA'!F26</f>
        <v>0</v>
      </c>
      <c r="G510" s="67">
        <f>'CASE DATA'!G26</f>
        <v>0</v>
      </c>
      <c r="H510" s="68">
        <f>'CASE DATA'!H26</f>
        <v>0</v>
      </c>
    </row>
    <row r="511" spans="1:8" x14ac:dyDescent="0.3">
      <c r="A511" s="41" t="s">
        <v>20</v>
      </c>
      <c r="B511" s="20">
        <f>'CASE DATA'!I26</f>
        <v>0</v>
      </c>
      <c r="C511" s="21" t="s">
        <v>23</v>
      </c>
      <c r="D511" s="24">
        <f>'CASE DATA'!L26</f>
        <v>0</v>
      </c>
      <c r="E511" s="26" t="s">
        <v>26</v>
      </c>
      <c r="F511" s="29">
        <f>'CASE DATA'!O26</f>
        <v>0</v>
      </c>
      <c r="G511" s="31" t="s">
        <v>29</v>
      </c>
      <c r="H511" s="42">
        <f>'CASE DATA'!R26</f>
        <v>0</v>
      </c>
    </row>
    <row r="512" spans="1:8" x14ac:dyDescent="0.3">
      <c r="A512" s="43" t="s">
        <v>76</v>
      </c>
      <c r="B512" s="20">
        <f>'CASE DATA'!J26</f>
        <v>0</v>
      </c>
      <c r="C512" s="22" t="s">
        <v>24</v>
      </c>
      <c r="D512" s="24">
        <f>'CASE DATA'!M26</f>
        <v>0</v>
      </c>
      <c r="E512" s="27" t="s">
        <v>27</v>
      </c>
      <c r="F512" s="29">
        <f>'CASE DATA'!P26</f>
        <v>0</v>
      </c>
      <c r="G512" s="32" t="s">
        <v>30</v>
      </c>
      <c r="H512" s="42">
        <f>'CASE DATA'!S26</f>
        <v>0</v>
      </c>
    </row>
    <row r="513" spans="1:8" x14ac:dyDescent="0.3">
      <c r="A513" s="44" t="s">
        <v>22</v>
      </c>
      <c r="B513" s="20">
        <f>'CASE DATA'!K26</f>
        <v>0</v>
      </c>
      <c r="C513" s="23" t="s">
        <v>25</v>
      </c>
      <c r="D513" s="25">
        <f>'CASE DATA'!N26</f>
        <v>0</v>
      </c>
      <c r="E513" s="28" t="s">
        <v>28</v>
      </c>
      <c r="F513" s="30">
        <f>'CASE DATA'!Q26</f>
        <v>0</v>
      </c>
      <c r="G513" s="16"/>
      <c r="H513" s="45"/>
    </row>
    <row r="514" spans="1:8" x14ac:dyDescent="0.3">
      <c r="A514" s="46" t="s">
        <v>10</v>
      </c>
      <c r="B514" s="205">
        <f>'CASE DATA'!T26</f>
        <v>0</v>
      </c>
      <c r="C514" s="183"/>
      <c r="D514" s="183"/>
      <c r="E514" s="183"/>
      <c r="F514" s="183"/>
      <c r="G514" s="183"/>
      <c r="H514" s="183"/>
    </row>
    <row r="515" spans="1:8" ht="18" customHeight="1" x14ac:dyDescent="0.35">
      <c r="A515" s="202" t="s">
        <v>77</v>
      </c>
      <c r="B515" s="183"/>
      <c r="C515" s="183"/>
      <c r="D515" s="183"/>
      <c r="E515" s="183"/>
      <c r="F515" s="183"/>
      <c r="G515" s="183"/>
      <c r="H515" s="183"/>
    </row>
    <row r="516" spans="1:8" ht="28.8" customHeight="1" x14ac:dyDescent="0.3">
      <c r="A516" s="47" t="s">
        <v>44</v>
      </c>
      <c r="B516" s="33" t="s">
        <v>78</v>
      </c>
      <c r="C516" s="34" t="s">
        <v>48</v>
      </c>
      <c r="D516" s="34" t="s">
        <v>49</v>
      </c>
      <c r="E516" s="34" t="s">
        <v>50</v>
      </c>
      <c r="F516" s="35" t="s">
        <v>51</v>
      </c>
      <c r="G516" s="14" t="s">
        <v>79</v>
      </c>
      <c r="H516" s="48"/>
    </row>
    <row r="517" spans="1:8" x14ac:dyDescent="0.3">
      <c r="A517" s="49" t="str">
        <f>'EXPUNGEMENT &amp; 910.7'!E25</f>
        <v>NO</v>
      </c>
      <c r="B517" s="49" t="str">
        <f>'EXPUNGEMENT &amp; 910.7'!H25</f>
        <v>N/A</v>
      </c>
      <c r="C517" t="str">
        <f>'EXPUNGEMENT &amp; 910.7'!I25</f>
        <v>NO</v>
      </c>
      <c r="D517" t="str">
        <f>'EXPUNGEMENT &amp; 910.7'!J25</f>
        <v>N/A</v>
      </c>
      <c r="E517" t="str">
        <f>'EXPUNGEMENT &amp; 910.7'!K25</f>
        <v>N/A</v>
      </c>
      <c r="F517" t="str">
        <f>'EXPUNGEMENT &amp; 910.7'!L25</f>
        <v>N/A</v>
      </c>
      <c r="G517" s="17"/>
      <c r="H517" s="50"/>
    </row>
    <row r="518" spans="1:8" x14ac:dyDescent="0.3">
      <c r="A518" s="51" t="s">
        <v>56</v>
      </c>
      <c r="B518" s="36" t="s">
        <v>80</v>
      </c>
      <c r="C518" s="37" t="s">
        <v>49</v>
      </c>
      <c r="D518" s="37" t="s">
        <v>50</v>
      </c>
      <c r="E518" s="17"/>
      <c r="F518" s="17"/>
      <c r="G518" s="17"/>
      <c r="H518" s="50"/>
    </row>
    <row r="519" spans="1:8" x14ac:dyDescent="0.3">
      <c r="A519" s="52" t="str">
        <f>'EXPUNGEMENT &amp; 910.7'!S25</f>
        <v>NO</v>
      </c>
      <c r="B519" s="52" t="str">
        <f>'EXPUNGEMENT &amp; 910.7'!T25</f>
        <v>N/A</v>
      </c>
      <c r="C519" s="52" t="str">
        <f>'EXPUNGEMENT &amp; 910.7'!U25</f>
        <v>N/A</v>
      </c>
      <c r="D519" s="52" t="str">
        <f>'EXPUNGEMENT &amp; 910.7'!V25</f>
        <v>N/A</v>
      </c>
      <c r="E519" s="17"/>
      <c r="F519" s="17"/>
      <c r="G519" s="17"/>
      <c r="H519" s="50"/>
    </row>
    <row r="520" spans="1:8" ht="18.75" customHeight="1" x14ac:dyDescent="0.35">
      <c r="A520" s="202" t="s">
        <v>81</v>
      </c>
      <c r="B520" s="183"/>
      <c r="C520" s="183"/>
      <c r="D520" s="183"/>
      <c r="E520" s="183"/>
      <c r="F520" s="183"/>
      <c r="G520" s="203">
        <v>23</v>
      </c>
      <c r="H520" s="183"/>
    </row>
    <row r="521" spans="1:8" ht="15" customHeight="1" x14ac:dyDescent="0.3">
      <c r="A521" s="53" t="s">
        <v>63</v>
      </c>
      <c r="B521" s="15">
        <f>BANKRUPTCY!C26</f>
        <v>0</v>
      </c>
      <c r="C521" s="38" t="s">
        <v>64</v>
      </c>
      <c r="D521" s="15">
        <f>BANKRUPTCY!E26</f>
        <v>0</v>
      </c>
      <c r="E521" s="38" t="s">
        <v>65</v>
      </c>
      <c r="F521" s="18">
        <f>BANKRUPTCY!F26</f>
        <v>0</v>
      </c>
      <c r="G521" s="183"/>
      <c r="H521" s="183"/>
    </row>
    <row r="522" spans="1:8" ht="18.75" customHeight="1" x14ac:dyDescent="0.35">
      <c r="A522" s="202" t="s">
        <v>82</v>
      </c>
      <c r="B522" s="183"/>
      <c r="C522" s="183"/>
      <c r="D522" s="183"/>
      <c r="E522" s="183"/>
      <c r="F522" s="183"/>
      <c r="G522" s="183"/>
      <c r="H522" s="183"/>
    </row>
    <row r="523" spans="1:8" ht="15" customHeight="1" x14ac:dyDescent="0.3">
      <c r="A523" s="53" t="s">
        <v>63</v>
      </c>
      <c r="B523" s="15">
        <f>SOL!C26</f>
        <v>0</v>
      </c>
      <c r="C523" s="38" t="s">
        <v>64</v>
      </c>
      <c r="D523" s="15">
        <f>SOL!D26</f>
        <v>0</v>
      </c>
      <c r="E523" s="38" t="s">
        <v>65</v>
      </c>
      <c r="F523" s="18">
        <f>SOL!E26</f>
        <v>0</v>
      </c>
      <c r="G523" s="183"/>
      <c r="H523" s="183"/>
    </row>
    <row r="524" spans="1:8" ht="18.75" customHeight="1" x14ac:dyDescent="0.35">
      <c r="A524" s="202" t="s">
        <v>83</v>
      </c>
      <c r="B524" s="183"/>
      <c r="C524" s="183"/>
      <c r="D524" s="183"/>
      <c r="E524" s="40"/>
      <c r="F524" s="39"/>
      <c r="G524" s="183"/>
      <c r="H524" s="183"/>
    </row>
    <row r="525" spans="1:8" ht="15" customHeight="1" x14ac:dyDescent="0.3">
      <c r="A525" s="53" t="s">
        <v>69</v>
      </c>
      <c r="B525" s="15">
        <f>EXEMPTIONS!C26</f>
        <v>0</v>
      </c>
      <c r="C525" s="38" t="s">
        <v>70</v>
      </c>
      <c r="D525" s="15">
        <f>EXEMPTIONS!D26</f>
        <v>0</v>
      </c>
      <c r="E525" s="19"/>
      <c r="F525" s="19"/>
      <c r="G525" s="183"/>
      <c r="H525" s="183"/>
    </row>
    <row r="526" spans="1:8" ht="18.75" customHeight="1" x14ac:dyDescent="0.35">
      <c r="A526" s="202" t="s">
        <v>84</v>
      </c>
      <c r="B526" s="183"/>
      <c r="C526" s="183"/>
      <c r="D526" s="183"/>
      <c r="E526" s="40"/>
      <c r="F526" s="40"/>
      <c r="G526" s="183"/>
      <c r="H526" s="183"/>
    </row>
    <row r="527" spans="1:8" ht="15" customHeight="1" thickBot="1" x14ac:dyDescent="0.35">
      <c r="A527" s="54" t="s">
        <v>85</v>
      </c>
      <c r="B527" s="55" t="e">
        <f>#REF!</f>
        <v>#REF!</v>
      </c>
      <c r="C527" s="56" t="s">
        <v>86</v>
      </c>
      <c r="D527" s="55" t="e">
        <f>#REF!</f>
        <v>#REF!</v>
      </c>
      <c r="E527" s="204"/>
      <c r="F527" s="183"/>
      <c r="G527" s="183"/>
      <c r="H527" s="183"/>
    </row>
    <row r="531" spans="1:8" ht="15" customHeight="1" thickBot="1" x14ac:dyDescent="0.35"/>
    <row r="532" spans="1:8" x14ac:dyDescent="0.3">
      <c r="A532" s="63" t="s">
        <v>11</v>
      </c>
      <c r="B532" s="60" t="s">
        <v>12</v>
      </c>
      <c r="C532" s="60" t="s">
        <v>87</v>
      </c>
      <c r="D532" s="60" t="s">
        <v>13</v>
      </c>
      <c r="E532" s="60" t="s">
        <v>75</v>
      </c>
      <c r="F532" s="60" t="s">
        <v>16</v>
      </c>
      <c r="G532" s="60" t="s">
        <v>17</v>
      </c>
      <c r="H532" s="62" t="s">
        <v>18</v>
      </c>
    </row>
    <row r="533" spans="1:8" ht="17.399999999999999" customHeight="1" x14ac:dyDescent="0.35">
      <c r="A533" s="64">
        <f>'CASE DATA'!A27</f>
        <v>0</v>
      </c>
      <c r="B533" s="67">
        <f>'CASE DATA'!B27</f>
        <v>0</v>
      </c>
      <c r="C533" s="65" t="e">
        <f>'CASE DATA'!#REF!</f>
        <v>#REF!</v>
      </c>
      <c r="D533" s="65">
        <f>'CASE DATA'!C27</f>
        <v>0</v>
      </c>
      <c r="E533" s="67">
        <f>'CASE DATA'!E27</f>
        <v>0</v>
      </c>
      <c r="F533" s="67">
        <f>'CASE DATA'!F27</f>
        <v>0</v>
      </c>
      <c r="G533" s="67">
        <f>'CASE DATA'!G27</f>
        <v>0</v>
      </c>
      <c r="H533" s="68">
        <f>'CASE DATA'!H27</f>
        <v>0</v>
      </c>
    </row>
    <row r="534" spans="1:8" x14ac:dyDescent="0.3">
      <c r="A534" s="41" t="s">
        <v>20</v>
      </c>
      <c r="B534" s="20">
        <f>'CASE DATA'!I27</f>
        <v>0</v>
      </c>
      <c r="C534" s="21" t="s">
        <v>23</v>
      </c>
      <c r="D534" s="24">
        <f>'CASE DATA'!L27</f>
        <v>0</v>
      </c>
      <c r="E534" s="26" t="s">
        <v>26</v>
      </c>
      <c r="F534" s="29">
        <f>'CASE DATA'!O27</f>
        <v>0</v>
      </c>
      <c r="G534" s="31" t="s">
        <v>29</v>
      </c>
      <c r="H534" s="42">
        <f>'CASE DATA'!R27</f>
        <v>0</v>
      </c>
    </row>
    <row r="535" spans="1:8" x14ac:dyDescent="0.3">
      <c r="A535" s="43" t="s">
        <v>76</v>
      </c>
      <c r="B535" s="20">
        <f>'CASE DATA'!J27</f>
        <v>0</v>
      </c>
      <c r="C535" s="22" t="s">
        <v>24</v>
      </c>
      <c r="D535" s="24">
        <f>'CASE DATA'!M27</f>
        <v>0</v>
      </c>
      <c r="E535" s="27" t="s">
        <v>27</v>
      </c>
      <c r="F535" s="29">
        <f>'CASE DATA'!P27</f>
        <v>0</v>
      </c>
      <c r="G535" s="32" t="s">
        <v>30</v>
      </c>
      <c r="H535" s="42">
        <f>'CASE DATA'!S27</f>
        <v>0</v>
      </c>
    </row>
    <row r="536" spans="1:8" x14ac:dyDescent="0.3">
      <c r="A536" s="44" t="s">
        <v>22</v>
      </c>
      <c r="B536" s="20">
        <f>'CASE DATA'!K27</f>
        <v>0</v>
      </c>
      <c r="C536" s="23" t="s">
        <v>25</v>
      </c>
      <c r="D536" s="25">
        <f>'CASE DATA'!N27</f>
        <v>0</v>
      </c>
      <c r="E536" s="28" t="s">
        <v>28</v>
      </c>
      <c r="F536" s="30">
        <f>'CASE DATA'!Q27</f>
        <v>0</v>
      </c>
      <c r="G536" s="16"/>
      <c r="H536" s="45"/>
    </row>
    <row r="537" spans="1:8" x14ac:dyDescent="0.3">
      <c r="A537" s="46" t="s">
        <v>10</v>
      </c>
      <c r="B537" s="205">
        <f>'CASE DATA'!T27</f>
        <v>0</v>
      </c>
      <c r="C537" s="183"/>
      <c r="D537" s="183"/>
      <c r="E537" s="183"/>
      <c r="F537" s="183"/>
      <c r="G537" s="183"/>
      <c r="H537" s="183"/>
    </row>
    <row r="538" spans="1:8" ht="18" customHeight="1" x14ac:dyDescent="0.35">
      <c r="A538" s="202" t="s">
        <v>77</v>
      </c>
      <c r="B538" s="183"/>
      <c r="C538" s="183"/>
      <c r="D538" s="183"/>
      <c r="E538" s="183"/>
      <c r="F538" s="183"/>
      <c r="G538" s="183"/>
      <c r="H538" s="183"/>
    </row>
    <row r="539" spans="1:8" ht="28.8" customHeight="1" x14ac:dyDescent="0.3">
      <c r="A539" s="47" t="s">
        <v>44</v>
      </c>
      <c r="B539" s="33" t="s">
        <v>78</v>
      </c>
      <c r="C539" s="34" t="s">
        <v>48</v>
      </c>
      <c r="D539" s="34" t="s">
        <v>49</v>
      </c>
      <c r="E539" s="34" t="s">
        <v>50</v>
      </c>
      <c r="F539" s="35" t="s">
        <v>51</v>
      </c>
      <c r="G539" s="14" t="s">
        <v>79</v>
      </c>
      <c r="H539" s="48"/>
    </row>
    <row r="540" spans="1:8" x14ac:dyDescent="0.3">
      <c r="A540" s="49" t="str">
        <f>'EXPUNGEMENT &amp; 910.7'!E26</f>
        <v>NO</v>
      </c>
      <c r="B540" s="49" t="str">
        <f>'EXPUNGEMENT &amp; 910.7'!H26</f>
        <v>N/A</v>
      </c>
      <c r="C540" t="str">
        <f>'EXPUNGEMENT &amp; 910.7'!I26</f>
        <v>NO</v>
      </c>
      <c r="D540" t="str">
        <f>'EXPUNGEMENT &amp; 910.7'!J26</f>
        <v>N/A</v>
      </c>
      <c r="E540" t="str">
        <f>'EXPUNGEMENT &amp; 910.7'!K26</f>
        <v>N/A</v>
      </c>
      <c r="F540" t="str">
        <f>'EXPUNGEMENT &amp; 910.7'!L26</f>
        <v>N/A</v>
      </c>
      <c r="G540" s="17"/>
      <c r="H540" s="50"/>
    </row>
    <row r="541" spans="1:8" x14ac:dyDescent="0.3">
      <c r="A541" s="51" t="s">
        <v>56</v>
      </c>
      <c r="B541" s="36" t="s">
        <v>80</v>
      </c>
      <c r="C541" s="37" t="s">
        <v>49</v>
      </c>
      <c r="D541" s="37" t="s">
        <v>50</v>
      </c>
      <c r="E541" s="17"/>
      <c r="F541" s="17"/>
      <c r="G541" s="17"/>
      <c r="H541" s="50"/>
    </row>
    <row r="542" spans="1:8" x14ac:dyDescent="0.3">
      <c r="A542" s="52" t="str">
        <f>'EXPUNGEMENT &amp; 910.7'!S26</f>
        <v>NO</v>
      </c>
      <c r="B542" s="52" t="str">
        <f>'EXPUNGEMENT &amp; 910.7'!T26</f>
        <v>N/A</v>
      </c>
      <c r="C542" s="52" t="str">
        <f>'EXPUNGEMENT &amp; 910.7'!U26</f>
        <v>N/A</v>
      </c>
      <c r="D542" s="52" t="str">
        <f>'EXPUNGEMENT &amp; 910.7'!V26</f>
        <v>N/A</v>
      </c>
      <c r="E542" s="17"/>
      <c r="F542" s="17"/>
      <c r="G542" s="17"/>
      <c r="H542" s="50"/>
    </row>
    <row r="543" spans="1:8" ht="18" customHeight="1" x14ac:dyDescent="0.35">
      <c r="A543" s="202" t="s">
        <v>81</v>
      </c>
      <c r="B543" s="183"/>
      <c r="C543" s="183"/>
      <c r="D543" s="183"/>
      <c r="E543" s="183"/>
      <c r="F543" s="183"/>
      <c r="G543" s="203">
        <v>24</v>
      </c>
      <c r="H543" s="183"/>
    </row>
    <row r="544" spans="1:8" x14ac:dyDescent="0.3">
      <c r="A544" s="53" t="s">
        <v>63</v>
      </c>
      <c r="B544" s="15">
        <f>BANKRUPTCY!C27</f>
        <v>0</v>
      </c>
      <c r="C544" s="38" t="s">
        <v>64</v>
      </c>
      <c r="D544" s="15">
        <f>BANKRUPTCY!E27</f>
        <v>0</v>
      </c>
      <c r="E544" s="38" t="s">
        <v>65</v>
      </c>
      <c r="F544" s="18">
        <f>BANKRUPTCY!F27</f>
        <v>0</v>
      </c>
      <c r="G544" s="183"/>
      <c r="H544" s="183"/>
    </row>
    <row r="545" spans="1:8" ht="18" customHeight="1" x14ac:dyDescent="0.35">
      <c r="A545" s="202" t="s">
        <v>82</v>
      </c>
      <c r="B545" s="183"/>
      <c r="C545" s="183"/>
      <c r="D545" s="183"/>
      <c r="E545" s="183"/>
      <c r="F545" s="183"/>
      <c r="G545" s="183"/>
      <c r="H545" s="183"/>
    </row>
    <row r="546" spans="1:8" x14ac:dyDescent="0.3">
      <c r="A546" s="53" t="s">
        <v>63</v>
      </c>
      <c r="B546" s="15">
        <f>SOL!C27</f>
        <v>0</v>
      </c>
      <c r="C546" s="38" t="s">
        <v>64</v>
      </c>
      <c r="D546" s="15">
        <f>SOL!D27</f>
        <v>0</v>
      </c>
      <c r="E546" s="38" t="s">
        <v>65</v>
      </c>
      <c r="F546" s="18">
        <f>SOL!E27</f>
        <v>0</v>
      </c>
      <c r="G546" s="183"/>
      <c r="H546" s="183"/>
    </row>
    <row r="547" spans="1:8" ht="18" customHeight="1" x14ac:dyDescent="0.35">
      <c r="A547" s="202" t="s">
        <v>83</v>
      </c>
      <c r="B547" s="183"/>
      <c r="C547" s="183"/>
      <c r="D547" s="183"/>
      <c r="E547" s="40"/>
      <c r="F547" s="39"/>
      <c r="G547" s="183"/>
      <c r="H547" s="183"/>
    </row>
    <row r="548" spans="1:8" x14ac:dyDescent="0.3">
      <c r="A548" s="53" t="s">
        <v>69</v>
      </c>
      <c r="B548" s="15">
        <f>EXEMPTIONS!C27</f>
        <v>0</v>
      </c>
      <c r="C548" s="38" t="s">
        <v>70</v>
      </c>
      <c r="D548" s="15">
        <f>EXEMPTIONS!D27</f>
        <v>0</v>
      </c>
      <c r="E548" s="19"/>
      <c r="F548" s="19"/>
      <c r="G548" s="183"/>
      <c r="H548" s="183"/>
    </row>
    <row r="549" spans="1:8" ht="18" customHeight="1" x14ac:dyDescent="0.35">
      <c r="A549" s="202" t="s">
        <v>84</v>
      </c>
      <c r="B549" s="183"/>
      <c r="C549" s="183"/>
      <c r="D549" s="183"/>
      <c r="E549" s="40"/>
      <c r="F549" s="40"/>
      <c r="G549" s="183"/>
      <c r="H549" s="183"/>
    </row>
    <row r="550" spans="1:8" ht="15" customHeight="1" thickBot="1" x14ac:dyDescent="0.35">
      <c r="A550" s="54" t="s">
        <v>85</v>
      </c>
      <c r="B550" s="55" t="e">
        <f>#REF!</f>
        <v>#REF!</v>
      </c>
      <c r="C550" s="56" t="s">
        <v>86</v>
      </c>
      <c r="D550" s="55" t="e">
        <f>#REF!</f>
        <v>#REF!</v>
      </c>
      <c r="E550" s="204"/>
      <c r="F550" s="183"/>
      <c r="G550" s="183"/>
      <c r="H550" s="183"/>
    </row>
    <row r="554" spans="1:8" ht="15" customHeight="1" thickBot="1" x14ac:dyDescent="0.35"/>
    <row r="555" spans="1:8" x14ac:dyDescent="0.3">
      <c r="A555" s="63" t="s">
        <v>11</v>
      </c>
      <c r="B555" s="60" t="s">
        <v>12</v>
      </c>
      <c r="C555" s="60" t="s">
        <v>87</v>
      </c>
      <c r="D555" s="60" t="s">
        <v>13</v>
      </c>
      <c r="E555" s="60" t="s">
        <v>75</v>
      </c>
      <c r="F555" s="60" t="s">
        <v>16</v>
      </c>
      <c r="G555" s="60" t="s">
        <v>17</v>
      </c>
      <c r="H555" s="62" t="s">
        <v>18</v>
      </c>
    </row>
    <row r="556" spans="1:8" ht="17.399999999999999" customHeight="1" x14ac:dyDescent="0.35">
      <c r="A556" s="64">
        <f>'CASE DATA'!A28</f>
        <v>0</v>
      </c>
      <c r="B556" s="67">
        <f>'CASE DATA'!B28</f>
        <v>0</v>
      </c>
      <c r="C556" s="65" t="e">
        <f>'CASE DATA'!#REF!</f>
        <v>#REF!</v>
      </c>
      <c r="D556" s="65">
        <f>'CASE DATA'!C28</f>
        <v>0</v>
      </c>
      <c r="E556" s="67">
        <f>'CASE DATA'!E28</f>
        <v>0</v>
      </c>
      <c r="F556" s="67">
        <f>'CASE DATA'!F28</f>
        <v>0</v>
      </c>
      <c r="G556" s="67">
        <f>'CASE DATA'!G28</f>
        <v>0</v>
      </c>
      <c r="H556" s="68">
        <f>'CASE DATA'!H28</f>
        <v>0</v>
      </c>
    </row>
    <row r="557" spans="1:8" x14ac:dyDescent="0.3">
      <c r="A557" s="41" t="s">
        <v>20</v>
      </c>
      <c r="B557" s="20">
        <f>'CASE DATA'!I28</f>
        <v>0</v>
      </c>
      <c r="C557" s="21" t="s">
        <v>23</v>
      </c>
      <c r="D557" s="24">
        <f>'CASE DATA'!L28</f>
        <v>0</v>
      </c>
      <c r="E557" s="26" t="s">
        <v>26</v>
      </c>
      <c r="F557" s="29">
        <f>'CASE DATA'!O28</f>
        <v>0</v>
      </c>
      <c r="G557" s="31" t="s">
        <v>29</v>
      </c>
      <c r="H557" s="42">
        <f>'CASE DATA'!R28</f>
        <v>0</v>
      </c>
    </row>
    <row r="558" spans="1:8" x14ac:dyDescent="0.3">
      <c r="A558" s="43" t="s">
        <v>76</v>
      </c>
      <c r="B558" s="20">
        <f>'CASE DATA'!J28</f>
        <v>0</v>
      </c>
      <c r="C558" s="22" t="s">
        <v>24</v>
      </c>
      <c r="D558" s="24">
        <f>'CASE DATA'!M28</f>
        <v>0</v>
      </c>
      <c r="E558" s="27" t="s">
        <v>27</v>
      </c>
      <c r="F558" s="29">
        <f>'CASE DATA'!P28</f>
        <v>0</v>
      </c>
      <c r="G558" s="32" t="s">
        <v>30</v>
      </c>
      <c r="H558" s="42">
        <f>'CASE DATA'!S28</f>
        <v>0</v>
      </c>
    </row>
    <row r="559" spans="1:8" x14ac:dyDescent="0.3">
      <c r="A559" s="44" t="s">
        <v>22</v>
      </c>
      <c r="B559" s="20">
        <f>'CASE DATA'!K28</f>
        <v>0</v>
      </c>
      <c r="C559" s="23" t="s">
        <v>25</v>
      </c>
      <c r="D559" s="25">
        <f>'CASE DATA'!N28</f>
        <v>0</v>
      </c>
      <c r="E559" s="28" t="s">
        <v>28</v>
      </c>
      <c r="F559" s="30">
        <f>'CASE DATA'!Q28</f>
        <v>0</v>
      </c>
      <c r="G559" s="16"/>
      <c r="H559" s="45"/>
    </row>
    <row r="560" spans="1:8" x14ac:dyDescent="0.3">
      <c r="A560" s="46" t="s">
        <v>10</v>
      </c>
      <c r="B560" s="205">
        <f>'CASE DATA'!T28</f>
        <v>0</v>
      </c>
      <c r="C560" s="183"/>
      <c r="D560" s="183"/>
      <c r="E560" s="183"/>
      <c r="F560" s="183"/>
      <c r="G560" s="183"/>
      <c r="H560" s="183"/>
    </row>
    <row r="561" spans="1:8" ht="18" customHeight="1" x14ac:dyDescent="0.35">
      <c r="A561" s="202" t="s">
        <v>77</v>
      </c>
      <c r="B561" s="183"/>
      <c r="C561" s="183"/>
      <c r="D561" s="183"/>
      <c r="E561" s="183"/>
      <c r="F561" s="183"/>
      <c r="G561" s="183"/>
      <c r="H561" s="183"/>
    </row>
    <row r="562" spans="1:8" ht="28.8" customHeight="1" x14ac:dyDescent="0.3">
      <c r="A562" s="47" t="s">
        <v>44</v>
      </c>
      <c r="B562" s="33" t="s">
        <v>78</v>
      </c>
      <c r="C562" s="34" t="s">
        <v>48</v>
      </c>
      <c r="D562" s="34" t="s">
        <v>49</v>
      </c>
      <c r="E562" s="34" t="s">
        <v>50</v>
      </c>
      <c r="F562" s="35" t="s">
        <v>51</v>
      </c>
      <c r="G562" s="14" t="s">
        <v>79</v>
      </c>
      <c r="H562" s="48"/>
    </row>
    <row r="563" spans="1:8" x14ac:dyDescent="0.3">
      <c r="A563" s="49" t="str">
        <f>'EXPUNGEMENT &amp; 910.7'!E27</f>
        <v>NO</v>
      </c>
      <c r="B563" s="49" t="str">
        <f>'EXPUNGEMENT &amp; 910.7'!H27</f>
        <v>N/A</v>
      </c>
      <c r="C563" t="str">
        <f>'EXPUNGEMENT &amp; 910.7'!I27</f>
        <v>NO</v>
      </c>
      <c r="D563" t="str">
        <f>'EXPUNGEMENT &amp; 910.7'!J27</f>
        <v>N/A</v>
      </c>
      <c r="E563" t="str">
        <f>'EXPUNGEMENT &amp; 910.7'!K27</f>
        <v>N/A</v>
      </c>
      <c r="F563" t="str">
        <f>'EXPUNGEMENT &amp; 910.7'!L27</f>
        <v>N/A</v>
      </c>
      <c r="G563" s="17"/>
      <c r="H563" s="50"/>
    </row>
    <row r="564" spans="1:8" x14ac:dyDescent="0.3">
      <c r="A564" s="51" t="s">
        <v>56</v>
      </c>
      <c r="B564" s="36" t="s">
        <v>80</v>
      </c>
      <c r="C564" s="37" t="s">
        <v>49</v>
      </c>
      <c r="D564" s="37" t="s">
        <v>50</v>
      </c>
      <c r="E564" s="17"/>
      <c r="F564" s="17"/>
      <c r="G564" s="17"/>
      <c r="H564" s="50"/>
    </row>
    <row r="565" spans="1:8" x14ac:dyDescent="0.3">
      <c r="A565" s="52" t="str">
        <f>'EXPUNGEMENT &amp; 910.7'!S27</f>
        <v>NO</v>
      </c>
      <c r="B565" s="52" t="str">
        <f>'EXPUNGEMENT &amp; 910.7'!T27</f>
        <v>N/A</v>
      </c>
      <c r="C565" s="52" t="str">
        <f>'EXPUNGEMENT &amp; 910.7'!U27</f>
        <v>N/A</v>
      </c>
      <c r="D565" s="52" t="str">
        <f>'EXPUNGEMENT &amp; 910.7'!V27</f>
        <v>N/A</v>
      </c>
      <c r="E565" s="17"/>
      <c r="F565" s="17"/>
      <c r="G565" s="17"/>
      <c r="H565" s="50"/>
    </row>
    <row r="566" spans="1:8" ht="18" customHeight="1" x14ac:dyDescent="0.35">
      <c r="A566" s="202" t="s">
        <v>81</v>
      </c>
      <c r="B566" s="183"/>
      <c r="C566" s="183"/>
      <c r="D566" s="183"/>
      <c r="E566" s="183"/>
      <c r="F566" s="183"/>
      <c r="G566" s="203">
        <v>25</v>
      </c>
      <c r="H566" s="183"/>
    </row>
    <row r="567" spans="1:8" x14ac:dyDescent="0.3">
      <c r="A567" s="53" t="s">
        <v>63</v>
      </c>
      <c r="B567" s="15">
        <f>BANKRUPTCY!C28</f>
        <v>0</v>
      </c>
      <c r="C567" s="38" t="s">
        <v>64</v>
      </c>
      <c r="D567" s="15">
        <f>BANKRUPTCY!E28</f>
        <v>0</v>
      </c>
      <c r="E567" s="38" t="s">
        <v>65</v>
      </c>
      <c r="F567" s="18">
        <f>BANKRUPTCY!F28</f>
        <v>0</v>
      </c>
      <c r="G567" s="183"/>
      <c r="H567" s="183"/>
    </row>
    <row r="568" spans="1:8" ht="18" customHeight="1" x14ac:dyDescent="0.35">
      <c r="A568" s="202" t="s">
        <v>82</v>
      </c>
      <c r="B568" s="183"/>
      <c r="C568" s="183"/>
      <c r="D568" s="183"/>
      <c r="E568" s="183"/>
      <c r="F568" s="183"/>
      <c r="G568" s="183"/>
      <c r="H568" s="183"/>
    </row>
    <row r="569" spans="1:8" x14ac:dyDescent="0.3">
      <c r="A569" s="53" t="s">
        <v>63</v>
      </c>
      <c r="B569" s="15">
        <f>SOL!C28</f>
        <v>0</v>
      </c>
      <c r="C569" s="38" t="s">
        <v>64</v>
      </c>
      <c r="D569" s="15">
        <f>SOL!D28</f>
        <v>0</v>
      </c>
      <c r="E569" s="38" t="s">
        <v>65</v>
      </c>
      <c r="F569" s="18">
        <f>SOL!E28</f>
        <v>0</v>
      </c>
      <c r="G569" s="183"/>
      <c r="H569" s="183"/>
    </row>
    <row r="570" spans="1:8" ht="18" customHeight="1" x14ac:dyDescent="0.35">
      <c r="A570" s="202" t="s">
        <v>83</v>
      </c>
      <c r="B570" s="183"/>
      <c r="C570" s="183"/>
      <c r="D570" s="183"/>
      <c r="E570" s="40"/>
      <c r="F570" s="39"/>
      <c r="G570" s="183"/>
      <c r="H570" s="183"/>
    </row>
    <row r="571" spans="1:8" x14ac:dyDescent="0.3">
      <c r="A571" s="53" t="s">
        <v>69</v>
      </c>
      <c r="B571" s="15">
        <f>EXEMPTIONS!C28</f>
        <v>0</v>
      </c>
      <c r="C571" s="38" t="s">
        <v>70</v>
      </c>
      <c r="D571" s="15">
        <f>EXEMPTIONS!D28</f>
        <v>0</v>
      </c>
      <c r="E571" s="19"/>
      <c r="F571" s="19"/>
      <c r="G571" s="183"/>
      <c r="H571" s="183"/>
    </row>
    <row r="572" spans="1:8" ht="18" customHeight="1" x14ac:dyDescent="0.35">
      <c r="A572" s="202" t="s">
        <v>84</v>
      </c>
      <c r="B572" s="183"/>
      <c r="C572" s="183"/>
      <c r="D572" s="183"/>
      <c r="E572" s="40"/>
      <c r="F572" s="40"/>
      <c r="G572" s="183"/>
      <c r="H572" s="183"/>
    </row>
    <row r="573" spans="1:8" ht="15" customHeight="1" thickBot="1" x14ac:dyDescent="0.35">
      <c r="A573" s="54" t="s">
        <v>85</v>
      </c>
      <c r="B573" s="55" t="e">
        <f>#REF!</f>
        <v>#REF!</v>
      </c>
      <c r="C573" s="56" t="s">
        <v>86</v>
      </c>
      <c r="D573" s="55" t="e">
        <f>#REF!</f>
        <v>#REF!</v>
      </c>
      <c r="E573" s="204"/>
      <c r="F573" s="183"/>
      <c r="G573" s="183"/>
      <c r="H573" s="183"/>
    </row>
    <row r="577" spans="1:8" ht="15" customHeight="1" thickBot="1" x14ac:dyDescent="0.35"/>
    <row r="578" spans="1:8" x14ac:dyDescent="0.3">
      <c r="A578" s="63" t="s">
        <v>11</v>
      </c>
      <c r="B578" s="60" t="s">
        <v>12</v>
      </c>
      <c r="C578" s="60" t="s">
        <v>87</v>
      </c>
      <c r="D578" s="60" t="s">
        <v>13</v>
      </c>
      <c r="E578" s="60" t="s">
        <v>75</v>
      </c>
      <c r="F578" s="60" t="s">
        <v>16</v>
      </c>
      <c r="G578" s="60" t="s">
        <v>17</v>
      </c>
      <c r="H578" s="62" t="s">
        <v>18</v>
      </c>
    </row>
    <row r="579" spans="1:8" ht="17.399999999999999" customHeight="1" x14ac:dyDescent="0.35">
      <c r="A579" s="64">
        <f>'CASE DATA'!A29</f>
        <v>0</v>
      </c>
      <c r="B579" s="67">
        <f>'CASE DATA'!B29</f>
        <v>0</v>
      </c>
      <c r="C579" s="65" t="e">
        <f>'CASE DATA'!#REF!</f>
        <v>#REF!</v>
      </c>
      <c r="D579" s="65">
        <f>'CASE DATA'!C29</f>
        <v>0</v>
      </c>
      <c r="E579" s="67">
        <f>'CASE DATA'!E29</f>
        <v>0</v>
      </c>
      <c r="F579" s="67">
        <f>'CASE DATA'!F29</f>
        <v>0</v>
      </c>
      <c r="G579" s="67">
        <f>'CASE DATA'!G29</f>
        <v>0</v>
      </c>
      <c r="H579" s="68">
        <f>'CASE DATA'!H29</f>
        <v>0</v>
      </c>
    </row>
    <row r="580" spans="1:8" x14ac:dyDescent="0.3">
      <c r="A580" s="41" t="s">
        <v>20</v>
      </c>
      <c r="B580" s="20">
        <f>'CASE DATA'!I29</f>
        <v>0</v>
      </c>
      <c r="C580" s="21" t="s">
        <v>23</v>
      </c>
      <c r="D580" s="24">
        <f>'CASE DATA'!L29</f>
        <v>0</v>
      </c>
      <c r="E580" s="26" t="s">
        <v>26</v>
      </c>
      <c r="F580" s="29">
        <f>'CASE DATA'!O29</f>
        <v>0</v>
      </c>
      <c r="G580" s="31" t="s">
        <v>29</v>
      </c>
      <c r="H580" s="42">
        <f>'CASE DATA'!R29</f>
        <v>0</v>
      </c>
    </row>
    <row r="581" spans="1:8" x14ac:dyDescent="0.3">
      <c r="A581" s="43" t="s">
        <v>76</v>
      </c>
      <c r="B581" s="20">
        <f>'CASE DATA'!J29</f>
        <v>0</v>
      </c>
      <c r="C581" s="22" t="s">
        <v>24</v>
      </c>
      <c r="D581" s="24">
        <f>'CASE DATA'!M29</f>
        <v>0</v>
      </c>
      <c r="E581" s="27" t="s">
        <v>27</v>
      </c>
      <c r="F581" s="29">
        <f>'CASE DATA'!P29</f>
        <v>0</v>
      </c>
      <c r="G581" s="32" t="s">
        <v>30</v>
      </c>
      <c r="H581" s="42">
        <f>'CASE DATA'!S29</f>
        <v>0</v>
      </c>
    </row>
    <row r="582" spans="1:8" x14ac:dyDescent="0.3">
      <c r="A582" s="44" t="s">
        <v>22</v>
      </c>
      <c r="B582" s="20">
        <f>'CASE DATA'!K29</f>
        <v>0</v>
      </c>
      <c r="C582" s="23" t="s">
        <v>25</v>
      </c>
      <c r="D582" s="25">
        <f>'CASE DATA'!N29</f>
        <v>0</v>
      </c>
      <c r="E582" s="28" t="s">
        <v>28</v>
      </c>
      <c r="F582" s="30">
        <f>'CASE DATA'!Q29</f>
        <v>0</v>
      </c>
      <c r="G582" s="16"/>
      <c r="H582" s="45"/>
    </row>
    <row r="583" spans="1:8" x14ac:dyDescent="0.3">
      <c r="A583" s="46" t="s">
        <v>10</v>
      </c>
      <c r="B583" s="205">
        <f>'CASE DATA'!T29</f>
        <v>0</v>
      </c>
      <c r="C583" s="183"/>
      <c r="D583" s="183"/>
      <c r="E583" s="183"/>
      <c r="F583" s="183"/>
      <c r="G583" s="183"/>
      <c r="H583" s="183"/>
    </row>
    <row r="584" spans="1:8" ht="18" customHeight="1" x14ac:dyDescent="0.35">
      <c r="A584" s="202" t="s">
        <v>77</v>
      </c>
      <c r="B584" s="183"/>
      <c r="C584" s="183"/>
      <c r="D584" s="183"/>
      <c r="E584" s="183"/>
      <c r="F584" s="183"/>
      <c r="G584" s="183"/>
      <c r="H584" s="183"/>
    </row>
    <row r="585" spans="1:8" ht="28.8" customHeight="1" x14ac:dyDescent="0.3">
      <c r="A585" s="47" t="s">
        <v>44</v>
      </c>
      <c r="B585" s="33" t="s">
        <v>78</v>
      </c>
      <c r="C585" s="34" t="s">
        <v>48</v>
      </c>
      <c r="D585" s="34" t="s">
        <v>49</v>
      </c>
      <c r="E585" s="34" t="s">
        <v>50</v>
      </c>
      <c r="F585" s="35" t="s">
        <v>51</v>
      </c>
      <c r="G585" s="14" t="s">
        <v>79</v>
      </c>
      <c r="H585" s="48"/>
    </row>
    <row r="586" spans="1:8" x14ac:dyDescent="0.3">
      <c r="A586" s="49" t="str">
        <f>'EXPUNGEMENT &amp; 910.7'!E28</f>
        <v>NO</v>
      </c>
      <c r="B586" s="49" t="str">
        <f>'EXPUNGEMENT &amp; 910.7'!H28</f>
        <v>N/A</v>
      </c>
      <c r="C586" t="str">
        <f>'EXPUNGEMENT &amp; 910.7'!I28</f>
        <v>NO</v>
      </c>
      <c r="D586" t="str">
        <f>'EXPUNGEMENT &amp; 910.7'!J28</f>
        <v>N/A</v>
      </c>
      <c r="E586" t="str">
        <f>'EXPUNGEMENT &amp; 910.7'!K28</f>
        <v>N/A</v>
      </c>
      <c r="F586" t="str">
        <f>'EXPUNGEMENT &amp; 910.7'!L28</f>
        <v>N/A</v>
      </c>
      <c r="G586" s="17"/>
      <c r="H586" s="50"/>
    </row>
    <row r="587" spans="1:8" x14ac:dyDescent="0.3">
      <c r="A587" s="51" t="s">
        <v>56</v>
      </c>
      <c r="B587" s="36" t="s">
        <v>80</v>
      </c>
      <c r="C587" s="37" t="s">
        <v>49</v>
      </c>
      <c r="D587" s="37" t="s">
        <v>50</v>
      </c>
      <c r="E587" s="17"/>
      <c r="F587" s="17"/>
      <c r="G587" s="17"/>
      <c r="H587" s="50"/>
    </row>
    <row r="588" spans="1:8" x14ac:dyDescent="0.3">
      <c r="A588" s="52" t="str">
        <f>'EXPUNGEMENT &amp; 910.7'!S28</f>
        <v>NO</v>
      </c>
      <c r="B588" s="52" t="str">
        <f>'EXPUNGEMENT &amp; 910.7'!T28</f>
        <v>N/A</v>
      </c>
      <c r="C588" s="52" t="str">
        <f>'EXPUNGEMENT &amp; 910.7'!U28</f>
        <v>N/A</v>
      </c>
      <c r="D588" s="52" t="str">
        <f>'EXPUNGEMENT &amp; 910.7'!V85</f>
        <v>N/A</v>
      </c>
      <c r="E588" s="17"/>
      <c r="F588" s="17"/>
      <c r="G588" s="17"/>
      <c r="H588" s="50"/>
    </row>
    <row r="589" spans="1:8" ht="18.75" customHeight="1" x14ac:dyDescent="0.35">
      <c r="A589" s="202" t="s">
        <v>81</v>
      </c>
      <c r="B589" s="183"/>
      <c r="C589" s="183"/>
      <c r="D589" s="183"/>
      <c r="E589" s="183"/>
      <c r="F589" s="183"/>
      <c r="G589" s="203">
        <v>26</v>
      </c>
      <c r="H589" s="183"/>
    </row>
    <row r="590" spans="1:8" ht="15" customHeight="1" x14ac:dyDescent="0.3">
      <c r="A590" s="53" t="s">
        <v>63</v>
      </c>
      <c r="B590" s="15">
        <f>BANKRUPTCY!C29</f>
        <v>0</v>
      </c>
      <c r="C590" s="38" t="s">
        <v>64</v>
      </c>
      <c r="D590" s="15">
        <f>BANKRUPTCY!E29</f>
        <v>0</v>
      </c>
      <c r="E590" s="38" t="s">
        <v>65</v>
      </c>
      <c r="F590" s="18">
        <f>BANKRUPTCY!F29</f>
        <v>0</v>
      </c>
      <c r="G590" s="183"/>
      <c r="H590" s="183"/>
    </row>
    <row r="591" spans="1:8" ht="18.75" customHeight="1" x14ac:dyDescent="0.35">
      <c r="A591" s="202" t="s">
        <v>82</v>
      </c>
      <c r="B591" s="183"/>
      <c r="C591" s="183"/>
      <c r="D591" s="183"/>
      <c r="E591" s="183"/>
      <c r="F591" s="183"/>
      <c r="G591" s="183"/>
      <c r="H591" s="183"/>
    </row>
    <row r="592" spans="1:8" ht="15" customHeight="1" x14ac:dyDescent="0.3">
      <c r="A592" s="53" t="s">
        <v>63</v>
      </c>
      <c r="B592" s="15">
        <f>SOL!C29</f>
        <v>0</v>
      </c>
      <c r="C592" s="38" t="s">
        <v>64</v>
      </c>
      <c r="D592" s="15">
        <f>SOL!D29</f>
        <v>0</v>
      </c>
      <c r="E592" s="38" t="s">
        <v>65</v>
      </c>
      <c r="F592" s="18">
        <f>SOL!E29</f>
        <v>0</v>
      </c>
      <c r="G592" s="183"/>
      <c r="H592" s="183"/>
    </row>
    <row r="593" spans="1:8" ht="18.75" customHeight="1" x14ac:dyDescent="0.35">
      <c r="A593" s="202" t="s">
        <v>83</v>
      </c>
      <c r="B593" s="183"/>
      <c r="C593" s="183"/>
      <c r="D593" s="183"/>
      <c r="E593" s="40"/>
      <c r="F593" s="39"/>
      <c r="G593" s="183"/>
      <c r="H593" s="183"/>
    </row>
    <row r="594" spans="1:8" ht="15" customHeight="1" x14ac:dyDescent="0.3">
      <c r="A594" s="53" t="s">
        <v>69</v>
      </c>
      <c r="B594" s="15">
        <f>EXEMPTIONS!C29</f>
        <v>0</v>
      </c>
      <c r="C594" s="38" t="s">
        <v>70</v>
      </c>
      <c r="D594" s="15">
        <f>EXEMPTIONS!D29</f>
        <v>0</v>
      </c>
      <c r="E594" s="19"/>
      <c r="F594" s="19"/>
      <c r="G594" s="183"/>
      <c r="H594" s="183"/>
    </row>
    <row r="595" spans="1:8" ht="18.75" customHeight="1" x14ac:dyDescent="0.35">
      <c r="A595" s="202" t="s">
        <v>84</v>
      </c>
      <c r="B595" s="183"/>
      <c r="C595" s="183"/>
      <c r="D595" s="183"/>
      <c r="E595" s="40"/>
      <c r="F595" s="40"/>
      <c r="G595" s="183"/>
      <c r="H595" s="183"/>
    </row>
    <row r="596" spans="1:8" ht="15" customHeight="1" thickBot="1" x14ac:dyDescent="0.35">
      <c r="A596" s="54" t="s">
        <v>85</v>
      </c>
      <c r="B596" s="55" t="e">
        <f>#REF!</f>
        <v>#REF!</v>
      </c>
      <c r="C596" s="56" t="s">
        <v>86</v>
      </c>
      <c r="D596" s="55" t="e">
        <f>#REF!</f>
        <v>#REF!</v>
      </c>
      <c r="E596" s="204"/>
      <c r="F596" s="183"/>
      <c r="G596" s="183"/>
      <c r="H596" s="183"/>
    </row>
    <row r="600" spans="1:8" ht="15" customHeight="1" thickBot="1" x14ac:dyDescent="0.35"/>
    <row r="601" spans="1:8" x14ac:dyDescent="0.3">
      <c r="A601" s="63" t="s">
        <v>11</v>
      </c>
      <c r="B601" s="60" t="s">
        <v>12</v>
      </c>
      <c r="C601" s="60" t="s">
        <v>87</v>
      </c>
      <c r="D601" s="60" t="s">
        <v>13</v>
      </c>
      <c r="E601" s="60" t="s">
        <v>75</v>
      </c>
      <c r="F601" s="60" t="s">
        <v>16</v>
      </c>
      <c r="G601" s="60" t="s">
        <v>17</v>
      </c>
      <c r="H601" s="62" t="s">
        <v>18</v>
      </c>
    </row>
    <row r="602" spans="1:8" ht="17.399999999999999" customHeight="1" x14ac:dyDescent="0.35">
      <c r="A602" s="64">
        <f>'CASE DATA'!A30</f>
        <v>0</v>
      </c>
      <c r="B602" s="67">
        <f>'CASE DATA'!B30</f>
        <v>0</v>
      </c>
      <c r="C602" s="65" t="e">
        <f>'CASE DATA'!#REF!</f>
        <v>#REF!</v>
      </c>
      <c r="D602" s="65">
        <f>'CASE DATA'!C30</f>
        <v>0</v>
      </c>
      <c r="E602" s="67">
        <f>'CASE DATA'!E30</f>
        <v>0</v>
      </c>
      <c r="F602" s="67">
        <f>'CASE DATA'!F30</f>
        <v>0</v>
      </c>
      <c r="G602" s="67">
        <f>'CASE DATA'!G30</f>
        <v>0</v>
      </c>
      <c r="H602" s="68">
        <f>'CASE DATA'!H30</f>
        <v>0</v>
      </c>
    </row>
    <row r="603" spans="1:8" x14ac:dyDescent="0.3">
      <c r="A603" s="41" t="s">
        <v>20</v>
      </c>
      <c r="B603" s="20">
        <f>'CASE DATA'!I30</f>
        <v>0</v>
      </c>
      <c r="C603" s="21" t="s">
        <v>23</v>
      </c>
      <c r="D603" s="24">
        <f>'CASE DATA'!L30</f>
        <v>0</v>
      </c>
      <c r="E603" s="26" t="s">
        <v>26</v>
      </c>
      <c r="F603" s="29">
        <f>'CASE DATA'!O30</f>
        <v>0</v>
      </c>
      <c r="G603" s="31" t="s">
        <v>29</v>
      </c>
      <c r="H603" s="42">
        <f>'CASE DATA'!R30</f>
        <v>0</v>
      </c>
    </row>
    <row r="604" spans="1:8" x14ac:dyDescent="0.3">
      <c r="A604" s="43" t="s">
        <v>76</v>
      </c>
      <c r="B604" s="20">
        <f>'CASE DATA'!J30</f>
        <v>0</v>
      </c>
      <c r="C604" s="22" t="s">
        <v>24</v>
      </c>
      <c r="D604" s="24">
        <f>'CASE DATA'!M30</f>
        <v>0</v>
      </c>
      <c r="E604" s="27" t="s">
        <v>27</v>
      </c>
      <c r="F604" s="29">
        <f>'CASE DATA'!P30</f>
        <v>0</v>
      </c>
      <c r="G604" s="32" t="s">
        <v>30</v>
      </c>
      <c r="H604" s="42">
        <f>'CASE DATA'!S30</f>
        <v>0</v>
      </c>
    </row>
    <row r="605" spans="1:8" x14ac:dyDescent="0.3">
      <c r="A605" s="44" t="s">
        <v>22</v>
      </c>
      <c r="B605" s="20">
        <f>'CASE DATA'!K30</f>
        <v>0</v>
      </c>
      <c r="C605" s="23" t="s">
        <v>25</v>
      </c>
      <c r="D605" s="25">
        <f>'CASE DATA'!N30</f>
        <v>0</v>
      </c>
      <c r="E605" s="28" t="s">
        <v>28</v>
      </c>
      <c r="F605" s="30">
        <f>'CASE DATA'!Q30</f>
        <v>0</v>
      </c>
      <c r="G605" s="16"/>
      <c r="H605" s="45"/>
    </row>
    <row r="606" spans="1:8" x14ac:dyDescent="0.3">
      <c r="A606" s="46" t="s">
        <v>10</v>
      </c>
      <c r="B606" s="205">
        <f>'CASE DATA'!T30</f>
        <v>0</v>
      </c>
      <c r="C606" s="183"/>
      <c r="D606" s="183"/>
      <c r="E606" s="183"/>
      <c r="F606" s="183"/>
      <c r="G606" s="183"/>
      <c r="H606" s="183"/>
    </row>
    <row r="607" spans="1:8" ht="18" customHeight="1" x14ac:dyDescent="0.35">
      <c r="A607" s="202" t="s">
        <v>77</v>
      </c>
      <c r="B607" s="183"/>
      <c r="C607" s="183"/>
      <c r="D607" s="183"/>
      <c r="E607" s="183"/>
      <c r="F607" s="183"/>
      <c r="G607" s="183"/>
      <c r="H607" s="183"/>
    </row>
    <row r="608" spans="1:8" ht="28.8" customHeight="1" x14ac:dyDescent="0.3">
      <c r="A608" s="47" t="s">
        <v>44</v>
      </c>
      <c r="B608" s="33" t="s">
        <v>78</v>
      </c>
      <c r="C608" s="34" t="s">
        <v>48</v>
      </c>
      <c r="D608" s="34" t="s">
        <v>49</v>
      </c>
      <c r="E608" s="34" t="s">
        <v>50</v>
      </c>
      <c r="F608" s="35" t="s">
        <v>51</v>
      </c>
      <c r="G608" s="14" t="s">
        <v>79</v>
      </c>
      <c r="H608" s="48"/>
    </row>
    <row r="609" spans="1:8" x14ac:dyDescent="0.3">
      <c r="A609" s="49" t="str">
        <f>'EXPUNGEMENT &amp; 910.7'!E29</f>
        <v>NO</v>
      </c>
      <c r="B609" s="49" t="str">
        <f>'EXPUNGEMENT &amp; 910.7'!H29</f>
        <v>N/A</v>
      </c>
      <c r="C609" t="str">
        <f>'EXPUNGEMENT &amp; 910.7'!I29</f>
        <v>NO</v>
      </c>
      <c r="D609" t="str">
        <f>'EXPUNGEMENT &amp; 910.7'!J29</f>
        <v>N/A</v>
      </c>
      <c r="E609" t="str">
        <f>'EXPUNGEMENT &amp; 910.7'!K29</f>
        <v>N/A</v>
      </c>
      <c r="F609" t="str">
        <f>'EXPUNGEMENT &amp; 910.7'!L29</f>
        <v>N/A</v>
      </c>
      <c r="G609" s="17"/>
      <c r="H609" s="50"/>
    </row>
    <row r="610" spans="1:8" x14ac:dyDescent="0.3">
      <c r="A610" s="51" t="s">
        <v>56</v>
      </c>
      <c r="B610" s="36" t="s">
        <v>80</v>
      </c>
      <c r="C610" s="37" t="s">
        <v>49</v>
      </c>
      <c r="D610" s="37" t="s">
        <v>50</v>
      </c>
      <c r="E610" s="17"/>
      <c r="F610" s="17"/>
      <c r="G610" s="17"/>
      <c r="H610" s="50"/>
    </row>
    <row r="611" spans="1:8" x14ac:dyDescent="0.3">
      <c r="A611" s="52" t="str">
        <f>'EXPUNGEMENT &amp; 910.7'!S29</f>
        <v>NO</v>
      </c>
      <c r="B611" s="52" t="str">
        <f>'EXPUNGEMENT &amp; 910.7'!T29</f>
        <v>N/A</v>
      </c>
      <c r="C611" s="52" t="str">
        <f>'EXPUNGEMENT &amp; 910.7'!U29</f>
        <v>N/A</v>
      </c>
      <c r="D611" s="52" t="str">
        <f>'EXPUNGEMENT &amp; 910.7'!V29</f>
        <v>N/A</v>
      </c>
      <c r="E611" s="17"/>
      <c r="F611" s="17"/>
      <c r="G611" s="17"/>
      <c r="H611" s="50"/>
    </row>
    <row r="612" spans="1:8" ht="18" customHeight="1" x14ac:dyDescent="0.35">
      <c r="A612" s="202" t="s">
        <v>81</v>
      </c>
      <c r="B612" s="183"/>
      <c r="C612" s="183"/>
      <c r="D612" s="183"/>
      <c r="E612" s="183"/>
      <c r="F612" s="183"/>
      <c r="G612" s="203">
        <v>27</v>
      </c>
      <c r="H612" s="183"/>
    </row>
    <row r="613" spans="1:8" x14ac:dyDescent="0.3">
      <c r="A613" s="53" t="s">
        <v>63</v>
      </c>
      <c r="B613" s="15">
        <f>BANKRUPTCY!C30</f>
        <v>0</v>
      </c>
      <c r="C613" s="38" t="s">
        <v>64</v>
      </c>
      <c r="D613" s="15">
        <f>BANKRUPTCY!E30</f>
        <v>0</v>
      </c>
      <c r="E613" s="38" t="s">
        <v>65</v>
      </c>
      <c r="F613" s="18">
        <f>BANKRUPTCY!F30</f>
        <v>0</v>
      </c>
      <c r="G613" s="183"/>
      <c r="H613" s="183"/>
    </row>
    <row r="614" spans="1:8" ht="18" customHeight="1" x14ac:dyDescent="0.35">
      <c r="A614" s="202" t="s">
        <v>82</v>
      </c>
      <c r="B614" s="183"/>
      <c r="C614" s="183"/>
      <c r="D614" s="183"/>
      <c r="E614" s="183"/>
      <c r="F614" s="183"/>
      <c r="G614" s="183"/>
      <c r="H614" s="183"/>
    </row>
    <row r="615" spans="1:8" x14ac:dyDescent="0.3">
      <c r="A615" s="53" t="s">
        <v>63</v>
      </c>
      <c r="B615" s="15">
        <f>SOL!C30</f>
        <v>0</v>
      </c>
      <c r="C615" s="38" t="s">
        <v>64</v>
      </c>
      <c r="D615" s="15">
        <f>SOL!D30</f>
        <v>0</v>
      </c>
      <c r="E615" s="38" t="s">
        <v>65</v>
      </c>
      <c r="F615" s="18">
        <f>SOL!E30</f>
        <v>0</v>
      </c>
      <c r="G615" s="183"/>
      <c r="H615" s="183"/>
    </row>
    <row r="616" spans="1:8" ht="18" customHeight="1" x14ac:dyDescent="0.35">
      <c r="A616" s="202" t="s">
        <v>83</v>
      </c>
      <c r="B616" s="183"/>
      <c r="C616" s="183"/>
      <c r="D616" s="183"/>
      <c r="E616" s="40"/>
      <c r="F616" s="39"/>
      <c r="G616" s="183"/>
      <c r="H616" s="183"/>
    </row>
    <row r="617" spans="1:8" x14ac:dyDescent="0.3">
      <c r="A617" s="53" t="s">
        <v>69</v>
      </c>
      <c r="B617" s="15">
        <f>EXEMPTIONS!C30</f>
        <v>0</v>
      </c>
      <c r="C617" s="38" t="s">
        <v>70</v>
      </c>
      <c r="D617" s="15">
        <f>EXEMPTIONS!D30</f>
        <v>0</v>
      </c>
      <c r="E617" s="19"/>
      <c r="F617" s="19"/>
      <c r="G617" s="183"/>
      <c r="H617" s="183"/>
    </row>
    <row r="618" spans="1:8" ht="18" customHeight="1" x14ac:dyDescent="0.35">
      <c r="A618" s="202" t="s">
        <v>84</v>
      </c>
      <c r="B618" s="183"/>
      <c r="C618" s="183"/>
      <c r="D618" s="183"/>
      <c r="E618" s="40"/>
      <c r="F618" s="40"/>
      <c r="G618" s="183"/>
      <c r="H618" s="183"/>
    </row>
    <row r="619" spans="1:8" ht="15" customHeight="1" thickBot="1" x14ac:dyDescent="0.35">
      <c r="A619" s="54" t="s">
        <v>85</v>
      </c>
      <c r="B619" s="55" t="e">
        <f>#REF!</f>
        <v>#REF!</v>
      </c>
      <c r="C619" s="56" t="s">
        <v>86</v>
      </c>
      <c r="D619" s="55" t="e">
        <f>#REF!</f>
        <v>#REF!</v>
      </c>
      <c r="E619" s="204"/>
      <c r="F619" s="183"/>
      <c r="G619" s="183"/>
      <c r="H619" s="183"/>
    </row>
    <row r="623" spans="1:8" ht="15" customHeight="1" thickBot="1" x14ac:dyDescent="0.35"/>
    <row r="624" spans="1:8" x14ac:dyDescent="0.3">
      <c r="A624" s="63" t="s">
        <v>11</v>
      </c>
      <c r="B624" s="60" t="s">
        <v>12</v>
      </c>
      <c r="C624" s="60" t="s">
        <v>87</v>
      </c>
      <c r="D624" s="60" t="s">
        <v>13</v>
      </c>
      <c r="E624" s="60" t="s">
        <v>75</v>
      </c>
      <c r="F624" s="60" t="s">
        <v>16</v>
      </c>
      <c r="G624" s="60" t="s">
        <v>17</v>
      </c>
      <c r="H624" s="62" t="s">
        <v>18</v>
      </c>
    </row>
    <row r="625" spans="1:8" ht="17.399999999999999" customHeight="1" x14ac:dyDescent="0.35">
      <c r="A625" s="64">
        <f>'CASE DATA'!A31</f>
        <v>0</v>
      </c>
      <c r="B625" s="67">
        <f>'CASE DATA'!B31</f>
        <v>0</v>
      </c>
      <c r="C625" s="65" t="e">
        <f>'CASE DATA'!#REF!</f>
        <v>#REF!</v>
      </c>
      <c r="D625" s="65">
        <f>'CASE DATA'!C31</f>
        <v>0</v>
      </c>
      <c r="E625" s="67">
        <f>'CASE DATA'!E31</f>
        <v>0</v>
      </c>
      <c r="F625" s="67">
        <f>'CASE DATA'!F31</f>
        <v>0</v>
      </c>
      <c r="G625" s="67">
        <f>'CASE DATA'!G31</f>
        <v>0</v>
      </c>
      <c r="H625" s="68">
        <f>'CASE DATA'!H31</f>
        <v>0</v>
      </c>
    </row>
    <row r="626" spans="1:8" x14ac:dyDescent="0.3">
      <c r="A626" s="41" t="s">
        <v>20</v>
      </c>
      <c r="B626" s="20">
        <f>'CASE DATA'!I31</f>
        <v>0</v>
      </c>
      <c r="C626" s="21" t="s">
        <v>23</v>
      </c>
      <c r="D626" s="24">
        <f>'CASE DATA'!L31</f>
        <v>0</v>
      </c>
      <c r="E626" s="26" t="s">
        <v>26</v>
      </c>
      <c r="F626" s="29">
        <f>'CASE DATA'!O31</f>
        <v>0</v>
      </c>
      <c r="G626" s="31" t="s">
        <v>29</v>
      </c>
      <c r="H626" s="42">
        <f>'CASE DATA'!R31</f>
        <v>0</v>
      </c>
    </row>
    <row r="627" spans="1:8" x14ac:dyDescent="0.3">
      <c r="A627" s="43" t="s">
        <v>76</v>
      </c>
      <c r="B627" s="20">
        <f>'CASE DATA'!J31</f>
        <v>0</v>
      </c>
      <c r="C627" s="22" t="s">
        <v>24</v>
      </c>
      <c r="D627" s="24">
        <f>'CASE DATA'!M31</f>
        <v>0</v>
      </c>
      <c r="E627" s="27" t="s">
        <v>27</v>
      </c>
      <c r="F627" s="29">
        <f>'CASE DATA'!P31</f>
        <v>0</v>
      </c>
      <c r="G627" s="32" t="s">
        <v>30</v>
      </c>
      <c r="H627" s="42">
        <f>'CASE DATA'!S31</f>
        <v>0</v>
      </c>
    </row>
    <row r="628" spans="1:8" x14ac:dyDescent="0.3">
      <c r="A628" s="44" t="s">
        <v>22</v>
      </c>
      <c r="B628" s="20">
        <f>'CASE DATA'!K31</f>
        <v>0</v>
      </c>
      <c r="C628" s="23" t="s">
        <v>25</v>
      </c>
      <c r="D628" s="25">
        <f>'CASE DATA'!N31</f>
        <v>0</v>
      </c>
      <c r="E628" s="28" t="s">
        <v>28</v>
      </c>
      <c r="F628" s="30">
        <f>'CASE DATA'!Q31</f>
        <v>0</v>
      </c>
      <c r="G628" s="16"/>
      <c r="H628" s="45"/>
    </row>
    <row r="629" spans="1:8" x14ac:dyDescent="0.3">
      <c r="A629" s="46" t="s">
        <v>10</v>
      </c>
      <c r="B629" s="205">
        <f>'CASE DATA'!T31</f>
        <v>0</v>
      </c>
      <c r="C629" s="183"/>
      <c r="D629" s="183"/>
      <c r="E629" s="183"/>
      <c r="F629" s="183"/>
      <c r="G629" s="183"/>
      <c r="H629" s="183"/>
    </row>
    <row r="630" spans="1:8" ht="18" customHeight="1" x14ac:dyDescent="0.35">
      <c r="A630" s="202" t="s">
        <v>77</v>
      </c>
      <c r="B630" s="183"/>
      <c r="C630" s="183"/>
      <c r="D630" s="183"/>
      <c r="E630" s="183"/>
      <c r="F630" s="183"/>
      <c r="G630" s="183"/>
      <c r="H630" s="183"/>
    </row>
    <row r="631" spans="1:8" ht="28.8" customHeight="1" x14ac:dyDescent="0.3">
      <c r="A631" s="47" t="s">
        <v>44</v>
      </c>
      <c r="B631" s="33" t="s">
        <v>78</v>
      </c>
      <c r="C631" s="34" t="s">
        <v>48</v>
      </c>
      <c r="D631" s="34" t="s">
        <v>49</v>
      </c>
      <c r="E631" s="34" t="s">
        <v>50</v>
      </c>
      <c r="F631" s="35" t="s">
        <v>51</v>
      </c>
      <c r="G631" s="14" t="s">
        <v>79</v>
      </c>
      <c r="H631" s="48"/>
    </row>
    <row r="632" spans="1:8" x14ac:dyDescent="0.3">
      <c r="A632" s="49" t="str">
        <f>'EXPUNGEMENT &amp; 910.7'!E30</f>
        <v>NO</v>
      </c>
      <c r="B632" s="49" t="str">
        <f>'EXPUNGEMENT &amp; 910.7'!H30</f>
        <v>N/A</v>
      </c>
      <c r="C632" t="str">
        <f>'EXPUNGEMENT &amp; 910.7'!I30</f>
        <v>NO</v>
      </c>
      <c r="D632" t="str">
        <f>'EXPUNGEMENT &amp; 910.7'!J30</f>
        <v>N/A</v>
      </c>
      <c r="E632" t="str">
        <f>'EXPUNGEMENT &amp; 910.7'!K30</f>
        <v>N/A</v>
      </c>
      <c r="F632" t="str">
        <f>'EXPUNGEMENT &amp; 910.7'!L30</f>
        <v>N/A</v>
      </c>
      <c r="G632" s="17"/>
      <c r="H632" s="50"/>
    </row>
    <row r="633" spans="1:8" x14ac:dyDescent="0.3">
      <c r="A633" s="51" t="s">
        <v>56</v>
      </c>
      <c r="B633" s="36" t="s">
        <v>80</v>
      </c>
      <c r="C633" s="37" t="s">
        <v>49</v>
      </c>
      <c r="D633" s="37" t="s">
        <v>50</v>
      </c>
      <c r="E633" s="17"/>
      <c r="F633" s="17"/>
      <c r="G633" s="17"/>
      <c r="H633" s="50"/>
    </row>
    <row r="634" spans="1:8" x14ac:dyDescent="0.3">
      <c r="A634" s="52" t="str">
        <f>'EXPUNGEMENT &amp; 910.7'!S30</f>
        <v>NO</v>
      </c>
      <c r="B634" s="52" t="str">
        <f>'EXPUNGEMENT &amp; 910.7'!T30</f>
        <v>N/A</v>
      </c>
      <c r="C634" s="52" t="str">
        <f>'EXPUNGEMENT &amp; 910.7'!U30</f>
        <v>N/A</v>
      </c>
      <c r="D634" s="52" t="str">
        <f>'EXPUNGEMENT &amp; 910.7'!V30</f>
        <v>N/A</v>
      </c>
      <c r="E634" s="17"/>
      <c r="F634" s="17"/>
      <c r="G634" s="17"/>
      <c r="H634" s="50"/>
    </row>
    <row r="635" spans="1:8" ht="18" customHeight="1" x14ac:dyDescent="0.35">
      <c r="A635" s="202" t="s">
        <v>81</v>
      </c>
      <c r="B635" s="183"/>
      <c r="C635" s="183"/>
      <c r="D635" s="183"/>
      <c r="E635" s="183"/>
      <c r="F635" s="183"/>
      <c r="G635" s="203">
        <v>28</v>
      </c>
      <c r="H635" s="183"/>
    </row>
    <row r="636" spans="1:8" x14ac:dyDescent="0.3">
      <c r="A636" s="53" t="s">
        <v>63</v>
      </c>
      <c r="B636" s="15">
        <f>BANKRUPTCY!C31</f>
        <v>0</v>
      </c>
      <c r="C636" s="38" t="s">
        <v>64</v>
      </c>
      <c r="D636" s="15">
        <f>BANKRUPTCY!E31</f>
        <v>0</v>
      </c>
      <c r="E636" s="38" t="s">
        <v>65</v>
      </c>
      <c r="F636" s="18">
        <f>BANKRUPTCY!F31</f>
        <v>0</v>
      </c>
      <c r="G636" s="183"/>
      <c r="H636" s="183"/>
    </row>
    <row r="637" spans="1:8" ht="18" customHeight="1" x14ac:dyDescent="0.35">
      <c r="A637" s="202" t="s">
        <v>82</v>
      </c>
      <c r="B637" s="183"/>
      <c r="C637" s="183"/>
      <c r="D637" s="183"/>
      <c r="E637" s="183"/>
      <c r="F637" s="183"/>
      <c r="G637" s="183"/>
      <c r="H637" s="183"/>
    </row>
    <row r="638" spans="1:8" x14ac:dyDescent="0.3">
      <c r="A638" s="53" t="s">
        <v>63</v>
      </c>
      <c r="B638" s="15">
        <f>SOL!C31</f>
        <v>0</v>
      </c>
      <c r="C638" s="38" t="s">
        <v>64</v>
      </c>
      <c r="D638" s="15">
        <f>SOL!D31</f>
        <v>0</v>
      </c>
      <c r="E638" s="38" t="s">
        <v>65</v>
      </c>
      <c r="F638" s="18">
        <f>SOL!E31</f>
        <v>0</v>
      </c>
      <c r="G638" s="183"/>
      <c r="H638" s="183"/>
    </row>
    <row r="639" spans="1:8" ht="18" customHeight="1" x14ac:dyDescent="0.35">
      <c r="A639" s="202" t="s">
        <v>83</v>
      </c>
      <c r="B639" s="183"/>
      <c r="C639" s="183"/>
      <c r="D639" s="183"/>
      <c r="E639" s="40"/>
      <c r="F639" s="39"/>
      <c r="G639" s="183"/>
      <c r="H639" s="183"/>
    </row>
    <row r="640" spans="1:8" x14ac:dyDescent="0.3">
      <c r="A640" s="53" t="s">
        <v>69</v>
      </c>
      <c r="B640" s="15">
        <f>EXEMPTIONS!C31</f>
        <v>0</v>
      </c>
      <c r="C640" s="38" t="s">
        <v>70</v>
      </c>
      <c r="D640" s="15">
        <f>EXEMPTIONS!D31</f>
        <v>0</v>
      </c>
      <c r="E640" s="19"/>
      <c r="F640" s="19"/>
      <c r="G640" s="183"/>
      <c r="H640" s="183"/>
    </row>
    <row r="641" spans="1:8" ht="18" customHeight="1" x14ac:dyDescent="0.35">
      <c r="A641" s="202" t="s">
        <v>84</v>
      </c>
      <c r="B641" s="183"/>
      <c r="C641" s="183"/>
      <c r="D641" s="183"/>
      <c r="E641" s="40"/>
      <c r="F641" s="40"/>
      <c r="G641" s="183"/>
      <c r="H641" s="183"/>
    </row>
    <row r="642" spans="1:8" ht="15" customHeight="1" thickBot="1" x14ac:dyDescent="0.35">
      <c r="A642" s="54" t="s">
        <v>85</v>
      </c>
      <c r="B642" s="55" t="e">
        <f>#REF!</f>
        <v>#REF!</v>
      </c>
      <c r="C642" s="56" t="s">
        <v>86</v>
      </c>
      <c r="D642" s="55" t="e">
        <f>#REF!</f>
        <v>#REF!</v>
      </c>
      <c r="E642" s="204"/>
      <c r="F642" s="183"/>
      <c r="G642" s="183"/>
      <c r="H642" s="183"/>
    </row>
    <row r="646" spans="1:8" ht="15" customHeight="1" thickBot="1" x14ac:dyDescent="0.35"/>
    <row r="647" spans="1:8" x14ac:dyDescent="0.3">
      <c r="A647" s="63" t="s">
        <v>11</v>
      </c>
      <c r="B647" s="60" t="s">
        <v>12</v>
      </c>
      <c r="C647" s="60" t="s">
        <v>87</v>
      </c>
      <c r="D647" s="60" t="s">
        <v>13</v>
      </c>
      <c r="E647" s="60" t="s">
        <v>75</v>
      </c>
      <c r="F647" s="60" t="s">
        <v>16</v>
      </c>
      <c r="G647" s="60" t="s">
        <v>17</v>
      </c>
      <c r="H647" s="62" t="s">
        <v>18</v>
      </c>
    </row>
    <row r="648" spans="1:8" ht="17.399999999999999" customHeight="1" x14ac:dyDescent="0.35">
      <c r="A648" s="64">
        <f>'CASE DATA'!A32</f>
        <v>0</v>
      </c>
      <c r="B648" s="67">
        <f>'CASE DATA'!B32</f>
        <v>0</v>
      </c>
      <c r="C648" s="65" t="e">
        <f>'CASE DATA'!#REF!</f>
        <v>#REF!</v>
      </c>
      <c r="D648" s="65">
        <f>'CASE DATA'!C32</f>
        <v>0</v>
      </c>
      <c r="E648" s="67">
        <f>'CASE DATA'!E32</f>
        <v>0</v>
      </c>
      <c r="F648" s="67">
        <f>'CASE DATA'!F32</f>
        <v>0</v>
      </c>
      <c r="G648" s="67">
        <f>'CASE DATA'!G32</f>
        <v>0</v>
      </c>
      <c r="H648" s="68">
        <f>'CASE DATA'!H32</f>
        <v>0</v>
      </c>
    </row>
    <row r="649" spans="1:8" x14ac:dyDescent="0.3">
      <c r="A649" s="41" t="s">
        <v>20</v>
      </c>
      <c r="B649" s="20">
        <f>'CASE DATA'!I32</f>
        <v>0</v>
      </c>
      <c r="C649" s="21" t="s">
        <v>23</v>
      </c>
      <c r="D649" s="24">
        <f>'CASE DATA'!L32</f>
        <v>0</v>
      </c>
      <c r="E649" s="26" t="s">
        <v>26</v>
      </c>
      <c r="F649" s="29">
        <f>'CASE DATA'!O32</f>
        <v>0</v>
      </c>
      <c r="G649" s="31" t="s">
        <v>29</v>
      </c>
      <c r="H649" s="42">
        <f>'CASE DATA'!R32</f>
        <v>0</v>
      </c>
    </row>
    <row r="650" spans="1:8" x14ac:dyDescent="0.3">
      <c r="A650" s="43" t="s">
        <v>76</v>
      </c>
      <c r="B650" s="20">
        <f>'CASE DATA'!J32</f>
        <v>0</v>
      </c>
      <c r="C650" s="22" t="s">
        <v>24</v>
      </c>
      <c r="D650" s="24">
        <f>'CASE DATA'!M32</f>
        <v>0</v>
      </c>
      <c r="E650" s="27" t="s">
        <v>27</v>
      </c>
      <c r="F650" s="29">
        <f>'CASE DATA'!P32</f>
        <v>0</v>
      </c>
      <c r="G650" s="32" t="s">
        <v>30</v>
      </c>
      <c r="H650" s="42">
        <f>'CASE DATA'!S32</f>
        <v>0</v>
      </c>
    </row>
    <row r="651" spans="1:8" x14ac:dyDescent="0.3">
      <c r="A651" s="44" t="s">
        <v>22</v>
      </c>
      <c r="B651" s="20">
        <f>'CASE DATA'!K32</f>
        <v>0</v>
      </c>
      <c r="C651" s="23" t="s">
        <v>25</v>
      </c>
      <c r="D651" s="25">
        <f>'CASE DATA'!N32</f>
        <v>0</v>
      </c>
      <c r="E651" s="28" t="s">
        <v>28</v>
      </c>
      <c r="F651" s="30">
        <f>'CASE DATA'!Q32</f>
        <v>0</v>
      </c>
      <c r="G651" s="16"/>
      <c r="H651" s="45"/>
    </row>
    <row r="652" spans="1:8" x14ac:dyDescent="0.3">
      <c r="A652" s="46" t="s">
        <v>10</v>
      </c>
      <c r="B652" s="205">
        <f>'CASE DATA'!T32</f>
        <v>0</v>
      </c>
      <c r="C652" s="183"/>
      <c r="D652" s="183"/>
      <c r="E652" s="183"/>
      <c r="F652" s="183"/>
      <c r="G652" s="183"/>
      <c r="H652" s="183"/>
    </row>
    <row r="653" spans="1:8" ht="18" customHeight="1" x14ac:dyDescent="0.35">
      <c r="A653" s="202" t="s">
        <v>77</v>
      </c>
      <c r="B653" s="183"/>
      <c r="C653" s="183"/>
      <c r="D653" s="183"/>
      <c r="E653" s="183"/>
      <c r="F653" s="183"/>
      <c r="G653" s="183"/>
      <c r="H653" s="183"/>
    </row>
    <row r="654" spans="1:8" ht="28.8" customHeight="1" x14ac:dyDescent="0.3">
      <c r="A654" s="47" t="s">
        <v>44</v>
      </c>
      <c r="B654" s="33" t="s">
        <v>78</v>
      </c>
      <c r="C654" s="34" t="s">
        <v>48</v>
      </c>
      <c r="D654" s="34" t="s">
        <v>49</v>
      </c>
      <c r="E654" s="34" t="s">
        <v>50</v>
      </c>
      <c r="F654" s="35" t="s">
        <v>51</v>
      </c>
      <c r="G654" s="14" t="s">
        <v>79</v>
      </c>
      <c r="H654" s="48"/>
    </row>
    <row r="655" spans="1:8" x14ac:dyDescent="0.3">
      <c r="A655" s="49" t="str">
        <f>'EXPUNGEMENT &amp; 910.7'!E31</f>
        <v>NO</v>
      </c>
      <c r="B655" s="49" t="str">
        <f>'EXPUNGEMENT &amp; 910.7'!H31</f>
        <v>N/A</v>
      </c>
      <c r="C655" t="str">
        <f>'EXPUNGEMENT &amp; 910.7'!I31</f>
        <v>NO</v>
      </c>
      <c r="D655" t="str">
        <f>'EXPUNGEMENT &amp; 910.7'!J31</f>
        <v>N/A</v>
      </c>
      <c r="E655" t="str">
        <f>'EXPUNGEMENT &amp; 910.7'!K31</f>
        <v>N/A</v>
      </c>
      <c r="F655" t="str">
        <f>'EXPUNGEMENT &amp; 910.7'!L31</f>
        <v>N/A</v>
      </c>
      <c r="G655" s="17"/>
      <c r="H655" s="50"/>
    </row>
    <row r="656" spans="1:8" x14ac:dyDescent="0.3">
      <c r="A656" s="51" t="s">
        <v>56</v>
      </c>
      <c r="B656" s="36" t="s">
        <v>80</v>
      </c>
      <c r="C656" s="37" t="s">
        <v>49</v>
      </c>
      <c r="D656" s="37" t="s">
        <v>50</v>
      </c>
      <c r="E656" s="17"/>
      <c r="F656" s="17"/>
      <c r="G656" s="17"/>
      <c r="H656" s="50"/>
    </row>
    <row r="657" spans="1:8" x14ac:dyDescent="0.3">
      <c r="A657" s="52" t="str">
        <f>'EXPUNGEMENT &amp; 910.7'!S31</f>
        <v>NO</v>
      </c>
      <c r="B657" s="52" t="str">
        <f>'EXPUNGEMENT &amp; 910.7'!T31</f>
        <v>N/A</v>
      </c>
      <c r="C657" s="52" t="str">
        <f>'EXPUNGEMENT &amp; 910.7'!U31</f>
        <v>N/A</v>
      </c>
      <c r="D657" s="52" t="str">
        <f>'EXPUNGEMENT &amp; 910.7'!V31</f>
        <v>N/A</v>
      </c>
      <c r="E657" s="17"/>
      <c r="F657" s="17"/>
      <c r="G657" s="17"/>
      <c r="H657" s="50"/>
    </row>
    <row r="658" spans="1:8" ht="18.75" customHeight="1" x14ac:dyDescent="0.35">
      <c r="A658" s="202" t="s">
        <v>81</v>
      </c>
      <c r="B658" s="183"/>
      <c r="C658" s="183"/>
      <c r="D658" s="183"/>
      <c r="E658" s="183"/>
      <c r="F658" s="183"/>
      <c r="G658" s="203">
        <v>29</v>
      </c>
      <c r="H658" s="183"/>
    </row>
    <row r="659" spans="1:8" ht="15" customHeight="1" x14ac:dyDescent="0.3">
      <c r="A659" s="53" t="s">
        <v>63</v>
      </c>
      <c r="B659" s="15">
        <f>BANKRUPTCY!C32</f>
        <v>0</v>
      </c>
      <c r="C659" s="38" t="s">
        <v>64</v>
      </c>
      <c r="D659" s="15">
        <f>BANKRUPTCY!E32</f>
        <v>0</v>
      </c>
      <c r="E659" s="38" t="s">
        <v>65</v>
      </c>
      <c r="F659" s="18">
        <f>BANKRUPTCY!F32</f>
        <v>0</v>
      </c>
      <c r="G659" s="183"/>
      <c r="H659" s="183"/>
    </row>
    <row r="660" spans="1:8" ht="18.75" customHeight="1" x14ac:dyDescent="0.35">
      <c r="A660" s="202" t="s">
        <v>82</v>
      </c>
      <c r="B660" s="183"/>
      <c r="C660" s="183"/>
      <c r="D660" s="183"/>
      <c r="E660" s="183"/>
      <c r="F660" s="183"/>
      <c r="G660" s="183"/>
      <c r="H660" s="183"/>
    </row>
    <row r="661" spans="1:8" ht="15" customHeight="1" x14ac:dyDescent="0.3">
      <c r="A661" s="53" t="s">
        <v>63</v>
      </c>
      <c r="B661" s="15">
        <f>SOL!C32</f>
        <v>0</v>
      </c>
      <c r="C661" s="38" t="s">
        <v>64</v>
      </c>
      <c r="D661" s="15">
        <f>SOL!D32</f>
        <v>0</v>
      </c>
      <c r="E661" s="38" t="s">
        <v>65</v>
      </c>
      <c r="F661" s="18">
        <f>SOL!E32</f>
        <v>0</v>
      </c>
      <c r="G661" s="183"/>
      <c r="H661" s="183"/>
    </row>
    <row r="662" spans="1:8" ht="18.75" customHeight="1" x14ac:dyDescent="0.35">
      <c r="A662" s="202" t="s">
        <v>83</v>
      </c>
      <c r="B662" s="183"/>
      <c r="C662" s="183"/>
      <c r="D662" s="183"/>
      <c r="E662" s="40"/>
      <c r="F662" s="39"/>
      <c r="G662" s="183"/>
      <c r="H662" s="183"/>
    </row>
    <row r="663" spans="1:8" ht="15" customHeight="1" x14ac:dyDescent="0.3">
      <c r="A663" s="53" t="s">
        <v>69</v>
      </c>
      <c r="B663" s="15">
        <f>EXEMPTIONS!C32</f>
        <v>0</v>
      </c>
      <c r="C663" s="38" t="s">
        <v>70</v>
      </c>
      <c r="D663" s="15">
        <f>EXEMPTIONS!D32</f>
        <v>0</v>
      </c>
      <c r="E663" s="19"/>
      <c r="F663" s="19"/>
      <c r="G663" s="183"/>
      <c r="H663" s="183"/>
    </row>
    <row r="664" spans="1:8" ht="18.75" customHeight="1" x14ac:dyDescent="0.35">
      <c r="A664" s="202" t="s">
        <v>84</v>
      </c>
      <c r="B664" s="183"/>
      <c r="C664" s="183"/>
      <c r="D664" s="183"/>
      <c r="E664" s="40"/>
      <c r="F664" s="40"/>
      <c r="G664" s="183"/>
      <c r="H664" s="183"/>
    </row>
    <row r="665" spans="1:8" ht="15" customHeight="1" thickBot="1" x14ac:dyDescent="0.35">
      <c r="A665" s="54" t="s">
        <v>85</v>
      </c>
      <c r="B665" s="55" t="e">
        <f>#REF!</f>
        <v>#REF!</v>
      </c>
      <c r="C665" s="56" t="s">
        <v>86</v>
      </c>
      <c r="D665" s="55" t="e">
        <f>#REF!</f>
        <v>#REF!</v>
      </c>
      <c r="E665" s="204"/>
      <c r="F665" s="183"/>
      <c r="G665" s="183"/>
      <c r="H665" s="183"/>
    </row>
    <row r="669" spans="1:8" ht="15" customHeight="1" thickBot="1" x14ac:dyDescent="0.35"/>
    <row r="670" spans="1:8" x14ac:dyDescent="0.3">
      <c r="A670" s="63" t="s">
        <v>11</v>
      </c>
      <c r="B670" s="60" t="s">
        <v>12</v>
      </c>
      <c r="C670" s="60" t="s">
        <v>87</v>
      </c>
      <c r="D670" s="60" t="s">
        <v>13</v>
      </c>
      <c r="E670" s="60" t="s">
        <v>75</v>
      </c>
      <c r="F670" s="60" t="s">
        <v>16</v>
      </c>
      <c r="G670" s="60" t="s">
        <v>17</v>
      </c>
      <c r="H670" s="62" t="s">
        <v>18</v>
      </c>
    </row>
    <row r="671" spans="1:8" ht="17.399999999999999" customHeight="1" x14ac:dyDescent="0.35">
      <c r="A671" s="64">
        <f>'CASE DATA'!A33</f>
        <v>0</v>
      </c>
      <c r="B671" s="67">
        <f>'CASE DATA'!B33</f>
        <v>0</v>
      </c>
      <c r="C671" s="65" t="e">
        <f>'CASE DATA'!#REF!</f>
        <v>#REF!</v>
      </c>
      <c r="D671" s="65">
        <f>'CASE DATA'!C33</f>
        <v>0</v>
      </c>
      <c r="E671" s="67">
        <f>'CASE DATA'!E33</f>
        <v>0</v>
      </c>
      <c r="F671" s="67">
        <f>'CASE DATA'!F33</f>
        <v>0</v>
      </c>
      <c r="G671" s="67">
        <f>'CASE DATA'!G33</f>
        <v>0</v>
      </c>
      <c r="H671" s="68">
        <f>'CASE DATA'!H33</f>
        <v>0</v>
      </c>
    </row>
    <row r="672" spans="1:8" x14ac:dyDescent="0.3">
      <c r="A672" s="41" t="s">
        <v>20</v>
      </c>
      <c r="B672" s="20">
        <f>'CASE DATA'!I33</f>
        <v>0</v>
      </c>
      <c r="C672" s="21" t="s">
        <v>23</v>
      </c>
      <c r="D672" s="24">
        <f>'CASE DATA'!L33</f>
        <v>0</v>
      </c>
      <c r="E672" s="26" t="s">
        <v>26</v>
      </c>
      <c r="F672" s="29">
        <f>'CASE DATA'!O33</f>
        <v>0</v>
      </c>
      <c r="G672" s="31" t="s">
        <v>29</v>
      </c>
      <c r="H672" s="42">
        <f>'CASE DATA'!R33</f>
        <v>0</v>
      </c>
    </row>
    <row r="673" spans="1:8" x14ac:dyDescent="0.3">
      <c r="A673" s="43" t="s">
        <v>76</v>
      </c>
      <c r="B673" s="20">
        <f>'CASE DATA'!J33</f>
        <v>0</v>
      </c>
      <c r="C673" s="22" t="s">
        <v>24</v>
      </c>
      <c r="D673" s="24">
        <f>'CASE DATA'!M33</f>
        <v>0</v>
      </c>
      <c r="E673" s="27" t="s">
        <v>27</v>
      </c>
      <c r="F673" s="29">
        <f>'CASE DATA'!P33</f>
        <v>0</v>
      </c>
      <c r="G673" s="32" t="s">
        <v>30</v>
      </c>
      <c r="H673" s="42">
        <f>'CASE DATA'!S33</f>
        <v>0</v>
      </c>
    </row>
    <row r="674" spans="1:8" x14ac:dyDescent="0.3">
      <c r="A674" s="44" t="s">
        <v>22</v>
      </c>
      <c r="B674" s="20">
        <f>'CASE DATA'!K33</f>
        <v>0</v>
      </c>
      <c r="C674" s="23" t="s">
        <v>25</v>
      </c>
      <c r="D674" s="25">
        <f>'CASE DATA'!N33</f>
        <v>0</v>
      </c>
      <c r="E674" s="28" t="s">
        <v>28</v>
      </c>
      <c r="F674" s="30">
        <f>'CASE DATA'!Q33</f>
        <v>0</v>
      </c>
      <c r="G674" s="16"/>
      <c r="H674" s="45"/>
    </row>
    <row r="675" spans="1:8" x14ac:dyDescent="0.3">
      <c r="A675" s="46" t="s">
        <v>10</v>
      </c>
      <c r="B675" s="205">
        <f>'CASE DATA'!T33</f>
        <v>0</v>
      </c>
      <c r="C675" s="183"/>
      <c r="D675" s="183"/>
      <c r="E675" s="183"/>
      <c r="F675" s="183"/>
      <c r="G675" s="183"/>
      <c r="H675" s="183"/>
    </row>
    <row r="676" spans="1:8" ht="18" customHeight="1" x14ac:dyDescent="0.35">
      <c r="A676" s="202" t="s">
        <v>77</v>
      </c>
      <c r="B676" s="183"/>
      <c r="C676" s="183"/>
      <c r="D676" s="183"/>
      <c r="E676" s="183"/>
      <c r="F676" s="183"/>
      <c r="G676" s="183"/>
      <c r="H676" s="183"/>
    </row>
    <row r="677" spans="1:8" ht="28.8" customHeight="1" x14ac:dyDescent="0.3">
      <c r="A677" s="47" t="s">
        <v>44</v>
      </c>
      <c r="B677" s="33" t="s">
        <v>78</v>
      </c>
      <c r="C677" s="34" t="s">
        <v>48</v>
      </c>
      <c r="D677" s="34" t="s">
        <v>49</v>
      </c>
      <c r="E677" s="34" t="s">
        <v>50</v>
      </c>
      <c r="F677" s="35" t="s">
        <v>51</v>
      </c>
      <c r="G677" s="14" t="s">
        <v>79</v>
      </c>
      <c r="H677" s="48"/>
    </row>
    <row r="678" spans="1:8" x14ac:dyDescent="0.3">
      <c r="A678" s="49" t="str">
        <f>'EXPUNGEMENT &amp; 910.7'!E32</f>
        <v>NO</v>
      </c>
      <c r="B678" s="49" t="str">
        <f>'EXPUNGEMENT &amp; 910.7'!H32</f>
        <v>N/A</v>
      </c>
      <c r="C678" t="str">
        <f>'EXPUNGEMENT &amp; 910.7'!I32</f>
        <v>NO</v>
      </c>
      <c r="D678" t="str">
        <f>'EXPUNGEMENT &amp; 910.7'!J32</f>
        <v>N/A</v>
      </c>
      <c r="E678" t="str">
        <f>'EXPUNGEMENT &amp; 910.7'!K32</f>
        <v>N/A</v>
      </c>
      <c r="F678" t="str">
        <f>'EXPUNGEMENT &amp; 910.7'!L32</f>
        <v>N/A</v>
      </c>
      <c r="G678" s="17"/>
      <c r="H678" s="50"/>
    </row>
    <row r="679" spans="1:8" x14ac:dyDescent="0.3">
      <c r="A679" s="51" t="s">
        <v>56</v>
      </c>
      <c r="B679" s="36" t="s">
        <v>80</v>
      </c>
      <c r="C679" s="37" t="s">
        <v>49</v>
      </c>
      <c r="D679" s="37" t="s">
        <v>50</v>
      </c>
      <c r="E679" s="17"/>
      <c r="F679" s="17"/>
      <c r="G679" s="17"/>
      <c r="H679" s="50"/>
    </row>
    <row r="680" spans="1:8" x14ac:dyDescent="0.3">
      <c r="A680" s="52" t="str">
        <f>'EXPUNGEMENT &amp; 910.7'!S32</f>
        <v>NO</v>
      </c>
      <c r="B680" s="52" t="str">
        <f>'EXPUNGEMENT &amp; 910.7'!T32</f>
        <v>N/A</v>
      </c>
      <c r="C680" s="52" t="str">
        <f>'EXPUNGEMENT &amp; 910.7'!U32</f>
        <v>N/A</v>
      </c>
      <c r="D680" s="52" t="str">
        <f>'EXPUNGEMENT &amp; 910.7'!V32</f>
        <v>N/A</v>
      </c>
      <c r="E680" s="17"/>
      <c r="F680" s="17"/>
      <c r="G680" s="17"/>
      <c r="H680" s="50"/>
    </row>
    <row r="681" spans="1:8" ht="18" customHeight="1" x14ac:dyDescent="0.35">
      <c r="A681" s="202" t="s">
        <v>81</v>
      </c>
      <c r="B681" s="183"/>
      <c r="C681" s="183"/>
      <c r="D681" s="183"/>
      <c r="E681" s="183"/>
      <c r="F681" s="183"/>
      <c r="G681" s="203">
        <v>30</v>
      </c>
      <c r="H681" s="183"/>
    </row>
    <row r="682" spans="1:8" x14ac:dyDescent="0.3">
      <c r="A682" s="53" t="s">
        <v>63</v>
      </c>
      <c r="B682" s="15">
        <f>BANKRUPTCY!C33</f>
        <v>0</v>
      </c>
      <c r="C682" s="38" t="s">
        <v>64</v>
      </c>
      <c r="D682" s="15">
        <f>BANKRUPTCY!E33</f>
        <v>0</v>
      </c>
      <c r="E682" s="38" t="s">
        <v>65</v>
      </c>
      <c r="F682" s="18">
        <f>BANKRUPTCY!F33</f>
        <v>0</v>
      </c>
      <c r="G682" s="183"/>
      <c r="H682" s="183"/>
    </row>
    <row r="683" spans="1:8" ht="18" customHeight="1" x14ac:dyDescent="0.35">
      <c r="A683" s="202" t="s">
        <v>82</v>
      </c>
      <c r="B683" s="183"/>
      <c r="C683" s="183"/>
      <c r="D683" s="183"/>
      <c r="E683" s="183"/>
      <c r="F683" s="183"/>
      <c r="G683" s="183"/>
      <c r="H683" s="183"/>
    </row>
    <row r="684" spans="1:8" x14ac:dyDescent="0.3">
      <c r="A684" s="53" t="s">
        <v>63</v>
      </c>
      <c r="B684" s="15">
        <f>SOL!C33</f>
        <v>0</v>
      </c>
      <c r="C684" s="38" t="s">
        <v>64</v>
      </c>
      <c r="D684" s="15">
        <f>SOL!D33</f>
        <v>0</v>
      </c>
      <c r="E684" s="38" t="s">
        <v>65</v>
      </c>
      <c r="F684" s="18">
        <f>SOL!E33</f>
        <v>0</v>
      </c>
      <c r="G684" s="183"/>
      <c r="H684" s="183"/>
    </row>
    <row r="685" spans="1:8" ht="18" customHeight="1" x14ac:dyDescent="0.35">
      <c r="A685" s="202" t="s">
        <v>83</v>
      </c>
      <c r="B685" s="183"/>
      <c r="C685" s="183"/>
      <c r="D685" s="183"/>
      <c r="E685" s="40"/>
      <c r="F685" s="39"/>
      <c r="G685" s="183"/>
      <c r="H685" s="183"/>
    </row>
    <row r="686" spans="1:8" x14ac:dyDescent="0.3">
      <c r="A686" s="53" t="s">
        <v>69</v>
      </c>
      <c r="B686" s="15">
        <f>EXEMPTIONS!C33</f>
        <v>0</v>
      </c>
      <c r="C686" s="38" t="s">
        <v>70</v>
      </c>
      <c r="D686" s="15">
        <f>EXEMPTIONS!D33</f>
        <v>0</v>
      </c>
      <c r="E686" s="19"/>
      <c r="F686" s="19"/>
      <c r="G686" s="183"/>
      <c r="H686" s="183"/>
    </row>
    <row r="687" spans="1:8" ht="18" customHeight="1" x14ac:dyDescent="0.35">
      <c r="A687" s="202" t="s">
        <v>84</v>
      </c>
      <c r="B687" s="183"/>
      <c r="C687" s="183"/>
      <c r="D687" s="183"/>
      <c r="E687" s="40"/>
      <c r="F687" s="40"/>
      <c r="G687" s="183"/>
      <c r="H687" s="183"/>
    </row>
    <row r="688" spans="1:8" ht="15" customHeight="1" thickBot="1" x14ac:dyDescent="0.35">
      <c r="A688" s="54" t="s">
        <v>85</v>
      </c>
      <c r="B688" s="55" t="e">
        <f>#REF!</f>
        <v>#REF!</v>
      </c>
      <c r="C688" s="56" t="s">
        <v>86</v>
      </c>
      <c r="D688" s="55" t="e">
        <f>#REF!</f>
        <v>#REF!</v>
      </c>
      <c r="E688" s="204"/>
      <c r="F688" s="183"/>
      <c r="G688" s="183"/>
      <c r="H688" s="183"/>
    </row>
    <row r="692" spans="1:8" ht="15" customHeight="1" thickBot="1" x14ac:dyDescent="0.35"/>
    <row r="693" spans="1:8" x14ac:dyDescent="0.3">
      <c r="A693" s="63" t="s">
        <v>11</v>
      </c>
      <c r="B693" s="60" t="s">
        <v>12</v>
      </c>
      <c r="C693" s="60" t="s">
        <v>87</v>
      </c>
      <c r="D693" s="60" t="s">
        <v>13</v>
      </c>
      <c r="E693" s="60" t="s">
        <v>75</v>
      </c>
      <c r="F693" s="60" t="s">
        <v>16</v>
      </c>
      <c r="G693" s="60" t="s">
        <v>17</v>
      </c>
      <c r="H693" s="62" t="s">
        <v>18</v>
      </c>
    </row>
    <row r="694" spans="1:8" ht="17.399999999999999" customHeight="1" x14ac:dyDescent="0.35">
      <c r="A694" s="64">
        <f>'CASE DATA'!A34</f>
        <v>0</v>
      </c>
      <c r="B694" s="67">
        <f>'CASE DATA'!B34</f>
        <v>0</v>
      </c>
      <c r="C694" s="65" t="e">
        <f>'CASE DATA'!#REF!</f>
        <v>#REF!</v>
      </c>
      <c r="D694" s="65">
        <f>'CASE DATA'!C34</f>
        <v>0</v>
      </c>
      <c r="E694" s="67">
        <f>'CASE DATA'!E34</f>
        <v>0</v>
      </c>
      <c r="F694" s="67">
        <f>'CASE DATA'!F34</f>
        <v>0</v>
      </c>
      <c r="G694" s="67">
        <f>'CASE DATA'!G34</f>
        <v>0</v>
      </c>
      <c r="H694" s="68">
        <f>'CASE DATA'!H34</f>
        <v>0</v>
      </c>
    </row>
    <row r="695" spans="1:8" x14ac:dyDescent="0.3">
      <c r="A695" s="41" t="s">
        <v>20</v>
      </c>
      <c r="B695" s="20">
        <f>'CASE DATA'!I34</f>
        <v>0</v>
      </c>
      <c r="C695" s="21" t="s">
        <v>23</v>
      </c>
      <c r="D695" s="24">
        <f>'CASE DATA'!L34</f>
        <v>0</v>
      </c>
      <c r="E695" s="26" t="s">
        <v>26</v>
      </c>
      <c r="F695" s="29">
        <f>'CASE DATA'!O34</f>
        <v>0</v>
      </c>
      <c r="G695" s="31" t="s">
        <v>29</v>
      </c>
      <c r="H695" s="42">
        <f>'CASE DATA'!R34</f>
        <v>0</v>
      </c>
    </row>
    <row r="696" spans="1:8" x14ac:dyDescent="0.3">
      <c r="A696" s="43" t="s">
        <v>76</v>
      </c>
      <c r="B696" s="20">
        <f>'CASE DATA'!J34</f>
        <v>0</v>
      </c>
      <c r="C696" s="22" t="s">
        <v>24</v>
      </c>
      <c r="D696" s="24">
        <f>'CASE DATA'!M34</f>
        <v>0</v>
      </c>
      <c r="E696" s="27" t="s">
        <v>27</v>
      </c>
      <c r="F696" s="29">
        <f>'CASE DATA'!P34</f>
        <v>0</v>
      </c>
      <c r="G696" s="32" t="s">
        <v>30</v>
      </c>
      <c r="H696" s="42">
        <f>'CASE DATA'!S34</f>
        <v>0</v>
      </c>
    </row>
    <row r="697" spans="1:8" x14ac:dyDescent="0.3">
      <c r="A697" s="44" t="s">
        <v>22</v>
      </c>
      <c r="B697" s="20">
        <f>'CASE DATA'!K34</f>
        <v>0</v>
      </c>
      <c r="C697" s="23" t="s">
        <v>25</v>
      </c>
      <c r="D697" s="25">
        <f>'CASE DATA'!N34</f>
        <v>0</v>
      </c>
      <c r="E697" s="28" t="s">
        <v>28</v>
      </c>
      <c r="F697" s="30">
        <f>'CASE DATA'!Q34</f>
        <v>0</v>
      </c>
      <c r="G697" s="16"/>
      <c r="H697" s="45"/>
    </row>
    <row r="698" spans="1:8" x14ac:dyDescent="0.3">
      <c r="A698" s="46" t="s">
        <v>10</v>
      </c>
      <c r="B698" s="205">
        <f>'CASE DATA'!T34</f>
        <v>0</v>
      </c>
      <c r="C698" s="183"/>
      <c r="D698" s="183"/>
      <c r="E698" s="183"/>
      <c r="F698" s="183"/>
      <c r="G698" s="183"/>
      <c r="H698" s="183"/>
    </row>
    <row r="699" spans="1:8" ht="18" customHeight="1" x14ac:dyDescent="0.35">
      <c r="A699" s="202" t="s">
        <v>77</v>
      </c>
      <c r="B699" s="183"/>
      <c r="C699" s="183"/>
      <c r="D699" s="183"/>
      <c r="E699" s="183"/>
      <c r="F699" s="183"/>
      <c r="G699" s="183"/>
      <c r="H699" s="183"/>
    </row>
    <row r="700" spans="1:8" ht="28.8" customHeight="1" x14ac:dyDescent="0.3">
      <c r="A700" s="47" t="s">
        <v>44</v>
      </c>
      <c r="B700" s="33" t="s">
        <v>78</v>
      </c>
      <c r="C700" s="34" t="s">
        <v>48</v>
      </c>
      <c r="D700" s="34" t="s">
        <v>49</v>
      </c>
      <c r="E700" s="34" t="s">
        <v>50</v>
      </c>
      <c r="F700" s="35" t="s">
        <v>51</v>
      </c>
      <c r="G700" s="14" t="s">
        <v>79</v>
      </c>
      <c r="H700" s="48"/>
    </row>
    <row r="701" spans="1:8" x14ac:dyDescent="0.3">
      <c r="A701" s="49" t="str">
        <f>'EXPUNGEMENT &amp; 910.7'!E33</f>
        <v>NO</v>
      </c>
      <c r="B701" s="49" t="str">
        <f>'EXPUNGEMENT &amp; 910.7'!H33</f>
        <v>N/A</v>
      </c>
      <c r="C701" t="str">
        <f>'EXPUNGEMENT &amp; 910.7'!I33</f>
        <v>NO</v>
      </c>
      <c r="D701" t="str">
        <f>'EXPUNGEMENT &amp; 910.7'!J33</f>
        <v>N/A</v>
      </c>
      <c r="E701" t="str">
        <f>'EXPUNGEMENT &amp; 910.7'!K33</f>
        <v>N/A</v>
      </c>
      <c r="F701" t="str">
        <f>'EXPUNGEMENT &amp; 910.7'!L33</f>
        <v>N/A</v>
      </c>
      <c r="G701" s="17"/>
      <c r="H701" s="50"/>
    </row>
    <row r="702" spans="1:8" x14ac:dyDescent="0.3">
      <c r="A702" s="51" t="s">
        <v>56</v>
      </c>
      <c r="B702" s="36" t="s">
        <v>80</v>
      </c>
      <c r="C702" s="37" t="s">
        <v>49</v>
      </c>
      <c r="D702" s="37" t="s">
        <v>50</v>
      </c>
      <c r="E702" s="17"/>
      <c r="F702" s="17"/>
      <c r="G702" s="17"/>
      <c r="H702" s="50"/>
    </row>
    <row r="703" spans="1:8" x14ac:dyDescent="0.3">
      <c r="A703" s="52" t="str">
        <f>'EXPUNGEMENT &amp; 910.7'!S33</f>
        <v>NO</v>
      </c>
      <c r="B703" s="52" t="str">
        <f>'EXPUNGEMENT &amp; 910.7'!T33</f>
        <v>N/A</v>
      </c>
      <c r="C703" s="52" t="str">
        <f>'EXPUNGEMENT &amp; 910.7'!U33</f>
        <v>N/A</v>
      </c>
      <c r="D703" s="52" t="str">
        <f>'EXPUNGEMENT &amp; 910.7'!V33</f>
        <v>N/A</v>
      </c>
      <c r="E703" s="17"/>
      <c r="F703" s="17"/>
      <c r="G703" s="17"/>
      <c r="H703" s="50"/>
    </row>
    <row r="704" spans="1:8" ht="18" customHeight="1" x14ac:dyDescent="0.35">
      <c r="A704" s="202" t="s">
        <v>81</v>
      </c>
      <c r="B704" s="183"/>
      <c r="C704" s="183"/>
      <c r="D704" s="183"/>
      <c r="E704" s="183"/>
      <c r="F704" s="183"/>
      <c r="G704" s="203">
        <v>31</v>
      </c>
      <c r="H704" s="183"/>
    </row>
    <row r="705" spans="1:8" x14ac:dyDescent="0.3">
      <c r="A705" s="53" t="s">
        <v>63</v>
      </c>
      <c r="B705" s="15">
        <f>BANKRUPTCY!C34</f>
        <v>0</v>
      </c>
      <c r="C705" s="38" t="s">
        <v>64</v>
      </c>
      <c r="D705" s="15">
        <f>BANKRUPTCY!E34</f>
        <v>0</v>
      </c>
      <c r="E705" s="38" t="s">
        <v>65</v>
      </c>
      <c r="F705" s="18">
        <f>BANKRUPTCY!F34</f>
        <v>0</v>
      </c>
      <c r="G705" s="183"/>
      <c r="H705" s="183"/>
    </row>
    <row r="706" spans="1:8" ht="18" customHeight="1" x14ac:dyDescent="0.35">
      <c r="A706" s="202" t="s">
        <v>82</v>
      </c>
      <c r="B706" s="183"/>
      <c r="C706" s="183"/>
      <c r="D706" s="183"/>
      <c r="E706" s="183"/>
      <c r="F706" s="183"/>
      <c r="G706" s="183"/>
      <c r="H706" s="183"/>
    </row>
    <row r="707" spans="1:8" x14ac:dyDescent="0.3">
      <c r="A707" s="53" t="s">
        <v>63</v>
      </c>
      <c r="B707" s="15">
        <f>SOL!C34</f>
        <v>0</v>
      </c>
      <c r="C707" s="38" t="s">
        <v>64</v>
      </c>
      <c r="D707" s="15">
        <f>SOL!D34</f>
        <v>0</v>
      </c>
      <c r="E707" s="38" t="s">
        <v>65</v>
      </c>
      <c r="F707" s="18">
        <f>SOL!E34</f>
        <v>0</v>
      </c>
      <c r="G707" s="183"/>
      <c r="H707" s="183"/>
    </row>
    <row r="708" spans="1:8" ht="18" customHeight="1" x14ac:dyDescent="0.35">
      <c r="A708" s="202" t="s">
        <v>83</v>
      </c>
      <c r="B708" s="183"/>
      <c r="C708" s="183"/>
      <c r="D708" s="183"/>
      <c r="E708" s="40"/>
      <c r="F708" s="39"/>
      <c r="G708" s="183"/>
      <c r="H708" s="183"/>
    </row>
    <row r="709" spans="1:8" x14ac:dyDescent="0.3">
      <c r="A709" s="53" t="s">
        <v>69</v>
      </c>
      <c r="B709" s="15">
        <f>EXEMPTIONS!C34</f>
        <v>0</v>
      </c>
      <c r="C709" s="38" t="s">
        <v>70</v>
      </c>
      <c r="D709" s="15">
        <f>EXEMPTIONS!D34</f>
        <v>0</v>
      </c>
      <c r="E709" s="19"/>
      <c r="F709" s="19"/>
      <c r="G709" s="183"/>
      <c r="H709" s="183"/>
    </row>
    <row r="710" spans="1:8" ht="18" customHeight="1" x14ac:dyDescent="0.35">
      <c r="A710" s="202" t="s">
        <v>84</v>
      </c>
      <c r="B710" s="183"/>
      <c r="C710" s="183"/>
      <c r="D710" s="183"/>
      <c r="E710" s="40"/>
      <c r="F710" s="40"/>
      <c r="G710" s="183"/>
      <c r="H710" s="183"/>
    </row>
    <row r="711" spans="1:8" ht="15" customHeight="1" thickBot="1" x14ac:dyDescent="0.35">
      <c r="A711" s="54" t="s">
        <v>85</v>
      </c>
      <c r="B711" s="55" t="e">
        <f>#REF!</f>
        <v>#REF!</v>
      </c>
      <c r="C711" s="56" t="s">
        <v>86</v>
      </c>
      <c r="D711" s="55" t="e">
        <f>#REF!</f>
        <v>#REF!</v>
      </c>
      <c r="E711" s="204"/>
      <c r="F711" s="183"/>
      <c r="G711" s="183"/>
      <c r="H711" s="183"/>
    </row>
    <row r="715" spans="1:8" ht="15" customHeight="1" thickBot="1" x14ac:dyDescent="0.35"/>
    <row r="716" spans="1:8" x14ac:dyDescent="0.3">
      <c r="A716" s="63" t="s">
        <v>11</v>
      </c>
      <c r="B716" s="60" t="s">
        <v>12</v>
      </c>
      <c r="C716" s="60" t="s">
        <v>87</v>
      </c>
      <c r="D716" s="60" t="s">
        <v>13</v>
      </c>
      <c r="E716" s="60" t="s">
        <v>75</v>
      </c>
      <c r="F716" s="60" t="s">
        <v>16</v>
      </c>
      <c r="G716" s="60" t="s">
        <v>17</v>
      </c>
      <c r="H716" s="62" t="s">
        <v>18</v>
      </c>
    </row>
    <row r="717" spans="1:8" ht="17.399999999999999" customHeight="1" x14ac:dyDescent="0.35">
      <c r="A717" s="64">
        <f>'CASE DATA'!A35</f>
        <v>0</v>
      </c>
      <c r="B717" s="67">
        <f>'CASE DATA'!B35</f>
        <v>0</v>
      </c>
      <c r="C717" s="65" t="e">
        <f>'CASE DATA'!#REF!</f>
        <v>#REF!</v>
      </c>
      <c r="D717" s="65">
        <f>'CASE DATA'!C35</f>
        <v>0</v>
      </c>
      <c r="E717" s="67">
        <f>'CASE DATA'!E35</f>
        <v>0</v>
      </c>
      <c r="F717" s="67">
        <f>'CASE DATA'!F35</f>
        <v>0</v>
      </c>
      <c r="G717" s="67">
        <f>'CASE DATA'!G35</f>
        <v>0</v>
      </c>
      <c r="H717" s="68">
        <f>'CASE DATA'!H35</f>
        <v>0</v>
      </c>
    </row>
    <row r="718" spans="1:8" x14ac:dyDescent="0.3">
      <c r="A718" s="41" t="s">
        <v>20</v>
      </c>
      <c r="B718" s="20">
        <f>'CASE DATA'!I35</f>
        <v>0</v>
      </c>
      <c r="C718" s="21" t="s">
        <v>23</v>
      </c>
      <c r="D718" s="24">
        <f>'CASE DATA'!L35</f>
        <v>0</v>
      </c>
      <c r="E718" s="26" t="s">
        <v>26</v>
      </c>
      <c r="F718" s="29">
        <f>'CASE DATA'!O35</f>
        <v>0</v>
      </c>
      <c r="G718" s="31" t="s">
        <v>29</v>
      </c>
      <c r="H718" s="42">
        <f>'CASE DATA'!R35</f>
        <v>0</v>
      </c>
    </row>
    <row r="719" spans="1:8" x14ac:dyDescent="0.3">
      <c r="A719" s="43" t="s">
        <v>76</v>
      </c>
      <c r="B719" s="20">
        <f>'CASE DATA'!J35</f>
        <v>0</v>
      </c>
      <c r="C719" s="22" t="s">
        <v>24</v>
      </c>
      <c r="D719" s="24">
        <f>'CASE DATA'!M35</f>
        <v>0</v>
      </c>
      <c r="E719" s="27" t="s">
        <v>27</v>
      </c>
      <c r="F719" s="29">
        <f>'CASE DATA'!P35</f>
        <v>0</v>
      </c>
      <c r="G719" s="32" t="s">
        <v>30</v>
      </c>
      <c r="H719" s="42">
        <f>'CASE DATA'!S35</f>
        <v>0</v>
      </c>
    </row>
    <row r="720" spans="1:8" x14ac:dyDescent="0.3">
      <c r="A720" s="44" t="s">
        <v>22</v>
      </c>
      <c r="B720" s="20">
        <f>'CASE DATA'!K35</f>
        <v>0</v>
      </c>
      <c r="C720" s="23" t="s">
        <v>25</v>
      </c>
      <c r="D720" s="25">
        <f>'CASE DATA'!N35</f>
        <v>0</v>
      </c>
      <c r="E720" s="28" t="s">
        <v>28</v>
      </c>
      <c r="F720" s="30">
        <f>'CASE DATA'!Q35</f>
        <v>0</v>
      </c>
      <c r="G720" s="16"/>
      <c r="H720" s="45"/>
    </row>
    <row r="721" spans="1:8" x14ac:dyDescent="0.3">
      <c r="A721" s="46" t="s">
        <v>10</v>
      </c>
      <c r="B721" s="205">
        <f>'CASE DATA'!T35</f>
        <v>0</v>
      </c>
      <c r="C721" s="183"/>
      <c r="D721" s="183"/>
      <c r="E721" s="183"/>
      <c r="F721" s="183"/>
      <c r="G721" s="183"/>
      <c r="H721" s="183"/>
    </row>
    <row r="722" spans="1:8" ht="18" customHeight="1" x14ac:dyDescent="0.35">
      <c r="A722" s="202" t="s">
        <v>77</v>
      </c>
      <c r="B722" s="183"/>
      <c r="C722" s="183"/>
      <c r="D722" s="183"/>
      <c r="E722" s="183"/>
      <c r="F722" s="183"/>
      <c r="G722" s="183"/>
      <c r="H722" s="183"/>
    </row>
    <row r="723" spans="1:8" ht="28.8" customHeight="1" x14ac:dyDescent="0.3">
      <c r="A723" s="47" t="s">
        <v>44</v>
      </c>
      <c r="B723" s="33" t="s">
        <v>78</v>
      </c>
      <c r="C723" s="34" t="s">
        <v>48</v>
      </c>
      <c r="D723" s="34" t="s">
        <v>49</v>
      </c>
      <c r="E723" s="34" t="s">
        <v>50</v>
      </c>
      <c r="F723" s="35" t="s">
        <v>51</v>
      </c>
      <c r="G723" s="14" t="s">
        <v>79</v>
      </c>
      <c r="H723" s="48"/>
    </row>
    <row r="724" spans="1:8" x14ac:dyDescent="0.3">
      <c r="A724" s="49" t="str">
        <f>'EXPUNGEMENT &amp; 910.7'!E34</f>
        <v>NO</v>
      </c>
      <c r="B724" s="49" t="str">
        <f>'EXPUNGEMENT &amp; 910.7'!H34</f>
        <v>N/A</v>
      </c>
      <c r="C724" t="str">
        <f>'EXPUNGEMENT &amp; 910.7'!I34</f>
        <v>NO</v>
      </c>
      <c r="D724" t="str">
        <f>'EXPUNGEMENT &amp; 910.7'!J34</f>
        <v>N/A</v>
      </c>
      <c r="E724" t="str">
        <f>'EXPUNGEMENT &amp; 910.7'!K34</f>
        <v>N/A</v>
      </c>
      <c r="F724" t="str">
        <f>'EXPUNGEMENT &amp; 910.7'!L34</f>
        <v>N/A</v>
      </c>
      <c r="G724" s="17"/>
      <c r="H724" s="50"/>
    </row>
    <row r="725" spans="1:8" x14ac:dyDescent="0.3">
      <c r="A725" s="51" t="s">
        <v>56</v>
      </c>
      <c r="B725" s="36" t="s">
        <v>80</v>
      </c>
      <c r="C725" s="37" t="s">
        <v>49</v>
      </c>
      <c r="D725" s="37" t="s">
        <v>50</v>
      </c>
      <c r="E725" s="17"/>
      <c r="F725" s="17"/>
      <c r="G725" s="17"/>
      <c r="H725" s="50"/>
    </row>
    <row r="726" spans="1:8" x14ac:dyDescent="0.3">
      <c r="A726" s="52" t="str">
        <f>'EXPUNGEMENT &amp; 910.7'!S34</f>
        <v>NO</v>
      </c>
      <c r="B726" s="52" t="str">
        <f>'EXPUNGEMENT &amp; 910.7'!T34</f>
        <v>N/A</v>
      </c>
      <c r="C726" s="52" t="str">
        <f>'EXPUNGEMENT &amp; 910.7'!U34</f>
        <v>N/A</v>
      </c>
      <c r="D726" s="52" t="str">
        <f>'EXPUNGEMENT &amp; 910.7'!V34</f>
        <v>N/A</v>
      </c>
      <c r="E726" s="17"/>
      <c r="F726" s="17"/>
      <c r="G726" s="17"/>
      <c r="H726" s="50"/>
    </row>
    <row r="727" spans="1:8" ht="18.75" customHeight="1" x14ac:dyDescent="0.35">
      <c r="A727" s="202" t="s">
        <v>81</v>
      </c>
      <c r="B727" s="183"/>
      <c r="C727" s="183"/>
      <c r="D727" s="183"/>
      <c r="E727" s="183"/>
      <c r="F727" s="183"/>
      <c r="G727" s="203">
        <v>32</v>
      </c>
      <c r="H727" s="183"/>
    </row>
    <row r="728" spans="1:8" ht="15" customHeight="1" x14ac:dyDescent="0.3">
      <c r="A728" s="53" t="s">
        <v>63</v>
      </c>
      <c r="B728" s="15">
        <f>BANKRUPTCY!C35</f>
        <v>0</v>
      </c>
      <c r="C728" s="38" t="s">
        <v>64</v>
      </c>
      <c r="D728" s="15">
        <f>BANKRUPTCY!E35</f>
        <v>0</v>
      </c>
      <c r="E728" s="38" t="s">
        <v>65</v>
      </c>
      <c r="F728" s="18">
        <f>BANKRUPTCY!F35</f>
        <v>0</v>
      </c>
      <c r="G728" s="183"/>
      <c r="H728" s="183"/>
    </row>
    <row r="729" spans="1:8" ht="18.75" customHeight="1" x14ac:dyDescent="0.35">
      <c r="A729" s="202" t="s">
        <v>82</v>
      </c>
      <c r="B729" s="183"/>
      <c r="C729" s="183"/>
      <c r="D729" s="183"/>
      <c r="E729" s="183"/>
      <c r="F729" s="183"/>
      <c r="G729" s="183"/>
      <c r="H729" s="183"/>
    </row>
    <row r="730" spans="1:8" ht="15" customHeight="1" x14ac:dyDescent="0.3">
      <c r="A730" s="53" t="s">
        <v>63</v>
      </c>
      <c r="B730" s="15">
        <f>SOL!C35</f>
        <v>0</v>
      </c>
      <c r="C730" s="38" t="s">
        <v>64</v>
      </c>
      <c r="D730" s="15">
        <f>SOL!D35</f>
        <v>0</v>
      </c>
      <c r="E730" s="38" t="s">
        <v>65</v>
      </c>
      <c r="F730" s="18">
        <f>SOL!E35</f>
        <v>0</v>
      </c>
      <c r="G730" s="183"/>
      <c r="H730" s="183"/>
    </row>
    <row r="731" spans="1:8" ht="18.75" customHeight="1" x14ac:dyDescent="0.35">
      <c r="A731" s="202" t="s">
        <v>83</v>
      </c>
      <c r="B731" s="183"/>
      <c r="C731" s="183"/>
      <c r="D731" s="183"/>
      <c r="E731" s="40"/>
      <c r="F731" s="39"/>
      <c r="G731" s="183"/>
      <c r="H731" s="183"/>
    </row>
    <row r="732" spans="1:8" ht="15" customHeight="1" x14ac:dyDescent="0.3">
      <c r="A732" s="53" t="s">
        <v>69</v>
      </c>
      <c r="B732" s="15">
        <f>EXEMPTIONS!C35</f>
        <v>0</v>
      </c>
      <c r="C732" s="38" t="s">
        <v>70</v>
      </c>
      <c r="D732" s="15">
        <f>EXEMPTIONS!D35</f>
        <v>0</v>
      </c>
      <c r="E732" s="19"/>
      <c r="F732" s="19"/>
      <c r="G732" s="183"/>
      <c r="H732" s="183"/>
    </row>
    <row r="733" spans="1:8" ht="18.75" customHeight="1" x14ac:dyDescent="0.35">
      <c r="A733" s="202" t="s">
        <v>84</v>
      </c>
      <c r="B733" s="183"/>
      <c r="C733" s="183"/>
      <c r="D733" s="183"/>
      <c r="E733" s="40"/>
      <c r="F733" s="40"/>
      <c r="G733" s="183"/>
      <c r="H733" s="183"/>
    </row>
    <row r="734" spans="1:8" ht="15" customHeight="1" thickBot="1" x14ac:dyDescent="0.35">
      <c r="A734" s="54" t="s">
        <v>85</v>
      </c>
      <c r="B734" s="55" t="e">
        <f>#REF!</f>
        <v>#REF!</v>
      </c>
      <c r="C734" s="56" t="s">
        <v>86</v>
      </c>
      <c r="D734" s="55" t="e">
        <f>#REF!</f>
        <v>#REF!</v>
      </c>
      <c r="E734" s="204"/>
      <c r="F734" s="183"/>
      <c r="G734" s="183"/>
      <c r="H734" s="183"/>
    </row>
    <row r="738" spans="1:8" ht="15" customHeight="1" thickBot="1" x14ac:dyDescent="0.35"/>
    <row r="739" spans="1:8" x14ac:dyDescent="0.3">
      <c r="A739" s="63" t="s">
        <v>11</v>
      </c>
      <c r="B739" s="60" t="s">
        <v>12</v>
      </c>
      <c r="C739" s="60" t="s">
        <v>87</v>
      </c>
      <c r="D739" s="60" t="s">
        <v>13</v>
      </c>
      <c r="E739" s="60" t="s">
        <v>75</v>
      </c>
      <c r="F739" s="60" t="s">
        <v>16</v>
      </c>
      <c r="G739" s="60" t="s">
        <v>17</v>
      </c>
      <c r="H739" s="62" t="s">
        <v>18</v>
      </c>
    </row>
    <row r="740" spans="1:8" ht="17.399999999999999" customHeight="1" x14ac:dyDescent="0.35">
      <c r="A740" s="64">
        <f>'CASE DATA'!A36</f>
        <v>0</v>
      </c>
      <c r="B740" s="67">
        <f>'CASE DATA'!B36</f>
        <v>0</v>
      </c>
      <c r="C740" s="65" t="e">
        <f>'CASE DATA'!#REF!</f>
        <v>#REF!</v>
      </c>
      <c r="D740" s="65">
        <f>'CASE DATA'!C36</f>
        <v>0</v>
      </c>
      <c r="E740" s="67">
        <f>'CASE DATA'!E36</f>
        <v>0</v>
      </c>
      <c r="F740" s="67">
        <f>'CASE DATA'!F36</f>
        <v>0</v>
      </c>
      <c r="G740" s="67">
        <f>'CASE DATA'!G36</f>
        <v>0</v>
      </c>
      <c r="H740" s="68">
        <f>'CASE DATA'!H36</f>
        <v>0</v>
      </c>
    </row>
    <row r="741" spans="1:8" x14ac:dyDescent="0.3">
      <c r="A741" s="41" t="s">
        <v>20</v>
      </c>
      <c r="B741" s="20">
        <f>'CASE DATA'!I36</f>
        <v>0</v>
      </c>
      <c r="C741" s="21" t="s">
        <v>23</v>
      </c>
      <c r="D741" s="24">
        <f>'CASE DATA'!L36</f>
        <v>0</v>
      </c>
      <c r="E741" s="26" t="s">
        <v>26</v>
      </c>
      <c r="F741" s="29">
        <f>'CASE DATA'!O36</f>
        <v>0</v>
      </c>
      <c r="G741" s="31" t="s">
        <v>29</v>
      </c>
      <c r="H741" s="42">
        <f>'CASE DATA'!R36</f>
        <v>0</v>
      </c>
    </row>
    <row r="742" spans="1:8" x14ac:dyDescent="0.3">
      <c r="A742" s="43" t="s">
        <v>76</v>
      </c>
      <c r="B742" s="20">
        <f>'CASE DATA'!J36</f>
        <v>0</v>
      </c>
      <c r="C742" s="22" t="s">
        <v>24</v>
      </c>
      <c r="D742" s="24">
        <f>'CASE DATA'!M36</f>
        <v>0</v>
      </c>
      <c r="E742" s="27" t="s">
        <v>27</v>
      </c>
      <c r="F742" s="29">
        <f>'CASE DATA'!P36</f>
        <v>0</v>
      </c>
      <c r="G742" s="32" t="s">
        <v>30</v>
      </c>
      <c r="H742" s="42">
        <f>'CASE DATA'!S36</f>
        <v>0</v>
      </c>
    </row>
    <row r="743" spans="1:8" x14ac:dyDescent="0.3">
      <c r="A743" s="44" t="s">
        <v>22</v>
      </c>
      <c r="B743" s="20">
        <f>'CASE DATA'!K36</f>
        <v>0</v>
      </c>
      <c r="C743" s="23" t="s">
        <v>25</v>
      </c>
      <c r="D743" s="25">
        <f>'CASE DATA'!N36</f>
        <v>0</v>
      </c>
      <c r="E743" s="28" t="s">
        <v>28</v>
      </c>
      <c r="F743" s="30">
        <f>'CASE DATA'!Q36</f>
        <v>0</v>
      </c>
      <c r="G743" s="16"/>
      <c r="H743" s="45"/>
    </row>
    <row r="744" spans="1:8" x14ac:dyDescent="0.3">
      <c r="A744" s="46" t="s">
        <v>10</v>
      </c>
      <c r="B744" s="205">
        <f>'CASE DATA'!T36</f>
        <v>0</v>
      </c>
      <c r="C744" s="183"/>
      <c r="D744" s="183"/>
      <c r="E744" s="183"/>
      <c r="F744" s="183"/>
      <c r="G744" s="183"/>
      <c r="H744" s="183"/>
    </row>
    <row r="745" spans="1:8" ht="18" customHeight="1" x14ac:dyDescent="0.35">
      <c r="A745" s="202" t="s">
        <v>77</v>
      </c>
      <c r="B745" s="183"/>
      <c r="C745" s="183"/>
      <c r="D745" s="183"/>
      <c r="E745" s="183"/>
      <c r="F745" s="183"/>
      <c r="G745" s="183"/>
      <c r="H745" s="183"/>
    </row>
    <row r="746" spans="1:8" ht="28.8" customHeight="1" x14ac:dyDescent="0.3">
      <c r="A746" s="47" t="s">
        <v>44</v>
      </c>
      <c r="B746" s="33" t="s">
        <v>78</v>
      </c>
      <c r="C746" s="34" t="s">
        <v>48</v>
      </c>
      <c r="D746" s="34" t="s">
        <v>49</v>
      </c>
      <c r="E746" s="34" t="s">
        <v>50</v>
      </c>
      <c r="F746" s="35" t="s">
        <v>51</v>
      </c>
      <c r="G746" s="14" t="s">
        <v>79</v>
      </c>
      <c r="H746" s="48"/>
    </row>
    <row r="747" spans="1:8" x14ac:dyDescent="0.3">
      <c r="A747" s="49" t="str">
        <f>'EXPUNGEMENT &amp; 910.7'!E35</f>
        <v>NO</v>
      </c>
      <c r="B747" s="49" t="str">
        <f>'EXPUNGEMENT &amp; 910.7'!H35</f>
        <v>N/A</v>
      </c>
      <c r="C747" t="str">
        <f>'EXPUNGEMENT &amp; 910.7'!I35</f>
        <v>NO</v>
      </c>
      <c r="D747" t="str">
        <f>'EXPUNGEMENT &amp; 910.7'!J35</f>
        <v>N/A</v>
      </c>
      <c r="E747" t="str">
        <f>'EXPUNGEMENT &amp; 910.7'!K35</f>
        <v>N/A</v>
      </c>
      <c r="F747" t="str">
        <f>'EXPUNGEMENT &amp; 910.7'!L35</f>
        <v>N/A</v>
      </c>
      <c r="G747" s="17"/>
      <c r="H747" s="50"/>
    </row>
    <row r="748" spans="1:8" x14ac:dyDescent="0.3">
      <c r="A748" s="51" t="s">
        <v>56</v>
      </c>
      <c r="B748" s="36" t="s">
        <v>80</v>
      </c>
      <c r="C748" s="37" t="s">
        <v>49</v>
      </c>
      <c r="D748" s="37" t="s">
        <v>50</v>
      </c>
      <c r="E748" s="17"/>
      <c r="F748" s="17"/>
      <c r="G748" s="17"/>
      <c r="H748" s="50"/>
    </row>
    <row r="749" spans="1:8" x14ac:dyDescent="0.3">
      <c r="A749" s="52" t="str">
        <f>'EXPUNGEMENT &amp; 910.7'!S35</f>
        <v>NO</v>
      </c>
      <c r="B749" s="52" t="str">
        <f>'EXPUNGEMENT &amp; 910.7'!T35</f>
        <v>N/A</v>
      </c>
      <c r="C749" s="52" t="str">
        <f>'EXPUNGEMENT &amp; 910.7'!U35</f>
        <v>N/A</v>
      </c>
      <c r="D749" s="52" t="str">
        <f>'EXPUNGEMENT &amp; 910.7'!V35</f>
        <v>N/A</v>
      </c>
      <c r="E749" s="17"/>
      <c r="F749" s="17"/>
      <c r="G749" s="17"/>
      <c r="H749" s="50"/>
    </row>
    <row r="750" spans="1:8" ht="18" customHeight="1" x14ac:dyDescent="0.35">
      <c r="A750" s="202" t="s">
        <v>81</v>
      </c>
      <c r="B750" s="183"/>
      <c r="C750" s="183"/>
      <c r="D750" s="183"/>
      <c r="E750" s="183"/>
      <c r="F750" s="183"/>
      <c r="G750" s="203">
        <v>33</v>
      </c>
      <c r="H750" s="183"/>
    </row>
    <row r="751" spans="1:8" x14ac:dyDescent="0.3">
      <c r="A751" s="53" t="s">
        <v>63</v>
      </c>
      <c r="B751" s="15">
        <f>BANKRUPTCY!C36</f>
        <v>0</v>
      </c>
      <c r="C751" s="38" t="s">
        <v>64</v>
      </c>
      <c r="D751" s="15">
        <f>BANKRUPTCY!E36</f>
        <v>0</v>
      </c>
      <c r="E751" s="38" t="s">
        <v>65</v>
      </c>
      <c r="F751" s="18">
        <f>BANKRUPTCY!F36</f>
        <v>0</v>
      </c>
      <c r="G751" s="183"/>
      <c r="H751" s="183"/>
    </row>
    <row r="752" spans="1:8" ht="18" customHeight="1" x14ac:dyDescent="0.35">
      <c r="A752" s="202" t="s">
        <v>82</v>
      </c>
      <c r="B752" s="183"/>
      <c r="C752" s="183"/>
      <c r="D752" s="183"/>
      <c r="E752" s="183"/>
      <c r="F752" s="183"/>
      <c r="G752" s="183"/>
      <c r="H752" s="183"/>
    </row>
    <row r="753" spans="1:8" x14ac:dyDescent="0.3">
      <c r="A753" s="53" t="s">
        <v>63</v>
      </c>
      <c r="B753" s="15">
        <f>SOL!C36</f>
        <v>0</v>
      </c>
      <c r="C753" s="38" t="s">
        <v>64</v>
      </c>
      <c r="D753" s="15">
        <f>SOL!D36</f>
        <v>0</v>
      </c>
      <c r="E753" s="38" t="s">
        <v>65</v>
      </c>
      <c r="F753" s="18">
        <f>SOL!E36</f>
        <v>0</v>
      </c>
      <c r="G753" s="183"/>
      <c r="H753" s="183"/>
    </row>
    <row r="754" spans="1:8" ht="18" customHeight="1" x14ac:dyDescent="0.35">
      <c r="A754" s="202" t="s">
        <v>83</v>
      </c>
      <c r="B754" s="183"/>
      <c r="C754" s="183"/>
      <c r="D754" s="183"/>
      <c r="E754" s="40"/>
      <c r="F754" s="39"/>
      <c r="G754" s="183"/>
      <c r="H754" s="183"/>
    </row>
    <row r="755" spans="1:8" x14ac:dyDescent="0.3">
      <c r="A755" s="53" t="s">
        <v>69</v>
      </c>
      <c r="B755" s="15">
        <f>EXEMPTIONS!C36</f>
        <v>0</v>
      </c>
      <c r="C755" s="38" t="s">
        <v>70</v>
      </c>
      <c r="D755" s="15">
        <f>EXEMPTIONS!D36</f>
        <v>0</v>
      </c>
      <c r="E755" s="19"/>
      <c r="F755" s="19"/>
      <c r="G755" s="183"/>
      <c r="H755" s="183"/>
    </row>
    <row r="756" spans="1:8" ht="18" customHeight="1" x14ac:dyDescent="0.35">
      <c r="A756" s="202" t="s">
        <v>84</v>
      </c>
      <c r="B756" s="183"/>
      <c r="C756" s="183"/>
      <c r="D756" s="183"/>
      <c r="E756" s="40"/>
      <c r="F756" s="40"/>
      <c r="G756" s="183"/>
      <c r="H756" s="183"/>
    </row>
    <row r="757" spans="1:8" ht="15" customHeight="1" thickBot="1" x14ac:dyDescent="0.35">
      <c r="A757" s="54" t="s">
        <v>85</v>
      </c>
      <c r="B757" s="55" t="e">
        <f>#REF!</f>
        <v>#REF!</v>
      </c>
      <c r="C757" s="56" t="s">
        <v>86</v>
      </c>
      <c r="D757" s="55" t="e">
        <f>#REF!</f>
        <v>#REF!</v>
      </c>
      <c r="E757" s="204"/>
      <c r="F757" s="183"/>
      <c r="G757" s="183"/>
      <c r="H757" s="183"/>
    </row>
    <row r="761" spans="1:8" ht="15" customHeight="1" thickBot="1" x14ac:dyDescent="0.35"/>
    <row r="762" spans="1:8" x14ac:dyDescent="0.3">
      <c r="A762" s="63" t="s">
        <v>11</v>
      </c>
      <c r="B762" s="60" t="s">
        <v>12</v>
      </c>
      <c r="C762" s="60" t="s">
        <v>87</v>
      </c>
      <c r="D762" s="60" t="s">
        <v>13</v>
      </c>
      <c r="E762" s="60" t="s">
        <v>75</v>
      </c>
      <c r="F762" s="60" t="s">
        <v>16</v>
      </c>
      <c r="G762" s="60" t="s">
        <v>17</v>
      </c>
      <c r="H762" s="62" t="s">
        <v>18</v>
      </c>
    </row>
    <row r="763" spans="1:8" ht="17.399999999999999" customHeight="1" x14ac:dyDescent="0.35">
      <c r="A763" s="64">
        <f>'CASE DATA'!A37</f>
        <v>0</v>
      </c>
      <c r="B763" s="67">
        <f>'CASE DATA'!B37</f>
        <v>0</v>
      </c>
      <c r="C763" s="65" t="e">
        <f>'CASE DATA'!#REF!</f>
        <v>#REF!</v>
      </c>
      <c r="D763" s="65">
        <f>'CASE DATA'!C37</f>
        <v>0</v>
      </c>
      <c r="E763" s="67">
        <f>'CASE DATA'!E37</f>
        <v>0</v>
      </c>
      <c r="F763" s="67">
        <f>'CASE DATA'!F37</f>
        <v>0</v>
      </c>
      <c r="G763" s="67">
        <f>'CASE DATA'!G37</f>
        <v>0</v>
      </c>
      <c r="H763" s="68">
        <f>'CASE DATA'!H37</f>
        <v>0</v>
      </c>
    </row>
    <row r="764" spans="1:8" x14ac:dyDescent="0.3">
      <c r="A764" s="41" t="s">
        <v>20</v>
      </c>
      <c r="B764" s="20">
        <f>'CASE DATA'!I37</f>
        <v>0</v>
      </c>
      <c r="C764" s="21" t="s">
        <v>23</v>
      </c>
      <c r="D764" s="24">
        <f>'CASE DATA'!L37</f>
        <v>0</v>
      </c>
      <c r="E764" s="26" t="s">
        <v>26</v>
      </c>
      <c r="F764" s="29">
        <f>'CASE DATA'!O37</f>
        <v>0</v>
      </c>
      <c r="G764" s="31" t="s">
        <v>29</v>
      </c>
      <c r="H764" s="42">
        <f>'CASE DATA'!R37</f>
        <v>0</v>
      </c>
    </row>
    <row r="765" spans="1:8" x14ac:dyDescent="0.3">
      <c r="A765" s="43" t="s">
        <v>76</v>
      </c>
      <c r="B765" s="20">
        <f>'CASE DATA'!J37</f>
        <v>0</v>
      </c>
      <c r="C765" s="22" t="s">
        <v>24</v>
      </c>
      <c r="D765" s="24">
        <f>'CASE DATA'!M37</f>
        <v>0</v>
      </c>
      <c r="E765" s="27" t="s">
        <v>27</v>
      </c>
      <c r="F765" s="29">
        <f>'CASE DATA'!P37</f>
        <v>0</v>
      </c>
      <c r="G765" s="32" t="s">
        <v>30</v>
      </c>
      <c r="H765" s="42">
        <f>'CASE DATA'!S37</f>
        <v>0</v>
      </c>
    </row>
    <row r="766" spans="1:8" x14ac:dyDescent="0.3">
      <c r="A766" s="44" t="s">
        <v>22</v>
      </c>
      <c r="B766" s="20">
        <f>'CASE DATA'!K37</f>
        <v>0</v>
      </c>
      <c r="C766" s="23" t="s">
        <v>25</v>
      </c>
      <c r="D766" s="25">
        <f>'CASE DATA'!N37</f>
        <v>0</v>
      </c>
      <c r="E766" s="28" t="s">
        <v>28</v>
      </c>
      <c r="F766" s="30">
        <f>'CASE DATA'!Q37</f>
        <v>0</v>
      </c>
      <c r="G766" s="16"/>
      <c r="H766" s="45"/>
    </row>
    <row r="767" spans="1:8" x14ac:dyDescent="0.3">
      <c r="A767" s="46" t="s">
        <v>10</v>
      </c>
      <c r="B767" s="205">
        <f>'CASE DATA'!T37</f>
        <v>0</v>
      </c>
      <c r="C767" s="183"/>
      <c r="D767" s="183"/>
      <c r="E767" s="183"/>
      <c r="F767" s="183"/>
      <c r="G767" s="183"/>
      <c r="H767" s="183"/>
    </row>
    <row r="768" spans="1:8" ht="18" customHeight="1" x14ac:dyDescent="0.35">
      <c r="A768" s="202" t="s">
        <v>77</v>
      </c>
      <c r="B768" s="183"/>
      <c r="C768" s="183"/>
      <c r="D768" s="183"/>
      <c r="E768" s="183"/>
      <c r="F768" s="183"/>
      <c r="G768" s="183"/>
      <c r="H768" s="183"/>
    </row>
    <row r="769" spans="1:8" ht="28.8" customHeight="1" x14ac:dyDescent="0.3">
      <c r="A769" s="47" t="s">
        <v>44</v>
      </c>
      <c r="B769" s="33" t="s">
        <v>78</v>
      </c>
      <c r="C769" s="34" t="s">
        <v>48</v>
      </c>
      <c r="D769" s="34" t="s">
        <v>49</v>
      </c>
      <c r="E769" s="34" t="s">
        <v>50</v>
      </c>
      <c r="F769" s="35" t="s">
        <v>51</v>
      </c>
      <c r="G769" s="14" t="s">
        <v>79</v>
      </c>
      <c r="H769" s="48"/>
    </row>
    <row r="770" spans="1:8" x14ac:dyDescent="0.3">
      <c r="A770" s="49" t="str">
        <f>'EXPUNGEMENT &amp; 910.7'!E36</f>
        <v>NO</v>
      </c>
      <c r="B770" s="49" t="str">
        <f>'EXPUNGEMENT &amp; 910.7'!H36</f>
        <v>N/A</v>
      </c>
      <c r="C770" t="str">
        <f>'EXPUNGEMENT &amp; 910.7'!I36</f>
        <v>NO</v>
      </c>
      <c r="D770" t="str">
        <f>'EXPUNGEMENT &amp; 910.7'!J36</f>
        <v>N/A</v>
      </c>
      <c r="E770" t="str">
        <f>'EXPUNGEMENT &amp; 910.7'!K36</f>
        <v>N/A</v>
      </c>
      <c r="F770" t="str">
        <f>'EXPUNGEMENT &amp; 910.7'!L36</f>
        <v>N/A</v>
      </c>
      <c r="G770" s="17"/>
      <c r="H770" s="50"/>
    </row>
    <row r="771" spans="1:8" x14ac:dyDescent="0.3">
      <c r="A771" s="51" t="s">
        <v>56</v>
      </c>
      <c r="B771" s="36" t="s">
        <v>80</v>
      </c>
      <c r="C771" s="37" t="s">
        <v>49</v>
      </c>
      <c r="D771" s="37" t="s">
        <v>50</v>
      </c>
      <c r="E771" s="17"/>
      <c r="F771" s="17"/>
      <c r="G771" s="17"/>
      <c r="H771" s="50"/>
    </row>
    <row r="772" spans="1:8" x14ac:dyDescent="0.3">
      <c r="A772" s="52" t="str">
        <f>'EXPUNGEMENT &amp; 910.7'!S36</f>
        <v>NO</v>
      </c>
      <c r="B772" s="52" t="str">
        <f>'EXPUNGEMENT &amp; 910.7'!T36</f>
        <v>N/A</v>
      </c>
      <c r="C772" s="52" t="str">
        <f>'EXPUNGEMENT &amp; 910.7'!U36</f>
        <v>N/A</v>
      </c>
      <c r="D772" s="52" t="str">
        <f>'EXPUNGEMENT &amp; 910.7'!V36</f>
        <v>N/A</v>
      </c>
      <c r="E772" s="17"/>
      <c r="F772" s="17"/>
      <c r="G772" s="17"/>
      <c r="H772" s="50"/>
    </row>
    <row r="773" spans="1:8" ht="18" customHeight="1" x14ac:dyDescent="0.35">
      <c r="A773" s="202" t="s">
        <v>81</v>
      </c>
      <c r="B773" s="183"/>
      <c r="C773" s="183"/>
      <c r="D773" s="183"/>
      <c r="E773" s="183"/>
      <c r="F773" s="183"/>
      <c r="G773" s="203">
        <v>34</v>
      </c>
      <c r="H773" s="183"/>
    </row>
    <row r="774" spans="1:8" x14ac:dyDescent="0.3">
      <c r="A774" s="53" t="s">
        <v>63</v>
      </c>
      <c r="B774" s="15">
        <f>BANKRUPTCY!C37</f>
        <v>0</v>
      </c>
      <c r="C774" s="38" t="s">
        <v>64</v>
      </c>
      <c r="D774" s="15">
        <f>BANKRUPTCY!E37</f>
        <v>0</v>
      </c>
      <c r="E774" s="38" t="s">
        <v>65</v>
      </c>
      <c r="F774" s="18">
        <f>BANKRUPTCY!F37</f>
        <v>0</v>
      </c>
      <c r="G774" s="183"/>
      <c r="H774" s="183"/>
    </row>
    <row r="775" spans="1:8" ht="18" customHeight="1" x14ac:dyDescent="0.35">
      <c r="A775" s="202" t="s">
        <v>82</v>
      </c>
      <c r="B775" s="183"/>
      <c r="C775" s="183"/>
      <c r="D775" s="183"/>
      <c r="E775" s="183"/>
      <c r="F775" s="183"/>
      <c r="G775" s="183"/>
      <c r="H775" s="183"/>
    </row>
    <row r="776" spans="1:8" x14ac:dyDescent="0.3">
      <c r="A776" s="53" t="s">
        <v>63</v>
      </c>
      <c r="B776" s="15">
        <f>SOL!C37</f>
        <v>0</v>
      </c>
      <c r="C776" s="38" t="s">
        <v>64</v>
      </c>
      <c r="D776" s="15">
        <f>SOL!D37</f>
        <v>0</v>
      </c>
      <c r="E776" s="38" t="s">
        <v>65</v>
      </c>
      <c r="F776" s="18">
        <f>SOL!E37</f>
        <v>0</v>
      </c>
      <c r="G776" s="183"/>
      <c r="H776" s="183"/>
    </row>
    <row r="777" spans="1:8" ht="18" customHeight="1" x14ac:dyDescent="0.35">
      <c r="A777" s="202" t="s">
        <v>83</v>
      </c>
      <c r="B777" s="183"/>
      <c r="C777" s="183"/>
      <c r="D777" s="183"/>
      <c r="E777" s="40"/>
      <c r="F777" s="39"/>
      <c r="G777" s="183"/>
      <c r="H777" s="183"/>
    </row>
    <row r="778" spans="1:8" x14ac:dyDescent="0.3">
      <c r="A778" s="53" t="s">
        <v>69</v>
      </c>
      <c r="B778" s="15">
        <f>EXEMPTIONS!C37</f>
        <v>0</v>
      </c>
      <c r="C778" s="38" t="s">
        <v>70</v>
      </c>
      <c r="D778" s="15">
        <f>EXEMPTIONS!D37</f>
        <v>0</v>
      </c>
      <c r="E778" s="19"/>
      <c r="F778" s="19"/>
      <c r="G778" s="183"/>
      <c r="H778" s="183"/>
    </row>
    <row r="779" spans="1:8" ht="18" customHeight="1" x14ac:dyDescent="0.35">
      <c r="A779" s="202" t="s">
        <v>84</v>
      </c>
      <c r="B779" s="183"/>
      <c r="C779" s="183"/>
      <c r="D779" s="183"/>
      <c r="E779" s="40"/>
      <c r="F779" s="40"/>
      <c r="G779" s="183"/>
      <c r="H779" s="183"/>
    </row>
    <row r="780" spans="1:8" ht="15" customHeight="1" thickBot="1" x14ac:dyDescent="0.35">
      <c r="A780" s="54" t="s">
        <v>85</v>
      </c>
      <c r="B780" s="55" t="e">
        <f>#REF!</f>
        <v>#REF!</v>
      </c>
      <c r="C780" s="56" t="s">
        <v>86</v>
      </c>
      <c r="D780" s="55" t="e">
        <f>#REF!</f>
        <v>#REF!</v>
      </c>
      <c r="E780" s="204"/>
      <c r="F780" s="183"/>
      <c r="G780" s="183"/>
      <c r="H780" s="183"/>
    </row>
    <row r="784" spans="1:8" ht="15" customHeight="1" thickBot="1" x14ac:dyDescent="0.35"/>
    <row r="785" spans="1:8" x14ac:dyDescent="0.3">
      <c r="A785" s="63" t="s">
        <v>11</v>
      </c>
      <c r="B785" s="60" t="s">
        <v>12</v>
      </c>
      <c r="C785" s="60" t="s">
        <v>87</v>
      </c>
      <c r="D785" s="60" t="s">
        <v>13</v>
      </c>
      <c r="E785" s="60" t="s">
        <v>75</v>
      </c>
      <c r="F785" s="60" t="s">
        <v>16</v>
      </c>
      <c r="G785" s="60" t="s">
        <v>17</v>
      </c>
      <c r="H785" s="62" t="s">
        <v>18</v>
      </c>
    </row>
    <row r="786" spans="1:8" ht="17.399999999999999" customHeight="1" x14ac:dyDescent="0.35">
      <c r="A786" s="64">
        <f>'CASE DATA'!A38</f>
        <v>0</v>
      </c>
      <c r="B786" s="67">
        <f>'CASE DATA'!B38</f>
        <v>0</v>
      </c>
      <c r="C786" s="65" t="e">
        <f>'CASE DATA'!#REF!</f>
        <v>#REF!</v>
      </c>
      <c r="D786" s="65">
        <f>'CASE DATA'!C38</f>
        <v>0</v>
      </c>
      <c r="E786" s="67">
        <f>'CASE DATA'!E38</f>
        <v>0</v>
      </c>
      <c r="F786" s="67">
        <f>'CASE DATA'!F38</f>
        <v>0</v>
      </c>
      <c r="G786" s="67">
        <f>'CASE DATA'!G38</f>
        <v>0</v>
      </c>
      <c r="H786" s="68">
        <f>'CASE DATA'!H38</f>
        <v>0</v>
      </c>
    </row>
    <row r="787" spans="1:8" x14ac:dyDescent="0.3">
      <c r="A787" s="41" t="s">
        <v>20</v>
      </c>
      <c r="B787" s="20">
        <f>'CASE DATA'!I38</f>
        <v>0</v>
      </c>
      <c r="C787" s="21" t="s">
        <v>23</v>
      </c>
      <c r="D787" s="24">
        <f>'CASE DATA'!L38</f>
        <v>0</v>
      </c>
      <c r="E787" s="26" t="s">
        <v>26</v>
      </c>
      <c r="F787" s="29">
        <f>'CASE DATA'!O38</f>
        <v>0</v>
      </c>
      <c r="G787" s="31" t="s">
        <v>29</v>
      </c>
      <c r="H787" s="42">
        <f>'CASE DATA'!R38</f>
        <v>0</v>
      </c>
    </row>
    <row r="788" spans="1:8" x14ac:dyDescent="0.3">
      <c r="A788" s="43" t="s">
        <v>76</v>
      </c>
      <c r="B788" s="20">
        <f>'CASE DATA'!J38</f>
        <v>0</v>
      </c>
      <c r="C788" s="22" t="s">
        <v>24</v>
      </c>
      <c r="D788" s="24">
        <f>'CASE DATA'!M38</f>
        <v>0</v>
      </c>
      <c r="E788" s="27" t="s">
        <v>27</v>
      </c>
      <c r="F788" s="29">
        <f>'CASE DATA'!P38</f>
        <v>0</v>
      </c>
      <c r="G788" s="32" t="s">
        <v>30</v>
      </c>
      <c r="H788" s="42">
        <f>'CASE DATA'!S38</f>
        <v>0</v>
      </c>
    </row>
    <row r="789" spans="1:8" x14ac:dyDescent="0.3">
      <c r="A789" s="44" t="s">
        <v>22</v>
      </c>
      <c r="B789" s="20">
        <f>'CASE DATA'!K38</f>
        <v>0</v>
      </c>
      <c r="C789" s="23" t="s">
        <v>25</v>
      </c>
      <c r="D789" s="25">
        <f>'CASE DATA'!N38</f>
        <v>0</v>
      </c>
      <c r="E789" s="28" t="s">
        <v>28</v>
      </c>
      <c r="F789" s="30">
        <f>'CASE DATA'!Q38</f>
        <v>0</v>
      </c>
      <c r="G789" s="16"/>
      <c r="H789" s="45"/>
    </row>
    <row r="790" spans="1:8" x14ac:dyDescent="0.3">
      <c r="A790" s="46" t="s">
        <v>10</v>
      </c>
      <c r="B790" s="205">
        <f>'CASE DATA'!T38</f>
        <v>0</v>
      </c>
      <c r="C790" s="183"/>
      <c r="D790" s="183"/>
      <c r="E790" s="183"/>
      <c r="F790" s="183"/>
      <c r="G790" s="183"/>
      <c r="H790" s="183"/>
    </row>
    <row r="791" spans="1:8" ht="18" customHeight="1" x14ac:dyDescent="0.35">
      <c r="A791" s="202" t="s">
        <v>77</v>
      </c>
      <c r="B791" s="183"/>
      <c r="C791" s="183"/>
      <c r="D791" s="183"/>
      <c r="E791" s="183"/>
      <c r="F791" s="183"/>
      <c r="G791" s="183"/>
      <c r="H791" s="183"/>
    </row>
    <row r="792" spans="1:8" ht="28.8" customHeight="1" x14ac:dyDescent="0.3">
      <c r="A792" s="47" t="s">
        <v>44</v>
      </c>
      <c r="B792" s="33" t="s">
        <v>78</v>
      </c>
      <c r="C792" s="34" t="s">
        <v>48</v>
      </c>
      <c r="D792" s="34" t="s">
        <v>49</v>
      </c>
      <c r="E792" s="34" t="s">
        <v>50</v>
      </c>
      <c r="F792" s="35" t="s">
        <v>51</v>
      </c>
      <c r="G792" s="14" t="s">
        <v>79</v>
      </c>
      <c r="H792" s="48"/>
    </row>
    <row r="793" spans="1:8" x14ac:dyDescent="0.3">
      <c r="A793" s="49" t="str">
        <f>'EXPUNGEMENT &amp; 910.7'!E37</f>
        <v>NO</v>
      </c>
      <c r="B793" s="49" t="str">
        <f>'EXPUNGEMENT &amp; 910.7'!H37</f>
        <v>N/A</v>
      </c>
      <c r="C793" t="str">
        <f>'EXPUNGEMENT &amp; 910.7'!I37</f>
        <v>NO</v>
      </c>
      <c r="D793" t="str">
        <f>'EXPUNGEMENT &amp; 910.7'!J37</f>
        <v>N/A</v>
      </c>
      <c r="E793" t="str">
        <f>'EXPUNGEMENT &amp; 910.7'!K37</f>
        <v>N/A</v>
      </c>
      <c r="F793" t="str">
        <f>'EXPUNGEMENT &amp; 910.7'!L37</f>
        <v>N/A</v>
      </c>
      <c r="G793" s="17"/>
      <c r="H793" s="50"/>
    </row>
    <row r="794" spans="1:8" x14ac:dyDescent="0.3">
      <c r="A794" s="51" t="s">
        <v>56</v>
      </c>
      <c r="B794" s="36" t="s">
        <v>80</v>
      </c>
      <c r="C794" s="37" t="s">
        <v>49</v>
      </c>
      <c r="D794" s="37" t="s">
        <v>50</v>
      </c>
      <c r="E794" s="17"/>
      <c r="F794" s="17"/>
      <c r="G794" s="17"/>
      <c r="H794" s="50"/>
    </row>
    <row r="795" spans="1:8" x14ac:dyDescent="0.3">
      <c r="A795" s="52" t="str">
        <f>'EXPUNGEMENT &amp; 910.7'!S37</f>
        <v>NO</v>
      </c>
      <c r="B795" s="52" t="str">
        <f>'EXPUNGEMENT &amp; 910.7'!T37</f>
        <v>N/A</v>
      </c>
      <c r="C795" s="52" t="str">
        <f>'EXPUNGEMENT &amp; 910.7'!U37</f>
        <v>N/A</v>
      </c>
      <c r="D795" s="52" t="str">
        <f>'EXPUNGEMENT &amp; 910.7'!V37</f>
        <v>N/A</v>
      </c>
      <c r="E795" s="17"/>
      <c r="F795" s="17"/>
      <c r="G795" s="17"/>
      <c r="H795" s="50"/>
    </row>
    <row r="796" spans="1:8" ht="18.75" customHeight="1" x14ac:dyDescent="0.35">
      <c r="A796" s="202" t="s">
        <v>81</v>
      </c>
      <c r="B796" s="183"/>
      <c r="C796" s="183"/>
      <c r="D796" s="183"/>
      <c r="E796" s="183"/>
      <c r="F796" s="183"/>
      <c r="G796" s="203">
        <v>35</v>
      </c>
      <c r="H796" s="183"/>
    </row>
    <row r="797" spans="1:8" ht="15" customHeight="1" x14ac:dyDescent="0.3">
      <c r="A797" s="53" t="s">
        <v>63</v>
      </c>
      <c r="B797" s="15">
        <f>BANKRUPTCY!C38</f>
        <v>0</v>
      </c>
      <c r="C797" s="38" t="s">
        <v>64</v>
      </c>
      <c r="D797" s="15">
        <f>BANKRUPTCY!E38</f>
        <v>0</v>
      </c>
      <c r="E797" s="38" t="s">
        <v>65</v>
      </c>
      <c r="F797" s="18">
        <f>BANKRUPTCY!F38</f>
        <v>0</v>
      </c>
      <c r="G797" s="183"/>
      <c r="H797" s="183"/>
    </row>
    <row r="798" spans="1:8" ht="18.75" customHeight="1" x14ac:dyDescent="0.35">
      <c r="A798" s="202" t="s">
        <v>82</v>
      </c>
      <c r="B798" s="183"/>
      <c r="C798" s="183"/>
      <c r="D798" s="183"/>
      <c r="E798" s="183"/>
      <c r="F798" s="183"/>
      <c r="G798" s="183"/>
      <c r="H798" s="183"/>
    </row>
    <row r="799" spans="1:8" ht="15" customHeight="1" x14ac:dyDescent="0.3">
      <c r="A799" s="53" t="s">
        <v>63</v>
      </c>
      <c r="B799" s="15">
        <f>SOL!C38</f>
        <v>0</v>
      </c>
      <c r="C799" s="38" t="s">
        <v>64</v>
      </c>
      <c r="D799" s="15">
        <f>SOL!D38</f>
        <v>0</v>
      </c>
      <c r="E799" s="38" t="s">
        <v>65</v>
      </c>
      <c r="F799" s="18">
        <f>SOL!E38</f>
        <v>0</v>
      </c>
      <c r="G799" s="183"/>
      <c r="H799" s="183"/>
    </row>
    <row r="800" spans="1:8" ht="18.75" customHeight="1" x14ac:dyDescent="0.35">
      <c r="A800" s="202" t="s">
        <v>83</v>
      </c>
      <c r="B800" s="183"/>
      <c r="C800" s="183"/>
      <c r="D800" s="183"/>
      <c r="E800" s="40"/>
      <c r="F800" s="39"/>
      <c r="G800" s="183"/>
      <c r="H800" s="183"/>
    </row>
    <row r="801" spans="1:8" ht="15" customHeight="1" x14ac:dyDescent="0.3">
      <c r="A801" s="53" t="s">
        <v>69</v>
      </c>
      <c r="B801" s="15">
        <f>EXEMPTIONS!C38</f>
        <v>0</v>
      </c>
      <c r="C801" s="38" t="s">
        <v>70</v>
      </c>
      <c r="D801" s="15">
        <f>EXEMPTIONS!D38</f>
        <v>0</v>
      </c>
      <c r="E801" s="19"/>
      <c r="F801" s="19"/>
      <c r="G801" s="183"/>
      <c r="H801" s="183"/>
    </row>
    <row r="802" spans="1:8" ht="18.75" customHeight="1" x14ac:dyDescent="0.35">
      <c r="A802" s="202" t="s">
        <v>84</v>
      </c>
      <c r="B802" s="183"/>
      <c r="C802" s="183"/>
      <c r="D802" s="183"/>
      <c r="E802" s="40"/>
      <c r="F802" s="40"/>
      <c r="G802" s="183"/>
      <c r="H802" s="183"/>
    </row>
    <row r="803" spans="1:8" ht="15" customHeight="1" thickBot="1" x14ac:dyDescent="0.35">
      <c r="A803" s="54" t="s">
        <v>85</v>
      </c>
      <c r="B803" s="55" t="e">
        <f>#REF!</f>
        <v>#REF!</v>
      </c>
      <c r="C803" s="56" t="s">
        <v>86</v>
      </c>
      <c r="D803" s="55" t="e">
        <f>#REF!</f>
        <v>#REF!</v>
      </c>
      <c r="E803" s="204"/>
      <c r="F803" s="183"/>
      <c r="G803" s="183"/>
      <c r="H803" s="183"/>
    </row>
    <row r="807" spans="1:8" ht="15" customHeight="1" thickBot="1" x14ac:dyDescent="0.35"/>
    <row r="808" spans="1:8" x14ac:dyDescent="0.3">
      <c r="A808" s="63" t="s">
        <v>11</v>
      </c>
      <c r="B808" s="60" t="s">
        <v>12</v>
      </c>
      <c r="C808" s="60" t="s">
        <v>87</v>
      </c>
      <c r="D808" s="60" t="s">
        <v>13</v>
      </c>
      <c r="E808" s="60" t="s">
        <v>75</v>
      </c>
      <c r="F808" s="60" t="s">
        <v>16</v>
      </c>
      <c r="G808" s="60" t="s">
        <v>17</v>
      </c>
      <c r="H808" s="62" t="s">
        <v>18</v>
      </c>
    </row>
    <row r="809" spans="1:8" ht="17.399999999999999" customHeight="1" x14ac:dyDescent="0.35">
      <c r="A809" s="64">
        <f>'CASE DATA'!A39</f>
        <v>0</v>
      </c>
      <c r="B809" s="67">
        <f>'CASE DATA'!B39</f>
        <v>0</v>
      </c>
      <c r="C809" s="65" t="e">
        <f>'CASE DATA'!#REF!</f>
        <v>#REF!</v>
      </c>
      <c r="D809" s="65">
        <f>'CASE DATA'!C39</f>
        <v>0</v>
      </c>
      <c r="E809" s="67">
        <f>'CASE DATA'!E39</f>
        <v>0</v>
      </c>
      <c r="F809" s="67">
        <f>'CASE DATA'!F39</f>
        <v>0</v>
      </c>
      <c r="G809" s="67">
        <f>'CASE DATA'!G39</f>
        <v>0</v>
      </c>
      <c r="H809" s="68">
        <f>'CASE DATA'!H39</f>
        <v>0</v>
      </c>
    </row>
    <row r="810" spans="1:8" x14ac:dyDescent="0.3">
      <c r="A810" s="41" t="s">
        <v>20</v>
      </c>
      <c r="B810" s="20">
        <f>'CASE DATA'!I39</f>
        <v>0</v>
      </c>
      <c r="C810" s="21" t="s">
        <v>23</v>
      </c>
      <c r="D810" s="24">
        <f>'CASE DATA'!L39</f>
        <v>0</v>
      </c>
      <c r="E810" s="26" t="s">
        <v>26</v>
      </c>
      <c r="F810" s="29">
        <f>'CASE DATA'!O39</f>
        <v>0</v>
      </c>
      <c r="G810" s="31" t="s">
        <v>29</v>
      </c>
      <c r="H810" s="42">
        <f>'CASE DATA'!R39</f>
        <v>0</v>
      </c>
    </row>
    <row r="811" spans="1:8" x14ac:dyDescent="0.3">
      <c r="A811" s="43" t="s">
        <v>76</v>
      </c>
      <c r="B811" s="20">
        <f>'CASE DATA'!J39</f>
        <v>0</v>
      </c>
      <c r="C811" s="22" t="s">
        <v>24</v>
      </c>
      <c r="D811" s="24">
        <f>'CASE DATA'!M39</f>
        <v>0</v>
      </c>
      <c r="E811" s="27" t="s">
        <v>27</v>
      </c>
      <c r="F811" s="29">
        <f>'CASE DATA'!P39</f>
        <v>0</v>
      </c>
      <c r="G811" s="32" t="s">
        <v>30</v>
      </c>
      <c r="H811" s="42">
        <f>'CASE DATA'!S39</f>
        <v>0</v>
      </c>
    </row>
    <row r="812" spans="1:8" x14ac:dyDescent="0.3">
      <c r="A812" s="44" t="s">
        <v>22</v>
      </c>
      <c r="B812" s="20">
        <f>'CASE DATA'!K39</f>
        <v>0</v>
      </c>
      <c r="C812" s="23" t="s">
        <v>25</v>
      </c>
      <c r="D812" s="25">
        <f>'CASE DATA'!N39</f>
        <v>0</v>
      </c>
      <c r="E812" s="28" t="s">
        <v>28</v>
      </c>
      <c r="F812" s="30">
        <f>'CASE DATA'!Q39</f>
        <v>0</v>
      </c>
      <c r="G812" s="16"/>
      <c r="H812" s="45"/>
    </row>
    <row r="813" spans="1:8" x14ac:dyDescent="0.3">
      <c r="A813" s="46" t="s">
        <v>10</v>
      </c>
      <c r="B813" s="205">
        <f>'CASE DATA'!T39</f>
        <v>0</v>
      </c>
      <c r="C813" s="183"/>
      <c r="D813" s="183"/>
      <c r="E813" s="183"/>
      <c r="F813" s="183"/>
      <c r="G813" s="183"/>
      <c r="H813" s="183"/>
    </row>
    <row r="814" spans="1:8" ht="18" customHeight="1" x14ac:dyDescent="0.35">
      <c r="A814" s="202" t="s">
        <v>77</v>
      </c>
      <c r="B814" s="183"/>
      <c r="C814" s="183"/>
      <c r="D814" s="183"/>
      <c r="E814" s="183"/>
      <c r="F814" s="183"/>
      <c r="G814" s="183"/>
      <c r="H814" s="183"/>
    </row>
    <row r="815" spans="1:8" ht="28.8" customHeight="1" x14ac:dyDescent="0.3">
      <c r="A815" s="47" t="s">
        <v>44</v>
      </c>
      <c r="B815" s="33" t="s">
        <v>78</v>
      </c>
      <c r="C815" s="34" t="s">
        <v>48</v>
      </c>
      <c r="D815" s="34" t="s">
        <v>49</v>
      </c>
      <c r="E815" s="34" t="s">
        <v>50</v>
      </c>
      <c r="F815" s="35" t="s">
        <v>51</v>
      </c>
      <c r="G815" s="14" t="s">
        <v>79</v>
      </c>
      <c r="H815" s="48"/>
    </row>
    <row r="816" spans="1:8" x14ac:dyDescent="0.3">
      <c r="A816" s="49" t="str">
        <f>'EXPUNGEMENT &amp; 910.7'!E38</f>
        <v>NO</v>
      </c>
      <c r="B816" s="49" t="str">
        <f>'EXPUNGEMENT &amp; 910.7'!H38</f>
        <v>N/A</v>
      </c>
      <c r="C816" t="str">
        <f>'EXPUNGEMENT &amp; 910.7'!I38</f>
        <v>NO</v>
      </c>
      <c r="D816" t="str">
        <f>'EXPUNGEMENT &amp; 910.7'!J38</f>
        <v>N/A</v>
      </c>
      <c r="E816" t="str">
        <f>'EXPUNGEMENT &amp; 910.7'!K38</f>
        <v>N/A</v>
      </c>
      <c r="F816" t="str">
        <f>'EXPUNGEMENT &amp; 910.7'!L38</f>
        <v>N/A</v>
      </c>
      <c r="G816" s="17"/>
      <c r="H816" s="50"/>
    </row>
    <row r="817" spans="1:8" x14ac:dyDescent="0.3">
      <c r="A817" s="51" t="s">
        <v>56</v>
      </c>
      <c r="B817" s="36" t="s">
        <v>80</v>
      </c>
      <c r="C817" s="37" t="s">
        <v>49</v>
      </c>
      <c r="D817" s="37" t="s">
        <v>50</v>
      </c>
      <c r="E817" s="17"/>
      <c r="F817" s="17"/>
      <c r="G817" s="17"/>
      <c r="H817" s="50"/>
    </row>
    <row r="818" spans="1:8" x14ac:dyDescent="0.3">
      <c r="A818" s="52" t="str">
        <f>'EXPUNGEMENT &amp; 910.7'!S38</f>
        <v>NO</v>
      </c>
      <c r="B818" s="52" t="str">
        <f>'EXPUNGEMENT &amp; 910.7'!T38</f>
        <v>N/A</v>
      </c>
      <c r="C818" s="52" t="str">
        <f>'EXPUNGEMENT &amp; 910.7'!U38</f>
        <v>N/A</v>
      </c>
      <c r="D818" s="52" t="str">
        <f>'EXPUNGEMENT &amp; 910.7'!V38</f>
        <v>N/A</v>
      </c>
      <c r="E818" s="17"/>
      <c r="F818" s="17"/>
      <c r="G818" s="17"/>
      <c r="H818" s="50"/>
    </row>
    <row r="819" spans="1:8" ht="18" customHeight="1" x14ac:dyDescent="0.35">
      <c r="A819" s="202" t="s">
        <v>81</v>
      </c>
      <c r="B819" s="183"/>
      <c r="C819" s="183"/>
      <c r="D819" s="183"/>
      <c r="E819" s="183"/>
      <c r="F819" s="183"/>
      <c r="G819" s="203">
        <v>36</v>
      </c>
      <c r="H819" s="183"/>
    </row>
    <row r="820" spans="1:8" x14ac:dyDescent="0.3">
      <c r="A820" s="53" t="s">
        <v>63</v>
      </c>
      <c r="B820" s="15">
        <f>BANKRUPTCY!C39</f>
        <v>0</v>
      </c>
      <c r="C820" s="38" t="s">
        <v>64</v>
      </c>
      <c r="D820" s="15">
        <f>BANKRUPTCY!E39</f>
        <v>0</v>
      </c>
      <c r="E820" s="38" t="s">
        <v>65</v>
      </c>
      <c r="F820" s="18">
        <f>BANKRUPTCY!F39</f>
        <v>0</v>
      </c>
      <c r="G820" s="183"/>
      <c r="H820" s="183"/>
    </row>
    <row r="821" spans="1:8" ht="18" customHeight="1" x14ac:dyDescent="0.35">
      <c r="A821" s="202" t="s">
        <v>82</v>
      </c>
      <c r="B821" s="183"/>
      <c r="C821" s="183"/>
      <c r="D821" s="183"/>
      <c r="E821" s="183"/>
      <c r="F821" s="183"/>
      <c r="G821" s="183"/>
      <c r="H821" s="183"/>
    </row>
    <row r="822" spans="1:8" x14ac:dyDescent="0.3">
      <c r="A822" s="53" t="s">
        <v>63</v>
      </c>
      <c r="B822" s="15">
        <f>SOL!C39</f>
        <v>0</v>
      </c>
      <c r="C822" s="38" t="s">
        <v>64</v>
      </c>
      <c r="D822" s="15">
        <f>SOL!D39</f>
        <v>0</v>
      </c>
      <c r="E822" s="38" t="s">
        <v>65</v>
      </c>
      <c r="F822" s="18">
        <f>SOL!E39</f>
        <v>0</v>
      </c>
      <c r="G822" s="183"/>
      <c r="H822" s="183"/>
    </row>
    <row r="823" spans="1:8" ht="18" customHeight="1" x14ac:dyDescent="0.35">
      <c r="A823" s="202" t="s">
        <v>83</v>
      </c>
      <c r="B823" s="183"/>
      <c r="C823" s="183"/>
      <c r="D823" s="183"/>
      <c r="E823" s="40"/>
      <c r="F823" s="39"/>
      <c r="G823" s="183"/>
      <c r="H823" s="183"/>
    </row>
    <row r="824" spans="1:8" x14ac:dyDescent="0.3">
      <c r="A824" s="53" t="s">
        <v>69</v>
      </c>
      <c r="B824" s="15">
        <f>EXEMPTIONS!C39</f>
        <v>0</v>
      </c>
      <c r="C824" s="38" t="s">
        <v>70</v>
      </c>
      <c r="D824" s="15">
        <f>EXEMPTIONS!D39</f>
        <v>0</v>
      </c>
      <c r="E824" s="19"/>
      <c r="F824" s="19"/>
      <c r="G824" s="183"/>
      <c r="H824" s="183"/>
    </row>
    <row r="825" spans="1:8" ht="18" customHeight="1" x14ac:dyDescent="0.35">
      <c r="A825" s="202" t="s">
        <v>84</v>
      </c>
      <c r="B825" s="183"/>
      <c r="C825" s="183"/>
      <c r="D825" s="183"/>
      <c r="E825" s="40"/>
      <c r="F825" s="40"/>
      <c r="G825" s="183"/>
      <c r="H825" s="183"/>
    </row>
    <row r="826" spans="1:8" ht="15" customHeight="1" thickBot="1" x14ac:dyDescent="0.35">
      <c r="A826" s="54" t="s">
        <v>85</v>
      </c>
      <c r="B826" s="55" t="e">
        <f>#REF!</f>
        <v>#REF!</v>
      </c>
      <c r="C826" s="56" t="s">
        <v>86</v>
      </c>
      <c r="D826" s="55" t="e">
        <f>#REF!</f>
        <v>#REF!</v>
      </c>
      <c r="E826" s="204"/>
      <c r="F826" s="183"/>
      <c r="G826" s="183"/>
      <c r="H826" s="183"/>
    </row>
    <row r="830" spans="1:8" ht="15" customHeight="1" thickBot="1" x14ac:dyDescent="0.35"/>
    <row r="831" spans="1:8" x14ac:dyDescent="0.3">
      <c r="A831" s="63" t="s">
        <v>11</v>
      </c>
      <c r="B831" s="60" t="s">
        <v>12</v>
      </c>
      <c r="C831" s="60" t="s">
        <v>87</v>
      </c>
      <c r="D831" s="60" t="s">
        <v>13</v>
      </c>
      <c r="E831" s="60" t="s">
        <v>75</v>
      </c>
      <c r="F831" s="60" t="s">
        <v>16</v>
      </c>
      <c r="G831" s="60" t="s">
        <v>17</v>
      </c>
      <c r="H831" s="62" t="s">
        <v>18</v>
      </c>
    </row>
    <row r="832" spans="1:8" ht="17.399999999999999" customHeight="1" x14ac:dyDescent="0.35">
      <c r="A832" s="64">
        <f>'CASE DATA'!A40</f>
        <v>0</v>
      </c>
      <c r="B832" s="67">
        <f>'CASE DATA'!B40</f>
        <v>0</v>
      </c>
      <c r="C832" s="65" t="e">
        <f>'CASE DATA'!#REF!</f>
        <v>#REF!</v>
      </c>
      <c r="D832" s="65">
        <f>'CASE DATA'!C40</f>
        <v>0</v>
      </c>
      <c r="E832" s="67">
        <f>'CASE DATA'!E40</f>
        <v>0</v>
      </c>
      <c r="F832" s="67">
        <f>'CASE DATA'!F40</f>
        <v>0</v>
      </c>
      <c r="G832" s="67">
        <f>'CASE DATA'!G40</f>
        <v>0</v>
      </c>
      <c r="H832" s="68">
        <f>'CASE DATA'!H40</f>
        <v>0</v>
      </c>
    </row>
    <row r="833" spans="1:8" x14ac:dyDescent="0.3">
      <c r="A833" s="41" t="s">
        <v>20</v>
      </c>
      <c r="B833" s="20">
        <f>'CASE DATA'!I40</f>
        <v>0</v>
      </c>
      <c r="C833" s="21" t="s">
        <v>23</v>
      </c>
      <c r="D833" s="24">
        <f>'CASE DATA'!L40</f>
        <v>0</v>
      </c>
      <c r="E833" s="26" t="s">
        <v>26</v>
      </c>
      <c r="F833" s="29">
        <f>'CASE DATA'!O40</f>
        <v>0</v>
      </c>
      <c r="G833" s="31" t="s">
        <v>29</v>
      </c>
      <c r="H833" s="42">
        <f>'CASE DATA'!R40</f>
        <v>0</v>
      </c>
    </row>
    <row r="834" spans="1:8" x14ac:dyDescent="0.3">
      <c r="A834" s="43" t="s">
        <v>76</v>
      </c>
      <c r="B834" s="20">
        <f>'CASE DATA'!J40</f>
        <v>0</v>
      </c>
      <c r="C834" s="22" t="s">
        <v>24</v>
      </c>
      <c r="D834" s="24">
        <f>'CASE DATA'!M40</f>
        <v>0</v>
      </c>
      <c r="E834" s="27" t="s">
        <v>27</v>
      </c>
      <c r="F834" s="29">
        <f>'CASE DATA'!P40</f>
        <v>0</v>
      </c>
      <c r="G834" s="32" t="s">
        <v>30</v>
      </c>
      <c r="H834" s="42">
        <f>'CASE DATA'!S40</f>
        <v>0</v>
      </c>
    </row>
    <row r="835" spans="1:8" x14ac:dyDescent="0.3">
      <c r="A835" s="44" t="s">
        <v>22</v>
      </c>
      <c r="B835" s="20">
        <f>'CASE DATA'!K40</f>
        <v>0</v>
      </c>
      <c r="C835" s="23" t="s">
        <v>25</v>
      </c>
      <c r="D835" s="25">
        <f>'CASE DATA'!N40</f>
        <v>0</v>
      </c>
      <c r="E835" s="28" t="s">
        <v>28</v>
      </c>
      <c r="F835" s="30">
        <f>'CASE DATA'!Q40</f>
        <v>0</v>
      </c>
      <c r="G835" s="16"/>
      <c r="H835" s="45"/>
    </row>
    <row r="836" spans="1:8" x14ac:dyDescent="0.3">
      <c r="A836" s="46" t="s">
        <v>10</v>
      </c>
      <c r="B836" s="205">
        <f>'CASE DATA'!T40</f>
        <v>0</v>
      </c>
      <c r="C836" s="183"/>
      <c r="D836" s="183"/>
      <c r="E836" s="183"/>
      <c r="F836" s="183"/>
      <c r="G836" s="183"/>
      <c r="H836" s="183"/>
    </row>
    <row r="837" spans="1:8" ht="18" customHeight="1" x14ac:dyDescent="0.35">
      <c r="A837" s="202" t="s">
        <v>77</v>
      </c>
      <c r="B837" s="183"/>
      <c r="C837" s="183"/>
      <c r="D837" s="183"/>
      <c r="E837" s="183"/>
      <c r="F837" s="183"/>
      <c r="G837" s="183"/>
      <c r="H837" s="183"/>
    </row>
    <row r="838" spans="1:8" ht="28.8" customHeight="1" x14ac:dyDescent="0.3">
      <c r="A838" s="47" t="s">
        <v>44</v>
      </c>
      <c r="B838" s="33" t="s">
        <v>78</v>
      </c>
      <c r="C838" s="34" t="s">
        <v>48</v>
      </c>
      <c r="D838" s="34" t="s">
        <v>49</v>
      </c>
      <c r="E838" s="34" t="s">
        <v>50</v>
      </c>
      <c r="F838" s="35" t="s">
        <v>51</v>
      </c>
      <c r="G838" s="14" t="s">
        <v>79</v>
      </c>
      <c r="H838" s="48"/>
    </row>
    <row r="839" spans="1:8" x14ac:dyDescent="0.3">
      <c r="A839" s="49" t="str">
        <f>'EXPUNGEMENT &amp; 910.7'!E39</f>
        <v>NO</v>
      </c>
      <c r="B839" s="49" t="str">
        <f>'EXPUNGEMENT &amp; 910.7'!H39</f>
        <v>N/A</v>
      </c>
      <c r="C839" t="str">
        <f>'EXPUNGEMENT &amp; 910.7'!I39</f>
        <v>NO</v>
      </c>
      <c r="D839" t="str">
        <f>'EXPUNGEMENT &amp; 910.7'!J39</f>
        <v>N/A</v>
      </c>
      <c r="E839" t="str">
        <f>'EXPUNGEMENT &amp; 910.7'!K39</f>
        <v>N/A</v>
      </c>
      <c r="F839" t="str">
        <f>'EXPUNGEMENT &amp; 910.7'!L39</f>
        <v>N/A</v>
      </c>
      <c r="G839" s="17"/>
      <c r="H839" s="50"/>
    </row>
    <row r="840" spans="1:8" x14ac:dyDescent="0.3">
      <c r="A840" s="51" t="s">
        <v>56</v>
      </c>
      <c r="B840" s="36" t="s">
        <v>80</v>
      </c>
      <c r="C840" s="37" t="s">
        <v>49</v>
      </c>
      <c r="D840" s="37" t="s">
        <v>50</v>
      </c>
      <c r="E840" s="17"/>
      <c r="F840" s="17"/>
      <c r="G840" s="17"/>
      <c r="H840" s="50"/>
    </row>
    <row r="841" spans="1:8" x14ac:dyDescent="0.3">
      <c r="A841" s="52" t="str">
        <f>'EXPUNGEMENT &amp; 910.7'!S39</f>
        <v>NO</v>
      </c>
      <c r="B841" s="52" t="str">
        <f>'EXPUNGEMENT &amp; 910.7'!T39</f>
        <v>N/A</v>
      </c>
      <c r="C841" s="52" t="str">
        <f>'EXPUNGEMENT &amp; 910.7'!U39</f>
        <v>N/A</v>
      </c>
      <c r="D841" s="52" t="str">
        <f>'EXPUNGEMENT &amp; 910.7'!V39</f>
        <v>N/A</v>
      </c>
      <c r="E841" s="17"/>
      <c r="F841" s="17"/>
      <c r="G841" s="17"/>
      <c r="H841" s="50"/>
    </row>
    <row r="842" spans="1:8" ht="18" customHeight="1" x14ac:dyDescent="0.35">
      <c r="A842" s="202" t="s">
        <v>81</v>
      </c>
      <c r="B842" s="183"/>
      <c r="C842" s="183"/>
      <c r="D842" s="183"/>
      <c r="E842" s="183"/>
      <c r="F842" s="183"/>
      <c r="G842" s="203">
        <v>37</v>
      </c>
      <c r="H842" s="183"/>
    </row>
    <row r="843" spans="1:8" x14ac:dyDescent="0.3">
      <c r="A843" s="53" t="s">
        <v>63</v>
      </c>
      <c r="B843" s="15">
        <f>BANKRUPTCY!C40</f>
        <v>0</v>
      </c>
      <c r="C843" s="38" t="s">
        <v>64</v>
      </c>
      <c r="D843" s="15">
        <f>BANKRUPTCY!E40</f>
        <v>0</v>
      </c>
      <c r="E843" s="38" t="s">
        <v>65</v>
      </c>
      <c r="F843" s="18">
        <f>BANKRUPTCY!F40</f>
        <v>0</v>
      </c>
      <c r="G843" s="183"/>
      <c r="H843" s="183"/>
    </row>
    <row r="844" spans="1:8" ht="18" customHeight="1" x14ac:dyDescent="0.35">
      <c r="A844" s="202" t="s">
        <v>82</v>
      </c>
      <c r="B844" s="183"/>
      <c r="C844" s="183"/>
      <c r="D844" s="183"/>
      <c r="E844" s="183"/>
      <c r="F844" s="183"/>
      <c r="G844" s="183"/>
      <c r="H844" s="183"/>
    </row>
    <row r="845" spans="1:8" x14ac:dyDescent="0.3">
      <c r="A845" s="53" t="s">
        <v>63</v>
      </c>
      <c r="B845" s="15">
        <f>SOL!C40</f>
        <v>0</v>
      </c>
      <c r="C845" s="38" t="s">
        <v>64</v>
      </c>
      <c r="D845" s="15">
        <f>SOL!D40</f>
        <v>0</v>
      </c>
      <c r="E845" s="38" t="s">
        <v>65</v>
      </c>
      <c r="F845" s="18">
        <f>SOL!E40</f>
        <v>0</v>
      </c>
      <c r="G845" s="183"/>
      <c r="H845" s="183"/>
    </row>
    <row r="846" spans="1:8" ht="18" customHeight="1" x14ac:dyDescent="0.35">
      <c r="A846" s="202" t="s">
        <v>83</v>
      </c>
      <c r="B846" s="183"/>
      <c r="C846" s="183"/>
      <c r="D846" s="183"/>
      <c r="E846" s="40"/>
      <c r="F846" s="39"/>
      <c r="G846" s="183"/>
      <c r="H846" s="183"/>
    </row>
    <row r="847" spans="1:8" x14ac:dyDescent="0.3">
      <c r="A847" s="53" t="s">
        <v>69</v>
      </c>
      <c r="B847" s="15">
        <f>EXEMPTIONS!C40</f>
        <v>0</v>
      </c>
      <c r="C847" s="38" t="s">
        <v>70</v>
      </c>
      <c r="D847" s="15">
        <f>EXEMPTIONS!D40</f>
        <v>0</v>
      </c>
      <c r="E847" s="19"/>
      <c r="F847" s="19"/>
      <c r="G847" s="183"/>
      <c r="H847" s="183"/>
    </row>
    <row r="848" spans="1:8" ht="18" customHeight="1" x14ac:dyDescent="0.35">
      <c r="A848" s="202" t="s">
        <v>84</v>
      </c>
      <c r="B848" s="183"/>
      <c r="C848" s="183"/>
      <c r="D848" s="183"/>
      <c r="E848" s="40"/>
      <c r="F848" s="40"/>
      <c r="G848" s="183"/>
      <c r="H848" s="183"/>
    </row>
    <row r="849" spans="1:8" ht="15" customHeight="1" thickBot="1" x14ac:dyDescent="0.35">
      <c r="A849" s="54" t="s">
        <v>85</v>
      </c>
      <c r="B849" s="55" t="e">
        <f>#REF!</f>
        <v>#REF!</v>
      </c>
      <c r="C849" s="56" t="s">
        <v>86</v>
      </c>
      <c r="D849" s="55" t="e">
        <f>#REF!</f>
        <v>#REF!</v>
      </c>
      <c r="E849" s="204"/>
      <c r="F849" s="183"/>
      <c r="G849" s="183"/>
      <c r="H849" s="183"/>
    </row>
    <row r="853" spans="1:8" ht="15" customHeight="1" thickBot="1" x14ac:dyDescent="0.35"/>
    <row r="854" spans="1:8" x14ac:dyDescent="0.3">
      <c r="A854" s="63" t="s">
        <v>11</v>
      </c>
      <c r="B854" s="60" t="s">
        <v>12</v>
      </c>
      <c r="C854" s="60" t="s">
        <v>87</v>
      </c>
      <c r="D854" s="60" t="s">
        <v>13</v>
      </c>
      <c r="E854" s="60" t="s">
        <v>75</v>
      </c>
      <c r="F854" s="60" t="s">
        <v>16</v>
      </c>
      <c r="G854" s="60" t="s">
        <v>17</v>
      </c>
      <c r="H854" s="62" t="s">
        <v>18</v>
      </c>
    </row>
    <row r="855" spans="1:8" ht="17.399999999999999" customHeight="1" x14ac:dyDescent="0.35">
      <c r="A855" s="64">
        <f>'CASE DATA'!A41</f>
        <v>0</v>
      </c>
      <c r="B855" s="67">
        <f>'CASE DATA'!B41</f>
        <v>0</v>
      </c>
      <c r="C855" s="65" t="e">
        <f>'CASE DATA'!#REF!</f>
        <v>#REF!</v>
      </c>
      <c r="D855" s="65">
        <f>'CASE DATA'!C41</f>
        <v>0</v>
      </c>
      <c r="E855" s="67">
        <f>'CASE DATA'!E41</f>
        <v>0</v>
      </c>
      <c r="F855" s="67">
        <f>'CASE DATA'!F41</f>
        <v>0</v>
      </c>
      <c r="G855" s="67">
        <f>'CASE DATA'!G41</f>
        <v>0</v>
      </c>
      <c r="H855" s="68">
        <f>'CASE DATA'!H41</f>
        <v>0</v>
      </c>
    </row>
    <row r="856" spans="1:8" x14ac:dyDescent="0.3">
      <c r="A856" s="41" t="s">
        <v>20</v>
      </c>
      <c r="B856" s="20">
        <f>'CASE DATA'!I41</f>
        <v>0</v>
      </c>
      <c r="C856" s="21" t="s">
        <v>23</v>
      </c>
      <c r="D856" s="24">
        <f>'CASE DATA'!L41</f>
        <v>0</v>
      </c>
      <c r="E856" s="26" t="s">
        <v>26</v>
      </c>
      <c r="F856" s="29">
        <f>'CASE DATA'!O41</f>
        <v>0</v>
      </c>
      <c r="G856" s="31" t="s">
        <v>29</v>
      </c>
      <c r="H856" s="42">
        <f>'CASE DATA'!R41</f>
        <v>0</v>
      </c>
    </row>
    <row r="857" spans="1:8" x14ac:dyDescent="0.3">
      <c r="A857" s="43" t="s">
        <v>76</v>
      </c>
      <c r="B857" s="20">
        <f>'CASE DATA'!J41</f>
        <v>0</v>
      </c>
      <c r="C857" s="22" t="s">
        <v>24</v>
      </c>
      <c r="D857" s="24">
        <f>'CASE DATA'!M41</f>
        <v>0</v>
      </c>
      <c r="E857" s="27" t="s">
        <v>27</v>
      </c>
      <c r="F857" s="29">
        <f>'CASE DATA'!P41</f>
        <v>0</v>
      </c>
      <c r="G857" s="32" t="s">
        <v>30</v>
      </c>
      <c r="H857" s="42">
        <f>'CASE DATA'!S41</f>
        <v>0</v>
      </c>
    </row>
    <row r="858" spans="1:8" x14ac:dyDescent="0.3">
      <c r="A858" s="44" t="s">
        <v>22</v>
      </c>
      <c r="B858" s="20">
        <f>'CASE DATA'!K41</f>
        <v>0</v>
      </c>
      <c r="C858" s="23" t="s">
        <v>25</v>
      </c>
      <c r="D858" s="25">
        <f>'CASE DATA'!N41</f>
        <v>0</v>
      </c>
      <c r="E858" s="28" t="s">
        <v>28</v>
      </c>
      <c r="F858" s="30">
        <f>'CASE DATA'!Q41</f>
        <v>0</v>
      </c>
      <c r="G858" s="16"/>
      <c r="H858" s="45"/>
    </row>
    <row r="859" spans="1:8" x14ac:dyDescent="0.3">
      <c r="A859" s="46" t="s">
        <v>10</v>
      </c>
      <c r="B859" s="205">
        <f>'CASE DATA'!T41</f>
        <v>0</v>
      </c>
      <c r="C859" s="183"/>
      <c r="D859" s="183"/>
      <c r="E859" s="183"/>
      <c r="F859" s="183"/>
      <c r="G859" s="183"/>
      <c r="H859" s="183"/>
    </row>
    <row r="860" spans="1:8" ht="18" customHeight="1" x14ac:dyDescent="0.35">
      <c r="A860" s="202" t="s">
        <v>77</v>
      </c>
      <c r="B860" s="183"/>
      <c r="C860" s="183"/>
      <c r="D860" s="183"/>
      <c r="E860" s="183"/>
      <c r="F860" s="183"/>
      <c r="G860" s="183"/>
      <c r="H860" s="183"/>
    </row>
    <row r="861" spans="1:8" ht="28.8" customHeight="1" x14ac:dyDescent="0.3">
      <c r="A861" s="47" t="s">
        <v>44</v>
      </c>
      <c r="B861" s="33" t="s">
        <v>78</v>
      </c>
      <c r="C861" s="34" t="s">
        <v>48</v>
      </c>
      <c r="D861" s="34" t="s">
        <v>49</v>
      </c>
      <c r="E861" s="34" t="s">
        <v>50</v>
      </c>
      <c r="F861" s="35" t="s">
        <v>51</v>
      </c>
      <c r="G861" s="14" t="s">
        <v>79</v>
      </c>
      <c r="H861" s="48"/>
    </row>
    <row r="862" spans="1:8" x14ac:dyDescent="0.3">
      <c r="A862" s="49" t="str">
        <f>'EXPUNGEMENT &amp; 910.7'!E40</f>
        <v>NO</v>
      </c>
      <c r="B862" s="49" t="str">
        <f>'EXPUNGEMENT &amp; 910.7'!H40</f>
        <v>N/A</v>
      </c>
      <c r="C862" t="str">
        <f>'EXPUNGEMENT &amp; 910.7'!I40</f>
        <v>NO</v>
      </c>
      <c r="D862" t="str">
        <f>'EXPUNGEMENT &amp; 910.7'!J40</f>
        <v>N/A</v>
      </c>
      <c r="E862" t="str">
        <f>'EXPUNGEMENT &amp; 910.7'!K40</f>
        <v>N/A</v>
      </c>
      <c r="F862" t="str">
        <f>'EXPUNGEMENT &amp; 910.7'!L40</f>
        <v>N/A</v>
      </c>
      <c r="G862" s="17"/>
      <c r="H862" s="50"/>
    </row>
    <row r="863" spans="1:8" x14ac:dyDescent="0.3">
      <c r="A863" s="51" t="s">
        <v>56</v>
      </c>
      <c r="B863" s="36" t="s">
        <v>80</v>
      </c>
      <c r="C863" s="37" t="s">
        <v>49</v>
      </c>
      <c r="D863" s="37" t="s">
        <v>50</v>
      </c>
      <c r="E863" s="17"/>
      <c r="F863" s="17"/>
      <c r="G863" s="17"/>
      <c r="H863" s="50"/>
    </row>
    <row r="864" spans="1:8" x14ac:dyDescent="0.3">
      <c r="A864" s="52" t="str">
        <f>'EXPUNGEMENT &amp; 910.7'!S40</f>
        <v>NO</v>
      </c>
      <c r="B864" s="52" t="str">
        <f>'EXPUNGEMENT &amp; 910.7'!T40</f>
        <v>N/A</v>
      </c>
      <c r="C864" s="52" t="str">
        <f>'EXPUNGEMENT &amp; 910.7'!U40</f>
        <v>N/A</v>
      </c>
      <c r="D864" s="52" t="str">
        <f>'EXPUNGEMENT &amp; 910.7'!V40</f>
        <v>N/A</v>
      </c>
      <c r="E864" s="17"/>
      <c r="F864" s="17"/>
      <c r="G864" s="17"/>
      <c r="H864" s="50"/>
    </row>
    <row r="865" spans="1:8" ht="18.75" customHeight="1" x14ac:dyDescent="0.35">
      <c r="A865" s="202" t="s">
        <v>81</v>
      </c>
      <c r="B865" s="183"/>
      <c r="C865" s="183"/>
      <c r="D865" s="183"/>
      <c r="E865" s="183"/>
      <c r="F865" s="183"/>
      <c r="G865" s="203">
        <v>38</v>
      </c>
      <c r="H865" s="183"/>
    </row>
    <row r="866" spans="1:8" ht="15" customHeight="1" x14ac:dyDescent="0.3">
      <c r="A866" s="53" t="s">
        <v>63</v>
      </c>
      <c r="B866" s="15">
        <f>BANKRUPTCY!C41</f>
        <v>0</v>
      </c>
      <c r="C866" s="38" t="s">
        <v>64</v>
      </c>
      <c r="D866" s="15">
        <f>BANKRUPTCY!E41</f>
        <v>0</v>
      </c>
      <c r="E866" s="38" t="s">
        <v>65</v>
      </c>
      <c r="F866" s="18">
        <f>BANKRUPTCY!F41</f>
        <v>0</v>
      </c>
      <c r="G866" s="183"/>
      <c r="H866" s="183"/>
    </row>
    <row r="867" spans="1:8" ht="18.75" customHeight="1" x14ac:dyDescent="0.35">
      <c r="A867" s="202" t="s">
        <v>82</v>
      </c>
      <c r="B867" s="183"/>
      <c r="C867" s="183"/>
      <c r="D867" s="183"/>
      <c r="E867" s="183"/>
      <c r="F867" s="183"/>
      <c r="G867" s="183"/>
      <c r="H867" s="183"/>
    </row>
    <row r="868" spans="1:8" ht="15" customHeight="1" x14ac:dyDescent="0.3">
      <c r="A868" s="53" t="s">
        <v>63</v>
      </c>
      <c r="B868" s="15">
        <f>SOL!C41</f>
        <v>0</v>
      </c>
      <c r="C868" s="38" t="s">
        <v>64</v>
      </c>
      <c r="D868" s="15">
        <f>SOL!D41</f>
        <v>0</v>
      </c>
      <c r="E868" s="38" t="s">
        <v>65</v>
      </c>
      <c r="F868" s="18">
        <f>SOL!E41</f>
        <v>0</v>
      </c>
      <c r="G868" s="183"/>
      <c r="H868" s="183"/>
    </row>
    <row r="869" spans="1:8" ht="18.75" customHeight="1" x14ac:dyDescent="0.35">
      <c r="A869" s="202" t="s">
        <v>83</v>
      </c>
      <c r="B869" s="183"/>
      <c r="C869" s="183"/>
      <c r="D869" s="183"/>
      <c r="E869" s="40"/>
      <c r="F869" s="39"/>
      <c r="G869" s="183"/>
      <c r="H869" s="183"/>
    </row>
    <row r="870" spans="1:8" ht="15" customHeight="1" x14ac:dyDescent="0.3">
      <c r="A870" s="53" t="s">
        <v>69</v>
      </c>
      <c r="B870" s="15">
        <f>EXEMPTIONS!C41</f>
        <v>0</v>
      </c>
      <c r="C870" s="38" t="s">
        <v>70</v>
      </c>
      <c r="D870" s="15">
        <f>EXEMPTIONS!D41</f>
        <v>0</v>
      </c>
      <c r="E870" s="19"/>
      <c r="F870" s="19"/>
      <c r="G870" s="183"/>
      <c r="H870" s="183"/>
    </row>
    <row r="871" spans="1:8" ht="18.75" customHeight="1" x14ac:dyDescent="0.35">
      <c r="A871" s="202" t="s">
        <v>84</v>
      </c>
      <c r="B871" s="183"/>
      <c r="C871" s="183"/>
      <c r="D871" s="183"/>
      <c r="E871" s="40"/>
      <c r="F871" s="40"/>
      <c r="G871" s="183"/>
      <c r="H871" s="183"/>
    </row>
    <row r="872" spans="1:8" ht="15" customHeight="1" thickBot="1" x14ac:dyDescent="0.35">
      <c r="A872" s="54" t="s">
        <v>85</v>
      </c>
      <c r="B872" s="55" t="e">
        <f>#REF!</f>
        <v>#REF!</v>
      </c>
      <c r="C872" s="56" t="s">
        <v>86</v>
      </c>
      <c r="D872" s="55" t="e">
        <f>#REF!</f>
        <v>#REF!</v>
      </c>
      <c r="E872" s="204"/>
      <c r="F872" s="183"/>
      <c r="G872" s="183"/>
      <c r="H872" s="183"/>
    </row>
    <row r="876" spans="1:8" ht="15" customHeight="1" thickBot="1" x14ac:dyDescent="0.35"/>
    <row r="877" spans="1:8" x14ac:dyDescent="0.3">
      <c r="A877" s="63" t="s">
        <v>11</v>
      </c>
      <c r="B877" s="60" t="s">
        <v>12</v>
      </c>
      <c r="C877" s="60" t="s">
        <v>87</v>
      </c>
      <c r="D877" s="60" t="s">
        <v>13</v>
      </c>
      <c r="E877" s="60" t="s">
        <v>75</v>
      </c>
      <c r="F877" s="60" t="s">
        <v>16</v>
      </c>
      <c r="G877" s="60" t="s">
        <v>17</v>
      </c>
      <c r="H877" s="62" t="s">
        <v>18</v>
      </c>
    </row>
    <row r="878" spans="1:8" ht="17.399999999999999" customHeight="1" x14ac:dyDescent="0.35">
      <c r="A878" s="64">
        <f>'CASE DATA'!A42</f>
        <v>0</v>
      </c>
      <c r="B878" s="67">
        <f>'CASE DATA'!B42</f>
        <v>0</v>
      </c>
      <c r="C878" s="65" t="e">
        <f>'CASE DATA'!#REF!</f>
        <v>#REF!</v>
      </c>
      <c r="D878" s="65">
        <f>'CASE DATA'!C42</f>
        <v>0</v>
      </c>
      <c r="E878" s="67">
        <f>'CASE DATA'!E42</f>
        <v>0</v>
      </c>
      <c r="F878" s="67">
        <f>'CASE DATA'!F42</f>
        <v>0</v>
      </c>
      <c r="G878" s="67">
        <f>'CASE DATA'!G42</f>
        <v>0</v>
      </c>
      <c r="H878" s="68">
        <f>'CASE DATA'!H42</f>
        <v>0</v>
      </c>
    </row>
    <row r="879" spans="1:8" x14ac:dyDescent="0.3">
      <c r="A879" s="41" t="s">
        <v>20</v>
      </c>
      <c r="B879" s="20">
        <f>'CASE DATA'!I42</f>
        <v>0</v>
      </c>
      <c r="C879" s="21" t="s">
        <v>23</v>
      </c>
      <c r="D879" s="24">
        <f>'CASE DATA'!L42</f>
        <v>0</v>
      </c>
      <c r="E879" s="26" t="s">
        <v>26</v>
      </c>
      <c r="F879" s="29">
        <f>'CASE DATA'!O42</f>
        <v>0</v>
      </c>
      <c r="G879" s="31" t="s">
        <v>29</v>
      </c>
      <c r="H879" s="42">
        <f>'CASE DATA'!R42</f>
        <v>0</v>
      </c>
    </row>
    <row r="880" spans="1:8" x14ac:dyDescent="0.3">
      <c r="A880" s="43" t="s">
        <v>76</v>
      </c>
      <c r="B880" s="20">
        <f>'CASE DATA'!J42</f>
        <v>0</v>
      </c>
      <c r="C880" s="22" t="s">
        <v>24</v>
      </c>
      <c r="D880" s="24">
        <f>'CASE DATA'!M42</f>
        <v>0</v>
      </c>
      <c r="E880" s="27" t="s">
        <v>27</v>
      </c>
      <c r="F880" s="29">
        <f>'CASE DATA'!P42</f>
        <v>0</v>
      </c>
      <c r="G880" s="32" t="s">
        <v>30</v>
      </c>
      <c r="H880" s="42">
        <f>'CASE DATA'!S42</f>
        <v>0</v>
      </c>
    </row>
    <row r="881" spans="1:8" x14ac:dyDescent="0.3">
      <c r="A881" s="44" t="s">
        <v>22</v>
      </c>
      <c r="B881" s="20">
        <f>'CASE DATA'!K42</f>
        <v>0</v>
      </c>
      <c r="C881" s="23" t="s">
        <v>25</v>
      </c>
      <c r="D881" s="25">
        <f>'CASE DATA'!N42</f>
        <v>0</v>
      </c>
      <c r="E881" s="28" t="s">
        <v>28</v>
      </c>
      <c r="F881" s="30">
        <f>'CASE DATA'!Q42</f>
        <v>0</v>
      </c>
      <c r="G881" s="16"/>
      <c r="H881" s="45"/>
    </row>
    <row r="882" spans="1:8" x14ac:dyDescent="0.3">
      <c r="A882" s="46" t="s">
        <v>10</v>
      </c>
      <c r="B882" s="205">
        <f>'CASE DATA'!T42</f>
        <v>0</v>
      </c>
      <c r="C882" s="183"/>
      <c r="D882" s="183"/>
      <c r="E882" s="183"/>
      <c r="F882" s="183"/>
      <c r="G882" s="183"/>
      <c r="H882" s="183"/>
    </row>
    <row r="883" spans="1:8" ht="18" customHeight="1" x14ac:dyDescent="0.35">
      <c r="A883" s="202" t="s">
        <v>77</v>
      </c>
      <c r="B883" s="183"/>
      <c r="C883" s="183"/>
      <c r="D883" s="183"/>
      <c r="E883" s="183"/>
      <c r="F883" s="183"/>
      <c r="G883" s="183"/>
      <c r="H883" s="183"/>
    </row>
    <row r="884" spans="1:8" ht="28.8" customHeight="1" x14ac:dyDescent="0.3">
      <c r="A884" s="47" t="s">
        <v>44</v>
      </c>
      <c r="B884" s="33" t="s">
        <v>78</v>
      </c>
      <c r="C884" s="34" t="s">
        <v>48</v>
      </c>
      <c r="D884" s="34" t="s">
        <v>49</v>
      </c>
      <c r="E884" s="34" t="s">
        <v>50</v>
      </c>
      <c r="F884" s="35" t="s">
        <v>51</v>
      </c>
      <c r="G884" s="14" t="s">
        <v>79</v>
      </c>
      <c r="H884" s="48"/>
    </row>
    <row r="885" spans="1:8" x14ac:dyDescent="0.3">
      <c r="A885" s="49" t="str">
        <f>'EXPUNGEMENT &amp; 910.7'!E41</f>
        <v>NO</v>
      </c>
      <c r="B885" s="49" t="str">
        <f>'EXPUNGEMENT &amp; 910.7'!H41</f>
        <v>N/A</v>
      </c>
      <c r="C885" t="str">
        <f>'EXPUNGEMENT &amp; 910.7'!I41</f>
        <v>NO</v>
      </c>
      <c r="D885" t="str">
        <f>'EXPUNGEMENT &amp; 910.7'!J41</f>
        <v>N/A</v>
      </c>
      <c r="E885" t="str">
        <f>'EXPUNGEMENT &amp; 910.7'!K41</f>
        <v>N/A</v>
      </c>
      <c r="F885" t="str">
        <f>'EXPUNGEMENT &amp; 910.7'!L41</f>
        <v>N/A</v>
      </c>
      <c r="G885" s="17"/>
      <c r="H885" s="50"/>
    </row>
    <row r="886" spans="1:8" x14ac:dyDescent="0.3">
      <c r="A886" s="51" t="s">
        <v>56</v>
      </c>
      <c r="B886" s="36" t="s">
        <v>80</v>
      </c>
      <c r="C886" s="37" t="s">
        <v>49</v>
      </c>
      <c r="D886" s="37" t="s">
        <v>50</v>
      </c>
      <c r="E886" s="17"/>
      <c r="F886" s="17"/>
      <c r="G886" s="17"/>
      <c r="H886" s="50"/>
    </row>
    <row r="887" spans="1:8" x14ac:dyDescent="0.3">
      <c r="A887" s="52" t="str">
        <f>'EXPUNGEMENT &amp; 910.7'!S41</f>
        <v>NO</v>
      </c>
      <c r="B887" s="52" t="str">
        <f>'EXPUNGEMENT &amp; 910.7'!T41</f>
        <v>N/A</v>
      </c>
      <c r="C887" s="52" t="str">
        <f>'EXPUNGEMENT &amp; 910.7'!U41</f>
        <v>N/A</v>
      </c>
      <c r="D887" s="52" t="str">
        <f>'EXPUNGEMENT &amp; 910.7'!V41</f>
        <v>N/A</v>
      </c>
      <c r="E887" s="17"/>
      <c r="F887" s="17"/>
      <c r="G887" s="17"/>
      <c r="H887" s="50"/>
    </row>
    <row r="888" spans="1:8" ht="18" customHeight="1" x14ac:dyDescent="0.35">
      <c r="A888" s="202" t="s">
        <v>81</v>
      </c>
      <c r="B888" s="183"/>
      <c r="C888" s="183"/>
      <c r="D888" s="183"/>
      <c r="E888" s="183"/>
      <c r="F888" s="183"/>
      <c r="G888" s="203">
        <v>39</v>
      </c>
      <c r="H888" s="183"/>
    </row>
    <row r="889" spans="1:8" x14ac:dyDescent="0.3">
      <c r="A889" s="53" t="s">
        <v>63</v>
      </c>
      <c r="B889" s="15">
        <f>BANKRUPTCY!C42</f>
        <v>0</v>
      </c>
      <c r="C889" s="38" t="s">
        <v>64</v>
      </c>
      <c r="D889" s="15">
        <f>BANKRUPTCY!E42</f>
        <v>0</v>
      </c>
      <c r="E889" s="38" t="s">
        <v>65</v>
      </c>
      <c r="F889" s="18">
        <f>BANKRUPTCY!F42</f>
        <v>0</v>
      </c>
      <c r="G889" s="183"/>
      <c r="H889" s="183"/>
    </row>
    <row r="890" spans="1:8" ht="18" customHeight="1" x14ac:dyDescent="0.35">
      <c r="A890" s="202" t="s">
        <v>82</v>
      </c>
      <c r="B890" s="183"/>
      <c r="C890" s="183"/>
      <c r="D890" s="183"/>
      <c r="E890" s="183"/>
      <c r="F890" s="183"/>
      <c r="G890" s="183"/>
      <c r="H890" s="183"/>
    </row>
    <row r="891" spans="1:8" x14ac:dyDescent="0.3">
      <c r="A891" s="53" t="s">
        <v>63</v>
      </c>
      <c r="B891" s="15">
        <f>SOL!C42</f>
        <v>0</v>
      </c>
      <c r="C891" s="38" t="s">
        <v>64</v>
      </c>
      <c r="D891" s="15">
        <f>SOL!D42</f>
        <v>0</v>
      </c>
      <c r="E891" s="38" t="s">
        <v>65</v>
      </c>
      <c r="F891" s="18">
        <f>SOL!E42</f>
        <v>0</v>
      </c>
      <c r="G891" s="183"/>
      <c r="H891" s="183"/>
    </row>
    <row r="892" spans="1:8" ht="18" customHeight="1" x14ac:dyDescent="0.35">
      <c r="A892" s="202" t="s">
        <v>83</v>
      </c>
      <c r="B892" s="183"/>
      <c r="C892" s="183"/>
      <c r="D892" s="183"/>
      <c r="E892" s="40"/>
      <c r="F892" s="39"/>
      <c r="G892" s="183"/>
      <c r="H892" s="183"/>
    </row>
    <row r="893" spans="1:8" x14ac:dyDescent="0.3">
      <c r="A893" s="53" t="s">
        <v>69</v>
      </c>
      <c r="B893" s="15">
        <f>EXEMPTIONS!C42</f>
        <v>0</v>
      </c>
      <c r="C893" s="38" t="s">
        <v>70</v>
      </c>
      <c r="D893" s="15">
        <f>EXEMPTIONS!D42</f>
        <v>0</v>
      </c>
      <c r="E893" s="19"/>
      <c r="F893" s="19"/>
      <c r="G893" s="183"/>
      <c r="H893" s="183"/>
    </row>
    <row r="894" spans="1:8" ht="18" customHeight="1" x14ac:dyDescent="0.35">
      <c r="A894" s="202" t="s">
        <v>84</v>
      </c>
      <c r="B894" s="183"/>
      <c r="C894" s="183"/>
      <c r="D894" s="183"/>
      <c r="E894" s="40"/>
      <c r="F894" s="40"/>
      <c r="G894" s="183"/>
      <c r="H894" s="183"/>
    </row>
    <row r="895" spans="1:8" ht="15" customHeight="1" thickBot="1" x14ac:dyDescent="0.35">
      <c r="A895" s="54" t="s">
        <v>85</v>
      </c>
      <c r="B895" s="55" t="e">
        <f>#REF!</f>
        <v>#REF!</v>
      </c>
      <c r="C895" s="56" t="s">
        <v>86</v>
      </c>
      <c r="D895" s="55" t="e">
        <f>#REF!</f>
        <v>#REF!</v>
      </c>
      <c r="E895" s="204"/>
      <c r="F895" s="183"/>
      <c r="G895" s="183"/>
      <c r="H895" s="183"/>
    </row>
    <row r="899" spans="1:8" ht="15" customHeight="1" thickBot="1" x14ac:dyDescent="0.35"/>
    <row r="900" spans="1:8" x14ac:dyDescent="0.3">
      <c r="A900" s="63" t="s">
        <v>11</v>
      </c>
      <c r="B900" s="60" t="s">
        <v>12</v>
      </c>
      <c r="C900" s="60" t="s">
        <v>87</v>
      </c>
      <c r="D900" s="60" t="s">
        <v>13</v>
      </c>
      <c r="E900" s="60" t="s">
        <v>75</v>
      </c>
      <c r="F900" s="60" t="s">
        <v>16</v>
      </c>
      <c r="G900" s="60" t="s">
        <v>17</v>
      </c>
      <c r="H900" s="62" t="s">
        <v>18</v>
      </c>
    </row>
    <row r="901" spans="1:8" ht="17.399999999999999" customHeight="1" x14ac:dyDescent="0.35">
      <c r="A901" s="64">
        <f>'CASE DATA'!A43</f>
        <v>0</v>
      </c>
      <c r="B901" s="67">
        <f>'CASE DATA'!B43</f>
        <v>0</v>
      </c>
      <c r="C901" s="65" t="e">
        <f>'CASE DATA'!#REF!</f>
        <v>#REF!</v>
      </c>
      <c r="D901" s="65">
        <f>'CASE DATA'!C43</f>
        <v>0</v>
      </c>
      <c r="E901" s="67">
        <f>'CASE DATA'!E43</f>
        <v>0</v>
      </c>
      <c r="F901" s="67">
        <f>'CASE DATA'!F43</f>
        <v>0</v>
      </c>
      <c r="G901" s="67">
        <f>'CASE DATA'!G43</f>
        <v>0</v>
      </c>
      <c r="H901" s="68">
        <f>'CASE DATA'!H43</f>
        <v>0</v>
      </c>
    </row>
    <row r="902" spans="1:8" x14ac:dyDescent="0.3">
      <c r="A902" s="41" t="s">
        <v>20</v>
      </c>
      <c r="B902" s="20">
        <f>'CASE DATA'!I43</f>
        <v>0</v>
      </c>
      <c r="C902" s="21" t="s">
        <v>23</v>
      </c>
      <c r="D902" s="24">
        <f>'CASE DATA'!L43</f>
        <v>0</v>
      </c>
      <c r="E902" s="26" t="s">
        <v>26</v>
      </c>
      <c r="F902" s="29">
        <f>'CASE DATA'!O43</f>
        <v>0</v>
      </c>
      <c r="G902" s="31" t="s">
        <v>29</v>
      </c>
      <c r="H902" s="42">
        <f>'CASE DATA'!R43</f>
        <v>0</v>
      </c>
    </row>
    <row r="903" spans="1:8" x14ac:dyDescent="0.3">
      <c r="A903" s="43" t="s">
        <v>76</v>
      </c>
      <c r="B903" s="20">
        <f>'CASE DATA'!J43</f>
        <v>0</v>
      </c>
      <c r="C903" s="22" t="s">
        <v>24</v>
      </c>
      <c r="D903" s="24">
        <f>'CASE DATA'!M43</f>
        <v>0</v>
      </c>
      <c r="E903" s="27" t="s">
        <v>27</v>
      </c>
      <c r="F903" s="29">
        <f>'CASE DATA'!P43</f>
        <v>0</v>
      </c>
      <c r="G903" s="32" t="s">
        <v>30</v>
      </c>
      <c r="H903" s="42">
        <f>'CASE DATA'!S43</f>
        <v>0</v>
      </c>
    </row>
    <row r="904" spans="1:8" x14ac:dyDescent="0.3">
      <c r="A904" s="44" t="s">
        <v>22</v>
      </c>
      <c r="B904" s="20">
        <f>'CASE DATA'!K43</f>
        <v>0</v>
      </c>
      <c r="C904" s="23" t="s">
        <v>25</v>
      </c>
      <c r="D904" s="25">
        <f>'CASE DATA'!N43</f>
        <v>0</v>
      </c>
      <c r="E904" s="28" t="s">
        <v>28</v>
      </c>
      <c r="F904" s="30">
        <f>'CASE DATA'!Q43</f>
        <v>0</v>
      </c>
      <c r="G904" s="16"/>
      <c r="H904" s="45"/>
    </row>
    <row r="905" spans="1:8" x14ac:dyDescent="0.3">
      <c r="A905" s="46" t="s">
        <v>10</v>
      </c>
      <c r="B905" s="205">
        <f>'CASE DATA'!T43</f>
        <v>0</v>
      </c>
      <c r="C905" s="183"/>
      <c r="D905" s="183"/>
      <c r="E905" s="183"/>
      <c r="F905" s="183"/>
      <c r="G905" s="183"/>
      <c r="H905" s="183"/>
    </row>
    <row r="906" spans="1:8" ht="18" customHeight="1" x14ac:dyDescent="0.35">
      <c r="A906" s="202" t="s">
        <v>77</v>
      </c>
      <c r="B906" s="183"/>
      <c r="C906" s="183"/>
      <c r="D906" s="183"/>
      <c r="E906" s="183"/>
      <c r="F906" s="183"/>
      <c r="G906" s="183"/>
      <c r="H906" s="183"/>
    </row>
    <row r="907" spans="1:8" ht="28.8" customHeight="1" x14ac:dyDescent="0.3">
      <c r="A907" s="47" t="s">
        <v>44</v>
      </c>
      <c r="B907" s="33" t="s">
        <v>78</v>
      </c>
      <c r="C907" s="34" t="s">
        <v>48</v>
      </c>
      <c r="D907" s="34" t="s">
        <v>49</v>
      </c>
      <c r="E907" s="34" t="s">
        <v>50</v>
      </c>
      <c r="F907" s="35" t="s">
        <v>51</v>
      </c>
      <c r="G907" s="14" t="s">
        <v>79</v>
      </c>
      <c r="H907" s="48"/>
    </row>
    <row r="908" spans="1:8" x14ac:dyDescent="0.3">
      <c r="A908" s="49" t="str">
        <f>'EXPUNGEMENT &amp; 910.7'!E42</f>
        <v>NO</v>
      </c>
      <c r="B908" s="49" t="str">
        <f>'EXPUNGEMENT &amp; 910.7'!H42</f>
        <v>N/A</v>
      </c>
      <c r="C908" t="str">
        <f>'EXPUNGEMENT &amp; 910.7'!I42</f>
        <v>NO</v>
      </c>
      <c r="D908" t="str">
        <f>'EXPUNGEMENT &amp; 910.7'!J42</f>
        <v>N/A</v>
      </c>
      <c r="E908" t="str">
        <f>'EXPUNGEMENT &amp; 910.7'!K42</f>
        <v>N/A</v>
      </c>
      <c r="F908" t="str">
        <f>'EXPUNGEMENT &amp; 910.7'!L42</f>
        <v>N/A</v>
      </c>
      <c r="G908" s="17"/>
      <c r="H908" s="50"/>
    </row>
    <row r="909" spans="1:8" x14ac:dyDescent="0.3">
      <c r="A909" s="51" t="s">
        <v>56</v>
      </c>
      <c r="B909" s="36" t="s">
        <v>80</v>
      </c>
      <c r="C909" s="37" t="s">
        <v>49</v>
      </c>
      <c r="D909" s="37" t="s">
        <v>50</v>
      </c>
      <c r="E909" s="17"/>
      <c r="F909" s="17"/>
      <c r="G909" s="17"/>
      <c r="H909" s="50"/>
    </row>
    <row r="910" spans="1:8" x14ac:dyDescent="0.3">
      <c r="A910" s="52" t="str">
        <f>'EXPUNGEMENT &amp; 910.7'!S42</f>
        <v>NO</v>
      </c>
      <c r="B910" s="52" t="str">
        <f>'EXPUNGEMENT &amp; 910.7'!T42</f>
        <v>N/A</v>
      </c>
      <c r="C910" s="52" t="str">
        <f>'EXPUNGEMENT &amp; 910.7'!U42</f>
        <v>N/A</v>
      </c>
      <c r="D910" s="52" t="str">
        <f>'EXPUNGEMENT &amp; 910.7'!V42</f>
        <v>N/A</v>
      </c>
      <c r="E910" s="17"/>
      <c r="F910" s="17"/>
      <c r="G910" s="17"/>
      <c r="H910" s="50"/>
    </row>
    <row r="911" spans="1:8" ht="18" customHeight="1" x14ac:dyDescent="0.35">
      <c r="A911" s="202" t="s">
        <v>81</v>
      </c>
      <c r="B911" s="183"/>
      <c r="C911" s="183"/>
      <c r="D911" s="183"/>
      <c r="E911" s="183"/>
      <c r="F911" s="183"/>
      <c r="G911" s="203">
        <v>40</v>
      </c>
      <c r="H911" s="183"/>
    </row>
    <row r="912" spans="1:8" x14ac:dyDescent="0.3">
      <c r="A912" s="53" t="s">
        <v>63</v>
      </c>
      <c r="B912" s="15">
        <f>BANKRUPTCY!C43</f>
        <v>0</v>
      </c>
      <c r="C912" s="38" t="s">
        <v>64</v>
      </c>
      <c r="D912" s="15">
        <f>BANKRUPTCY!E43</f>
        <v>0</v>
      </c>
      <c r="E912" s="38" t="s">
        <v>65</v>
      </c>
      <c r="F912" s="18">
        <f>BANKRUPTCY!F43</f>
        <v>0</v>
      </c>
      <c r="G912" s="183"/>
      <c r="H912" s="183"/>
    </row>
    <row r="913" spans="1:8" ht="18" customHeight="1" x14ac:dyDescent="0.35">
      <c r="A913" s="202" t="s">
        <v>82</v>
      </c>
      <c r="B913" s="183"/>
      <c r="C913" s="183"/>
      <c r="D913" s="183"/>
      <c r="E913" s="183"/>
      <c r="F913" s="183"/>
      <c r="G913" s="183"/>
      <c r="H913" s="183"/>
    </row>
    <row r="914" spans="1:8" x14ac:dyDescent="0.3">
      <c r="A914" s="53" t="s">
        <v>63</v>
      </c>
      <c r="B914" s="15">
        <f>SOL!C43</f>
        <v>0</v>
      </c>
      <c r="C914" s="38" t="s">
        <v>64</v>
      </c>
      <c r="D914" s="15">
        <f>SOL!D43</f>
        <v>0</v>
      </c>
      <c r="E914" s="38" t="s">
        <v>65</v>
      </c>
      <c r="F914" s="18">
        <f>SOL!E43</f>
        <v>0</v>
      </c>
      <c r="G914" s="183"/>
      <c r="H914" s="183"/>
    </row>
    <row r="915" spans="1:8" ht="18" customHeight="1" x14ac:dyDescent="0.35">
      <c r="A915" s="202" t="s">
        <v>83</v>
      </c>
      <c r="B915" s="183"/>
      <c r="C915" s="183"/>
      <c r="D915" s="183"/>
      <c r="E915" s="40"/>
      <c r="F915" s="39"/>
      <c r="G915" s="183"/>
      <c r="H915" s="183"/>
    </row>
    <row r="916" spans="1:8" x14ac:dyDescent="0.3">
      <c r="A916" s="53" t="s">
        <v>69</v>
      </c>
      <c r="B916" s="15">
        <f>EXEMPTIONS!C43</f>
        <v>0</v>
      </c>
      <c r="C916" s="38" t="s">
        <v>70</v>
      </c>
      <c r="D916" s="15">
        <f>EXEMPTIONS!D43</f>
        <v>0</v>
      </c>
      <c r="E916" s="19"/>
      <c r="F916" s="19"/>
      <c r="G916" s="183"/>
      <c r="H916" s="183"/>
    </row>
    <row r="917" spans="1:8" ht="18" customHeight="1" x14ac:dyDescent="0.35">
      <c r="A917" s="202" t="s">
        <v>84</v>
      </c>
      <c r="B917" s="183"/>
      <c r="C917" s="183"/>
      <c r="D917" s="183"/>
      <c r="E917" s="40"/>
      <c r="F917" s="40"/>
      <c r="G917" s="183"/>
      <c r="H917" s="183"/>
    </row>
    <row r="918" spans="1:8" ht="15" customHeight="1" thickBot="1" x14ac:dyDescent="0.35">
      <c r="A918" s="54" t="s">
        <v>85</v>
      </c>
      <c r="B918" s="55" t="e">
        <f>#REF!</f>
        <v>#REF!</v>
      </c>
      <c r="C918" s="56" t="s">
        <v>86</v>
      </c>
      <c r="D918" s="55" t="e">
        <f>#REF!</f>
        <v>#REF!</v>
      </c>
      <c r="E918" s="204"/>
      <c r="F918" s="183"/>
      <c r="G918" s="183"/>
      <c r="H918" s="183"/>
    </row>
    <row r="922" spans="1:8" ht="15" customHeight="1" thickBot="1" x14ac:dyDescent="0.35"/>
    <row r="923" spans="1:8" x14ac:dyDescent="0.3">
      <c r="A923" s="63" t="s">
        <v>11</v>
      </c>
      <c r="B923" s="60" t="s">
        <v>12</v>
      </c>
      <c r="C923" s="60" t="s">
        <v>87</v>
      </c>
      <c r="D923" s="60" t="s">
        <v>13</v>
      </c>
      <c r="E923" s="60" t="s">
        <v>75</v>
      </c>
      <c r="F923" s="60" t="s">
        <v>16</v>
      </c>
      <c r="G923" s="60" t="s">
        <v>17</v>
      </c>
      <c r="H923" s="62" t="s">
        <v>18</v>
      </c>
    </row>
    <row r="924" spans="1:8" ht="17.399999999999999" customHeight="1" x14ac:dyDescent="0.35">
      <c r="A924" s="64">
        <f>'CASE DATA'!A44</f>
        <v>0</v>
      </c>
      <c r="B924" s="67">
        <f>'CASE DATA'!B44</f>
        <v>0</v>
      </c>
      <c r="C924" s="65" t="e">
        <f>'CASE DATA'!#REF!</f>
        <v>#REF!</v>
      </c>
      <c r="D924" s="65">
        <f>'CASE DATA'!C44</f>
        <v>0</v>
      </c>
      <c r="E924" s="67">
        <f>'CASE DATA'!E44</f>
        <v>0</v>
      </c>
      <c r="F924" s="67">
        <f>'CASE DATA'!F44</f>
        <v>0</v>
      </c>
      <c r="G924" s="67">
        <f>'CASE DATA'!G44</f>
        <v>0</v>
      </c>
      <c r="H924" s="68">
        <f>'CASE DATA'!H44</f>
        <v>0</v>
      </c>
    </row>
    <row r="925" spans="1:8" x14ac:dyDescent="0.3">
      <c r="A925" s="41" t="s">
        <v>20</v>
      </c>
      <c r="B925" s="20">
        <f>'CASE DATA'!I44</f>
        <v>0</v>
      </c>
      <c r="C925" s="21" t="s">
        <v>23</v>
      </c>
      <c r="D925" s="24">
        <f>'CASE DATA'!L44</f>
        <v>0</v>
      </c>
      <c r="E925" s="26" t="s">
        <v>26</v>
      </c>
      <c r="F925" s="29">
        <f>'CASE DATA'!O44</f>
        <v>0</v>
      </c>
      <c r="G925" s="31" t="s">
        <v>29</v>
      </c>
      <c r="H925" s="42">
        <f>'CASE DATA'!R44</f>
        <v>0</v>
      </c>
    </row>
    <row r="926" spans="1:8" x14ac:dyDescent="0.3">
      <c r="A926" s="43" t="s">
        <v>76</v>
      </c>
      <c r="B926" s="20">
        <f>'CASE DATA'!J44</f>
        <v>0</v>
      </c>
      <c r="C926" s="22" t="s">
        <v>24</v>
      </c>
      <c r="D926" s="24">
        <f>'CASE DATA'!M44</f>
        <v>0</v>
      </c>
      <c r="E926" s="27" t="s">
        <v>27</v>
      </c>
      <c r="F926" s="29">
        <f>'CASE DATA'!P44</f>
        <v>0</v>
      </c>
      <c r="G926" s="32" t="s">
        <v>30</v>
      </c>
      <c r="H926" s="42">
        <f>'CASE DATA'!S44</f>
        <v>0</v>
      </c>
    </row>
    <row r="927" spans="1:8" x14ac:dyDescent="0.3">
      <c r="A927" s="44" t="s">
        <v>22</v>
      </c>
      <c r="B927" s="20">
        <f>'CASE DATA'!K44</f>
        <v>0</v>
      </c>
      <c r="C927" s="23" t="s">
        <v>25</v>
      </c>
      <c r="D927" s="25">
        <f>'CASE DATA'!N44</f>
        <v>0</v>
      </c>
      <c r="E927" s="28" t="s">
        <v>28</v>
      </c>
      <c r="F927" s="30">
        <f>'CASE DATA'!Q44</f>
        <v>0</v>
      </c>
      <c r="G927" s="16"/>
      <c r="H927" s="45"/>
    </row>
    <row r="928" spans="1:8" x14ac:dyDescent="0.3">
      <c r="A928" s="46" t="s">
        <v>10</v>
      </c>
      <c r="B928" s="205">
        <f>'CASE DATA'!T44</f>
        <v>0</v>
      </c>
      <c r="C928" s="183"/>
      <c r="D928" s="183"/>
      <c r="E928" s="183"/>
      <c r="F928" s="183"/>
      <c r="G928" s="183"/>
      <c r="H928" s="183"/>
    </row>
    <row r="929" spans="1:8" ht="18" customHeight="1" x14ac:dyDescent="0.35">
      <c r="A929" s="202" t="s">
        <v>77</v>
      </c>
      <c r="B929" s="183"/>
      <c r="C929" s="183"/>
      <c r="D929" s="183"/>
      <c r="E929" s="183"/>
      <c r="F929" s="183"/>
      <c r="G929" s="183"/>
      <c r="H929" s="183"/>
    </row>
    <row r="930" spans="1:8" ht="28.8" customHeight="1" x14ac:dyDescent="0.3">
      <c r="A930" s="47" t="s">
        <v>44</v>
      </c>
      <c r="B930" s="33" t="s">
        <v>78</v>
      </c>
      <c r="C930" s="34" t="s">
        <v>48</v>
      </c>
      <c r="D930" s="34" t="s">
        <v>49</v>
      </c>
      <c r="E930" s="34" t="s">
        <v>50</v>
      </c>
      <c r="F930" s="35" t="s">
        <v>51</v>
      </c>
      <c r="G930" s="14" t="s">
        <v>79</v>
      </c>
      <c r="H930" s="48"/>
    </row>
    <row r="931" spans="1:8" x14ac:dyDescent="0.3">
      <c r="A931" s="49" t="str">
        <f>'EXPUNGEMENT &amp; 910.7'!E43</f>
        <v>NO</v>
      </c>
      <c r="B931" s="49" t="str">
        <f>'EXPUNGEMENT &amp; 910.7'!H43</f>
        <v>N/A</v>
      </c>
      <c r="C931" t="str">
        <f>'EXPUNGEMENT &amp; 910.7'!I43</f>
        <v>NO</v>
      </c>
      <c r="D931" t="str">
        <f>'EXPUNGEMENT &amp; 910.7'!J43</f>
        <v>N/A</v>
      </c>
      <c r="E931" t="str">
        <f>'EXPUNGEMENT &amp; 910.7'!K43</f>
        <v>N/A</v>
      </c>
      <c r="F931" t="str">
        <f>'EXPUNGEMENT &amp; 910.7'!L43</f>
        <v>N/A</v>
      </c>
      <c r="G931" s="17"/>
      <c r="H931" s="50"/>
    </row>
    <row r="932" spans="1:8" x14ac:dyDescent="0.3">
      <c r="A932" s="51" t="s">
        <v>56</v>
      </c>
      <c r="B932" s="36" t="s">
        <v>80</v>
      </c>
      <c r="C932" s="37" t="s">
        <v>49</v>
      </c>
      <c r="D932" s="37" t="s">
        <v>50</v>
      </c>
      <c r="E932" s="17"/>
      <c r="F932" s="17"/>
      <c r="G932" s="17"/>
      <c r="H932" s="50"/>
    </row>
    <row r="933" spans="1:8" x14ac:dyDescent="0.3">
      <c r="A933" s="52" t="str">
        <f>'EXPUNGEMENT &amp; 910.7'!S43</f>
        <v>NO</v>
      </c>
      <c r="B933" s="52" t="str">
        <f>'EXPUNGEMENT &amp; 910.7'!T43</f>
        <v>N/A</v>
      </c>
      <c r="C933" s="52" t="str">
        <f>'EXPUNGEMENT &amp; 910.7'!U43</f>
        <v>N/A</v>
      </c>
      <c r="D933" s="52" t="str">
        <f>'EXPUNGEMENT &amp; 910.7'!V43</f>
        <v>N/A</v>
      </c>
      <c r="E933" s="17"/>
      <c r="F933" s="17"/>
      <c r="G933" s="17"/>
      <c r="H933" s="50"/>
    </row>
    <row r="934" spans="1:8" ht="18.75" customHeight="1" x14ac:dyDescent="0.35">
      <c r="A934" s="202" t="s">
        <v>81</v>
      </c>
      <c r="B934" s="183"/>
      <c r="C934" s="183"/>
      <c r="D934" s="183"/>
      <c r="E934" s="183"/>
      <c r="F934" s="183"/>
      <c r="G934" s="203">
        <v>41</v>
      </c>
      <c r="H934" s="183"/>
    </row>
    <row r="935" spans="1:8" ht="15" customHeight="1" x14ac:dyDescent="0.3">
      <c r="A935" s="53" t="s">
        <v>63</v>
      </c>
      <c r="B935" s="15">
        <f>BANKRUPTCY!C44</f>
        <v>0</v>
      </c>
      <c r="C935" s="38" t="s">
        <v>64</v>
      </c>
      <c r="D935" s="15">
        <f>BANKRUPTCY!E44</f>
        <v>0</v>
      </c>
      <c r="E935" s="38" t="s">
        <v>65</v>
      </c>
      <c r="F935" s="18">
        <f>BANKRUPTCY!F44</f>
        <v>0</v>
      </c>
      <c r="G935" s="183"/>
      <c r="H935" s="183"/>
    </row>
    <row r="936" spans="1:8" ht="18.75" customHeight="1" x14ac:dyDescent="0.35">
      <c r="A936" s="202" t="s">
        <v>82</v>
      </c>
      <c r="B936" s="183"/>
      <c r="C936" s="183"/>
      <c r="D936" s="183"/>
      <c r="E936" s="183"/>
      <c r="F936" s="183"/>
      <c r="G936" s="183"/>
      <c r="H936" s="183"/>
    </row>
    <row r="937" spans="1:8" ht="15" customHeight="1" x14ac:dyDescent="0.3">
      <c r="A937" s="53" t="s">
        <v>63</v>
      </c>
      <c r="B937" s="15">
        <f>SOL!C44</f>
        <v>0</v>
      </c>
      <c r="C937" s="38" t="s">
        <v>64</v>
      </c>
      <c r="D937" s="15">
        <f>SOL!D44</f>
        <v>0</v>
      </c>
      <c r="E937" s="38" t="s">
        <v>65</v>
      </c>
      <c r="F937" s="18">
        <f>SOL!E44</f>
        <v>0</v>
      </c>
      <c r="G937" s="183"/>
      <c r="H937" s="183"/>
    </row>
    <row r="938" spans="1:8" ht="18.75" customHeight="1" x14ac:dyDescent="0.35">
      <c r="A938" s="202" t="s">
        <v>83</v>
      </c>
      <c r="B938" s="183"/>
      <c r="C938" s="183"/>
      <c r="D938" s="183"/>
      <c r="E938" s="40"/>
      <c r="F938" s="39"/>
      <c r="G938" s="183"/>
      <c r="H938" s="183"/>
    </row>
    <row r="939" spans="1:8" ht="15" customHeight="1" x14ac:dyDescent="0.3">
      <c r="A939" s="53" t="s">
        <v>69</v>
      </c>
      <c r="B939" s="15">
        <f>EXEMPTIONS!C44</f>
        <v>0</v>
      </c>
      <c r="C939" s="38" t="s">
        <v>70</v>
      </c>
      <c r="D939" s="15">
        <f>EXEMPTIONS!D44</f>
        <v>0</v>
      </c>
      <c r="E939" s="19"/>
      <c r="F939" s="19"/>
      <c r="G939" s="183"/>
      <c r="H939" s="183"/>
    </row>
    <row r="940" spans="1:8" ht="18.75" customHeight="1" x14ac:dyDescent="0.35">
      <c r="A940" s="202" t="s">
        <v>84</v>
      </c>
      <c r="B940" s="183"/>
      <c r="C940" s="183"/>
      <c r="D940" s="183"/>
      <c r="E940" s="40"/>
      <c r="F940" s="40"/>
      <c r="G940" s="183"/>
      <c r="H940" s="183"/>
    </row>
    <row r="941" spans="1:8" ht="15" customHeight="1" thickBot="1" x14ac:dyDescent="0.35">
      <c r="A941" s="54" t="s">
        <v>85</v>
      </c>
      <c r="B941" s="55" t="e">
        <f>#REF!</f>
        <v>#REF!</v>
      </c>
      <c r="C941" s="56" t="s">
        <v>86</v>
      </c>
      <c r="D941" s="55" t="e">
        <f>#REF!</f>
        <v>#REF!</v>
      </c>
      <c r="E941" s="204"/>
      <c r="F941" s="183"/>
      <c r="G941" s="183"/>
      <c r="H941" s="183"/>
    </row>
    <row r="945" spans="1:8" ht="15" customHeight="1" thickBot="1" x14ac:dyDescent="0.35"/>
    <row r="946" spans="1:8" x14ac:dyDescent="0.3">
      <c r="A946" s="63" t="s">
        <v>11</v>
      </c>
      <c r="B946" s="60" t="s">
        <v>12</v>
      </c>
      <c r="C946" s="60" t="s">
        <v>87</v>
      </c>
      <c r="D946" s="60" t="s">
        <v>13</v>
      </c>
      <c r="E946" s="60" t="s">
        <v>75</v>
      </c>
      <c r="F946" s="60" t="s">
        <v>16</v>
      </c>
      <c r="G946" s="60" t="s">
        <v>17</v>
      </c>
      <c r="H946" s="62" t="s">
        <v>18</v>
      </c>
    </row>
    <row r="947" spans="1:8" ht="17.399999999999999" customHeight="1" x14ac:dyDescent="0.35">
      <c r="A947" s="64">
        <f>'CASE DATA'!A45</f>
        <v>0</v>
      </c>
      <c r="B947" s="67">
        <f>'CASE DATA'!B45</f>
        <v>0</v>
      </c>
      <c r="C947" s="65" t="e">
        <f>'CASE DATA'!#REF!</f>
        <v>#REF!</v>
      </c>
      <c r="D947" s="65">
        <f>'CASE DATA'!C45</f>
        <v>0</v>
      </c>
      <c r="E947" s="67">
        <f>'CASE DATA'!E45</f>
        <v>0</v>
      </c>
      <c r="F947" s="67">
        <f>'CASE DATA'!F45</f>
        <v>0</v>
      </c>
      <c r="G947" s="67">
        <f>'CASE DATA'!G45</f>
        <v>0</v>
      </c>
      <c r="H947" s="68">
        <f>'CASE DATA'!H45</f>
        <v>0</v>
      </c>
    </row>
    <row r="948" spans="1:8" x14ac:dyDescent="0.3">
      <c r="A948" s="41" t="s">
        <v>20</v>
      </c>
      <c r="B948" s="20">
        <f>'CASE DATA'!I45</f>
        <v>0</v>
      </c>
      <c r="C948" s="21" t="s">
        <v>23</v>
      </c>
      <c r="D948" s="24">
        <f>'CASE DATA'!L45</f>
        <v>0</v>
      </c>
      <c r="E948" s="26" t="s">
        <v>26</v>
      </c>
      <c r="F948" s="29">
        <f>'CASE DATA'!O45</f>
        <v>0</v>
      </c>
      <c r="G948" s="31" t="s">
        <v>29</v>
      </c>
      <c r="H948" s="42">
        <f>'CASE DATA'!R45</f>
        <v>0</v>
      </c>
    </row>
    <row r="949" spans="1:8" x14ac:dyDescent="0.3">
      <c r="A949" s="43" t="s">
        <v>76</v>
      </c>
      <c r="B949" s="20">
        <f>'CASE DATA'!J45</f>
        <v>0</v>
      </c>
      <c r="C949" s="22" t="s">
        <v>24</v>
      </c>
      <c r="D949" s="24">
        <f>'CASE DATA'!M45</f>
        <v>0</v>
      </c>
      <c r="E949" s="27" t="s">
        <v>27</v>
      </c>
      <c r="F949" s="29">
        <f>'CASE DATA'!P45</f>
        <v>0</v>
      </c>
      <c r="G949" s="32" t="s">
        <v>30</v>
      </c>
      <c r="H949" s="42">
        <f>'CASE DATA'!S45</f>
        <v>0</v>
      </c>
    </row>
    <row r="950" spans="1:8" x14ac:dyDescent="0.3">
      <c r="A950" s="44" t="s">
        <v>22</v>
      </c>
      <c r="B950" s="20">
        <f>'CASE DATA'!K45</f>
        <v>0</v>
      </c>
      <c r="C950" s="23" t="s">
        <v>25</v>
      </c>
      <c r="D950" s="25">
        <f>'CASE DATA'!N45</f>
        <v>0</v>
      </c>
      <c r="E950" s="28" t="s">
        <v>28</v>
      </c>
      <c r="F950" s="30">
        <f>'CASE DATA'!Q45</f>
        <v>0</v>
      </c>
      <c r="G950" s="16"/>
      <c r="H950" s="45"/>
    </row>
    <row r="951" spans="1:8" x14ac:dyDescent="0.3">
      <c r="A951" s="46" t="s">
        <v>10</v>
      </c>
      <c r="B951" s="205">
        <f>'CASE DATA'!T45</f>
        <v>0</v>
      </c>
      <c r="C951" s="183"/>
      <c r="D951" s="183"/>
      <c r="E951" s="183"/>
      <c r="F951" s="183"/>
      <c r="G951" s="183"/>
      <c r="H951" s="183"/>
    </row>
    <row r="952" spans="1:8" ht="18" customHeight="1" x14ac:dyDescent="0.35">
      <c r="A952" s="202" t="s">
        <v>77</v>
      </c>
      <c r="B952" s="183"/>
      <c r="C952" s="183"/>
      <c r="D952" s="183"/>
      <c r="E952" s="183"/>
      <c r="F952" s="183"/>
      <c r="G952" s="183"/>
      <c r="H952" s="183"/>
    </row>
    <row r="953" spans="1:8" ht="28.8" customHeight="1" x14ac:dyDescent="0.3">
      <c r="A953" s="47" t="s">
        <v>44</v>
      </c>
      <c r="B953" s="33" t="s">
        <v>78</v>
      </c>
      <c r="C953" s="34" t="s">
        <v>48</v>
      </c>
      <c r="D953" s="34" t="s">
        <v>49</v>
      </c>
      <c r="E953" s="34" t="s">
        <v>50</v>
      </c>
      <c r="F953" s="35" t="s">
        <v>51</v>
      </c>
      <c r="G953" s="14" t="s">
        <v>79</v>
      </c>
      <c r="H953" s="48"/>
    </row>
    <row r="954" spans="1:8" x14ac:dyDescent="0.3">
      <c r="A954" s="49" t="str">
        <f>'EXPUNGEMENT &amp; 910.7'!E44</f>
        <v>NO</v>
      </c>
      <c r="B954" s="49" t="str">
        <f>'EXPUNGEMENT &amp; 910.7'!H44</f>
        <v>N/A</v>
      </c>
      <c r="C954" t="str">
        <f>'EXPUNGEMENT &amp; 910.7'!I44</f>
        <v>NO</v>
      </c>
      <c r="D954" t="str">
        <f>'EXPUNGEMENT &amp; 910.7'!J44</f>
        <v>N/A</v>
      </c>
      <c r="E954" t="str">
        <f>'EXPUNGEMENT &amp; 910.7'!K44</f>
        <v>N/A</v>
      </c>
      <c r="F954" t="str">
        <f>'EXPUNGEMENT &amp; 910.7'!L44</f>
        <v>N/A</v>
      </c>
      <c r="G954" s="17"/>
      <c r="H954" s="50"/>
    </row>
    <row r="955" spans="1:8" x14ac:dyDescent="0.3">
      <c r="A955" s="51" t="s">
        <v>56</v>
      </c>
      <c r="B955" s="36" t="s">
        <v>80</v>
      </c>
      <c r="C955" s="37" t="s">
        <v>49</v>
      </c>
      <c r="D955" s="37" t="s">
        <v>50</v>
      </c>
      <c r="E955" s="17"/>
      <c r="F955" s="17"/>
      <c r="G955" s="17"/>
      <c r="H955" s="50"/>
    </row>
    <row r="956" spans="1:8" x14ac:dyDescent="0.3">
      <c r="A956" s="52" t="str">
        <f>'EXPUNGEMENT &amp; 910.7'!S44</f>
        <v>NO</v>
      </c>
      <c r="B956" s="52" t="str">
        <f>'EXPUNGEMENT &amp; 910.7'!T44</f>
        <v>N/A</v>
      </c>
      <c r="C956" s="52" t="str">
        <f>'EXPUNGEMENT &amp; 910.7'!U44</f>
        <v>N/A</v>
      </c>
      <c r="D956" s="52" t="str">
        <f>'EXPUNGEMENT &amp; 910.7'!V44</f>
        <v>N/A</v>
      </c>
      <c r="E956" s="17"/>
      <c r="F956" s="17"/>
      <c r="G956" s="17"/>
      <c r="H956" s="50"/>
    </row>
    <row r="957" spans="1:8" ht="18" customHeight="1" x14ac:dyDescent="0.35">
      <c r="A957" s="202" t="s">
        <v>81</v>
      </c>
      <c r="B957" s="183"/>
      <c r="C957" s="183"/>
      <c r="D957" s="183"/>
      <c r="E957" s="183"/>
      <c r="F957" s="183"/>
      <c r="G957" s="203">
        <v>42</v>
      </c>
      <c r="H957" s="183"/>
    </row>
    <row r="958" spans="1:8" x14ac:dyDescent="0.3">
      <c r="A958" s="53" t="s">
        <v>63</v>
      </c>
      <c r="B958" s="15">
        <f>BANKRUPTCY!C45</f>
        <v>0</v>
      </c>
      <c r="C958" s="38" t="s">
        <v>64</v>
      </c>
      <c r="D958" s="15">
        <f>BANKRUPTCY!E45</f>
        <v>0</v>
      </c>
      <c r="E958" s="38" t="s">
        <v>65</v>
      </c>
      <c r="F958" s="18">
        <f>BANKRUPTCY!F45</f>
        <v>0</v>
      </c>
      <c r="G958" s="183"/>
      <c r="H958" s="183"/>
    </row>
    <row r="959" spans="1:8" ht="18" customHeight="1" x14ac:dyDescent="0.35">
      <c r="A959" s="202" t="s">
        <v>82</v>
      </c>
      <c r="B959" s="183"/>
      <c r="C959" s="183"/>
      <c r="D959" s="183"/>
      <c r="E959" s="183"/>
      <c r="F959" s="183"/>
      <c r="G959" s="183"/>
      <c r="H959" s="183"/>
    </row>
    <row r="960" spans="1:8" x14ac:dyDescent="0.3">
      <c r="A960" s="53" t="s">
        <v>63</v>
      </c>
      <c r="B960" s="15">
        <f>SOL!C45</f>
        <v>0</v>
      </c>
      <c r="C960" s="38" t="s">
        <v>64</v>
      </c>
      <c r="D960" s="15">
        <f>SOL!D45</f>
        <v>0</v>
      </c>
      <c r="E960" s="38" t="s">
        <v>65</v>
      </c>
      <c r="F960" s="18">
        <f>SOL!E45</f>
        <v>0</v>
      </c>
      <c r="G960" s="183"/>
      <c r="H960" s="183"/>
    </row>
    <row r="961" spans="1:8" ht="18" customHeight="1" x14ac:dyDescent="0.35">
      <c r="A961" s="202" t="s">
        <v>83</v>
      </c>
      <c r="B961" s="183"/>
      <c r="C961" s="183"/>
      <c r="D961" s="183"/>
      <c r="E961" s="40"/>
      <c r="F961" s="39"/>
      <c r="G961" s="183"/>
      <c r="H961" s="183"/>
    </row>
    <row r="962" spans="1:8" x14ac:dyDescent="0.3">
      <c r="A962" s="53" t="s">
        <v>69</v>
      </c>
      <c r="B962" s="15">
        <f>EXEMPTIONS!C45</f>
        <v>0</v>
      </c>
      <c r="C962" s="38" t="s">
        <v>70</v>
      </c>
      <c r="D962" s="15">
        <f>EXEMPTIONS!D45</f>
        <v>0</v>
      </c>
      <c r="E962" s="19"/>
      <c r="F962" s="19"/>
      <c r="G962" s="183"/>
      <c r="H962" s="183"/>
    </row>
    <row r="963" spans="1:8" ht="18" customHeight="1" x14ac:dyDescent="0.35">
      <c r="A963" s="202" t="s">
        <v>84</v>
      </c>
      <c r="B963" s="183"/>
      <c r="C963" s="183"/>
      <c r="D963" s="183"/>
      <c r="E963" s="40"/>
      <c r="F963" s="40"/>
      <c r="G963" s="183"/>
      <c r="H963" s="183"/>
    </row>
    <row r="964" spans="1:8" ht="15" customHeight="1" thickBot="1" x14ac:dyDescent="0.35">
      <c r="A964" s="54" t="s">
        <v>85</v>
      </c>
      <c r="B964" s="55" t="e">
        <f>#REF!</f>
        <v>#REF!</v>
      </c>
      <c r="C964" s="56" t="s">
        <v>86</v>
      </c>
      <c r="D964" s="55" t="e">
        <f>#REF!</f>
        <v>#REF!</v>
      </c>
      <c r="E964" s="204"/>
      <c r="F964" s="183"/>
      <c r="G964" s="183"/>
      <c r="H964" s="183"/>
    </row>
    <row r="968" spans="1:8" ht="15" customHeight="1" thickBot="1" x14ac:dyDescent="0.35"/>
    <row r="969" spans="1:8" x14ac:dyDescent="0.3">
      <c r="A969" s="63" t="s">
        <v>11</v>
      </c>
      <c r="B969" s="60" t="s">
        <v>12</v>
      </c>
      <c r="C969" s="60" t="s">
        <v>87</v>
      </c>
      <c r="D969" s="60" t="s">
        <v>13</v>
      </c>
      <c r="E969" s="60" t="s">
        <v>75</v>
      </c>
      <c r="F969" s="60" t="s">
        <v>16</v>
      </c>
      <c r="G969" s="60" t="s">
        <v>17</v>
      </c>
      <c r="H969" s="62" t="s">
        <v>18</v>
      </c>
    </row>
    <row r="970" spans="1:8" ht="17.399999999999999" customHeight="1" x14ac:dyDescent="0.35">
      <c r="A970" s="64">
        <f>'CASE DATA'!A46</f>
        <v>0</v>
      </c>
      <c r="B970" s="67">
        <f>'CASE DATA'!B46</f>
        <v>0</v>
      </c>
      <c r="C970" s="65" t="e">
        <f>'CASE DATA'!#REF!</f>
        <v>#REF!</v>
      </c>
      <c r="D970" s="65">
        <f>'CASE DATA'!C46</f>
        <v>0</v>
      </c>
      <c r="E970" s="67">
        <f>'CASE DATA'!E46</f>
        <v>0</v>
      </c>
      <c r="F970" s="67">
        <f>'CASE DATA'!F46</f>
        <v>0</v>
      </c>
      <c r="G970" s="67">
        <f>'CASE DATA'!G46</f>
        <v>0</v>
      </c>
      <c r="H970" s="68">
        <f>'CASE DATA'!H46</f>
        <v>0</v>
      </c>
    </row>
    <row r="971" spans="1:8" x14ac:dyDescent="0.3">
      <c r="A971" s="41" t="s">
        <v>20</v>
      </c>
      <c r="B971" s="20">
        <f>'CASE DATA'!I46</f>
        <v>0</v>
      </c>
      <c r="C971" s="21" t="s">
        <v>23</v>
      </c>
      <c r="D971" s="24">
        <f>'CASE DATA'!L46</f>
        <v>0</v>
      </c>
      <c r="E971" s="26" t="s">
        <v>26</v>
      </c>
      <c r="F971" s="29">
        <f>'CASE DATA'!O46</f>
        <v>0</v>
      </c>
      <c r="G971" s="31" t="s">
        <v>29</v>
      </c>
      <c r="H971" s="42">
        <f>'CASE DATA'!R46</f>
        <v>0</v>
      </c>
    </row>
    <row r="972" spans="1:8" x14ac:dyDescent="0.3">
      <c r="A972" s="43" t="s">
        <v>76</v>
      </c>
      <c r="B972" s="20">
        <f>'CASE DATA'!J46</f>
        <v>0</v>
      </c>
      <c r="C972" s="22" t="s">
        <v>24</v>
      </c>
      <c r="D972" s="24">
        <f>'CASE DATA'!M46</f>
        <v>0</v>
      </c>
      <c r="E972" s="27" t="s">
        <v>27</v>
      </c>
      <c r="F972" s="29">
        <f>'CASE DATA'!P46</f>
        <v>0</v>
      </c>
      <c r="G972" s="32" t="s">
        <v>30</v>
      </c>
      <c r="H972" s="42">
        <f>'CASE DATA'!S46</f>
        <v>0</v>
      </c>
    </row>
    <row r="973" spans="1:8" x14ac:dyDescent="0.3">
      <c r="A973" s="44" t="s">
        <v>22</v>
      </c>
      <c r="B973" s="20">
        <f>'CASE DATA'!K46</f>
        <v>0</v>
      </c>
      <c r="C973" s="23" t="s">
        <v>25</v>
      </c>
      <c r="D973" s="25">
        <f>'CASE DATA'!N46</f>
        <v>0</v>
      </c>
      <c r="E973" s="28" t="s">
        <v>28</v>
      </c>
      <c r="F973" s="30">
        <f>'CASE DATA'!Q46</f>
        <v>0</v>
      </c>
      <c r="G973" s="16"/>
      <c r="H973" s="45"/>
    </row>
    <row r="974" spans="1:8" x14ac:dyDescent="0.3">
      <c r="A974" s="46" t="s">
        <v>10</v>
      </c>
      <c r="B974" s="205">
        <f>'CASE DATA'!T46</f>
        <v>0</v>
      </c>
      <c r="C974" s="183"/>
      <c r="D974" s="183"/>
      <c r="E974" s="183"/>
      <c r="F974" s="183"/>
      <c r="G974" s="183"/>
      <c r="H974" s="183"/>
    </row>
    <row r="975" spans="1:8" ht="18" customHeight="1" x14ac:dyDescent="0.35">
      <c r="A975" s="202" t="s">
        <v>77</v>
      </c>
      <c r="B975" s="183"/>
      <c r="C975" s="183"/>
      <c r="D975" s="183"/>
      <c r="E975" s="183"/>
      <c r="F975" s="183"/>
      <c r="G975" s="183"/>
      <c r="H975" s="183"/>
    </row>
    <row r="976" spans="1:8" ht="28.8" customHeight="1" x14ac:dyDescent="0.3">
      <c r="A976" s="47" t="s">
        <v>44</v>
      </c>
      <c r="B976" s="33" t="s">
        <v>78</v>
      </c>
      <c r="C976" s="34" t="s">
        <v>48</v>
      </c>
      <c r="D976" s="34" t="s">
        <v>49</v>
      </c>
      <c r="E976" s="34" t="s">
        <v>50</v>
      </c>
      <c r="F976" s="35" t="s">
        <v>51</v>
      </c>
      <c r="G976" s="14" t="s">
        <v>79</v>
      </c>
      <c r="H976" s="48"/>
    </row>
    <row r="977" spans="1:8" x14ac:dyDescent="0.3">
      <c r="A977" s="49" t="str">
        <f>'EXPUNGEMENT &amp; 910.7'!E45</f>
        <v>NO</v>
      </c>
      <c r="B977" s="49" t="str">
        <f>'EXPUNGEMENT &amp; 910.7'!H45</f>
        <v>N/A</v>
      </c>
      <c r="C977" t="str">
        <f>'EXPUNGEMENT &amp; 910.7'!I45</f>
        <v>NO</v>
      </c>
      <c r="D977" t="str">
        <f>'EXPUNGEMENT &amp; 910.7'!J45</f>
        <v>N/A</v>
      </c>
      <c r="E977" t="str">
        <f>'EXPUNGEMENT &amp; 910.7'!K45</f>
        <v>N/A</v>
      </c>
      <c r="F977" t="str">
        <f>'EXPUNGEMENT &amp; 910.7'!L45</f>
        <v>N/A</v>
      </c>
      <c r="G977" s="17"/>
      <c r="H977" s="50"/>
    </row>
    <row r="978" spans="1:8" x14ac:dyDescent="0.3">
      <c r="A978" s="51" t="s">
        <v>56</v>
      </c>
      <c r="B978" s="36" t="s">
        <v>80</v>
      </c>
      <c r="C978" s="37" t="s">
        <v>49</v>
      </c>
      <c r="D978" s="37" t="s">
        <v>50</v>
      </c>
      <c r="E978" s="17"/>
      <c r="F978" s="17"/>
      <c r="G978" s="17"/>
      <c r="H978" s="50"/>
    </row>
    <row r="979" spans="1:8" x14ac:dyDescent="0.3">
      <c r="A979" s="52" t="str">
        <f>'EXPUNGEMENT &amp; 910.7'!S45</f>
        <v>NO</v>
      </c>
      <c r="B979" s="52" t="str">
        <f>'EXPUNGEMENT &amp; 910.7'!T45</f>
        <v>N/A</v>
      </c>
      <c r="C979" s="52" t="str">
        <f>'EXPUNGEMENT &amp; 910.7'!U45</f>
        <v>N/A</v>
      </c>
      <c r="D979" s="52" t="str">
        <f>'EXPUNGEMENT &amp; 910.7'!V45</f>
        <v>N/A</v>
      </c>
      <c r="E979" s="17"/>
      <c r="F979" s="17"/>
      <c r="G979" s="17"/>
      <c r="H979" s="50"/>
    </row>
    <row r="980" spans="1:8" ht="18" customHeight="1" x14ac:dyDescent="0.35">
      <c r="A980" s="202" t="s">
        <v>81</v>
      </c>
      <c r="B980" s="183"/>
      <c r="C980" s="183"/>
      <c r="D980" s="183"/>
      <c r="E980" s="183"/>
      <c r="F980" s="183"/>
      <c r="G980" s="203">
        <v>43</v>
      </c>
      <c r="H980" s="183"/>
    </row>
    <row r="981" spans="1:8" x14ac:dyDescent="0.3">
      <c r="A981" s="53" t="s">
        <v>63</v>
      </c>
      <c r="B981" s="15">
        <f>BANKRUPTCY!C46</f>
        <v>0</v>
      </c>
      <c r="C981" s="38" t="s">
        <v>64</v>
      </c>
      <c r="D981" s="15">
        <f>BANKRUPTCY!E46</f>
        <v>0</v>
      </c>
      <c r="E981" s="38" t="s">
        <v>65</v>
      </c>
      <c r="F981" s="18">
        <f>BANKRUPTCY!F46</f>
        <v>0</v>
      </c>
      <c r="G981" s="183"/>
      <c r="H981" s="183"/>
    </row>
    <row r="982" spans="1:8" ht="18" customHeight="1" x14ac:dyDescent="0.35">
      <c r="A982" s="202" t="s">
        <v>82</v>
      </c>
      <c r="B982" s="183"/>
      <c r="C982" s="183"/>
      <c r="D982" s="183"/>
      <c r="E982" s="183"/>
      <c r="F982" s="183"/>
      <c r="G982" s="183"/>
      <c r="H982" s="183"/>
    </row>
    <row r="983" spans="1:8" x14ac:dyDescent="0.3">
      <c r="A983" s="53" t="s">
        <v>63</v>
      </c>
      <c r="B983" s="15">
        <f>SOL!C46</f>
        <v>0</v>
      </c>
      <c r="C983" s="38" t="s">
        <v>64</v>
      </c>
      <c r="D983" s="15">
        <f>SOL!D46</f>
        <v>0</v>
      </c>
      <c r="E983" s="38" t="s">
        <v>65</v>
      </c>
      <c r="F983" s="18">
        <f>SOL!E46</f>
        <v>0</v>
      </c>
      <c r="G983" s="183"/>
      <c r="H983" s="183"/>
    </row>
    <row r="984" spans="1:8" ht="18" customHeight="1" x14ac:dyDescent="0.35">
      <c r="A984" s="202" t="s">
        <v>83</v>
      </c>
      <c r="B984" s="183"/>
      <c r="C984" s="183"/>
      <c r="D984" s="183"/>
      <c r="E984" s="40"/>
      <c r="F984" s="39"/>
      <c r="G984" s="183"/>
      <c r="H984" s="183"/>
    </row>
    <row r="985" spans="1:8" x14ac:dyDescent="0.3">
      <c r="A985" s="53" t="s">
        <v>69</v>
      </c>
      <c r="B985" s="15">
        <f>EXEMPTIONS!C46</f>
        <v>0</v>
      </c>
      <c r="C985" s="38" t="s">
        <v>70</v>
      </c>
      <c r="D985" s="15">
        <f>EXEMPTIONS!D46</f>
        <v>0</v>
      </c>
      <c r="E985" s="19"/>
      <c r="F985" s="19"/>
      <c r="G985" s="183"/>
      <c r="H985" s="183"/>
    </row>
    <row r="986" spans="1:8" ht="18" customHeight="1" x14ac:dyDescent="0.35">
      <c r="A986" s="202" t="s">
        <v>84</v>
      </c>
      <c r="B986" s="183"/>
      <c r="C986" s="183"/>
      <c r="D986" s="183"/>
      <c r="E986" s="40"/>
      <c r="F986" s="40"/>
      <c r="G986" s="183"/>
      <c r="H986" s="183"/>
    </row>
    <row r="987" spans="1:8" ht="15" customHeight="1" thickBot="1" x14ac:dyDescent="0.35">
      <c r="A987" s="54" t="s">
        <v>85</v>
      </c>
      <c r="B987" s="55" t="e">
        <f>#REF!</f>
        <v>#REF!</v>
      </c>
      <c r="C987" s="56" t="s">
        <v>86</v>
      </c>
      <c r="D987" s="55" t="e">
        <f>#REF!</f>
        <v>#REF!</v>
      </c>
      <c r="E987" s="204"/>
      <c r="F987" s="183"/>
      <c r="G987" s="183"/>
      <c r="H987" s="183"/>
    </row>
    <row r="991" spans="1:8" ht="15" customHeight="1" thickBot="1" x14ac:dyDescent="0.35"/>
    <row r="992" spans="1:8" x14ac:dyDescent="0.3">
      <c r="A992" s="63" t="s">
        <v>11</v>
      </c>
      <c r="B992" s="60" t="s">
        <v>12</v>
      </c>
      <c r="C992" s="60" t="s">
        <v>87</v>
      </c>
      <c r="D992" s="60" t="s">
        <v>13</v>
      </c>
      <c r="E992" s="60" t="s">
        <v>75</v>
      </c>
      <c r="F992" s="60" t="s">
        <v>16</v>
      </c>
      <c r="G992" s="60" t="s">
        <v>17</v>
      </c>
      <c r="H992" s="62" t="s">
        <v>18</v>
      </c>
    </row>
    <row r="993" spans="1:8" ht="17.399999999999999" customHeight="1" x14ac:dyDescent="0.35">
      <c r="A993" s="64">
        <f>'CASE DATA'!A47</f>
        <v>0</v>
      </c>
      <c r="B993" s="67">
        <f>'CASE DATA'!B47</f>
        <v>0</v>
      </c>
      <c r="C993" s="65" t="e">
        <f>'CASE DATA'!#REF!</f>
        <v>#REF!</v>
      </c>
      <c r="D993" s="65">
        <f>'CASE DATA'!C47</f>
        <v>0</v>
      </c>
      <c r="E993" s="67">
        <f>'CASE DATA'!E47</f>
        <v>0</v>
      </c>
      <c r="F993" s="67">
        <f>'CASE DATA'!F47</f>
        <v>0</v>
      </c>
      <c r="G993" s="67">
        <f>'CASE DATA'!G47</f>
        <v>0</v>
      </c>
      <c r="H993" s="68">
        <f>'CASE DATA'!H47</f>
        <v>0</v>
      </c>
    </row>
    <row r="994" spans="1:8" x14ac:dyDescent="0.3">
      <c r="A994" s="41" t="s">
        <v>20</v>
      </c>
      <c r="B994" s="20">
        <f>'CASE DATA'!I47</f>
        <v>0</v>
      </c>
      <c r="C994" s="21" t="s">
        <v>23</v>
      </c>
      <c r="D994" s="24">
        <f>'CASE DATA'!L47</f>
        <v>0</v>
      </c>
      <c r="E994" s="26" t="s">
        <v>26</v>
      </c>
      <c r="F994" s="29">
        <f>'CASE DATA'!O47</f>
        <v>0</v>
      </c>
      <c r="G994" s="31" t="s">
        <v>29</v>
      </c>
      <c r="H994" s="42">
        <f>'CASE DATA'!R47</f>
        <v>0</v>
      </c>
    </row>
    <row r="995" spans="1:8" x14ac:dyDescent="0.3">
      <c r="A995" s="43" t="s">
        <v>76</v>
      </c>
      <c r="B995" s="20">
        <f>'CASE DATA'!J47</f>
        <v>0</v>
      </c>
      <c r="C995" s="22" t="s">
        <v>24</v>
      </c>
      <c r="D995" s="24">
        <f>'CASE DATA'!M47</f>
        <v>0</v>
      </c>
      <c r="E995" s="27" t="s">
        <v>27</v>
      </c>
      <c r="F995" s="29">
        <f>'CASE DATA'!P47</f>
        <v>0</v>
      </c>
      <c r="G995" s="32" t="s">
        <v>30</v>
      </c>
      <c r="H995" s="42">
        <f>'CASE DATA'!S47</f>
        <v>0</v>
      </c>
    </row>
    <row r="996" spans="1:8" x14ac:dyDescent="0.3">
      <c r="A996" s="44" t="s">
        <v>22</v>
      </c>
      <c r="B996" s="20">
        <f>'CASE DATA'!K47</f>
        <v>0</v>
      </c>
      <c r="C996" s="23" t="s">
        <v>25</v>
      </c>
      <c r="D996" s="25">
        <f>'CASE DATA'!N47</f>
        <v>0</v>
      </c>
      <c r="E996" s="28" t="s">
        <v>28</v>
      </c>
      <c r="F996" s="30">
        <f>'CASE DATA'!Q47</f>
        <v>0</v>
      </c>
      <c r="G996" s="16"/>
      <c r="H996" s="45"/>
    </row>
    <row r="997" spans="1:8" x14ac:dyDescent="0.3">
      <c r="A997" s="46" t="s">
        <v>10</v>
      </c>
      <c r="B997" s="205">
        <f>'CASE DATA'!T47</f>
        <v>0</v>
      </c>
      <c r="C997" s="183"/>
      <c r="D997" s="183"/>
      <c r="E997" s="183"/>
      <c r="F997" s="183"/>
      <c r="G997" s="183"/>
      <c r="H997" s="183"/>
    </row>
    <row r="998" spans="1:8" ht="18" customHeight="1" x14ac:dyDescent="0.35">
      <c r="A998" s="202" t="s">
        <v>77</v>
      </c>
      <c r="B998" s="183"/>
      <c r="C998" s="183"/>
      <c r="D998" s="183"/>
      <c r="E998" s="183"/>
      <c r="F998" s="183"/>
      <c r="G998" s="183"/>
      <c r="H998" s="183"/>
    </row>
    <row r="999" spans="1:8" ht="28.8" customHeight="1" x14ac:dyDescent="0.3">
      <c r="A999" s="47" t="s">
        <v>44</v>
      </c>
      <c r="B999" s="33" t="s">
        <v>78</v>
      </c>
      <c r="C999" s="34" t="s">
        <v>48</v>
      </c>
      <c r="D999" s="34" t="s">
        <v>49</v>
      </c>
      <c r="E999" s="34" t="s">
        <v>50</v>
      </c>
      <c r="F999" s="35" t="s">
        <v>51</v>
      </c>
      <c r="G999" s="14" t="s">
        <v>79</v>
      </c>
      <c r="H999" s="48"/>
    </row>
    <row r="1000" spans="1:8" x14ac:dyDescent="0.3">
      <c r="A1000" s="49" t="str">
        <f>'EXPUNGEMENT &amp; 910.7'!E46</f>
        <v>NO</v>
      </c>
      <c r="B1000" s="49" t="str">
        <f>'EXPUNGEMENT &amp; 910.7'!H46</f>
        <v>N/A</v>
      </c>
      <c r="C1000" t="str">
        <f>'EXPUNGEMENT &amp; 910.7'!I46</f>
        <v>NO</v>
      </c>
      <c r="D1000" t="str">
        <f>'EXPUNGEMENT &amp; 910.7'!J46</f>
        <v>N/A</v>
      </c>
      <c r="E1000" t="str">
        <f>'EXPUNGEMENT &amp; 910.7'!K46</f>
        <v>N/A</v>
      </c>
      <c r="F1000" t="str">
        <f>'EXPUNGEMENT &amp; 910.7'!L46</f>
        <v>N/A</v>
      </c>
      <c r="G1000" s="17"/>
      <c r="H1000" s="50"/>
    </row>
    <row r="1001" spans="1:8" x14ac:dyDescent="0.3">
      <c r="A1001" s="51" t="s">
        <v>56</v>
      </c>
      <c r="B1001" s="36" t="s">
        <v>80</v>
      </c>
      <c r="C1001" s="37" t="s">
        <v>49</v>
      </c>
      <c r="D1001" s="37" t="s">
        <v>50</v>
      </c>
      <c r="E1001" s="17"/>
      <c r="F1001" s="17"/>
      <c r="G1001" s="17"/>
      <c r="H1001" s="50"/>
    </row>
    <row r="1002" spans="1:8" x14ac:dyDescent="0.3">
      <c r="A1002" s="52" t="str">
        <f>'EXPUNGEMENT &amp; 910.7'!S46</f>
        <v>NO</v>
      </c>
      <c r="B1002" s="52" t="str">
        <f>'EXPUNGEMENT &amp; 910.7'!T46</f>
        <v>N/A</v>
      </c>
      <c r="C1002" s="52" t="str">
        <f>'EXPUNGEMENT &amp; 910.7'!U46</f>
        <v>N/A</v>
      </c>
      <c r="D1002" s="52" t="str">
        <f>'EXPUNGEMENT &amp; 910.7'!V46</f>
        <v>N/A</v>
      </c>
      <c r="E1002" s="17"/>
      <c r="F1002" s="17"/>
      <c r="G1002" s="17"/>
      <c r="H1002" s="50"/>
    </row>
    <row r="1003" spans="1:8" ht="18.75" customHeight="1" x14ac:dyDescent="0.35">
      <c r="A1003" s="202" t="s">
        <v>81</v>
      </c>
      <c r="B1003" s="183"/>
      <c r="C1003" s="183"/>
      <c r="D1003" s="183"/>
      <c r="E1003" s="183"/>
      <c r="F1003" s="183"/>
      <c r="G1003" s="203">
        <v>44</v>
      </c>
      <c r="H1003" s="183"/>
    </row>
    <row r="1004" spans="1:8" ht="15" customHeight="1" x14ac:dyDescent="0.3">
      <c r="A1004" s="53" t="s">
        <v>63</v>
      </c>
      <c r="B1004" s="15">
        <f>BANKRUPTCY!C47</f>
        <v>0</v>
      </c>
      <c r="C1004" s="38" t="s">
        <v>64</v>
      </c>
      <c r="D1004" s="15">
        <f>BANKRUPTCY!E47</f>
        <v>0</v>
      </c>
      <c r="E1004" s="38" t="s">
        <v>65</v>
      </c>
      <c r="F1004" s="18">
        <f>BANKRUPTCY!F47</f>
        <v>0</v>
      </c>
      <c r="G1004" s="183"/>
      <c r="H1004" s="183"/>
    </row>
    <row r="1005" spans="1:8" ht="18.75" customHeight="1" x14ac:dyDescent="0.35">
      <c r="A1005" s="202" t="s">
        <v>82</v>
      </c>
      <c r="B1005" s="183"/>
      <c r="C1005" s="183"/>
      <c r="D1005" s="183"/>
      <c r="E1005" s="183"/>
      <c r="F1005" s="183"/>
      <c r="G1005" s="183"/>
      <c r="H1005" s="183"/>
    </row>
    <row r="1006" spans="1:8" ht="15" customHeight="1" x14ac:dyDescent="0.3">
      <c r="A1006" s="53" t="s">
        <v>63</v>
      </c>
      <c r="B1006" s="15">
        <f>SOL!C47</f>
        <v>0</v>
      </c>
      <c r="C1006" s="38" t="s">
        <v>64</v>
      </c>
      <c r="D1006" s="15">
        <f>SOL!D47</f>
        <v>0</v>
      </c>
      <c r="E1006" s="38" t="s">
        <v>65</v>
      </c>
      <c r="F1006" s="18">
        <f>SOL!E47</f>
        <v>0</v>
      </c>
      <c r="G1006" s="183"/>
      <c r="H1006" s="183"/>
    </row>
    <row r="1007" spans="1:8" ht="18.75" customHeight="1" x14ac:dyDescent="0.35">
      <c r="A1007" s="202" t="s">
        <v>83</v>
      </c>
      <c r="B1007" s="183"/>
      <c r="C1007" s="183"/>
      <c r="D1007" s="183"/>
      <c r="E1007" s="40"/>
      <c r="F1007" s="39"/>
      <c r="G1007" s="183"/>
      <c r="H1007" s="183"/>
    </row>
    <row r="1008" spans="1:8" ht="15" customHeight="1" x14ac:dyDescent="0.3">
      <c r="A1008" s="53" t="s">
        <v>69</v>
      </c>
      <c r="B1008" s="15">
        <f>EXEMPTIONS!C47</f>
        <v>0</v>
      </c>
      <c r="C1008" s="38" t="s">
        <v>70</v>
      </c>
      <c r="D1008" s="15">
        <f>EXEMPTIONS!D47</f>
        <v>0</v>
      </c>
      <c r="E1008" s="19"/>
      <c r="F1008" s="19"/>
      <c r="G1008" s="183"/>
      <c r="H1008" s="183"/>
    </row>
    <row r="1009" spans="1:8" ht="18.75" customHeight="1" x14ac:dyDescent="0.35">
      <c r="A1009" s="202" t="s">
        <v>84</v>
      </c>
      <c r="B1009" s="183"/>
      <c r="C1009" s="183"/>
      <c r="D1009" s="183"/>
      <c r="E1009" s="40"/>
      <c r="F1009" s="40"/>
      <c r="G1009" s="183"/>
      <c r="H1009" s="183"/>
    </row>
    <row r="1010" spans="1:8" ht="15" customHeight="1" thickBot="1" x14ac:dyDescent="0.35">
      <c r="A1010" s="54" t="s">
        <v>85</v>
      </c>
      <c r="B1010" s="55" t="e">
        <f>#REF!</f>
        <v>#REF!</v>
      </c>
      <c r="C1010" s="56" t="s">
        <v>86</v>
      </c>
      <c r="D1010" s="55" t="e">
        <f>#REF!</f>
        <v>#REF!</v>
      </c>
      <c r="E1010" s="204"/>
      <c r="F1010" s="183"/>
      <c r="G1010" s="183"/>
      <c r="H1010" s="183"/>
    </row>
    <row r="1014" spans="1:8" ht="15" customHeight="1" thickBot="1" x14ac:dyDescent="0.35"/>
    <row r="1015" spans="1:8" x14ac:dyDescent="0.3">
      <c r="A1015" s="63" t="s">
        <v>11</v>
      </c>
      <c r="B1015" s="60" t="s">
        <v>12</v>
      </c>
      <c r="C1015" s="60" t="s">
        <v>87</v>
      </c>
      <c r="D1015" s="60" t="s">
        <v>13</v>
      </c>
      <c r="E1015" s="60" t="s">
        <v>75</v>
      </c>
      <c r="F1015" s="60" t="s">
        <v>16</v>
      </c>
      <c r="G1015" s="60" t="s">
        <v>17</v>
      </c>
      <c r="H1015" s="62" t="s">
        <v>18</v>
      </c>
    </row>
    <row r="1016" spans="1:8" ht="17.399999999999999" customHeight="1" x14ac:dyDescent="0.35">
      <c r="A1016" s="64">
        <f>'CASE DATA'!A48</f>
        <v>0</v>
      </c>
      <c r="B1016" s="67">
        <f>'CASE DATA'!B48</f>
        <v>0</v>
      </c>
      <c r="C1016" s="65" t="e">
        <f>'CASE DATA'!#REF!</f>
        <v>#REF!</v>
      </c>
      <c r="D1016" s="65">
        <f>'CASE DATA'!C48</f>
        <v>0</v>
      </c>
      <c r="E1016" s="67">
        <f>'CASE DATA'!E48</f>
        <v>0</v>
      </c>
      <c r="F1016" s="67">
        <f>'CASE DATA'!F48</f>
        <v>0</v>
      </c>
      <c r="G1016" s="67">
        <f>'CASE DATA'!G48</f>
        <v>0</v>
      </c>
      <c r="H1016" s="68">
        <f>'CASE DATA'!H48</f>
        <v>0</v>
      </c>
    </row>
    <row r="1017" spans="1:8" x14ac:dyDescent="0.3">
      <c r="A1017" s="41" t="s">
        <v>20</v>
      </c>
      <c r="B1017" s="20">
        <f>'CASE DATA'!I48</f>
        <v>0</v>
      </c>
      <c r="C1017" s="21" t="s">
        <v>23</v>
      </c>
      <c r="D1017" s="24">
        <f>'CASE DATA'!L48</f>
        <v>0</v>
      </c>
      <c r="E1017" s="26" t="s">
        <v>26</v>
      </c>
      <c r="F1017" s="29">
        <f>'CASE DATA'!O48</f>
        <v>0</v>
      </c>
      <c r="G1017" s="31" t="s">
        <v>29</v>
      </c>
      <c r="H1017" s="42">
        <f>'CASE DATA'!R48</f>
        <v>0</v>
      </c>
    </row>
    <row r="1018" spans="1:8" x14ac:dyDescent="0.3">
      <c r="A1018" s="43" t="s">
        <v>76</v>
      </c>
      <c r="B1018" s="20">
        <f>'CASE DATA'!J48</f>
        <v>0</v>
      </c>
      <c r="C1018" s="22" t="s">
        <v>24</v>
      </c>
      <c r="D1018" s="24">
        <f>'CASE DATA'!M48</f>
        <v>0</v>
      </c>
      <c r="E1018" s="27" t="s">
        <v>27</v>
      </c>
      <c r="F1018" s="29">
        <f>'CASE DATA'!P48</f>
        <v>0</v>
      </c>
      <c r="G1018" s="32" t="s">
        <v>30</v>
      </c>
      <c r="H1018" s="42">
        <f>'CASE DATA'!S48</f>
        <v>0</v>
      </c>
    </row>
    <row r="1019" spans="1:8" x14ac:dyDescent="0.3">
      <c r="A1019" s="44" t="s">
        <v>22</v>
      </c>
      <c r="B1019" s="20">
        <f>'CASE DATA'!K48</f>
        <v>0</v>
      </c>
      <c r="C1019" s="23" t="s">
        <v>25</v>
      </c>
      <c r="D1019" s="25">
        <f>'CASE DATA'!N48</f>
        <v>0</v>
      </c>
      <c r="E1019" s="28" t="s">
        <v>28</v>
      </c>
      <c r="F1019" s="30">
        <f>'CASE DATA'!Q48</f>
        <v>0</v>
      </c>
      <c r="G1019" s="16"/>
      <c r="H1019" s="45"/>
    </row>
    <row r="1020" spans="1:8" x14ac:dyDescent="0.3">
      <c r="A1020" s="46" t="s">
        <v>10</v>
      </c>
      <c r="B1020" s="205">
        <f>'CASE DATA'!T48</f>
        <v>0</v>
      </c>
      <c r="C1020" s="183"/>
      <c r="D1020" s="183"/>
      <c r="E1020" s="183"/>
      <c r="F1020" s="183"/>
      <c r="G1020" s="183"/>
      <c r="H1020" s="183"/>
    </row>
    <row r="1021" spans="1:8" ht="18" customHeight="1" x14ac:dyDescent="0.35">
      <c r="A1021" s="202" t="s">
        <v>77</v>
      </c>
      <c r="B1021" s="183"/>
      <c r="C1021" s="183"/>
      <c r="D1021" s="183"/>
      <c r="E1021" s="183"/>
      <c r="F1021" s="183"/>
      <c r="G1021" s="183"/>
      <c r="H1021" s="183"/>
    </row>
    <row r="1022" spans="1:8" ht="28.8" customHeight="1" x14ac:dyDescent="0.3">
      <c r="A1022" s="47" t="s">
        <v>44</v>
      </c>
      <c r="B1022" s="33" t="s">
        <v>78</v>
      </c>
      <c r="C1022" s="34" t="s">
        <v>48</v>
      </c>
      <c r="D1022" s="34" t="s">
        <v>49</v>
      </c>
      <c r="E1022" s="34" t="s">
        <v>50</v>
      </c>
      <c r="F1022" s="35" t="s">
        <v>51</v>
      </c>
      <c r="G1022" s="14" t="s">
        <v>79</v>
      </c>
      <c r="H1022" s="48"/>
    </row>
    <row r="1023" spans="1:8" x14ac:dyDescent="0.3">
      <c r="A1023" s="49" t="str">
        <f>'EXPUNGEMENT &amp; 910.7'!E47</f>
        <v>NO</v>
      </c>
      <c r="B1023" s="49" t="str">
        <f>'EXPUNGEMENT &amp; 910.7'!H47</f>
        <v>N/A</v>
      </c>
      <c r="C1023" t="str">
        <f>'EXPUNGEMENT &amp; 910.7'!I47</f>
        <v>NO</v>
      </c>
      <c r="D1023" t="str">
        <f>'EXPUNGEMENT &amp; 910.7'!J47</f>
        <v>N/A</v>
      </c>
      <c r="E1023" t="str">
        <f>'EXPUNGEMENT &amp; 910.7'!K47</f>
        <v>N/A</v>
      </c>
      <c r="F1023" t="str">
        <f>'EXPUNGEMENT &amp; 910.7'!L47</f>
        <v>N/A</v>
      </c>
      <c r="G1023" s="17"/>
      <c r="H1023" s="50"/>
    </row>
    <row r="1024" spans="1:8" x14ac:dyDescent="0.3">
      <c r="A1024" s="51" t="s">
        <v>56</v>
      </c>
      <c r="B1024" s="36" t="s">
        <v>80</v>
      </c>
      <c r="C1024" s="37" t="s">
        <v>49</v>
      </c>
      <c r="D1024" s="37" t="s">
        <v>50</v>
      </c>
      <c r="E1024" s="17"/>
      <c r="F1024" s="17"/>
      <c r="G1024" s="17"/>
      <c r="H1024" s="50"/>
    </row>
    <row r="1025" spans="1:8" x14ac:dyDescent="0.3">
      <c r="A1025" s="52" t="str">
        <f>'EXPUNGEMENT &amp; 910.7'!S47</f>
        <v>NO</v>
      </c>
      <c r="B1025" s="52" t="str">
        <f>'EXPUNGEMENT &amp; 910.7'!T47</f>
        <v>N/A</v>
      </c>
      <c r="C1025" s="52" t="str">
        <f>'EXPUNGEMENT &amp; 910.7'!U47</f>
        <v>N/A</v>
      </c>
      <c r="D1025" s="52" t="str">
        <f>'EXPUNGEMENT &amp; 910.7'!V47</f>
        <v>N/A</v>
      </c>
      <c r="E1025" s="17"/>
      <c r="F1025" s="17"/>
      <c r="G1025" s="17"/>
      <c r="H1025" s="50"/>
    </row>
    <row r="1026" spans="1:8" ht="18" customHeight="1" x14ac:dyDescent="0.35">
      <c r="A1026" s="202" t="s">
        <v>81</v>
      </c>
      <c r="B1026" s="183"/>
      <c r="C1026" s="183"/>
      <c r="D1026" s="183"/>
      <c r="E1026" s="183"/>
      <c r="F1026" s="183"/>
      <c r="G1026" s="203">
        <v>45</v>
      </c>
      <c r="H1026" s="183"/>
    </row>
    <row r="1027" spans="1:8" x14ac:dyDescent="0.3">
      <c r="A1027" s="53" t="s">
        <v>63</v>
      </c>
      <c r="B1027" s="15">
        <f>BANKRUPTCY!C48</f>
        <v>0</v>
      </c>
      <c r="C1027" s="38" t="s">
        <v>64</v>
      </c>
      <c r="D1027" s="15">
        <f>BANKRUPTCY!E48</f>
        <v>0</v>
      </c>
      <c r="E1027" s="38" t="s">
        <v>65</v>
      </c>
      <c r="F1027" s="18">
        <f>BANKRUPTCY!F48</f>
        <v>0</v>
      </c>
      <c r="G1027" s="183"/>
      <c r="H1027" s="183"/>
    </row>
    <row r="1028" spans="1:8" ht="18" customHeight="1" x14ac:dyDescent="0.35">
      <c r="A1028" s="202" t="s">
        <v>82</v>
      </c>
      <c r="B1028" s="183"/>
      <c r="C1028" s="183"/>
      <c r="D1028" s="183"/>
      <c r="E1028" s="183"/>
      <c r="F1028" s="183"/>
      <c r="G1028" s="183"/>
      <c r="H1028" s="183"/>
    </row>
    <row r="1029" spans="1:8" x14ac:dyDescent="0.3">
      <c r="A1029" s="53" t="s">
        <v>63</v>
      </c>
      <c r="B1029" s="15">
        <f>SOL!C48</f>
        <v>0</v>
      </c>
      <c r="C1029" s="38" t="s">
        <v>64</v>
      </c>
      <c r="D1029" s="15">
        <f>SOL!D48</f>
        <v>0</v>
      </c>
      <c r="E1029" s="38" t="s">
        <v>65</v>
      </c>
      <c r="F1029" s="18">
        <f>SOL!E48</f>
        <v>0</v>
      </c>
      <c r="G1029" s="183"/>
      <c r="H1029" s="183"/>
    </row>
    <row r="1030" spans="1:8" ht="18" customHeight="1" x14ac:dyDescent="0.35">
      <c r="A1030" s="202" t="s">
        <v>83</v>
      </c>
      <c r="B1030" s="183"/>
      <c r="C1030" s="183"/>
      <c r="D1030" s="183"/>
      <c r="E1030" s="40"/>
      <c r="F1030" s="39"/>
      <c r="G1030" s="183"/>
      <c r="H1030" s="183"/>
    </row>
    <row r="1031" spans="1:8" x14ac:dyDescent="0.3">
      <c r="A1031" s="53" t="s">
        <v>69</v>
      </c>
      <c r="B1031" s="15">
        <f>EXEMPTIONS!C48</f>
        <v>0</v>
      </c>
      <c r="C1031" s="38" t="s">
        <v>70</v>
      </c>
      <c r="D1031" s="15">
        <f>EXEMPTIONS!D48</f>
        <v>0</v>
      </c>
      <c r="E1031" s="19"/>
      <c r="F1031" s="19"/>
      <c r="G1031" s="183"/>
      <c r="H1031" s="183"/>
    </row>
    <row r="1032" spans="1:8" ht="18" customHeight="1" x14ac:dyDescent="0.35">
      <c r="A1032" s="202" t="s">
        <v>84</v>
      </c>
      <c r="B1032" s="183"/>
      <c r="C1032" s="183"/>
      <c r="D1032" s="183"/>
      <c r="E1032" s="40"/>
      <c r="F1032" s="40"/>
      <c r="G1032" s="183"/>
      <c r="H1032" s="183"/>
    </row>
    <row r="1033" spans="1:8" ht="15" customHeight="1" thickBot="1" x14ac:dyDescent="0.35">
      <c r="A1033" s="54" t="s">
        <v>85</v>
      </c>
      <c r="B1033" s="55" t="e">
        <f>#REF!</f>
        <v>#REF!</v>
      </c>
      <c r="C1033" s="56" t="s">
        <v>86</v>
      </c>
      <c r="D1033" s="55" t="e">
        <f>#REF!</f>
        <v>#REF!</v>
      </c>
      <c r="E1033" s="204"/>
      <c r="F1033" s="183"/>
      <c r="G1033" s="183"/>
      <c r="H1033" s="183"/>
    </row>
    <row r="1037" spans="1:8" ht="15" customHeight="1" thickBot="1" x14ac:dyDescent="0.35"/>
    <row r="1038" spans="1:8" x14ac:dyDescent="0.3">
      <c r="A1038" s="63" t="s">
        <v>11</v>
      </c>
      <c r="B1038" s="60" t="s">
        <v>12</v>
      </c>
      <c r="C1038" s="60" t="s">
        <v>87</v>
      </c>
      <c r="D1038" s="60" t="s">
        <v>13</v>
      </c>
      <c r="E1038" s="60" t="s">
        <v>75</v>
      </c>
      <c r="F1038" s="60" t="s">
        <v>16</v>
      </c>
      <c r="G1038" s="60" t="s">
        <v>17</v>
      </c>
      <c r="H1038" s="62" t="s">
        <v>18</v>
      </c>
    </row>
    <row r="1039" spans="1:8" ht="17.399999999999999" customHeight="1" x14ac:dyDescent="0.35">
      <c r="A1039" s="64">
        <f>'CASE DATA'!A49</f>
        <v>0</v>
      </c>
      <c r="B1039" s="67">
        <f>'CASE DATA'!B49</f>
        <v>0</v>
      </c>
      <c r="C1039" s="65" t="e">
        <f>'CASE DATA'!#REF!</f>
        <v>#REF!</v>
      </c>
      <c r="D1039" s="65">
        <f>'CASE DATA'!C49</f>
        <v>0</v>
      </c>
      <c r="E1039" s="67">
        <f>'CASE DATA'!E49</f>
        <v>0</v>
      </c>
      <c r="F1039" s="67">
        <f>'CASE DATA'!F49</f>
        <v>0</v>
      </c>
      <c r="G1039" s="67">
        <f>'CASE DATA'!G49</f>
        <v>0</v>
      </c>
      <c r="H1039" s="68">
        <f>'CASE DATA'!H49</f>
        <v>0</v>
      </c>
    </row>
    <row r="1040" spans="1:8" x14ac:dyDescent="0.3">
      <c r="A1040" s="41" t="s">
        <v>20</v>
      </c>
      <c r="B1040" s="20">
        <f>'CASE DATA'!I49</f>
        <v>0</v>
      </c>
      <c r="C1040" s="21" t="s">
        <v>23</v>
      </c>
      <c r="D1040" s="24">
        <f>'CASE DATA'!L49</f>
        <v>0</v>
      </c>
      <c r="E1040" s="26" t="s">
        <v>26</v>
      </c>
      <c r="F1040" s="29">
        <f>'CASE DATA'!O49</f>
        <v>0</v>
      </c>
      <c r="G1040" s="31" t="s">
        <v>29</v>
      </c>
      <c r="H1040" s="42">
        <f>'CASE DATA'!R49</f>
        <v>0</v>
      </c>
    </row>
    <row r="1041" spans="1:8" x14ac:dyDescent="0.3">
      <c r="A1041" s="43" t="s">
        <v>76</v>
      </c>
      <c r="B1041" s="20">
        <f>'CASE DATA'!J49</f>
        <v>0</v>
      </c>
      <c r="C1041" s="22" t="s">
        <v>24</v>
      </c>
      <c r="D1041" s="24">
        <f>'CASE DATA'!M49</f>
        <v>0</v>
      </c>
      <c r="E1041" s="27" t="s">
        <v>27</v>
      </c>
      <c r="F1041" s="29">
        <f>'CASE DATA'!P49</f>
        <v>0</v>
      </c>
      <c r="G1041" s="32" t="s">
        <v>30</v>
      </c>
      <c r="H1041" s="42">
        <f>'CASE DATA'!S49</f>
        <v>0</v>
      </c>
    </row>
    <row r="1042" spans="1:8" x14ac:dyDescent="0.3">
      <c r="A1042" s="44" t="s">
        <v>22</v>
      </c>
      <c r="B1042" s="20">
        <f>'CASE DATA'!K49</f>
        <v>0</v>
      </c>
      <c r="C1042" s="23" t="s">
        <v>25</v>
      </c>
      <c r="D1042" s="25">
        <f>'CASE DATA'!N49</f>
        <v>0</v>
      </c>
      <c r="E1042" s="28" t="s">
        <v>28</v>
      </c>
      <c r="F1042" s="30">
        <f>'CASE DATA'!Q49</f>
        <v>0</v>
      </c>
      <c r="G1042" s="16"/>
      <c r="H1042" s="45"/>
    </row>
    <row r="1043" spans="1:8" x14ac:dyDescent="0.3">
      <c r="A1043" s="46" t="s">
        <v>10</v>
      </c>
      <c r="B1043" s="205">
        <f>'CASE DATA'!T49</f>
        <v>0</v>
      </c>
      <c r="C1043" s="183"/>
      <c r="D1043" s="183"/>
      <c r="E1043" s="183"/>
      <c r="F1043" s="183"/>
      <c r="G1043" s="183"/>
      <c r="H1043" s="183"/>
    </row>
    <row r="1044" spans="1:8" ht="18" customHeight="1" x14ac:dyDescent="0.35">
      <c r="A1044" s="202" t="s">
        <v>77</v>
      </c>
      <c r="B1044" s="183"/>
      <c r="C1044" s="183"/>
      <c r="D1044" s="183"/>
      <c r="E1044" s="183"/>
      <c r="F1044" s="183"/>
      <c r="G1044" s="183"/>
      <c r="H1044" s="183"/>
    </row>
    <row r="1045" spans="1:8" ht="28.8" customHeight="1" x14ac:dyDescent="0.3">
      <c r="A1045" s="47" t="s">
        <v>44</v>
      </c>
      <c r="B1045" s="33" t="s">
        <v>78</v>
      </c>
      <c r="C1045" s="34" t="s">
        <v>48</v>
      </c>
      <c r="D1045" s="34" t="s">
        <v>49</v>
      </c>
      <c r="E1045" s="34" t="s">
        <v>50</v>
      </c>
      <c r="F1045" s="35" t="s">
        <v>51</v>
      </c>
      <c r="G1045" s="14" t="s">
        <v>79</v>
      </c>
      <c r="H1045" s="48"/>
    </row>
    <row r="1046" spans="1:8" x14ac:dyDescent="0.3">
      <c r="A1046" s="49" t="str">
        <f>'EXPUNGEMENT &amp; 910.7'!E48</f>
        <v>NO</v>
      </c>
      <c r="B1046" s="49" t="str">
        <f>'EXPUNGEMENT &amp; 910.7'!H48</f>
        <v>N/A</v>
      </c>
      <c r="C1046" t="str">
        <f>'EXPUNGEMENT &amp; 910.7'!I48</f>
        <v>NO</v>
      </c>
      <c r="D1046" t="str">
        <f>'EXPUNGEMENT &amp; 910.7'!J48</f>
        <v>N/A</v>
      </c>
      <c r="E1046" t="str">
        <f>'EXPUNGEMENT &amp; 910.7'!K48</f>
        <v>N/A</v>
      </c>
      <c r="F1046" t="str">
        <f>'EXPUNGEMENT &amp; 910.7'!L48</f>
        <v>N/A</v>
      </c>
      <c r="G1046" s="17"/>
      <c r="H1046" s="50"/>
    </row>
    <row r="1047" spans="1:8" x14ac:dyDescent="0.3">
      <c r="A1047" s="51" t="s">
        <v>56</v>
      </c>
      <c r="B1047" s="36" t="s">
        <v>80</v>
      </c>
      <c r="C1047" s="37" t="s">
        <v>49</v>
      </c>
      <c r="D1047" s="37" t="s">
        <v>50</v>
      </c>
      <c r="E1047" s="17"/>
      <c r="F1047" s="17"/>
      <c r="G1047" s="17"/>
      <c r="H1047" s="50"/>
    </row>
    <row r="1048" spans="1:8" x14ac:dyDescent="0.3">
      <c r="A1048" s="52" t="str">
        <f>'EXPUNGEMENT &amp; 910.7'!S48</f>
        <v>NO</v>
      </c>
      <c r="B1048" s="52" t="str">
        <f>'EXPUNGEMENT &amp; 910.7'!T48</f>
        <v>N/A</v>
      </c>
      <c r="C1048" s="52" t="str">
        <f>'EXPUNGEMENT &amp; 910.7'!U48</f>
        <v>N/A</v>
      </c>
      <c r="D1048" s="52" t="str">
        <f>'EXPUNGEMENT &amp; 910.7'!V48</f>
        <v>N/A</v>
      </c>
      <c r="E1048" s="17"/>
      <c r="F1048" s="17"/>
      <c r="G1048" s="17"/>
      <c r="H1048" s="50"/>
    </row>
    <row r="1049" spans="1:8" ht="18" customHeight="1" x14ac:dyDescent="0.35">
      <c r="A1049" s="202" t="s">
        <v>81</v>
      </c>
      <c r="B1049" s="183"/>
      <c r="C1049" s="183"/>
      <c r="D1049" s="183"/>
      <c r="E1049" s="183"/>
      <c r="F1049" s="183"/>
      <c r="G1049" s="203">
        <v>46</v>
      </c>
      <c r="H1049" s="183"/>
    </row>
    <row r="1050" spans="1:8" x14ac:dyDescent="0.3">
      <c r="A1050" s="53" t="s">
        <v>63</v>
      </c>
      <c r="B1050" s="15">
        <f>BANKRUPTCY!C49</f>
        <v>0</v>
      </c>
      <c r="C1050" s="38" t="s">
        <v>64</v>
      </c>
      <c r="D1050" s="15">
        <f>BANKRUPTCY!E49</f>
        <v>0</v>
      </c>
      <c r="E1050" s="38" t="s">
        <v>65</v>
      </c>
      <c r="F1050" s="18">
        <f>BANKRUPTCY!F49</f>
        <v>0</v>
      </c>
      <c r="G1050" s="183"/>
      <c r="H1050" s="183"/>
    </row>
    <row r="1051" spans="1:8" ht="18" customHeight="1" x14ac:dyDescent="0.35">
      <c r="A1051" s="202" t="s">
        <v>82</v>
      </c>
      <c r="B1051" s="183"/>
      <c r="C1051" s="183"/>
      <c r="D1051" s="183"/>
      <c r="E1051" s="183"/>
      <c r="F1051" s="183"/>
      <c r="G1051" s="183"/>
      <c r="H1051" s="183"/>
    </row>
    <row r="1052" spans="1:8" x14ac:dyDescent="0.3">
      <c r="A1052" s="53" t="s">
        <v>63</v>
      </c>
      <c r="B1052" s="15">
        <f>SOL!C49</f>
        <v>0</v>
      </c>
      <c r="C1052" s="38" t="s">
        <v>64</v>
      </c>
      <c r="D1052" s="15">
        <f>SOL!D49</f>
        <v>0</v>
      </c>
      <c r="E1052" s="38" t="s">
        <v>65</v>
      </c>
      <c r="F1052" s="18">
        <f>SOL!E49</f>
        <v>0</v>
      </c>
      <c r="G1052" s="183"/>
      <c r="H1052" s="183"/>
    </row>
    <row r="1053" spans="1:8" ht="18" customHeight="1" x14ac:dyDescent="0.35">
      <c r="A1053" s="202" t="s">
        <v>83</v>
      </c>
      <c r="B1053" s="183"/>
      <c r="C1053" s="183"/>
      <c r="D1053" s="183"/>
      <c r="E1053" s="40"/>
      <c r="F1053" s="39"/>
      <c r="G1053" s="183"/>
      <c r="H1053" s="183"/>
    </row>
    <row r="1054" spans="1:8" x14ac:dyDescent="0.3">
      <c r="A1054" s="53" t="s">
        <v>69</v>
      </c>
      <c r="B1054" s="15">
        <f>EXEMPTIONS!C49</f>
        <v>0</v>
      </c>
      <c r="C1054" s="38" t="s">
        <v>70</v>
      </c>
      <c r="D1054" s="15">
        <f>EXEMPTIONS!D49</f>
        <v>0</v>
      </c>
      <c r="E1054" s="19"/>
      <c r="F1054" s="19"/>
      <c r="G1054" s="183"/>
      <c r="H1054" s="183"/>
    </row>
    <row r="1055" spans="1:8" ht="18" customHeight="1" x14ac:dyDescent="0.35">
      <c r="A1055" s="202" t="s">
        <v>84</v>
      </c>
      <c r="B1055" s="183"/>
      <c r="C1055" s="183"/>
      <c r="D1055" s="183"/>
      <c r="E1055" s="40"/>
      <c r="F1055" s="40"/>
      <c r="G1055" s="183"/>
      <c r="H1055" s="183"/>
    </row>
    <row r="1056" spans="1:8" ht="15" customHeight="1" thickBot="1" x14ac:dyDescent="0.35">
      <c r="A1056" s="54" t="s">
        <v>85</v>
      </c>
      <c r="B1056" s="55" t="e">
        <f>#REF!</f>
        <v>#REF!</v>
      </c>
      <c r="C1056" s="56" t="s">
        <v>86</v>
      </c>
      <c r="D1056" s="55" t="e">
        <f>#REF!</f>
        <v>#REF!</v>
      </c>
      <c r="E1056" s="204"/>
      <c r="F1056" s="183"/>
      <c r="G1056" s="183"/>
      <c r="H1056" s="183"/>
    </row>
    <row r="1060" spans="1:8" ht="15" customHeight="1" thickBot="1" x14ac:dyDescent="0.35"/>
    <row r="1061" spans="1:8" x14ac:dyDescent="0.3">
      <c r="A1061" s="63" t="s">
        <v>11</v>
      </c>
      <c r="B1061" s="60" t="s">
        <v>12</v>
      </c>
      <c r="C1061" s="60" t="s">
        <v>87</v>
      </c>
      <c r="D1061" s="60" t="s">
        <v>13</v>
      </c>
      <c r="E1061" s="60" t="s">
        <v>75</v>
      </c>
      <c r="F1061" s="60" t="s">
        <v>16</v>
      </c>
      <c r="G1061" s="60" t="s">
        <v>17</v>
      </c>
      <c r="H1061" s="62" t="s">
        <v>18</v>
      </c>
    </row>
    <row r="1062" spans="1:8" ht="17.399999999999999" customHeight="1" x14ac:dyDescent="0.35">
      <c r="A1062" s="64">
        <f>'CASE DATA'!A50</f>
        <v>0</v>
      </c>
      <c r="B1062" s="67">
        <f>'CASE DATA'!B50</f>
        <v>0</v>
      </c>
      <c r="C1062" s="65" t="e">
        <f>'CASE DATA'!#REF!</f>
        <v>#REF!</v>
      </c>
      <c r="D1062" s="65">
        <f>'CASE DATA'!C50</f>
        <v>0</v>
      </c>
      <c r="E1062" s="67">
        <f>'CASE DATA'!E50</f>
        <v>0</v>
      </c>
      <c r="F1062" s="67">
        <f>'CASE DATA'!F50</f>
        <v>0</v>
      </c>
      <c r="G1062" s="67">
        <f>'CASE DATA'!G50</f>
        <v>0</v>
      </c>
      <c r="H1062" s="68">
        <f>'CASE DATA'!H50</f>
        <v>0</v>
      </c>
    </row>
    <row r="1063" spans="1:8" x14ac:dyDescent="0.3">
      <c r="A1063" s="41" t="s">
        <v>20</v>
      </c>
      <c r="B1063" s="20">
        <f>'CASE DATA'!I50</f>
        <v>0</v>
      </c>
      <c r="C1063" s="21" t="s">
        <v>23</v>
      </c>
      <c r="D1063" s="24">
        <f>'CASE DATA'!L50</f>
        <v>0</v>
      </c>
      <c r="E1063" s="26" t="s">
        <v>26</v>
      </c>
      <c r="F1063" s="29">
        <f>'CASE DATA'!O50</f>
        <v>0</v>
      </c>
      <c r="G1063" s="31" t="s">
        <v>29</v>
      </c>
      <c r="H1063" s="42">
        <f>'CASE DATA'!R50</f>
        <v>0</v>
      </c>
    </row>
    <row r="1064" spans="1:8" x14ac:dyDescent="0.3">
      <c r="A1064" s="43" t="s">
        <v>76</v>
      </c>
      <c r="B1064" s="20">
        <f>'CASE DATA'!J50</f>
        <v>0</v>
      </c>
      <c r="C1064" s="22" t="s">
        <v>24</v>
      </c>
      <c r="D1064" s="24">
        <f>'CASE DATA'!M50</f>
        <v>0</v>
      </c>
      <c r="E1064" s="27" t="s">
        <v>27</v>
      </c>
      <c r="F1064" s="29">
        <f>'CASE DATA'!P50</f>
        <v>0</v>
      </c>
      <c r="G1064" s="32" t="s">
        <v>30</v>
      </c>
      <c r="H1064" s="42">
        <f>'CASE DATA'!S50</f>
        <v>0</v>
      </c>
    </row>
    <row r="1065" spans="1:8" x14ac:dyDescent="0.3">
      <c r="A1065" s="44" t="s">
        <v>22</v>
      </c>
      <c r="B1065" s="20">
        <f>'CASE DATA'!K50</f>
        <v>0</v>
      </c>
      <c r="C1065" s="23" t="s">
        <v>25</v>
      </c>
      <c r="D1065" s="25">
        <f>'CASE DATA'!N50</f>
        <v>0</v>
      </c>
      <c r="E1065" s="28" t="s">
        <v>28</v>
      </c>
      <c r="F1065" s="30">
        <f>'CASE DATA'!Q50</f>
        <v>0</v>
      </c>
      <c r="G1065" s="16"/>
      <c r="H1065" s="45"/>
    </row>
    <row r="1066" spans="1:8" x14ac:dyDescent="0.3">
      <c r="A1066" s="46" t="s">
        <v>10</v>
      </c>
      <c r="B1066" s="205">
        <f>'CASE DATA'!T50</f>
        <v>0</v>
      </c>
      <c r="C1066" s="183"/>
      <c r="D1066" s="183"/>
      <c r="E1066" s="183"/>
      <c r="F1066" s="183"/>
      <c r="G1066" s="183"/>
      <c r="H1066" s="183"/>
    </row>
    <row r="1067" spans="1:8" ht="18" customHeight="1" x14ac:dyDescent="0.35">
      <c r="A1067" s="202" t="s">
        <v>77</v>
      </c>
      <c r="B1067" s="183"/>
      <c r="C1067" s="183"/>
      <c r="D1067" s="183"/>
      <c r="E1067" s="183"/>
      <c r="F1067" s="183"/>
      <c r="G1067" s="183"/>
      <c r="H1067" s="183"/>
    </row>
    <row r="1068" spans="1:8" ht="28.8" customHeight="1" x14ac:dyDescent="0.3">
      <c r="A1068" s="47" t="s">
        <v>44</v>
      </c>
      <c r="B1068" s="33" t="s">
        <v>78</v>
      </c>
      <c r="C1068" s="34" t="s">
        <v>48</v>
      </c>
      <c r="D1068" s="34" t="s">
        <v>49</v>
      </c>
      <c r="E1068" s="34" t="s">
        <v>50</v>
      </c>
      <c r="F1068" s="35" t="s">
        <v>51</v>
      </c>
      <c r="G1068" s="14" t="s">
        <v>79</v>
      </c>
      <c r="H1068" s="48"/>
    </row>
    <row r="1069" spans="1:8" x14ac:dyDescent="0.3">
      <c r="A1069" s="49" t="str">
        <f>'EXPUNGEMENT &amp; 910.7'!E49</f>
        <v>NO</v>
      </c>
      <c r="B1069" s="49" t="str">
        <f>'EXPUNGEMENT &amp; 910.7'!H49</f>
        <v>N/A</v>
      </c>
      <c r="C1069" t="str">
        <f>'EXPUNGEMENT &amp; 910.7'!I49</f>
        <v>NO</v>
      </c>
      <c r="D1069" t="str">
        <f>'EXPUNGEMENT &amp; 910.7'!J49</f>
        <v>N/A</v>
      </c>
      <c r="E1069" t="str">
        <f>'EXPUNGEMENT &amp; 910.7'!K49</f>
        <v>N/A</v>
      </c>
      <c r="F1069" t="str">
        <f>'EXPUNGEMENT &amp; 910.7'!L49</f>
        <v>N/A</v>
      </c>
      <c r="G1069" s="17"/>
      <c r="H1069" s="50"/>
    </row>
    <row r="1070" spans="1:8" x14ac:dyDescent="0.3">
      <c r="A1070" s="51" t="s">
        <v>56</v>
      </c>
      <c r="B1070" s="36" t="s">
        <v>80</v>
      </c>
      <c r="C1070" s="37" t="s">
        <v>49</v>
      </c>
      <c r="D1070" s="37" t="s">
        <v>50</v>
      </c>
      <c r="E1070" s="17"/>
      <c r="F1070" s="17"/>
      <c r="G1070" s="17"/>
      <c r="H1070" s="50"/>
    </row>
    <row r="1071" spans="1:8" x14ac:dyDescent="0.3">
      <c r="A1071" s="52" t="str">
        <f>'EXPUNGEMENT &amp; 910.7'!S49</f>
        <v>NO</v>
      </c>
      <c r="B1071" s="52" t="str">
        <f>'EXPUNGEMENT &amp; 910.7'!T49</f>
        <v>N/A</v>
      </c>
      <c r="C1071" s="52" t="str">
        <f>'EXPUNGEMENT &amp; 910.7'!U49</f>
        <v>N/A</v>
      </c>
      <c r="D1071" s="52" t="str">
        <f>'EXPUNGEMENT &amp; 910.7'!V49</f>
        <v>N/A</v>
      </c>
      <c r="E1071" s="17"/>
      <c r="F1071" s="17"/>
      <c r="G1071" s="17"/>
      <c r="H1071" s="50"/>
    </row>
    <row r="1072" spans="1:8" ht="18.75" customHeight="1" x14ac:dyDescent="0.35">
      <c r="A1072" s="202" t="s">
        <v>81</v>
      </c>
      <c r="B1072" s="183"/>
      <c r="C1072" s="183"/>
      <c r="D1072" s="183"/>
      <c r="E1072" s="183"/>
      <c r="F1072" s="183"/>
      <c r="G1072" s="203">
        <v>47</v>
      </c>
      <c r="H1072" s="183"/>
    </row>
    <row r="1073" spans="1:8" ht="15" customHeight="1" x14ac:dyDescent="0.3">
      <c r="A1073" s="53" t="s">
        <v>63</v>
      </c>
      <c r="B1073" s="15">
        <f>BANKRUPTCY!C50</f>
        <v>0</v>
      </c>
      <c r="C1073" s="38" t="s">
        <v>64</v>
      </c>
      <c r="D1073" s="15">
        <f>BANKRUPTCY!E50</f>
        <v>0</v>
      </c>
      <c r="E1073" s="38" t="s">
        <v>65</v>
      </c>
      <c r="F1073" s="18">
        <f>BANKRUPTCY!F50</f>
        <v>0</v>
      </c>
      <c r="G1073" s="183"/>
      <c r="H1073" s="183"/>
    </row>
    <row r="1074" spans="1:8" ht="18.75" customHeight="1" x14ac:dyDescent="0.35">
      <c r="A1074" s="202" t="s">
        <v>82</v>
      </c>
      <c r="B1074" s="183"/>
      <c r="C1074" s="183"/>
      <c r="D1074" s="183"/>
      <c r="E1074" s="183"/>
      <c r="F1074" s="183"/>
      <c r="G1074" s="183"/>
      <c r="H1074" s="183"/>
    </row>
    <row r="1075" spans="1:8" ht="15" customHeight="1" x14ac:dyDescent="0.3">
      <c r="A1075" s="53" t="s">
        <v>63</v>
      </c>
      <c r="B1075" s="15">
        <f>SOL!C50</f>
        <v>0</v>
      </c>
      <c r="C1075" s="38" t="s">
        <v>64</v>
      </c>
      <c r="D1075" s="15">
        <f>SOL!D50</f>
        <v>0</v>
      </c>
      <c r="E1075" s="38" t="s">
        <v>65</v>
      </c>
      <c r="F1075" s="18">
        <f>SOL!E50</f>
        <v>0</v>
      </c>
      <c r="G1075" s="183"/>
      <c r="H1075" s="183"/>
    </row>
    <row r="1076" spans="1:8" ht="18.75" customHeight="1" x14ac:dyDescent="0.35">
      <c r="A1076" s="202" t="s">
        <v>83</v>
      </c>
      <c r="B1076" s="183"/>
      <c r="C1076" s="183"/>
      <c r="D1076" s="183"/>
      <c r="E1076" s="40"/>
      <c r="F1076" s="39"/>
      <c r="G1076" s="183"/>
      <c r="H1076" s="183"/>
    </row>
    <row r="1077" spans="1:8" ht="15" customHeight="1" x14ac:dyDescent="0.3">
      <c r="A1077" s="53" t="s">
        <v>69</v>
      </c>
      <c r="B1077" s="15">
        <f>EXEMPTIONS!C50</f>
        <v>0</v>
      </c>
      <c r="C1077" s="38" t="s">
        <v>70</v>
      </c>
      <c r="D1077" s="15">
        <f>EXEMPTIONS!D50</f>
        <v>0</v>
      </c>
      <c r="E1077" s="19"/>
      <c r="F1077" s="19"/>
      <c r="G1077" s="183"/>
      <c r="H1077" s="183"/>
    </row>
    <row r="1078" spans="1:8" ht="18.75" customHeight="1" x14ac:dyDescent="0.35">
      <c r="A1078" s="202" t="s">
        <v>84</v>
      </c>
      <c r="B1078" s="183"/>
      <c r="C1078" s="183"/>
      <c r="D1078" s="183"/>
      <c r="E1078" s="40"/>
      <c r="F1078" s="40"/>
      <c r="G1078" s="183"/>
      <c r="H1078" s="183"/>
    </row>
    <row r="1079" spans="1:8" ht="15" customHeight="1" thickBot="1" x14ac:dyDescent="0.35">
      <c r="A1079" s="54" t="s">
        <v>85</v>
      </c>
      <c r="B1079" s="55" t="e">
        <f>#REF!</f>
        <v>#REF!</v>
      </c>
      <c r="C1079" s="56" t="s">
        <v>86</v>
      </c>
      <c r="D1079" s="55" t="e">
        <f>#REF!</f>
        <v>#REF!</v>
      </c>
      <c r="E1079" s="204"/>
      <c r="F1079" s="183"/>
      <c r="G1079" s="183"/>
      <c r="H1079" s="183"/>
    </row>
    <row r="1083" spans="1:8" ht="15" customHeight="1" thickBot="1" x14ac:dyDescent="0.35"/>
    <row r="1084" spans="1:8" x14ac:dyDescent="0.3">
      <c r="A1084" s="63" t="s">
        <v>11</v>
      </c>
      <c r="B1084" s="60" t="s">
        <v>12</v>
      </c>
      <c r="C1084" s="60" t="s">
        <v>87</v>
      </c>
      <c r="D1084" s="60" t="s">
        <v>13</v>
      </c>
      <c r="E1084" s="60" t="s">
        <v>75</v>
      </c>
      <c r="F1084" s="60" t="s">
        <v>16</v>
      </c>
      <c r="G1084" s="60" t="s">
        <v>17</v>
      </c>
      <c r="H1084" s="62" t="s">
        <v>18</v>
      </c>
    </row>
    <row r="1085" spans="1:8" ht="17.399999999999999" customHeight="1" x14ac:dyDescent="0.35">
      <c r="A1085" s="64">
        <f>'CASE DATA'!A51</f>
        <v>0</v>
      </c>
      <c r="B1085" s="67">
        <f>'CASE DATA'!B51</f>
        <v>0</v>
      </c>
      <c r="C1085" s="65" t="e">
        <f>'CASE DATA'!#REF!</f>
        <v>#REF!</v>
      </c>
      <c r="D1085" s="65">
        <f>'CASE DATA'!C51</f>
        <v>0</v>
      </c>
      <c r="E1085" s="67">
        <f>'CASE DATA'!E51</f>
        <v>0</v>
      </c>
      <c r="F1085" s="67">
        <f>'CASE DATA'!F51</f>
        <v>0</v>
      </c>
      <c r="G1085" s="67">
        <f>'CASE DATA'!G51</f>
        <v>0</v>
      </c>
      <c r="H1085" s="68">
        <f>'CASE DATA'!H51</f>
        <v>0</v>
      </c>
    </row>
    <row r="1086" spans="1:8" x14ac:dyDescent="0.3">
      <c r="A1086" s="41" t="s">
        <v>20</v>
      </c>
      <c r="B1086" s="20">
        <f>'CASE DATA'!I51</f>
        <v>0</v>
      </c>
      <c r="C1086" s="21" t="s">
        <v>23</v>
      </c>
      <c r="D1086" s="24">
        <f>'CASE DATA'!L51</f>
        <v>0</v>
      </c>
      <c r="E1086" s="26" t="s">
        <v>26</v>
      </c>
      <c r="F1086" s="29">
        <f>'CASE DATA'!O51</f>
        <v>0</v>
      </c>
      <c r="G1086" s="31" t="s">
        <v>29</v>
      </c>
      <c r="H1086" s="42">
        <f>'CASE DATA'!R51</f>
        <v>0</v>
      </c>
    </row>
    <row r="1087" spans="1:8" x14ac:dyDescent="0.3">
      <c r="A1087" s="43" t="s">
        <v>76</v>
      </c>
      <c r="B1087" s="20">
        <f>'CASE DATA'!J51</f>
        <v>0</v>
      </c>
      <c r="C1087" s="22" t="s">
        <v>24</v>
      </c>
      <c r="D1087" s="24">
        <f>'CASE DATA'!M51</f>
        <v>0</v>
      </c>
      <c r="E1087" s="27" t="s">
        <v>27</v>
      </c>
      <c r="F1087" s="29">
        <f>'CASE DATA'!P51</f>
        <v>0</v>
      </c>
      <c r="G1087" s="32" t="s">
        <v>30</v>
      </c>
      <c r="H1087" s="42">
        <f>'CASE DATA'!S51</f>
        <v>0</v>
      </c>
    </row>
    <row r="1088" spans="1:8" x14ac:dyDescent="0.3">
      <c r="A1088" s="44" t="s">
        <v>22</v>
      </c>
      <c r="B1088" s="20">
        <f>'CASE DATA'!K51</f>
        <v>0</v>
      </c>
      <c r="C1088" s="23" t="s">
        <v>25</v>
      </c>
      <c r="D1088" s="25">
        <f>'CASE DATA'!N51</f>
        <v>0</v>
      </c>
      <c r="E1088" s="28" t="s">
        <v>28</v>
      </c>
      <c r="F1088" s="30">
        <f>'CASE DATA'!Q51</f>
        <v>0</v>
      </c>
      <c r="G1088" s="16"/>
      <c r="H1088" s="45"/>
    </row>
    <row r="1089" spans="1:8" x14ac:dyDescent="0.3">
      <c r="A1089" s="46" t="s">
        <v>10</v>
      </c>
      <c r="B1089" s="205">
        <f>'CASE DATA'!T51</f>
        <v>0</v>
      </c>
      <c r="C1089" s="183"/>
      <c r="D1089" s="183"/>
      <c r="E1089" s="183"/>
      <c r="F1089" s="183"/>
      <c r="G1089" s="183"/>
      <c r="H1089" s="183"/>
    </row>
    <row r="1090" spans="1:8" ht="18" customHeight="1" x14ac:dyDescent="0.35">
      <c r="A1090" s="202" t="s">
        <v>77</v>
      </c>
      <c r="B1090" s="183"/>
      <c r="C1090" s="183"/>
      <c r="D1090" s="183"/>
      <c r="E1090" s="183"/>
      <c r="F1090" s="183"/>
      <c r="G1090" s="183"/>
      <c r="H1090" s="183"/>
    </row>
    <row r="1091" spans="1:8" ht="28.8" customHeight="1" x14ac:dyDescent="0.3">
      <c r="A1091" s="47" t="s">
        <v>44</v>
      </c>
      <c r="B1091" s="33" t="s">
        <v>78</v>
      </c>
      <c r="C1091" s="34" t="s">
        <v>48</v>
      </c>
      <c r="D1091" s="34" t="s">
        <v>49</v>
      </c>
      <c r="E1091" s="34" t="s">
        <v>50</v>
      </c>
      <c r="F1091" s="35" t="s">
        <v>51</v>
      </c>
      <c r="G1091" s="14" t="s">
        <v>79</v>
      </c>
      <c r="H1091" s="48"/>
    </row>
    <row r="1092" spans="1:8" x14ac:dyDescent="0.3">
      <c r="A1092" s="49" t="str">
        <f>'EXPUNGEMENT &amp; 910.7'!E50</f>
        <v>NO</v>
      </c>
      <c r="B1092" s="49" t="str">
        <f>'EXPUNGEMENT &amp; 910.7'!H50</f>
        <v>N/A</v>
      </c>
      <c r="C1092" t="str">
        <f>'EXPUNGEMENT &amp; 910.7'!I50</f>
        <v>NO</v>
      </c>
      <c r="D1092" t="str">
        <f>'EXPUNGEMENT &amp; 910.7'!J50</f>
        <v>N/A</v>
      </c>
      <c r="E1092" t="str">
        <f>'EXPUNGEMENT &amp; 910.7'!K50</f>
        <v>N/A</v>
      </c>
      <c r="F1092" t="str">
        <f>'EXPUNGEMENT &amp; 910.7'!L50</f>
        <v>N/A</v>
      </c>
      <c r="G1092" s="17"/>
      <c r="H1092" s="50"/>
    </row>
    <row r="1093" spans="1:8" x14ac:dyDescent="0.3">
      <c r="A1093" s="51" t="s">
        <v>56</v>
      </c>
      <c r="B1093" s="36" t="s">
        <v>80</v>
      </c>
      <c r="C1093" s="37" t="s">
        <v>49</v>
      </c>
      <c r="D1093" s="37" t="s">
        <v>50</v>
      </c>
      <c r="E1093" s="17"/>
      <c r="F1093" s="17"/>
      <c r="G1093" s="17"/>
      <c r="H1093" s="50"/>
    </row>
    <row r="1094" spans="1:8" x14ac:dyDescent="0.3">
      <c r="A1094" s="52" t="str">
        <f>'EXPUNGEMENT &amp; 910.7'!S50</f>
        <v>NO</v>
      </c>
      <c r="B1094" s="52" t="str">
        <f>'EXPUNGEMENT &amp; 910.7'!T50</f>
        <v>N/A</v>
      </c>
      <c r="C1094" s="52" t="str">
        <f>'EXPUNGEMENT &amp; 910.7'!U50</f>
        <v>N/A</v>
      </c>
      <c r="D1094" s="52" t="str">
        <f>'EXPUNGEMENT &amp; 910.7'!V50</f>
        <v>N/A</v>
      </c>
      <c r="E1094" s="17"/>
      <c r="F1094" s="17"/>
      <c r="G1094" s="17"/>
      <c r="H1094" s="50"/>
    </row>
    <row r="1095" spans="1:8" ht="18" customHeight="1" x14ac:dyDescent="0.35">
      <c r="A1095" s="202" t="s">
        <v>81</v>
      </c>
      <c r="B1095" s="183"/>
      <c r="C1095" s="183"/>
      <c r="D1095" s="183"/>
      <c r="E1095" s="183"/>
      <c r="F1095" s="183"/>
      <c r="G1095" s="203">
        <v>48</v>
      </c>
      <c r="H1095" s="183"/>
    </row>
    <row r="1096" spans="1:8" x14ac:dyDescent="0.3">
      <c r="A1096" s="53" t="s">
        <v>63</v>
      </c>
      <c r="B1096" s="15">
        <f>BANKRUPTCY!C51</f>
        <v>0</v>
      </c>
      <c r="C1096" s="38" t="s">
        <v>64</v>
      </c>
      <c r="D1096" s="15">
        <f>BANKRUPTCY!E51</f>
        <v>0</v>
      </c>
      <c r="E1096" s="38" t="s">
        <v>65</v>
      </c>
      <c r="F1096" s="18">
        <f>BANKRUPTCY!F51</f>
        <v>0</v>
      </c>
      <c r="G1096" s="183"/>
      <c r="H1096" s="183"/>
    </row>
    <row r="1097" spans="1:8" ht="18" customHeight="1" x14ac:dyDescent="0.35">
      <c r="A1097" s="202" t="s">
        <v>82</v>
      </c>
      <c r="B1097" s="183"/>
      <c r="C1097" s="183"/>
      <c r="D1097" s="183"/>
      <c r="E1097" s="183"/>
      <c r="F1097" s="183"/>
      <c r="G1097" s="183"/>
      <c r="H1097" s="183"/>
    </row>
    <row r="1098" spans="1:8" x14ac:dyDescent="0.3">
      <c r="A1098" s="53" t="s">
        <v>63</v>
      </c>
      <c r="B1098" s="15">
        <f>SOL!C51</f>
        <v>0</v>
      </c>
      <c r="C1098" s="38" t="s">
        <v>64</v>
      </c>
      <c r="D1098" s="15">
        <f>SOL!D51</f>
        <v>0</v>
      </c>
      <c r="E1098" s="38" t="s">
        <v>65</v>
      </c>
      <c r="F1098" s="18">
        <f>SOL!E51</f>
        <v>0</v>
      </c>
      <c r="G1098" s="183"/>
      <c r="H1098" s="183"/>
    </row>
    <row r="1099" spans="1:8" ht="18" customHeight="1" x14ac:dyDescent="0.35">
      <c r="A1099" s="202" t="s">
        <v>83</v>
      </c>
      <c r="B1099" s="183"/>
      <c r="C1099" s="183"/>
      <c r="D1099" s="183"/>
      <c r="E1099" s="40"/>
      <c r="F1099" s="39"/>
      <c r="G1099" s="183"/>
      <c r="H1099" s="183"/>
    </row>
    <row r="1100" spans="1:8" x14ac:dyDescent="0.3">
      <c r="A1100" s="53" t="s">
        <v>69</v>
      </c>
      <c r="B1100" s="15">
        <f>EXEMPTIONS!C51</f>
        <v>0</v>
      </c>
      <c r="C1100" s="38" t="s">
        <v>70</v>
      </c>
      <c r="D1100" s="15">
        <f>EXEMPTIONS!D51</f>
        <v>0</v>
      </c>
      <c r="E1100" s="19"/>
      <c r="F1100" s="19"/>
      <c r="G1100" s="183"/>
      <c r="H1100" s="183"/>
    </row>
    <row r="1101" spans="1:8" ht="18" customHeight="1" x14ac:dyDescent="0.35">
      <c r="A1101" s="202" t="s">
        <v>84</v>
      </c>
      <c r="B1101" s="183"/>
      <c r="C1101" s="183"/>
      <c r="D1101" s="183"/>
      <c r="E1101" s="40"/>
      <c r="F1101" s="40"/>
      <c r="G1101" s="183"/>
      <c r="H1101" s="183"/>
    </row>
    <row r="1102" spans="1:8" ht="15" customHeight="1" thickBot="1" x14ac:dyDescent="0.35">
      <c r="A1102" s="54" t="s">
        <v>85</v>
      </c>
      <c r="B1102" s="55" t="e">
        <f>#REF!</f>
        <v>#REF!</v>
      </c>
      <c r="C1102" s="56" t="s">
        <v>86</v>
      </c>
      <c r="D1102" s="55" t="e">
        <f>#REF!</f>
        <v>#REF!</v>
      </c>
      <c r="E1102" s="204"/>
      <c r="F1102" s="183"/>
      <c r="G1102" s="183"/>
      <c r="H1102" s="183"/>
    </row>
    <row r="1106" spans="1:8" ht="15" customHeight="1" thickBot="1" x14ac:dyDescent="0.35"/>
    <row r="1107" spans="1:8" x14ac:dyDescent="0.3">
      <c r="A1107" s="63" t="s">
        <v>11</v>
      </c>
      <c r="B1107" s="60" t="s">
        <v>12</v>
      </c>
      <c r="C1107" s="60" t="s">
        <v>87</v>
      </c>
      <c r="D1107" s="60" t="s">
        <v>13</v>
      </c>
      <c r="E1107" s="60" t="s">
        <v>75</v>
      </c>
      <c r="F1107" s="60" t="s">
        <v>16</v>
      </c>
      <c r="G1107" s="60" t="s">
        <v>17</v>
      </c>
      <c r="H1107" s="62" t="s">
        <v>18</v>
      </c>
    </row>
    <row r="1108" spans="1:8" ht="17.399999999999999" customHeight="1" x14ac:dyDescent="0.35">
      <c r="A1108" s="64">
        <f>'CASE DATA'!A52</f>
        <v>0</v>
      </c>
      <c r="B1108" s="67">
        <f>'CASE DATA'!B52</f>
        <v>0</v>
      </c>
      <c r="C1108" s="65" t="e">
        <f>'CASE DATA'!#REF!</f>
        <v>#REF!</v>
      </c>
      <c r="D1108" s="65">
        <f>'CASE DATA'!C52</f>
        <v>0</v>
      </c>
      <c r="E1108" s="67">
        <f>'CASE DATA'!E52</f>
        <v>0</v>
      </c>
      <c r="F1108" s="67">
        <f>'CASE DATA'!F52</f>
        <v>0</v>
      </c>
      <c r="G1108" s="67">
        <f>'CASE DATA'!G52</f>
        <v>0</v>
      </c>
      <c r="H1108" s="68">
        <f>'CASE DATA'!H52</f>
        <v>0</v>
      </c>
    </row>
    <row r="1109" spans="1:8" x14ac:dyDescent="0.3">
      <c r="A1109" s="41" t="s">
        <v>20</v>
      </c>
      <c r="B1109" s="20">
        <f>'CASE DATA'!I52</f>
        <v>0</v>
      </c>
      <c r="C1109" s="21" t="s">
        <v>23</v>
      </c>
      <c r="D1109" s="24">
        <f>'CASE DATA'!L52</f>
        <v>0</v>
      </c>
      <c r="E1109" s="26" t="s">
        <v>26</v>
      </c>
      <c r="F1109" s="29">
        <f>'CASE DATA'!O52</f>
        <v>0</v>
      </c>
      <c r="G1109" s="31" t="s">
        <v>29</v>
      </c>
      <c r="H1109" s="42">
        <f>'CASE DATA'!R52</f>
        <v>0</v>
      </c>
    </row>
    <row r="1110" spans="1:8" x14ac:dyDescent="0.3">
      <c r="A1110" s="43" t="s">
        <v>76</v>
      </c>
      <c r="B1110" s="20">
        <f>'CASE DATA'!J52</f>
        <v>0</v>
      </c>
      <c r="C1110" s="22" t="s">
        <v>24</v>
      </c>
      <c r="D1110" s="24">
        <f>'CASE DATA'!M52</f>
        <v>0</v>
      </c>
      <c r="E1110" s="27" t="s">
        <v>27</v>
      </c>
      <c r="F1110" s="29">
        <f>'CASE DATA'!P52</f>
        <v>0</v>
      </c>
      <c r="G1110" s="32" t="s">
        <v>30</v>
      </c>
      <c r="H1110" s="42">
        <f>'CASE DATA'!S52</f>
        <v>0</v>
      </c>
    </row>
    <row r="1111" spans="1:8" x14ac:dyDescent="0.3">
      <c r="A1111" s="44" t="s">
        <v>22</v>
      </c>
      <c r="B1111" s="20">
        <f>'CASE DATA'!K52</f>
        <v>0</v>
      </c>
      <c r="C1111" s="23" t="s">
        <v>25</v>
      </c>
      <c r="D1111" s="25">
        <f>'CASE DATA'!N52</f>
        <v>0</v>
      </c>
      <c r="E1111" s="28" t="s">
        <v>28</v>
      </c>
      <c r="F1111" s="30">
        <f>'CASE DATA'!Q52</f>
        <v>0</v>
      </c>
      <c r="G1111" s="16"/>
      <c r="H1111" s="45"/>
    </row>
    <row r="1112" spans="1:8" x14ac:dyDescent="0.3">
      <c r="A1112" s="46" t="s">
        <v>10</v>
      </c>
      <c r="B1112" s="205">
        <f>'CASE DATA'!T52</f>
        <v>0</v>
      </c>
      <c r="C1112" s="183"/>
      <c r="D1112" s="183"/>
      <c r="E1112" s="183"/>
      <c r="F1112" s="183"/>
      <c r="G1112" s="183"/>
      <c r="H1112" s="183"/>
    </row>
    <row r="1113" spans="1:8" ht="18" customHeight="1" x14ac:dyDescent="0.35">
      <c r="A1113" s="202" t="s">
        <v>77</v>
      </c>
      <c r="B1113" s="183"/>
      <c r="C1113" s="183"/>
      <c r="D1113" s="183"/>
      <c r="E1113" s="183"/>
      <c r="F1113" s="183"/>
      <c r="G1113" s="183"/>
      <c r="H1113" s="183"/>
    </row>
    <row r="1114" spans="1:8" ht="28.8" customHeight="1" x14ac:dyDescent="0.3">
      <c r="A1114" s="47" t="s">
        <v>44</v>
      </c>
      <c r="B1114" s="33" t="s">
        <v>78</v>
      </c>
      <c r="C1114" s="34" t="s">
        <v>48</v>
      </c>
      <c r="D1114" s="34" t="s">
        <v>49</v>
      </c>
      <c r="E1114" s="34" t="s">
        <v>50</v>
      </c>
      <c r="F1114" s="35" t="s">
        <v>51</v>
      </c>
      <c r="G1114" s="14" t="s">
        <v>79</v>
      </c>
      <c r="H1114" s="48"/>
    </row>
    <row r="1115" spans="1:8" x14ac:dyDescent="0.3">
      <c r="A1115" s="49" t="str">
        <f>'EXPUNGEMENT &amp; 910.7'!E51</f>
        <v>NO</v>
      </c>
      <c r="B1115" s="49" t="str">
        <f>'EXPUNGEMENT &amp; 910.7'!H51</f>
        <v>N/A</v>
      </c>
      <c r="C1115" t="str">
        <f>'EXPUNGEMENT &amp; 910.7'!I51</f>
        <v>NO</v>
      </c>
      <c r="D1115" t="str">
        <f>'EXPUNGEMENT &amp; 910.7'!J51</f>
        <v>N/A</v>
      </c>
      <c r="E1115" t="str">
        <f>'EXPUNGEMENT &amp; 910.7'!K51</f>
        <v>N/A</v>
      </c>
      <c r="F1115" t="str">
        <f>'EXPUNGEMENT &amp; 910.7'!L51</f>
        <v>N/A</v>
      </c>
      <c r="G1115" s="17"/>
      <c r="H1115" s="50"/>
    </row>
    <row r="1116" spans="1:8" x14ac:dyDescent="0.3">
      <c r="A1116" s="51" t="s">
        <v>56</v>
      </c>
      <c r="B1116" s="36" t="s">
        <v>80</v>
      </c>
      <c r="C1116" s="37" t="s">
        <v>49</v>
      </c>
      <c r="D1116" s="37" t="s">
        <v>50</v>
      </c>
      <c r="E1116" s="17"/>
      <c r="F1116" s="17"/>
      <c r="G1116" s="17"/>
      <c r="H1116" s="50"/>
    </row>
    <row r="1117" spans="1:8" x14ac:dyDescent="0.3">
      <c r="A1117" s="52" t="str">
        <f>'EXPUNGEMENT &amp; 910.7'!S51</f>
        <v>NO</v>
      </c>
      <c r="B1117" s="52" t="str">
        <f>'EXPUNGEMENT &amp; 910.7'!T51</f>
        <v>N/A</v>
      </c>
      <c r="C1117" s="52" t="str">
        <f>'EXPUNGEMENT &amp; 910.7'!U51</f>
        <v>N/A</v>
      </c>
      <c r="D1117" s="52" t="str">
        <f>'EXPUNGEMENT &amp; 910.7'!V51</f>
        <v>N/A</v>
      </c>
      <c r="E1117" s="17"/>
      <c r="F1117" s="17"/>
      <c r="G1117" s="17"/>
      <c r="H1117" s="50"/>
    </row>
    <row r="1118" spans="1:8" ht="18" customHeight="1" x14ac:dyDescent="0.35">
      <c r="A1118" s="202" t="s">
        <v>81</v>
      </c>
      <c r="B1118" s="183"/>
      <c r="C1118" s="183"/>
      <c r="D1118" s="183"/>
      <c r="E1118" s="183"/>
      <c r="F1118" s="183"/>
      <c r="G1118" s="203">
        <v>49</v>
      </c>
      <c r="H1118" s="183"/>
    </row>
    <row r="1119" spans="1:8" x14ac:dyDescent="0.3">
      <c r="A1119" s="53" t="s">
        <v>63</v>
      </c>
      <c r="B1119" s="15">
        <f>BANKRUPTCY!C52</f>
        <v>0</v>
      </c>
      <c r="C1119" s="38" t="s">
        <v>64</v>
      </c>
      <c r="D1119" s="15">
        <f>BANKRUPTCY!E52</f>
        <v>0</v>
      </c>
      <c r="E1119" s="38" t="s">
        <v>65</v>
      </c>
      <c r="F1119" s="18">
        <f>BANKRUPTCY!F52</f>
        <v>0</v>
      </c>
      <c r="G1119" s="183"/>
      <c r="H1119" s="183"/>
    </row>
    <row r="1120" spans="1:8" ht="18" customHeight="1" x14ac:dyDescent="0.35">
      <c r="A1120" s="202" t="s">
        <v>82</v>
      </c>
      <c r="B1120" s="183"/>
      <c r="C1120" s="183"/>
      <c r="D1120" s="183"/>
      <c r="E1120" s="183"/>
      <c r="F1120" s="183"/>
      <c r="G1120" s="183"/>
      <c r="H1120" s="183"/>
    </row>
    <row r="1121" spans="1:8" x14ac:dyDescent="0.3">
      <c r="A1121" s="53" t="s">
        <v>63</v>
      </c>
      <c r="B1121" s="15">
        <f>SOL!C52</f>
        <v>0</v>
      </c>
      <c r="C1121" s="38" t="s">
        <v>64</v>
      </c>
      <c r="D1121" s="15">
        <f>SOL!D52</f>
        <v>0</v>
      </c>
      <c r="E1121" s="38" t="s">
        <v>65</v>
      </c>
      <c r="F1121" s="18">
        <f>SOL!E52</f>
        <v>0</v>
      </c>
      <c r="G1121" s="183"/>
      <c r="H1121" s="183"/>
    </row>
    <row r="1122" spans="1:8" ht="18" customHeight="1" x14ac:dyDescent="0.35">
      <c r="A1122" s="202" t="s">
        <v>83</v>
      </c>
      <c r="B1122" s="183"/>
      <c r="C1122" s="183"/>
      <c r="D1122" s="183"/>
      <c r="E1122" s="40"/>
      <c r="F1122" s="39"/>
      <c r="G1122" s="183"/>
      <c r="H1122" s="183"/>
    </row>
    <row r="1123" spans="1:8" x14ac:dyDescent="0.3">
      <c r="A1123" s="53" t="s">
        <v>69</v>
      </c>
      <c r="B1123" s="15">
        <f>EXEMPTIONS!C52</f>
        <v>0</v>
      </c>
      <c r="C1123" s="38" t="s">
        <v>70</v>
      </c>
      <c r="D1123" s="15">
        <f>EXEMPTIONS!D52</f>
        <v>0</v>
      </c>
      <c r="E1123" s="19"/>
      <c r="F1123" s="19"/>
      <c r="G1123" s="183"/>
      <c r="H1123" s="183"/>
    </row>
    <row r="1124" spans="1:8" ht="18" customHeight="1" x14ac:dyDescent="0.35">
      <c r="A1124" s="202" t="s">
        <v>84</v>
      </c>
      <c r="B1124" s="183"/>
      <c r="C1124" s="183"/>
      <c r="D1124" s="183"/>
      <c r="E1124" s="40"/>
      <c r="F1124" s="40"/>
      <c r="G1124" s="183"/>
      <c r="H1124" s="183"/>
    </row>
    <row r="1125" spans="1:8" ht="15" customHeight="1" thickBot="1" x14ac:dyDescent="0.35">
      <c r="A1125" s="54" t="s">
        <v>85</v>
      </c>
      <c r="B1125" s="55" t="e">
        <f>#REF!</f>
        <v>#REF!</v>
      </c>
      <c r="C1125" s="56" t="s">
        <v>86</v>
      </c>
      <c r="D1125" s="55" t="e">
        <f>#REF!</f>
        <v>#REF!</v>
      </c>
      <c r="E1125" s="204"/>
      <c r="F1125" s="183"/>
      <c r="G1125" s="183"/>
      <c r="H1125" s="183"/>
    </row>
    <row r="1129" spans="1:8" ht="15" customHeight="1" thickBot="1" x14ac:dyDescent="0.35"/>
    <row r="1130" spans="1:8" x14ac:dyDescent="0.3">
      <c r="A1130" s="63" t="s">
        <v>11</v>
      </c>
      <c r="B1130" s="60" t="s">
        <v>12</v>
      </c>
      <c r="C1130" s="60" t="s">
        <v>87</v>
      </c>
      <c r="D1130" s="60" t="s">
        <v>13</v>
      </c>
      <c r="E1130" s="60" t="s">
        <v>75</v>
      </c>
      <c r="F1130" s="60" t="s">
        <v>16</v>
      </c>
      <c r="G1130" s="60" t="s">
        <v>17</v>
      </c>
      <c r="H1130" s="62" t="s">
        <v>18</v>
      </c>
    </row>
    <row r="1131" spans="1:8" ht="17.399999999999999" customHeight="1" x14ac:dyDescent="0.35">
      <c r="A1131" s="64">
        <f>'CASE DATA'!A53</f>
        <v>0</v>
      </c>
      <c r="B1131" s="67">
        <f>'CASE DATA'!B53</f>
        <v>0</v>
      </c>
      <c r="C1131" s="65" t="e">
        <f>'CASE DATA'!#REF!</f>
        <v>#REF!</v>
      </c>
      <c r="D1131" s="65">
        <f>'CASE DATA'!C53</f>
        <v>0</v>
      </c>
      <c r="E1131" s="67">
        <f>'CASE DATA'!E53</f>
        <v>0</v>
      </c>
      <c r="F1131" s="67">
        <f>'CASE DATA'!F53</f>
        <v>0</v>
      </c>
      <c r="G1131" s="67">
        <f>'CASE DATA'!G53</f>
        <v>0</v>
      </c>
      <c r="H1131" s="68">
        <f>'CASE DATA'!H53</f>
        <v>0</v>
      </c>
    </row>
    <row r="1132" spans="1:8" x14ac:dyDescent="0.3">
      <c r="A1132" s="41" t="s">
        <v>20</v>
      </c>
      <c r="B1132" s="20">
        <f>'CASE DATA'!I53</f>
        <v>0</v>
      </c>
      <c r="C1132" s="21" t="s">
        <v>23</v>
      </c>
      <c r="D1132" s="24">
        <f>'CASE DATA'!L53</f>
        <v>0</v>
      </c>
      <c r="E1132" s="26" t="s">
        <v>26</v>
      </c>
      <c r="F1132" s="29">
        <f>'CASE DATA'!O53</f>
        <v>0</v>
      </c>
      <c r="G1132" s="31" t="s">
        <v>29</v>
      </c>
      <c r="H1132" s="42">
        <f>'CASE DATA'!R53</f>
        <v>0</v>
      </c>
    </row>
    <row r="1133" spans="1:8" x14ac:dyDescent="0.3">
      <c r="A1133" s="43" t="s">
        <v>76</v>
      </c>
      <c r="B1133" s="20">
        <f>'CASE DATA'!J53</f>
        <v>0</v>
      </c>
      <c r="C1133" s="22" t="s">
        <v>24</v>
      </c>
      <c r="D1133" s="24">
        <f>'CASE DATA'!M53</f>
        <v>0</v>
      </c>
      <c r="E1133" s="27" t="s">
        <v>27</v>
      </c>
      <c r="F1133" s="29">
        <f>'CASE DATA'!P53</f>
        <v>0</v>
      </c>
      <c r="G1133" s="32" t="s">
        <v>30</v>
      </c>
      <c r="H1133" s="42">
        <f>'CASE DATA'!S53</f>
        <v>0</v>
      </c>
    </row>
    <row r="1134" spans="1:8" x14ac:dyDescent="0.3">
      <c r="A1134" s="44" t="s">
        <v>22</v>
      </c>
      <c r="B1134" s="20">
        <f>'CASE DATA'!K53</f>
        <v>0</v>
      </c>
      <c r="C1134" s="23" t="s">
        <v>25</v>
      </c>
      <c r="D1134" s="25">
        <f>'CASE DATA'!N53</f>
        <v>0</v>
      </c>
      <c r="E1134" s="28" t="s">
        <v>28</v>
      </c>
      <c r="F1134" s="30">
        <f>'CASE DATA'!Q53</f>
        <v>0</v>
      </c>
      <c r="G1134" s="16"/>
      <c r="H1134" s="45"/>
    </row>
    <row r="1135" spans="1:8" x14ac:dyDescent="0.3">
      <c r="A1135" s="46" t="s">
        <v>10</v>
      </c>
      <c r="B1135" s="205">
        <f>'CASE DATA'!T53</f>
        <v>0</v>
      </c>
      <c r="C1135" s="183"/>
      <c r="D1135" s="183"/>
      <c r="E1135" s="183"/>
      <c r="F1135" s="183"/>
      <c r="G1135" s="183"/>
      <c r="H1135" s="183"/>
    </row>
    <row r="1136" spans="1:8" ht="18" customHeight="1" x14ac:dyDescent="0.35">
      <c r="A1136" s="202" t="s">
        <v>77</v>
      </c>
      <c r="B1136" s="183"/>
      <c r="C1136" s="183"/>
      <c r="D1136" s="183"/>
      <c r="E1136" s="183"/>
      <c r="F1136" s="183"/>
      <c r="G1136" s="183"/>
      <c r="H1136" s="183"/>
    </row>
    <row r="1137" spans="1:8" ht="28.8" customHeight="1" x14ac:dyDescent="0.3">
      <c r="A1137" s="47" t="s">
        <v>44</v>
      </c>
      <c r="B1137" s="33" t="s">
        <v>78</v>
      </c>
      <c r="C1137" s="34" t="s">
        <v>48</v>
      </c>
      <c r="D1137" s="34" t="s">
        <v>49</v>
      </c>
      <c r="E1137" s="34" t="s">
        <v>50</v>
      </c>
      <c r="F1137" s="35" t="s">
        <v>51</v>
      </c>
      <c r="G1137" s="14" t="s">
        <v>79</v>
      </c>
      <c r="H1137" s="48"/>
    </row>
    <row r="1138" spans="1:8" x14ac:dyDescent="0.3">
      <c r="A1138" s="49" t="str">
        <f>'EXPUNGEMENT &amp; 910.7'!E52</f>
        <v>NO</v>
      </c>
      <c r="B1138" s="49" t="str">
        <f>'EXPUNGEMENT &amp; 910.7'!H52</f>
        <v>N/A</v>
      </c>
      <c r="C1138" t="str">
        <f>'EXPUNGEMENT &amp; 910.7'!I52</f>
        <v>NO</v>
      </c>
      <c r="D1138" t="str">
        <f>'EXPUNGEMENT &amp; 910.7'!J52</f>
        <v>N/A</v>
      </c>
      <c r="E1138" t="str">
        <f>'EXPUNGEMENT &amp; 910.7'!K52</f>
        <v>N/A</v>
      </c>
      <c r="F1138" t="str">
        <f>'EXPUNGEMENT &amp; 910.7'!L52</f>
        <v>N/A</v>
      </c>
      <c r="G1138" s="17"/>
      <c r="H1138" s="50"/>
    </row>
    <row r="1139" spans="1:8" x14ac:dyDescent="0.3">
      <c r="A1139" s="51" t="s">
        <v>56</v>
      </c>
      <c r="B1139" s="36" t="s">
        <v>80</v>
      </c>
      <c r="C1139" s="37" t="s">
        <v>49</v>
      </c>
      <c r="D1139" s="37" t="s">
        <v>50</v>
      </c>
      <c r="E1139" s="17"/>
      <c r="F1139" s="17"/>
      <c r="G1139" s="17"/>
      <c r="H1139" s="50"/>
    </row>
    <row r="1140" spans="1:8" x14ac:dyDescent="0.3">
      <c r="A1140" s="52" t="str">
        <f>'EXPUNGEMENT &amp; 910.7'!S52</f>
        <v>NO</v>
      </c>
      <c r="B1140" s="52" t="str">
        <f>'EXPUNGEMENT &amp; 910.7'!T52</f>
        <v>N/A</v>
      </c>
      <c r="C1140" s="52" t="str">
        <f>'EXPUNGEMENT &amp; 910.7'!U52</f>
        <v>N/A</v>
      </c>
      <c r="D1140" s="52" t="str">
        <f>'EXPUNGEMENT &amp; 910.7'!V52</f>
        <v>N/A</v>
      </c>
      <c r="E1140" s="17"/>
      <c r="F1140" s="17"/>
      <c r="G1140" s="17"/>
      <c r="H1140" s="50"/>
    </row>
    <row r="1141" spans="1:8" ht="18.75" customHeight="1" x14ac:dyDescent="0.35">
      <c r="A1141" s="202" t="s">
        <v>81</v>
      </c>
      <c r="B1141" s="183"/>
      <c r="C1141" s="183"/>
      <c r="D1141" s="183"/>
      <c r="E1141" s="183"/>
      <c r="F1141" s="183"/>
      <c r="G1141" s="203">
        <v>50</v>
      </c>
      <c r="H1141" s="183"/>
    </row>
    <row r="1142" spans="1:8" ht="15" customHeight="1" x14ac:dyDescent="0.3">
      <c r="A1142" s="53" t="s">
        <v>63</v>
      </c>
      <c r="B1142" s="15">
        <f>BANKRUPTCY!C53</f>
        <v>0</v>
      </c>
      <c r="C1142" s="38" t="s">
        <v>64</v>
      </c>
      <c r="D1142" s="15">
        <f>BANKRUPTCY!E53</f>
        <v>0</v>
      </c>
      <c r="E1142" s="38" t="s">
        <v>65</v>
      </c>
      <c r="F1142" s="18">
        <f>BANKRUPTCY!F53</f>
        <v>0</v>
      </c>
      <c r="G1142" s="183"/>
      <c r="H1142" s="183"/>
    </row>
    <row r="1143" spans="1:8" ht="18.75" customHeight="1" x14ac:dyDescent="0.35">
      <c r="A1143" s="202" t="s">
        <v>82</v>
      </c>
      <c r="B1143" s="183"/>
      <c r="C1143" s="183"/>
      <c r="D1143" s="183"/>
      <c r="E1143" s="183"/>
      <c r="F1143" s="183"/>
      <c r="G1143" s="183"/>
      <c r="H1143" s="183"/>
    </row>
    <row r="1144" spans="1:8" ht="15" customHeight="1" x14ac:dyDescent="0.3">
      <c r="A1144" s="53" t="s">
        <v>63</v>
      </c>
      <c r="B1144" s="15">
        <f>SOL!C53</f>
        <v>0</v>
      </c>
      <c r="C1144" s="38" t="s">
        <v>64</v>
      </c>
      <c r="D1144" s="15">
        <f>SOL!D53</f>
        <v>0</v>
      </c>
      <c r="E1144" s="38" t="s">
        <v>65</v>
      </c>
      <c r="F1144" s="18">
        <f>SOL!E53</f>
        <v>0</v>
      </c>
      <c r="G1144" s="183"/>
      <c r="H1144" s="183"/>
    </row>
    <row r="1145" spans="1:8" ht="18.75" customHeight="1" x14ac:dyDescent="0.35">
      <c r="A1145" s="202" t="s">
        <v>83</v>
      </c>
      <c r="B1145" s="183"/>
      <c r="C1145" s="183"/>
      <c r="D1145" s="183"/>
      <c r="E1145" s="40"/>
      <c r="F1145" s="39"/>
      <c r="G1145" s="183"/>
      <c r="H1145" s="183"/>
    </row>
    <row r="1146" spans="1:8" ht="15" customHeight="1" x14ac:dyDescent="0.3">
      <c r="A1146" s="53" t="s">
        <v>69</v>
      </c>
      <c r="B1146" s="15">
        <f>EXEMPTIONS!C53</f>
        <v>0</v>
      </c>
      <c r="C1146" s="38" t="s">
        <v>70</v>
      </c>
      <c r="D1146" s="15">
        <f>EXEMPTIONS!D53</f>
        <v>0</v>
      </c>
      <c r="E1146" s="19"/>
      <c r="F1146" s="19"/>
      <c r="G1146" s="183"/>
      <c r="H1146" s="183"/>
    </row>
    <row r="1147" spans="1:8" ht="18.75" customHeight="1" x14ac:dyDescent="0.35">
      <c r="A1147" s="202" t="s">
        <v>84</v>
      </c>
      <c r="B1147" s="183"/>
      <c r="C1147" s="183"/>
      <c r="D1147" s="183"/>
      <c r="E1147" s="40"/>
      <c r="F1147" s="40"/>
      <c r="G1147" s="183"/>
      <c r="H1147" s="183"/>
    </row>
    <row r="1148" spans="1:8" ht="15" customHeight="1" thickBot="1" x14ac:dyDescent="0.35">
      <c r="A1148" s="54" t="s">
        <v>85</v>
      </c>
      <c r="B1148" s="55" t="e">
        <f>#REF!</f>
        <v>#REF!</v>
      </c>
      <c r="C1148" s="56" t="s">
        <v>86</v>
      </c>
      <c r="D1148" s="55" t="e">
        <f>#REF!</f>
        <v>#REF!</v>
      </c>
      <c r="E1148" s="204"/>
      <c r="F1148" s="183"/>
      <c r="G1148" s="183"/>
      <c r="H1148" s="183"/>
    </row>
    <row r="1152" spans="1:8" ht="15" customHeight="1" thickBot="1" x14ac:dyDescent="0.35"/>
    <row r="1153" spans="1:8" x14ac:dyDescent="0.3">
      <c r="A1153" s="63" t="s">
        <v>11</v>
      </c>
      <c r="B1153" s="60" t="s">
        <v>12</v>
      </c>
      <c r="C1153" s="60" t="s">
        <v>87</v>
      </c>
      <c r="D1153" s="60" t="s">
        <v>13</v>
      </c>
      <c r="E1153" s="60" t="s">
        <v>75</v>
      </c>
      <c r="F1153" s="60" t="s">
        <v>16</v>
      </c>
      <c r="G1153" s="60" t="s">
        <v>17</v>
      </c>
      <c r="H1153" s="62" t="s">
        <v>18</v>
      </c>
    </row>
    <row r="1154" spans="1:8" ht="17.399999999999999" customHeight="1" x14ac:dyDescent="0.35">
      <c r="A1154" s="64">
        <f>'CASE DATA'!A54</f>
        <v>0</v>
      </c>
      <c r="B1154" s="67">
        <f>'CASE DATA'!B54</f>
        <v>0</v>
      </c>
      <c r="C1154" s="65" t="e">
        <f>'CASE DATA'!#REF!</f>
        <v>#REF!</v>
      </c>
      <c r="D1154" s="65">
        <f>'CASE DATA'!C54</f>
        <v>0</v>
      </c>
      <c r="E1154" s="67">
        <f>'CASE DATA'!E54</f>
        <v>0</v>
      </c>
      <c r="F1154" s="67">
        <f>'CASE DATA'!F54</f>
        <v>0</v>
      </c>
      <c r="G1154" s="67">
        <f>'CASE DATA'!G54</f>
        <v>0</v>
      </c>
      <c r="H1154" s="68">
        <f>'CASE DATA'!H54</f>
        <v>0</v>
      </c>
    </row>
    <row r="1155" spans="1:8" x14ac:dyDescent="0.3">
      <c r="A1155" s="41" t="s">
        <v>20</v>
      </c>
      <c r="B1155" s="20">
        <f>'CASE DATA'!I54</f>
        <v>0</v>
      </c>
      <c r="C1155" s="21" t="s">
        <v>23</v>
      </c>
      <c r="D1155" s="24">
        <f>'CASE DATA'!L54</f>
        <v>0</v>
      </c>
      <c r="E1155" s="26" t="s">
        <v>26</v>
      </c>
      <c r="F1155" s="29">
        <f>'CASE DATA'!O54</f>
        <v>0</v>
      </c>
      <c r="G1155" s="31" t="s">
        <v>29</v>
      </c>
      <c r="H1155" s="42">
        <f>'CASE DATA'!R54</f>
        <v>0</v>
      </c>
    </row>
    <row r="1156" spans="1:8" x14ac:dyDescent="0.3">
      <c r="A1156" s="43" t="s">
        <v>76</v>
      </c>
      <c r="B1156" s="20">
        <f>'CASE DATA'!J54</f>
        <v>0</v>
      </c>
      <c r="C1156" s="22" t="s">
        <v>24</v>
      </c>
      <c r="D1156" s="24">
        <f>'CASE DATA'!M54</f>
        <v>0</v>
      </c>
      <c r="E1156" s="27" t="s">
        <v>27</v>
      </c>
      <c r="F1156" s="29">
        <f>'CASE DATA'!P54</f>
        <v>0</v>
      </c>
      <c r="G1156" s="32" t="s">
        <v>30</v>
      </c>
      <c r="H1156" s="42">
        <f>'CASE DATA'!S54</f>
        <v>0</v>
      </c>
    </row>
    <row r="1157" spans="1:8" x14ac:dyDescent="0.3">
      <c r="A1157" s="44" t="s">
        <v>22</v>
      </c>
      <c r="B1157" s="20">
        <f>'CASE DATA'!K54</f>
        <v>0</v>
      </c>
      <c r="C1157" s="23" t="s">
        <v>25</v>
      </c>
      <c r="D1157" s="25">
        <f>'CASE DATA'!N54</f>
        <v>0</v>
      </c>
      <c r="E1157" s="28" t="s">
        <v>28</v>
      </c>
      <c r="F1157" s="30">
        <f>'CASE DATA'!Q54</f>
        <v>0</v>
      </c>
      <c r="G1157" s="16"/>
      <c r="H1157" s="45"/>
    </row>
    <row r="1158" spans="1:8" x14ac:dyDescent="0.3">
      <c r="A1158" s="46" t="s">
        <v>10</v>
      </c>
      <c r="B1158" s="205">
        <f>'CASE DATA'!T54</f>
        <v>0</v>
      </c>
      <c r="C1158" s="183"/>
      <c r="D1158" s="183"/>
      <c r="E1158" s="183"/>
      <c r="F1158" s="183"/>
      <c r="G1158" s="183"/>
      <c r="H1158" s="183"/>
    </row>
    <row r="1159" spans="1:8" ht="18" customHeight="1" x14ac:dyDescent="0.35">
      <c r="A1159" s="202" t="s">
        <v>77</v>
      </c>
      <c r="B1159" s="183"/>
      <c r="C1159" s="183"/>
      <c r="D1159" s="183"/>
      <c r="E1159" s="183"/>
      <c r="F1159" s="183"/>
      <c r="G1159" s="183"/>
      <c r="H1159" s="183"/>
    </row>
    <row r="1160" spans="1:8" ht="28.8" customHeight="1" x14ac:dyDescent="0.3">
      <c r="A1160" s="47" t="s">
        <v>44</v>
      </c>
      <c r="B1160" s="33" t="s">
        <v>78</v>
      </c>
      <c r="C1160" s="34" t="s">
        <v>48</v>
      </c>
      <c r="D1160" s="34" t="s">
        <v>49</v>
      </c>
      <c r="E1160" s="34" t="s">
        <v>50</v>
      </c>
      <c r="F1160" s="35" t="s">
        <v>51</v>
      </c>
      <c r="G1160" s="14" t="s">
        <v>79</v>
      </c>
      <c r="H1160" s="48"/>
    </row>
    <row r="1161" spans="1:8" x14ac:dyDescent="0.3">
      <c r="A1161" s="49" t="str">
        <f>'EXPUNGEMENT &amp; 910.7'!E53</f>
        <v>NO</v>
      </c>
      <c r="B1161" s="49" t="str">
        <f>'EXPUNGEMENT &amp; 910.7'!H53</f>
        <v>N/A</v>
      </c>
      <c r="C1161" t="str">
        <f>'EXPUNGEMENT &amp; 910.7'!I53</f>
        <v>NO</v>
      </c>
      <c r="D1161" t="str">
        <f>'EXPUNGEMENT &amp; 910.7'!J53</f>
        <v>N/A</v>
      </c>
      <c r="E1161" t="str">
        <f>'EXPUNGEMENT &amp; 910.7'!K53</f>
        <v>N/A</v>
      </c>
      <c r="F1161" t="str">
        <f>'EXPUNGEMENT &amp; 910.7'!L53</f>
        <v>N/A</v>
      </c>
      <c r="G1161" s="17"/>
      <c r="H1161" s="50"/>
    </row>
    <row r="1162" spans="1:8" x14ac:dyDescent="0.3">
      <c r="A1162" s="51" t="s">
        <v>56</v>
      </c>
      <c r="B1162" s="36" t="s">
        <v>80</v>
      </c>
      <c r="C1162" s="37" t="s">
        <v>49</v>
      </c>
      <c r="D1162" s="37" t="s">
        <v>50</v>
      </c>
      <c r="E1162" s="17"/>
      <c r="F1162" s="17"/>
      <c r="G1162" s="17"/>
      <c r="H1162" s="50"/>
    </row>
    <row r="1163" spans="1:8" x14ac:dyDescent="0.3">
      <c r="A1163" s="52" t="str">
        <f>'EXPUNGEMENT &amp; 910.7'!S53</f>
        <v>NO</v>
      </c>
      <c r="B1163" s="52" t="str">
        <f>'EXPUNGEMENT &amp; 910.7'!T53</f>
        <v>N/A</v>
      </c>
      <c r="C1163" s="52" t="str">
        <f>'EXPUNGEMENT &amp; 910.7'!U53</f>
        <v>N/A</v>
      </c>
      <c r="D1163" s="52" t="str">
        <f>'EXPUNGEMENT &amp; 910.7'!V53</f>
        <v>N/A</v>
      </c>
      <c r="E1163" s="17"/>
      <c r="F1163" s="17"/>
      <c r="G1163" s="17"/>
      <c r="H1163" s="50"/>
    </row>
    <row r="1164" spans="1:8" ht="18" customHeight="1" x14ac:dyDescent="0.35">
      <c r="A1164" s="202" t="s">
        <v>81</v>
      </c>
      <c r="B1164" s="183"/>
      <c r="C1164" s="183"/>
      <c r="D1164" s="183"/>
      <c r="E1164" s="183"/>
      <c r="F1164" s="183"/>
      <c r="G1164" s="203">
        <v>51</v>
      </c>
      <c r="H1164" s="183"/>
    </row>
    <row r="1165" spans="1:8" x14ac:dyDescent="0.3">
      <c r="A1165" s="53" t="s">
        <v>63</v>
      </c>
      <c r="B1165" s="15">
        <f>BANKRUPTCY!C54</f>
        <v>0</v>
      </c>
      <c r="C1165" s="38" t="s">
        <v>64</v>
      </c>
      <c r="D1165" s="15">
        <f>BANKRUPTCY!E54</f>
        <v>0</v>
      </c>
      <c r="E1165" s="38" t="s">
        <v>65</v>
      </c>
      <c r="F1165" s="18">
        <f>BANKRUPTCY!F54</f>
        <v>0</v>
      </c>
      <c r="G1165" s="183"/>
      <c r="H1165" s="183"/>
    </row>
    <row r="1166" spans="1:8" ht="18" customHeight="1" x14ac:dyDescent="0.35">
      <c r="A1166" s="202" t="s">
        <v>82</v>
      </c>
      <c r="B1166" s="183"/>
      <c r="C1166" s="183"/>
      <c r="D1166" s="183"/>
      <c r="E1166" s="183"/>
      <c r="F1166" s="183"/>
      <c r="G1166" s="183"/>
      <c r="H1166" s="183"/>
    </row>
    <row r="1167" spans="1:8" x14ac:dyDescent="0.3">
      <c r="A1167" s="53" t="s">
        <v>63</v>
      </c>
      <c r="B1167" s="15">
        <f>SOL!C54</f>
        <v>0</v>
      </c>
      <c r="C1167" s="38" t="s">
        <v>64</v>
      </c>
      <c r="D1167" s="15">
        <f>SOL!D54</f>
        <v>0</v>
      </c>
      <c r="E1167" s="38" t="s">
        <v>65</v>
      </c>
      <c r="F1167" s="18">
        <f>SOL!E54</f>
        <v>0</v>
      </c>
      <c r="G1167" s="183"/>
      <c r="H1167" s="183"/>
    </row>
    <row r="1168" spans="1:8" ht="18" customHeight="1" x14ac:dyDescent="0.35">
      <c r="A1168" s="202" t="s">
        <v>83</v>
      </c>
      <c r="B1168" s="183"/>
      <c r="C1168" s="183"/>
      <c r="D1168" s="183"/>
      <c r="E1168" s="40"/>
      <c r="F1168" s="39"/>
      <c r="G1168" s="183"/>
      <c r="H1168" s="183"/>
    </row>
    <row r="1169" spans="1:8" x14ac:dyDescent="0.3">
      <c r="A1169" s="53" t="s">
        <v>69</v>
      </c>
      <c r="B1169" s="15">
        <f>EXEMPTIONS!C54</f>
        <v>0</v>
      </c>
      <c r="C1169" s="38" t="s">
        <v>70</v>
      </c>
      <c r="D1169" s="15">
        <f>EXEMPTIONS!D54</f>
        <v>0</v>
      </c>
      <c r="E1169" s="19"/>
      <c r="F1169" s="19"/>
      <c r="G1169" s="183"/>
      <c r="H1169" s="183"/>
    </row>
    <row r="1170" spans="1:8" ht="18" customHeight="1" x14ac:dyDescent="0.35">
      <c r="A1170" s="202" t="s">
        <v>84</v>
      </c>
      <c r="B1170" s="183"/>
      <c r="C1170" s="183"/>
      <c r="D1170" s="183"/>
      <c r="E1170" s="40"/>
      <c r="F1170" s="40"/>
      <c r="G1170" s="183"/>
      <c r="H1170" s="183"/>
    </row>
    <row r="1171" spans="1:8" ht="15" customHeight="1" thickBot="1" x14ac:dyDescent="0.35">
      <c r="A1171" s="54" t="s">
        <v>85</v>
      </c>
      <c r="B1171" s="55" t="e">
        <f>#REF!</f>
        <v>#REF!</v>
      </c>
      <c r="C1171" s="56" t="s">
        <v>86</v>
      </c>
      <c r="D1171" s="55" t="e">
        <f>#REF!</f>
        <v>#REF!</v>
      </c>
      <c r="E1171" s="204"/>
      <c r="F1171" s="183"/>
      <c r="G1171" s="183"/>
      <c r="H1171" s="183"/>
    </row>
    <row r="1175" spans="1:8" ht="15" customHeight="1" thickBot="1" x14ac:dyDescent="0.35"/>
    <row r="1176" spans="1:8" x14ac:dyDescent="0.3">
      <c r="A1176" s="63" t="s">
        <v>11</v>
      </c>
      <c r="B1176" s="60" t="s">
        <v>12</v>
      </c>
      <c r="C1176" s="60" t="s">
        <v>87</v>
      </c>
      <c r="D1176" s="60" t="s">
        <v>13</v>
      </c>
      <c r="E1176" s="60" t="s">
        <v>75</v>
      </c>
      <c r="F1176" s="60" t="s">
        <v>16</v>
      </c>
      <c r="G1176" s="60" t="s">
        <v>17</v>
      </c>
      <c r="H1176" s="62" t="s">
        <v>18</v>
      </c>
    </row>
    <row r="1177" spans="1:8" ht="17.399999999999999" customHeight="1" x14ac:dyDescent="0.35">
      <c r="A1177" s="64">
        <f>'CASE DATA'!A55</f>
        <v>0</v>
      </c>
      <c r="B1177" s="67">
        <f>'CASE DATA'!B55</f>
        <v>0</v>
      </c>
      <c r="C1177" s="65" t="e">
        <f>'CASE DATA'!#REF!</f>
        <v>#REF!</v>
      </c>
      <c r="D1177" s="65">
        <f>'CASE DATA'!C55</f>
        <v>0</v>
      </c>
      <c r="E1177" s="67">
        <f>'CASE DATA'!E55</f>
        <v>0</v>
      </c>
      <c r="F1177" s="67">
        <f>'CASE DATA'!F55</f>
        <v>0</v>
      </c>
      <c r="G1177" s="67">
        <f>'CASE DATA'!G55</f>
        <v>0</v>
      </c>
      <c r="H1177" s="68">
        <f>'CASE DATA'!H55</f>
        <v>0</v>
      </c>
    </row>
    <row r="1178" spans="1:8" x14ac:dyDescent="0.3">
      <c r="A1178" s="41" t="s">
        <v>20</v>
      </c>
      <c r="B1178" s="20">
        <f>'CASE DATA'!I55</f>
        <v>0</v>
      </c>
      <c r="C1178" s="21" t="s">
        <v>23</v>
      </c>
      <c r="D1178" s="24">
        <f>'CASE DATA'!L55</f>
        <v>0</v>
      </c>
      <c r="E1178" s="26" t="s">
        <v>26</v>
      </c>
      <c r="F1178" s="29">
        <f>'CASE DATA'!O55</f>
        <v>0</v>
      </c>
      <c r="G1178" s="31" t="s">
        <v>29</v>
      </c>
      <c r="H1178" s="42">
        <f>'CASE DATA'!R55</f>
        <v>0</v>
      </c>
    </row>
    <row r="1179" spans="1:8" x14ac:dyDescent="0.3">
      <c r="A1179" s="43" t="s">
        <v>76</v>
      </c>
      <c r="B1179" s="20">
        <f>'CASE DATA'!J55</f>
        <v>0</v>
      </c>
      <c r="C1179" s="22" t="s">
        <v>24</v>
      </c>
      <c r="D1179" s="24">
        <f>'CASE DATA'!M55</f>
        <v>0</v>
      </c>
      <c r="E1179" s="27" t="s">
        <v>27</v>
      </c>
      <c r="F1179" s="29">
        <f>'CASE DATA'!P55</f>
        <v>0</v>
      </c>
      <c r="G1179" s="32" t="s">
        <v>30</v>
      </c>
      <c r="H1179" s="42">
        <f>'CASE DATA'!S55</f>
        <v>0</v>
      </c>
    </row>
    <row r="1180" spans="1:8" x14ac:dyDescent="0.3">
      <c r="A1180" s="44" t="s">
        <v>22</v>
      </c>
      <c r="B1180" s="20">
        <f>'CASE DATA'!K55</f>
        <v>0</v>
      </c>
      <c r="C1180" s="23" t="s">
        <v>25</v>
      </c>
      <c r="D1180" s="25">
        <f>'CASE DATA'!N55</f>
        <v>0</v>
      </c>
      <c r="E1180" s="28" t="s">
        <v>28</v>
      </c>
      <c r="F1180" s="30">
        <f>'CASE DATA'!Q55</f>
        <v>0</v>
      </c>
      <c r="G1180" s="16"/>
      <c r="H1180" s="45"/>
    </row>
    <row r="1181" spans="1:8" x14ac:dyDescent="0.3">
      <c r="A1181" s="46" t="s">
        <v>10</v>
      </c>
      <c r="B1181" s="205">
        <f>'CASE DATA'!T55</f>
        <v>0</v>
      </c>
      <c r="C1181" s="183"/>
      <c r="D1181" s="183"/>
      <c r="E1181" s="183"/>
      <c r="F1181" s="183"/>
      <c r="G1181" s="183"/>
      <c r="H1181" s="183"/>
    </row>
    <row r="1182" spans="1:8" ht="18" customHeight="1" x14ac:dyDescent="0.35">
      <c r="A1182" s="202" t="s">
        <v>77</v>
      </c>
      <c r="B1182" s="183"/>
      <c r="C1182" s="183"/>
      <c r="D1182" s="183"/>
      <c r="E1182" s="183"/>
      <c r="F1182" s="183"/>
      <c r="G1182" s="183"/>
      <c r="H1182" s="183"/>
    </row>
    <row r="1183" spans="1:8" ht="28.8" customHeight="1" x14ac:dyDescent="0.3">
      <c r="A1183" s="47" t="s">
        <v>44</v>
      </c>
      <c r="B1183" s="33" t="s">
        <v>78</v>
      </c>
      <c r="C1183" s="34" t="s">
        <v>48</v>
      </c>
      <c r="D1183" s="34" t="s">
        <v>49</v>
      </c>
      <c r="E1183" s="34" t="s">
        <v>50</v>
      </c>
      <c r="F1183" s="35" t="s">
        <v>51</v>
      </c>
      <c r="G1183" s="14" t="s">
        <v>79</v>
      </c>
      <c r="H1183" s="48"/>
    </row>
    <row r="1184" spans="1:8" x14ac:dyDescent="0.3">
      <c r="A1184" s="49" t="str">
        <f>'EXPUNGEMENT &amp; 910.7'!E54</f>
        <v>NO</v>
      </c>
      <c r="B1184" s="49" t="str">
        <f>'EXPUNGEMENT &amp; 910.7'!H54</f>
        <v>N/A</v>
      </c>
      <c r="C1184" t="str">
        <f>'EXPUNGEMENT &amp; 910.7'!I54</f>
        <v>NO</v>
      </c>
      <c r="D1184" t="str">
        <f>'EXPUNGEMENT &amp; 910.7'!J54</f>
        <v>N/A</v>
      </c>
      <c r="E1184" t="str">
        <f>'EXPUNGEMENT &amp; 910.7'!K54</f>
        <v>N/A</v>
      </c>
      <c r="F1184" t="str">
        <f>'EXPUNGEMENT &amp; 910.7'!L54</f>
        <v>N/A</v>
      </c>
      <c r="G1184" s="17"/>
      <c r="H1184" s="50"/>
    </row>
    <row r="1185" spans="1:8" x14ac:dyDescent="0.3">
      <c r="A1185" s="51" t="s">
        <v>56</v>
      </c>
      <c r="B1185" s="36" t="s">
        <v>80</v>
      </c>
      <c r="C1185" s="37" t="s">
        <v>49</v>
      </c>
      <c r="D1185" s="37" t="s">
        <v>50</v>
      </c>
      <c r="E1185" s="17"/>
      <c r="F1185" s="17"/>
      <c r="G1185" s="17"/>
      <c r="H1185" s="50"/>
    </row>
    <row r="1186" spans="1:8" x14ac:dyDescent="0.3">
      <c r="A1186" s="52" t="str">
        <f>'EXPUNGEMENT &amp; 910.7'!S54</f>
        <v>NO</v>
      </c>
      <c r="B1186" s="52" t="str">
        <f>'EXPUNGEMENT &amp; 910.7'!T54</f>
        <v>N/A</v>
      </c>
      <c r="C1186" s="52" t="str">
        <f>'EXPUNGEMENT &amp; 910.7'!U54</f>
        <v>N/A</v>
      </c>
      <c r="D1186" s="52" t="str">
        <f>'EXPUNGEMENT &amp; 910.7'!V54</f>
        <v>N/A</v>
      </c>
      <c r="E1186" s="17"/>
      <c r="F1186" s="17"/>
      <c r="G1186" s="17"/>
      <c r="H1186" s="50"/>
    </row>
    <row r="1187" spans="1:8" ht="18" customHeight="1" x14ac:dyDescent="0.35">
      <c r="A1187" s="202" t="s">
        <v>81</v>
      </c>
      <c r="B1187" s="183"/>
      <c r="C1187" s="183"/>
      <c r="D1187" s="183"/>
      <c r="E1187" s="183"/>
      <c r="F1187" s="183"/>
      <c r="G1187" s="203">
        <v>52</v>
      </c>
      <c r="H1187" s="183"/>
    </row>
    <row r="1188" spans="1:8" x14ac:dyDescent="0.3">
      <c r="A1188" s="53" t="s">
        <v>63</v>
      </c>
      <c r="B1188" s="15">
        <f>BANKRUPTCY!C55</f>
        <v>0</v>
      </c>
      <c r="C1188" s="38" t="s">
        <v>64</v>
      </c>
      <c r="D1188" s="15">
        <f>BANKRUPTCY!E55</f>
        <v>0</v>
      </c>
      <c r="E1188" s="38" t="s">
        <v>65</v>
      </c>
      <c r="F1188" s="18">
        <f>BANKRUPTCY!F55</f>
        <v>0</v>
      </c>
      <c r="G1188" s="183"/>
      <c r="H1188" s="183"/>
    </row>
    <row r="1189" spans="1:8" ht="18" customHeight="1" x14ac:dyDescent="0.35">
      <c r="A1189" s="202" t="s">
        <v>82</v>
      </c>
      <c r="B1189" s="183"/>
      <c r="C1189" s="183"/>
      <c r="D1189" s="183"/>
      <c r="E1189" s="183"/>
      <c r="F1189" s="183"/>
      <c r="G1189" s="183"/>
      <c r="H1189" s="183"/>
    </row>
    <row r="1190" spans="1:8" x14ac:dyDescent="0.3">
      <c r="A1190" s="53" t="s">
        <v>63</v>
      </c>
      <c r="B1190" s="15">
        <f>SOL!C55</f>
        <v>0</v>
      </c>
      <c r="C1190" s="38" t="s">
        <v>64</v>
      </c>
      <c r="D1190" s="15">
        <f>SOL!D55</f>
        <v>0</v>
      </c>
      <c r="E1190" s="38" t="s">
        <v>65</v>
      </c>
      <c r="F1190" s="18">
        <f>SOL!E55</f>
        <v>0</v>
      </c>
      <c r="G1190" s="183"/>
      <c r="H1190" s="183"/>
    </row>
    <row r="1191" spans="1:8" ht="18" customHeight="1" x14ac:dyDescent="0.35">
      <c r="A1191" s="202" t="s">
        <v>83</v>
      </c>
      <c r="B1191" s="183"/>
      <c r="C1191" s="183"/>
      <c r="D1191" s="183"/>
      <c r="E1191" s="40"/>
      <c r="F1191" s="39"/>
      <c r="G1191" s="183"/>
      <c r="H1191" s="183"/>
    </row>
    <row r="1192" spans="1:8" x14ac:dyDescent="0.3">
      <c r="A1192" s="53" t="s">
        <v>69</v>
      </c>
      <c r="B1192" s="15">
        <f>EXEMPTIONS!C55</f>
        <v>0</v>
      </c>
      <c r="C1192" s="38" t="s">
        <v>70</v>
      </c>
      <c r="D1192" s="15">
        <f>EXEMPTIONS!D55</f>
        <v>0</v>
      </c>
      <c r="E1192" s="19"/>
      <c r="F1192" s="19"/>
      <c r="G1192" s="183"/>
      <c r="H1192" s="183"/>
    </row>
    <row r="1193" spans="1:8" ht="18" customHeight="1" x14ac:dyDescent="0.35">
      <c r="A1193" s="202" t="s">
        <v>84</v>
      </c>
      <c r="B1193" s="183"/>
      <c r="C1193" s="183"/>
      <c r="D1193" s="183"/>
      <c r="E1193" s="40"/>
      <c r="F1193" s="40"/>
      <c r="G1193" s="183"/>
      <c r="H1193" s="183"/>
    </row>
    <row r="1194" spans="1:8" ht="15" customHeight="1" thickBot="1" x14ac:dyDescent="0.35">
      <c r="A1194" s="54" t="s">
        <v>85</v>
      </c>
      <c r="B1194" s="55" t="e">
        <f>#REF!</f>
        <v>#REF!</v>
      </c>
      <c r="C1194" s="56" t="s">
        <v>86</v>
      </c>
      <c r="D1194" s="55" t="e">
        <f>#REF!</f>
        <v>#REF!</v>
      </c>
      <c r="E1194" s="204"/>
      <c r="F1194" s="183"/>
      <c r="G1194" s="183"/>
      <c r="H1194" s="183"/>
    </row>
    <row r="1198" spans="1:8" ht="15" customHeight="1" thickBot="1" x14ac:dyDescent="0.35"/>
    <row r="1199" spans="1:8" x14ac:dyDescent="0.3">
      <c r="A1199" s="63" t="s">
        <v>11</v>
      </c>
      <c r="B1199" s="60" t="s">
        <v>12</v>
      </c>
      <c r="C1199" s="60" t="s">
        <v>87</v>
      </c>
      <c r="D1199" s="60" t="s">
        <v>13</v>
      </c>
      <c r="E1199" s="60" t="s">
        <v>75</v>
      </c>
      <c r="F1199" s="60" t="s">
        <v>16</v>
      </c>
      <c r="G1199" s="60" t="s">
        <v>17</v>
      </c>
      <c r="H1199" s="62" t="s">
        <v>18</v>
      </c>
    </row>
    <row r="1200" spans="1:8" ht="17.399999999999999" customHeight="1" x14ac:dyDescent="0.35">
      <c r="A1200" s="64">
        <f>'CASE DATA'!A56</f>
        <v>0</v>
      </c>
      <c r="B1200" s="67">
        <f>'CASE DATA'!B56</f>
        <v>0</v>
      </c>
      <c r="C1200" s="65" t="e">
        <f>'CASE DATA'!#REF!</f>
        <v>#REF!</v>
      </c>
      <c r="D1200" s="65">
        <f>'CASE DATA'!C56</f>
        <v>0</v>
      </c>
      <c r="E1200" s="67">
        <f>'CASE DATA'!E56</f>
        <v>0</v>
      </c>
      <c r="F1200" s="67">
        <f>'CASE DATA'!F56</f>
        <v>0</v>
      </c>
      <c r="G1200" s="67">
        <f>'CASE DATA'!G56</f>
        <v>0</v>
      </c>
      <c r="H1200" s="68">
        <f>'CASE DATA'!H56</f>
        <v>0</v>
      </c>
    </row>
    <row r="1201" spans="1:8" x14ac:dyDescent="0.3">
      <c r="A1201" s="41" t="s">
        <v>20</v>
      </c>
      <c r="B1201" s="20">
        <f>'CASE DATA'!I56</f>
        <v>0</v>
      </c>
      <c r="C1201" s="21" t="s">
        <v>23</v>
      </c>
      <c r="D1201" s="24">
        <f>'CASE DATA'!L56</f>
        <v>0</v>
      </c>
      <c r="E1201" s="26" t="s">
        <v>26</v>
      </c>
      <c r="F1201" s="29">
        <f>'CASE DATA'!O56</f>
        <v>0</v>
      </c>
      <c r="G1201" s="31" t="s">
        <v>29</v>
      </c>
      <c r="H1201" s="42">
        <f>'CASE DATA'!R56</f>
        <v>0</v>
      </c>
    </row>
    <row r="1202" spans="1:8" x14ac:dyDescent="0.3">
      <c r="A1202" s="43" t="s">
        <v>76</v>
      </c>
      <c r="B1202" s="20">
        <f>'CASE DATA'!J56</f>
        <v>0</v>
      </c>
      <c r="C1202" s="22" t="s">
        <v>24</v>
      </c>
      <c r="D1202" s="24">
        <f>'CASE DATA'!M56</f>
        <v>0</v>
      </c>
      <c r="E1202" s="27" t="s">
        <v>27</v>
      </c>
      <c r="F1202" s="29">
        <f>'CASE DATA'!P56</f>
        <v>0</v>
      </c>
      <c r="G1202" s="32" t="s">
        <v>30</v>
      </c>
      <c r="H1202" s="42">
        <f>'CASE DATA'!S56</f>
        <v>0</v>
      </c>
    </row>
    <row r="1203" spans="1:8" x14ac:dyDescent="0.3">
      <c r="A1203" s="44" t="s">
        <v>22</v>
      </c>
      <c r="B1203" s="20">
        <f>'CASE DATA'!K56</f>
        <v>0</v>
      </c>
      <c r="C1203" s="23" t="s">
        <v>25</v>
      </c>
      <c r="D1203" s="25">
        <f>'CASE DATA'!N56</f>
        <v>0</v>
      </c>
      <c r="E1203" s="28" t="s">
        <v>28</v>
      </c>
      <c r="F1203" s="30">
        <f>'CASE DATA'!Q56</f>
        <v>0</v>
      </c>
      <c r="G1203" s="16"/>
      <c r="H1203" s="45"/>
    </row>
    <row r="1204" spans="1:8" x14ac:dyDescent="0.3">
      <c r="A1204" s="46" t="s">
        <v>10</v>
      </c>
      <c r="B1204" s="205">
        <f>'CASE DATA'!T56</f>
        <v>0</v>
      </c>
      <c r="C1204" s="183"/>
      <c r="D1204" s="183"/>
      <c r="E1204" s="183"/>
      <c r="F1204" s="183"/>
      <c r="G1204" s="183"/>
      <c r="H1204" s="183"/>
    </row>
    <row r="1205" spans="1:8" ht="18" customHeight="1" x14ac:dyDescent="0.35">
      <c r="A1205" s="202" t="s">
        <v>77</v>
      </c>
      <c r="B1205" s="183"/>
      <c r="C1205" s="183"/>
      <c r="D1205" s="183"/>
      <c r="E1205" s="183"/>
      <c r="F1205" s="183"/>
      <c r="G1205" s="183"/>
      <c r="H1205" s="183"/>
    </row>
    <row r="1206" spans="1:8" ht="28.8" customHeight="1" x14ac:dyDescent="0.3">
      <c r="A1206" s="47" t="s">
        <v>44</v>
      </c>
      <c r="B1206" s="33" t="s">
        <v>78</v>
      </c>
      <c r="C1206" s="34" t="s">
        <v>48</v>
      </c>
      <c r="D1206" s="34" t="s">
        <v>49</v>
      </c>
      <c r="E1206" s="34" t="s">
        <v>50</v>
      </c>
      <c r="F1206" s="35" t="s">
        <v>51</v>
      </c>
      <c r="G1206" s="14" t="s">
        <v>79</v>
      </c>
      <c r="H1206" s="48"/>
    </row>
    <row r="1207" spans="1:8" x14ac:dyDescent="0.3">
      <c r="A1207" s="49" t="str">
        <f>'EXPUNGEMENT &amp; 910.7'!E55</f>
        <v>NO</v>
      </c>
      <c r="B1207" s="49" t="str">
        <f>'EXPUNGEMENT &amp; 910.7'!H55</f>
        <v>N/A</v>
      </c>
      <c r="C1207" t="str">
        <f>'EXPUNGEMENT &amp; 910.7'!I55</f>
        <v>NO</v>
      </c>
      <c r="D1207" t="str">
        <f>'EXPUNGEMENT &amp; 910.7'!J55</f>
        <v>N/A</v>
      </c>
      <c r="E1207" t="str">
        <f>'EXPUNGEMENT &amp; 910.7'!K55</f>
        <v>N/A</v>
      </c>
      <c r="F1207" t="str">
        <f>'EXPUNGEMENT &amp; 910.7'!L55</f>
        <v>N/A</v>
      </c>
      <c r="G1207" s="17"/>
      <c r="H1207" s="50"/>
    </row>
    <row r="1208" spans="1:8" x14ac:dyDescent="0.3">
      <c r="A1208" s="51" t="s">
        <v>56</v>
      </c>
      <c r="B1208" s="36" t="s">
        <v>80</v>
      </c>
      <c r="C1208" s="37" t="s">
        <v>49</v>
      </c>
      <c r="D1208" s="37" t="s">
        <v>50</v>
      </c>
      <c r="E1208" s="17"/>
      <c r="F1208" s="17"/>
      <c r="G1208" s="17"/>
      <c r="H1208" s="50"/>
    </row>
    <row r="1209" spans="1:8" x14ac:dyDescent="0.3">
      <c r="A1209" s="52" t="str">
        <f>'EXPUNGEMENT &amp; 910.7'!S55</f>
        <v>NO</v>
      </c>
      <c r="B1209" s="52" t="str">
        <f>'EXPUNGEMENT &amp; 910.7'!T55</f>
        <v>N/A</v>
      </c>
      <c r="C1209" s="52" t="str">
        <f>'EXPUNGEMENT &amp; 910.7'!U55</f>
        <v>N/A</v>
      </c>
      <c r="D1209" s="52" t="str">
        <f>'EXPUNGEMENT &amp; 910.7'!V55</f>
        <v>N/A</v>
      </c>
      <c r="E1209" s="17"/>
      <c r="F1209" s="17"/>
      <c r="G1209" s="17"/>
      <c r="H1209" s="50"/>
    </row>
    <row r="1210" spans="1:8" ht="18.75" customHeight="1" x14ac:dyDescent="0.35">
      <c r="A1210" s="202" t="s">
        <v>81</v>
      </c>
      <c r="B1210" s="183"/>
      <c r="C1210" s="183"/>
      <c r="D1210" s="183"/>
      <c r="E1210" s="183"/>
      <c r="F1210" s="183"/>
      <c r="G1210" s="203">
        <v>53</v>
      </c>
      <c r="H1210" s="183"/>
    </row>
    <row r="1211" spans="1:8" ht="15" customHeight="1" x14ac:dyDescent="0.3">
      <c r="A1211" s="53" t="s">
        <v>63</v>
      </c>
      <c r="B1211" s="15">
        <f>BANKRUPTCY!C56</f>
        <v>0</v>
      </c>
      <c r="C1211" s="38" t="s">
        <v>64</v>
      </c>
      <c r="D1211" s="15">
        <f>BANKRUPTCY!E56</f>
        <v>0</v>
      </c>
      <c r="E1211" s="38" t="s">
        <v>65</v>
      </c>
      <c r="F1211" s="18">
        <f>BANKRUPTCY!F56</f>
        <v>0</v>
      </c>
      <c r="G1211" s="183"/>
      <c r="H1211" s="183"/>
    </row>
    <row r="1212" spans="1:8" ht="18.75" customHeight="1" x14ac:dyDescent="0.35">
      <c r="A1212" s="202" t="s">
        <v>82</v>
      </c>
      <c r="B1212" s="183"/>
      <c r="C1212" s="183"/>
      <c r="D1212" s="183"/>
      <c r="E1212" s="183"/>
      <c r="F1212" s="183"/>
      <c r="G1212" s="183"/>
      <c r="H1212" s="183"/>
    </row>
    <row r="1213" spans="1:8" ht="15" customHeight="1" x14ac:dyDescent="0.3">
      <c r="A1213" s="53" t="s">
        <v>63</v>
      </c>
      <c r="B1213" s="15">
        <f>SOL!C56</f>
        <v>0</v>
      </c>
      <c r="C1213" s="38" t="s">
        <v>64</v>
      </c>
      <c r="D1213" s="15">
        <f>SOL!D56</f>
        <v>0</v>
      </c>
      <c r="E1213" s="38" t="s">
        <v>65</v>
      </c>
      <c r="F1213" s="18">
        <f>SOL!E56</f>
        <v>0</v>
      </c>
      <c r="G1213" s="183"/>
      <c r="H1213" s="183"/>
    </row>
    <row r="1214" spans="1:8" ht="18.75" customHeight="1" x14ac:dyDescent="0.35">
      <c r="A1214" s="202" t="s">
        <v>83</v>
      </c>
      <c r="B1214" s="183"/>
      <c r="C1214" s="183"/>
      <c r="D1214" s="183"/>
      <c r="E1214" s="40"/>
      <c r="F1214" s="39"/>
      <c r="G1214" s="183"/>
      <c r="H1214" s="183"/>
    </row>
    <row r="1215" spans="1:8" ht="15" customHeight="1" x14ac:dyDescent="0.3">
      <c r="A1215" s="53" t="s">
        <v>69</v>
      </c>
      <c r="B1215" s="15">
        <f>EXEMPTIONS!C56</f>
        <v>0</v>
      </c>
      <c r="C1215" s="38" t="s">
        <v>70</v>
      </c>
      <c r="D1215" s="15">
        <f>EXEMPTIONS!D56</f>
        <v>0</v>
      </c>
      <c r="E1215" s="19"/>
      <c r="F1215" s="19"/>
      <c r="G1215" s="183"/>
      <c r="H1215" s="183"/>
    </row>
    <row r="1216" spans="1:8" ht="18.75" customHeight="1" x14ac:dyDescent="0.35">
      <c r="A1216" s="202" t="s">
        <v>84</v>
      </c>
      <c r="B1216" s="183"/>
      <c r="C1216" s="183"/>
      <c r="D1216" s="183"/>
      <c r="E1216" s="40"/>
      <c r="F1216" s="40"/>
      <c r="G1216" s="183"/>
      <c r="H1216" s="183"/>
    </row>
    <row r="1217" spans="1:8" ht="15" customHeight="1" thickBot="1" x14ac:dyDescent="0.35">
      <c r="A1217" s="54" t="s">
        <v>85</v>
      </c>
      <c r="B1217" s="55" t="e">
        <f>#REF!</f>
        <v>#REF!</v>
      </c>
      <c r="C1217" s="56" t="s">
        <v>86</v>
      </c>
      <c r="D1217" s="55" t="e">
        <f>#REF!</f>
        <v>#REF!</v>
      </c>
      <c r="E1217" s="204"/>
      <c r="F1217" s="183"/>
      <c r="G1217" s="183"/>
      <c r="H1217" s="183"/>
    </row>
    <row r="1221" spans="1:8" ht="15" customHeight="1" thickBot="1" x14ac:dyDescent="0.35"/>
    <row r="1222" spans="1:8" x14ac:dyDescent="0.3">
      <c r="A1222" s="63" t="s">
        <v>11</v>
      </c>
      <c r="B1222" s="60" t="s">
        <v>12</v>
      </c>
      <c r="C1222" s="60" t="s">
        <v>87</v>
      </c>
      <c r="D1222" s="60" t="s">
        <v>13</v>
      </c>
      <c r="E1222" s="60" t="s">
        <v>75</v>
      </c>
      <c r="F1222" s="60" t="s">
        <v>16</v>
      </c>
      <c r="G1222" s="60" t="s">
        <v>17</v>
      </c>
      <c r="H1222" s="62" t="s">
        <v>18</v>
      </c>
    </row>
    <row r="1223" spans="1:8" ht="17.399999999999999" customHeight="1" x14ac:dyDescent="0.35">
      <c r="A1223" s="64">
        <f>'CASE DATA'!A57</f>
        <v>0</v>
      </c>
      <c r="B1223" s="67">
        <f>'CASE DATA'!B57</f>
        <v>0</v>
      </c>
      <c r="C1223" s="65" t="e">
        <f>'CASE DATA'!#REF!</f>
        <v>#REF!</v>
      </c>
      <c r="D1223" s="65">
        <f>'CASE DATA'!C57</f>
        <v>0</v>
      </c>
      <c r="E1223" s="67">
        <f>'CASE DATA'!E57</f>
        <v>0</v>
      </c>
      <c r="F1223" s="67">
        <f>'CASE DATA'!F57</f>
        <v>0</v>
      </c>
      <c r="G1223" s="67">
        <f>'CASE DATA'!G57</f>
        <v>0</v>
      </c>
      <c r="H1223" s="68">
        <f>'CASE DATA'!H57</f>
        <v>0</v>
      </c>
    </row>
    <row r="1224" spans="1:8" x14ac:dyDescent="0.3">
      <c r="A1224" s="41" t="s">
        <v>20</v>
      </c>
      <c r="B1224" s="20">
        <f>'CASE DATA'!I57</f>
        <v>0</v>
      </c>
      <c r="C1224" s="21" t="s">
        <v>23</v>
      </c>
      <c r="D1224" s="24">
        <f>'CASE DATA'!L57</f>
        <v>0</v>
      </c>
      <c r="E1224" s="26" t="s">
        <v>26</v>
      </c>
      <c r="F1224" s="29">
        <f>'CASE DATA'!O57</f>
        <v>0</v>
      </c>
      <c r="G1224" s="31" t="s">
        <v>29</v>
      </c>
      <c r="H1224" s="42">
        <f>'CASE DATA'!R57</f>
        <v>0</v>
      </c>
    </row>
    <row r="1225" spans="1:8" x14ac:dyDescent="0.3">
      <c r="A1225" s="43" t="s">
        <v>76</v>
      </c>
      <c r="B1225" s="20">
        <f>'CASE DATA'!J57</f>
        <v>0</v>
      </c>
      <c r="C1225" s="22" t="s">
        <v>24</v>
      </c>
      <c r="D1225" s="24">
        <f>'CASE DATA'!M57</f>
        <v>0</v>
      </c>
      <c r="E1225" s="27" t="s">
        <v>27</v>
      </c>
      <c r="F1225" s="29">
        <f>'CASE DATA'!P57</f>
        <v>0</v>
      </c>
      <c r="G1225" s="32" t="s">
        <v>30</v>
      </c>
      <c r="H1225" s="42">
        <f>'CASE DATA'!S57</f>
        <v>0</v>
      </c>
    </row>
    <row r="1226" spans="1:8" x14ac:dyDescent="0.3">
      <c r="A1226" s="44" t="s">
        <v>22</v>
      </c>
      <c r="B1226" s="20">
        <f>'CASE DATA'!K57</f>
        <v>0</v>
      </c>
      <c r="C1226" s="23" t="s">
        <v>25</v>
      </c>
      <c r="D1226" s="25">
        <f>'CASE DATA'!N57</f>
        <v>0</v>
      </c>
      <c r="E1226" s="28" t="s">
        <v>28</v>
      </c>
      <c r="F1226" s="30">
        <f>'CASE DATA'!Q57</f>
        <v>0</v>
      </c>
      <c r="G1226" s="16"/>
      <c r="H1226" s="45"/>
    </row>
    <row r="1227" spans="1:8" x14ac:dyDescent="0.3">
      <c r="A1227" s="46" t="s">
        <v>10</v>
      </c>
      <c r="B1227" s="205">
        <f>'CASE DATA'!T57</f>
        <v>0</v>
      </c>
      <c r="C1227" s="183"/>
      <c r="D1227" s="183"/>
      <c r="E1227" s="183"/>
      <c r="F1227" s="183"/>
      <c r="G1227" s="183"/>
      <c r="H1227" s="183"/>
    </row>
    <row r="1228" spans="1:8" ht="18" customHeight="1" x14ac:dyDescent="0.35">
      <c r="A1228" s="202" t="s">
        <v>77</v>
      </c>
      <c r="B1228" s="183"/>
      <c r="C1228" s="183"/>
      <c r="D1228" s="183"/>
      <c r="E1228" s="183"/>
      <c r="F1228" s="183"/>
      <c r="G1228" s="183"/>
      <c r="H1228" s="183"/>
    </row>
    <row r="1229" spans="1:8" ht="28.8" customHeight="1" x14ac:dyDescent="0.3">
      <c r="A1229" s="47" t="s">
        <v>44</v>
      </c>
      <c r="B1229" s="33" t="s">
        <v>78</v>
      </c>
      <c r="C1229" s="34" t="s">
        <v>48</v>
      </c>
      <c r="D1229" s="34" t="s">
        <v>49</v>
      </c>
      <c r="E1229" s="34" t="s">
        <v>50</v>
      </c>
      <c r="F1229" s="35" t="s">
        <v>51</v>
      </c>
      <c r="G1229" s="14" t="s">
        <v>79</v>
      </c>
      <c r="H1229" s="48"/>
    </row>
    <row r="1230" spans="1:8" x14ac:dyDescent="0.3">
      <c r="A1230" s="49" t="str">
        <f>'EXPUNGEMENT &amp; 910.7'!E56</f>
        <v>NO</v>
      </c>
      <c r="B1230" s="49" t="str">
        <f>'EXPUNGEMENT &amp; 910.7'!H56</f>
        <v>N/A</v>
      </c>
      <c r="C1230" t="str">
        <f>'EXPUNGEMENT &amp; 910.7'!I56</f>
        <v>NO</v>
      </c>
      <c r="D1230" t="str">
        <f>'EXPUNGEMENT &amp; 910.7'!J56</f>
        <v>N/A</v>
      </c>
      <c r="E1230" t="str">
        <f>'EXPUNGEMENT &amp; 910.7'!K56</f>
        <v>N/A</v>
      </c>
      <c r="F1230" t="str">
        <f>'EXPUNGEMENT &amp; 910.7'!L56</f>
        <v>N/A</v>
      </c>
      <c r="G1230" s="17"/>
      <c r="H1230" s="50"/>
    </row>
    <row r="1231" spans="1:8" x14ac:dyDescent="0.3">
      <c r="A1231" s="51" t="s">
        <v>56</v>
      </c>
      <c r="B1231" s="36" t="s">
        <v>80</v>
      </c>
      <c r="C1231" s="37" t="s">
        <v>49</v>
      </c>
      <c r="D1231" s="37" t="s">
        <v>50</v>
      </c>
      <c r="E1231" s="17"/>
      <c r="F1231" s="17"/>
      <c r="G1231" s="17"/>
      <c r="H1231" s="50"/>
    </row>
    <row r="1232" spans="1:8" x14ac:dyDescent="0.3">
      <c r="A1232" s="52" t="str">
        <f>'EXPUNGEMENT &amp; 910.7'!S56</f>
        <v>NO</v>
      </c>
      <c r="B1232" s="52" t="str">
        <f>'EXPUNGEMENT &amp; 910.7'!T56</f>
        <v>N/A</v>
      </c>
      <c r="C1232" s="52" t="str">
        <f>'EXPUNGEMENT &amp; 910.7'!U56</f>
        <v>N/A</v>
      </c>
      <c r="D1232" s="52" t="str">
        <f>'EXPUNGEMENT &amp; 910.7'!V56</f>
        <v>N/A</v>
      </c>
      <c r="E1232" s="17"/>
      <c r="F1232" s="17"/>
      <c r="G1232" s="17"/>
      <c r="H1232" s="50"/>
    </row>
    <row r="1233" spans="1:8" ht="18" customHeight="1" x14ac:dyDescent="0.35">
      <c r="A1233" s="202" t="s">
        <v>81</v>
      </c>
      <c r="B1233" s="183"/>
      <c r="C1233" s="183"/>
      <c r="D1233" s="183"/>
      <c r="E1233" s="183"/>
      <c r="F1233" s="183"/>
      <c r="G1233" s="203">
        <v>54</v>
      </c>
      <c r="H1233" s="183"/>
    </row>
    <row r="1234" spans="1:8" x14ac:dyDescent="0.3">
      <c r="A1234" s="53" t="s">
        <v>63</v>
      </c>
      <c r="B1234" s="15">
        <f>BANKRUPTCY!C57</f>
        <v>0</v>
      </c>
      <c r="C1234" s="38" t="s">
        <v>64</v>
      </c>
      <c r="D1234" s="15">
        <f>BANKRUPTCY!E57</f>
        <v>0</v>
      </c>
      <c r="E1234" s="38" t="s">
        <v>65</v>
      </c>
      <c r="F1234" s="18">
        <f>BANKRUPTCY!F57</f>
        <v>0</v>
      </c>
      <c r="G1234" s="183"/>
      <c r="H1234" s="183"/>
    </row>
    <row r="1235" spans="1:8" ht="18" customHeight="1" x14ac:dyDescent="0.35">
      <c r="A1235" s="202" t="s">
        <v>82</v>
      </c>
      <c r="B1235" s="183"/>
      <c r="C1235" s="183"/>
      <c r="D1235" s="183"/>
      <c r="E1235" s="183"/>
      <c r="F1235" s="183"/>
      <c r="G1235" s="183"/>
      <c r="H1235" s="183"/>
    </row>
    <row r="1236" spans="1:8" x14ac:dyDescent="0.3">
      <c r="A1236" s="53" t="s">
        <v>63</v>
      </c>
      <c r="B1236" s="15">
        <f>SOL!C57</f>
        <v>0</v>
      </c>
      <c r="C1236" s="38" t="s">
        <v>64</v>
      </c>
      <c r="D1236" s="15">
        <f>SOL!D57</f>
        <v>0</v>
      </c>
      <c r="E1236" s="38" t="s">
        <v>65</v>
      </c>
      <c r="F1236" s="18">
        <f>SOL!E57</f>
        <v>0</v>
      </c>
      <c r="G1236" s="183"/>
      <c r="H1236" s="183"/>
    </row>
    <row r="1237" spans="1:8" ht="18" customHeight="1" x14ac:dyDescent="0.35">
      <c r="A1237" s="202" t="s">
        <v>83</v>
      </c>
      <c r="B1237" s="183"/>
      <c r="C1237" s="183"/>
      <c r="D1237" s="183"/>
      <c r="E1237" s="40"/>
      <c r="F1237" s="39"/>
      <c r="G1237" s="183"/>
      <c r="H1237" s="183"/>
    </row>
    <row r="1238" spans="1:8" x14ac:dyDescent="0.3">
      <c r="A1238" s="53" t="s">
        <v>69</v>
      </c>
      <c r="B1238" s="15">
        <f>EXEMPTIONS!C57</f>
        <v>0</v>
      </c>
      <c r="C1238" s="38" t="s">
        <v>70</v>
      </c>
      <c r="D1238" s="15">
        <f>EXEMPTIONS!D57</f>
        <v>0</v>
      </c>
      <c r="E1238" s="19"/>
      <c r="F1238" s="19"/>
      <c r="G1238" s="183"/>
      <c r="H1238" s="183"/>
    </row>
    <row r="1239" spans="1:8" ht="18" customHeight="1" x14ac:dyDescent="0.35">
      <c r="A1239" s="202" t="s">
        <v>84</v>
      </c>
      <c r="B1239" s="183"/>
      <c r="C1239" s="183"/>
      <c r="D1239" s="183"/>
      <c r="E1239" s="40"/>
      <c r="F1239" s="40"/>
      <c r="G1239" s="183"/>
      <c r="H1239" s="183"/>
    </row>
    <row r="1240" spans="1:8" ht="15" customHeight="1" thickBot="1" x14ac:dyDescent="0.35">
      <c r="A1240" s="54" t="s">
        <v>85</v>
      </c>
      <c r="B1240" s="55" t="e">
        <f>#REF!</f>
        <v>#REF!</v>
      </c>
      <c r="C1240" s="56" t="s">
        <v>86</v>
      </c>
      <c r="D1240" s="55" t="e">
        <f>#REF!</f>
        <v>#REF!</v>
      </c>
      <c r="E1240" s="204"/>
      <c r="F1240" s="183"/>
      <c r="G1240" s="183"/>
      <c r="H1240" s="183"/>
    </row>
  </sheetData>
  <mergeCells count="433">
    <mergeCell ref="C3:C4"/>
    <mergeCell ref="A1228:H1228"/>
    <mergeCell ref="A1233:F1233"/>
    <mergeCell ref="G1233:H1239"/>
    <mergeCell ref="A1235:F1235"/>
    <mergeCell ref="A1237:D1237"/>
    <mergeCell ref="A1239:D1239"/>
    <mergeCell ref="E1240:H1240"/>
    <mergeCell ref="A1182:H1182"/>
    <mergeCell ref="A1187:F1187"/>
    <mergeCell ref="G1187:H1193"/>
    <mergeCell ref="A1189:F1189"/>
    <mergeCell ref="A1191:D1191"/>
    <mergeCell ref="A1193:D1193"/>
    <mergeCell ref="E1194:H1194"/>
    <mergeCell ref="E1217:H1217"/>
    <mergeCell ref="B1227:H1227"/>
    <mergeCell ref="A1216:D1216"/>
    <mergeCell ref="A1214:D1214"/>
    <mergeCell ref="A1212:F1212"/>
    <mergeCell ref="G1210:H1216"/>
    <mergeCell ref="A1210:F1210"/>
    <mergeCell ref="A1205:H1205"/>
    <mergeCell ref="B1204:H1204"/>
    <mergeCell ref="B1158:H1158"/>
    <mergeCell ref="A1159:H1159"/>
    <mergeCell ref="A1164:F1164"/>
    <mergeCell ref="G1164:H1170"/>
    <mergeCell ref="A1166:F1166"/>
    <mergeCell ref="A1168:D1168"/>
    <mergeCell ref="A1170:D1170"/>
    <mergeCell ref="E1171:H1171"/>
    <mergeCell ref="B1181:H1181"/>
    <mergeCell ref="E1125:H1125"/>
    <mergeCell ref="B1135:H1135"/>
    <mergeCell ref="A1136:H1136"/>
    <mergeCell ref="A1141:F1141"/>
    <mergeCell ref="G1141:H1147"/>
    <mergeCell ref="A1143:F1143"/>
    <mergeCell ref="A1145:D1145"/>
    <mergeCell ref="A1147:D1147"/>
    <mergeCell ref="E1148:H1148"/>
    <mergeCell ref="E1033:H1033"/>
    <mergeCell ref="B1043:H1043"/>
    <mergeCell ref="A1044:H1044"/>
    <mergeCell ref="A1049:F1049"/>
    <mergeCell ref="G1049:H1055"/>
    <mergeCell ref="A1051:F1051"/>
    <mergeCell ref="A1053:D1053"/>
    <mergeCell ref="A1055:D1055"/>
    <mergeCell ref="E1056:H1056"/>
    <mergeCell ref="E987:H987"/>
    <mergeCell ref="B1020:H1020"/>
    <mergeCell ref="A1021:H1021"/>
    <mergeCell ref="A1026:F1026"/>
    <mergeCell ref="G1026:H1032"/>
    <mergeCell ref="A1028:F1028"/>
    <mergeCell ref="A1030:D1030"/>
    <mergeCell ref="A1032:D1032"/>
    <mergeCell ref="E1010:H1010"/>
    <mergeCell ref="A1009:D1009"/>
    <mergeCell ref="A1007:D1007"/>
    <mergeCell ref="A1005:F1005"/>
    <mergeCell ref="G1003:H1009"/>
    <mergeCell ref="A1003:F1003"/>
    <mergeCell ref="A998:H998"/>
    <mergeCell ref="B997:H997"/>
    <mergeCell ref="A906:H906"/>
    <mergeCell ref="A911:F911"/>
    <mergeCell ref="G911:H917"/>
    <mergeCell ref="A913:F913"/>
    <mergeCell ref="A915:D915"/>
    <mergeCell ref="A917:D917"/>
    <mergeCell ref="E918:H918"/>
    <mergeCell ref="A929:H929"/>
    <mergeCell ref="A934:F934"/>
    <mergeCell ref="G934:H940"/>
    <mergeCell ref="A936:F936"/>
    <mergeCell ref="A938:D938"/>
    <mergeCell ref="A940:D940"/>
    <mergeCell ref="B928:H928"/>
    <mergeCell ref="B882:H882"/>
    <mergeCell ref="A883:H883"/>
    <mergeCell ref="A888:F888"/>
    <mergeCell ref="G888:H894"/>
    <mergeCell ref="A890:F890"/>
    <mergeCell ref="A892:D892"/>
    <mergeCell ref="A894:D894"/>
    <mergeCell ref="E895:H895"/>
    <mergeCell ref="B905:H905"/>
    <mergeCell ref="B836:H836"/>
    <mergeCell ref="A837:H837"/>
    <mergeCell ref="A842:F842"/>
    <mergeCell ref="G842:H848"/>
    <mergeCell ref="A844:F844"/>
    <mergeCell ref="A846:D846"/>
    <mergeCell ref="A848:D848"/>
    <mergeCell ref="E849:H849"/>
    <mergeCell ref="E872:H872"/>
    <mergeCell ref="A860:H860"/>
    <mergeCell ref="B859:H859"/>
    <mergeCell ref="A871:D871"/>
    <mergeCell ref="A869:D869"/>
    <mergeCell ref="A867:F867"/>
    <mergeCell ref="G865:H871"/>
    <mergeCell ref="A865:F865"/>
    <mergeCell ref="E803:H803"/>
    <mergeCell ref="B813:H813"/>
    <mergeCell ref="A814:H814"/>
    <mergeCell ref="A819:F819"/>
    <mergeCell ref="G819:H825"/>
    <mergeCell ref="A821:F821"/>
    <mergeCell ref="A823:D823"/>
    <mergeCell ref="A825:D825"/>
    <mergeCell ref="E826:H826"/>
    <mergeCell ref="A779:D779"/>
    <mergeCell ref="E780:H780"/>
    <mergeCell ref="B790:H790"/>
    <mergeCell ref="A791:H791"/>
    <mergeCell ref="A796:F796"/>
    <mergeCell ref="G796:H802"/>
    <mergeCell ref="A798:F798"/>
    <mergeCell ref="A800:D800"/>
    <mergeCell ref="A802:D802"/>
    <mergeCell ref="A699:H699"/>
    <mergeCell ref="A704:F704"/>
    <mergeCell ref="G704:H710"/>
    <mergeCell ref="A706:F706"/>
    <mergeCell ref="A708:D708"/>
    <mergeCell ref="A710:D710"/>
    <mergeCell ref="E711:H711"/>
    <mergeCell ref="A727:F727"/>
    <mergeCell ref="G727:H733"/>
    <mergeCell ref="A729:F729"/>
    <mergeCell ref="A731:D731"/>
    <mergeCell ref="A733:D733"/>
    <mergeCell ref="A722:H722"/>
    <mergeCell ref="B721:H721"/>
    <mergeCell ref="B675:H675"/>
    <mergeCell ref="A676:H676"/>
    <mergeCell ref="A681:F681"/>
    <mergeCell ref="G681:H687"/>
    <mergeCell ref="A683:F683"/>
    <mergeCell ref="A685:D685"/>
    <mergeCell ref="A687:D687"/>
    <mergeCell ref="E688:H688"/>
    <mergeCell ref="B698:H698"/>
    <mergeCell ref="E619:H619"/>
    <mergeCell ref="B629:H629"/>
    <mergeCell ref="A630:H630"/>
    <mergeCell ref="A635:F635"/>
    <mergeCell ref="G635:H641"/>
    <mergeCell ref="A637:F637"/>
    <mergeCell ref="A639:D639"/>
    <mergeCell ref="A641:D641"/>
    <mergeCell ref="E642:H642"/>
    <mergeCell ref="A589:F589"/>
    <mergeCell ref="G589:H595"/>
    <mergeCell ref="A591:F591"/>
    <mergeCell ref="A593:D593"/>
    <mergeCell ref="A595:D595"/>
    <mergeCell ref="E596:H596"/>
    <mergeCell ref="B606:H606"/>
    <mergeCell ref="A607:H607"/>
    <mergeCell ref="A612:F612"/>
    <mergeCell ref="G612:H618"/>
    <mergeCell ref="A614:F614"/>
    <mergeCell ref="A616:D616"/>
    <mergeCell ref="A618:D618"/>
    <mergeCell ref="B560:H560"/>
    <mergeCell ref="A561:H561"/>
    <mergeCell ref="A566:F566"/>
    <mergeCell ref="G566:H572"/>
    <mergeCell ref="A568:F568"/>
    <mergeCell ref="A570:D570"/>
    <mergeCell ref="A572:D572"/>
    <mergeCell ref="E573:H573"/>
    <mergeCell ref="A584:H584"/>
    <mergeCell ref="E274:H274"/>
    <mergeCell ref="E251:H251"/>
    <mergeCell ref="B261:H261"/>
    <mergeCell ref="A262:H262"/>
    <mergeCell ref="A267:F267"/>
    <mergeCell ref="G267:H273"/>
    <mergeCell ref="A269:F269"/>
    <mergeCell ref="A271:D271"/>
    <mergeCell ref="A273:D273"/>
    <mergeCell ref="A221:F221"/>
    <mergeCell ref="G221:H227"/>
    <mergeCell ref="A223:F223"/>
    <mergeCell ref="A225:D225"/>
    <mergeCell ref="A227:D227"/>
    <mergeCell ref="B238:H238"/>
    <mergeCell ref="A239:H239"/>
    <mergeCell ref="A244:F244"/>
    <mergeCell ref="G244:H250"/>
    <mergeCell ref="A246:F246"/>
    <mergeCell ref="A248:D248"/>
    <mergeCell ref="A250:D250"/>
    <mergeCell ref="E67:H67"/>
    <mergeCell ref="E182:H182"/>
    <mergeCell ref="B169:H169"/>
    <mergeCell ref="B146:H146"/>
    <mergeCell ref="B123:H123"/>
    <mergeCell ref="B100:H100"/>
    <mergeCell ref="A170:H170"/>
    <mergeCell ref="A175:F175"/>
    <mergeCell ref="G175:H181"/>
    <mergeCell ref="A177:F177"/>
    <mergeCell ref="A179:D179"/>
    <mergeCell ref="A181:D181"/>
    <mergeCell ref="E159:H159"/>
    <mergeCell ref="G129:H135"/>
    <mergeCell ref="G106:H112"/>
    <mergeCell ref="A106:F106"/>
    <mergeCell ref="A108:F108"/>
    <mergeCell ref="G152:H158"/>
    <mergeCell ref="A147:H147"/>
    <mergeCell ref="A152:F152"/>
    <mergeCell ref="A154:F154"/>
    <mergeCell ref="A156:D156"/>
    <mergeCell ref="A158:D158"/>
    <mergeCell ref="E136:H136"/>
    <mergeCell ref="B8:H8"/>
    <mergeCell ref="A9:H9"/>
    <mergeCell ref="E21:H21"/>
    <mergeCell ref="G14:H20"/>
    <mergeCell ref="A14:F14"/>
    <mergeCell ref="A16:F16"/>
    <mergeCell ref="A18:D18"/>
    <mergeCell ref="A20:D20"/>
    <mergeCell ref="G60:H66"/>
    <mergeCell ref="A37:F37"/>
    <mergeCell ref="G37:H43"/>
    <mergeCell ref="A32:H32"/>
    <mergeCell ref="B31:H31"/>
    <mergeCell ref="E44:H44"/>
    <mergeCell ref="A43:D43"/>
    <mergeCell ref="A41:D41"/>
    <mergeCell ref="A39:F39"/>
    <mergeCell ref="C26:D26"/>
    <mergeCell ref="C27:D27"/>
    <mergeCell ref="G83:H89"/>
    <mergeCell ref="B77:H77"/>
    <mergeCell ref="B376:H376"/>
    <mergeCell ref="A308:H308"/>
    <mergeCell ref="A313:F313"/>
    <mergeCell ref="G313:H319"/>
    <mergeCell ref="A315:F315"/>
    <mergeCell ref="A317:D317"/>
    <mergeCell ref="A319:D319"/>
    <mergeCell ref="B284:H284"/>
    <mergeCell ref="A285:H285"/>
    <mergeCell ref="A290:F290"/>
    <mergeCell ref="G290:H296"/>
    <mergeCell ref="A292:F292"/>
    <mergeCell ref="A294:D294"/>
    <mergeCell ref="A296:D296"/>
    <mergeCell ref="E320:H320"/>
    <mergeCell ref="B330:H330"/>
    <mergeCell ref="A78:H78"/>
    <mergeCell ref="A83:F83"/>
    <mergeCell ref="A85:F85"/>
    <mergeCell ref="A87:D87"/>
    <mergeCell ref="A89:D89"/>
    <mergeCell ref="A101:H101"/>
    <mergeCell ref="A388:D388"/>
    <mergeCell ref="A386:D386"/>
    <mergeCell ref="A384:F384"/>
    <mergeCell ref="G382:H388"/>
    <mergeCell ref="A382:F382"/>
    <mergeCell ref="A377:H377"/>
    <mergeCell ref="A135:D135"/>
    <mergeCell ref="A110:D110"/>
    <mergeCell ref="A112:D112"/>
    <mergeCell ref="A124:H124"/>
    <mergeCell ref="A129:F129"/>
    <mergeCell ref="A131:F131"/>
    <mergeCell ref="A133:D133"/>
    <mergeCell ref="E228:H228"/>
    <mergeCell ref="E205:H205"/>
    <mergeCell ref="B192:H192"/>
    <mergeCell ref="A193:H193"/>
    <mergeCell ref="A198:F198"/>
    <mergeCell ref="G198:H204"/>
    <mergeCell ref="A200:F200"/>
    <mergeCell ref="A202:D202"/>
    <mergeCell ref="A204:D204"/>
    <mergeCell ref="B215:H215"/>
    <mergeCell ref="A216:H216"/>
    <mergeCell ref="E366:H366"/>
    <mergeCell ref="E343:H343"/>
    <mergeCell ref="B353:H353"/>
    <mergeCell ref="A354:H354"/>
    <mergeCell ref="A359:F359"/>
    <mergeCell ref="G359:H365"/>
    <mergeCell ref="A361:F361"/>
    <mergeCell ref="A363:D363"/>
    <mergeCell ref="A365:D365"/>
    <mergeCell ref="A469:H469"/>
    <mergeCell ref="A474:F474"/>
    <mergeCell ref="G474:H480"/>
    <mergeCell ref="A476:F476"/>
    <mergeCell ref="A478:D478"/>
    <mergeCell ref="B422:H422"/>
    <mergeCell ref="A423:H423"/>
    <mergeCell ref="A480:D480"/>
    <mergeCell ref="A434:D434"/>
    <mergeCell ref="E435:H435"/>
    <mergeCell ref="A428:F428"/>
    <mergeCell ref="G428:H434"/>
    <mergeCell ref="A430:F430"/>
    <mergeCell ref="A432:D432"/>
    <mergeCell ref="A1067:H1067"/>
    <mergeCell ref="B1066:H1066"/>
    <mergeCell ref="A1072:F1072"/>
    <mergeCell ref="G1072:H1078"/>
    <mergeCell ref="A1074:F1074"/>
    <mergeCell ref="A1076:D1076"/>
    <mergeCell ref="A1078:D1078"/>
    <mergeCell ref="E1079:H1079"/>
    <mergeCell ref="B1089:H1089"/>
    <mergeCell ref="A1090:H1090"/>
    <mergeCell ref="A1095:F1095"/>
    <mergeCell ref="A1113:H1113"/>
    <mergeCell ref="A1118:F1118"/>
    <mergeCell ref="G1118:H1124"/>
    <mergeCell ref="A1120:F1120"/>
    <mergeCell ref="A1122:D1122"/>
    <mergeCell ref="A1124:D1124"/>
    <mergeCell ref="G1095:H1101"/>
    <mergeCell ref="A1097:F1097"/>
    <mergeCell ref="A1099:D1099"/>
    <mergeCell ref="A1101:D1101"/>
    <mergeCell ref="E1102:H1102"/>
    <mergeCell ref="B1112:H1112"/>
    <mergeCell ref="B974:H974"/>
    <mergeCell ref="A975:H975"/>
    <mergeCell ref="A980:F980"/>
    <mergeCell ref="G980:H986"/>
    <mergeCell ref="A982:F982"/>
    <mergeCell ref="A984:D984"/>
    <mergeCell ref="E941:H941"/>
    <mergeCell ref="B951:H951"/>
    <mergeCell ref="A952:H952"/>
    <mergeCell ref="A957:F957"/>
    <mergeCell ref="G957:H963"/>
    <mergeCell ref="A959:F959"/>
    <mergeCell ref="A961:D961"/>
    <mergeCell ref="A963:D963"/>
    <mergeCell ref="E964:H964"/>
    <mergeCell ref="A986:D986"/>
    <mergeCell ref="E734:H734"/>
    <mergeCell ref="B744:H744"/>
    <mergeCell ref="A745:H745"/>
    <mergeCell ref="A750:F750"/>
    <mergeCell ref="G750:H756"/>
    <mergeCell ref="A752:F752"/>
    <mergeCell ref="A754:D754"/>
    <mergeCell ref="A756:D756"/>
    <mergeCell ref="E757:H757"/>
    <mergeCell ref="B767:H767"/>
    <mergeCell ref="A768:H768"/>
    <mergeCell ref="A773:F773"/>
    <mergeCell ref="G773:H779"/>
    <mergeCell ref="A775:F775"/>
    <mergeCell ref="A777:D777"/>
    <mergeCell ref="E527:H527"/>
    <mergeCell ref="B445:H445"/>
    <mergeCell ref="E665:H665"/>
    <mergeCell ref="A664:D664"/>
    <mergeCell ref="A662:D662"/>
    <mergeCell ref="A660:F660"/>
    <mergeCell ref="G658:H664"/>
    <mergeCell ref="A658:F658"/>
    <mergeCell ref="A653:H653"/>
    <mergeCell ref="B652:H652"/>
    <mergeCell ref="B583:H583"/>
    <mergeCell ref="E550:H550"/>
    <mergeCell ref="B537:H537"/>
    <mergeCell ref="A538:H538"/>
    <mergeCell ref="A543:F543"/>
    <mergeCell ref="G543:H549"/>
    <mergeCell ref="A545:F545"/>
    <mergeCell ref="A547:D547"/>
    <mergeCell ref="A524:D524"/>
    <mergeCell ref="A522:F522"/>
    <mergeCell ref="G520:H526"/>
    <mergeCell ref="A520:F520"/>
    <mergeCell ref="A515:H515"/>
    <mergeCell ref="B514:H514"/>
    <mergeCell ref="B54:H54"/>
    <mergeCell ref="A64:D64"/>
    <mergeCell ref="A62:F62"/>
    <mergeCell ref="A60:F60"/>
    <mergeCell ref="A55:H55"/>
    <mergeCell ref="A66:D66"/>
    <mergeCell ref="A499:F499"/>
    <mergeCell ref="A501:D501"/>
    <mergeCell ref="A503:D503"/>
    <mergeCell ref="E481:H481"/>
    <mergeCell ref="E458:H458"/>
    <mergeCell ref="E412:H412"/>
    <mergeCell ref="B399:H399"/>
    <mergeCell ref="A400:H400"/>
    <mergeCell ref="A405:F405"/>
    <mergeCell ref="G405:H411"/>
    <mergeCell ref="A331:H331"/>
    <mergeCell ref="B468:H468"/>
    <mergeCell ref="A336:F336"/>
    <mergeCell ref="G336:H342"/>
    <mergeCell ref="A338:F338"/>
    <mergeCell ref="A340:D340"/>
    <mergeCell ref="A342:D342"/>
    <mergeCell ref="E297:H297"/>
    <mergeCell ref="B307:H307"/>
    <mergeCell ref="A549:D549"/>
    <mergeCell ref="E504:H504"/>
    <mergeCell ref="B491:H491"/>
    <mergeCell ref="A492:H492"/>
    <mergeCell ref="A497:F497"/>
    <mergeCell ref="G497:H503"/>
    <mergeCell ref="E389:H389"/>
    <mergeCell ref="A407:F407"/>
    <mergeCell ref="A409:D409"/>
    <mergeCell ref="A411:D411"/>
    <mergeCell ref="A446:H446"/>
    <mergeCell ref="A451:F451"/>
    <mergeCell ref="G451:H457"/>
    <mergeCell ref="A453:F453"/>
    <mergeCell ref="A455:D455"/>
    <mergeCell ref="A457:D457"/>
    <mergeCell ref="A526:D526"/>
  </mergeCells>
  <pageMargins left="0.25" right="0.25" top="0.25" bottom="0.25" header="0.3" footer="0.3"/>
  <pageSetup scale="73" fitToHeight="0" orientation="portrait" r:id="rId1"/>
  <rowBreaks count="26" manualBreakCount="26">
    <brk id="46" max="16383" man="1"/>
    <brk id="92" max="16383" man="1"/>
    <brk id="138" max="16383" man="1"/>
    <brk id="184" max="16383" man="1"/>
    <brk id="230" max="16383" man="1"/>
    <brk id="276" max="16383" man="1"/>
    <brk id="322" max="16383" man="1"/>
    <brk id="368" max="16383" man="1"/>
    <brk id="414" max="16383" man="1"/>
    <brk id="460" max="16383" man="1"/>
    <brk id="506" max="16383" man="1"/>
    <brk id="552" max="16383" man="1"/>
    <brk id="598" max="16383" man="1"/>
    <brk id="644" max="16383" man="1"/>
    <brk id="690" max="16383" man="1"/>
    <brk id="736" max="16383" man="1"/>
    <brk id="782" max="16383" man="1"/>
    <brk id="828" max="16383" man="1"/>
    <brk id="874" max="16383" man="1"/>
    <brk id="920" max="16383" man="1"/>
    <brk id="966" max="16383" man="1"/>
    <brk id="1012" max="16383" man="1"/>
    <brk id="1058" max="16383" man="1"/>
    <brk id="1104" max="16383" man="1"/>
    <brk id="1150" max="16383" man="1"/>
    <brk id="1196" max="16383" man="1"/>
  </rowBreaks>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9"/>
  <dimension ref="A1:K35"/>
  <sheetViews>
    <sheetView zoomScaleNormal="100" workbookViewId="0">
      <selection activeCell="F18" sqref="F18"/>
    </sheetView>
  </sheetViews>
  <sheetFormatPr defaultColWidth="8.77734375" defaultRowHeight="14.4" x14ac:dyDescent="0.3"/>
  <cols>
    <col min="1" max="1" width="17.44140625" style="159" customWidth="1"/>
    <col min="2" max="2" width="11.109375" style="159" customWidth="1"/>
    <col min="3" max="4" width="10.77734375" style="159" customWidth="1"/>
    <col min="5" max="5" width="30.33203125" style="159" customWidth="1"/>
    <col min="6" max="7" width="10.109375" style="159" customWidth="1"/>
    <col min="9" max="9" width="15.109375" style="159" customWidth="1"/>
    <col min="10" max="10" width="14" style="159" customWidth="1"/>
    <col min="11" max="11" width="12.77734375" style="159" customWidth="1"/>
  </cols>
  <sheetData>
    <row r="1" spans="1:11" ht="15" customHeight="1" thickBot="1" x14ac:dyDescent="0.35">
      <c r="A1" s="85" t="s">
        <v>88</v>
      </c>
      <c r="B1" s="226" t="e">
        <f>IF(TABLES!L3*(F11-F12)&lt;TABLES!L2,TABLES!L2,TABLES!L3*(F11-F12))</f>
        <v>#N/A</v>
      </c>
      <c r="C1" s="183"/>
      <c r="D1" s="232" t="s">
        <v>89</v>
      </c>
      <c r="E1" s="183"/>
      <c r="F1" s="227" t="e">
        <f>IF(TABLES!L4*B1&lt;G3, TABLES!L4*B1, G3)</f>
        <v>#N/A</v>
      </c>
      <c r="G1" s="183"/>
    </row>
    <row r="2" spans="1:11" ht="15" customHeight="1" thickTop="1" x14ac:dyDescent="0.3">
      <c r="A2" s="230" t="s">
        <v>33</v>
      </c>
      <c r="B2" s="183"/>
      <c r="C2" s="183"/>
      <c r="D2" s="183"/>
      <c r="E2" s="183"/>
      <c r="F2" s="183"/>
      <c r="G2" s="183"/>
    </row>
    <row r="3" spans="1:11" x14ac:dyDescent="0.3">
      <c r="A3" s="111" t="s">
        <v>90</v>
      </c>
      <c r="B3" s="229">
        <f>'BASIC INFO'!B5</f>
        <v>0</v>
      </c>
      <c r="C3" s="183"/>
      <c r="D3" s="82" t="s">
        <v>91</v>
      </c>
      <c r="E3" s="157"/>
      <c r="F3" t="s">
        <v>92</v>
      </c>
      <c r="G3" s="165">
        <f>'CASE DATA'!S1</f>
        <v>0</v>
      </c>
      <c r="J3" s="165"/>
      <c r="K3" s="166"/>
    </row>
    <row r="4" spans="1:11" x14ac:dyDescent="0.3">
      <c r="A4" s="83" t="s">
        <v>93</v>
      </c>
      <c r="B4" s="112"/>
      <c r="C4" s="231" t="s">
        <v>94</v>
      </c>
      <c r="D4" s="183"/>
      <c r="E4" s="87"/>
      <c r="F4" s="81"/>
      <c r="G4" s="81"/>
      <c r="J4" s="165"/>
      <c r="K4" s="165"/>
    </row>
    <row r="5" spans="1:11" x14ac:dyDescent="0.3">
      <c r="A5" s="214" t="s">
        <v>95</v>
      </c>
      <c r="B5" s="183"/>
      <c r="C5" s="183"/>
      <c r="D5" s="183"/>
      <c r="E5" s="183"/>
      <c r="F5" s="183"/>
      <c r="G5" s="183"/>
      <c r="J5" s="165"/>
      <c r="K5" s="165"/>
    </row>
    <row r="6" spans="1:11" x14ac:dyDescent="0.3">
      <c r="A6" s="84" t="s">
        <v>96</v>
      </c>
      <c r="B6" s="167"/>
      <c r="C6" s="215" t="s">
        <v>97</v>
      </c>
      <c r="D6" s="183"/>
      <c r="E6" s="168"/>
      <c r="F6" s="228" t="s">
        <v>98</v>
      </c>
      <c r="G6" s="183"/>
      <c r="J6" s="165"/>
    </row>
    <row r="7" spans="1:11" x14ac:dyDescent="0.3">
      <c r="A7" s="84" t="s">
        <v>99</v>
      </c>
      <c r="B7" s="167"/>
      <c r="C7" s="215" t="s">
        <v>100</v>
      </c>
      <c r="D7" s="183"/>
      <c r="E7" s="168"/>
      <c r="F7" s="86" t="s">
        <v>101</v>
      </c>
      <c r="G7" s="169"/>
    </row>
    <row r="8" spans="1:11" x14ac:dyDescent="0.3">
      <c r="A8" s="84" t="s">
        <v>102</v>
      </c>
      <c r="B8" s="167"/>
      <c r="C8" s="215" t="s">
        <v>103</v>
      </c>
      <c r="D8" s="183"/>
      <c r="E8" s="168"/>
      <c r="F8" s="86" t="s">
        <v>104</v>
      </c>
      <c r="G8" s="88"/>
    </row>
    <row r="9" spans="1:11" x14ac:dyDescent="0.3">
      <c r="A9" s="84" t="s">
        <v>105</v>
      </c>
      <c r="B9" s="167"/>
      <c r="C9" s="223"/>
      <c r="D9" s="183"/>
      <c r="E9" s="168"/>
      <c r="F9" s="94" t="s">
        <v>106</v>
      </c>
      <c r="G9" s="170">
        <f>0.78*(G7*G8)</f>
        <v>0</v>
      </c>
    </row>
    <row r="10" spans="1:11" x14ac:dyDescent="0.3">
      <c r="A10" s="84"/>
      <c r="B10" s="167"/>
      <c r="C10" s="223"/>
      <c r="D10" s="183"/>
      <c r="E10" s="168"/>
      <c r="F10" s="86" t="s">
        <v>107</v>
      </c>
      <c r="G10" s="171">
        <f>(G7*G8)*30/7</f>
        <v>0</v>
      </c>
    </row>
    <row r="11" spans="1:11" x14ac:dyDescent="0.3">
      <c r="A11" s="216" t="s">
        <v>108</v>
      </c>
      <c r="B11" s="183"/>
      <c r="C11" s="183"/>
      <c r="D11" s="183"/>
      <c r="E11" s="183"/>
      <c r="F11" s="217">
        <f>SUM(B6:B10)+SUM(E6:E10)+G10</f>
        <v>0</v>
      </c>
      <c r="G11" s="183"/>
    </row>
    <row r="12" spans="1:11" x14ac:dyDescent="0.3">
      <c r="A12" s="216" t="s">
        <v>109</v>
      </c>
      <c r="B12" s="183"/>
      <c r="C12" s="183"/>
      <c r="D12" s="183"/>
      <c r="E12" s="183"/>
      <c r="F12" s="217" t="e">
        <f>D21+D27+D35+G19+G35</f>
        <v>#N/A</v>
      </c>
      <c r="G12" s="183"/>
    </row>
    <row r="13" spans="1:11" x14ac:dyDescent="0.3">
      <c r="A13" s="224" t="s">
        <v>110</v>
      </c>
      <c r="B13" s="183"/>
      <c r="C13" s="183"/>
      <c r="D13" s="183"/>
      <c r="E13" s="183"/>
      <c r="F13" s="183"/>
      <c r="G13" s="183"/>
    </row>
    <row r="14" spans="1:11" x14ac:dyDescent="0.3">
      <c r="A14" s="218" t="s">
        <v>111</v>
      </c>
      <c r="B14" s="183"/>
      <c r="C14" s="183"/>
      <c r="D14" s="183"/>
      <c r="E14" s="225" t="s">
        <v>112</v>
      </c>
      <c r="F14" s="183"/>
      <c r="G14" s="183"/>
    </row>
    <row r="15" spans="1:11" x14ac:dyDescent="0.3">
      <c r="A15" s="221"/>
      <c r="B15" s="183"/>
      <c r="C15" s="112" t="s">
        <v>113</v>
      </c>
      <c r="D15" s="160" t="s">
        <v>114</v>
      </c>
      <c r="F15" s="113" t="s">
        <v>113</v>
      </c>
      <c r="G15" s="160" t="s">
        <v>114</v>
      </c>
    </row>
    <row r="16" spans="1:11" x14ac:dyDescent="0.3">
      <c r="A16" s="183" t="s">
        <v>115</v>
      </c>
      <c r="B16" s="183"/>
      <c r="C16" s="172"/>
      <c r="D16" s="173" t="e">
        <f t="array" ref="D16">_xlfn.SINGLE(IF(_xlfn.SINGLE((_xlfn.IFS(B4=1, 385, B4=2, 715, B4=3, 779, B4=4, 947, B4&gt;4, 947+((B4-4)*201.04))&gt;C16)),_xlfn.IFS(B4=1, 385, B4=2, 715, B4=3, 779, B4=4, 947, B4&gt;4, 947+((B4-4)*201.04)),"-"))</f>
        <v>#N/A</v>
      </c>
      <c r="E16" t="s">
        <v>116</v>
      </c>
      <c r="F16" s="112"/>
      <c r="G16" s="174"/>
    </row>
    <row r="17" spans="1:7" x14ac:dyDescent="0.3">
      <c r="A17" s="220" t="s">
        <v>117</v>
      </c>
      <c r="B17" s="183"/>
      <c r="C17" s="172"/>
      <c r="D17" s="173" t="e">
        <f>_xlfn.IFS(B4=1, 45, B4=2, 67, B4=3, 73, B4=4, 71, B4&gt;4, 71+((B4-4)*18.41))</f>
        <v>#N/A</v>
      </c>
      <c r="E17" t="s">
        <v>118</v>
      </c>
      <c r="F17" s="112"/>
      <c r="G17" s="173">
        <f>IF(IF('BASIC INFO'!B3&gt;'BASIC INFO'!B6+(65*365), 114, 55)&gt;F17,IF('BASIC INFO'!B3&gt;'BASIC INFO'!B6+(65*365), 114, 55),0)</f>
        <v>55</v>
      </c>
    </row>
    <row r="18" spans="1:7" x14ac:dyDescent="0.3">
      <c r="A18" s="220" t="s">
        <v>119</v>
      </c>
      <c r="B18" s="183"/>
      <c r="C18" s="172"/>
      <c r="D18" s="173" t="e">
        <f>_xlfn.IFS(B4=1, 85, B4=2, 158, B4=3, 192, B4=4, 251, B4&gt;4, 251+((B4-4)*53.81))</f>
        <v>#N/A</v>
      </c>
      <c r="E18" t="s">
        <v>120</v>
      </c>
      <c r="F18" s="112"/>
      <c r="G18" s="174"/>
    </row>
    <row r="19" spans="1:7" x14ac:dyDescent="0.3">
      <c r="A19" s="220" t="s">
        <v>121</v>
      </c>
      <c r="B19" s="183"/>
      <c r="C19" s="172"/>
      <c r="D19" s="173" t="e">
        <f>_xlfn.IFS(B4=1, 43, B4=2, 73, B4=3, 74, B4=4, 88, B4&gt;4, 88+((B4-4)*20))</f>
        <v>#N/A</v>
      </c>
      <c r="E19" s="90" t="s">
        <v>122</v>
      </c>
      <c r="F19" s="175">
        <f>SUM(F16:F18)</f>
        <v>0</v>
      </c>
      <c r="G19" s="173">
        <f>SUM(G16:G18)</f>
        <v>55</v>
      </c>
    </row>
    <row r="20" spans="1:7" x14ac:dyDescent="0.3">
      <c r="A20" s="220" t="s">
        <v>123</v>
      </c>
      <c r="B20" s="183"/>
      <c r="C20" s="172"/>
      <c r="D20" s="173" t="e">
        <f>_xlfn.IFS(B4=1, 157, B4=2, 285, B4=3, 315, B4=4, 383, B4&gt;4, 383+((B4-4)*84.73))</f>
        <v>#N/A</v>
      </c>
      <c r="E20" s="225" t="s">
        <v>124</v>
      </c>
      <c r="F20" s="183"/>
      <c r="G20" s="183"/>
    </row>
    <row r="21" spans="1:7" x14ac:dyDescent="0.3">
      <c r="A21" s="222" t="s">
        <v>122</v>
      </c>
      <c r="B21" s="183"/>
      <c r="C21" s="172"/>
      <c r="D21" s="173" t="e">
        <f>SUM(C16:D20)</f>
        <v>#N/A</v>
      </c>
      <c r="F21" s="113" t="s">
        <v>113</v>
      </c>
      <c r="G21" s="160" t="s">
        <v>114</v>
      </c>
    </row>
    <row r="22" spans="1:7" x14ac:dyDescent="0.3">
      <c r="A22" s="218" t="s">
        <v>125</v>
      </c>
      <c r="B22" s="183"/>
      <c r="C22" s="183"/>
      <c r="D22" s="183"/>
      <c r="E22" t="s">
        <v>126</v>
      </c>
      <c r="F22" s="172"/>
      <c r="G22" s="174"/>
    </row>
    <row r="23" spans="1:7" x14ac:dyDescent="0.3">
      <c r="A23" s="221"/>
      <c r="B23" s="183"/>
      <c r="C23" s="112" t="s">
        <v>113</v>
      </c>
      <c r="D23" s="160" t="s">
        <v>114</v>
      </c>
      <c r="E23" t="s">
        <v>127</v>
      </c>
      <c r="F23" s="172"/>
      <c r="G23" s="174"/>
    </row>
    <row r="24" spans="1:7" x14ac:dyDescent="0.3">
      <c r="A24" s="220" t="s">
        <v>128</v>
      </c>
      <c r="B24" s="183"/>
      <c r="C24" s="112"/>
      <c r="D24" s="173">
        <f>_xlfn.IFS(E4=1,188,E4&gt;1,376,E4&lt;1,0)</f>
        <v>0</v>
      </c>
      <c r="E24" t="s">
        <v>129</v>
      </c>
      <c r="F24" s="172"/>
      <c r="G24" s="174"/>
    </row>
    <row r="25" spans="1:7" x14ac:dyDescent="0.3">
      <c r="A25" s="220" t="s">
        <v>130</v>
      </c>
      <c r="B25" s="183"/>
      <c r="C25" s="112"/>
      <c r="D25" s="173">
        <f>_xlfn.IFS(E4=1,521,E5&gt;1,1022,E5&lt;1,0)</f>
        <v>0</v>
      </c>
      <c r="E25" t="s">
        <v>131</v>
      </c>
      <c r="F25" s="172"/>
      <c r="G25" s="174"/>
    </row>
    <row r="26" spans="1:7" x14ac:dyDescent="0.3">
      <c r="A26" s="220" t="s">
        <v>132</v>
      </c>
      <c r="B26" s="183"/>
      <c r="C26" s="112"/>
      <c r="D26" s="173">
        <f>IF(E4=0,224,0)</f>
        <v>224</v>
      </c>
      <c r="E26" t="s">
        <v>133</v>
      </c>
      <c r="F26" s="172"/>
      <c r="G26" s="174"/>
    </row>
    <row r="27" spans="1:7" x14ac:dyDescent="0.3">
      <c r="A27" s="222" t="s">
        <v>122</v>
      </c>
      <c r="B27" s="183"/>
      <c r="C27" s="173">
        <f>SUM(C24:C26)</f>
        <v>0</v>
      </c>
      <c r="D27" s="173">
        <f>SUM(D24:D26)</f>
        <v>224</v>
      </c>
      <c r="E27" t="s">
        <v>134</v>
      </c>
      <c r="F27" s="172"/>
      <c r="G27" s="174"/>
    </row>
    <row r="28" spans="1:7" x14ac:dyDescent="0.3">
      <c r="A28" s="218" t="s">
        <v>135</v>
      </c>
      <c r="B28" s="183"/>
      <c r="C28" s="183"/>
      <c r="D28" s="183"/>
      <c r="E28" t="s">
        <v>136</v>
      </c>
      <c r="F28" s="172"/>
      <c r="G28" s="174"/>
    </row>
    <row r="29" spans="1:7" x14ac:dyDescent="0.3">
      <c r="A29" s="219"/>
      <c r="B29" s="183"/>
      <c r="C29" s="112" t="s">
        <v>113</v>
      </c>
      <c r="D29" s="160" t="s">
        <v>114</v>
      </c>
      <c r="E29" t="s">
        <v>137</v>
      </c>
      <c r="F29" s="172"/>
      <c r="G29" s="174"/>
    </row>
    <row r="30" spans="1:7" x14ac:dyDescent="0.3">
      <c r="A30" s="220" t="s">
        <v>138</v>
      </c>
      <c r="B30" s="183"/>
      <c r="C30" s="112"/>
      <c r="D30" s="174"/>
      <c r="E30" t="s">
        <v>139</v>
      </c>
      <c r="F30" s="172"/>
      <c r="G30" s="174"/>
    </row>
    <row r="31" spans="1:7" x14ac:dyDescent="0.3">
      <c r="A31" s="220" t="s">
        <v>140</v>
      </c>
      <c r="B31" s="183"/>
      <c r="C31" s="112"/>
      <c r="D31" s="174"/>
      <c r="E31" t="s">
        <v>141</v>
      </c>
      <c r="F31" s="172"/>
      <c r="G31" s="174"/>
    </row>
    <row r="32" spans="1:7" x14ac:dyDescent="0.3">
      <c r="A32" s="220" t="s">
        <v>142</v>
      </c>
      <c r="B32" s="183"/>
      <c r="C32" s="112"/>
      <c r="D32" s="174"/>
      <c r="E32" t="s">
        <v>143</v>
      </c>
      <c r="F32" s="172"/>
      <c r="G32" s="174"/>
    </row>
    <row r="33" spans="1:7" x14ac:dyDescent="0.3">
      <c r="A33" s="220" t="s">
        <v>144</v>
      </c>
      <c r="B33" s="183"/>
      <c r="C33" s="112"/>
      <c r="D33" s="174"/>
      <c r="E33" t="s">
        <v>145</v>
      </c>
      <c r="F33" s="172"/>
      <c r="G33" s="174"/>
    </row>
    <row r="34" spans="1:7" x14ac:dyDescent="0.3">
      <c r="A34" s="220" t="s">
        <v>146</v>
      </c>
      <c r="B34" s="183"/>
      <c r="C34" s="112"/>
      <c r="D34" s="174"/>
      <c r="E34" t="s">
        <v>147</v>
      </c>
      <c r="F34" s="172"/>
      <c r="G34" s="174"/>
    </row>
    <row r="35" spans="1:7" x14ac:dyDescent="0.3">
      <c r="A35" s="213" t="s">
        <v>122</v>
      </c>
      <c r="B35" s="183"/>
      <c r="C35" s="176">
        <f>SUM(C30:C34)</f>
        <v>0</v>
      </c>
      <c r="D35" s="176" t="e">
        <f>_xlfn.IFS(E3="Adair",_xlfn.IFS(B4=1,TABLES!B2,B4=2,TABLES!C2,B4=3,TABLES!D2,B4=4,TABLES!E2,B4=5,TABLES!F2),E3="Adams",_xlfn.IFS(B4=1,TABLES!B3,B4=2,TABLES!C3,B4=3,TABLES!D3,B4=4,TABLES!E3,B4=5,TABLES!F3),E3="Allamakee",_xlfn.IFS(B4=1,TABLES!B4,B4=2,TABLES!C4,B4=3,TABLES!D4,B4=4,TABLES!E4,B4=5,TABLES!F4),E3="Appanoose",_xlfn.IFS(B4=1,TABLES!B5,B4=2,TABLES!C5,B4=3,TABLES!D5,B4=4,TABLES!E5,B4=5,TABLES!F5),E3="Audubon",_xlfn.IFS(B4=1,TABLES!B6,B4=2,TABLES!C6,B4=3,TABLES!D6,B4=4,TABLES!E6,B4=5,TABLES!F6),E3="Benton",_xlfn.IFS(B4=1,TABLES!B7,B4=2,TABLES!C7,B4=3,TABLES!D7,B4=4,TABLES!E7,B4=5,TABLES!F7),E3="Black Hawk", _xlfn.IFS(B4=1,TABLES!B8,B4=2,TABLES!C8,B4=3,TABLES!D8,B4=4,TABLES!E8,B4=5,TABLES!F8),E3="Boone",_xlfn.IFS(B4=1,TABLES!B9,B4=2,TABLES!C9,B4=3,TABLES!D9,B4=4,TABLES!E9,B4=5,TABLES!F9),E3="Bremer",_xlfn.IFS(B4=1,TABLES!B10,B4=2,TABLES!C10,B4=3,TABLES!D10,B4=4,TABLES!E10,B4=5,TABLES!F10),E3="Buchanan",_xlfn.IFS(B4=1,TABLES!B11,B4=2,TABLES!C11,B4=3,TABLES!D11,B4=4,TABLES!E11,B4=5,TABLES!F11),E3="Buena Vista",_xlfn.IFS(B4=1,TABLES!B12,B4=2,TABLES!C12,B4=3,TABLES!D12,B4=4,TABLES!E12,B4=5,TABLES!F12),E3="Butler",_xlfn.IFS(B4=1,TABLES!B13,B4=2,TABLES!C13,B4=3,TABLES!D13,B4=4,TABLES!E13,B4=5,[1]ardinTABLES!F13),E3="Calhoun",_xlfn.IFS(B4=1,TABLES!B14,B4=2,TABLES!C14,B4=3,TABLES!D14,B4=4,TABLES!E14,B4=5,TABLES!F14),E3="Carroll",_xlfn.IFS(B4=1,TABLES!B15,B4=2,TABLES!C15,B4=3,TABLES!D15,B4=4,TABLES!E15,B4=5,TABLES!F15),E3="Cass",_xlfn.IFS(B4=1,TABLES!B16,B4=2,TABLES!C16,B4=3,TABLES!D16,B4=4,TABLES!E16,B4=5,TABLES!F16),E3="Cedar",_xlfn.IFS(B4=1,TABLES!B17,B4=2,TABLES!C17,B4=3,TABLES!D17,B4=4,TABLES!E17,B4=5,TABLES!F17),E3="Cerro Gordo",_xlfn.IFS(B4=1,TABLES!B18,B4=2,TABLES!C18,B4=3,TABLES!D18,B4=4,TABLES!E18,B4=5,TABLES!F18),E3="Cherokee",_xlfn.IFS(B4=1,TABLES!B19,B4=2,TABLES!C19,B4=3,TABLES!D19,B4=4,TABLES!E19,B4=5,TABLES!F19),E3="Chickasaw",_xlfn.IFS(B4=1,TABLES!B20,B4=2,TABLES!C20,B4=3,TABLES!D20,B4=4,TABLES!E20,B4=5,TABLES!F20),E3="Clarke",_xlfn.IFS(B4=1,TABLES!B21,B4=2,TABLES!C21,B4=3,TABLES!D21,B4=4,TABLES!E21,B4=5,TABLES!F21),E3="Clay",_xlfn.IFS(B4=1,TABLES!B22,B4=2,TABLES!C22,B4=3,TABLES!D22,B4=4,TABLES!E22,B4=5,TABLES!F22),E3="Clayton",_xlfn.IFS(B4=1,TABLES!B23,B4=2,TABLES!C23,B4=3,TABLES!D23,B4=4,TABLES!E23,B4=5,TABLES!F23),E3="Clinton",_xlfn.IFS(B4=1,TABLES!B24,B4=2,TABLES!C24,B4=3,TABLES!D24,B4=4,TABLES!E24,B4=5,TABLES!F24),E3="Crawford",_xlfn.IFS(B4=1,TABLES!B25,B4=2,TABLES!C25,B4=3,TABLES!D25,B4=4,TABLES!E25,B4=5,TABLES!F25),E3="Dallas",_xlfn.IFS(B4=1,TABLES!B26,B4=2,TABLES!C26,B4=3,TABLES!D26,B4=4,TABLES!E26,B4=5,TABLES!F26),E3="Davis",_xlfn.IFS(B4=1,TABLES!B27,B4=2,TABLES!C27,B4=3,TABLES!D27,B4=4,TABLES!E27,B4=5,TABLES!F27),E3="Decatur",_xlfn.IFS(B4=1,TABLES!B28,B4=2,TABLES!C28,B4=3,TABLES!D28,B4=4,TABLES!E28,B4=5,TABLES!F28),E3="Delaware",_xlfn.IFS(B4=1,TABLES!B29,B4=2,TABLES!C29,B4=3,TABLES!D29,B4=4,TABLES!E29,B4=5,TABLES!F29),E3="Des Moines",_xlfn.IFS(B4=1,TABLES!B30,B4=2,TABLES!C30,B4=3,TABLES!D30,B4=4,TABLES!E30,B4=5,TABLES!F30),E3="Dickinson",_xlfn.IFS(B4=1,TABLES!B31,B4=2,TABLES!C31,B4=3,TABLES!D31,B4=4,TABLES!E31,B4=5,TABLES!F31),E3="Dubuque",_xlfn.IFS(B4=1,TABLES!B32,B4=2,TABLES!C32,B4=3,TABLES!D32,B4=4,TABLES!E32,B4t5=5,TABLES!F32),E3="Emmet",_xlfn.IFS(B4=1,TABLES!B33,B4=2,TABLES!C33,B4=3,TABLES!D33,B4=4,TABLES!E33,B4=5,TABLES!F33),E3="Fayette",_xlfn.IFS(B4=1,TABLES!B34,B4=2,TABLES!C34,B4=3,TABLES!D34,B4=4,TABLES!E34,B4=5,TABLES!F34),E3="Floyd",_xlfn.IFS(B4=1,TABLES!B35,B4=2,TABLES!C35,B4=3,TABLES!D35,B4=4,TABLES!E35,B4=5,TABLES!F35),E3="Franklin",_xlfn.IFS(B4=1,TABLES!B36,B4=2,TABLES!C36,B4=3,TABLES!D36,B4=4,TABLES!E36,B4=5,TABLES!F36),E3="Fremont",_xlfn.IFS(B4=1,TABLES!B37,B4=2,TABLES!C37,B4=3,TABLES!D37,B4=4,TABLES!E37,B4=5,TABLES!F37),E3="Greene",_xlfn.IFS(B4=1,TABLES!B38,B4=2,TABLES!C38,B4=3,TABLES!D38,B4=4,TABLES!E38,B4=5,TABLES!F38),E3="Grundy",_xlfn.IFS(B4=1,TABLES!B39,B4=2,TABLES!C39,B4=3,TABLES!D39,B4=4,TABLES!E39,B4=5,TABLES!F39),E3="Guthrie",_xlfn.IFS(B4=1,TABLES!B40,B4=2,TABLES!C40,B4=3,TABLES!D40,B4=4,TABLES!E40,B4=5,TABLES!F40),E3="Hamilton",_xlfn.IFS(B4=1,TABLES!B41,B4=2,TABLES!C41,B4=3,TABLES!D41,B4=4,TABLES!E41,B4=5,TABLES!F41),E3="Hancock",_xlfn.IFS(B4=1,TABLES!B42,B4=2,TABLES!C42,B4=3,TABLES!D42,B4=4,TABLES!E42,B4=5,TABLES!F42),E3="Hardin",_xlfn.IFS(B4=1,TABLES!B43,B4=2,TABLES!C43,B4=3,TABLES!D43,B4=4,TABLES!E43,B4=5,TABLES!F43),E3="Harrison",_xlfn.IFS(B4=1,TABLES!B44,B4=2,TABLES!C44,B4=3,TABLES!D44,B4=4,TABLES!E44,B4=5,TABLES!F44),E3="Henry",_xlfn.IFS(B4=1,TABLES!B45,B4=2,TABLES!C45,B4=3,TABLES!D45,B4=4,TABLES!E45,B4=5,TABLES!F45),E3="Howard",_xlfn.IFS(B4=1,TABLES!B46,B4=2,TABLES!C46,B4=3,TABLES!D46,B4=4,TABLES!E46,B4=5,TABLES!F46),E3="Humboldt",_xlfn.IFS(B4=1,TABLES!B47,B4=2,TABLES!C47,B4=3,TABLES!D47,B4=4,TABLES!E47,B4=5,TABLES!F47),E3="Ida",_xlfn.IFS(B4=1,TABLES!B48,B4=2,TABLES!C48,B4=3,TABLES!D48,B4=4,TABLES!E48,B4=5,TABLES!F48),E3="Iowa",_xlfn.IFS(B4=1,TABLES!B49,B4=2,TABLES!C49,B4=3,TABLES!D49,B4=4,TABLES!E49,B4=5,TABLES!F49),E3="Jackson",_xlfn.IFS(B4=1,TABLES!B50,B4=2,TABLES!C50,B4=3,TABLES!D50,B4=4,TABLES!E50,B4=5,TABLES!F50),E3="Jasper",_xlfn.IFS(B4=1,TABLES!B51,B4=2,TABLES!C51,B4=3,TABLES!D51,B4=4,TABLES!E51,B4=5,TABLES!F51),E3="Jefferson",_xlfn.IFS(B4=1,TABLES!B52,B4=2,TABLES!C52,B4=3,TABLES!D52,B4=4,TABLES!E52,B4=5,TABLES!F52),E3="Johnson",_xlfn.IFS(B4=1,TABLES!B53,B4=2,TABLES!C53,B4=3,TABLES!D53,B4=4,TABLES!E53,B4=5,TABLES!F53),E3="Jones",_xlfn.IFS(B4=1,TABLES!B54,B4=2,TABLES!C54,B4=3,TABLES!D54,B4=4,TABLES!E54,B4=5,TABLES!F54),E3="Keokuk",_xlfn.IFS(B4=1,TABLES!B55,B4=2,TABLES!C55,B4=3,TABLES!D55,B4=4,TABLES!E55,B4=5,TABLES!F55),E3="Kossuth",_xlfn.IFS(B4=1,TABLES!B56,B4=2,TABLES!C56,B4=3,TABLES!D56,B4=4,TABLES!E56,B4=5,TABLES!F56),E3="Lee",_xlfn.IFS(B4=1,TABLES!B57,4=2,TABLES!C57,B4=3,TABLES!D57,B4=4,TABLES!E57,B4=5,TABLES!F57),E3="Linn",_xlfn.IFS(B4=1,TABLES!B58,B4=2,TABLES!C58,B4=3,TABLES!D58,B4=4,TABLES!E58,B4=5,TABLES!F58),E3="Louisa",_xlfn.IFS(B4=1,TABLES!B59,B4=2,TABLES!C59,B4=3,TABLES!D59,B4=4,TABLES!E59,B4=5,TABLES!F59),E3="Lucas",_xlfn.IFS(B4=1,TABLES!B60,B4=2,TABLES!C60,B4=3,TABLES!D60,B4=4,TABLES!E60,B4=5,TABLES!F60),E3="Harrison",_xlfn.IFS(B4=1,TABLES!B44,B4=2,TABLES!C44,B4=3,TABLES!D44,B4=4,TABLES!E44,B4=5,TABLES!F44),E3="Lyon",_xlfn.IFS(B4=1,TABLES!B61,B4=2,TABLES!C61,B4=3,TABLES!D61,B4=4,TABLES!E61,B4=5,TABLES!F61),E3="Madison",_xlfn.IFS(B4=1,TABLES!B62,B4=2,TABLES!C62,B4=3,TABLES!D62,B4=4,TABLES!E62,B4=5,TABLES!F62),E3="Mahaska",_xlfn.IFS(B4=1,TABLES!B63,B4=2,TABLES!C63,B4=3,TABLES!D63,B4=4,TABLES!E63,B4=5,TABLES!F63),E3="Marion",_xlfn.IFS(B4=1,TABLES!B64,B4=2,TABLES!C64,B4=3,TABLES!D64,B4=4,TABLES!E64,B4=5,TABLES!F64),E3="Marshall",_xlfn.IFS(B4=1,TABLES!B65,B4=2,TABLES!C65,B4=3,TABLES!D65,B4=4,TABLES!E65,B4=5,TABLES!F65),E3="Mills",_xlfn.IFS(B4=1,TABLES!B66,B4=2,TABLES!C66,B4=3,TABLES!D66,B4=4,TABLES!E66,B4=5,TABLES!F66),E3="Mitchell",_xlfn.IFS(B4=1,TABLES!B67,B4=2,TABLES!C67,B4=3,TABLES!D67,B4=4,TABLES!E67,B4=5,TABLES!F67),E3="Monona",_xlfn.IFS(B4=1,TABLES!B68,B4=2,TABLES!C68,B4=3,TABLES!D68,B4=4,TABLES!E68,B4=5,TABLES!F68),E3="Monroe",_xlfn.IFS(B4=1,TABLES!B69,B4=2,TABLES!C69,B4=3,TABLES!D69,B4=4,TABLES!E69,B4=5,TABLES!F69),E3="Montgomery",_xlfn.IFS(B4=1,TABLES!B70,B4=2,TABLES!C70,B4=3,TABLES!D70,B4=4,TABLES!E70,B4=5,TABLES!F70),E3="Muscatine",_xlfn.IFS(B4=1,TABLES!B71,B4=2,TABLES!C71,B4=3,TABLES!D71,B4=4,TABLES!E71,B4=5,TABLES!F71),E3="O'Brien",_xlfn.IFS(B4=1,TABLES!B72,B4=2,TABLES!C72,B4=3,TABLES!D72,B4=4,TABLES!E72,B4=5,TABLES!F72))</f>
        <v>#N/A</v>
      </c>
      <c r="E35" s="79" t="s">
        <v>122</v>
      </c>
      <c r="F35" s="175">
        <f>SUM(F22:F34)</f>
        <v>0</v>
      </c>
      <c r="G35" s="176">
        <f>SUM(G22:G34)</f>
        <v>0</v>
      </c>
    </row>
  </sheetData>
  <mergeCells count="42">
    <mergeCell ref="B1:C1"/>
    <mergeCell ref="F1:G1"/>
    <mergeCell ref="F6:G6"/>
    <mergeCell ref="C7:D7"/>
    <mergeCell ref="C9:D9"/>
    <mergeCell ref="B3:C3"/>
    <mergeCell ref="A2:G2"/>
    <mergeCell ref="C4:D4"/>
    <mergeCell ref="D1:E1"/>
    <mergeCell ref="C8:D8"/>
    <mergeCell ref="C10:D10"/>
    <mergeCell ref="A31:B31"/>
    <mergeCell ref="A32:B32"/>
    <mergeCell ref="A33:B33"/>
    <mergeCell ref="A34:B34"/>
    <mergeCell ref="A17:B17"/>
    <mergeCell ref="A18:B18"/>
    <mergeCell ref="A19:B19"/>
    <mergeCell ref="A20:B20"/>
    <mergeCell ref="A21:B21"/>
    <mergeCell ref="A14:D14"/>
    <mergeCell ref="A13:G13"/>
    <mergeCell ref="E14:G14"/>
    <mergeCell ref="E20:G20"/>
    <mergeCell ref="A15:B15"/>
    <mergeCell ref="A16:B16"/>
    <mergeCell ref="A35:B35"/>
    <mergeCell ref="A5:G5"/>
    <mergeCell ref="C6:D6"/>
    <mergeCell ref="A12:E12"/>
    <mergeCell ref="F12:G12"/>
    <mergeCell ref="A28:D28"/>
    <mergeCell ref="A29:B29"/>
    <mergeCell ref="A30:B30"/>
    <mergeCell ref="A11:E11"/>
    <mergeCell ref="F11:G11"/>
    <mergeCell ref="A22:D22"/>
    <mergeCell ref="A23:B23"/>
    <mergeCell ref="A24:B24"/>
    <mergeCell ref="A25:B25"/>
    <mergeCell ref="A26:B26"/>
    <mergeCell ref="A27:B27"/>
  </mergeCells>
  <pageMargins left="0.7" right="0.7" top="0.75" bottom="0.75" header="0.3" footer="0.3"/>
  <pageSetup orientation="portrait" r:id="rId1"/>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0"/>
  <dimension ref="A1:G23"/>
  <sheetViews>
    <sheetView workbookViewId="0">
      <selection activeCell="B4" sqref="B4"/>
    </sheetView>
  </sheetViews>
  <sheetFormatPr defaultColWidth="8.77734375" defaultRowHeight="14.4" x14ac:dyDescent="0.3"/>
  <cols>
    <col min="1" max="1" width="35.77734375" style="159" customWidth="1"/>
    <col min="2" max="3" width="10.77734375" style="159" customWidth="1"/>
    <col min="4" max="4" width="34" style="159" customWidth="1"/>
    <col min="5" max="5" width="12.44140625" style="159" customWidth="1"/>
    <col min="6" max="6" width="10.77734375" style="159" customWidth="1"/>
    <col min="7" max="7" width="10.44140625" style="159" bestFit="1" customWidth="1"/>
  </cols>
  <sheetData>
    <row r="1" spans="1:7" ht="15" customHeight="1" thickBot="1" x14ac:dyDescent="0.35">
      <c r="A1" s="85" t="s">
        <v>88</v>
      </c>
      <c r="B1" s="226" t="e">
        <f>IF(0.1*F12&lt;TABLES!L2,TABLES!L2,0.1*F12+TABLES!L2)</f>
        <v>#N/A</v>
      </c>
      <c r="C1" s="183"/>
      <c r="D1" s="232" t="s">
        <v>89</v>
      </c>
      <c r="E1" s="183"/>
      <c r="F1" s="227" t="e">
        <f>IF(TABLES!L4*B1&lt;E3, TABLES!L4*B1, E3)</f>
        <v>#N/A</v>
      </c>
      <c r="G1" s="183"/>
    </row>
    <row r="2" spans="1:7" ht="15" customHeight="1" thickTop="1" x14ac:dyDescent="0.3">
      <c r="A2" s="230" t="s">
        <v>33</v>
      </c>
      <c r="B2" s="183"/>
      <c r="C2" s="183"/>
      <c r="D2" s="183"/>
      <c r="E2" s="183"/>
      <c r="F2" s="183"/>
      <c r="G2" s="183"/>
    </row>
    <row r="3" spans="1:7" x14ac:dyDescent="0.3">
      <c r="A3" s="111" t="s">
        <v>90</v>
      </c>
      <c r="B3" s="229">
        <f>'BASIC INFO'!B5</f>
        <v>0</v>
      </c>
      <c r="C3" s="183"/>
      <c r="D3" s="82" t="s">
        <v>148</v>
      </c>
      <c r="E3" s="233">
        <f>'CASE DATA'!S1</f>
        <v>0</v>
      </c>
      <c r="F3" s="183"/>
      <c r="G3" s="183"/>
    </row>
    <row r="4" spans="1:7" x14ac:dyDescent="0.3">
      <c r="A4" s="83" t="s">
        <v>93</v>
      </c>
      <c r="B4" s="112"/>
      <c r="C4" s="231" t="s">
        <v>94</v>
      </c>
      <c r="D4" s="183"/>
      <c r="E4" s="87"/>
      <c r="F4" s="81"/>
      <c r="G4" s="81"/>
    </row>
    <row r="5" spans="1:7" x14ac:dyDescent="0.3">
      <c r="A5" s="214" t="s">
        <v>95</v>
      </c>
      <c r="B5" s="183"/>
      <c r="C5" s="183"/>
      <c r="D5" s="183"/>
      <c r="E5" s="183"/>
      <c r="F5" s="183"/>
      <c r="G5" s="183"/>
    </row>
    <row r="6" spans="1:7" x14ac:dyDescent="0.3">
      <c r="A6" s="84" t="s">
        <v>99</v>
      </c>
      <c r="B6" s="167"/>
      <c r="C6" s="215" t="s">
        <v>100</v>
      </c>
      <c r="D6" s="183"/>
      <c r="E6" s="168"/>
      <c r="F6" s="228" t="s">
        <v>98</v>
      </c>
      <c r="G6" s="183"/>
    </row>
    <row r="7" spans="1:7" x14ac:dyDescent="0.3">
      <c r="A7" s="84" t="s">
        <v>102</v>
      </c>
      <c r="B7" s="167"/>
      <c r="C7" s="215" t="s">
        <v>103</v>
      </c>
      <c r="D7" s="183"/>
      <c r="E7" s="168"/>
      <c r="F7" s="86" t="s">
        <v>101</v>
      </c>
      <c r="G7" s="169">
        <f>'RAP #1'!G7</f>
        <v>0</v>
      </c>
    </row>
    <row r="8" spans="1:7" x14ac:dyDescent="0.3">
      <c r="A8" s="84" t="s">
        <v>105</v>
      </c>
      <c r="B8" s="167"/>
      <c r="C8" s="223"/>
      <c r="D8" s="183"/>
      <c r="E8" s="168"/>
      <c r="F8" s="86" t="s">
        <v>104</v>
      </c>
      <c r="G8" s="88">
        <f>'RAP #1'!G8</f>
        <v>0</v>
      </c>
    </row>
    <row r="9" spans="1:7" x14ac:dyDescent="0.3">
      <c r="A9" s="84" t="s">
        <v>96</v>
      </c>
      <c r="B9" s="167"/>
      <c r="C9" s="223"/>
      <c r="D9" s="183"/>
      <c r="E9" s="168"/>
      <c r="F9" s="86" t="s">
        <v>107</v>
      </c>
      <c r="G9" s="177">
        <f>(G8*G7)*30/7</f>
        <v>0</v>
      </c>
    </row>
    <row r="10" spans="1:7" x14ac:dyDescent="0.3">
      <c r="A10" s="84"/>
      <c r="B10" s="80"/>
      <c r="C10" s="223"/>
      <c r="D10" s="183"/>
      <c r="E10" s="168"/>
    </row>
    <row r="11" spans="1:7" x14ac:dyDescent="0.3">
      <c r="A11" s="216" t="s">
        <v>108</v>
      </c>
      <c r="B11" s="183"/>
      <c r="C11" s="183"/>
      <c r="D11" s="183"/>
      <c r="E11" s="183"/>
      <c r="F11" s="234">
        <f>SUM(B6:B10)+SUM(E6:E10)+G9</f>
        <v>0</v>
      </c>
      <c r="G11" s="183"/>
    </row>
    <row r="12" spans="1:7" x14ac:dyDescent="0.3">
      <c r="A12" s="216" t="s">
        <v>149</v>
      </c>
      <c r="B12" s="183"/>
      <c r="C12" s="183"/>
      <c r="D12" s="183"/>
      <c r="E12" s="183"/>
      <c r="F12" s="217" t="e">
        <f>_xlfn.IFS(B4=1,F11-1.5*TABLES!I3/12,B4=2,F11-1.5*TABLES!I4/12,B4=3,F11-1.5*TABLES!I5/12,B4=4,F11-1.5*TABLES!I6/12,B4=5,F11-1.5*TABLES!I7/12,B4=6,F11-1.5*TABLES!I8/12,B4=7,F11-1.5*TABLES!I9/12,B4=8,F11-1.5*TABLES!I10/12,B4&gt;8,F11-1.5*TABLES!I10/12+(B4*(TABLES!I11/12)))</f>
        <v>#N/A</v>
      </c>
      <c r="G12" s="183"/>
    </row>
    <row r="15" spans="1:7" x14ac:dyDescent="0.3">
      <c r="A15" s="90"/>
    </row>
    <row r="16" spans="1:7" x14ac:dyDescent="0.3">
      <c r="A16" s="90"/>
      <c r="B16" s="90"/>
      <c r="C16" s="90"/>
    </row>
    <row r="23" spans="1:1" x14ac:dyDescent="0.3">
      <c r="A23" s="90"/>
    </row>
  </sheetData>
  <mergeCells count="18">
    <mergeCell ref="F12:G12"/>
    <mergeCell ref="A12:E12"/>
    <mergeCell ref="A11:E11"/>
    <mergeCell ref="F11:G11"/>
    <mergeCell ref="A5:G5"/>
    <mergeCell ref="F6:G6"/>
    <mergeCell ref="C10:D10"/>
    <mergeCell ref="C6:D6"/>
    <mergeCell ref="C7:D7"/>
    <mergeCell ref="C8:D8"/>
    <mergeCell ref="C9:D9"/>
    <mergeCell ref="C4:D4"/>
    <mergeCell ref="B1:C1"/>
    <mergeCell ref="D1:E1"/>
    <mergeCell ref="F1:G1"/>
    <mergeCell ref="A2:G2"/>
    <mergeCell ref="B3:C3"/>
    <mergeCell ref="E3:G3"/>
  </mergeCells>
  <pageMargins left="0.7" right="0.7" top="0.75" bottom="0.75" header="0.3" footer="0.3"/>
  <pageSetup orientation="portrait" r:id="rId1"/>
</worksheet>
</file>

<file path=xl/worksheets/sheet1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11"/>
  <dimension ref="A1:P219"/>
  <sheetViews>
    <sheetView topLeftCell="A61" workbookViewId="0">
      <selection activeCell="N74" sqref="N74"/>
    </sheetView>
  </sheetViews>
  <sheetFormatPr defaultColWidth="8.77734375" defaultRowHeight="14.4" x14ac:dyDescent="0.3"/>
  <cols>
    <col min="1" max="1" width="14.77734375" style="159" customWidth="1"/>
    <col min="8" max="8" width="17.109375" style="159" customWidth="1"/>
    <col min="9" max="9" width="10.77734375" style="159" customWidth="1"/>
    <col min="11" max="11" width="20.77734375" style="159" customWidth="1"/>
    <col min="14" max="14" width="17.44140625" style="159" customWidth="1"/>
    <col min="15" max="15" width="12.109375" style="159" customWidth="1"/>
    <col min="16" max="16" width="18.109375" style="159" customWidth="1"/>
  </cols>
  <sheetData>
    <row r="1" spans="1:16" x14ac:dyDescent="0.3">
      <c r="A1" s="221" t="s">
        <v>150</v>
      </c>
      <c r="B1" s="183"/>
      <c r="C1" s="183"/>
      <c r="D1" s="183"/>
      <c r="E1" s="183"/>
      <c r="F1" s="183"/>
      <c r="H1" t="s">
        <v>151</v>
      </c>
      <c r="K1" s="235" t="s">
        <v>152</v>
      </c>
      <c r="L1" s="183"/>
      <c r="N1" s="94" t="s">
        <v>153</v>
      </c>
      <c r="P1" s="94" t="s">
        <v>154</v>
      </c>
    </row>
    <row r="2" spans="1:16" x14ac:dyDescent="0.3">
      <c r="A2" s="139" t="s">
        <v>155</v>
      </c>
      <c r="B2" s="140">
        <v>1162</v>
      </c>
      <c r="C2" s="140">
        <v>1365</v>
      </c>
      <c r="D2" s="140">
        <v>1438</v>
      </c>
      <c r="E2" s="140">
        <v>1603</v>
      </c>
      <c r="F2" s="140">
        <v>1629</v>
      </c>
      <c r="H2" s="100" t="s">
        <v>156</v>
      </c>
      <c r="I2" s="100" t="s">
        <v>157</v>
      </c>
      <c r="K2" s="92" t="s">
        <v>158</v>
      </c>
      <c r="L2" s="178">
        <v>10</v>
      </c>
      <c r="N2" s="119" t="s">
        <v>159</v>
      </c>
      <c r="P2" s="119">
        <v>123.46</v>
      </c>
    </row>
    <row r="3" spans="1:16" x14ac:dyDescent="0.3">
      <c r="A3" s="139" t="s">
        <v>160</v>
      </c>
      <c r="B3" s="140">
        <v>1136</v>
      </c>
      <c r="C3" s="140">
        <v>1334</v>
      </c>
      <c r="D3" s="140">
        <v>1406</v>
      </c>
      <c r="E3" s="140">
        <v>1568</v>
      </c>
      <c r="F3" s="140">
        <v>1593</v>
      </c>
      <c r="H3" s="100">
        <v>1</v>
      </c>
      <c r="I3" s="179">
        <v>12760</v>
      </c>
      <c r="K3" s="92" t="s">
        <v>161</v>
      </c>
      <c r="L3" s="91">
        <v>0.1</v>
      </c>
      <c r="N3" s="119" t="s">
        <v>162</v>
      </c>
      <c r="P3" s="119">
        <v>123.47</v>
      </c>
    </row>
    <row r="4" spans="1:16" ht="28.8" customHeight="1" x14ac:dyDescent="0.3">
      <c r="A4" s="139" t="s">
        <v>163</v>
      </c>
      <c r="B4" s="140">
        <v>1271</v>
      </c>
      <c r="C4" s="140">
        <v>1493</v>
      </c>
      <c r="D4" s="140">
        <v>1573</v>
      </c>
      <c r="E4" s="140">
        <v>1754</v>
      </c>
      <c r="F4" s="140">
        <v>1782</v>
      </c>
      <c r="H4" s="100">
        <v>2</v>
      </c>
      <c r="I4" s="179">
        <v>17240</v>
      </c>
      <c r="K4" s="92" t="s">
        <v>164</v>
      </c>
      <c r="L4" s="92">
        <v>36</v>
      </c>
      <c r="N4" s="119" t="s">
        <v>165</v>
      </c>
      <c r="P4" s="119" t="s">
        <v>166</v>
      </c>
    </row>
    <row r="5" spans="1:16" ht="28.8" customHeight="1" x14ac:dyDescent="0.3">
      <c r="A5" s="139" t="s">
        <v>167</v>
      </c>
      <c r="B5" s="140">
        <v>1075</v>
      </c>
      <c r="C5" s="140">
        <v>1262</v>
      </c>
      <c r="D5" s="140">
        <v>1330</v>
      </c>
      <c r="E5" s="140">
        <v>1483</v>
      </c>
      <c r="F5" s="140">
        <v>1507</v>
      </c>
      <c r="H5" s="100">
        <v>3</v>
      </c>
      <c r="I5" s="179">
        <v>21720</v>
      </c>
      <c r="N5" s="119" t="s">
        <v>168</v>
      </c>
      <c r="P5" s="119">
        <v>321.21800000000002</v>
      </c>
    </row>
    <row r="6" spans="1:16" x14ac:dyDescent="0.3">
      <c r="A6" s="139" t="s">
        <v>169</v>
      </c>
      <c r="B6" s="141">
        <v>964</v>
      </c>
      <c r="C6" s="140">
        <v>1132</v>
      </c>
      <c r="D6" s="140">
        <v>1193</v>
      </c>
      <c r="E6" s="140">
        <v>1330</v>
      </c>
      <c r="F6" s="140">
        <v>1352</v>
      </c>
      <c r="H6" s="100">
        <v>4</v>
      </c>
      <c r="I6" s="179">
        <v>26200</v>
      </c>
      <c r="K6" s="145"/>
      <c r="N6" s="119" t="s">
        <v>170</v>
      </c>
      <c r="P6" s="119" t="s">
        <v>171</v>
      </c>
    </row>
    <row r="7" spans="1:16" x14ac:dyDescent="0.3">
      <c r="A7" s="139" t="s">
        <v>172</v>
      </c>
      <c r="B7" s="140">
        <v>1406</v>
      </c>
      <c r="C7" s="140">
        <v>1651</v>
      </c>
      <c r="D7" s="140">
        <v>1740</v>
      </c>
      <c r="E7" s="140">
        <v>1940</v>
      </c>
      <c r="F7" s="140">
        <v>1971</v>
      </c>
      <c r="H7" s="100">
        <v>5</v>
      </c>
      <c r="I7" s="179">
        <v>30680</v>
      </c>
      <c r="K7" s="145"/>
      <c r="N7" s="119" t="s">
        <v>173</v>
      </c>
      <c r="P7" s="119" t="s">
        <v>174</v>
      </c>
    </row>
    <row r="8" spans="1:16" ht="28.8" customHeight="1" x14ac:dyDescent="0.3">
      <c r="A8" s="139" t="s">
        <v>175</v>
      </c>
      <c r="B8" s="140">
        <v>1246</v>
      </c>
      <c r="C8" s="140">
        <v>1463</v>
      </c>
      <c r="D8" s="140">
        <v>1542</v>
      </c>
      <c r="E8" s="140">
        <v>1719</v>
      </c>
      <c r="F8" s="140">
        <v>1747</v>
      </c>
      <c r="H8" s="100">
        <v>6</v>
      </c>
      <c r="I8" s="179">
        <v>35160</v>
      </c>
      <c r="N8" s="119" t="s">
        <v>176</v>
      </c>
      <c r="P8" s="119" t="s">
        <v>177</v>
      </c>
    </row>
    <row r="9" spans="1:16" x14ac:dyDescent="0.3">
      <c r="A9" s="139" t="s">
        <v>178</v>
      </c>
      <c r="B9" s="140">
        <v>1260</v>
      </c>
      <c r="C9" s="140">
        <v>1480</v>
      </c>
      <c r="D9" s="140">
        <v>1560</v>
      </c>
      <c r="E9" s="140">
        <v>1739</v>
      </c>
      <c r="F9" s="140">
        <v>1767</v>
      </c>
      <c r="H9" s="89">
        <v>7</v>
      </c>
      <c r="I9" s="179">
        <v>39640</v>
      </c>
      <c r="N9" s="119" t="s">
        <v>168</v>
      </c>
      <c r="P9" s="119">
        <v>707.5</v>
      </c>
    </row>
    <row r="10" spans="1:16" x14ac:dyDescent="0.3">
      <c r="A10" s="139" t="s">
        <v>179</v>
      </c>
      <c r="B10" s="140">
        <v>1347</v>
      </c>
      <c r="C10" s="140">
        <v>1582</v>
      </c>
      <c r="D10" s="140">
        <v>1667</v>
      </c>
      <c r="E10" s="140">
        <v>1859</v>
      </c>
      <c r="F10" s="140">
        <v>1889</v>
      </c>
      <c r="H10" s="100">
        <v>8</v>
      </c>
      <c r="I10" s="179">
        <v>44120</v>
      </c>
      <c r="N10" s="119" t="s">
        <v>170</v>
      </c>
      <c r="P10" s="119" t="s">
        <v>180</v>
      </c>
    </row>
    <row r="11" spans="1:16" ht="28.8" customHeight="1" x14ac:dyDescent="0.3">
      <c r="A11" s="139" t="s">
        <v>181</v>
      </c>
      <c r="B11" s="140">
        <v>1269</v>
      </c>
      <c r="C11" s="140">
        <v>1490</v>
      </c>
      <c r="D11" s="140">
        <v>1570</v>
      </c>
      <c r="E11" s="140">
        <v>1751</v>
      </c>
      <c r="F11" s="140">
        <v>1779</v>
      </c>
      <c r="H11" s="93" t="s">
        <v>182</v>
      </c>
      <c r="I11" s="180">
        <v>4480</v>
      </c>
      <c r="N11" s="119" t="s">
        <v>183</v>
      </c>
      <c r="P11" s="119" t="s">
        <v>184</v>
      </c>
    </row>
    <row r="12" spans="1:16" ht="28.8" customHeight="1" x14ac:dyDescent="0.3">
      <c r="A12" s="139" t="s">
        <v>185</v>
      </c>
      <c r="B12" s="140">
        <v>1159</v>
      </c>
      <c r="C12" s="140">
        <v>1361</v>
      </c>
      <c r="D12" s="140">
        <v>1434</v>
      </c>
      <c r="E12" s="140">
        <v>1599</v>
      </c>
      <c r="F12" s="140">
        <v>1625</v>
      </c>
      <c r="N12" s="119" t="s">
        <v>186</v>
      </c>
      <c r="P12" s="119">
        <v>708.7</v>
      </c>
    </row>
    <row r="13" spans="1:16" x14ac:dyDescent="0.3">
      <c r="A13" s="139" t="s">
        <v>187</v>
      </c>
      <c r="B13" s="140">
        <v>1162</v>
      </c>
      <c r="C13" s="140">
        <v>1365</v>
      </c>
      <c r="D13" s="140">
        <v>1438</v>
      </c>
      <c r="E13" s="140">
        <v>1603</v>
      </c>
      <c r="F13" s="140">
        <v>1629</v>
      </c>
      <c r="N13" s="119" t="s">
        <v>188</v>
      </c>
      <c r="P13" s="119">
        <v>708.11</v>
      </c>
    </row>
    <row r="14" spans="1:16" x14ac:dyDescent="0.3">
      <c r="A14" s="139" t="s">
        <v>189</v>
      </c>
      <c r="B14" s="140">
        <v>1024</v>
      </c>
      <c r="C14" s="140">
        <v>1202</v>
      </c>
      <c r="D14" s="140">
        <v>1267</v>
      </c>
      <c r="E14" s="140">
        <v>1413</v>
      </c>
      <c r="F14" s="140">
        <v>1436</v>
      </c>
      <c r="N14" s="119" t="s">
        <v>190</v>
      </c>
      <c r="P14" s="119">
        <v>708.12</v>
      </c>
    </row>
    <row r="15" spans="1:16" x14ac:dyDescent="0.3">
      <c r="A15" s="139" t="s">
        <v>191</v>
      </c>
      <c r="B15" s="140">
        <v>1155</v>
      </c>
      <c r="C15" s="140">
        <v>1356</v>
      </c>
      <c r="D15" s="140">
        <v>1429</v>
      </c>
      <c r="E15" s="140">
        <v>1593</v>
      </c>
      <c r="F15" s="140">
        <v>1619</v>
      </c>
      <c r="N15" s="119" t="s">
        <v>192</v>
      </c>
      <c r="P15" s="119" t="s">
        <v>193</v>
      </c>
    </row>
    <row r="16" spans="1:16" x14ac:dyDescent="0.3">
      <c r="A16" s="139" t="s">
        <v>194</v>
      </c>
      <c r="B16" s="140">
        <v>1058</v>
      </c>
      <c r="C16" s="140">
        <v>1243</v>
      </c>
      <c r="D16" s="140">
        <v>1310</v>
      </c>
      <c r="E16" s="140">
        <v>1461</v>
      </c>
      <c r="F16" s="140">
        <v>1484</v>
      </c>
      <c r="N16" s="119" t="s">
        <v>195</v>
      </c>
      <c r="P16" s="119" t="s">
        <v>196</v>
      </c>
    </row>
    <row r="17" spans="1:16" x14ac:dyDescent="0.3">
      <c r="A17" s="139" t="s">
        <v>197</v>
      </c>
      <c r="B17" s="140">
        <v>1264</v>
      </c>
      <c r="C17" s="140">
        <v>1484</v>
      </c>
      <c r="D17" s="140">
        <v>1564</v>
      </c>
      <c r="E17" s="140">
        <v>1744</v>
      </c>
      <c r="F17" s="140">
        <v>1772</v>
      </c>
      <c r="N17" s="119" t="s">
        <v>198</v>
      </c>
      <c r="P17" s="119">
        <v>721.2</v>
      </c>
    </row>
    <row r="18" spans="1:16" ht="28.8" customHeight="1" x14ac:dyDescent="0.3">
      <c r="A18" s="139" t="s">
        <v>199</v>
      </c>
      <c r="B18" s="140">
        <v>1187</v>
      </c>
      <c r="C18" s="140">
        <v>1394</v>
      </c>
      <c r="D18" s="140">
        <v>1469</v>
      </c>
      <c r="E18" s="140">
        <v>1638</v>
      </c>
      <c r="F18" s="140">
        <v>1664</v>
      </c>
      <c r="N18" s="119" t="s">
        <v>200</v>
      </c>
      <c r="P18" s="119">
        <v>721.1</v>
      </c>
    </row>
    <row r="19" spans="1:16" ht="28.8" customHeight="1" x14ac:dyDescent="0.3">
      <c r="A19" s="139" t="s">
        <v>201</v>
      </c>
      <c r="B19" s="140">
        <v>1061</v>
      </c>
      <c r="C19" s="140">
        <v>1246</v>
      </c>
      <c r="D19" s="140">
        <v>1313</v>
      </c>
      <c r="E19" s="140">
        <v>1464</v>
      </c>
      <c r="F19" s="140">
        <v>1488</v>
      </c>
      <c r="N19" s="119" t="s">
        <v>202</v>
      </c>
      <c r="P19" s="119">
        <v>723.1</v>
      </c>
    </row>
    <row r="20" spans="1:16" ht="28.8" customHeight="1" x14ac:dyDescent="0.3">
      <c r="A20" s="139" t="s">
        <v>203</v>
      </c>
      <c r="B20" s="140">
        <v>1153</v>
      </c>
      <c r="C20" s="140">
        <v>1354</v>
      </c>
      <c r="D20" s="140">
        <v>1427</v>
      </c>
      <c r="E20" s="140">
        <v>1591</v>
      </c>
      <c r="F20" s="140">
        <v>1617</v>
      </c>
      <c r="N20" s="119" t="s">
        <v>204</v>
      </c>
    </row>
    <row r="21" spans="1:16" x14ac:dyDescent="0.3">
      <c r="A21" s="139" t="s">
        <v>205</v>
      </c>
      <c r="B21" s="140">
        <v>1195</v>
      </c>
      <c r="C21" s="140">
        <v>1404</v>
      </c>
      <c r="D21" s="140">
        <v>1479</v>
      </c>
      <c r="E21" s="140">
        <v>1649</v>
      </c>
      <c r="F21" s="140">
        <v>1676</v>
      </c>
      <c r="N21" s="119" t="s">
        <v>206</v>
      </c>
    </row>
    <row r="22" spans="1:16" x14ac:dyDescent="0.3">
      <c r="A22" s="139" t="s">
        <v>207</v>
      </c>
      <c r="B22" s="140">
        <v>1173</v>
      </c>
      <c r="C22" s="140">
        <v>1378</v>
      </c>
      <c r="D22" s="140">
        <v>1452</v>
      </c>
      <c r="E22" s="140">
        <v>1619</v>
      </c>
      <c r="F22" s="140">
        <v>1645</v>
      </c>
      <c r="N22" s="119" t="s">
        <v>208</v>
      </c>
    </row>
    <row r="23" spans="1:16" x14ac:dyDescent="0.3">
      <c r="A23" s="139" t="s">
        <v>209</v>
      </c>
      <c r="B23" s="140">
        <v>1201</v>
      </c>
      <c r="C23" s="140">
        <v>1411</v>
      </c>
      <c r="D23" s="140">
        <v>1487</v>
      </c>
      <c r="E23" s="140">
        <v>1658</v>
      </c>
      <c r="F23" s="140">
        <v>1685</v>
      </c>
      <c r="N23" s="119" t="s">
        <v>210</v>
      </c>
    </row>
    <row r="24" spans="1:16" x14ac:dyDescent="0.3">
      <c r="A24" s="139" t="s">
        <v>211</v>
      </c>
      <c r="B24" s="140">
        <v>1197</v>
      </c>
      <c r="C24" s="140">
        <v>1406</v>
      </c>
      <c r="D24" s="140">
        <v>1482</v>
      </c>
      <c r="E24" s="140">
        <v>1652</v>
      </c>
      <c r="F24" s="140">
        <v>1679</v>
      </c>
      <c r="N24" s="119" t="s">
        <v>212</v>
      </c>
    </row>
    <row r="25" spans="1:16" ht="28.8" customHeight="1" x14ac:dyDescent="0.3">
      <c r="A25" s="139" t="s">
        <v>213</v>
      </c>
      <c r="B25" s="140">
        <v>1116</v>
      </c>
      <c r="C25" s="140">
        <v>1311</v>
      </c>
      <c r="D25" s="140">
        <v>1381</v>
      </c>
      <c r="E25" s="140">
        <v>1540</v>
      </c>
      <c r="F25" s="140">
        <v>1565</v>
      </c>
      <c r="N25" s="119" t="s">
        <v>214</v>
      </c>
    </row>
    <row r="26" spans="1:16" x14ac:dyDescent="0.3">
      <c r="A26" s="139" t="s">
        <v>215</v>
      </c>
      <c r="B26" s="140">
        <v>1623</v>
      </c>
      <c r="C26" s="140">
        <v>1907</v>
      </c>
      <c r="D26" s="140">
        <v>2009</v>
      </c>
      <c r="E26" s="140">
        <v>2240</v>
      </c>
      <c r="F26" s="140">
        <v>2276</v>
      </c>
      <c r="N26" s="119" t="s">
        <v>216</v>
      </c>
    </row>
    <row r="27" spans="1:16" x14ac:dyDescent="0.3">
      <c r="A27" s="139" t="s">
        <v>217</v>
      </c>
      <c r="B27" s="140">
        <v>1239</v>
      </c>
      <c r="C27" s="140">
        <v>1456</v>
      </c>
      <c r="D27" s="140">
        <v>1534</v>
      </c>
      <c r="E27" s="140">
        <v>1710</v>
      </c>
      <c r="F27" s="140">
        <v>1738</v>
      </c>
      <c r="N27" s="119" t="s">
        <v>218</v>
      </c>
    </row>
    <row r="28" spans="1:16" x14ac:dyDescent="0.3">
      <c r="A28" s="139" t="s">
        <v>219</v>
      </c>
      <c r="B28" s="140">
        <v>1152</v>
      </c>
      <c r="C28" s="140">
        <v>1353</v>
      </c>
      <c r="D28" s="140">
        <v>1426</v>
      </c>
      <c r="E28" s="140">
        <v>1590</v>
      </c>
      <c r="F28" s="140">
        <v>1616</v>
      </c>
      <c r="N28" s="119" t="s">
        <v>220</v>
      </c>
    </row>
    <row r="29" spans="1:16" ht="28.8" customHeight="1" x14ac:dyDescent="0.3">
      <c r="A29" s="139" t="s">
        <v>221</v>
      </c>
      <c r="B29" s="140">
        <v>1204</v>
      </c>
      <c r="C29" s="140">
        <v>1414</v>
      </c>
      <c r="D29" s="140">
        <v>1490</v>
      </c>
      <c r="E29" s="140">
        <v>1661</v>
      </c>
      <c r="F29" s="140">
        <v>1688</v>
      </c>
      <c r="N29" s="119" t="s">
        <v>222</v>
      </c>
    </row>
    <row r="30" spans="1:16" ht="28.8" customHeight="1" x14ac:dyDescent="0.3">
      <c r="A30" s="139" t="s">
        <v>223</v>
      </c>
      <c r="B30" s="140">
        <v>1181</v>
      </c>
      <c r="C30" s="140">
        <v>1387</v>
      </c>
      <c r="D30" s="140">
        <v>1462</v>
      </c>
      <c r="E30" s="140">
        <v>1630</v>
      </c>
      <c r="F30" s="140">
        <v>1656</v>
      </c>
      <c r="N30" s="119" t="s">
        <v>224</v>
      </c>
    </row>
    <row r="31" spans="1:16" ht="28.8" customHeight="1" x14ac:dyDescent="0.3">
      <c r="A31" s="139" t="s">
        <v>225</v>
      </c>
      <c r="B31" s="140">
        <v>1290</v>
      </c>
      <c r="C31" s="140">
        <v>1516</v>
      </c>
      <c r="D31" s="140">
        <v>1597</v>
      </c>
      <c r="E31" s="140">
        <v>1781</v>
      </c>
      <c r="F31" s="140">
        <v>1809</v>
      </c>
      <c r="N31" s="119" t="s">
        <v>226</v>
      </c>
    </row>
    <row r="32" spans="1:16" x14ac:dyDescent="0.3">
      <c r="A32" s="139" t="s">
        <v>227</v>
      </c>
      <c r="B32" s="140">
        <v>1325</v>
      </c>
      <c r="C32" s="140">
        <v>1556</v>
      </c>
      <c r="D32" s="140">
        <v>1640</v>
      </c>
      <c r="E32" s="140">
        <v>1829</v>
      </c>
      <c r="F32" s="140">
        <v>1858</v>
      </c>
      <c r="N32" s="119" t="s">
        <v>228</v>
      </c>
    </row>
    <row r="33" spans="1:14" x14ac:dyDescent="0.3">
      <c r="A33" s="139" t="s">
        <v>229</v>
      </c>
      <c r="B33" s="140">
        <v>1098</v>
      </c>
      <c r="C33" s="140">
        <v>1290</v>
      </c>
      <c r="D33" s="140">
        <v>1359</v>
      </c>
      <c r="E33" s="140">
        <v>1515</v>
      </c>
      <c r="F33" s="140">
        <v>1540</v>
      </c>
      <c r="N33" s="119" t="s">
        <v>230</v>
      </c>
    </row>
    <row r="34" spans="1:14" x14ac:dyDescent="0.3">
      <c r="A34" s="139" t="s">
        <v>231</v>
      </c>
      <c r="B34" s="140">
        <v>1091</v>
      </c>
      <c r="C34" s="140">
        <v>1281</v>
      </c>
      <c r="D34" s="140">
        <v>1350</v>
      </c>
      <c r="E34" s="140">
        <v>1505</v>
      </c>
      <c r="F34" s="140">
        <v>1530</v>
      </c>
      <c r="N34" s="119" t="s">
        <v>232</v>
      </c>
    </row>
    <row r="35" spans="1:14" x14ac:dyDescent="0.3">
      <c r="A35" s="139" t="s">
        <v>233</v>
      </c>
      <c r="B35" s="140">
        <v>1096</v>
      </c>
      <c r="C35" s="140">
        <v>1287</v>
      </c>
      <c r="D35" s="140">
        <v>1356</v>
      </c>
      <c r="E35" s="140">
        <v>1512</v>
      </c>
      <c r="F35" s="140">
        <v>1536</v>
      </c>
      <c r="N35" s="119" t="s">
        <v>234</v>
      </c>
    </row>
    <row r="36" spans="1:14" x14ac:dyDescent="0.3">
      <c r="A36" s="139" t="s">
        <v>235</v>
      </c>
      <c r="B36" s="140">
        <v>1107</v>
      </c>
      <c r="C36" s="140">
        <v>1300</v>
      </c>
      <c r="D36" s="140">
        <v>1370</v>
      </c>
      <c r="E36" s="140">
        <v>1528</v>
      </c>
      <c r="F36" s="140">
        <v>1552</v>
      </c>
      <c r="N36" s="119" t="s">
        <v>236</v>
      </c>
    </row>
    <row r="37" spans="1:14" x14ac:dyDescent="0.3">
      <c r="A37" s="139" t="s">
        <v>237</v>
      </c>
      <c r="B37" s="140">
        <v>1095</v>
      </c>
      <c r="C37" s="140">
        <v>1286</v>
      </c>
      <c r="D37" s="140">
        <v>1355</v>
      </c>
      <c r="E37" s="140">
        <v>1511</v>
      </c>
      <c r="F37" s="140">
        <v>1535</v>
      </c>
      <c r="N37" s="119" t="s">
        <v>238</v>
      </c>
    </row>
    <row r="38" spans="1:14" x14ac:dyDescent="0.3">
      <c r="A38" s="139" t="s">
        <v>239</v>
      </c>
      <c r="B38" s="140">
        <v>1107</v>
      </c>
      <c r="C38" s="140">
        <v>1300</v>
      </c>
      <c r="D38" s="140">
        <v>1370</v>
      </c>
      <c r="E38" s="140">
        <v>1528</v>
      </c>
      <c r="F38" s="140">
        <v>1552</v>
      </c>
      <c r="N38" s="119" t="s">
        <v>240</v>
      </c>
    </row>
    <row r="39" spans="1:14" x14ac:dyDescent="0.3">
      <c r="A39" s="139" t="s">
        <v>241</v>
      </c>
      <c r="B39" s="140">
        <v>1231</v>
      </c>
      <c r="C39" s="140">
        <v>1445</v>
      </c>
      <c r="D39" s="140">
        <v>1523</v>
      </c>
      <c r="E39" s="140">
        <v>1698</v>
      </c>
      <c r="F39" s="140">
        <v>1726</v>
      </c>
      <c r="N39" s="119">
        <v>707.2</v>
      </c>
    </row>
    <row r="40" spans="1:14" x14ac:dyDescent="0.3">
      <c r="A40" s="139" t="s">
        <v>242</v>
      </c>
      <c r="B40" s="140">
        <v>1274</v>
      </c>
      <c r="C40" s="140">
        <v>1497</v>
      </c>
      <c r="D40" s="140">
        <v>1577</v>
      </c>
      <c r="E40" s="140">
        <v>1758</v>
      </c>
      <c r="F40" s="140">
        <v>1787</v>
      </c>
      <c r="N40" s="119">
        <v>707.3</v>
      </c>
    </row>
    <row r="41" spans="1:14" x14ac:dyDescent="0.3">
      <c r="A41" s="139" t="s">
        <v>243</v>
      </c>
      <c r="B41" s="140">
        <v>1172</v>
      </c>
      <c r="C41" s="140">
        <v>1377</v>
      </c>
      <c r="D41" s="140">
        <v>1451</v>
      </c>
      <c r="E41" s="140">
        <v>1618</v>
      </c>
      <c r="F41" s="140">
        <v>1644</v>
      </c>
      <c r="N41" s="119" t="s">
        <v>244</v>
      </c>
    </row>
    <row r="42" spans="1:14" x14ac:dyDescent="0.3">
      <c r="A42" s="139" t="s">
        <v>245</v>
      </c>
      <c r="B42" s="140">
        <v>1143</v>
      </c>
      <c r="C42" s="140">
        <v>1342</v>
      </c>
      <c r="D42" s="140">
        <v>1414</v>
      </c>
      <c r="E42" s="140">
        <v>1577</v>
      </c>
      <c r="F42" s="140">
        <v>1602</v>
      </c>
      <c r="N42" s="119">
        <v>707.4</v>
      </c>
    </row>
    <row r="43" spans="1:14" x14ac:dyDescent="0.3">
      <c r="A43" s="139" t="s">
        <v>246</v>
      </c>
      <c r="B43" s="140">
        <v>1072</v>
      </c>
      <c r="C43" s="140">
        <v>1259</v>
      </c>
      <c r="D43" s="140">
        <v>1327</v>
      </c>
      <c r="E43" s="140">
        <v>1480</v>
      </c>
      <c r="F43" s="140">
        <v>1503</v>
      </c>
      <c r="N43" s="119" t="s">
        <v>247</v>
      </c>
    </row>
    <row r="44" spans="1:14" x14ac:dyDescent="0.3">
      <c r="A44" s="139" t="s">
        <v>248</v>
      </c>
      <c r="B44" s="140">
        <v>1217</v>
      </c>
      <c r="C44" s="140">
        <v>1429</v>
      </c>
      <c r="D44" s="140">
        <v>1506</v>
      </c>
      <c r="E44" s="140">
        <v>1679</v>
      </c>
      <c r="F44" s="140">
        <v>1706</v>
      </c>
      <c r="N44" s="119" t="s">
        <v>249</v>
      </c>
    </row>
    <row r="45" spans="1:14" x14ac:dyDescent="0.3">
      <c r="A45" s="139" t="s">
        <v>250</v>
      </c>
      <c r="B45" s="140">
        <v>1143</v>
      </c>
      <c r="C45" s="140">
        <v>1343</v>
      </c>
      <c r="D45" s="140">
        <v>1415</v>
      </c>
      <c r="E45" s="140">
        <v>1578</v>
      </c>
      <c r="F45" s="140">
        <v>1603</v>
      </c>
      <c r="N45" s="119" t="s">
        <v>251</v>
      </c>
    </row>
    <row r="46" spans="1:14" x14ac:dyDescent="0.3">
      <c r="A46" s="139" t="s">
        <v>252</v>
      </c>
      <c r="B46" s="140">
        <v>1131</v>
      </c>
      <c r="C46" s="140">
        <v>1329</v>
      </c>
      <c r="D46" s="140">
        <v>1400</v>
      </c>
      <c r="E46" s="140">
        <v>1561</v>
      </c>
      <c r="F46" s="140">
        <v>1586</v>
      </c>
      <c r="N46" s="119" t="s">
        <v>253</v>
      </c>
    </row>
    <row r="47" spans="1:14" ht="28.8" customHeight="1" x14ac:dyDescent="0.3">
      <c r="A47" s="139" t="s">
        <v>254</v>
      </c>
      <c r="B47" s="140">
        <v>1131</v>
      </c>
      <c r="C47" s="140">
        <v>1329</v>
      </c>
      <c r="D47" s="140">
        <v>1400</v>
      </c>
      <c r="E47" s="140">
        <v>1561</v>
      </c>
      <c r="F47" s="140">
        <v>1586</v>
      </c>
      <c r="N47" s="119" t="s">
        <v>255</v>
      </c>
    </row>
    <row r="48" spans="1:14" x14ac:dyDescent="0.3">
      <c r="A48" s="139" t="s">
        <v>256</v>
      </c>
      <c r="B48" s="141">
        <v>978</v>
      </c>
      <c r="C48" s="140">
        <v>1149</v>
      </c>
      <c r="D48" s="140">
        <v>1211</v>
      </c>
      <c r="E48" s="140">
        <v>1350</v>
      </c>
      <c r="F48" s="140">
        <v>1372</v>
      </c>
      <c r="N48" s="119" t="s">
        <v>257</v>
      </c>
    </row>
    <row r="49" spans="1:14" x14ac:dyDescent="0.3">
      <c r="A49" s="139" t="s">
        <v>258</v>
      </c>
      <c r="B49" s="140">
        <v>1332</v>
      </c>
      <c r="C49" s="140">
        <v>1564</v>
      </c>
      <c r="D49" s="140">
        <v>1648</v>
      </c>
      <c r="E49" s="140">
        <v>1838</v>
      </c>
      <c r="F49" s="140">
        <v>1867</v>
      </c>
      <c r="N49" s="119" t="s">
        <v>259</v>
      </c>
    </row>
    <row r="50" spans="1:14" x14ac:dyDescent="0.3">
      <c r="A50" s="139" t="s">
        <v>260</v>
      </c>
      <c r="B50" s="140">
        <v>1189</v>
      </c>
      <c r="C50" s="140">
        <v>1396</v>
      </c>
      <c r="D50" s="140">
        <v>1471</v>
      </c>
      <c r="E50" s="140">
        <v>1640</v>
      </c>
      <c r="F50" s="140">
        <v>1667</v>
      </c>
      <c r="N50" s="119" t="s">
        <v>261</v>
      </c>
    </row>
    <row r="51" spans="1:14" x14ac:dyDescent="0.3">
      <c r="A51" s="139" t="s">
        <v>262</v>
      </c>
      <c r="B51" s="140">
        <v>1227</v>
      </c>
      <c r="C51" s="140">
        <v>1441</v>
      </c>
      <c r="D51" s="140">
        <v>1518</v>
      </c>
      <c r="E51" s="140">
        <v>1693</v>
      </c>
      <c r="F51" s="140">
        <v>1720</v>
      </c>
      <c r="N51" s="119" t="s">
        <v>263</v>
      </c>
    </row>
    <row r="52" spans="1:14" ht="28.8" customHeight="1" x14ac:dyDescent="0.3">
      <c r="A52" s="139" t="s">
        <v>264</v>
      </c>
      <c r="B52" s="140">
        <v>1228</v>
      </c>
      <c r="C52" s="140">
        <v>1442</v>
      </c>
      <c r="D52" s="140">
        <v>1520</v>
      </c>
      <c r="E52" s="140">
        <v>1695</v>
      </c>
      <c r="F52" s="140">
        <v>1722</v>
      </c>
      <c r="N52" s="119" t="s">
        <v>265</v>
      </c>
    </row>
    <row r="53" spans="1:14" x14ac:dyDescent="0.3">
      <c r="A53" s="139" t="s">
        <v>266</v>
      </c>
      <c r="B53" s="140">
        <v>1618</v>
      </c>
      <c r="C53" s="140">
        <v>1901</v>
      </c>
      <c r="D53" s="140">
        <v>2003</v>
      </c>
      <c r="E53" s="140">
        <v>2233</v>
      </c>
      <c r="F53" s="140">
        <v>2269</v>
      </c>
      <c r="N53" s="119" t="s">
        <v>267</v>
      </c>
    </row>
    <row r="54" spans="1:14" x14ac:dyDescent="0.3">
      <c r="A54" s="139" t="s">
        <v>268</v>
      </c>
      <c r="B54" s="140">
        <v>1269</v>
      </c>
      <c r="C54" s="140">
        <v>1490</v>
      </c>
      <c r="D54" s="140">
        <v>1570</v>
      </c>
      <c r="E54" s="140">
        <v>1751</v>
      </c>
      <c r="F54" s="140">
        <v>1779</v>
      </c>
      <c r="N54" s="119" t="s">
        <v>269</v>
      </c>
    </row>
    <row r="55" spans="1:14" x14ac:dyDescent="0.3">
      <c r="A55" s="139" t="s">
        <v>270</v>
      </c>
      <c r="B55" s="140">
        <v>1178</v>
      </c>
      <c r="C55" s="140">
        <v>1384</v>
      </c>
      <c r="D55" s="140">
        <v>1458</v>
      </c>
      <c r="E55" s="140">
        <v>1626</v>
      </c>
      <c r="F55" s="140">
        <v>1652</v>
      </c>
      <c r="N55" s="119" t="s">
        <v>271</v>
      </c>
    </row>
    <row r="56" spans="1:14" x14ac:dyDescent="0.3">
      <c r="A56" s="139" t="s">
        <v>272</v>
      </c>
      <c r="B56" s="140">
        <v>1108</v>
      </c>
      <c r="C56" s="140">
        <v>1301</v>
      </c>
      <c r="D56" s="140">
        <v>1371</v>
      </c>
      <c r="E56" s="140">
        <v>1529</v>
      </c>
      <c r="F56" s="140">
        <v>1553</v>
      </c>
      <c r="N56" s="119" t="s">
        <v>273</v>
      </c>
    </row>
    <row r="57" spans="1:14" x14ac:dyDescent="0.3">
      <c r="A57" s="139" t="s">
        <v>274</v>
      </c>
      <c r="B57" s="140">
        <v>1099</v>
      </c>
      <c r="C57" s="140">
        <v>1291</v>
      </c>
      <c r="D57" s="140">
        <v>1360</v>
      </c>
      <c r="E57" s="140">
        <v>1516</v>
      </c>
      <c r="F57" s="140">
        <v>1541</v>
      </c>
      <c r="N57" s="119">
        <v>707.9</v>
      </c>
    </row>
    <row r="58" spans="1:14" x14ac:dyDescent="0.3">
      <c r="A58" s="139" t="s">
        <v>275</v>
      </c>
      <c r="B58" s="140">
        <v>1387</v>
      </c>
      <c r="C58" s="140">
        <v>1629</v>
      </c>
      <c r="D58" s="140">
        <v>1717</v>
      </c>
      <c r="E58" s="140">
        <v>1914</v>
      </c>
      <c r="F58" s="140">
        <v>1945</v>
      </c>
      <c r="N58" s="119">
        <v>707.11</v>
      </c>
    </row>
    <row r="59" spans="1:14" x14ac:dyDescent="0.3">
      <c r="A59" s="139" t="s">
        <v>276</v>
      </c>
      <c r="B59" s="140">
        <v>1208</v>
      </c>
      <c r="C59" s="140">
        <v>1419</v>
      </c>
      <c r="D59" s="140">
        <v>1495</v>
      </c>
      <c r="E59" s="140">
        <v>1667</v>
      </c>
      <c r="F59" s="140">
        <v>1694</v>
      </c>
      <c r="N59" s="119" t="s">
        <v>277</v>
      </c>
    </row>
    <row r="60" spans="1:14" x14ac:dyDescent="0.3">
      <c r="A60" s="139" t="s">
        <v>278</v>
      </c>
      <c r="B60" s="140">
        <v>1122</v>
      </c>
      <c r="C60" s="140">
        <v>1318</v>
      </c>
      <c r="D60" s="140">
        <v>1389</v>
      </c>
      <c r="E60" s="140">
        <v>1549</v>
      </c>
      <c r="F60" s="140">
        <v>1574</v>
      </c>
      <c r="N60" s="119" t="s">
        <v>279</v>
      </c>
    </row>
    <row r="61" spans="1:14" x14ac:dyDescent="0.3">
      <c r="A61" s="139" t="s">
        <v>280</v>
      </c>
      <c r="B61" s="140">
        <v>1203</v>
      </c>
      <c r="C61" s="140">
        <v>1413</v>
      </c>
      <c r="D61" s="140">
        <v>1489</v>
      </c>
      <c r="E61" s="140">
        <v>1660</v>
      </c>
      <c r="F61" s="140">
        <v>1687</v>
      </c>
      <c r="N61" s="119" t="s">
        <v>281</v>
      </c>
    </row>
    <row r="62" spans="1:14" x14ac:dyDescent="0.3">
      <c r="A62" s="139" t="s">
        <v>282</v>
      </c>
      <c r="B62" s="140">
        <v>1501</v>
      </c>
      <c r="C62" s="140">
        <v>1763</v>
      </c>
      <c r="D62" s="140">
        <v>1858</v>
      </c>
      <c r="E62" s="140">
        <v>2072</v>
      </c>
      <c r="F62" s="140">
        <v>2105</v>
      </c>
      <c r="N62" s="119" t="s">
        <v>283</v>
      </c>
    </row>
    <row r="63" spans="1:14" x14ac:dyDescent="0.3">
      <c r="A63" s="139" t="s">
        <v>284</v>
      </c>
      <c r="B63" s="140">
        <v>1159</v>
      </c>
      <c r="C63" s="140">
        <v>1362</v>
      </c>
      <c r="D63" s="140">
        <v>1435</v>
      </c>
      <c r="E63" s="140">
        <v>1600</v>
      </c>
      <c r="F63" s="140">
        <v>1626</v>
      </c>
      <c r="N63" s="119" t="s">
        <v>285</v>
      </c>
    </row>
    <row r="64" spans="1:14" x14ac:dyDescent="0.3">
      <c r="A64" s="139" t="s">
        <v>286</v>
      </c>
      <c r="B64" s="140">
        <v>1284</v>
      </c>
      <c r="C64" s="140">
        <v>1508</v>
      </c>
      <c r="D64" s="140">
        <v>1589</v>
      </c>
      <c r="E64" s="140">
        <v>1772</v>
      </c>
      <c r="F64" s="140">
        <v>1800</v>
      </c>
      <c r="N64" s="119" t="s">
        <v>287</v>
      </c>
    </row>
    <row r="65" spans="1:14" x14ac:dyDescent="0.3">
      <c r="A65" s="139" t="s">
        <v>288</v>
      </c>
      <c r="B65" s="140">
        <v>1189</v>
      </c>
      <c r="C65" s="140">
        <v>1396</v>
      </c>
      <c r="D65" s="140">
        <v>1471</v>
      </c>
      <c r="E65" s="140">
        <v>1640</v>
      </c>
      <c r="F65" s="140">
        <v>1667</v>
      </c>
      <c r="N65" s="119" t="s">
        <v>289</v>
      </c>
    </row>
    <row r="66" spans="1:14" x14ac:dyDescent="0.3">
      <c r="A66" s="139" t="s">
        <v>290</v>
      </c>
      <c r="B66" s="140">
        <v>1453</v>
      </c>
      <c r="C66" s="140">
        <v>1706</v>
      </c>
      <c r="D66" s="140">
        <v>1798</v>
      </c>
      <c r="E66" s="140">
        <v>2005</v>
      </c>
      <c r="F66" s="140">
        <v>2037</v>
      </c>
      <c r="N66" s="119" t="s">
        <v>291</v>
      </c>
    </row>
    <row r="67" spans="1:14" x14ac:dyDescent="0.3">
      <c r="A67" s="139" t="s">
        <v>292</v>
      </c>
      <c r="B67" s="140">
        <v>1117</v>
      </c>
      <c r="C67" s="140">
        <v>1312</v>
      </c>
      <c r="D67" s="140">
        <v>1383</v>
      </c>
      <c r="E67" s="140">
        <v>1542</v>
      </c>
      <c r="F67" s="140">
        <v>1567</v>
      </c>
      <c r="N67" s="119" t="s">
        <v>293</v>
      </c>
    </row>
    <row r="68" spans="1:14" x14ac:dyDescent="0.3">
      <c r="A68" s="139" t="s">
        <v>294</v>
      </c>
      <c r="B68" s="140">
        <v>1043</v>
      </c>
      <c r="C68" s="140">
        <v>1225</v>
      </c>
      <c r="D68" s="140">
        <v>1291</v>
      </c>
      <c r="E68" s="140">
        <v>1439</v>
      </c>
      <c r="F68" s="140">
        <v>1463</v>
      </c>
      <c r="N68" s="119" t="s">
        <v>295</v>
      </c>
    </row>
    <row r="69" spans="1:14" x14ac:dyDescent="0.3">
      <c r="A69" s="139" t="s">
        <v>296</v>
      </c>
      <c r="B69" s="140">
        <v>1159</v>
      </c>
      <c r="C69" s="140">
        <v>1362</v>
      </c>
      <c r="D69" s="140">
        <v>1435</v>
      </c>
      <c r="E69" s="140">
        <v>1600</v>
      </c>
      <c r="F69" s="140">
        <v>1626</v>
      </c>
      <c r="N69" s="119" t="s">
        <v>297</v>
      </c>
    </row>
    <row r="70" spans="1:14" ht="28.8" customHeight="1" x14ac:dyDescent="0.3">
      <c r="A70" s="139" t="s">
        <v>298</v>
      </c>
      <c r="B70" s="140">
        <v>1053</v>
      </c>
      <c r="C70" s="140">
        <v>1237</v>
      </c>
      <c r="D70" s="140">
        <v>1303</v>
      </c>
      <c r="E70" s="140">
        <v>1453</v>
      </c>
      <c r="F70" s="140">
        <v>1476</v>
      </c>
      <c r="N70" s="119" t="s">
        <v>299</v>
      </c>
    </row>
    <row r="71" spans="1:14" ht="28.8" customHeight="1" x14ac:dyDescent="0.3">
      <c r="A71" s="139" t="s">
        <v>300</v>
      </c>
      <c r="B71" s="140">
        <v>1290</v>
      </c>
      <c r="C71" s="140">
        <v>1516</v>
      </c>
      <c r="D71" s="140">
        <v>1597</v>
      </c>
      <c r="E71" s="140">
        <v>1781</v>
      </c>
      <c r="F71" s="140">
        <v>1809</v>
      </c>
      <c r="N71" s="119" t="s">
        <v>301</v>
      </c>
    </row>
    <row r="72" spans="1:14" x14ac:dyDescent="0.3">
      <c r="A72" s="139" t="s">
        <v>302</v>
      </c>
      <c r="B72" s="140">
        <v>1101</v>
      </c>
      <c r="C72" s="140">
        <v>1293</v>
      </c>
      <c r="D72" s="140">
        <v>1363</v>
      </c>
      <c r="E72" s="140">
        <v>1520</v>
      </c>
      <c r="F72" s="140">
        <v>1544</v>
      </c>
      <c r="N72" s="119" t="s">
        <v>303</v>
      </c>
    </row>
    <row r="73" spans="1:14" x14ac:dyDescent="0.3">
      <c r="A73" s="139" t="s">
        <v>304</v>
      </c>
      <c r="B73" s="140">
        <v>1060</v>
      </c>
      <c r="C73" s="140">
        <v>1245</v>
      </c>
      <c r="D73" s="140">
        <v>1312</v>
      </c>
      <c r="E73" s="140">
        <v>1463</v>
      </c>
      <c r="F73" s="140">
        <v>1486</v>
      </c>
      <c r="N73" s="119">
        <v>708.6</v>
      </c>
    </row>
    <row r="74" spans="1:14" x14ac:dyDescent="0.3">
      <c r="A74" s="139" t="s">
        <v>305</v>
      </c>
      <c r="B74" s="140">
        <v>1061</v>
      </c>
      <c r="C74" s="140">
        <v>1246</v>
      </c>
      <c r="D74" s="140">
        <v>1313</v>
      </c>
      <c r="E74" s="140">
        <v>1464</v>
      </c>
      <c r="F74" s="140">
        <v>1488</v>
      </c>
      <c r="N74" s="119">
        <v>708.5</v>
      </c>
    </row>
    <row r="75" spans="1:14" x14ac:dyDescent="0.3">
      <c r="A75" s="139" t="s">
        <v>306</v>
      </c>
      <c r="B75" s="140">
        <v>1029</v>
      </c>
      <c r="C75" s="140">
        <v>1208</v>
      </c>
      <c r="D75" s="140">
        <v>1273</v>
      </c>
      <c r="E75" s="140">
        <v>1419</v>
      </c>
      <c r="F75" s="140">
        <v>1442</v>
      </c>
      <c r="N75" s="119">
        <v>708.8</v>
      </c>
    </row>
    <row r="76" spans="1:14" ht="28.8" customHeight="1" x14ac:dyDescent="0.3">
      <c r="A76" s="139" t="s">
        <v>308</v>
      </c>
      <c r="B76" s="140">
        <v>1266</v>
      </c>
      <c r="C76" s="140">
        <v>1487</v>
      </c>
      <c r="D76" s="140">
        <v>1567</v>
      </c>
      <c r="E76" s="140">
        <v>1747</v>
      </c>
      <c r="F76" s="140">
        <v>1775</v>
      </c>
      <c r="N76" s="119" t="s">
        <v>307</v>
      </c>
    </row>
    <row r="77" spans="1:14" ht="28.8" customHeight="1" x14ac:dyDescent="0.3">
      <c r="A77" s="139" t="s">
        <v>310</v>
      </c>
      <c r="B77" s="141">
        <v>970</v>
      </c>
      <c r="C77" s="140">
        <v>1140</v>
      </c>
      <c r="D77" s="140">
        <v>1201</v>
      </c>
      <c r="E77" s="140">
        <v>1339</v>
      </c>
      <c r="F77" s="140">
        <v>1361</v>
      </c>
      <c r="N77" s="119" t="s">
        <v>309</v>
      </c>
    </row>
    <row r="78" spans="1:14" x14ac:dyDescent="0.3">
      <c r="A78" s="139" t="s">
        <v>312</v>
      </c>
      <c r="B78" s="140">
        <v>1460</v>
      </c>
      <c r="C78" s="140">
        <v>1715</v>
      </c>
      <c r="D78" s="140">
        <v>1807</v>
      </c>
      <c r="E78" s="140">
        <v>2015</v>
      </c>
      <c r="F78" s="140">
        <v>2047</v>
      </c>
      <c r="N78" s="119" t="s">
        <v>311</v>
      </c>
    </row>
    <row r="79" spans="1:14" ht="28.8" customHeight="1" x14ac:dyDescent="0.3">
      <c r="A79" s="139" t="s">
        <v>314</v>
      </c>
      <c r="B79" s="140">
        <v>1316</v>
      </c>
      <c r="C79" s="140">
        <v>1546</v>
      </c>
      <c r="D79" s="140">
        <v>1629</v>
      </c>
      <c r="E79" s="140">
        <v>1816</v>
      </c>
      <c r="F79" s="140">
        <v>1846</v>
      </c>
      <c r="N79" s="119" t="s">
        <v>313</v>
      </c>
    </row>
    <row r="80" spans="1:14" ht="28.8" customHeight="1" x14ac:dyDescent="0.3">
      <c r="A80" s="139" t="s">
        <v>315</v>
      </c>
      <c r="B80" s="140">
        <v>1300</v>
      </c>
      <c r="C80" s="140">
        <v>1527</v>
      </c>
      <c r="D80" s="140">
        <v>1609</v>
      </c>
      <c r="E80" s="140">
        <v>1794</v>
      </c>
      <c r="F80" s="140">
        <v>1823</v>
      </c>
      <c r="N80" s="119">
        <v>708.14</v>
      </c>
    </row>
    <row r="81" spans="1:14" x14ac:dyDescent="0.3">
      <c r="A81" s="139" t="s">
        <v>317</v>
      </c>
      <c r="B81" s="140">
        <v>1176</v>
      </c>
      <c r="C81" s="140">
        <v>1381</v>
      </c>
      <c r="D81" s="140">
        <v>1455</v>
      </c>
      <c r="E81" s="140">
        <v>1622</v>
      </c>
      <c r="F81" s="140">
        <v>1649</v>
      </c>
      <c r="N81" s="119" t="s">
        <v>316</v>
      </c>
    </row>
    <row r="82" spans="1:14" x14ac:dyDescent="0.3">
      <c r="A82" s="139" t="s">
        <v>319</v>
      </c>
      <c r="B82" s="140">
        <v>1058</v>
      </c>
      <c r="C82" s="140">
        <v>1243</v>
      </c>
      <c r="D82" s="140">
        <v>1310</v>
      </c>
      <c r="E82" s="140">
        <v>1461</v>
      </c>
      <c r="F82" s="140">
        <v>1484</v>
      </c>
      <c r="N82" s="119" t="s">
        <v>318</v>
      </c>
    </row>
    <row r="83" spans="1:14" x14ac:dyDescent="0.3">
      <c r="A83" s="139" t="s">
        <v>321</v>
      </c>
      <c r="B83" s="140">
        <v>1342</v>
      </c>
      <c r="C83" s="140">
        <v>1576</v>
      </c>
      <c r="D83" s="140">
        <v>1661</v>
      </c>
      <c r="E83" s="140">
        <v>1852</v>
      </c>
      <c r="F83" s="140">
        <v>1882</v>
      </c>
      <c r="N83" s="119" t="s">
        <v>320</v>
      </c>
    </row>
    <row r="84" spans="1:14" x14ac:dyDescent="0.3">
      <c r="A84" s="139" t="s">
        <v>323</v>
      </c>
      <c r="B84" s="140">
        <v>1173</v>
      </c>
      <c r="C84" s="140">
        <v>1378</v>
      </c>
      <c r="D84" s="140">
        <v>1452</v>
      </c>
      <c r="E84" s="140">
        <v>1619</v>
      </c>
      <c r="F84" s="140">
        <v>1645</v>
      </c>
      <c r="N84" s="119" t="s">
        <v>322</v>
      </c>
    </row>
    <row r="85" spans="1:14" x14ac:dyDescent="0.3">
      <c r="A85" s="139" t="s">
        <v>325</v>
      </c>
      <c r="B85" s="140">
        <v>1269</v>
      </c>
      <c r="C85" s="140">
        <v>1490</v>
      </c>
      <c r="D85" s="140">
        <v>1570</v>
      </c>
      <c r="E85" s="140">
        <v>1751</v>
      </c>
      <c r="F85" s="140">
        <v>1779</v>
      </c>
      <c r="N85" s="119" t="s">
        <v>324</v>
      </c>
    </row>
    <row r="86" spans="1:14" x14ac:dyDescent="0.3">
      <c r="A86" s="139" t="s">
        <v>327</v>
      </c>
      <c r="B86" s="140">
        <v>1437</v>
      </c>
      <c r="C86" s="140">
        <v>1688</v>
      </c>
      <c r="D86" s="140">
        <v>1779</v>
      </c>
      <c r="E86" s="140">
        <v>1984</v>
      </c>
      <c r="F86" s="140">
        <v>2016</v>
      </c>
      <c r="N86" s="119" t="s">
        <v>326</v>
      </c>
    </row>
    <row r="87" spans="1:14" x14ac:dyDescent="0.3">
      <c r="A87" s="139" t="s">
        <v>328</v>
      </c>
      <c r="B87" s="140">
        <v>1187</v>
      </c>
      <c r="C87" s="140">
        <v>1394</v>
      </c>
      <c r="D87" s="140">
        <v>1469</v>
      </c>
      <c r="E87" s="140">
        <v>1638</v>
      </c>
      <c r="F87" s="140">
        <v>1664</v>
      </c>
      <c r="N87" s="119">
        <v>709.2</v>
      </c>
    </row>
    <row r="88" spans="1:14" x14ac:dyDescent="0.3">
      <c r="A88" s="139" t="s">
        <v>329</v>
      </c>
      <c r="B88" s="140">
        <v>1092</v>
      </c>
      <c r="C88" s="140">
        <v>1283</v>
      </c>
      <c r="D88" s="140">
        <v>1352</v>
      </c>
      <c r="E88" s="140">
        <v>1507</v>
      </c>
      <c r="F88" s="140">
        <v>1532</v>
      </c>
      <c r="N88" s="119">
        <v>709.3</v>
      </c>
    </row>
    <row r="89" spans="1:14" x14ac:dyDescent="0.3">
      <c r="A89" s="139" t="s">
        <v>330</v>
      </c>
      <c r="B89" s="140">
        <v>1146</v>
      </c>
      <c r="C89" s="140">
        <v>1346</v>
      </c>
      <c r="D89" s="140">
        <v>1418</v>
      </c>
      <c r="E89" s="140">
        <v>1581</v>
      </c>
      <c r="F89" s="140">
        <v>1607</v>
      </c>
      <c r="N89" s="119">
        <v>709.4</v>
      </c>
    </row>
    <row r="90" spans="1:14" ht="28.8" customHeight="1" x14ac:dyDescent="0.3">
      <c r="A90" s="139" t="s">
        <v>332</v>
      </c>
      <c r="B90" s="140">
        <v>1138</v>
      </c>
      <c r="C90" s="140">
        <v>1337</v>
      </c>
      <c r="D90" s="140">
        <v>1409</v>
      </c>
      <c r="E90" s="140">
        <v>1571</v>
      </c>
      <c r="F90" s="140">
        <v>1596</v>
      </c>
      <c r="N90" s="119" t="s">
        <v>331</v>
      </c>
    </row>
    <row r="91" spans="1:14" x14ac:dyDescent="0.3">
      <c r="A91" s="139" t="s">
        <v>334</v>
      </c>
      <c r="B91" s="140">
        <v>1085</v>
      </c>
      <c r="C91" s="140">
        <v>1275</v>
      </c>
      <c r="D91" s="140">
        <v>1343</v>
      </c>
      <c r="E91" s="140">
        <v>1497</v>
      </c>
      <c r="F91" s="140">
        <v>1522</v>
      </c>
      <c r="N91" s="119" t="s">
        <v>333</v>
      </c>
    </row>
    <row r="92" spans="1:14" x14ac:dyDescent="0.3">
      <c r="A92" s="139" t="s">
        <v>336</v>
      </c>
      <c r="B92" s="140">
        <v>1509</v>
      </c>
      <c r="C92" s="140">
        <v>1773</v>
      </c>
      <c r="D92" s="140">
        <v>1868</v>
      </c>
      <c r="E92" s="140">
        <v>2083</v>
      </c>
      <c r="F92" s="140">
        <v>2116</v>
      </c>
      <c r="N92" s="119" t="s">
        <v>335</v>
      </c>
    </row>
    <row r="93" spans="1:14" ht="28.8" customHeight="1" x14ac:dyDescent="0.3">
      <c r="A93" s="139" t="s">
        <v>338</v>
      </c>
      <c r="B93" s="140">
        <v>1344</v>
      </c>
      <c r="C93" s="140">
        <v>1578</v>
      </c>
      <c r="D93" s="140">
        <v>1663</v>
      </c>
      <c r="E93" s="140">
        <v>1854</v>
      </c>
      <c r="F93" s="140">
        <v>1884</v>
      </c>
      <c r="N93" s="119" t="s">
        <v>337</v>
      </c>
    </row>
    <row r="94" spans="1:14" x14ac:dyDescent="0.3">
      <c r="A94" s="139" t="s">
        <v>340</v>
      </c>
      <c r="B94" s="140">
        <v>1152</v>
      </c>
      <c r="C94" s="140">
        <v>1353</v>
      </c>
      <c r="D94" s="140">
        <v>1426</v>
      </c>
      <c r="E94" s="140">
        <v>1590</v>
      </c>
      <c r="F94" s="140">
        <v>1616</v>
      </c>
      <c r="N94" s="119" t="s">
        <v>339</v>
      </c>
    </row>
    <row r="95" spans="1:14" x14ac:dyDescent="0.3">
      <c r="A95" s="139" t="s">
        <v>342</v>
      </c>
      <c r="B95" s="140">
        <v>1138</v>
      </c>
      <c r="C95" s="140">
        <v>1336</v>
      </c>
      <c r="D95" s="140">
        <v>1408</v>
      </c>
      <c r="E95" s="140">
        <v>1570</v>
      </c>
      <c r="F95" s="140">
        <v>1595</v>
      </c>
      <c r="N95" s="119" t="s">
        <v>341</v>
      </c>
    </row>
    <row r="96" spans="1:14" ht="28.8" customHeight="1" x14ac:dyDescent="0.3">
      <c r="A96" s="139" t="s">
        <v>344</v>
      </c>
      <c r="B96" s="140">
        <v>1056</v>
      </c>
      <c r="C96" s="140">
        <v>1240</v>
      </c>
      <c r="D96" s="140">
        <v>1307</v>
      </c>
      <c r="E96" s="140">
        <v>1457</v>
      </c>
      <c r="F96" s="140">
        <v>1481</v>
      </c>
      <c r="N96" s="119" t="s">
        <v>343</v>
      </c>
    </row>
    <row r="97" spans="1:14" ht="28.8" customHeight="1" x14ac:dyDescent="0.3">
      <c r="A97" s="139" t="s">
        <v>346</v>
      </c>
      <c r="B97" s="140">
        <v>1346</v>
      </c>
      <c r="C97" s="140">
        <v>1581</v>
      </c>
      <c r="D97" s="140">
        <v>1666</v>
      </c>
      <c r="E97" s="140">
        <v>1858</v>
      </c>
      <c r="F97" s="140">
        <v>1888</v>
      </c>
      <c r="N97" s="119" t="s">
        <v>345</v>
      </c>
    </row>
    <row r="98" spans="1:14" ht="28.8" customHeight="1" x14ac:dyDescent="0.3">
      <c r="A98" s="139" t="s">
        <v>348</v>
      </c>
      <c r="B98" s="140">
        <v>1197</v>
      </c>
      <c r="C98" s="140">
        <v>1406</v>
      </c>
      <c r="D98" s="140">
        <v>1482</v>
      </c>
      <c r="E98" s="140">
        <v>1652</v>
      </c>
      <c r="F98" s="140">
        <v>1679</v>
      </c>
      <c r="N98" s="119" t="s">
        <v>347</v>
      </c>
    </row>
    <row r="99" spans="1:14" x14ac:dyDescent="0.3">
      <c r="A99" s="139" t="s">
        <v>349</v>
      </c>
      <c r="B99" s="140">
        <v>1085</v>
      </c>
      <c r="C99" s="140">
        <v>1275</v>
      </c>
      <c r="D99" s="140">
        <v>1343</v>
      </c>
      <c r="E99" s="140">
        <v>1497</v>
      </c>
      <c r="F99" s="140">
        <v>1522</v>
      </c>
      <c r="N99" s="119">
        <v>709.18</v>
      </c>
    </row>
    <row r="100" spans="1:14" x14ac:dyDescent="0.3">
      <c r="A100" s="139" t="s">
        <v>351</v>
      </c>
      <c r="B100" s="140">
        <v>1061</v>
      </c>
      <c r="C100" s="140">
        <v>1246</v>
      </c>
      <c r="D100" s="140">
        <v>1313</v>
      </c>
      <c r="E100" s="140">
        <v>1464</v>
      </c>
      <c r="F100" s="140">
        <v>1488</v>
      </c>
      <c r="N100" s="119" t="s">
        <v>350</v>
      </c>
    </row>
    <row r="101" spans="1:14" x14ac:dyDescent="0.3">
      <c r="N101" s="119" t="s">
        <v>352</v>
      </c>
    </row>
    <row r="102" spans="1:14" x14ac:dyDescent="0.3">
      <c r="N102" s="119" t="s">
        <v>353</v>
      </c>
    </row>
    <row r="103" spans="1:14" x14ac:dyDescent="0.3">
      <c r="N103" s="119" t="s">
        <v>354</v>
      </c>
    </row>
    <row r="104" spans="1:14" x14ac:dyDescent="0.3">
      <c r="N104" s="119">
        <v>710.2</v>
      </c>
    </row>
    <row r="105" spans="1:14" x14ac:dyDescent="0.3">
      <c r="N105" s="119">
        <v>710.3</v>
      </c>
    </row>
    <row r="106" spans="1:14" x14ac:dyDescent="0.3">
      <c r="N106" s="119">
        <v>710.4</v>
      </c>
    </row>
    <row r="107" spans="1:14" x14ac:dyDescent="0.3">
      <c r="N107" s="119">
        <v>710.5</v>
      </c>
    </row>
    <row r="108" spans="1:14" x14ac:dyDescent="0.3">
      <c r="N108" s="119" t="s">
        <v>355</v>
      </c>
    </row>
    <row r="109" spans="1:14" x14ac:dyDescent="0.3">
      <c r="N109" s="119" t="s">
        <v>356</v>
      </c>
    </row>
    <row r="110" spans="1:14" x14ac:dyDescent="0.3">
      <c r="N110" s="119" t="s">
        <v>357</v>
      </c>
    </row>
    <row r="111" spans="1:14" x14ac:dyDescent="0.3">
      <c r="N111" s="119">
        <v>710.11</v>
      </c>
    </row>
    <row r="112" spans="1:14" x14ac:dyDescent="0.3">
      <c r="N112" s="119" t="s">
        <v>358</v>
      </c>
    </row>
    <row r="113" spans="14:14" x14ac:dyDescent="0.3">
      <c r="N113" s="119" t="s">
        <v>359</v>
      </c>
    </row>
    <row r="114" spans="14:14" x14ac:dyDescent="0.3">
      <c r="N114" s="119" t="s">
        <v>360</v>
      </c>
    </row>
    <row r="115" spans="14:14" x14ac:dyDescent="0.3">
      <c r="N115" s="119" t="s">
        <v>361</v>
      </c>
    </row>
    <row r="116" spans="14:14" x14ac:dyDescent="0.3">
      <c r="N116" s="119" t="s">
        <v>362</v>
      </c>
    </row>
    <row r="117" spans="14:14" x14ac:dyDescent="0.3">
      <c r="N117" s="119" t="s">
        <v>363</v>
      </c>
    </row>
    <row r="118" spans="14:14" x14ac:dyDescent="0.3">
      <c r="N118" s="119" t="s">
        <v>364</v>
      </c>
    </row>
    <row r="119" spans="14:14" x14ac:dyDescent="0.3">
      <c r="N119" s="119" t="s">
        <v>365</v>
      </c>
    </row>
    <row r="120" spans="14:14" x14ac:dyDescent="0.3">
      <c r="N120" s="119">
        <v>711.2</v>
      </c>
    </row>
    <row r="121" spans="14:14" x14ac:dyDescent="0.3">
      <c r="N121" s="119">
        <v>711.3</v>
      </c>
    </row>
    <row r="122" spans="14:14" x14ac:dyDescent="0.3">
      <c r="N122" s="119">
        <v>711.4</v>
      </c>
    </row>
    <row r="123" spans="14:14" x14ac:dyDescent="0.3">
      <c r="N123" s="119">
        <v>712.2</v>
      </c>
    </row>
    <row r="124" spans="14:14" x14ac:dyDescent="0.3">
      <c r="N124" s="119">
        <v>712.3</v>
      </c>
    </row>
    <row r="125" spans="14:14" x14ac:dyDescent="0.3">
      <c r="N125" s="119" t="s">
        <v>366</v>
      </c>
    </row>
    <row r="126" spans="14:14" x14ac:dyDescent="0.3">
      <c r="N126" s="119">
        <v>712.7</v>
      </c>
    </row>
    <row r="127" spans="14:14" x14ac:dyDescent="0.3">
      <c r="N127" s="119">
        <v>712.8</v>
      </c>
    </row>
    <row r="128" spans="14:14" x14ac:dyDescent="0.3">
      <c r="N128" s="119">
        <v>713.3</v>
      </c>
    </row>
    <row r="129" spans="14:14" x14ac:dyDescent="0.3">
      <c r="N129" s="119">
        <v>713.4</v>
      </c>
    </row>
    <row r="130" spans="14:14" x14ac:dyDescent="0.3">
      <c r="N130" s="119">
        <v>713.5</v>
      </c>
    </row>
    <row r="131" spans="14:14" x14ac:dyDescent="0.3">
      <c r="N131" s="119">
        <v>713.6</v>
      </c>
    </row>
    <row r="132" spans="14:14" x14ac:dyDescent="0.3">
      <c r="N132" s="119" t="s">
        <v>367</v>
      </c>
    </row>
    <row r="133" spans="14:14" x14ac:dyDescent="0.3">
      <c r="N133" s="119" t="s">
        <v>368</v>
      </c>
    </row>
    <row r="134" spans="14:14" x14ac:dyDescent="0.3">
      <c r="N134" s="119" t="s">
        <v>369</v>
      </c>
    </row>
    <row r="135" spans="14:14" x14ac:dyDescent="0.3">
      <c r="N135" s="119" t="s">
        <v>370</v>
      </c>
    </row>
    <row r="136" spans="14:14" x14ac:dyDescent="0.3">
      <c r="N136" s="119">
        <v>714.9</v>
      </c>
    </row>
    <row r="137" spans="14:14" x14ac:dyDescent="0.3">
      <c r="N137" s="119">
        <v>714.1</v>
      </c>
    </row>
    <row r="138" spans="14:14" x14ac:dyDescent="0.3">
      <c r="N138" s="119" t="s">
        <v>371</v>
      </c>
    </row>
    <row r="139" spans="14:14" x14ac:dyDescent="0.3">
      <c r="N139" s="119" t="s">
        <v>372</v>
      </c>
    </row>
    <row r="140" spans="14:14" x14ac:dyDescent="0.3">
      <c r="N140" s="119" t="s">
        <v>373</v>
      </c>
    </row>
    <row r="141" spans="14:14" x14ac:dyDescent="0.3">
      <c r="N141" s="119" t="s">
        <v>374</v>
      </c>
    </row>
    <row r="142" spans="14:14" x14ac:dyDescent="0.3">
      <c r="N142" s="119" t="s">
        <v>375</v>
      </c>
    </row>
    <row r="143" spans="14:14" x14ac:dyDescent="0.3">
      <c r="N143" s="119" t="s">
        <v>376</v>
      </c>
    </row>
    <row r="144" spans="14:14" x14ac:dyDescent="0.3">
      <c r="N144" s="119" t="s">
        <v>377</v>
      </c>
    </row>
    <row r="145" spans="14:14" x14ac:dyDescent="0.3">
      <c r="N145" s="119" t="s">
        <v>378</v>
      </c>
    </row>
    <row r="146" spans="14:14" x14ac:dyDescent="0.3">
      <c r="N146" s="119" t="s">
        <v>379</v>
      </c>
    </row>
    <row r="147" spans="14:14" x14ac:dyDescent="0.3">
      <c r="N147" s="119">
        <v>716.3</v>
      </c>
    </row>
    <row r="148" spans="14:14" x14ac:dyDescent="0.3">
      <c r="N148" s="119">
        <v>716.4</v>
      </c>
    </row>
    <row r="149" spans="14:14" x14ac:dyDescent="0.3">
      <c r="N149" s="119" t="s">
        <v>380</v>
      </c>
    </row>
    <row r="150" spans="14:14" x14ac:dyDescent="0.3">
      <c r="N150" s="119" t="s">
        <v>381</v>
      </c>
    </row>
    <row r="151" spans="14:14" x14ac:dyDescent="0.3">
      <c r="N151" s="119" t="s">
        <v>382</v>
      </c>
    </row>
    <row r="152" spans="14:14" x14ac:dyDescent="0.3">
      <c r="N152" s="119" t="s">
        <v>383</v>
      </c>
    </row>
    <row r="153" spans="14:14" x14ac:dyDescent="0.3">
      <c r="N153" s="119" t="s">
        <v>384</v>
      </c>
    </row>
    <row r="154" spans="14:14" x14ac:dyDescent="0.3">
      <c r="N154" s="119">
        <v>716.12</v>
      </c>
    </row>
    <row r="155" spans="14:14" x14ac:dyDescent="0.3">
      <c r="N155" s="119" t="s">
        <v>385</v>
      </c>
    </row>
    <row r="156" spans="14:14" x14ac:dyDescent="0.3">
      <c r="N156" s="119" t="s">
        <v>386</v>
      </c>
    </row>
    <row r="157" spans="14:14" x14ac:dyDescent="0.3">
      <c r="N157" s="119" t="s">
        <v>387</v>
      </c>
    </row>
    <row r="158" spans="14:14" x14ac:dyDescent="0.3">
      <c r="N158" s="119" t="s">
        <v>388</v>
      </c>
    </row>
    <row r="159" spans="14:14" x14ac:dyDescent="0.3">
      <c r="N159" s="119" t="s">
        <v>389</v>
      </c>
    </row>
    <row r="160" spans="14:14" x14ac:dyDescent="0.3">
      <c r="N160" s="119" t="s">
        <v>390</v>
      </c>
    </row>
    <row r="161" spans="14:14" x14ac:dyDescent="0.3">
      <c r="N161" s="119" t="s">
        <v>391</v>
      </c>
    </row>
    <row r="162" spans="14:14" x14ac:dyDescent="0.3">
      <c r="N162" s="119" t="s">
        <v>392</v>
      </c>
    </row>
    <row r="163" spans="14:14" x14ac:dyDescent="0.3">
      <c r="N163" s="119" t="s">
        <v>393</v>
      </c>
    </row>
    <row r="164" spans="14:14" x14ac:dyDescent="0.3">
      <c r="N164" s="119" t="s">
        <v>394</v>
      </c>
    </row>
    <row r="165" spans="14:14" x14ac:dyDescent="0.3">
      <c r="N165" s="119" t="s">
        <v>395</v>
      </c>
    </row>
    <row r="166" spans="14:14" x14ac:dyDescent="0.3">
      <c r="N166" s="119" t="s">
        <v>396</v>
      </c>
    </row>
    <row r="167" spans="14:14" x14ac:dyDescent="0.3">
      <c r="N167" s="119" t="s">
        <v>397</v>
      </c>
    </row>
    <row r="168" spans="14:14" x14ac:dyDescent="0.3">
      <c r="N168" s="119">
        <v>719.9</v>
      </c>
    </row>
    <row r="169" spans="14:14" x14ac:dyDescent="0.3">
      <c r="N169" s="119">
        <v>719.8</v>
      </c>
    </row>
    <row r="170" spans="14:14" x14ac:dyDescent="0.3">
      <c r="N170" s="119">
        <v>720.2</v>
      </c>
    </row>
    <row r="171" spans="14:14" x14ac:dyDescent="0.3">
      <c r="N171" s="119">
        <v>720.3</v>
      </c>
    </row>
    <row r="172" spans="14:14" x14ac:dyDescent="0.3">
      <c r="N172" s="119">
        <v>721.1</v>
      </c>
    </row>
    <row r="173" spans="14:14" x14ac:dyDescent="0.3">
      <c r="N173" s="119">
        <v>722.1</v>
      </c>
    </row>
    <row r="174" spans="14:14" x14ac:dyDescent="0.3">
      <c r="N174" s="119">
        <v>722.2</v>
      </c>
    </row>
    <row r="175" spans="14:14" x14ac:dyDescent="0.3">
      <c r="N175" s="119">
        <v>722.1</v>
      </c>
    </row>
    <row r="176" spans="14:14" x14ac:dyDescent="0.3">
      <c r="N176" s="119" t="s">
        <v>398</v>
      </c>
    </row>
    <row r="177" spans="14:14" x14ac:dyDescent="0.3">
      <c r="N177" s="119" t="s">
        <v>399</v>
      </c>
    </row>
    <row r="178" spans="14:14" x14ac:dyDescent="0.3">
      <c r="N178" s="119" t="s">
        <v>400</v>
      </c>
    </row>
    <row r="179" spans="14:14" x14ac:dyDescent="0.3">
      <c r="N179" s="119" t="s">
        <v>401</v>
      </c>
    </row>
    <row r="180" spans="14:14" x14ac:dyDescent="0.3">
      <c r="N180" s="119" t="s">
        <v>402</v>
      </c>
    </row>
    <row r="181" spans="14:14" x14ac:dyDescent="0.3">
      <c r="N181" s="119" t="s">
        <v>403</v>
      </c>
    </row>
    <row r="182" spans="14:14" x14ac:dyDescent="0.3">
      <c r="N182" s="119">
        <v>724.3</v>
      </c>
    </row>
    <row r="183" spans="14:14" x14ac:dyDescent="0.3">
      <c r="N183" s="119" t="s">
        <v>404</v>
      </c>
    </row>
    <row r="184" spans="14:14" x14ac:dyDescent="0.3">
      <c r="N184" s="119">
        <v>724.1</v>
      </c>
    </row>
    <row r="185" spans="14:14" x14ac:dyDescent="0.3">
      <c r="N185" s="119" t="s">
        <v>405</v>
      </c>
    </row>
    <row r="186" spans="14:14" x14ac:dyDescent="0.3">
      <c r="N186" s="119" t="s">
        <v>406</v>
      </c>
    </row>
    <row r="187" spans="14:14" x14ac:dyDescent="0.3">
      <c r="N187" s="119" t="s">
        <v>407</v>
      </c>
    </row>
    <row r="188" spans="14:14" x14ac:dyDescent="0.3">
      <c r="N188" s="119">
        <v>724.17</v>
      </c>
    </row>
    <row r="189" spans="14:14" x14ac:dyDescent="0.3">
      <c r="N189" s="119">
        <v>724.21</v>
      </c>
    </row>
    <row r="190" spans="14:14" x14ac:dyDescent="0.3">
      <c r="N190" s="119" t="s">
        <v>408</v>
      </c>
    </row>
    <row r="191" spans="14:14" x14ac:dyDescent="0.3">
      <c r="N191" s="119" t="s">
        <v>409</v>
      </c>
    </row>
    <row r="192" spans="14:14" x14ac:dyDescent="0.3">
      <c r="N192" s="119" t="s">
        <v>410</v>
      </c>
    </row>
    <row r="193" spans="14:14" x14ac:dyDescent="0.3">
      <c r="N193" s="119" t="s">
        <v>411</v>
      </c>
    </row>
    <row r="194" spans="14:14" x14ac:dyDescent="0.3">
      <c r="N194" s="119" t="s">
        <v>412</v>
      </c>
    </row>
    <row r="195" spans="14:14" x14ac:dyDescent="0.3">
      <c r="N195" s="119" t="s">
        <v>413</v>
      </c>
    </row>
    <row r="196" spans="14:14" x14ac:dyDescent="0.3">
      <c r="N196" s="119" t="s">
        <v>414</v>
      </c>
    </row>
    <row r="197" spans="14:14" x14ac:dyDescent="0.3">
      <c r="N197" s="119" t="s">
        <v>415</v>
      </c>
    </row>
    <row r="198" spans="14:14" x14ac:dyDescent="0.3">
      <c r="N198" s="119" t="s">
        <v>416</v>
      </c>
    </row>
    <row r="199" spans="14:14" x14ac:dyDescent="0.3">
      <c r="N199" s="119" t="s">
        <v>417</v>
      </c>
    </row>
    <row r="200" spans="14:14" x14ac:dyDescent="0.3">
      <c r="N200" s="119" t="s">
        <v>418</v>
      </c>
    </row>
    <row r="201" spans="14:14" x14ac:dyDescent="0.3">
      <c r="N201" s="119" t="s">
        <v>419</v>
      </c>
    </row>
    <row r="202" spans="14:14" x14ac:dyDescent="0.3">
      <c r="N202" s="119" t="s">
        <v>420</v>
      </c>
    </row>
    <row r="203" spans="14:14" x14ac:dyDescent="0.3">
      <c r="N203" s="119" t="s">
        <v>421</v>
      </c>
    </row>
    <row r="204" spans="14:14" x14ac:dyDescent="0.3">
      <c r="N204" s="119" t="s">
        <v>422</v>
      </c>
    </row>
    <row r="205" spans="14:14" x14ac:dyDescent="0.3">
      <c r="N205" s="119" t="s">
        <v>423</v>
      </c>
    </row>
    <row r="206" spans="14:14" x14ac:dyDescent="0.3">
      <c r="N206" s="119" t="s">
        <v>424</v>
      </c>
    </row>
    <row r="207" spans="14:14" x14ac:dyDescent="0.3">
      <c r="N207" s="119" t="s">
        <v>425</v>
      </c>
    </row>
    <row r="208" spans="14:14" x14ac:dyDescent="0.3">
      <c r="N208" s="119">
        <v>726.2</v>
      </c>
    </row>
    <row r="209" spans="14:14" x14ac:dyDescent="0.3">
      <c r="N209" s="119">
        <v>726.3</v>
      </c>
    </row>
    <row r="210" spans="14:14" x14ac:dyDescent="0.3">
      <c r="N210" s="119">
        <v>726.5</v>
      </c>
    </row>
    <row r="211" spans="14:14" x14ac:dyDescent="0.3">
      <c r="N211" s="119" t="s">
        <v>426</v>
      </c>
    </row>
    <row r="212" spans="14:14" x14ac:dyDescent="0.3">
      <c r="N212" s="119" t="s">
        <v>427</v>
      </c>
    </row>
    <row r="213" spans="14:14" x14ac:dyDescent="0.3">
      <c r="N213" s="119" t="s">
        <v>428</v>
      </c>
    </row>
    <row r="214" spans="14:14" x14ac:dyDescent="0.3">
      <c r="N214" s="119" t="s">
        <v>429</v>
      </c>
    </row>
    <row r="215" spans="14:14" x14ac:dyDescent="0.3">
      <c r="N215" s="119" t="s">
        <v>430</v>
      </c>
    </row>
    <row r="216" spans="14:14" x14ac:dyDescent="0.3">
      <c r="N216" s="119" t="s">
        <v>431</v>
      </c>
    </row>
    <row r="217" spans="14:14" x14ac:dyDescent="0.3">
      <c r="N217" s="119" t="s">
        <v>432</v>
      </c>
    </row>
    <row r="218" spans="14:14" x14ac:dyDescent="0.3">
      <c r="N218" s="119" t="s">
        <v>433</v>
      </c>
    </row>
    <row r="219" spans="14:14" x14ac:dyDescent="0.3">
      <c r="N219" s="158"/>
    </row>
  </sheetData>
  <mergeCells count="2">
    <mergeCell ref="A1:F1"/>
    <mergeCell ref="K1:L1"/>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11</vt:i4>
      </vt:variant>
    </vt:vector>
  </HeadingPairs>
  <TitlesOfParts>
    <vt:vector size="11" baseType="lpstr">
      <vt:lpstr>BASIC INFO</vt:lpstr>
      <vt:lpstr>CASE DATA</vt:lpstr>
      <vt:lpstr>EXPUNGEMENT &amp; 910.7</vt:lpstr>
      <vt:lpstr>BANKRUPTCY</vt:lpstr>
      <vt:lpstr>LICENSE-REGIS</vt:lpstr>
      <vt:lpstr>EXEMPTIONS</vt:lpstr>
      <vt:lpstr>SOL</vt:lpstr>
      <vt:lpstr>PRINTOUT</vt:lpstr>
      <vt:lpstr>RAP #1</vt:lpstr>
      <vt:lpstr>RAP #2</vt:lpstr>
      <vt:lpstr>TABLES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Alex Kornya</dc:creator>
  <cp:lastModifiedBy>Alex Kornya</cp:lastModifiedBy>
  <dcterms:created xsi:type="dcterms:W3CDTF">2017-01-04T22:59:04Z</dcterms:created>
  <dcterms:modified xsi:type="dcterms:W3CDTF">2021-11-22T18:00:47Z</dcterms:modified>
</cp:coreProperties>
</file>