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ebecca/Documents/school/summer 2018/Excel_Files_AUG_2018/"/>
    </mc:Choice>
  </mc:AlternateContent>
  <bookViews>
    <workbookView xWindow="3440" yWindow="940" windowWidth="13320" windowHeight="15520" tabRatio="500" activeTab="1"/>
  </bookViews>
  <sheets>
    <sheet name="Cylinder Prep Calculations" sheetId="7" r:id="rId1"/>
    <sheet name="Spiked Results Analysis" sheetId="1" r:id="rId2"/>
    <sheet name="Obs 45 vs Calc 45 (4 pts)" sheetId="12" r:id="rId3"/>
    <sheet name="Obs 31 vs Obs 45 (3 pts)" sheetId="2" r:id="rId4"/>
    <sheet name="Obs 31 vs Obs 45 (4 pts)" sheetId="9" r:id="rId5"/>
    <sheet name="Obs 31 vs Calc 45 (3 pts)" sheetId="3" r:id="rId6"/>
    <sheet name="Obs 31 vs Calc 45 (4 pts)" sheetId="10" r:id="rId7"/>
    <sheet name="Aug07 Raw (ZE - 45)" sheetId="4" r:id="rId8"/>
    <sheet name="Aug8 Raw (ZE - 45)" sheetId="5" r:id="rId9"/>
    <sheet name="Aug10 Raw (ZE - 31)" sheetId="6" r:id="rId10"/>
    <sheet name="Aug13 Raw (ZE - 31)" sheetId="11" r:id="rId11"/>
    <sheet name="Aug17 Raw (Spiked)" sheetId="8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2" i="8" l="1"/>
  <c r="T10" i="8"/>
  <c r="W10" i="8"/>
  <c r="J8" i="1"/>
  <c r="AG8" i="1"/>
  <c r="T11" i="8"/>
  <c r="W11" i="8"/>
  <c r="J9" i="1"/>
  <c r="AG9" i="1"/>
  <c r="T12" i="8"/>
  <c r="W12" i="8"/>
  <c r="J10" i="1"/>
  <c r="AG10" i="1"/>
  <c r="T13" i="8"/>
  <c r="W13" i="8"/>
  <c r="J11" i="1"/>
  <c r="AG11" i="1"/>
  <c r="T14" i="8"/>
  <c r="W14" i="8"/>
  <c r="J12" i="1"/>
  <c r="AG12" i="1"/>
  <c r="T15" i="8"/>
  <c r="W15" i="8"/>
  <c r="J13" i="1"/>
  <c r="AG13" i="1"/>
  <c r="T16" i="8"/>
  <c r="W16" i="8"/>
  <c r="J14" i="1"/>
  <c r="AG14" i="1"/>
  <c r="T17" i="8"/>
  <c r="W17" i="8"/>
  <c r="J15" i="1"/>
  <c r="AG15" i="1"/>
  <c r="T18" i="8"/>
  <c r="W18" i="8"/>
  <c r="J16" i="1"/>
  <c r="AG16" i="1"/>
  <c r="T19" i="8"/>
  <c r="W19" i="8"/>
  <c r="J17" i="1"/>
  <c r="AG17" i="1"/>
  <c r="T29" i="8"/>
  <c r="W29" i="8"/>
  <c r="J19" i="1"/>
  <c r="AG19" i="1"/>
  <c r="T30" i="8"/>
  <c r="W30" i="8"/>
  <c r="J20" i="1"/>
  <c r="AG20" i="1"/>
  <c r="T31" i="8"/>
  <c r="W31" i="8"/>
  <c r="J21" i="1"/>
  <c r="AG21" i="1"/>
  <c r="T32" i="8"/>
  <c r="W32" i="8"/>
  <c r="J22" i="1"/>
  <c r="AG22" i="1"/>
  <c r="T33" i="8"/>
  <c r="W33" i="8"/>
  <c r="J23" i="1"/>
  <c r="AG23" i="1"/>
  <c r="T34" i="8"/>
  <c r="W34" i="8"/>
  <c r="J24" i="1"/>
  <c r="AG24" i="1"/>
  <c r="T35" i="8"/>
  <c r="W35" i="8"/>
  <c r="J25" i="1"/>
  <c r="AG25" i="1"/>
  <c r="T36" i="8"/>
  <c r="W36" i="8"/>
  <c r="J26" i="1"/>
  <c r="AG26" i="1"/>
  <c r="T37" i="8"/>
  <c r="W37" i="8"/>
  <c r="J27" i="1"/>
  <c r="AG27" i="1"/>
  <c r="T38" i="8"/>
  <c r="W38" i="8"/>
  <c r="J28" i="1"/>
  <c r="AG28" i="1"/>
  <c r="AG30" i="1"/>
  <c r="AP8" i="1"/>
  <c r="AK8" i="1"/>
  <c r="G2" i="1"/>
  <c r="AB8" i="1"/>
  <c r="AL8" i="1"/>
  <c r="AB9" i="1"/>
  <c r="AL9" i="1"/>
  <c r="AB10" i="1"/>
  <c r="AL10" i="1"/>
  <c r="AB11" i="1"/>
  <c r="AL11" i="1"/>
  <c r="AB12" i="1"/>
  <c r="AL12" i="1"/>
  <c r="AB13" i="1"/>
  <c r="AL13" i="1"/>
  <c r="AB14" i="1"/>
  <c r="AL14" i="1"/>
  <c r="AB15" i="1"/>
  <c r="AL15" i="1"/>
  <c r="AB16" i="1"/>
  <c r="AL16" i="1"/>
  <c r="AB17" i="1"/>
  <c r="AL17" i="1"/>
  <c r="AB19" i="1"/>
  <c r="AL19" i="1"/>
  <c r="AB20" i="1"/>
  <c r="AL20" i="1"/>
  <c r="AB21" i="1"/>
  <c r="AL21" i="1"/>
  <c r="AB22" i="1"/>
  <c r="AL22" i="1"/>
  <c r="AB23" i="1"/>
  <c r="AL23" i="1"/>
  <c r="AB24" i="1"/>
  <c r="AL24" i="1"/>
  <c r="AB25" i="1"/>
  <c r="AL25" i="1"/>
  <c r="AB26" i="1"/>
  <c r="AL26" i="1"/>
  <c r="AB27" i="1"/>
  <c r="AL27" i="1"/>
  <c r="AB28" i="1"/>
  <c r="AL28" i="1"/>
  <c r="AL30" i="1"/>
  <c r="AT8" i="1"/>
  <c r="V4" i="7"/>
  <c r="A4" i="7"/>
  <c r="W4" i="7"/>
  <c r="AS8" i="1"/>
  <c r="V5" i="7"/>
  <c r="W5" i="7"/>
  <c r="AS9" i="1"/>
  <c r="V6" i="7"/>
  <c r="W6" i="7"/>
  <c r="AS10" i="1"/>
  <c r="AS7" i="1"/>
  <c r="J2" i="6"/>
  <c r="J8" i="6"/>
  <c r="J9" i="6"/>
  <c r="J10" i="6"/>
  <c r="J11" i="6"/>
  <c r="J12" i="6"/>
  <c r="J13" i="6"/>
  <c r="J14" i="6"/>
  <c r="J15" i="6"/>
  <c r="J16" i="6"/>
  <c r="J17" i="6"/>
  <c r="J19" i="6"/>
  <c r="J27" i="6"/>
  <c r="J28" i="6"/>
  <c r="J29" i="6"/>
  <c r="J30" i="6"/>
  <c r="J31" i="6"/>
  <c r="J32" i="6"/>
  <c r="J33" i="6"/>
  <c r="J34" i="6"/>
  <c r="J35" i="6"/>
  <c r="J36" i="6"/>
  <c r="J38" i="6"/>
  <c r="J42" i="6"/>
  <c r="J365" i="11"/>
  <c r="AQ7" i="1"/>
  <c r="AT7" i="1"/>
  <c r="AB36" i="1"/>
  <c r="AL36" i="1"/>
  <c r="AB37" i="1"/>
  <c r="AL37" i="1"/>
  <c r="AB38" i="1"/>
  <c r="AL38" i="1"/>
  <c r="AB39" i="1"/>
  <c r="AL39" i="1"/>
  <c r="AB40" i="1"/>
  <c r="AL40" i="1"/>
  <c r="AB41" i="1"/>
  <c r="AL41" i="1"/>
  <c r="AB42" i="1"/>
  <c r="AL42" i="1"/>
  <c r="AB43" i="1"/>
  <c r="AL43" i="1"/>
  <c r="AB44" i="1"/>
  <c r="AL44" i="1"/>
  <c r="AB45" i="1"/>
  <c r="AL45" i="1"/>
  <c r="AB47" i="1"/>
  <c r="AL47" i="1"/>
  <c r="AB48" i="1"/>
  <c r="AL48" i="1"/>
  <c r="AB49" i="1"/>
  <c r="AL49" i="1"/>
  <c r="AB50" i="1"/>
  <c r="AL50" i="1"/>
  <c r="AB51" i="1"/>
  <c r="AL51" i="1"/>
  <c r="AB52" i="1"/>
  <c r="AL52" i="1"/>
  <c r="AB53" i="1"/>
  <c r="AL53" i="1"/>
  <c r="AB54" i="1"/>
  <c r="AL54" i="1"/>
  <c r="AB55" i="1"/>
  <c r="AL55" i="1"/>
  <c r="AB56" i="1"/>
  <c r="AL56" i="1"/>
  <c r="AL58" i="1"/>
  <c r="AT9" i="1"/>
  <c r="AB64" i="1"/>
  <c r="AL64" i="1"/>
  <c r="AB65" i="1"/>
  <c r="AL65" i="1"/>
  <c r="AB66" i="1"/>
  <c r="AL66" i="1"/>
  <c r="AB67" i="1"/>
  <c r="AL67" i="1"/>
  <c r="AB68" i="1"/>
  <c r="AL68" i="1"/>
  <c r="AB69" i="1"/>
  <c r="AL69" i="1"/>
  <c r="AB70" i="1"/>
  <c r="AL70" i="1"/>
  <c r="AB71" i="1"/>
  <c r="AL71" i="1"/>
  <c r="AB72" i="1"/>
  <c r="AL72" i="1"/>
  <c r="AB73" i="1"/>
  <c r="AL73" i="1"/>
  <c r="AB75" i="1"/>
  <c r="AL75" i="1"/>
  <c r="AB76" i="1"/>
  <c r="AL76" i="1"/>
  <c r="AB77" i="1"/>
  <c r="AL77" i="1"/>
  <c r="AB78" i="1"/>
  <c r="AL78" i="1"/>
  <c r="AB79" i="1"/>
  <c r="AL79" i="1"/>
  <c r="AB80" i="1"/>
  <c r="AL80" i="1"/>
  <c r="AB81" i="1"/>
  <c r="AL81" i="1"/>
  <c r="AB82" i="1"/>
  <c r="AL82" i="1"/>
  <c r="AB83" i="1"/>
  <c r="AL83" i="1"/>
  <c r="AB84" i="1"/>
  <c r="AL84" i="1"/>
  <c r="AL86" i="1"/>
  <c r="AT10" i="1"/>
  <c r="AS21" i="1" a="1"/>
  <c r="AS22" i="1"/>
  <c r="AQ33" i="1"/>
  <c r="AS21" i="1"/>
  <c r="AP33" i="1"/>
  <c r="AS14" i="1" a="1"/>
  <c r="AS15" i="1"/>
  <c r="AQ32" i="1"/>
  <c r="AS14" i="1"/>
  <c r="AP32" i="1"/>
  <c r="AQ8" i="1"/>
  <c r="AC2" i="4"/>
  <c r="T8" i="4"/>
  <c r="W8" i="4"/>
  <c r="T9" i="4"/>
  <c r="W9" i="4"/>
  <c r="T10" i="4"/>
  <c r="W10" i="4"/>
  <c r="T11" i="4"/>
  <c r="W11" i="4"/>
  <c r="T12" i="4"/>
  <c r="W12" i="4"/>
  <c r="T13" i="4"/>
  <c r="W13" i="4"/>
  <c r="T14" i="4"/>
  <c r="W14" i="4"/>
  <c r="T15" i="4"/>
  <c r="W15" i="4"/>
  <c r="T16" i="4"/>
  <c r="W16" i="4"/>
  <c r="T17" i="4"/>
  <c r="W17" i="4"/>
  <c r="W19" i="4"/>
  <c r="T27" i="4"/>
  <c r="W27" i="4"/>
  <c r="T28" i="4"/>
  <c r="W28" i="4"/>
  <c r="T29" i="4"/>
  <c r="W29" i="4"/>
  <c r="T30" i="4"/>
  <c r="W30" i="4"/>
  <c r="T31" i="4"/>
  <c r="W31" i="4"/>
  <c r="T32" i="4"/>
  <c r="W32" i="4"/>
  <c r="T33" i="4"/>
  <c r="W33" i="4"/>
  <c r="T34" i="4"/>
  <c r="W34" i="4"/>
  <c r="T35" i="4"/>
  <c r="W35" i="4"/>
  <c r="T36" i="4"/>
  <c r="W36" i="4"/>
  <c r="W38" i="4"/>
  <c r="T46" i="4"/>
  <c r="W46" i="4"/>
  <c r="T47" i="4"/>
  <c r="W47" i="4"/>
  <c r="T48" i="4"/>
  <c r="W48" i="4"/>
  <c r="T49" i="4"/>
  <c r="W49" i="4"/>
  <c r="T50" i="4"/>
  <c r="W50" i="4"/>
  <c r="T51" i="4"/>
  <c r="W51" i="4"/>
  <c r="T52" i="4"/>
  <c r="W52" i="4"/>
  <c r="T53" i="4"/>
  <c r="W53" i="4"/>
  <c r="T54" i="4"/>
  <c r="W54" i="4"/>
  <c r="T55" i="4"/>
  <c r="W55" i="4"/>
  <c r="W57" i="4"/>
  <c r="T65" i="4"/>
  <c r="W65" i="4"/>
  <c r="T66" i="4"/>
  <c r="W66" i="4"/>
  <c r="T67" i="4"/>
  <c r="W67" i="4"/>
  <c r="T68" i="4"/>
  <c r="W68" i="4"/>
  <c r="T69" i="4"/>
  <c r="W69" i="4"/>
  <c r="T70" i="4"/>
  <c r="W70" i="4"/>
  <c r="T71" i="4"/>
  <c r="W71" i="4"/>
  <c r="T72" i="4"/>
  <c r="W72" i="4"/>
  <c r="T73" i="4"/>
  <c r="W73" i="4"/>
  <c r="T74" i="4"/>
  <c r="W74" i="4"/>
  <c r="W76" i="4"/>
  <c r="T84" i="4"/>
  <c r="W84" i="4"/>
  <c r="T85" i="4"/>
  <c r="W85" i="4"/>
  <c r="T86" i="4"/>
  <c r="W86" i="4"/>
  <c r="T87" i="4"/>
  <c r="W87" i="4"/>
  <c r="T88" i="4"/>
  <c r="W88" i="4"/>
  <c r="T89" i="4"/>
  <c r="W89" i="4"/>
  <c r="T90" i="4"/>
  <c r="W90" i="4"/>
  <c r="T91" i="4"/>
  <c r="W91" i="4"/>
  <c r="T92" i="4"/>
  <c r="W92" i="4"/>
  <c r="T93" i="4"/>
  <c r="W93" i="4"/>
  <c r="W95" i="4"/>
  <c r="T121" i="4"/>
  <c r="W121" i="4"/>
  <c r="T122" i="4"/>
  <c r="W122" i="4"/>
  <c r="T123" i="4"/>
  <c r="W123" i="4"/>
  <c r="T124" i="4"/>
  <c r="W124" i="4"/>
  <c r="T125" i="4"/>
  <c r="W125" i="4"/>
  <c r="T126" i="4"/>
  <c r="W126" i="4"/>
  <c r="T127" i="4"/>
  <c r="W127" i="4"/>
  <c r="T128" i="4"/>
  <c r="W128" i="4"/>
  <c r="T129" i="4"/>
  <c r="W129" i="4"/>
  <c r="T130" i="4"/>
  <c r="W130" i="4"/>
  <c r="W132" i="4"/>
  <c r="T140" i="4"/>
  <c r="W140" i="4"/>
  <c r="T141" i="4"/>
  <c r="W141" i="4"/>
  <c r="T142" i="4"/>
  <c r="W142" i="4"/>
  <c r="T143" i="4"/>
  <c r="W143" i="4"/>
  <c r="T144" i="4"/>
  <c r="W144" i="4"/>
  <c r="T145" i="4"/>
  <c r="W145" i="4"/>
  <c r="T146" i="4"/>
  <c r="W146" i="4"/>
  <c r="T147" i="4"/>
  <c r="W147" i="4"/>
  <c r="T148" i="4"/>
  <c r="W148" i="4"/>
  <c r="T149" i="4"/>
  <c r="W149" i="4"/>
  <c r="W151" i="4"/>
  <c r="T159" i="4"/>
  <c r="W159" i="4"/>
  <c r="T160" i="4"/>
  <c r="W160" i="4"/>
  <c r="T161" i="4"/>
  <c r="W161" i="4"/>
  <c r="T162" i="4"/>
  <c r="W162" i="4"/>
  <c r="T163" i="4"/>
  <c r="W163" i="4"/>
  <c r="T164" i="4"/>
  <c r="W164" i="4"/>
  <c r="T165" i="4"/>
  <c r="W165" i="4"/>
  <c r="T166" i="4"/>
  <c r="W166" i="4"/>
  <c r="T167" i="4"/>
  <c r="W167" i="4"/>
  <c r="T168" i="4"/>
  <c r="W168" i="4"/>
  <c r="W170" i="4"/>
  <c r="W173" i="4"/>
  <c r="AC2" i="5"/>
  <c r="T8" i="5"/>
  <c r="W8" i="5"/>
  <c r="T9" i="5"/>
  <c r="W9" i="5"/>
  <c r="T10" i="5"/>
  <c r="W10" i="5"/>
  <c r="T11" i="5"/>
  <c r="W11" i="5"/>
  <c r="T12" i="5"/>
  <c r="W12" i="5"/>
  <c r="T13" i="5"/>
  <c r="W13" i="5"/>
  <c r="T14" i="5"/>
  <c r="W14" i="5"/>
  <c r="T15" i="5"/>
  <c r="W15" i="5"/>
  <c r="T16" i="5"/>
  <c r="W16" i="5"/>
  <c r="T17" i="5"/>
  <c r="W17" i="5"/>
  <c r="W19" i="5"/>
  <c r="T27" i="5"/>
  <c r="W27" i="5"/>
  <c r="T28" i="5"/>
  <c r="W28" i="5"/>
  <c r="T29" i="5"/>
  <c r="W29" i="5"/>
  <c r="T30" i="5"/>
  <c r="W30" i="5"/>
  <c r="T31" i="5"/>
  <c r="W31" i="5"/>
  <c r="T32" i="5"/>
  <c r="W32" i="5"/>
  <c r="T33" i="5"/>
  <c r="W33" i="5"/>
  <c r="T34" i="5"/>
  <c r="W34" i="5"/>
  <c r="T35" i="5"/>
  <c r="W35" i="5"/>
  <c r="T36" i="5"/>
  <c r="W36" i="5"/>
  <c r="W38" i="5"/>
  <c r="T46" i="5"/>
  <c r="W46" i="5"/>
  <c r="T47" i="5"/>
  <c r="W47" i="5"/>
  <c r="T48" i="5"/>
  <c r="W48" i="5"/>
  <c r="T49" i="5"/>
  <c r="W49" i="5"/>
  <c r="T50" i="5"/>
  <c r="W50" i="5"/>
  <c r="T51" i="5"/>
  <c r="W51" i="5"/>
  <c r="T52" i="5"/>
  <c r="W52" i="5"/>
  <c r="T53" i="5"/>
  <c r="W53" i="5"/>
  <c r="T54" i="5"/>
  <c r="W54" i="5"/>
  <c r="T55" i="5"/>
  <c r="W55" i="5"/>
  <c r="W57" i="5"/>
  <c r="T65" i="5"/>
  <c r="W65" i="5"/>
  <c r="T66" i="5"/>
  <c r="W66" i="5"/>
  <c r="T67" i="5"/>
  <c r="W67" i="5"/>
  <c r="T68" i="5"/>
  <c r="W68" i="5"/>
  <c r="T69" i="5"/>
  <c r="W69" i="5"/>
  <c r="T70" i="5"/>
  <c r="W70" i="5"/>
  <c r="T71" i="5"/>
  <c r="W71" i="5"/>
  <c r="T72" i="5"/>
  <c r="W72" i="5"/>
  <c r="T73" i="5"/>
  <c r="W73" i="5"/>
  <c r="T74" i="5"/>
  <c r="W74" i="5"/>
  <c r="W76" i="5"/>
  <c r="T84" i="5"/>
  <c r="W84" i="5"/>
  <c r="T85" i="5"/>
  <c r="W85" i="5"/>
  <c r="T86" i="5"/>
  <c r="W86" i="5"/>
  <c r="T87" i="5"/>
  <c r="W87" i="5"/>
  <c r="T88" i="5"/>
  <c r="W88" i="5"/>
  <c r="T89" i="5"/>
  <c r="W89" i="5"/>
  <c r="T90" i="5"/>
  <c r="W90" i="5"/>
  <c r="T91" i="5"/>
  <c r="W91" i="5"/>
  <c r="T92" i="5"/>
  <c r="W92" i="5"/>
  <c r="T93" i="5"/>
  <c r="W93" i="5"/>
  <c r="W95" i="5"/>
  <c r="T103" i="5"/>
  <c r="W103" i="5"/>
  <c r="T104" i="5"/>
  <c r="W104" i="5"/>
  <c r="T105" i="5"/>
  <c r="W105" i="5"/>
  <c r="T106" i="5"/>
  <c r="W106" i="5"/>
  <c r="T107" i="5"/>
  <c r="W107" i="5"/>
  <c r="T108" i="5"/>
  <c r="W108" i="5"/>
  <c r="T109" i="5"/>
  <c r="W109" i="5"/>
  <c r="T110" i="5"/>
  <c r="W110" i="5"/>
  <c r="T111" i="5"/>
  <c r="W111" i="5"/>
  <c r="T112" i="5"/>
  <c r="W112" i="5"/>
  <c r="W114" i="5"/>
  <c r="T160" i="5"/>
  <c r="W160" i="5"/>
  <c r="T161" i="5"/>
  <c r="W161" i="5"/>
  <c r="T162" i="5"/>
  <c r="W162" i="5"/>
  <c r="T163" i="5"/>
  <c r="W163" i="5"/>
  <c r="T164" i="5"/>
  <c r="W164" i="5"/>
  <c r="T165" i="5"/>
  <c r="W165" i="5"/>
  <c r="T166" i="5"/>
  <c r="W166" i="5"/>
  <c r="T167" i="5"/>
  <c r="W167" i="5"/>
  <c r="T168" i="5"/>
  <c r="W168" i="5"/>
  <c r="T169" i="5"/>
  <c r="W169" i="5"/>
  <c r="W171" i="5"/>
  <c r="T179" i="5"/>
  <c r="W179" i="5"/>
  <c r="T180" i="5"/>
  <c r="W180" i="5"/>
  <c r="T181" i="5"/>
  <c r="W181" i="5"/>
  <c r="T182" i="5"/>
  <c r="W182" i="5"/>
  <c r="T183" i="5"/>
  <c r="W183" i="5"/>
  <c r="T184" i="5"/>
  <c r="W184" i="5"/>
  <c r="T185" i="5"/>
  <c r="W185" i="5"/>
  <c r="T186" i="5"/>
  <c r="W186" i="5"/>
  <c r="T187" i="5"/>
  <c r="W187" i="5"/>
  <c r="T188" i="5"/>
  <c r="W188" i="5"/>
  <c r="W190" i="5"/>
  <c r="W193" i="5"/>
  <c r="AP7" i="1"/>
  <c r="T91" i="8"/>
  <c r="W91" i="8"/>
  <c r="J36" i="1"/>
  <c r="AG36" i="1"/>
  <c r="T92" i="8"/>
  <c r="W92" i="8"/>
  <c r="J37" i="1"/>
  <c r="AG37" i="1"/>
  <c r="T93" i="8"/>
  <c r="W93" i="8"/>
  <c r="J38" i="1"/>
  <c r="AG38" i="1"/>
  <c r="T94" i="8"/>
  <c r="W94" i="8"/>
  <c r="J39" i="1"/>
  <c r="AG39" i="1"/>
  <c r="T95" i="8"/>
  <c r="W95" i="8"/>
  <c r="J40" i="1"/>
  <c r="AG40" i="1"/>
  <c r="T96" i="8"/>
  <c r="W96" i="8"/>
  <c r="J41" i="1"/>
  <c r="AG41" i="1"/>
  <c r="T97" i="8"/>
  <c r="W97" i="8"/>
  <c r="J42" i="1"/>
  <c r="AG42" i="1"/>
  <c r="T98" i="8"/>
  <c r="W98" i="8"/>
  <c r="J43" i="1"/>
  <c r="AG43" i="1"/>
  <c r="T99" i="8"/>
  <c r="W99" i="8"/>
  <c r="J44" i="1"/>
  <c r="AG44" i="1"/>
  <c r="T100" i="8"/>
  <c r="W100" i="8"/>
  <c r="J45" i="1"/>
  <c r="AG45" i="1"/>
  <c r="T110" i="8"/>
  <c r="W110" i="8"/>
  <c r="J47" i="1"/>
  <c r="AG47" i="1"/>
  <c r="T111" i="8"/>
  <c r="W111" i="8"/>
  <c r="J48" i="1"/>
  <c r="AG48" i="1"/>
  <c r="T112" i="8"/>
  <c r="W112" i="8"/>
  <c r="J49" i="1"/>
  <c r="AG49" i="1"/>
  <c r="T113" i="8"/>
  <c r="W113" i="8"/>
  <c r="J50" i="1"/>
  <c r="AG50" i="1"/>
  <c r="T114" i="8"/>
  <c r="W114" i="8"/>
  <c r="J51" i="1"/>
  <c r="AG51" i="1"/>
  <c r="T115" i="8"/>
  <c r="W115" i="8"/>
  <c r="J52" i="1"/>
  <c r="AG52" i="1"/>
  <c r="T116" i="8"/>
  <c r="W116" i="8"/>
  <c r="J53" i="1"/>
  <c r="AG53" i="1"/>
  <c r="T117" i="8"/>
  <c r="W117" i="8"/>
  <c r="J54" i="1"/>
  <c r="AG54" i="1"/>
  <c r="T118" i="8"/>
  <c r="W118" i="8"/>
  <c r="J55" i="1"/>
  <c r="AG55" i="1"/>
  <c r="T119" i="8"/>
  <c r="W119" i="8"/>
  <c r="J56" i="1"/>
  <c r="AG56" i="1"/>
  <c r="AG58" i="1"/>
  <c r="AP9" i="1"/>
  <c r="T171" i="8"/>
  <c r="W171" i="8"/>
  <c r="J64" i="1"/>
  <c r="AG64" i="1"/>
  <c r="T172" i="8"/>
  <c r="W172" i="8"/>
  <c r="J65" i="1"/>
  <c r="AG65" i="1"/>
  <c r="T173" i="8"/>
  <c r="W173" i="8"/>
  <c r="J66" i="1"/>
  <c r="AG66" i="1"/>
  <c r="T174" i="8"/>
  <c r="W174" i="8"/>
  <c r="J67" i="1"/>
  <c r="AG67" i="1"/>
  <c r="T175" i="8"/>
  <c r="W175" i="8"/>
  <c r="J68" i="1"/>
  <c r="AG68" i="1"/>
  <c r="T176" i="8"/>
  <c r="W176" i="8"/>
  <c r="J69" i="1"/>
  <c r="AG69" i="1"/>
  <c r="T177" i="8"/>
  <c r="W177" i="8"/>
  <c r="J70" i="1"/>
  <c r="AG70" i="1"/>
  <c r="T178" i="8"/>
  <c r="W178" i="8"/>
  <c r="J71" i="1"/>
  <c r="AG71" i="1"/>
  <c r="T179" i="8"/>
  <c r="W179" i="8"/>
  <c r="J72" i="1"/>
  <c r="AG72" i="1"/>
  <c r="T180" i="8"/>
  <c r="W180" i="8"/>
  <c r="J73" i="1"/>
  <c r="AG73" i="1"/>
  <c r="T190" i="8"/>
  <c r="W190" i="8"/>
  <c r="J75" i="1"/>
  <c r="AG75" i="1"/>
  <c r="T191" i="8"/>
  <c r="W191" i="8"/>
  <c r="J76" i="1"/>
  <c r="AG76" i="1"/>
  <c r="T192" i="8"/>
  <c r="W192" i="8"/>
  <c r="J77" i="1"/>
  <c r="AG77" i="1"/>
  <c r="T193" i="8"/>
  <c r="W193" i="8"/>
  <c r="J78" i="1"/>
  <c r="AG78" i="1"/>
  <c r="T194" i="8"/>
  <c r="W194" i="8"/>
  <c r="J79" i="1"/>
  <c r="AG79" i="1"/>
  <c r="T195" i="8"/>
  <c r="W195" i="8"/>
  <c r="J80" i="1"/>
  <c r="AG80" i="1"/>
  <c r="T196" i="8"/>
  <c r="W196" i="8"/>
  <c r="J81" i="1"/>
  <c r="AG81" i="1"/>
  <c r="T197" i="8"/>
  <c r="W197" i="8"/>
  <c r="J82" i="1"/>
  <c r="AG82" i="1"/>
  <c r="T198" i="8"/>
  <c r="W198" i="8"/>
  <c r="J83" i="1"/>
  <c r="AG83" i="1"/>
  <c r="T199" i="8"/>
  <c r="W199" i="8"/>
  <c r="J84" i="1"/>
  <c r="AG84" i="1"/>
  <c r="AG86" i="1"/>
  <c r="AP10" i="1"/>
  <c r="AQ9" i="1"/>
  <c r="AQ10" i="1"/>
  <c r="AP21" i="1" a="1"/>
  <c r="AP22" i="1"/>
  <c r="AQ31" i="1"/>
  <c r="AP21" i="1"/>
  <c r="AP31" i="1"/>
  <c r="AP14" i="1" a="1"/>
  <c r="AP15" i="1"/>
  <c r="AQ30" i="1"/>
  <c r="AP14" i="1"/>
  <c r="AP30" i="1"/>
  <c r="AV8" i="1"/>
  <c r="AV9" i="1"/>
  <c r="AV10" i="1"/>
  <c r="AV7" i="1"/>
  <c r="AW7" i="1"/>
  <c r="AW8" i="1"/>
  <c r="AW9" i="1"/>
  <c r="AW10" i="1"/>
  <c r="AV21" i="1" a="1"/>
  <c r="AV22" i="1"/>
  <c r="AQ29" i="1"/>
  <c r="AV21" i="1"/>
  <c r="AP29" i="1"/>
  <c r="AT21" i="1"/>
  <c r="AT22" i="1"/>
  <c r="AS23" i="1"/>
  <c r="AT23" i="1"/>
  <c r="AS24" i="1"/>
  <c r="AT24" i="1"/>
  <c r="AS25" i="1"/>
  <c r="AT25" i="1"/>
  <c r="AT14" i="1"/>
  <c r="AT15" i="1"/>
  <c r="AS16" i="1"/>
  <c r="AT16" i="1"/>
  <c r="AS17" i="1"/>
  <c r="AT17" i="1"/>
  <c r="AS18" i="1"/>
  <c r="AT18" i="1"/>
  <c r="AQ21" i="1"/>
  <c r="AQ22" i="1"/>
  <c r="AP23" i="1"/>
  <c r="AQ23" i="1"/>
  <c r="AP24" i="1"/>
  <c r="AQ24" i="1"/>
  <c r="AP25" i="1"/>
  <c r="AQ25" i="1"/>
  <c r="AQ14" i="1"/>
  <c r="AQ15" i="1"/>
  <c r="AP16" i="1"/>
  <c r="AQ16" i="1"/>
  <c r="AP17" i="1"/>
  <c r="AQ17" i="1"/>
  <c r="AP18" i="1"/>
  <c r="AQ18" i="1"/>
  <c r="AW21" i="1"/>
  <c r="AW22" i="1"/>
  <c r="AV23" i="1"/>
  <c r="AW23" i="1"/>
  <c r="AV24" i="1"/>
  <c r="AW24" i="1"/>
  <c r="AV25" i="1"/>
  <c r="AW25" i="1"/>
  <c r="I20" i="4"/>
  <c r="I39" i="4"/>
  <c r="I58" i="4"/>
  <c r="I77" i="4"/>
  <c r="I96" i="4"/>
  <c r="I133" i="4"/>
  <c r="I152" i="4"/>
  <c r="I171" i="4"/>
  <c r="I174" i="4"/>
  <c r="J20" i="4"/>
  <c r="J39" i="4"/>
  <c r="J58" i="4"/>
  <c r="J77" i="4"/>
  <c r="J96" i="4"/>
  <c r="J133" i="4"/>
  <c r="J152" i="4"/>
  <c r="J171" i="4"/>
  <c r="J174" i="4"/>
  <c r="K20" i="4"/>
  <c r="K39" i="4"/>
  <c r="K58" i="4"/>
  <c r="K77" i="4"/>
  <c r="K96" i="4"/>
  <c r="K133" i="4"/>
  <c r="K152" i="4"/>
  <c r="K171" i="4"/>
  <c r="K174" i="4"/>
  <c r="L20" i="4"/>
  <c r="L39" i="4"/>
  <c r="L58" i="4"/>
  <c r="L77" i="4"/>
  <c r="L96" i="4"/>
  <c r="L133" i="4"/>
  <c r="L152" i="4"/>
  <c r="L171" i="4"/>
  <c r="L174" i="4"/>
  <c r="M20" i="4"/>
  <c r="M39" i="4"/>
  <c r="M58" i="4"/>
  <c r="M77" i="4"/>
  <c r="M96" i="4"/>
  <c r="M133" i="4"/>
  <c r="M152" i="4"/>
  <c r="M171" i="4"/>
  <c r="M174" i="4"/>
  <c r="N20" i="4"/>
  <c r="N39" i="4"/>
  <c r="N58" i="4"/>
  <c r="N77" i="4"/>
  <c r="N96" i="4"/>
  <c r="N133" i="4"/>
  <c r="N152" i="4"/>
  <c r="N171" i="4"/>
  <c r="N174" i="4"/>
  <c r="O20" i="4"/>
  <c r="O39" i="4"/>
  <c r="O58" i="4"/>
  <c r="O77" i="4"/>
  <c r="O96" i="4"/>
  <c r="O133" i="4"/>
  <c r="O152" i="4"/>
  <c r="O171" i="4"/>
  <c r="O174" i="4"/>
  <c r="P20" i="4"/>
  <c r="P39" i="4"/>
  <c r="P58" i="4"/>
  <c r="P77" i="4"/>
  <c r="P96" i="4"/>
  <c r="P133" i="4"/>
  <c r="P152" i="4"/>
  <c r="P171" i="4"/>
  <c r="P174" i="4"/>
  <c r="Q20" i="4"/>
  <c r="Q39" i="4"/>
  <c r="Q58" i="4"/>
  <c r="Q77" i="4"/>
  <c r="Q96" i="4"/>
  <c r="Q133" i="4"/>
  <c r="Q152" i="4"/>
  <c r="Q171" i="4"/>
  <c r="Q174" i="4"/>
  <c r="R20" i="4"/>
  <c r="R39" i="4"/>
  <c r="R58" i="4"/>
  <c r="R77" i="4"/>
  <c r="R96" i="4"/>
  <c r="R133" i="4"/>
  <c r="R152" i="4"/>
  <c r="R171" i="4"/>
  <c r="R174" i="4"/>
  <c r="T20" i="4"/>
  <c r="T39" i="4"/>
  <c r="T58" i="4"/>
  <c r="T77" i="4"/>
  <c r="T96" i="4"/>
  <c r="T103" i="4"/>
  <c r="T104" i="4"/>
  <c r="T105" i="4"/>
  <c r="T106" i="4"/>
  <c r="T107" i="4"/>
  <c r="T108" i="4"/>
  <c r="T109" i="4"/>
  <c r="T110" i="4"/>
  <c r="T111" i="4"/>
  <c r="T115" i="4"/>
  <c r="T133" i="4"/>
  <c r="T152" i="4"/>
  <c r="T171" i="4"/>
  <c r="T174" i="4"/>
  <c r="U8" i="4"/>
  <c r="U9" i="4"/>
  <c r="U10" i="4"/>
  <c r="U11" i="4"/>
  <c r="U12" i="4"/>
  <c r="U13" i="4"/>
  <c r="U14" i="4"/>
  <c r="U15" i="4"/>
  <c r="U16" i="4"/>
  <c r="U17" i="4"/>
  <c r="U20" i="4"/>
  <c r="U27" i="4"/>
  <c r="U28" i="4"/>
  <c r="U29" i="4"/>
  <c r="U30" i="4"/>
  <c r="U31" i="4"/>
  <c r="U32" i="4"/>
  <c r="U33" i="4"/>
  <c r="U34" i="4"/>
  <c r="U35" i="4"/>
  <c r="U36" i="4"/>
  <c r="U39" i="4"/>
  <c r="U46" i="4"/>
  <c r="U47" i="4"/>
  <c r="U48" i="4"/>
  <c r="U49" i="4"/>
  <c r="U50" i="4"/>
  <c r="U51" i="4"/>
  <c r="U52" i="4"/>
  <c r="U53" i="4"/>
  <c r="U54" i="4"/>
  <c r="U55" i="4"/>
  <c r="U58" i="4"/>
  <c r="U65" i="4"/>
  <c r="U66" i="4"/>
  <c r="U67" i="4"/>
  <c r="U68" i="4"/>
  <c r="U69" i="4"/>
  <c r="U70" i="4"/>
  <c r="U71" i="4"/>
  <c r="U72" i="4"/>
  <c r="U73" i="4"/>
  <c r="U74" i="4"/>
  <c r="U77" i="4"/>
  <c r="U84" i="4"/>
  <c r="U85" i="4"/>
  <c r="U86" i="4"/>
  <c r="U87" i="4"/>
  <c r="U88" i="4"/>
  <c r="U89" i="4"/>
  <c r="U90" i="4"/>
  <c r="U91" i="4"/>
  <c r="U92" i="4"/>
  <c r="U93" i="4"/>
  <c r="U96" i="4"/>
  <c r="U103" i="4"/>
  <c r="U104" i="4"/>
  <c r="U105" i="4"/>
  <c r="U106" i="4"/>
  <c r="U107" i="4"/>
  <c r="U108" i="4"/>
  <c r="U109" i="4"/>
  <c r="U110" i="4"/>
  <c r="U111" i="4"/>
  <c r="U115" i="4"/>
  <c r="U121" i="4"/>
  <c r="U122" i="4"/>
  <c r="U123" i="4"/>
  <c r="U124" i="4"/>
  <c r="U125" i="4"/>
  <c r="U126" i="4"/>
  <c r="U127" i="4"/>
  <c r="U128" i="4"/>
  <c r="U129" i="4"/>
  <c r="U130" i="4"/>
  <c r="U133" i="4"/>
  <c r="U140" i="4"/>
  <c r="U141" i="4"/>
  <c r="U142" i="4"/>
  <c r="U143" i="4"/>
  <c r="U144" i="4"/>
  <c r="U145" i="4"/>
  <c r="U146" i="4"/>
  <c r="U147" i="4"/>
  <c r="U148" i="4"/>
  <c r="U149" i="4"/>
  <c r="U152" i="4"/>
  <c r="U159" i="4"/>
  <c r="U160" i="4"/>
  <c r="U161" i="4"/>
  <c r="U162" i="4"/>
  <c r="U163" i="4"/>
  <c r="U164" i="4"/>
  <c r="U165" i="4"/>
  <c r="U166" i="4"/>
  <c r="U167" i="4"/>
  <c r="U168" i="4"/>
  <c r="U171" i="4"/>
  <c r="U174" i="4"/>
  <c r="H20" i="4"/>
  <c r="H39" i="4"/>
  <c r="H58" i="4"/>
  <c r="H77" i="4"/>
  <c r="H96" i="4"/>
  <c r="H133" i="4"/>
  <c r="H152" i="4"/>
  <c r="H171" i="4"/>
  <c r="H174" i="4"/>
  <c r="AD2" i="4"/>
  <c r="X8" i="4"/>
  <c r="X9" i="4"/>
  <c r="X10" i="4"/>
  <c r="X11" i="4"/>
  <c r="X12" i="4"/>
  <c r="X13" i="4"/>
  <c r="X14" i="4"/>
  <c r="X15" i="4"/>
  <c r="X16" i="4"/>
  <c r="X17" i="4"/>
  <c r="X20" i="4"/>
  <c r="X27" i="4"/>
  <c r="X28" i="4"/>
  <c r="X29" i="4"/>
  <c r="X30" i="4"/>
  <c r="X31" i="4"/>
  <c r="X32" i="4"/>
  <c r="X33" i="4"/>
  <c r="X34" i="4"/>
  <c r="X35" i="4"/>
  <c r="X36" i="4"/>
  <c r="X39" i="4"/>
  <c r="X46" i="4"/>
  <c r="X47" i="4"/>
  <c r="X48" i="4"/>
  <c r="X49" i="4"/>
  <c r="X50" i="4"/>
  <c r="X51" i="4"/>
  <c r="X52" i="4"/>
  <c r="X53" i="4"/>
  <c r="X54" i="4"/>
  <c r="X55" i="4"/>
  <c r="X58" i="4"/>
  <c r="X65" i="4"/>
  <c r="X66" i="4"/>
  <c r="X67" i="4"/>
  <c r="X68" i="4"/>
  <c r="X69" i="4"/>
  <c r="X70" i="4"/>
  <c r="X71" i="4"/>
  <c r="X72" i="4"/>
  <c r="X73" i="4"/>
  <c r="X74" i="4"/>
  <c r="X77" i="4"/>
  <c r="X84" i="4"/>
  <c r="X85" i="4"/>
  <c r="X86" i="4"/>
  <c r="X87" i="4"/>
  <c r="X88" i="4"/>
  <c r="X89" i="4"/>
  <c r="X90" i="4"/>
  <c r="X91" i="4"/>
  <c r="X92" i="4"/>
  <c r="X93" i="4"/>
  <c r="X96" i="4"/>
  <c r="X103" i="4"/>
  <c r="X104" i="4"/>
  <c r="X105" i="4"/>
  <c r="X106" i="4"/>
  <c r="X107" i="4"/>
  <c r="X108" i="4"/>
  <c r="X109" i="4"/>
  <c r="X110" i="4"/>
  <c r="X111" i="4"/>
  <c r="X115" i="4"/>
  <c r="X121" i="4"/>
  <c r="X122" i="4"/>
  <c r="X123" i="4"/>
  <c r="X124" i="4"/>
  <c r="X125" i="4"/>
  <c r="X126" i="4"/>
  <c r="X127" i="4"/>
  <c r="X128" i="4"/>
  <c r="X129" i="4"/>
  <c r="X130" i="4"/>
  <c r="X133" i="4"/>
  <c r="X140" i="4"/>
  <c r="X141" i="4"/>
  <c r="X142" i="4"/>
  <c r="X143" i="4"/>
  <c r="X144" i="4"/>
  <c r="X145" i="4"/>
  <c r="X146" i="4"/>
  <c r="X147" i="4"/>
  <c r="X148" i="4"/>
  <c r="X149" i="4"/>
  <c r="X152" i="4"/>
  <c r="X159" i="4"/>
  <c r="X160" i="4"/>
  <c r="X161" i="4"/>
  <c r="X162" i="4"/>
  <c r="X163" i="4"/>
  <c r="X164" i="4"/>
  <c r="X165" i="4"/>
  <c r="X166" i="4"/>
  <c r="X167" i="4"/>
  <c r="X168" i="4"/>
  <c r="X171" i="4"/>
  <c r="X174" i="4"/>
  <c r="Y8" i="4"/>
  <c r="Y9" i="4"/>
  <c r="Y10" i="4"/>
  <c r="Y11" i="4"/>
  <c r="Y12" i="4"/>
  <c r="Y13" i="4"/>
  <c r="Y14" i="4"/>
  <c r="Y15" i="4"/>
  <c r="Y16" i="4"/>
  <c r="Y17" i="4"/>
  <c r="Y20" i="4"/>
  <c r="Y27" i="4"/>
  <c r="Y28" i="4"/>
  <c r="Y29" i="4"/>
  <c r="Y30" i="4"/>
  <c r="Y31" i="4"/>
  <c r="Y32" i="4"/>
  <c r="Y33" i="4"/>
  <c r="Y34" i="4"/>
  <c r="Y35" i="4"/>
  <c r="Y36" i="4"/>
  <c r="Y39" i="4"/>
  <c r="Y46" i="4"/>
  <c r="Y47" i="4"/>
  <c r="Y48" i="4"/>
  <c r="Y49" i="4"/>
  <c r="Y50" i="4"/>
  <c r="Y51" i="4"/>
  <c r="Y52" i="4"/>
  <c r="Y53" i="4"/>
  <c r="Y54" i="4"/>
  <c r="Y55" i="4"/>
  <c r="Y58" i="4"/>
  <c r="Y65" i="4"/>
  <c r="Y66" i="4"/>
  <c r="Y67" i="4"/>
  <c r="Y68" i="4"/>
  <c r="Y69" i="4"/>
  <c r="Y70" i="4"/>
  <c r="Y71" i="4"/>
  <c r="Y72" i="4"/>
  <c r="Y73" i="4"/>
  <c r="Y74" i="4"/>
  <c r="Y77" i="4"/>
  <c r="Y84" i="4"/>
  <c r="Y85" i="4"/>
  <c r="Y86" i="4"/>
  <c r="Y87" i="4"/>
  <c r="Y88" i="4"/>
  <c r="Y89" i="4"/>
  <c r="Y90" i="4"/>
  <c r="Y91" i="4"/>
  <c r="Y92" i="4"/>
  <c r="Y93" i="4"/>
  <c r="Y96" i="4"/>
  <c r="Y103" i="4"/>
  <c r="Y104" i="4"/>
  <c r="Y105" i="4"/>
  <c r="Y106" i="4"/>
  <c r="Y107" i="4"/>
  <c r="Y108" i="4"/>
  <c r="Y109" i="4"/>
  <c r="Y110" i="4"/>
  <c r="Y111" i="4"/>
  <c r="Y115" i="4"/>
  <c r="Y121" i="4"/>
  <c r="Y122" i="4"/>
  <c r="Y123" i="4"/>
  <c r="Y124" i="4"/>
  <c r="Y125" i="4"/>
  <c r="Y126" i="4"/>
  <c r="Y127" i="4"/>
  <c r="Y128" i="4"/>
  <c r="Y129" i="4"/>
  <c r="Y130" i="4"/>
  <c r="Y133" i="4"/>
  <c r="Y140" i="4"/>
  <c r="Y141" i="4"/>
  <c r="Y142" i="4"/>
  <c r="Y143" i="4"/>
  <c r="Y144" i="4"/>
  <c r="Y145" i="4"/>
  <c r="Y146" i="4"/>
  <c r="Y147" i="4"/>
  <c r="Y148" i="4"/>
  <c r="Y149" i="4"/>
  <c r="Y152" i="4"/>
  <c r="Y159" i="4"/>
  <c r="Y160" i="4"/>
  <c r="Y161" i="4"/>
  <c r="Y162" i="4"/>
  <c r="Y163" i="4"/>
  <c r="Y164" i="4"/>
  <c r="Y165" i="4"/>
  <c r="Y166" i="4"/>
  <c r="Y167" i="4"/>
  <c r="Y168" i="4"/>
  <c r="Y171" i="4"/>
  <c r="Y174" i="4"/>
  <c r="Z8" i="4"/>
  <c r="Z9" i="4"/>
  <c r="Z10" i="4"/>
  <c r="Z11" i="4"/>
  <c r="Z12" i="4"/>
  <c r="Z13" i="4"/>
  <c r="Z14" i="4"/>
  <c r="Z15" i="4"/>
  <c r="Z16" i="4"/>
  <c r="Z17" i="4"/>
  <c r="Z20" i="4"/>
  <c r="Z27" i="4"/>
  <c r="Z28" i="4"/>
  <c r="Z29" i="4"/>
  <c r="Z30" i="4"/>
  <c r="Z31" i="4"/>
  <c r="Z32" i="4"/>
  <c r="Z33" i="4"/>
  <c r="Z34" i="4"/>
  <c r="Z35" i="4"/>
  <c r="Z36" i="4"/>
  <c r="Z39" i="4"/>
  <c r="Z46" i="4"/>
  <c r="Z47" i="4"/>
  <c r="Z48" i="4"/>
  <c r="Z49" i="4"/>
  <c r="Z50" i="4"/>
  <c r="Z51" i="4"/>
  <c r="Z52" i="4"/>
  <c r="Z53" i="4"/>
  <c r="Z54" i="4"/>
  <c r="Z55" i="4"/>
  <c r="Z58" i="4"/>
  <c r="Z65" i="4"/>
  <c r="Z66" i="4"/>
  <c r="Z67" i="4"/>
  <c r="Z68" i="4"/>
  <c r="Z69" i="4"/>
  <c r="Z70" i="4"/>
  <c r="Z71" i="4"/>
  <c r="Z72" i="4"/>
  <c r="Z73" i="4"/>
  <c r="Z74" i="4"/>
  <c r="Z77" i="4"/>
  <c r="Z84" i="4"/>
  <c r="Z85" i="4"/>
  <c r="Z86" i="4"/>
  <c r="Z87" i="4"/>
  <c r="Z88" i="4"/>
  <c r="Z89" i="4"/>
  <c r="Z90" i="4"/>
  <c r="Z91" i="4"/>
  <c r="Z92" i="4"/>
  <c r="Z93" i="4"/>
  <c r="Z96" i="4"/>
  <c r="Z103" i="4"/>
  <c r="Z104" i="4"/>
  <c r="Z105" i="4"/>
  <c r="Z106" i="4"/>
  <c r="Z107" i="4"/>
  <c r="Z108" i="4"/>
  <c r="Z109" i="4"/>
  <c r="Z110" i="4"/>
  <c r="Z111" i="4"/>
  <c r="Z115" i="4"/>
  <c r="Z121" i="4"/>
  <c r="Z122" i="4"/>
  <c r="Z123" i="4"/>
  <c r="Z124" i="4"/>
  <c r="Z125" i="4"/>
  <c r="Z126" i="4"/>
  <c r="Z127" i="4"/>
  <c r="Z128" i="4"/>
  <c r="Z129" i="4"/>
  <c r="Z130" i="4"/>
  <c r="Z133" i="4"/>
  <c r="Z140" i="4"/>
  <c r="Z141" i="4"/>
  <c r="Z142" i="4"/>
  <c r="Z143" i="4"/>
  <c r="Z144" i="4"/>
  <c r="Z145" i="4"/>
  <c r="Z146" i="4"/>
  <c r="Z147" i="4"/>
  <c r="Z148" i="4"/>
  <c r="Z149" i="4"/>
  <c r="Z152" i="4"/>
  <c r="Z159" i="4"/>
  <c r="Z160" i="4"/>
  <c r="Z161" i="4"/>
  <c r="Z162" i="4"/>
  <c r="Z163" i="4"/>
  <c r="Z164" i="4"/>
  <c r="Z165" i="4"/>
  <c r="Z166" i="4"/>
  <c r="Z167" i="4"/>
  <c r="Z168" i="4"/>
  <c r="Z171" i="4"/>
  <c r="Z174" i="4"/>
  <c r="W20" i="4"/>
  <c r="W39" i="4"/>
  <c r="W58" i="4"/>
  <c r="W77" i="4"/>
  <c r="W96" i="4"/>
  <c r="W103" i="4"/>
  <c r="W104" i="4"/>
  <c r="W105" i="4"/>
  <c r="W106" i="4"/>
  <c r="W107" i="4"/>
  <c r="W108" i="4"/>
  <c r="W109" i="4"/>
  <c r="W110" i="4"/>
  <c r="W111" i="4"/>
  <c r="W115" i="4"/>
  <c r="W133" i="4"/>
  <c r="W152" i="4"/>
  <c r="W171" i="4"/>
  <c r="W174" i="4"/>
  <c r="W20" i="5"/>
  <c r="W39" i="5"/>
  <c r="W58" i="5"/>
  <c r="W77" i="5"/>
  <c r="W96" i="5"/>
  <c r="W115" i="5"/>
  <c r="T122" i="5"/>
  <c r="W122" i="5"/>
  <c r="T123" i="5"/>
  <c r="W123" i="5"/>
  <c r="T124" i="5"/>
  <c r="W124" i="5"/>
  <c r="T125" i="5"/>
  <c r="W125" i="5"/>
  <c r="T126" i="5"/>
  <c r="W126" i="5"/>
  <c r="T127" i="5"/>
  <c r="W127" i="5"/>
  <c r="T128" i="5"/>
  <c r="W128" i="5"/>
  <c r="T129" i="5"/>
  <c r="W129" i="5"/>
  <c r="T130" i="5"/>
  <c r="W130" i="5"/>
  <c r="T131" i="5"/>
  <c r="W131" i="5"/>
  <c r="W134" i="5"/>
  <c r="T141" i="5"/>
  <c r="W141" i="5"/>
  <c r="T142" i="5"/>
  <c r="W142" i="5"/>
  <c r="T143" i="5"/>
  <c r="W143" i="5"/>
  <c r="T144" i="5"/>
  <c r="W144" i="5"/>
  <c r="T145" i="5"/>
  <c r="W145" i="5"/>
  <c r="T146" i="5"/>
  <c r="W146" i="5"/>
  <c r="T147" i="5"/>
  <c r="W147" i="5"/>
  <c r="T148" i="5"/>
  <c r="W148" i="5"/>
  <c r="T149" i="5"/>
  <c r="W149" i="5"/>
  <c r="T150" i="5"/>
  <c r="W150" i="5"/>
  <c r="W153" i="5"/>
  <c r="W172" i="5"/>
  <c r="W191" i="5"/>
  <c r="W194" i="5"/>
  <c r="AZ7" i="1"/>
  <c r="I20" i="5"/>
  <c r="I39" i="5"/>
  <c r="I58" i="5"/>
  <c r="I77" i="5"/>
  <c r="I96" i="5"/>
  <c r="I115" i="5"/>
  <c r="I134" i="5"/>
  <c r="I153" i="5"/>
  <c r="I172" i="5"/>
  <c r="I191" i="5"/>
  <c r="I194" i="5"/>
  <c r="J20" i="5"/>
  <c r="J39" i="5"/>
  <c r="J58" i="5"/>
  <c r="J77" i="5"/>
  <c r="J96" i="5"/>
  <c r="J115" i="5"/>
  <c r="J134" i="5"/>
  <c r="J153" i="5"/>
  <c r="J172" i="5"/>
  <c r="J191" i="5"/>
  <c r="J194" i="5"/>
  <c r="K20" i="5"/>
  <c r="K39" i="5"/>
  <c r="K58" i="5"/>
  <c r="K77" i="5"/>
  <c r="K96" i="5"/>
  <c r="K115" i="5"/>
  <c r="K134" i="5"/>
  <c r="K153" i="5"/>
  <c r="K172" i="5"/>
  <c r="K191" i="5"/>
  <c r="K194" i="5"/>
  <c r="L20" i="5"/>
  <c r="L39" i="5"/>
  <c r="L58" i="5"/>
  <c r="L77" i="5"/>
  <c r="L96" i="5"/>
  <c r="L115" i="5"/>
  <c r="L134" i="5"/>
  <c r="L153" i="5"/>
  <c r="L172" i="5"/>
  <c r="L191" i="5"/>
  <c r="L194" i="5"/>
  <c r="M20" i="5"/>
  <c r="M39" i="5"/>
  <c r="M58" i="5"/>
  <c r="M77" i="5"/>
  <c r="M96" i="5"/>
  <c r="M115" i="5"/>
  <c r="M134" i="5"/>
  <c r="M153" i="5"/>
  <c r="M172" i="5"/>
  <c r="M191" i="5"/>
  <c r="M194" i="5"/>
  <c r="N20" i="5"/>
  <c r="N39" i="5"/>
  <c r="N58" i="5"/>
  <c r="N77" i="5"/>
  <c r="N96" i="5"/>
  <c r="N115" i="5"/>
  <c r="N134" i="5"/>
  <c r="N153" i="5"/>
  <c r="N172" i="5"/>
  <c r="N191" i="5"/>
  <c r="N194" i="5"/>
  <c r="O20" i="5"/>
  <c r="O39" i="5"/>
  <c r="O58" i="5"/>
  <c r="O77" i="5"/>
  <c r="O96" i="5"/>
  <c r="O115" i="5"/>
  <c r="O134" i="5"/>
  <c r="O153" i="5"/>
  <c r="O172" i="5"/>
  <c r="O191" i="5"/>
  <c r="O194" i="5"/>
  <c r="P20" i="5"/>
  <c r="P39" i="5"/>
  <c r="P58" i="5"/>
  <c r="P77" i="5"/>
  <c r="P96" i="5"/>
  <c r="P115" i="5"/>
  <c r="P134" i="5"/>
  <c r="P153" i="5"/>
  <c r="P172" i="5"/>
  <c r="P191" i="5"/>
  <c r="P194" i="5"/>
  <c r="Q20" i="5"/>
  <c r="Q39" i="5"/>
  <c r="Q58" i="5"/>
  <c r="Q77" i="5"/>
  <c r="Q96" i="5"/>
  <c r="Q115" i="5"/>
  <c r="Q134" i="5"/>
  <c r="Q153" i="5"/>
  <c r="Q172" i="5"/>
  <c r="Q191" i="5"/>
  <c r="Q194" i="5"/>
  <c r="R20" i="5"/>
  <c r="R39" i="5"/>
  <c r="R58" i="5"/>
  <c r="R77" i="5"/>
  <c r="R96" i="5"/>
  <c r="R115" i="5"/>
  <c r="R134" i="5"/>
  <c r="R153" i="5"/>
  <c r="R172" i="5"/>
  <c r="R191" i="5"/>
  <c r="R194" i="5"/>
  <c r="T20" i="5"/>
  <c r="T39" i="5"/>
  <c r="T58" i="5"/>
  <c r="T77" i="5"/>
  <c r="T96" i="5"/>
  <c r="T115" i="5"/>
  <c r="T134" i="5"/>
  <c r="T153" i="5"/>
  <c r="T172" i="5"/>
  <c r="T191" i="5"/>
  <c r="T194" i="5"/>
  <c r="U8" i="5"/>
  <c r="U9" i="5"/>
  <c r="U10" i="5"/>
  <c r="U11" i="5"/>
  <c r="U12" i="5"/>
  <c r="U13" i="5"/>
  <c r="U14" i="5"/>
  <c r="U15" i="5"/>
  <c r="U16" i="5"/>
  <c r="U17" i="5"/>
  <c r="U20" i="5"/>
  <c r="U27" i="5"/>
  <c r="U28" i="5"/>
  <c r="U29" i="5"/>
  <c r="U30" i="5"/>
  <c r="U31" i="5"/>
  <c r="U32" i="5"/>
  <c r="U33" i="5"/>
  <c r="U34" i="5"/>
  <c r="U35" i="5"/>
  <c r="U36" i="5"/>
  <c r="U39" i="5"/>
  <c r="U46" i="5"/>
  <c r="U47" i="5"/>
  <c r="U48" i="5"/>
  <c r="U49" i="5"/>
  <c r="U50" i="5"/>
  <c r="U51" i="5"/>
  <c r="U52" i="5"/>
  <c r="U53" i="5"/>
  <c r="U54" i="5"/>
  <c r="U55" i="5"/>
  <c r="U58" i="5"/>
  <c r="U65" i="5"/>
  <c r="U66" i="5"/>
  <c r="U67" i="5"/>
  <c r="U68" i="5"/>
  <c r="U69" i="5"/>
  <c r="U70" i="5"/>
  <c r="U71" i="5"/>
  <c r="U72" i="5"/>
  <c r="U73" i="5"/>
  <c r="U74" i="5"/>
  <c r="U77" i="5"/>
  <c r="U84" i="5"/>
  <c r="U85" i="5"/>
  <c r="U86" i="5"/>
  <c r="U87" i="5"/>
  <c r="U88" i="5"/>
  <c r="U89" i="5"/>
  <c r="U90" i="5"/>
  <c r="U91" i="5"/>
  <c r="U92" i="5"/>
  <c r="U93" i="5"/>
  <c r="U96" i="5"/>
  <c r="U103" i="5"/>
  <c r="U104" i="5"/>
  <c r="U105" i="5"/>
  <c r="U106" i="5"/>
  <c r="U107" i="5"/>
  <c r="U108" i="5"/>
  <c r="U109" i="5"/>
  <c r="U110" i="5"/>
  <c r="U111" i="5"/>
  <c r="U112" i="5"/>
  <c r="U115" i="5"/>
  <c r="U122" i="5"/>
  <c r="U123" i="5"/>
  <c r="U124" i="5"/>
  <c r="U125" i="5"/>
  <c r="U126" i="5"/>
  <c r="U127" i="5"/>
  <c r="U128" i="5"/>
  <c r="U129" i="5"/>
  <c r="U130" i="5"/>
  <c r="U131" i="5"/>
  <c r="U134" i="5"/>
  <c r="U141" i="5"/>
  <c r="U142" i="5"/>
  <c r="U143" i="5"/>
  <c r="U144" i="5"/>
  <c r="U145" i="5"/>
  <c r="U146" i="5"/>
  <c r="U147" i="5"/>
  <c r="U148" i="5"/>
  <c r="U149" i="5"/>
  <c r="U150" i="5"/>
  <c r="U153" i="5"/>
  <c r="U160" i="5"/>
  <c r="U161" i="5"/>
  <c r="U162" i="5"/>
  <c r="U163" i="5"/>
  <c r="U164" i="5"/>
  <c r="U165" i="5"/>
  <c r="U166" i="5"/>
  <c r="U167" i="5"/>
  <c r="U168" i="5"/>
  <c r="U169" i="5"/>
  <c r="U172" i="5"/>
  <c r="U179" i="5"/>
  <c r="U180" i="5"/>
  <c r="U181" i="5"/>
  <c r="U182" i="5"/>
  <c r="U183" i="5"/>
  <c r="U184" i="5"/>
  <c r="U185" i="5"/>
  <c r="U186" i="5"/>
  <c r="U187" i="5"/>
  <c r="U188" i="5"/>
  <c r="U191" i="5"/>
  <c r="U194" i="5"/>
  <c r="AD2" i="5"/>
  <c r="X8" i="5"/>
  <c r="X9" i="5"/>
  <c r="X10" i="5"/>
  <c r="X11" i="5"/>
  <c r="X12" i="5"/>
  <c r="X13" i="5"/>
  <c r="X14" i="5"/>
  <c r="X15" i="5"/>
  <c r="X16" i="5"/>
  <c r="X17" i="5"/>
  <c r="X20" i="5"/>
  <c r="X27" i="5"/>
  <c r="X28" i="5"/>
  <c r="X29" i="5"/>
  <c r="X30" i="5"/>
  <c r="X31" i="5"/>
  <c r="X32" i="5"/>
  <c r="X33" i="5"/>
  <c r="X34" i="5"/>
  <c r="X35" i="5"/>
  <c r="X36" i="5"/>
  <c r="X39" i="5"/>
  <c r="X46" i="5"/>
  <c r="X47" i="5"/>
  <c r="X48" i="5"/>
  <c r="X49" i="5"/>
  <c r="X50" i="5"/>
  <c r="X51" i="5"/>
  <c r="X52" i="5"/>
  <c r="X53" i="5"/>
  <c r="X54" i="5"/>
  <c r="X55" i="5"/>
  <c r="X58" i="5"/>
  <c r="X65" i="5"/>
  <c r="X66" i="5"/>
  <c r="X67" i="5"/>
  <c r="X68" i="5"/>
  <c r="X69" i="5"/>
  <c r="X70" i="5"/>
  <c r="X71" i="5"/>
  <c r="X72" i="5"/>
  <c r="X73" i="5"/>
  <c r="X74" i="5"/>
  <c r="X77" i="5"/>
  <c r="X84" i="5"/>
  <c r="X85" i="5"/>
  <c r="X86" i="5"/>
  <c r="X87" i="5"/>
  <c r="X88" i="5"/>
  <c r="X89" i="5"/>
  <c r="X90" i="5"/>
  <c r="X91" i="5"/>
  <c r="X92" i="5"/>
  <c r="X93" i="5"/>
  <c r="X96" i="5"/>
  <c r="X103" i="5"/>
  <c r="X104" i="5"/>
  <c r="X105" i="5"/>
  <c r="X106" i="5"/>
  <c r="X107" i="5"/>
  <c r="X108" i="5"/>
  <c r="X109" i="5"/>
  <c r="X110" i="5"/>
  <c r="X111" i="5"/>
  <c r="X112" i="5"/>
  <c r="X115" i="5"/>
  <c r="X122" i="5"/>
  <c r="X123" i="5"/>
  <c r="X124" i="5"/>
  <c r="X125" i="5"/>
  <c r="X126" i="5"/>
  <c r="X127" i="5"/>
  <c r="X128" i="5"/>
  <c r="X129" i="5"/>
  <c r="X130" i="5"/>
  <c r="X131" i="5"/>
  <c r="X134" i="5"/>
  <c r="X141" i="5"/>
  <c r="X142" i="5"/>
  <c r="X143" i="5"/>
  <c r="X144" i="5"/>
  <c r="X145" i="5"/>
  <c r="X146" i="5"/>
  <c r="X147" i="5"/>
  <c r="X148" i="5"/>
  <c r="X149" i="5"/>
  <c r="X150" i="5"/>
  <c r="X153" i="5"/>
  <c r="X160" i="5"/>
  <c r="X161" i="5"/>
  <c r="X162" i="5"/>
  <c r="X163" i="5"/>
  <c r="X164" i="5"/>
  <c r="X165" i="5"/>
  <c r="X166" i="5"/>
  <c r="X167" i="5"/>
  <c r="X168" i="5"/>
  <c r="X169" i="5"/>
  <c r="X172" i="5"/>
  <c r="X179" i="5"/>
  <c r="X180" i="5"/>
  <c r="X181" i="5"/>
  <c r="X182" i="5"/>
  <c r="X183" i="5"/>
  <c r="X184" i="5"/>
  <c r="X185" i="5"/>
  <c r="X186" i="5"/>
  <c r="X187" i="5"/>
  <c r="X188" i="5"/>
  <c r="X191" i="5"/>
  <c r="X194" i="5"/>
  <c r="Y8" i="5"/>
  <c r="Y9" i="5"/>
  <c r="Y10" i="5"/>
  <c r="Y11" i="5"/>
  <c r="Y12" i="5"/>
  <c r="Y13" i="5"/>
  <c r="Y14" i="5"/>
  <c r="Y15" i="5"/>
  <c r="Y16" i="5"/>
  <c r="Y17" i="5"/>
  <c r="Y20" i="5"/>
  <c r="Y27" i="5"/>
  <c r="Y28" i="5"/>
  <c r="Y29" i="5"/>
  <c r="Y30" i="5"/>
  <c r="Y31" i="5"/>
  <c r="Y32" i="5"/>
  <c r="Y33" i="5"/>
  <c r="Y34" i="5"/>
  <c r="Y35" i="5"/>
  <c r="Y36" i="5"/>
  <c r="Y39" i="5"/>
  <c r="Y46" i="5"/>
  <c r="Y47" i="5"/>
  <c r="Y48" i="5"/>
  <c r="Y49" i="5"/>
  <c r="Y50" i="5"/>
  <c r="Y51" i="5"/>
  <c r="Y52" i="5"/>
  <c r="Y53" i="5"/>
  <c r="Y54" i="5"/>
  <c r="Y55" i="5"/>
  <c r="Y58" i="5"/>
  <c r="Y65" i="5"/>
  <c r="Y66" i="5"/>
  <c r="Y67" i="5"/>
  <c r="Y68" i="5"/>
  <c r="Y69" i="5"/>
  <c r="Y70" i="5"/>
  <c r="Y71" i="5"/>
  <c r="Y72" i="5"/>
  <c r="Y73" i="5"/>
  <c r="Y74" i="5"/>
  <c r="Y77" i="5"/>
  <c r="Y84" i="5"/>
  <c r="Y85" i="5"/>
  <c r="Y86" i="5"/>
  <c r="Y87" i="5"/>
  <c r="Y88" i="5"/>
  <c r="Y89" i="5"/>
  <c r="Y90" i="5"/>
  <c r="Y91" i="5"/>
  <c r="Y92" i="5"/>
  <c r="Y93" i="5"/>
  <c r="Y96" i="5"/>
  <c r="Y103" i="5"/>
  <c r="Y104" i="5"/>
  <c r="Y105" i="5"/>
  <c r="Y106" i="5"/>
  <c r="Y107" i="5"/>
  <c r="Y108" i="5"/>
  <c r="Y109" i="5"/>
  <c r="Y110" i="5"/>
  <c r="Y111" i="5"/>
  <c r="Y112" i="5"/>
  <c r="Y115" i="5"/>
  <c r="Y122" i="5"/>
  <c r="Y123" i="5"/>
  <c r="Y124" i="5"/>
  <c r="Y125" i="5"/>
  <c r="Y126" i="5"/>
  <c r="Y127" i="5"/>
  <c r="Y128" i="5"/>
  <c r="Y129" i="5"/>
  <c r="Y130" i="5"/>
  <c r="Y131" i="5"/>
  <c r="Y134" i="5"/>
  <c r="Y141" i="5"/>
  <c r="Y142" i="5"/>
  <c r="Y143" i="5"/>
  <c r="Y144" i="5"/>
  <c r="Y145" i="5"/>
  <c r="Y146" i="5"/>
  <c r="Y147" i="5"/>
  <c r="Y148" i="5"/>
  <c r="Y149" i="5"/>
  <c r="Y150" i="5"/>
  <c r="Y153" i="5"/>
  <c r="Y160" i="5"/>
  <c r="Y161" i="5"/>
  <c r="Y162" i="5"/>
  <c r="Y163" i="5"/>
  <c r="Y164" i="5"/>
  <c r="Y165" i="5"/>
  <c r="Y166" i="5"/>
  <c r="Y167" i="5"/>
  <c r="Y168" i="5"/>
  <c r="Y169" i="5"/>
  <c r="Y172" i="5"/>
  <c r="Y179" i="5"/>
  <c r="Y180" i="5"/>
  <c r="Y181" i="5"/>
  <c r="Y182" i="5"/>
  <c r="Y183" i="5"/>
  <c r="Y184" i="5"/>
  <c r="Y185" i="5"/>
  <c r="Y186" i="5"/>
  <c r="Y187" i="5"/>
  <c r="Y188" i="5"/>
  <c r="Y191" i="5"/>
  <c r="Y194" i="5"/>
  <c r="Z8" i="5"/>
  <c r="Z9" i="5"/>
  <c r="Z10" i="5"/>
  <c r="Z11" i="5"/>
  <c r="Z12" i="5"/>
  <c r="Z13" i="5"/>
  <c r="Z14" i="5"/>
  <c r="Z15" i="5"/>
  <c r="Z16" i="5"/>
  <c r="Z17" i="5"/>
  <c r="Z20" i="5"/>
  <c r="Z27" i="5"/>
  <c r="Z28" i="5"/>
  <c r="Z29" i="5"/>
  <c r="Z30" i="5"/>
  <c r="Z31" i="5"/>
  <c r="Z32" i="5"/>
  <c r="Z33" i="5"/>
  <c r="Z34" i="5"/>
  <c r="Z35" i="5"/>
  <c r="Z36" i="5"/>
  <c r="Z39" i="5"/>
  <c r="Z46" i="5"/>
  <c r="Z47" i="5"/>
  <c r="Z48" i="5"/>
  <c r="Z49" i="5"/>
  <c r="Z50" i="5"/>
  <c r="Z51" i="5"/>
  <c r="Z52" i="5"/>
  <c r="Z53" i="5"/>
  <c r="Z54" i="5"/>
  <c r="Z55" i="5"/>
  <c r="Z58" i="5"/>
  <c r="Z65" i="5"/>
  <c r="Z66" i="5"/>
  <c r="Z67" i="5"/>
  <c r="Z68" i="5"/>
  <c r="Z69" i="5"/>
  <c r="Z70" i="5"/>
  <c r="Z71" i="5"/>
  <c r="Z72" i="5"/>
  <c r="Z73" i="5"/>
  <c r="Z74" i="5"/>
  <c r="Z77" i="5"/>
  <c r="Z84" i="5"/>
  <c r="Z85" i="5"/>
  <c r="Z86" i="5"/>
  <c r="Z87" i="5"/>
  <c r="Z88" i="5"/>
  <c r="Z89" i="5"/>
  <c r="Z90" i="5"/>
  <c r="Z91" i="5"/>
  <c r="Z92" i="5"/>
  <c r="Z93" i="5"/>
  <c r="Z96" i="5"/>
  <c r="Z103" i="5"/>
  <c r="Z104" i="5"/>
  <c r="Z105" i="5"/>
  <c r="Z106" i="5"/>
  <c r="Z107" i="5"/>
  <c r="Z108" i="5"/>
  <c r="Z109" i="5"/>
  <c r="Z110" i="5"/>
  <c r="Z111" i="5"/>
  <c r="Z112" i="5"/>
  <c r="Z115" i="5"/>
  <c r="Z122" i="5"/>
  <c r="Z123" i="5"/>
  <c r="Z124" i="5"/>
  <c r="Z125" i="5"/>
  <c r="Z126" i="5"/>
  <c r="Z127" i="5"/>
  <c r="Z128" i="5"/>
  <c r="Z129" i="5"/>
  <c r="Z130" i="5"/>
  <c r="Z131" i="5"/>
  <c r="Z134" i="5"/>
  <c r="Z141" i="5"/>
  <c r="Z142" i="5"/>
  <c r="Z143" i="5"/>
  <c r="Z144" i="5"/>
  <c r="Z145" i="5"/>
  <c r="Z146" i="5"/>
  <c r="Z147" i="5"/>
  <c r="Z148" i="5"/>
  <c r="Z149" i="5"/>
  <c r="Z150" i="5"/>
  <c r="Z153" i="5"/>
  <c r="Z160" i="5"/>
  <c r="Z161" i="5"/>
  <c r="Z162" i="5"/>
  <c r="Z163" i="5"/>
  <c r="Z164" i="5"/>
  <c r="Z165" i="5"/>
  <c r="Z166" i="5"/>
  <c r="Z167" i="5"/>
  <c r="Z168" i="5"/>
  <c r="Z169" i="5"/>
  <c r="Z172" i="5"/>
  <c r="Z179" i="5"/>
  <c r="Z180" i="5"/>
  <c r="Z181" i="5"/>
  <c r="Z182" i="5"/>
  <c r="Z183" i="5"/>
  <c r="Z184" i="5"/>
  <c r="Z185" i="5"/>
  <c r="Z186" i="5"/>
  <c r="Z187" i="5"/>
  <c r="Z188" i="5"/>
  <c r="Z191" i="5"/>
  <c r="Z194" i="5"/>
  <c r="H20" i="5"/>
  <c r="H39" i="5"/>
  <c r="H58" i="5"/>
  <c r="H77" i="5"/>
  <c r="H96" i="5"/>
  <c r="H115" i="5"/>
  <c r="H134" i="5"/>
  <c r="H153" i="5"/>
  <c r="H172" i="5"/>
  <c r="H191" i="5"/>
  <c r="H194" i="5"/>
  <c r="J20" i="6"/>
  <c r="J39" i="6"/>
  <c r="J43" i="6"/>
  <c r="J366" i="11"/>
  <c r="AY7" i="1"/>
  <c r="I20" i="6"/>
  <c r="I39" i="6"/>
  <c r="I43" i="6"/>
  <c r="K2" i="6"/>
  <c r="K8" i="6"/>
  <c r="K9" i="6"/>
  <c r="K10" i="6"/>
  <c r="K11" i="6"/>
  <c r="K12" i="6"/>
  <c r="K13" i="6"/>
  <c r="K14" i="6"/>
  <c r="K15" i="6"/>
  <c r="K16" i="6"/>
  <c r="K17" i="6"/>
  <c r="K20" i="6"/>
  <c r="K27" i="6"/>
  <c r="K28" i="6"/>
  <c r="K29" i="6"/>
  <c r="K30" i="6"/>
  <c r="K31" i="6"/>
  <c r="K32" i="6"/>
  <c r="K33" i="6"/>
  <c r="K34" i="6"/>
  <c r="K35" i="6"/>
  <c r="K36" i="6"/>
  <c r="K39" i="6"/>
  <c r="K43" i="6"/>
  <c r="L8" i="6"/>
  <c r="L9" i="6"/>
  <c r="L10" i="6"/>
  <c r="L11" i="6"/>
  <c r="L12" i="6"/>
  <c r="L13" i="6"/>
  <c r="L14" i="6"/>
  <c r="L15" i="6"/>
  <c r="L16" i="6"/>
  <c r="L17" i="6"/>
  <c r="L20" i="6"/>
  <c r="L27" i="6"/>
  <c r="L28" i="6"/>
  <c r="L29" i="6"/>
  <c r="L30" i="6"/>
  <c r="L31" i="6"/>
  <c r="L32" i="6"/>
  <c r="L33" i="6"/>
  <c r="L34" i="6"/>
  <c r="L35" i="6"/>
  <c r="L36" i="6"/>
  <c r="L39" i="6"/>
  <c r="L43" i="6"/>
  <c r="M8" i="6"/>
  <c r="M9" i="6"/>
  <c r="M10" i="6"/>
  <c r="M11" i="6"/>
  <c r="M12" i="6"/>
  <c r="M13" i="6"/>
  <c r="M14" i="6"/>
  <c r="M15" i="6"/>
  <c r="M16" i="6"/>
  <c r="M17" i="6"/>
  <c r="M20" i="6"/>
  <c r="M27" i="6"/>
  <c r="M28" i="6"/>
  <c r="M29" i="6"/>
  <c r="M30" i="6"/>
  <c r="M31" i="6"/>
  <c r="M32" i="6"/>
  <c r="M33" i="6"/>
  <c r="M34" i="6"/>
  <c r="M35" i="6"/>
  <c r="M36" i="6"/>
  <c r="M39" i="6"/>
  <c r="M43" i="6"/>
  <c r="H20" i="6"/>
  <c r="H39" i="6"/>
  <c r="H43" i="6"/>
  <c r="M366" i="11"/>
  <c r="L366" i="11"/>
  <c r="K366" i="11"/>
  <c r="I366" i="11"/>
  <c r="H366" i="11"/>
  <c r="G366" i="11"/>
  <c r="BA9" i="1"/>
  <c r="BA10" i="1"/>
  <c r="BA8" i="1"/>
  <c r="AG87" i="1"/>
  <c r="AZ10" i="1"/>
  <c r="AG59" i="1"/>
  <c r="AZ9" i="1"/>
  <c r="AG31" i="1"/>
  <c r="AZ8" i="1"/>
  <c r="AL87" i="1"/>
  <c r="AY10" i="1"/>
  <c r="AL59" i="1"/>
  <c r="AY9" i="1"/>
  <c r="AL31" i="1"/>
  <c r="AY8" i="1"/>
  <c r="H19" i="6"/>
  <c r="H38" i="6"/>
  <c r="H42" i="6"/>
  <c r="I19" i="6"/>
  <c r="I38" i="6"/>
  <c r="I42" i="6"/>
  <c r="K19" i="6"/>
  <c r="K38" i="6"/>
  <c r="K42" i="6"/>
  <c r="L19" i="6"/>
  <c r="L38" i="6"/>
  <c r="L42" i="6"/>
  <c r="M19" i="6"/>
  <c r="M38" i="6"/>
  <c r="M42" i="6"/>
  <c r="H365" i="11"/>
  <c r="I365" i="11"/>
  <c r="K365" i="11"/>
  <c r="L365" i="11"/>
  <c r="M365" i="11"/>
  <c r="K2" i="11"/>
  <c r="K359" i="11"/>
  <c r="M359" i="11"/>
  <c r="J2" i="11"/>
  <c r="J359" i="11"/>
  <c r="L359" i="11"/>
  <c r="K358" i="11"/>
  <c r="M358" i="11"/>
  <c r="J358" i="11"/>
  <c r="L358" i="11"/>
  <c r="K357" i="11"/>
  <c r="M357" i="11"/>
  <c r="J357" i="11"/>
  <c r="L357" i="11"/>
  <c r="K356" i="11"/>
  <c r="M356" i="11"/>
  <c r="J356" i="11"/>
  <c r="L356" i="11"/>
  <c r="K355" i="11"/>
  <c r="M355" i="11"/>
  <c r="J355" i="11"/>
  <c r="L355" i="11"/>
  <c r="K354" i="11"/>
  <c r="M354" i="11"/>
  <c r="J354" i="11"/>
  <c r="L354" i="11"/>
  <c r="K353" i="11"/>
  <c r="M353" i="11"/>
  <c r="J353" i="11"/>
  <c r="L353" i="11"/>
  <c r="K352" i="11"/>
  <c r="M352" i="11"/>
  <c r="J352" i="11"/>
  <c r="L352" i="11"/>
  <c r="K351" i="11"/>
  <c r="M351" i="11"/>
  <c r="J351" i="11"/>
  <c r="L351" i="11"/>
  <c r="K350" i="11"/>
  <c r="M350" i="11"/>
  <c r="J350" i="11"/>
  <c r="L350" i="11"/>
  <c r="K340" i="11"/>
  <c r="M340" i="11"/>
  <c r="J340" i="11"/>
  <c r="L340" i="11"/>
  <c r="K339" i="11"/>
  <c r="M339" i="11"/>
  <c r="J339" i="11"/>
  <c r="L339" i="11"/>
  <c r="K338" i="11"/>
  <c r="M338" i="11"/>
  <c r="J338" i="11"/>
  <c r="L338" i="11"/>
  <c r="K337" i="11"/>
  <c r="M337" i="11"/>
  <c r="J337" i="11"/>
  <c r="L337" i="11"/>
  <c r="K336" i="11"/>
  <c r="M336" i="11"/>
  <c r="J336" i="11"/>
  <c r="L336" i="11"/>
  <c r="K335" i="11"/>
  <c r="M335" i="11"/>
  <c r="J335" i="11"/>
  <c r="L335" i="11"/>
  <c r="K334" i="11"/>
  <c r="M334" i="11"/>
  <c r="J334" i="11"/>
  <c r="L334" i="11"/>
  <c r="K333" i="11"/>
  <c r="M333" i="11"/>
  <c r="J333" i="11"/>
  <c r="L333" i="11"/>
  <c r="K332" i="11"/>
  <c r="M332" i="11"/>
  <c r="J332" i="11"/>
  <c r="L332" i="11"/>
  <c r="K331" i="11"/>
  <c r="M331" i="11"/>
  <c r="J331" i="11"/>
  <c r="L331" i="11"/>
  <c r="K321" i="11"/>
  <c r="M321" i="11"/>
  <c r="J321" i="11"/>
  <c r="L321" i="11"/>
  <c r="K320" i="11"/>
  <c r="M320" i="11"/>
  <c r="J320" i="11"/>
  <c r="L320" i="11"/>
  <c r="K319" i="11"/>
  <c r="M319" i="11"/>
  <c r="J319" i="11"/>
  <c r="L319" i="11"/>
  <c r="K318" i="11"/>
  <c r="M318" i="11"/>
  <c r="J318" i="11"/>
  <c r="L318" i="11"/>
  <c r="K317" i="11"/>
  <c r="M317" i="11"/>
  <c r="J317" i="11"/>
  <c r="L317" i="11"/>
  <c r="K316" i="11"/>
  <c r="M316" i="11"/>
  <c r="J316" i="11"/>
  <c r="L316" i="11"/>
  <c r="K315" i="11"/>
  <c r="M315" i="11"/>
  <c r="J315" i="11"/>
  <c r="L315" i="11"/>
  <c r="K314" i="11"/>
  <c r="M314" i="11"/>
  <c r="J314" i="11"/>
  <c r="L314" i="11"/>
  <c r="K313" i="11"/>
  <c r="M313" i="11"/>
  <c r="J313" i="11"/>
  <c r="L313" i="11"/>
  <c r="K312" i="11"/>
  <c r="M312" i="11"/>
  <c r="J312" i="11"/>
  <c r="L312" i="11"/>
  <c r="K302" i="11"/>
  <c r="M302" i="11"/>
  <c r="J302" i="11"/>
  <c r="L302" i="11"/>
  <c r="K301" i="11"/>
  <c r="M301" i="11"/>
  <c r="J301" i="11"/>
  <c r="L301" i="11"/>
  <c r="K300" i="11"/>
  <c r="M300" i="11"/>
  <c r="J300" i="11"/>
  <c r="L300" i="11"/>
  <c r="K299" i="11"/>
  <c r="M299" i="11"/>
  <c r="J299" i="11"/>
  <c r="L299" i="11"/>
  <c r="K298" i="11"/>
  <c r="M298" i="11"/>
  <c r="J298" i="11"/>
  <c r="L298" i="11"/>
  <c r="K297" i="11"/>
  <c r="M297" i="11"/>
  <c r="J297" i="11"/>
  <c r="L297" i="11"/>
  <c r="K296" i="11"/>
  <c r="M296" i="11"/>
  <c r="J296" i="11"/>
  <c r="L296" i="11"/>
  <c r="K295" i="11"/>
  <c r="M295" i="11"/>
  <c r="J295" i="11"/>
  <c r="L295" i="11"/>
  <c r="K294" i="11"/>
  <c r="M294" i="11"/>
  <c r="J294" i="11"/>
  <c r="L294" i="11"/>
  <c r="K293" i="11"/>
  <c r="M293" i="11"/>
  <c r="J293" i="11"/>
  <c r="L293" i="11"/>
  <c r="K283" i="11"/>
  <c r="M283" i="11"/>
  <c r="J283" i="11"/>
  <c r="L283" i="11"/>
  <c r="K282" i="11"/>
  <c r="M282" i="11"/>
  <c r="J282" i="11"/>
  <c r="L282" i="11"/>
  <c r="K281" i="11"/>
  <c r="M281" i="11"/>
  <c r="J281" i="11"/>
  <c r="L281" i="11"/>
  <c r="K280" i="11"/>
  <c r="M280" i="11"/>
  <c r="J280" i="11"/>
  <c r="L280" i="11"/>
  <c r="K279" i="11"/>
  <c r="M279" i="11"/>
  <c r="J279" i="11"/>
  <c r="L279" i="11"/>
  <c r="K278" i="11"/>
  <c r="M278" i="11"/>
  <c r="J278" i="11"/>
  <c r="L278" i="11"/>
  <c r="K277" i="11"/>
  <c r="M277" i="11"/>
  <c r="J277" i="11"/>
  <c r="L277" i="11"/>
  <c r="K276" i="11"/>
  <c r="M276" i="11"/>
  <c r="J276" i="11"/>
  <c r="L276" i="11"/>
  <c r="K275" i="11"/>
  <c r="M275" i="11"/>
  <c r="J275" i="11"/>
  <c r="L275" i="11"/>
  <c r="K274" i="11"/>
  <c r="M274" i="11"/>
  <c r="J274" i="11"/>
  <c r="L274" i="11"/>
  <c r="K264" i="11"/>
  <c r="M264" i="11"/>
  <c r="J264" i="11"/>
  <c r="L264" i="11"/>
  <c r="K263" i="11"/>
  <c r="M263" i="11"/>
  <c r="J263" i="11"/>
  <c r="L263" i="11"/>
  <c r="K262" i="11"/>
  <c r="M262" i="11"/>
  <c r="J262" i="11"/>
  <c r="L262" i="11"/>
  <c r="K261" i="11"/>
  <c r="M261" i="11"/>
  <c r="J261" i="11"/>
  <c r="L261" i="11"/>
  <c r="K260" i="11"/>
  <c r="M260" i="11"/>
  <c r="J260" i="11"/>
  <c r="L260" i="11"/>
  <c r="K259" i="11"/>
  <c r="M259" i="11"/>
  <c r="J259" i="11"/>
  <c r="L259" i="11"/>
  <c r="K258" i="11"/>
  <c r="M258" i="11"/>
  <c r="J258" i="11"/>
  <c r="L258" i="11"/>
  <c r="K257" i="11"/>
  <c r="M257" i="11"/>
  <c r="J257" i="11"/>
  <c r="L257" i="11"/>
  <c r="K256" i="11"/>
  <c r="M256" i="11"/>
  <c r="J256" i="11"/>
  <c r="L256" i="11"/>
  <c r="K255" i="11"/>
  <c r="M255" i="11"/>
  <c r="J255" i="11"/>
  <c r="L255" i="11"/>
  <c r="K245" i="11"/>
  <c r="M245" i="11"/>
  <c r="J245" i="11"/>
  <c r="L245" i="11"/>
  <c r="K244" i="11"/>
  <c r="M244" i="11"/>
  <c r="J244" i="11"/>
  <c r="L244" i="11"/>
  <c r="K243" i="11"/>
  <c r="M243" i="11"/>
  <c r="J243" i="11"/>
  <c r="L243" i="11"/>
  <c r="K242" i="11"/>
  <c r="M242" i="11"/>
  <c r="J242" i="11"/>
  <c r="L242" i="11"/>
  <c r="K241" i="11"/>
  <c r="M241" i="11"/>
  <c r="J241" i="11"/>
  <c r="L241" i="11"/>
  <c r="K240" i="11"/>
  <c r="M240" i="11"/>
  <c r="J240" i="11"/>
  <c r="L240" i="11"/>
  <c r="K239" i="11"/>
  <c r="M239" i="11"/>
  <c r="J239" i="11"/>
  <c r="L239" i="11"/>
  <c r="K238" i="11"/>
  <c r="M238" i="11"/>
  <c r="J238" i="11"/>
  <c r="L238" i="11"/>
  <c r="K237" i="11"/>
  <c r="M237" i="11"/>
  <c r="J237" i="11"/>
  <c r="L237" i="11"/>
  <c r="K236" i="11"/>
  <c r="M236" i="11"/>
  <c r="J236" i="11"/>
  <c r="L236" i="11"/>
  <c r="J217" i="11"/>
  <c r="K226" i="11"/>
  <c r="M226" i="11"/>
  <c r="J226" i="11"/>
  <c r="L226" i="11"/>
  <c r="K225" i="11"/>
  <c r="M225" i="11"/>
  <c r="J225" i="11"/>
  <c r="L225" i="11"/>
  <c r="K224" i="11"/>
  <c r="M224" i="11"/>
  <c r="J224" i="11"/>
  <c r="L224" i="11"/>
  <c r="K223" i="11"/>
  <c r="M223" i="11"/>
  <c r="J223" i="11"/>
  <c r="L223" i="11"/>
  <c r="K222" i="11"/>
  <c r="M222" i="11"/>
  <c r="J222" i="11"/>
  <c r="L222" i="11"/>
  <c r="K221" i="11"/>
  <c r="M221" i="11"/>
  <c r="J221" i="11"/>
  <c r="L221" i="11"/>
  <c r="K220" i="11"/>
  <c r="M220" i="11"/>
  <c r="J220" i="11"/>
  <c r="L220" i="11"/>
  <c r="K219" i="11"/>
  <c r="M219" i="11"/>
  <c r="J219" i="11"/>
  <c r="L219" i="11"/>
  <c r="K218" i="11"/>
  <c r="M218" i="11"/>
  <c r="J218" i="11"/>
  <c r="L218" i="11"/>
  <c r="K217" i="11"/>
  <c r="M217" i="11"/>
  <c r="L217" i="11"/>
  <c r="K207" i="11"/>
  <c r="M207" i="11"/>
  <c r="J207" i="11"/>
  <c r="L207" i="11"/>
  <c r="K206" i="11"/>
  <c r="M206" i="11"/>
  <c r="J206" i="11"/>
  <c r="L206" i="11"/>
  <c r="K205" i="11"/>
  <c r="M205" i="11"/>
  <c r="J205" i="11"/>
  <c r="L205" i="11"/>
  <c r="K204" i="11"/>
  <c r="M204" i="11"/>
  <c r="J204" i="11"/>
  <c r="L204" i="11"/>
  <c r="K203" i="11"/>
  <c r="M203" i="11"/>
  <c r="J203" i="11"/>
  <c r="L203" i="11"/>
  <c r="K202" i="11"/>
  <c r="M202" i="11"/>
  <c r="J202" i="11"/>
  <c r="L202" i="11"/>
  <c r="K201" i="11"/>
  <c r="M201" i="11"/>
  <c r="J201" i="11"/>
  <c r="L201" i="11"/>
  <c r="K200" i="11"/>
  <c r="M200" i="11"/>
  <c r="J200" i="11"/>
  <c r="L200" i="11"/>
  <c r="K199" i="11"/>
  <c r="M199" i="11"/>
  <c r="J199" i="11"/>
  <c r="L199" i="11"/>
  <c r="K198" i="11"/>
  <c r="M198" i="11"/>
  <c r="J198" i="11"/>
  <c r="L198" i="11"/>
  <c r="K188" i="11"/>
  <c r="M188" i="11"/>
  <c r="J188" i="11"/>
  <c r="L188" i="11"/>
  <c r="K187" i="11"/>
  <c r="M187" i="11"/>
  <c r="J187" i="11"/>
  <c r="L187" i="11"/>
  <c r="K186" i="11"/>
  <c r="M186" i="11"/>
  <c r="J186" i="11"/>
  <c r="L186" i="11"/>
  <c r="K185" i="11"/>
  <c r="M185" i="11"/>
  <c r="J185" i="11"/>
  <c r="L185" i="11"/>
  <c r="K184" i="11"/>
  <c r="M184" i="11"/>
  <c r="J184" i="11"/>
  <c r="L184" i="11"/>
  <c r="K183" i="11"/>
  <c r="M183" i="11"/>
  <c r="J183" i="11"/>
  <c r="L183" i="11"/>
  <c r="K182" i="11"/>
  <c r="M182" i="11"/>
  <c r="J182" i="11"/>
  <c r="L182" i="11"/>
  <c r="K181" i="11"/>
  <c r="M181" i="11"/>
  <c r="J181" i="11"/>
  <c r="L181" i="11"/>
  <c r="K180" i="11"/>
  <c r="M180" i="11"/>
  <c r="J180" i="11"/>
  <c r="L180" i="11"/>
  <c r="K179" i="11"/>
  <c r="M179" i="11"/>
  <c r="J179" i="11"/>
  <c r="L179" i="11"/>
  <c r="K169" i="11"/>
  <c r="M169" i="11"/>
  <c r="J169" i="11"/>
  <c r="L169" i="11"/>
  <c r="K168" i="11"/>
  <c r="M168" i="11"/>
  <c r="J168" i="11"/>
  <c r="L168" i="11"/>
  <c r="K167" i="11"/>
  <c r="M167" i="11"/>
  <c r="J167" i="11"/>
  <c r="L167" i="11"/>
  <c r="K166" i="11"/>
  <c r="M166" i="11"/>
  <c r="J166" i="11"/>
  <c r="L166" i="11"/>
  <c r="K165" i="11"/>
  <c r="M165" i="11"/>
  <c r="J165" i="11"/>
  <c r="L165" i="11"/>
  <c r="K164" i="11"/>
  <c r="M164" i="11"/>
  <c r="J164" i="11"/>
  <c r="L164" i="11"/>
  <c r="K163" i="11"/>
  <c r="M163" i="11"/>
  <c r="J163" i="11"/>
  <c r="L163" i="11"/>
  <c r="K162" i="11"/>
  <c r="M162" i="11"/>
  <c r="J162" i="11"/>
  <c r="L162" i="11"/>
  <c r="K161" i="11"/>
  <c r="M161" i="11"/>
  <c r="J161" i="11"/>
  <c r="L161" i="11"/>
  <c r="K160" i="11"/>
  <c r="M160" i="11"/>
  <c r="J160" i="11"/>
  <c r="L160" i="11"/>
  <c r="K150" i="11"/>
  <c r="M150" i="11"/>
  <c r="J150" i="11"/>
  <c r="L150" i="11"/>
  <c r="K149" i="11"/>
  <c r="M149" i="11"/>
  <c r="J149" i="11"/>
  <c r="L149" i="11"/>
  <c r="K148" i="11"/>
  <c r="M148" i="11"/>
  <c r="J148" i="11"/>
  <c r="L148" i="11"/>
  <c r="K147" i="11"/>
  <c r="M147" i="11"/>
  <c r="J147" i="11"/>
  <c r="L147" i="11"/>
  <c r="K146" i="11"/>
  <c r="M146" i="11"/>
  <c r="J146" i="11"/>
  <c r="L146" i="11"/>
  <c r="K145" i="11"/>
  <c r="M145" i="11"/>
  <c r="J145" i="11"/>
  <c r="L145" i="11"/>
  <c r="K144" i="11"/>
  <c r="M144" i="11"/>
  <c r="J144" i="11"/>
  <c r="L144" i="11"/>
  <c r="K143" i="11"/>
  <c r="M143" i="11"/>
  <c r="J143" i="11"/>
  <c r="L143" i="11"/>
  <c r="K142" i="11"/>
  <c r="M142" i="11"/>
  <c r="J142" i="11"/>
  <c r="L142" i="11"/>
  <c r="K141" i="11"/>
  <c r="M141" i="11"/>
  <c r="J141" i="11"/>
  <c r="L141" i="11"/>
  <c r="K131" i="11"/>
  <c r="M131" i="11"/>
  <c r="J131" i="11"/>
  <c r="L131" i="11"/>
  <c r="K130" i="11"/>
  <c r="M130" i="11"/>
  <c r="J130" i="11"/>
  <c r="L130" i="11"/>
  <c r="K129" i="11"/>
  <c r="M129" i="11"/>
  <c r="J129" i="11"/>
  <c r="L129" i="11"/>
  <c r="K128" i="11"/>
  <c r="M128" i="11"/>
  <c r="J128" i="11"/>
  <c r="L128" i="11"/>
  <c r="K127" i="11"/>
  <c r="M127" i="11"/>
  <c r="J127" i="11"/>
  <c r="L127" i="11"/>
  <c r="K126" i="11"/>
  <c r="M126" i="11"/>
  <c r="J126" i="11"/>
  <c r="L126" i="11"/>
  <c r="K125" i="11"/>
  <c r="M125" i="11"/>
  <c r="J125" i="11"/>
  <c r="L125" i="11"/>
  <c r="K124" i="11"/>
  <c r="M124" i="11"/>
  <c r="J124" i="11"/>
  <c r="L124" i="11"/>
  <c r="K123" i="11"/>
  <c r="M123" i="11"/>
  <c r="J123" i="11"/>
  <c r="L123" i="11"/>
  <c r="K122" i="11"/>
  <c r="M122" i="11"/>
  <c r="J122" i="11"/>
  <c r="L122" i="11"/>
  <c r="K112" i="11"/>
  <c r="M112" i="11"/>
  <c r="J112" i="11"/>
  <c r="L112" i="11"/>
  <c r="K111" i="11"/>
  <c r="M111" i="11"/>
  <c r="J111" i="11"/>
  <c r="L111" i="11"/>
  <c r="K110" i="11"/>
  <c r="M110" i="11"/>
  <c r="J110" i="11"/>
  <c r="L110" i="11"/>
  <c r="K109" i="11"/>
  <c r="M109" i="11"/>
  <c r="J109" i="11"/>
  <c r="L109" i="11"/>
  <c r="K108" i="11"/>
  <c r="M108" i="11"/>
  <c r="J108" i="11"/>
  <c r="L108" i="11"/>
  <c r="K107" i="11"/>
  <c r="M107" i="11"/>
  <c r="J107" i="11"/>
  <c r="L107" i="11"/>
  <c r="K106" i="11"/>
  <c r="M106" i="11"/>
  <c r="J106" i="11"/>
  <c r="L106" i="11"/>
  <c r="K105" i="11"/>
  <c r="M105" i="11"/>
  <c r="J105" i="11"/>
  <c r="L105" i="11"/>
  <c r="K104" i="11"/>
  <c r="M104" i="11"/>
  <c r="J104" i="11"/>
  <c r="L104" i="11"/>
  <c r="K103" i="11"/>
  <c r="M103" i="11"/>
  <c r="J103" i="11"/>
  <c r="L103" i="11"/>
  <c r="K93" i="11"/>
  <c r="M93" i="11"/>
  <c r="J93" i="11"/>
  <c r="L93" i="11"/>
  <c r="K92" i="11"/>
  <c r="M92" i="11"/>
  <c r="J92" i="11"/>
  <c r="L92" i="11"/>
  <c r="K91" i="11"/>
  <c r="M91" i="11"/>
  <c r="J91" i="11"/>
  <c r="L91" i="11"/>
  <c r="K90" i="11"/>
  <c r="M90" i="11"/>
  <c r="J90" i="11"/>
  <c r="L90" i="11"/>
  <c r="K89" i="11"/>
  <c r="M89" i="11"/>
  <c r="J89" i="11"/>
  <c r="L89" i="11"/>
  <c r="K88" i="11"/>
  <c r="M88" i="11"/>
  <c r="J88" i="11"/>
  <c r="L88" i="11"/>
  <c r="K87" i="11"/>
  <c r="M87" i="11"/>
  <c r="J87" i="11"/>
  <c r="L87" i="11"/>
  <c r="K86" i="11"/>
  <c r="M86" i="11"/>
  <c r="J86" i="11"/>
  <c r="L86" i="11"/>
  <c r="K85" i="11"/>
  <c r="M85" i="11"/>
  <c r="J85" i="11"/>
  <c r="L85" i="11"/>
  <c r="K84" i="11"/>
  <c r="M84" i="11"/>
  <c r="J84" i="11"/>
  <c r="L84" i="11"/>
  <c r="K74" i="11"/>
  <c r="M74" i="11"/>
  <c r="J74" i="11"/>
  <c r="L74" i="11"/>
  <c r="K73" i="11"/>
  <c r="M73" i="11"/>
  <c r="J73" i="11"/>
  <c r="L73" i="11"/>
  <c r="K72" i="11"/>
  <c r="M72" i="11"/>
  <c r="J72" i="11"/>
  <c r="L72" i="11"/>
  <c r="K71" i="11"/>
  <c r="M71" i="11"/>
  <c r="J71" i="11"/>
  <c r="L71" i="11"/>
  <c r="K70" i="11"/>
  <c r="M70" i="11"/>
  <c r="J70" i="11"/>
  <c r="L70" i="11"/>
  <c r="K69" i="11"/>
  <c r="M69" i="11"/>
  <c r="J69" i="11"/>
  <c r="L69" i="11"/>
  <c r="K68" i="11"/>
  <c r="M68" i="11"/>
  <c r="J68" i="11"/>
  <c r="L68" i="11"/>
  <c r="K67" i="11"/>
  <c r="M67" i="11"/>
  <c r="J67" i="11"/>
  <c r="L67" i="11"/>
  <c r="K66" i="11"/>
  <c r="M66" i="11"/>
  <c r="J66" i="11"/>
  <c r="L66" i="11"/>
  <c r="K65" i="11"/>
  <c r="M65" i="11"/>
  <c r="J65" i="11"/>
  <c r="L65" i="11"/>
  <c r="K55" i="11"/>
  <c r="M55" i="11"/>
  <c r="J55" i="11"/>
  <c r="L55" i="11"/>
  <c r="K54" i="11"/>
  <c r="M54" i="11"/>
  <c r="J54" i="11"/>
  <c r="L54" i="11"/>
  <c r="K53" i="11"/>
  <c r="M53" i="11"/>
  <c r="J53" i="11"/>
  <c r="L53" i="11"/>
  <c r="K52" i="11"/>
  <c r="M52" i="11"/>
  <c r="J52" i="11"/>
  <c r="L52" i="11"/>
  <c r="K51" i="11"/>
  <c r="M51" i="11"/>
  <c r="J51" i="11"/>
  <c r="L51" i="11"/>
  <c r="K50" i="11"/>
  <c r="M50" i="11"/>
  <c r="J50" i="11"/>
  <c r="L50" i="11"/>
  <c r="K49" i="11"/>
  <c r="M49" i="11"/>
  <c r="J49" i="11"/>
  <c r="L49" i="11"/>
  <c r="K48" i="11"/>
  <c r="M48" i="11"/>
  <c r="J48" i="11"/>
  <c r="L48" i="11"/>
  <c r="K47" i="11"/>
  <c r="M47" i="11"/>
  <c r="J47" i="11"/>
  <c r="L47" i="11"/>
  <c r="K46" i="11"/>
  <c r="M46" i="11"/>
  <c r="J46" i="11"/>
  <c r="L46" i="11"/>
  <c r="K36" i="11"/>
  <c r="M36" i="11"/>
  <c r="J36" i="11"/>
  <c r="L36" i="11"/>
  <c r="K35" i="11"/>
  <c r="M35" i="11"/>
  <c r="J35" i="11"/>
  <c r="L35" i="11"/>
  <c r="K34" i="11"/>
  <c r="M34" i="11"/>
  <c r="J34" i="11"/>
  <c r="L34" i="11"/>
  <c r="K33" i="11"/>
  <c r="M33" i="11"/>
  <c r="J33" i="11"/>
  <c r="L33" i="11"/>
  <c r="K32" i="11"/>
  <c r="M32" i="11"/>
  <c r="J32" i="11"/>
  <c r="L32" i="11"/>
  <c r="K31" i="11"/>
  <c r="M31" i="11"/>
  <c r="J31" i="11"/>
  <c r="L31" i="11"/>
  <c r="K30" i="11"/>
  <c r="M30" i="11"/>
  <c r="J30" i="11"/>
  <c r="L30" i="11"/>
  <c r="K29" i="11"/>
  <c r="M29" i="11"/>
  <c r="J29" i="11"/>
  <c r="L29" i="11"/>
  <c r="K28" i="11"/>
  <c r="M28" i="11"/>
  <c r="J28" i="11"/>
  <c r="L28" i="11"/>
  <c r="K27" i="11"/>
  <c r="M27" i="11"/>
  <c r="J27" i="11"/>
  <c r="L27" i="11"/>
  <c r="K17" i="11"/>
  <c r="M17" i="11"/>
  <c r="J17" i="11"/>
  <c r="L17" i="11"/>
  <c r="K16" i="11"/>
  <c r="M16" i="11"/>
  <c r="J16" i="11"/>
  <c r="L16" i="11"/>
  <c r="K15" i="11"/>
  <c r="M15" i="11"/>
  <c r="J15" i="11"/>
  <c r="L15" i="11"/>
  <c r="K14" i="11"/>
  <c r="M14" i="11"/>
  <c r="J14" i="11"/>
  <c r="L14" i="11"/>
  <c r="K13" i="11"/>
  <c r="M13" i="11"/>
  <c r="J13" i="11"/>
  <c r="L13" i="11"/>
  <c r="K12" i="11"/>
  <c r="M12" i="11"/>
  <c r="J12" i="11"/>
  <c r="L12" i="11"/>
  <c r="K11" i="11"/>
  <c r="M11" i="11"/>
  <c r="J11" i="11"/>
  <c r="L11" i="11"/>
  <c r="K10" i="11"/>
  <c r="M10" i="11"/>
  <c r="J10" i="11"/>
  <c r="L10" i="11"/>
  <c r="K9" i="11"/>
  <c r="M9" i="11"/>
  <c r="J9" i="11"/>
  <c r="L9" i="11"/>
  <c r="K8" i="11"/>
  <c r="M8" i="11"/>
  <c r="J8" i="11"/>
  <c r="L8" i="11"/>
  <c r="M2" i="11"/>
  <c r="L2" i="11"/>
  <c r="AI8" i="1"/>
  <c r="H19" i="5"/>
  <c r="H38" i="5"/>
  <c r="H57" i="5"/>
  <c r="H76" i="5"/>
  <c r="H95" i="5"/>
  <c r="H114" i="5"/>
  <c r="H171" i="5"/>
  <c r="H190" i="5"/>
  <c r="H193" i="5"/>
  <c r="I19" i="5"/>
  <c r="I38" i="5"/>
  <c r="I57" i="5"/>
  <c r="I76" i="5"/>
  <c r="I95" i="5"/>
  <c r="I114" i="5"/>
  <c r="I171" i="5"/>
  <c r="I190" i="5"/>
  <c r="I193" i="5"/>
  <c r="J19" i="5"/>
  <c r="J38" i="5"/>
  <c r="J57" i="5"/>
  <c r="J76" i="5"/>
  <c r="J95" i="5"/>
  <c r="J114" i="5"/>
  <c r="J171" i="5"/>
  <c r="J190" i="5"/>
  <c r="J193" i="5"/>
  <c r="K19" i="5"/>
  <c r="K38" i="5"/>
  <c r="K57" i="5"/>
  <c r="K76" i="5"/>
  <c r="K95" i="5"/>
  <c r="K114" i="5"/>
  <c r="K171" i="5"/>
  <c r="K190" i="5"/>
  <c r="K193" i="5"/>
  <c r="L19" i="5"/>
  <c r="L38" i="5"/>
  <c r="L57" i="5"/>
  <c r="L76" i="5"/>
  <c r="L95" i="5"/>
  <c r="L114" i="5"/>
  <c r="L171" i="5"/>
  <c r="L190" i="5"/>
  <c r="L193" i="5"/>
  <c r="M19" i="5"/>
  <c r="M38" i="5"/>
  <c r="M57" i="5"/>
  <c r="M76" i="5"/>
  <c r="M95" i="5"/>
  <c r="M114" i="5"/>
  <c r="M171" i="5"/>
  <c r="M190" i="5"/>
  <c r="M193" i="5"/>
  <c r="N19" i="5"/>
  <c r="N38" i="5"/>
  <c r="N57" i="5"/>
  <c r="N76" i="5"/>
  <c r="N95" i="5"/>
  <c r="N114" i="5"/>
  <c r="N171" i="5"/>
  <c r="N190" i="5"/>
  <c r="N193" i="5"/>
  <c r="O19" i="5"/>
  <c r="O38" i="5"/>
  <c r="O57" i="5"/>
  <c r="O76" i="5"/>
  <c r="O95" i="5"/>
  <c r="O114" i="5"/>
  <c r="O171" i="5"/>
  <c r="O190" i="5"/>
  <c r="O193" i="5"/>
  <c r="P19" i="5"/>
  <c r="P38" i="5"/>
  <c r="P57" i="5"/>
  <c r="P76" i="5"/>
  <c r="P95" i="5"/>
  <c r="P114" i="5"/>
  <c r="P171" i="5"/>
  <c r="P190" i="5"/>
  <c r="P193" i="5"/>
  <c r="Q19" i="5"/>
  <c r="Q38" i="5"/>
  <c r="Q57" i="5"/>
  <c r="Q76" i="5"/>
  <c r="Q95" i="5"/>
  <c r="Q114" i="5"/>
  <c r="Q171" i="5"/>
  <c r="Q190" i="5"/>
  <c r="Q193" i="5"/>
  <c r="R19" i="5"/>
  <c r="R38" i="5"/>
  <c r="R57" i="5"/>
  <c r="R76" i="5"/>
  <c r="R95" i="5"/>
  <c r="R114" i="5"/>
  <c r="R171" i="5"/>
  <c r="R190" i="5"/>
  <c r="R193" i="5"/>
  <c r="T19" i="5"/>
  <c r="T38" i="5"/>
  <c r="T57" i="5"/>
  <c r="T76" i="5"/>
  <c r="T95" i="5"/>
  <c r="T114" i="5"/>
  <c r="T171" i="5"/>
  <c r="T190" i="5"/>
  <c r="T193" i="5"/>
  <c r="U19" i="5"/>
  <c r="U38" i="5"/>
  <c r="U57" i="5"/>
  <c r="U76" i="5"/>
  <c r="U95" i="5"/>
  <c r="U114" i="5"/>
  <c r="U171" i="5"/>
  <c r="U190" i="5"/>
  <c r="U193" i="5"/>
  <c r="X19" i="5"/>
  <c r="X38" i="5"/>
  <c r="X57" i="5"/>
  <c r="X76" i="5"/>
  <c r="X95" i="5"/>
  <c r="X114" i="5"/>
  <c r="X171" i="5"/>
  <c r="X190" i="5"/>
  <c r="X193" i="5"/>
  <c r="Y19" i="5"/>
  <c r="Y38" i="5"/>
  <c r="Y57" i="5"/>
  <c r="Y76" i="5"/>
  <c r="Y95" i="5"/>
  <c r="Y114" i="5"/>
  <c r="Y171" i="5"/>
  <c r="Y190" i="5"/>
  <c r="Y193" i="5"/>
  <c r="Z19" i="5"/>
  <c r="Z38" i="5"/>
  <c r="Z57" i="5"/>
  <c r="Z76" i="5"/>
  <c r="Z95" i="5"/>
  <c r="Z114" i="5"/>
  <c r="Z171" i="5"/>
  <c r="Z190" i="5"/>
  <c r="Z193" i="5"/>
  <c r="C19" i="4"/>
  <c r="C38" i="4"/>
  <c r="C57" i="4"/>
  <c r="C76" i="4"/>
  <c r="C95" i="4"/>
  <c r="C113" i="4"/>
  <c r="C132" i="4"/>
  <c r="C151" i="4"/>
  <c r="C170" i="4"/>
  <c r="D19" i="4"/>
  <c r="D38" i="4"/>
  <c r="D57" i="4"/>
  <c r="D76" i="4"/>
  <c r="D95" i="4"/>
  <c r="D113" i="4"/>
  <c r="D132" i="4"/>
  <c r="D151" i="4"/>
  <c r="D170" i="4"/>
  <c r="E19" i="4"/>
  <c r="E38" i="4"/>
  <c r="E57" i="4"/>
  <c r="E76" i="4"/>
  <c r="E95" i="4"/>
  <c r="E113" i="4"/>
  <c r="E132" i="4"/>
  <c r="E151" i="4"/>
  <c r="E170" i="4"/>
  <c r="F19" i="4"/>
  <c r="F38" i="4"/>
  <c r="F57" i="4"/>
  <c r="F76" i="4"/>
  <c r="F95" i="4"/>
  <c r="F113" i="4"/>
  <c r="F132" i="4"/>
  <c r="F151" i="4"/>
  <c r="F170" i="4"/>
  <c r="G19" i="4"/>
  <c r="G38" i="4"/>
  <c r="G57" i="4"/>
  <c r="G76" i="4"/>
  <c r="G95" i="4"/>
  <c r="G113" i="4"/>
  <c r="G132" i="4"/>
  <c r="G151" i="4"/>
  <c r="G170" i="4"/>
  <c r="H19" i="4"/>
  <c r="H38" i="4"/>
  <c r="H57" i="4"/>
  <c r="H76" i="4"/>
  <c r="H95" i="4"/>
  <c r="H113" i="4"/>
  <c r="H132" i="4"/>
  <c r="H151" i="4"/>
  <c r="H170" i="4"/>
  <c r="H173" i="4"/>
  <c r="I19" i="4"/>
  <c r="I38" i="4"/>
  <c r="I57" i="4"/>
  <c r="I76" i="4"/>
  <c r="I95" i="4"/>
  <c r="I113" i="4"/>
  <c r="I132" i="4"/>
  <c r="I151" i="4"/>
  <c r="I170" i="4"/>
  <c r="I173" i="4"/>
  <c r="J19" i="4"/>
  <c r="J38" i="4"/>
  <c r="J57" i="4"/>
  <c r="J76" i="4"/>
  <c r="J95" i="4"/>
  <c r="J113" i="4"/>
  <c r="J132" i="4"/>
  <c r="J151" i="4"/>
  <c r="J170" i="4"/>
  <c r="J173" i="4"/>
  <c r="K19" i="4"/>
  <c r="K38" i="4"/>
  <c r="K57" i="4"/>
  <c r="K76" i="4"/>
  <c r="K95" i="4"/>
  <c r="K113" i="4"/>
  <c r="K132" i="4"/>
  <c r="K151" i="4"/>
  <c r="K170" i="4"/>
  <c r="K173" i="4"/>
  <c r="L19" i="4"/>
  <c r="L38" i="4"/>
  <c r="L57" i="4"/>
  <c r="L76" i="4"/>
  <c r="L95" i="4"/>
  <c r="L113" i="4"/>
  <c r="L132" i="4"/>
  <c r="L151" i="4"/>
  <c r="L170" i="4"/>
  <c r="L173" i="4"/>
  <c r="M19" i="4"/>
  <c r="M38" i="4"/>
  <c r="M57" i="4"/>
  <c r="M76" i="4"/>
  <c r="M95" i="4"/>
  <c r="M113" i="4"/>
  <c r="M132" i="4"/>
  <c r="M151" i="4"/>
  <c r="M170" i="4"/>
  <c r="M173" i="4"/>
  <c r="N19" i="4"/>
  <c r="N38" i="4"/>
  <c r="N57" i="4"/>
  <c r="N76" i="4"/>
  <c r="N95" i="4"/>
  <c r="N113" i="4"/>
  <c r="N132" i="4"/>
  <c r="N151" i="4"/>
  <c r="N170" i="4"/>
  <c r="N173" i="4"/>
  <c r="O19" i="4"/>
  <c r="O38" i="4"/>
  <c r="O57" i="4"/>
  <c r="O76" i="4"/>
  <c r="O95" i="4"/>
  <c r="O113" i="4"/>
  <c r="O132" i="4"/>
  <c r="O151" i="4"/>
  <c r="O170" i="4"/>
  <c r="O173" i="4"/>
  <c r="P19" i="4"/>
  <c r="P38" i="4"/>
  <c r="P57" i="4"/>
  <c r="P76" i="4"/>
  <c r="P95" i="4"/>
  <c r="P113" i="4"/>
  <c r="P132" i="4"/>
  <c r="P151" i="4"/>
  <c r="P170" i="4"/>
  <c r="P173" i="4"/>
  <c r="Q19" i="4"/>
  <c r="Q38" i="4"/>
  <c r="Q57" i="4"/>
  <c r="Q76" i="4"/>
  <c r="Q95" i="4"/>
  <c r="Q113" i="4"/>
  <c r="Q132" i="4"/>
  <c r="Q151" i="4"/>
  <c r="Q170" i="4"/>
  <c r="Q173" i="4"/>
  <c r="R19" i="4"/>
  <c r="R38" i="4"/>
  <c r="R57" i="4"/>
  <c r="R76" i="4"/>
  <c r="R95" i="4"/>
  <c r="R113" i="4"/>
  <c r="R132" i="4"/>
  <c r="R151" i="4"/>
  <c r="R170" i="4"/>
  <c r="R173" i="4"/>
  <c r="T19" i="4"/>
  <c r="T38" i="4"/>
  <c r="T57" i="4"/>
  <c r="T76" i="4"/>
  <c r="T95" i="4"/>
  <c r="T132" i="4"/>
  <c r="T151" i="4"/>
  <c r="T170" i="4"/>
  <c r="T173" i="4"/>
  <c r="U19" i="4"/>
  <c r="U38" i="4"/>
  <c r="U57" i="4"/>
  <c r="U76" i="4"/>
  <c r="U95" i="4"/>
  <c r="U132" i="4"/>
  <c r="U151" i="4"/>
  <c r="U170" i="4"/>
  <c r="U173" i="4"/>
  <c r="X19" i="4"/>
  <c r="X38" i="4"/>
  <c r="X57" i="4"/>
  <c r="X76" i="4"/>
  <c r="X95" i="4"/>
  <c r="X132" i="4"/>
  <c r="X151" i="4"/>
  <c r="X170" i="4"/>
  <c r="X173" i="4"/>
  <c r="Y19" i="4"/>
  <c r="Y38" i="4"/>
  <c r="Y57" i="4"/>
  <c r="Y76" i="4"/>
  <c r="Y95" i="4"/>
  <c r="Y132" i="4"/>
  <c r="Y151" i="4"/>
  <c r="Y170" i="4"/>
  <c r="Y173" i="4"/>
  <c r="Z19" i="4"/>
  <c r="Z38" i="4"/>
  <c r="Z57" i="4"/>
  <c r="Z76" i="4"/>
  <c r="Z95" i="4"/>
  <c r="Z132" i="4"/>
  <c r="Z151" i="4"/>
  <c r="Z170" i="4"/>
  <c r="Z173" i="4"/>
  <c r="B19" i="4"/>
  <c r="B38" i="4"/>
  <c r="B57" i="4"/>
  <c r="B76" i="4"/>
  <c r="B95" i="4"/>
  <c r="B113" i="4"/>
  <c r="B132" i="4"/>
  <c r="B151" i="4"/>
  <c r="B170" i="4"/>
  <c r="Y191" i="8"/>
  <c r="N76" i="1"/>
  <c r="U191" i="8"/>
  <c r="Z191" i="8"/>
  <c r="O76" i="1"/>
  <c r="Y192" i="8"/>
  <c r="N77" i="1"/>
  <c r="U192" i="8"/>
  <c r="Z192" i="8"/>
  <c r="O77" i="1"/>
  <c r="Y193" i="8"/>
  <c r="N78" i="1"/>
  <c r="U193" i="8"/>
  <c r="Z193" i="8"/>
  <c r="O78" i="1"/>
  <c r="Y194" i="8"/>
  <c r="N79" i="1"/>
  <c r="U194" i="8"/>
  <c r="Z194" i="8"/>
  <c r="O79" i="1"/>
  <c r="Y195" i="8"/>
  <c r="N80" i="1"/>
  <c r="U195" i="8"/>
  <c r="Z195" i="8"/>
  <c r="O80" i="1"/>
  <c r="Y196" i="8"/>
  <c r="N81" i="1"/>
  <c r="U196" i="8"/>
  <c r="Z196" i="8"/>
  <c r="O81" i="1"/>
  <c r="Y197" i="8"/>
  <c r="N82" i="1"/>
  <c r="U197" i="8"/>
  <c r="Z197" i="8"/>
  <c r="O82" i="1"/>
  <c r="Y198" i="8"/>
  <c r="N83" i="1"/>
  <c r="U198" i="8"/>
  <c r="Z198" i="8"/>
  <c r="O83" i="1"/>
  <c r="Y199" i="8"/>
  <c r="N84" i="1"/>
  <c r="U199" i="8"/>
  <c r="Z199" i="8"/>
  <c r="O84" i="1"/>
  <c r="U190" i="8"/>
  <c r="Z190" i="8"/>
  <c r="O75" i="1"/>
  <c r="Y190" i="8"/>
  <c r="N75" i="1"/>
  <c r="Y172" i="8"/>
  <c r="N65" i="1"/>
  <c r="U172" i="8"/>
  <c r="Z172" i="8"/>
  <c r="O65" i="1"/>
  <c r="Y173" i="8"/>
  <c r="N66" i="1"/>
  <c r="U173" i="8"/>
  <c r="Z173" i="8"/>
  <c r="O66" i="1"/>
  <c r="Y174" i="8"/>
  <c r="N67" i="1"/>
  <c r="U174" i="8"/>
  <c r="Z174" i="8"/>
  <c r="O67" i="1"/>
  <c r="Y175" i="8"/>
  <c r="N68" i="1"/>
  <c r="U175" i="8"/>
  <c r="Z175" i="8"/>
  <c r="O68" i="1"/>
  <c r="Y176" i="8"/>
  <c r="N69" i="1"/>
  <c r="U176" i="8"/>
  <c r="Z176" i="8"/>
  <c r="O69" i="1"/>
  <c r="Y177" i="8"/>
  <c r="N70" i="1"/>
  <c r="U177" i="8"/>
  <c r="Z177" i="8"/>
  <c r="O70" i="1"/>
  <c r="Y178" i="8"/>
  <c r="N71" i="1"/>
  <c r="U178" i="8"/>
  <c r="Z178" i="8"/>
  <c r="O71" i="1"/>
  <c r="Y179" i="8"/>
  <c r="N72" i="1"/>
  <c r="U179" i="8"/>
  <c r="Z179" i="8"/>
  <c r="O72" i="1"/>
  <c r="Y180" i="8"/>
  <c r="N73" i="1"/>
  <c r="U180" i="8"/>
  <c r="Z180" i="8"/>
  <c r="O73" i="1"/>
  <c r="U171" i="8"/>
  <c r="Z171" i="8"/>
  <c r="O64" i="1"/>
  <c r="Y171" i="8"/>
  <c r="N64" i="1"/>
  <c r="Y111" i="8"/>
  <c r="N48" i="1"/>
  <c r="U111" i="8"/>
  <c r="Z111" i="8"/>
  <c r="O48" i="1"/>
  <c r="Y112" i="8"/>
  <c r="N49" i="1"/>
  <c r="U112" i="8"/>
  <c r="Z112" i="8"/>
  <c r="O49" i="1"/>
  <c r="Y113" i="8"/>
  <c r="N50" i="1"/>
  <c r="U113" i="8"/>
  <c r="Z113" i="8"/>
  <c r="O50" i="1"/>
  <c r="Y114" i="8"/>
  <c r="N51" i="1"/>
  <c r="U114" i="8"/>
  <c r="Z114" i="8"/>
  <c r="O51" i="1"/>
  <c r="Y115" i="8"/>
  <c r="N52" i="1"/>
  <c r="U115" i="8"/>
  <c r="Z115" i="8"/>
  <c r="O52" i="1"/>
  <c r="Y116" i="8"/>
  <c r="N53" i="1"/>
  <c r="U116" i="8"/>
  <c r="Z116" i="8"/>
  <c r="O53" i="1"/>
  <c r="Y117" i="8"/>
  <c r="N54" i="1"/>
  <c r="U117" i="8"/>
  <c r="Z117" i="8"/>
  <c r="O54" i="1"/>
  <c r="Y118" i="8"/>
  <c r="N55" i="1"/>
  <c r="U118" i="8"/>
  <c r="Z118" i="8"/>
  <c r="O55" i="1"/>
  <c r="Y119" i="8"/>
  <c r="N56" i="1"/>
  <c r="U119" i="8"/>
  <c r="Z119" i="8"/>
  <c r="O56" i="1"/>
  <c r="U110" i="8"/>
  <c r="Z110" i="8"/>
  <c r="O47" i="1"/>
  <c r="Y110" i="8"/>
  <c r="N47" i="1"/>
  <c r="Y92" i="8"/>
  <c r="N37" i="1"/>
  <c r="U92" i="8"/>
  <c r="Z92" i="8"/>
  <c r="O37" i="1"/>
  <c r="Y93" i="8"/>
  <c r="N38" i="1"/>
  <c r="U93" i="8"/>
  <c r="Z93" i="8"/>
  <c r="O38" i="1"/>
  <c r="Y94" i="8"/>
  <c r="N39" i="1"/>
  <c r="U94" i="8"/>
  <c r="Z94" i="8"/>
  <c r="O39" i="1"/>
  <c r="Y95" i="8"/>
  <c r="N40" i="1"/>
  <c r="U95" i="8"/>
  <c r="Z95" i="8"/>
  <c r="O40" i="1"/>
  <c r="Y96" i="8"/>
  <c r="N41" i="1"/>
  <c r="U96" i="8"/>
  <c r="Z96" i="8"/>
  <c r="O41" i="1"/>
  <c r="Y97" i="8"/>
  <c r="N42" i="1"/>
  <c r="U97" i="8"/>
  <c r="Z97" i="8"/>
  <c r="O42" i="1"/>
  <c r="Y98" i="8"/>
  <c r="N43" i="1"/>
  <c r="U98" i="8"/>
  <c r="Z98" i="8"/>
  <c r="O43" i="1"/>
  <c r="Y99" i="8"/>
  <c r="N44" i="1"/>
  <c r="U99" i="8"/>
  <c r="Z99" i="8"/>
  <c r="O44" i="1"/>
  <c r="Y100" i="8"/>
  <c r="N45" i="1"/>
  <c r="U100" i="8"/>
  <c r="Z100" i="8"/>
  <c r="O45" i="1"/>
  <c r="U91" i="8"/>
  <c r="Z91" i="8"/>
  <c r="O36" i="1"/>
  <c r="Y91" i="8"/>
  <c r="N36" i="1"/>
  <c r="Y30" i="8"/>
  <c r="N20" i="1"/>
  <c r="U30" i="8"/>
  <c r="Z30" i="8"/>
  <c r="O20" i="1"/>
  <c r="Y31" i="8"/>
  <c r="N21" i="1"/>
  <c r="U31" i="8"/>
  <c r="Z31" i="8"/>
  <c r="O21" i="1"/>
  <c r="Y32" i="8"/>
  <c r="N22" i="1"/>
  <c r="U32" i="8"/>
  <c r="Z32" i="8"/>
  <c r="O22" i="1"/>
  <c r="Y33" i="8"/>
  <c r="N23" i="1"/>
  <c r="U33" i="8"/>
  <c r="Z33" i="8"/>
  <c r="O23" i="1"/>
  <c r="Y34" i="8"/>
  <c r="N24" i="1"/>
  <c r="U34" i="8"/>
  <c r="Z34" i="8"/>
  <c r="O24" i="1"/>
  <c r="Y35" i="8"/>
  <c r="N25" i="1"/>
  <c r="U35" i="8"/>
  <c r="Z35" i="8"/>
  <c r="O25" i="1"/>
  <c r="Y36" i="8"/>
  <c r="N26" i="1"/>
  <c r="U36" i="8"/>
  <c r="Z36" i="8"/>
  <c r="O26" i="1"/>
  <c r="Y37" i="8"/>
  <c r="N27" i="1"/>
  <c r="U37" i="8"/>
  <c r="Z37" i="8"/>
  <c r="O27" i="1"/>
  <c r="Y38" i="8"/>
  <c r="N28" i="1"/>
  <c r="U38" i="8"/>
  <c r="Z38" i="8"/>
  <c r="O28" i="1"/>
  <c r="U29" i="8"/>
  <c r="Z29" i="8"/>
  <c r="O19" i="1"/>
  <c r="Y29" i="8"/>
  <c r="N19" i="1"/>
  <c r="Y11" i="8"/>
  <c r="N9" i="1"/>
  <c r="U11" i="8"/>
  <c r="Z11" i="8"/>
  <c r="O9" i="1"/>
  <c r="Y12" i="8"/>
  <c r="N10" i="1"/>
  <c r="U12" i="8"/>
  <c r="Z12" i="8"/>
  <c r="O10" i="1"/>
  <c r="Y13" i="8"/>
  <c r="N11" i="1"/>
  <c r="U13" i="8"/>
  <c r="Z13" i="8"/>
  <c r="O11" i="1"/>
  <c r="Y14" i="8"/>
  <c r="N12" i="1"/>
  <c r="U14" i="8"/>
  <c r="Z14" i="8"/>
  <c r="O12" i="1"/>
  <c r="Y15" i="8"/>
  <c r="N13" i="1"/>
  <c r="U15" i="8"/>
  <c r="Z15" i="8"/>
  <c r="O13" i="1"/>
  <c r="Y16" i="8"/>
  <c r="N14" i="1"/>
  <c r="U16" i="8"/>
  <c r="Z16" i="8"/>
  <c r="O14" i="1"/>
  <c r="Y17" i="8"/>
  <c r="N15" i="1"/>
  <c r="U17" i="8"/>
  <c r="Z17" i="8"/>
  <c r="O15" i="1"/>
  <c r="Y18" i="8"/>
  <c r="N16" i="1"/>
  <c r="U18" i="8"/>
  <c r="Z18" i="8"/>
  <c r="O16" i="1"/>
  <c r="Y19" i="8"/>
  <c r="N17" i="1"/>
  <c r="U19" i="8"/>
  <c r="Z19" i="8"/>
  <c r="O17" i="1"/>
  <c r="U10" i="8"/>
  <c r="Z10" i="8"/>
  <c r="O8" i="1"/>
  <c r="Y10" i="8"/>
  <c r="N8" i="1"/>
  <c r="AD2" i="8"/>
  <c r="X191" i="8"/>
  <c r="K76" i="1"/>
  <c r="X192" i="8"/>
  <c r="K77" i="1"/>
  <c r="X193" i="8"/>
  <c r="K78" i="1"/>
  <c r="X194" i="8"/>
  <c r="K79" i="1"/>
  <c r="X195" i="8"/>
  <c r="K80" i="1"/>
  <c r="X196" i="8"/>
  <c r="K81" i="1"/>
  <c r="X197" i="8"/>
  <c r="K82" i="1"/>
  <c r="X198" i="8"/>
  <c r="K83" i="1"/>
  <c r="X199" i="8"/>
  <c r="K84" i="1"/>
  <c r="X190" i="8"/>
  <c r="K75" i="1"/>
  <c r="X180" i="8"/>
  <c r="X179" i="8"/>
  <c r="X178" i="8"/>
  <c r="X177" i="8"/>
  <c r="X176" i="8"/>
  <c r="X175" i="8"/>
  <c r="X174" i="8"/>
  <c r="X173" i="8"/>
  <c r="X172" i="8"/>
  <c r="X171" i="8"/>
  <c r="K65" i="1"/>
  <c r="K66" i="1"/>
  <c r="K67" i="1"/>
  <c r="K68" i="1"/>
  <c r="K69" i="1"/>
  <c r="K70" i="1"/>
  <c r="K71" i="1"/>
  <c r="K72" i="1"/>
  <c r="K73" i="1"/>
  <c r="K64" i="1"/>
  <c r="X111" i="8"/>
  <c r="K48" i="1"/>
  <c r="X112" i="8"/>
  <c r="K49" i="1"/>
  <c r="X113" i="8"/>
  <c r="K50" i="1"/>
  <c r="X114" i="8"/>
  <c r="K51" i="1"/>
  <c r="X115" i="8"/>
  <c r="K52" i="1"/>
  <c r="X116" i="8"/>
  <c r="K53" i="1"/>
  <c r="X117" i="8"/>
  <c r="K54" i="1"/>
  <c r="X118" i="8"/>
  <c r="K55" i="1"/>
  <c r="X119" i="8"/>
  <c r="K56" i="1"/>
  <c r="X110" i="8"/>
  <c r="K47" i="1"/>
  <c r="X92" i="8"/>
  <c r="K37" i="1"/>
  <c r="X93" i="8"/>
  <c r="K38" i="1"/>
  <c r="X94" i="8"/>
  <c r="K39" i="1"/>
  <c r="X95" i="8"/>
  <c r="K40" i="1"/>
  <c r="X96" i="8"/>
  <c r="K41" i="1"/>
  <c r="X97" i="8"/>
  <c r="K42" i="1"/>
  <c r="X98" i="8"/>
  <c r="K43" i="1"/>
  <c r="X99" i="8"/>
  <c r="K44" i="1"/>
  <c r="X100" i="8"/>
  <c r="K45" i="1"/>
  <c r="X91" i="8"/>
  <c r="K36" i="1"/>
  <c r="M2" i="6"/>
  <c r="Z152" i="5"/>
  <c r="Y152" i="5"/>
  <c r="X152" i="5"/>
  <c r="W152" i="5"/>
  <c r="U152" i="5"/>
  <c r="T152" i="5"/>
  <c r="X38" i="8"/>
  <c r="X37" i="8"/>
  <c r="X36" i="8"/>
  <c r="X35" i="8"/>
  <c r="X34" i="8"/>
  <c r="X33" i="8"/>
  <c r="X32" i="8"/>
  <c r="X31" i="8"/>
  <c r="X30" i="8"/>
  <c r="X29" i="8"/>
  <c r="X11" i="8"/>
  <c r="X12" i="8"/>
  <c r="X13" i="8"/>
  <c r="X14" i="8"/>
  <c r="X15" i="8"/>
  <c r="X16" i="8"/>
  <c r="X17" i="8"/>
  <c r="X18" i="8"/>
  <c r="X19" i="8"/>
  <c r="X10" i="8"/>
  <c r="K20" i="1"/>
  <c r="K21" i="1"/>
  <c r="K22" i="1"/>
  <c r="K23" i="1"/>
  <c r="K24" i="1"/>
  <c r="K25" i="1"/>
  <c r="K26" i="1"/>
  <c r="K27" i="1"/>
  <c r="K28" i="1"/>
  <c r="K19" i="1"/>
  <c r="K9" i="1"/>
  <c r="K10" i="1"/>
  <c r="K11" i="1"/>
  <c r="K12" i="1"/>
  <c r="K13" i="1"/>
  <c r="K14" i="1"/>
  <c r="K15" i="1"/>
  <c r="K16" i="1"/>
  <c r="K17" i="1"/>
  <c r="K8" i="1"/>
  <c r="Z202" i="8"/>
  <c r="Y202" i="8"/>
  <c r="X202" i="8"/>
  <c r="W202" i="8"/>
  <c r="U202" i="8"/>
  <c r="T202" i="8"/>
  <c r="Z201" i="8"/>
  <c r="Y201" i="8"/>
  <c r="X201" i="8"/>
  <c r="W201" i="8"/>
  <c r="U201" i="8"/>
  <c r="T201" i="8"/>
  <c r="Z183" i="8"/>
  <c r="Y183" i="8"/>
  <c r="X183" i="8"/>
  <c r="W183" i="8"/>
  <c r="U183" i="8"/>
  <c r="T183" i="8"/>
  <c r="Z182" i="8"/>
  <c r="Y182" i="8"/>
  <c r="X182" i="8"/>
  <c r="W182" i="8"/>
  <c r="U182" i="8"/>
  <c r="T182" i="8"/>
  <c r="Z122" i="8"/>
  <c r="Y122" i="8"/>
  <c r="X122" i="8"/>
  <c r="W122" i="8"/>
  <c r="V122" i="8"/>
  <c r="U122" i="8"/>
  <c r="T122" i="8"/>
  <c r="Z121" i="8"/>
  <c r="Y121" i="8"/>
  <c r="X121" i="8"/>
  <c r="W121" i="8"/>
  <c r="V121" i="8"/>
  <c r="U121" i="8"/>
  <c r="T121" i="8"/>
  <c r="Z103" i="8"/>
  <c r="Y103" i="8"/>
  <c r="X103" i="8"/>
  <c r="W103" i="8"/>
  <c r="V103" i="8"/>
  <c r="U103" i="8"/>
  <c r="T103" i="8"/>
  <c r="Z102" i="8"/>
  <c r="Y102" i="8"/>
  <c r="X102" i="8"/>
  <c r="W102" i="8"/>
  <c r="V102" i="8"/>
  <c r="U102" i="8"/>
  <c r="T102" i="8"/>
  <c r="Z41" i="8"/>
  <c r="Y41" i="8"/>
  <c r="X41" i="8"/>
  <c r="W41" i="8"/>
  <c r="V41" i="8"/>
  <c r="U41" i="8"/>
  <c r="T41" i="8"/>
  <c r="Z40" i="8"/>
  <c r="Y40" i="8"/>
  <c r="X40" i="8"/>
  <c r="W40" i="8"/>
  <c r="V40" i="8"/>
  <c r="U40" i="8"/>
  <c r="T40" i="8"/>
  <c r="Z22" i="8"/>
  <c r="Y22" i="8"/>
  <c r="X22" i="8"/>
  <c r="W22" i="8"/>
  <c r="U22" i="8"/>
  <c r="T22" i="8"/>
  <c r="Z21" i="8"/>
  <c r="Y21" i="8"/>
  <c r="X21" i="8"/>
  <c r="W21" i="8"/>
  <c r="U21" i="8"/>
  <c r="T21" i="8"/>
  <c r="AB2" i="8"/>
  <c r="AA2" i="8"/>
  <c r="L2" i="6"/>
  <c r="Z133" i="5"/>
  <c r="Y133" i="5"/>
  <c r="X133" i="5"/>
  <c r="W133" i="5"/>
  <c r="U133" i="5"/>
  <c r="T133" i="5"/>
  <c r="AB2" i="5"/>
  <c r="AA2" i="5"/>
  <c r="Z114" i="4"/>
  <c r="Y114" i="4"/>
  <c r="X114" i="4"/>
  <c r="W114" i="4"/>
  <c r="U114" i="4"/>
  <c r="T114" i="4"/>
  <c r="AB2" i="4"/>
  <c r="AA2" i="4"/>
  <c r="I2" i="1"/>
  <c r="X5" i="7"/>
  <c r="X4" i="7"/>
  <c r="G39" i="6"/>
  <c r="F39" i="6"/>
  <c r="E39" i="6"/>
  <c r="D39" i="6"/>
  <c r="C39" i="6"/>
  <c r="B39" i="6"/>
  <c r="G38" i="6"/>
  <c r="F38" i="6"/>
  <c r="E38" i="6"/>
  <c r="D38" i="6"/>
  <c r="C38" i="6"/>
  <c r="B38" i="6"/>
  <c r="L44" i="8"/>
  <c r="K44" i="8"/>
  <c r="C19" i="6"/>
  <c r="D19" i="6"/>
  <c r="E19" i="6"/>
  <c r="F19" i="6"/>
  <c r="G19" i="6"/>
  <c r="C20" i="6"/>
  <c r="D20" i="6"/>
  <c r="E20" i="6"/>
  <c r="F20" i="6"/>
  <c r="G20" i="6"/>
  <c r="B20" i="6"/>
  <c r="B19" i="6"/>
  <c r="K230" i="8"/>
  <c r="M230" i="8"/>
  <c r="K231" i="8"/>
  <c r="M231" i="8"/>
  <c r="K232" i="8"/>
  <c r="M232" i="8"/>
  <c r="K233" i="8"/>
  <c r="M233" i="8"/>
  <c r="K234" i="8"/>
  <c r="M234" i="8"/>
  <c r="K235" i="8"/>
  <c r="M235" i="8"/>
  <c r="K236" i="8"/>
  <c r="M236" i="8"/>
  <c r="K237" i="8"/>
  <c r="M237" i="8"/>
  <c r="K238" i="8"/>
  <c r="M238" i="8"/>
  <c r="K239" i="8"/>
  <c r="M239" i="8"/>
  <c r="M242" i="8"/>
  <c r="J230" i="8"/>
  <c r="L230" i="8"/>
  <c r="J231" i="8"/>
  <c r="L231" i="8"/>
  <c r="J232" i="8"/>
  <c r="L232" i="8"/>
  <c r="J233" i="8"/>
  <c r="L233" i="8"/>
  <c r="J234" i="8"/>
  <c r="L234" i="8"/>
  <c r="J235" i="8"/>
  <c r="L235" i="8"/>
  <c r="J236" i="8"/>
  <c r="L236" i="8"/>
  <c r="J237" i="8"/>
  <c r="L237" i="8"/>
  <c r="J238" i="8"/>
  <c r="L238" i="8"/>
  <c r="J239" i="8"/>
  <c r="L239" i="8"/>
  <c r="L242" i="8"/>
  <c r="K242" i="8"/>
  <c r="J242" i="8"/>
  <c r="I242" i="8"/>
  <c r="H242" i="8"/>
  <c r="G242" i="8"/>
  <c r="F242" i="8"/>
  <c r="E242" i="8"/>
  <c r="D242" i="8"/>
  <c r="C242" i="8"/>
  <c r="B242" i="8"/>
  <c r="M241" i="8"/>
  <c r="L241" i="8"/>
  <c r="K241" i="8"/>
  <c r="J241" i="8"/>
  <c r="I241" i="8"/>
  <c r="H241" i="8"/>
  <c r="G241" i="8"/>
  <c r="F241" i="8"/>
  <c r="E241" i="8"/>
  <c r="D241" i="8"/>
  <c r="C241" i="8"/>
  <c r="B241" i="8"/>
  <c r="K211" i="8"/>
  <c r="M211" i="8"/>
  <c r="K212" i="8"/>
  <c r="M212" i="8"/>
  <c r="K213" i="8"/>
  <c r="M213" i="8"/>
  <c r="K214" i="8"/>
  <c r="M214" i="8"/>
  <c r="K215" i="8"/>
  <c r="M215" i="8"/>
  <c r="K216" i="8"/>
  <c r="M216" i="8"/>
  <c r="K217" i="8"/>
  <c r="M217" i="8"/>
  <c r="K218" i="8"/>
  <c r="M218" i="8"/>
  <c r="K219" i="8"/>
  <c r="M219" i="8"/>
  <c r="K220" i="8"/>
  <c r="M220" i="8"/>
  <c r="M223" i="8"/>
  <c r="J211" i="8"/>
  <c r="L211" i="8"/>
  <c r="J212" i="8"/>
  <c r="L212" i="8"/>
  <c r="J213" i="8"/>
  <c r="L213" i="8"/>
  <c r="J214" i="8"/>
  <c r="L214" i="8"/>
  <c r="J215" i="8"/>
  <c r="L215" i="8"/>
  <c r="J216" i="8"/>
  <c r="L216" i="8"/>
  <c r="J217" i="8"/>
  <c r="L217" i="8"/>
  <c r="J218" i="8"/>
  <c r="L218" i="8"/>
  <c r="J219" i="8"/>
  <c r="L219" i="8"/>
  <c r="J220" i="8"/>
  <c r="L220" i="8"/>
  <c r="L223" i="8"/>
  <c r="K223" i="8"/>
  <c r="J223" i="8"/>
  <c r="I223" i="8"/>
  <c r="H223" i="8"/>
  <c r="G223" i="8"/>
  <c r="F223" i="8"/>
  <c r="E223" i="8"/>
  <c r="D223" i="8"/>
  <c r="C223" i="8"/>
  <c r="B223" i="8"/>
  <c r="M222" i="8"/>
  <c r="L222" i="8"/>
  <c r="K222" i="8"/>
  <c r="J222" i="8"/>
  <c r="I222" i="8"/>
  <c r="H222" i="8"/>
  <c r="G222" i="8"/>
  <c r="F222" i="8"/>
  <c r="E222" i="8"/>
  <c r="D222" i="8"/>
  <c r="C222" i="8"/>
  <c r="B222" i="8"/>
  <c r="R202" i="8"/>
  <c r="Q202" i="8"/>
  <c r="P202" i="8"/>
  <c r="O202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B202" i="8"/>
  <c r="R201" i="8"/>
  <c r="Q201" i="8"/>
  <c r="P201" i="8"/>
  <c r="O201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B201" i="8"/>
  <c r="R183" i="8"/>
  <c r="Q183" i="8"/>
  <c r="P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B183" i="8"/>
  <c r="R182" i="8"/>
  <c r="Q182" i="8"/>
  <c r="P182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B182" i="8"/>
  <c r="K150" i="8"/>
  <c r="M150" i="8"/>
  <c r="K151" i="8"/>
  <c r="M151" i="8"/>
  <c r="K152" i="8"/>
  <c r="M152" i="8"/>
  <c r="K153" i="8"/>
  <c r="M153" i="8"/>
  <c r="K154" i="8"/>
  <c r="M154" i="8"/>
  <c r="K155" i="8"/>
  <c r="M155" i="8"/>
  <c r="K156" i="8"/>
  <c r="M156" i="8"/>
  <c r="K157" i="8"/>
  <c r="M157" i="8"/>
  <c r="K158" i="8"/>
  <c r="M158" i="8"/>
  <c r="K159" i="8"/>
  <c r="M159" i="8"/>
  <c r="M162" i="8"/>
  <c r="J150" i="8"/>
  <c r="L150" i="8"/>
  <c r="J151" i="8"/>
  <c r="L151" i="8"/>
  <c r="J152" i="8"/>
  <c r="L152" i="8"/>
  <c r="J153" i="8"/>
  <c r="L153" i="8"/>
  <c r="J154" i="8"/>
  <c r="L154" i="8"/>
  <c r="J155" i="8"/>
  <c r="L155" i="8"/>
  <c r="J156" i="8"/>
  <c r="L156" i="8"/>
  <c r="J157" i="8"/>
  <c r="L157" i="8"/>
  <c r="J158" i="8"/>
  <c r="L158" i="8"/>
  <c r="J159" i="8"/>
  <c r="L159" i="8"/>
  <c r="L162" i="8"/>
  <c r="K162" i="8"/>
  <c r="J162" i="8"/>
  <c r="I162" i="8"/>
  <c r="H162" i="8"/>
  <c r="G162" i="8"/>
  <c r="F162" i="8"/>
  <c r="E162" i="8"/>
  <c r="D162" i="8"/>
  <c r="C162" i="8"/>
  <c r="B162" i="8"/>
  <c r="M161" i="8"/>
  <c r="L161" i="8"/>
  <c r="K161" i="8"/>
  <c r="J161" i="8"/>
  <c r="I161" i="8"/>
  <c r="H161" i="8"/>
  <c r="G161" i="8"/>
  <c r="F161" i="8"/>
  <c r="E161" i="8"/>
  <c r="D161" i="8"/>
  <c r="C161" i="8"/>
  <c r="B161" i="8"/>
  <c r="K131" i="8"/>
  <c r="M131" i="8"/>
  <c r="K132" i="8"/>
  <c r="M132" i="8"/>
  <c r="K133" i="8"/>
  <c r="M133" i="8"/>
  <c r="K134" i="8"/>
  <c r="M134" i="8"/>
  <c r="K135" i="8"/>
  <c r="M135" i="8"/>
  <c r="K136" i="8"/>
  <c r="M136" i="8"/>
  <c r="K137" i="8"/>
  <c r="M137" i="8"/>
  <c r="K138" i="8"/>
  <c r="M138" i="8"/>
  <c r="K139" i="8"/>
  <c r="M139" i="8"/>
  <c r="K140" i="8"/>
  <c r="M140" i="8"/>
  <c r="M143" i="8"/>
  <c r="J131" i="8"/>
  <c r="L131" i="8"/>
  <c r="J132" i="8"/>
  <c r="L132" i="8"/>
  <c r="J133" i="8"/>
  <c r="L133" i="8"/>
  <c r="J134" i="8"/>
  <c r="L134" i="8"/>
  <c r="J135" i="8"/>
  <c r="L135" i="8"/>
  <c r="J136" i="8"/>
  <c r="L136" i="8"/>
  <c r="J137" i="8"/>
  <c r="L137" i="8"/>
  <c r="J138" i="8"/>
  <c r="L138" i="8"/>
  <c r="J139" i="8"/>
  <c r="L139" i="8"/>
  <c r="J140" i="8"/>
  <c r="L140" i="8"/>
  <c r="L143" i="8"/>
  <c r="K143" i="8"/>
  <c r="J143" i="8"/>
  <c r="I143" i="8"/>
  <c r="H143" i="8"/>
  <c r="G143" i="8"/>
  <c r="F143" i="8"/>
  <c r="E143" i="8"/>
  <c r="D143" i="8"/>
  <c r="C143" i="8"/>
  <c r="B143" i="8"/>
  <c r="M142" i="8"/>
  <c r="L142" i="8"/>
  <c r="K142" i="8"/>
  <c r="J142" i="8"/>
  <c r="I142" i="8"/>
  <c r="H142" i="8"/>
  <c r="G142" i="8"/>
  <c r="F142" i="8"/>
  <c r="E142" i="8"/>
  <c r="D142" i="8"/>
  <c r="C142" i="8"/>
  <c r="B142" i="8"/>
  <c r="R122" i="8"/>
  <c r="Q122" i="8"/>
  <c r="P122" i="8"/>
  <c r="O122" i="8"/>
  <c r="N122" i="8"/>
  <c r="M122" i="8"/>
  <c r="L122" i="8"/>
  <c r="K122" i="8"/>
  <c r="J122" i="8"/>
  <c r="I122" i="8"/>
  <c r="H122" i="8"/>
  <c r="G122" i="8"/>
  <c r="F122" i="8"/>
  <c r="E122" i="8"/>
  <c r="D122" i="8"/>
  <c r="C122" i="8"/>
  <c r="B122" i="8"/>
  <c r="R121" i="8"/>
  <c r="Q121" i="8"/>
  <c r="P121" i="8"/>
  <c r="O121" i="8"/>
  <c r="N121" i="8"/>
  <c r="M121" i="8"/>
  <c r="L121" i="8"/>
  <c r="K121" i="8"/>
  <c r="J121" i="8"/>
  <c r="I121" i="8"/>
  <c r="H121" i="8"/>
  <c r="G121" i="8"/>
  <c r="F121" i="8"/>
  <c r="E121" i="8"/>
  <c r="D121" i="8"/>
  <c r="C121" i="8"/>
  <c r="B121" i="8"/>
  <c r="R103" i="8"/>
  <c r="Q103" i="8"/>
  <c r="P103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B103" i="8"/>
  <c r="R102" i="8"/>
  <c r="Q102" i="8"/>
  <c r="P102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B102" i="8"/>
  <c r="K69" i="8"/>
  <c r="M69" i="8"/>
  <c r="K70" i="8"/>
  <c r="M70" i="8"/>
  <c r="K71" i="8"/>
  <c r="M71" i="8"/>
  <c r="K72" i="8"/>
  <c r="M72" i="8"/>
  <c r="K73" i="8"/>
  <c r="M73" i="8"/>
  <c r="K74" i="8"/>
  <c r="M74" i="8"/>
  <c r="K75" i="8"/>
  <c r="M75" i="8"/>
  <c r="K76" i="8"/>
  <c r="M76" i="8"/>
  <c r="K77" i="8"/>
  <c r="M77" i="8"/>
  <c r="K78" i="8"/>
  <c r="M78" i="8"/>
  <c r="M81" i="8"/>
  <c r="J69" i="8"/>
  <c r="L69" i="8"/>
  <c r="J70" i="8"/>
  <c r="L70" i="8"/>
  <c r="J71" i="8"/>
  <c r="L71" i="8"/>
  <c r="J72" i="8"/>
  <c r="L72" i="8"/>
  <c r="J73" i="8"/>
  <c r="L73" i="8"/>
  <c r="J74" i="8"/>
  <c r="L74" i="8"/>
  <c r="J75" i="8"/>
  <c r="L75" i="8"/>
  <c r="J76" i="8"/>
  <c r="L76" i="8"/>
  <c r="J77" i="8"/>
  <c r="L77" i="8"/>
  <c r="J78" i="8"/>
  <c r="L78" i="8"/>
  <c r="L81" i="8"/>
  <c r="K81" i="8"/>
  <c r="J81" i="8"/>
  <c r="I81" i="8"/>
  <c r="H81" i="8"/>
  <c r="G81" i="8"/>
  <c r="F81" i="8"/>
  <c r="E81" i="8"/>
  <c r="D81" i="8"/>
  <c r="C81" i="8"/>
  <c r="B81" i="8"/>
  <c r="M80" i="8"/>
  <c r="L80" i="8"/>
  <c r="K80" i="8"/>
  <c r="J80" i="8"/>
  <c r="I80" i="8"/>
  <c r="H80" i="8"/>
  <c r="G80" i="8"/>
  <c r="F80" i="8"/>
  <c r="E80" i="8"/>
  <c r="D80" i="8"/>
  <c r="C80" i="8"/>
  <c r="B80" i="8"/>
  <c r="K50" i="8"/>
  <c r="M50" i="8"/>
  <c r="K51" i="8"/>
  <c r="M51" i="8"/>
  <c r="K52" i="8"/>
  <c r="M52" i="8"/>
  <c r="K53" i="8"/>
  <c r="M53" i="8"/>
  <c r="K54" i="8"/>
  <c r="M54" i="8"/>
  <c r="K55" i="8"/>
  <c r="M55" i="8"/>
  <c r="K56" i="8"/>
  <c r="M56" i="8"/>
  <c r="K57" i="8"/>
  <c r="M57" i="8"/>
  <c r="K58" i="8"/>
  <c r="M58" i="8"/>
  <c r="K59" i="8"/>
  <c r="M59" i="8"/>
  <c r="M62" i="8"/>
  <c r="J50" i="8"/>
  <c r="L50" i="8"/>
  <c r="J51" i="8"/>
  <c r="L51" i="8"/>
  <c r="J52" i="8"/>
  <c r="L52" i="8"/>
  <c r="J53" i="8"/>
  <c r="L53" i="8"/>
  <c r="J54" i="8"/>
  <c r="L54" i="8"/>
  <c r="J55" i="8"/>
  <c r="L55" i="8"/>
  <c r="J56" i="8"/>
  <c r="L56" i="8"/>
  <c r="J57" i="8"/>
  <c r="L57" i="8"/>
  <c r="J58" i="8"/>
  <c r="L58" i="8"/>
  <c r="J59" i="8"/>
  <c r="L59" i="8"/>
  <c r="L62" i="8"/>
  <c r="K62" i="8"/>
  <c r="J62" i="8"/>
  <c r="I62" i="8"/>
  <c r="H62" i="8"/>
  <c r="G62" i="8"/>
  <c r="F62" i="8"/>
  <c r="E62" i="8"/>
  <c r="D62" i="8"/>
  <c r="C62" i="8"/>
  <c r="B62" i="8"/>
  <c r="M61" i="8"/>
  <c r="L61" i="8"/>
  <c r="K61" i="8"/>
  <c r="J61" i="8"/>
  <c r="I61" i="8"/>
  <c r="H61" i="8"/>
  <c r="G61" i="8"/>
  <c r="F61" i="8"/>
  <c r="E61" i="8"/>
  <c r="D61" i="8"/>
  <c r="C61" i="8"/>
  <c r="B6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B41" i="8"/>
  <c r="R40" i="8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B40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Y6" i="7"/>
  <c r="X6" i="7"/>
  <c r="P6" i="7"/>
  <c r="Q6" i="7"/>
  <c r="O6" i="7"/>
  <c r="N6" i="7"/>
  <c r="L6" i="7"/>
  <c r="K6" i="7"/>
  <c r="M6" i="7"/>
  <c r="C6" i="7"/>
  <c r="Y5" i="7"/>
  <c r="P5" i="7"/>
  <c r="Q5" i="7"/>
  <c r="O5" i="7"/>
  <c r="N5" i="7"/>
  <c r="L5" i="7"/>
  <c r="K5" i="7"/>
  <c r="M5" i="7"/>
  <c r="C5" i="7"/>
  <c r="Y4" i="7"/>
  <c r="P4" i="7"/>
  <c r="Q4" i="7"/>
  <c r="O4" i="7"/>
  <c r="N4" i="7"/>
  <c r="L4" i="7"/>
  <c r="K4" i="7"/>
  <c r="M4" i="7"/>
  <c r="C4" i="7"/>
  <c r="G191" i="5"/>
  <c r="F191" i="5"/>
  <c r="E191" i="5"/>
  <c r="D191" i="5"/>
  <c r="C191" i="5"/>
  <c r="B191" i="5"/>
  <c r="G190" i="5"/>
  <c r="F190" i="5"/>
  <c r="E190" i="5"/>
  <c r="D190" i="5"/>
  <c r="C190" i="5"/>
  <c r="B190" i="5"/>
  <c r="G172" i="5"/>
  <c r="F172" i="5"/>
  <c r="E172" i="5"/>
  <c r="D172" i="5"/>
  <c r="C172" i="5"/>
  <c r="B172" i="5"/>
  <c r="G171" i="5"/>
  <c r="F171" i="5"/>
  <c r="E171" i="5"/>
  <c r="D171" i="5"/>
  <c r="C171" i="5"/>
  <c r="B171" i="5"/>
  <c r="G153" i="5"/>
  <c r="F153" i="5"/>
  <c r="E153" i="5"/>
  <c r="D153" i="5"/>
  <c r="C153" i="5"/>
  <c r="B153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B152" i="5"/>
  <c r="G134" i="5"/>
  <c r="F134" i="5"/>
  <c r="E134" i="5"/>
  <c r="D134" i="5"/>
  <c r="C134" i="5"/>
  <c r="B134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B133" i="5"/>
  <c r="G115" i="5"/>
  <c r="F115" i="5"/>
  <c r="E115" i="5"/>
  <c r="D115" i="5"/>
  <c r="C115" i="5"/>
  <c r="B115" i="5"/>
  <c r="G114" i="5"/>
  <c r="F114" i="5"/>
  <c r="E114" i="5"/>
  <c r="D114" i="5"/>
  <c r="C114" i="5"/>
  <c r="B114" i="5"/>
  <c r="G96" i="5"/>
  <c r="F96" i="5"/>
  <c r="E96" i="5"/>
  <c r="D96" i="5"/>
  <c r="C96" i="5"/>
  <c r="B96" i="5"/>
  <c r="G95" i="5"/>
  <c r="F95" i="5"/>
  <c r="E95" i="5"/>
  <c r="D95" i="5"/>
  <c r="C95" i="5"/>
  <c r="B95" i="5"/>
  <c r="G77" i="5"/>
  <c r="F77" i="5"/>
  <c r="E77" i="5"/>
  <c r="D77" i="5"/>
  <c r="C77" i="5"/>
  <c r="B77" i="5"/>
  <c r="G76" i="5"/>
  <c r="F76" i="5"/>
  <c r="E76" i="5"/>
  <c r="D76" i="5"/>
  <c r="C76" i="5"/>
  <c r="B76" i="5"/>
  <c r="G58" i="5"/>
  <c r="F58" i="5"/>
  <c r="E58" i="5"/>
  <c r="D58" i="5"/>
  <c r="C58" i="5"/>
  <c r="B58" i="5"/>
  <c r="G57" i="5"/>
  <c r="F57" i="5"/>
  <c r="E57" i="5"/>
  <c r="D57" i="5"/>
  <c r="C57" i="5"/>
  <c r="B57" i="5"/>
  <c r="G39" i="5"/>
  <c r="F39" i="5"/>
  <c r="E39" i="5"/>
  <c r="D39" i="5"/>
  <c r="C39" i="5"/>
  <c r="B39" i="5"/>
  <c r="G38" i="5"/>
  <c r="F38" i="5"/>
  <c r="E38" i="5"/>
  <c r="D38" i="5"/>
  <c r="C38" i="5"/>
  <c r="B38" i="5"/>
  <c r="G20" i="5"/>
  <c r="F20" i="5"/>
  <c r="E20" i="5"/>
  <c r="D20" i="5"/>
  <c r="C20" i="5"/>
  <c r="B20" i="5"/>
  <c r="G19" i="5"/>
  <c r="F19" i="5"/>
  <c r="E19" i="5"/>
  <c r="D19" i="5"/>
  <c r="C19" i="5"/>
  <c r="B19" i="5"/>
  <c r="G171" i="4"/>
  <c r="F171" i="4"/>
  <c r="E171" i="4"/>
  <c r="D171" i="4"/>
  <c r="C171" i="4"/>
  <c r="B171" i="4"/>
  <c r="G152" i="4"/>
  <c r="F152" i="4"/>
  <c r="E152" i="4"/>
  <c r="D152" i="4"/>
  <c r="C152" i="4"/>
  <c r="B152" i="4"/>
  <c r="G133" i="4"/>
  <c r="F133" i="4"/>
  <c r="E133" i="4"/>
  <c r="D133" i="4"/>
  <c r="C133" i="4"/>
  <c r="B133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G96" i="4"/>
  <c r="F96" i="4"/>
  <c r="E96" i="4"/>
  <c r="D96" i="4"/>
  <c r="C96" i="4"/>
  <c r="B96" i="4"/>
  <c r="G77" i="4"/>
  <c r="F77" i="4"/>
  <c r="E77" i="4"/>
  <c r="D77" i="4"/>
  <c r="C77" i="4"/>
  <c r="B77" i="4"/>
  <c r="G58" i="4"/>
  <c r="F58" i="4"/>
  <c r="E58" i="4"/>
  <c r="D58" i="4"/>
  <c r="C58" i="4"/>
  <c r="B58" i="4"/>
  <c r="G39" i="4"/>
  <c r="F39" i="4"/>
  <c r="E39" i="4"/>
  <c r="D39" i="4"/>
  <c r="C39" i="4"/>
  <c r="B39" i="4"/>
  <c r="G20" i="4"/>
  <c r="F20" i="4"/>
  <c r="E20" i="4"/>
  <c r="D20" i="4"/>
  <c r="C20" i="4"/>
  <c r="B20" i="4"/>
  <c r="H2" i="1"/>
  <c r="AC36" i="1"/>
  <c r="AD36" i="1"/>
  <c r="AE36" i="1"/>
  <c r="AC37" i="1"/>
  <c r="AD37" i="1"/>
  <c r="AE37" i="1"/>
  <c r="AC38" i="1"/>
  <c r="AD38" i="1"/>
  <c r="AE38" i="1"/>
  <c r="AC39" i="1"/>
  <c r="AD39" i="1"/>
  <c r="AE39" i="1"/>
  <c r="AC40" i="1"/>
  <c r="AD40" i="1"/>
  <c r="AE40" i="1"/>
  <c r="AC41" i="1"/>
  <c r="AD41" i="1"/>
  <c r="AE41" i="1"/>
  <c r="AC42" i="1"/>
  <c r="AD42" i="1"/>
  <c r="AE42" i="1"/>
  <c r="AC43" i="1"/>
  <c r="AD43" i="1"/>
  <c r="AE43" i="1"/>
  <c r="AC44" i="1"/>
  <c r="AD44" i="1"/>
  <c r="AE44" i="1"/>
  <c r="AC45" i="1"/>
  <c r="AD45" i="1"/>
  <c r="AE45" i="1"/>
  <c r="AC47" i="1"/>
  <c r="AD47" i="1"/>
  <c r="AE47" i="1"/>
  <c r="AC48" i="1"/>
  <c r="AD48" i="1"/>
  <c r="AE48" i="1"/>
  <c r="AC49" i="1"/>
  <c r="AD49" i="1"/>
  <c r="AE49" i="1"/>
  <c r="AC50" i="1"/>
  <c r="AD50" i="1"/>
  <c r="AE50" i="1"/>
  <c r="AC51" i="1"/>
  <c r="AD51" i="1"/>
  <c r="AE51" i="1"/>
  <c r="AC52" i="1"/>
  <c r="AD52" i="1"/>
  <c r="AE52" i="1"/>
  <c r="AC53" i="1"/>
  <c r="AD53" i="1"/>
  <c r="AE53" i="1"/>
  <c r="AC54" i="1"/>
  <c r="AD54" i="1"/>
  <c r="AE54" i="1"/>
  <c r="AC55" i="1"/>
  <c r="AD55" i="1"/>
  <c r="AE55" i="1"/>
  <c r="AC56" i="1"/>
  <c r="AD56" i="1"/>
  <c r="AE56" i="1"/>
  <c r="AH36" i="1"/>
  <c r="AI36" i="1"/>
  <c r="AJ36" i="1"/>
  <c r="AK36" i="1"/>
  <c r="AH37" i="1"/>
  <c r="AI37" i="1"/>
  <c r="AJ37" i="1"/>
  <c r="AK37" i="1"/>
  <c r="AH38" i="1"/>
  <c r="AI38" i="1"/>
  <c r="AJ38" i="1"/>
  <c r="AK38" i="1"/>
  <c r="AH39" i="1"/>
  <c r="AI39" i="1"/>
  <c r="AJ39" i="1"/>
  <c r="AK39" i="1"/>
  <c r="AH40" i="1"/>
  <c r="AI40" i="1"/>
  <c r="AJ40" i="1"/>
  <c r="AK40" i="1"/>
  <c r="AH41" i="1"/>
  <c r="AI41" i="1"/>
  <c r="AJ41" i="1"/>
  <c r="AK41" i="1"/>
  <c r="AH42" i="1"/>
  <c r="AI42" i="1"/>
  <c r="AJ42" i="1"/>
  <c r="AK42" i="1"/>
  <c r="AH43" i="1"/>
  <c r="AI43" i="1"/>
  <c r="AJ43" i="1"/>
  <c r="AK43" i="1"/>
  <c r="AH44" i="1"/>
  <c r="AI44" i="1"/>
  <c r="AJ44" i="1"/>
  <c r="AK44" i="1"/>
  <c r="AH45" i="1"/>
  <c r="AI45" i="1"/>
  <c r="AJ45" i="1"/>
  <c r="AK45" i="1"/>
  <c r="AH47" i="1"/>
  <c r="AI47" i="1"/>
  <c r="AJ47" i="1"/>
  <c r="AK47" i="1"/>
  <c r="AH48" i="1"/>
  <c r="AI48" i="1"/>
  <c r="AJ48" i="1"/>
  <c r="AK48" i="1"/>
  <c r="AH49" i="1"/>
  <c r="AI49" i="1"/>
  <c r="AJ49" i="1"/>
  <c r="AK49" i="1"/>
  <c r="AH50" i="1"/>
  <c r="AI50" i="1"/>
  <c r="AJ50" i="1"/>
  <c r="AK50" i="1"/>
  <c r="AH51" i="1"/>
  <c r="AI51" i="1"/>
  <c r="AJ51" i="1"/>
  <c r="AK51" i="1"/>
  <c r="AH52" i="1"/>
  <c r="AI52" i="1"/>
  <c r="AJ52" i="1"/>
  <c r="AK52" i="1"/>
  <c r="AH53" i="1"/>
  <c r="AI53" i="1"/>
  <c r="AJ53" i="1"/>
  <c r="AK53" i="1"/>
  <c r="AH54" i="1"/>
  <c r="AI54" i="1"/>
  <c r="AJ54" i="1"/>
  <c r="AK54" i="1"/>
  <c r="AH55" i="1"/>
  <c r="AI55" i="1"/>
  <c r="AJ55" i="1"/>
  <c r="AK55" i="1"/>
  <c r="AH56" i="1"/>
  <c r="AI56" i="1"/>
  <c r="AJ56" i="1"/>
  <c r="AK56" i="1"/>
  <c r="AK64" i="1"/>
  <c r="AK65" i="1"/>
  <c r="AK66" i="1"/>
  <c r="AK67" i="1"/>
  <c r="AK68" i="1"/>
  <c r="AK69" i="1"/>
  <c r="AK70" i="1"/>
  <c r="AK71" i="1"/>
  <c r="AK72" i="1"/>
  <c r="AK73" i="1"/>
  <c r="AK75" i="1"/>
  <c r="AK76" i="1"/>
  <c r="AK77" i="1"/>
  <c r="AK78" i="1"/>
  <c r="AK79" i="1"/>
  <c r="AK80" i="1"/>
  <c r="AK81" i="1"/>
  <c r="AK82" i="1"/>
  <c r="AK83" i="1"/>
  <c r="AK84" i="1"/>
  <c r="AK87" i="1"/>
  <c r="AJ64" i="1"/>
  <c r="AJ65" i="1"/>
  <c r="AJ66" i="1"/>
  <c r="AJ67" i="1"/>
  <c r="AJ68" i="1"/>
  <c r="AJ69" i="1"/>
  <c r="AJ70" i="1"/>
  <c r="AJ71" i="1"/>
  <c r="AJ72" i="1"/>
  <c r="AJ73" i="1"/>
  <c r="AJ75" i="1"/>
  <c r="AJ76" i="1"/>
  <c r="AJ77" i="1"/>
  <c r="AJ78" i="1"/>
  <c r="AJ79" i="1"/>
  <c r="AJ80" i="1"/>
  <c r="AJ81" i="1"/>
  <c r="AJ82" i="1"/>
  <c r="AJ83" i="1"/>
  <c r="AJ84" i="1"/>
  <c r="AJ87" i="1"/>
  <c r="AI64" i="1"/>
  <c r="AI65" i="1"/>
  <c r="AI66" i="1"/>
  <c r="AI67" i="1"/>
  <c r="AI68" i="1"/>
  <c r="AI69" i="1"/>
  <c r="AI70" i="1"/>
  <c r="AI71" i="1"/>
  <c r="AI72" i="1"/>
  <c r="AI73" i="1"/>
  <c r="AI75" i="1"/>
  <c r="AI76" i="1"/>
  <c r="AI77" i="1"/>
  <c r="AI78" i="1"/>
  <c r="AI79" i="1"/>
  <c r="AI80" i="1"/>
  <c r="AI81" i="1"/>
  <c r="AI82" i="1"/>
  <c r="AI83" i="1"/>
  <c r="AI84" i="1"/>
  <c r="AI87" i="1"/>
  <c r="AH64" i="1"/>
  <c r="AH65" i="1"/>
  <c r="AH66" i="1"/>
  <c r="AH67" i="1"/>
  <c r="AH68" i="1"/>
  <c r="AH69" i="1"/>
  <c r="AH70" i="1"/>
  <c r="AH71" i="1"/>
  <c r="AH72" i="1"/>
  <c r="AH73" i="1"/>
  <c r="AH75" i="1"/>
  <c r="AH76" i="1"/>
  <c r="AH77" i="1"/>
  <c r="AH78" i="1"/>
  <c r="AH79" i="1"/>
  <c r="AH80" i="1"/>
  <c r="AH81" i="1"/>
  <c r="AH82" i="1"/>
  <c r="AH83" i="1"/>
  <c r="AH84" i="1"/>
  <c r="AH87" i="1"/>
  <c r="AC64" i="1"/>
  <c r="AE64" i="1"/>
  <c r="AC65" i="1"/>
  <c r="AE65" i="1"/>
  <c r="AC66" i="1"/>
  <c r="AE66" i="1"/>
  <c r="AC67" i="1"/>
  <c r="AE67" i="1"/>
  <c r="AC68" i="1"/>
  <c r="AE68" i="1"/>
  <c r="AC69" i="1"/>
  <c r="AE69" i="1"/>
  <c r="AC70" i="1"/>
  <c r="AE70" i="1"/>
  <c r="AC71" i="1"/>
  <c r="AE71" i="1"/>
  <c r="AC72" i="1"/>
  <c r="AE72" i="1"/>
  <c r="AC73" i="1"/>
  <c r="AE73" i="1"/>
  <c r="AC75" i="1"/>
  <c r="AE75" i="1"/>
  <c r="AC76" i="1"/>
  <c r="AE76" i="1"/>
  <c r="AC77" i="1"/>
  <c r="AE77" i="1"/>
  <c r="AC78" i="1"/>
  <c r="AE78" i="1"/>
  <c r="AC79" i="1"/>
  <c r="AE79" i="1"/>
  <c r="AC80" i="1"/>
  <c r="AE80" i="1"/>
  <c r="AC81" i="1"/>
  <c r="AE81" i="1"/>
  <c r="AC82" i="1"/>
  <c r="AE82" i="1"/>
  <c r="AC83" i="1"/>
  <c r="AE83" i="1"/>
  <c r="AC84" i="1"/>
  <c r="AE84" i="1"/>
  <c r="AE87" i="1"/>
  <c r="AD64" i="1"/>
  <c r="AD65" i="1"/>
  <c r="AD66" i="1"/>
  <c r="AD67" i="1"/>
  <c r="AD68" i="1"/>
  <c r="AD69" i="1"/>
  <c r="AD70" i="1"/>
  <c r="AD71" i="1"/>
  <c r="AD72" i="1"/>
  <c r="AD73" i="1"/>
  <c r="AD75" i="1"/>
  <c r="AD76" i="1"/>
  <c r="AD77" i="1"/>
  <c r="AD78" i="1"/>
  <c r="AD79" i="1"/>
  <c r="AD80" i="1"/>
  <c r="AD81" i="1"/>
  <c r="AD82" i="1"/>
  <c r="AD83" i="1"/>
  <c r="AD84" i="1"/>
  <c r="AD87" i="1"/>
  <c r="AC87" i="1"/>
  <c r="AB87" i="1"/>
  <c r="AA87" i="1"/>
  <c r="Z87" i="1"/>
  <c r="Y87" i="1"/>
  <c r="X87" i="1"/>
  <c r="W87" i="1"/>
  <c r="V87" i="1"/>
  <c r="U87" i="1"/>
  <c r="T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K86" i="1"/>
  <c r="AJ86" i="1"/>
  <c r="AI86" i="1"/>
  <c r="AH86" i="1"/>
  <c r="AE86" i="1"/>
  <c r="AD86" i="1"/>
  <c r="AC86" i="1"/>
  <c r="AB86" i="1"/>
  <c r="AA86" i="1"/>
  <c r="Z86" i="1"/>
  <c r="Y86" i="1"/>
  <c r="X86" i="1"/>
  <c r="W86" i="1"/>
  <c r="V86" i="1"/>
  <c r="U86" i="1"/>
  <c r="T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K59" i="1"/>
  <c r="AJ59" i="1"/>
  <c r="AI59" i="1"/>
  <c r="AH59" i="1"/>
  <c r="AE59" i="1"/>
  <c r="AD59" i="1"/>
  <c r="AC59" i="1"/>
  <c r="AB59" i="1"/>
  <c r="AA59" i="1"/>
  <c r="Z59" i="1"/>
  <c r="Y59" i="1"/>
  <c r="X59" i="1"/>
  <c r="W59" i="1"/>
  <c r="V59" i="1"/>
  <c r="U59" i="1"/>
  <c r="T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K58" i="1"/>
  <c r="AJ58" i="1"/>
  <c r="AI58" i="1"/>
  <c r="AH58" i="1"/>
  <c r="AE58" i="1"/>
  <c r="AD58" i="1"/>
  <c r="AC58" i="1"/>
  <c r="AB58" i="1"/>
  <c r="AA58" i="1"/>
  <c r="Z58" i="1"/>
  <c r="Y58" i="1"/>
  <c r="X58" i="1"/>
  <c r="W58" i="1"/>
  <c r="V58" i="1"/>
  <c r="U58" i="1"/>
  <c r="T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H8" i="1"/>
  <c r="AH9" i="1"/>
  <c r="AH10" i="1"/>
  <c r="AH11" i="1"/>
  <c r="AH12" i="1"/>
  <c r="AH13" i="1"/>
  <c r="AH14" i="1"/>
  <c r="AH15" i="1"/>
  <c r="AH16" i="1"/>
  <c r="AH17" i="1"/>
  <c r="AH19" i="1"/>
  <c r="AH20" i="1"/>
  <c r="AH21" i="1"/>
  <c r="AH22" i="1"/>
  <c r="AH23" i="1"/>
  <c r="AH24" i="1"/>
  <c r="AH25" i="1"/>
  <c r="AH26" i="1"/>
  <c r="AH27" i="1"/>
  <c r="AH28" i="1"/>
  <c r="AH30" i="1"/>
  <c r="AH31" i="1"/>
  <c r="AJ8" i="1"/>
  <c r="AK9" i="1"/>
  <c r="AK10" i="1"/>
  <c r="AK11" i="1"/>
  <c r="AK12" i="1"/>
  <c r="AK13" i="1"/>
  <c r="AK14" i="1"/>
  <c r="AK15" i="1"/>
  <c r="AK16" i="1"/>
  <c r="AK17" i="1"/>
  <c r="AK19" i="1"/>
  <c r="AK20" i="1"/>
  <c r="AK21" i="1"/>
  <c r="AK22" i="1"/>
  <c r="AK23" i="1"/>
  <c r="AK24" i="1"/>
  <c r="AK25" i="1"/>
  <c r="AK26" i="1"/>
  <c r="AK27" i="1"/>
  <c r="AK28" i="1"/>
  <c r="AK30" i="1"/>
  <c r="AK31" i="1"/>
  <c r="AC9" i="1"/>
  <c r="AC10" i="1"/>
  <c r="AC11" i="1"/>
  <c r="AC12" i="1"/>
  <c r="AC13" i="1"/>
  <c r="AC14" i="1"/>
  <c r="AC15" i="1"/>
  <c r="AC16" i="1"/>
  <c r="AC17" i="1"/>
  <c r="AC19" i="1"/>
  <c r="AC20" i="1"/>
  <c r="AC21" i="1"/>
  <c r="AC22" i="1"/>
  <c r="AC23" i="1"/>
  <c r="AC24" i="1"/>
  <c r="AC25" i="1"/>
  <c r="AC26" i="1"/>
  <c r="AC27" i="1"/>
  <c r="AC28" i="1"/>
  <c r="AC8" i="1"/>
  <c r="AC30" i="1"/>
  <c r="AD9" i="1"/>
  <c r="AD10" i="1"/>
  <c r="AD11" i="1"/>
  <c r="AD12" i="1"/>
  <c r="AD13" i="1"/>
  <c r="AD14" i="1"/>
  <c r="AD15" i="1"/>
  <c r="AD16" i="1"/>
  <c r="AD17" i="1"/>
  <c r="AD19" i="1"/>
  <c r="AD20" i="1"/>
  <c r="AD21" i="1"/>
  <c r="AD22" i="1"/>
  <c r="AD23" i="1"/>
  <c r="AD24" i="1"/>
  <c r="AD25" i="1"/>
  <c r="AD26" i="1"/>
  <c r="AD27" i="1"/>
  <c r="AD28" i="1"/>
  <c r="AD8" i="1"/>
  <c r="AD30" i="1"/>
  <c r="AE9" i="1"/>
  <c r="AE10" i="1"/>
  <c r="AE11" i="1"/>
  <c r="AE12" i="1"/>
  <c r="AE13" i="1"/>
  <c r="AE14" i="1"/>
  <c r="AE15" i="1"/>
  <c r="AE16" i="1"/>
  <c r="AE17" i="1"/>
  <c r="AE19" i="1"/>
  <c r="AE20" i="1"/>
  <c r="AE21" i="1"/>
  <c r="AE22" i="1"/>
  <c r="AE23" i="1"/>
  <c r="AE24" i="1"/>
  <c r="AE25" i="1"/>
  <c r="AE26" i="1"/>
  <c r="AE27" i="1"/>
  <c r="AE28" i="1"/>
  <c r="AE8" i="1"/>
  <c r="AE30" i="1"/>
  <c r="AI9" i="1"/>
  <c r="AI10" i="1"/>
  <c r="AI11" i="1"/>
  <c r="AI12" i="1"/>
  <c r="AI13" i="1"/>
  <c r="AI14" i="1"/>
  <c r="AI15" i="1"/>
  <c r="AI16" i="1"/>
  <c r="AI17" i="1"/>
  <c r="AI19" i="1"/>
  <c r="AI20" i="1"/>
  <c r="AI21" i="1"/>
  <c r="AI22" i="1"/>
  <c r="AI23" i="1"/>
  <c r="AI24" i="1"/>
  <c r="AI25" i="1"/>
  <c r="AI26" i="1"/>
  <c r="AI27" i="1"/>
  <c r="AI28" i="1"/>
  <c r="AI30" i="1"/>
  <c r="AJ9" i="1"/>
  <c r="AJ10" i="1"/>
  <c r="AJ11" i="1"/>
  <c r="AJ12" i="1"/>
  <c r="AJ13" i="1"/>
  <c r="AJ14" i="1"/>
  <c r="AJ15" i="1"/>
  <c r="AJ16" i="1"/>
  <c r="AJ17" i="1"/>
  <c r="AJ19" i="1"/>
  <c r="AJ20" i="1"/>
  <c r="AJ21" i="1"/>
  <c r="AJ22" i="1"/>
  <c r="AJ23" i="1"/>
  <c r="AJ24" i="1"/>
  <c r="AJ25" i="1"/>
  <c r="AJ26" i="1"/>
  <c r="AJ27" i="1"/>
  <c r="AJ28" i="1"/>
  <c r="AJ30" i="1"/>
  <c r="AC31" i="1"/>
  <c r="AD31" i="1"/>
  <c r="AE31" i="1"/>
  <c r="AI31" i="1"/>
  <c r="AJ31" i="1"/>
  <c r="T30" i="1"/>
  <c r="U30" i="1"/>
  <c r="V30" i="1"/>
  <c r="W30" i="1"/>
  <c r="X30" i="1"/>
  <c r="Y30" i="1"/>
  <c r="Z30" i="1"/>
  <c r="AA30" i="1"/>
  <c r="AB30" i="1"/>
  <c r="T31" i="1"/>
  <c r="U31" i="1"/>
  <c r="V31" i="1"/>
  <c r="W31" i="1"/>
  <c r="X31" i="1"/>
  <c r="Y31" i="1"/>
  <c r="Z31" i="1"/>
  <c r="AA31" i="1"/>
  <c r="AB31" i="1"/>
  <c r="M30" i="1"/>
  <c r="N30" i="1"/>
  <c r="O30" i="1"/>
  <c r="P30" i="1"/>
  <c r="Q30" i="1"/>
  <c r="R30" i="1"/>
  <c r="M31" i="1"/>
  <c r="N31" i="1"/>
  <c r="O31" i="1"/>
  <c r="P31" i="1"/>
  <c r="Q31" i="1"/>
  <c r="R31" i="1"/>
  <c r="C30" i="1"/>
  <c r="D30" i="1"/>
  <c r="E30" i="1"/>
  <c r="F30" i="1"/>
  <c r="G30" i="1"/>
  <c r="H30" i="1"/>
  <c r="I30" i="1"/>
  <c r="J30" i="1"/>
  <c r="K30" i="1"/>
  <c r="L30" i="1"/>
  <c r="C31" i="1"/>
  <c r="D31" i="1"/>
  <c r="E31" i="1"/>
  <c r="F31" i="1"/>
  <c r="G31" i="1"/>
  <c r="H31" i="1"/>
  <c r="I31" i="1"/>
  <c r="J31" i="1"/>
  <c r="K31" i="1"/>
  <c r="L31" i="1"/>
  <c r="B31" i="1"/>
  <c r="B30" i="1"/>
</calcChain>
</file>

<file path=xl/sharedStrings.xml><?xml version="1.0" encoding="utf-8"?>
<sst xmlns="http://schemas.openxmlformats.org/spreadsheetml/2006/main" count="1433" uniqueCount="222">
  <si>
    <t>44 sample (mV)</t>
  </si>
  <si>
    <t>45 sample (mV)</t>
  </si>
  <si>
    <t>46 sample (mV)</t>
  </si>
  <si>
    <t>44 ref (mV)</t>
  </si>
  <si>
    <t>45 ref (mV)</t>
  </si>
  <si>
    <t>46 ref (mV)</t>
  </si>
  <si>
    <t>rR 45/44</t>
  </si>
  <si>
    <t>rR 46/44</t>
  </si>
  <si>
    <t>R 45/44</t>
  </si>
  <si>
    <t>R 46/44</t>
  </si>
  <si>
    <t>rd 45/44 [per mil] vs N2O</t>
  </si>
  <si>
    <t>rd 46/44 [per mil] vs N2O</t>
  </si>
  <si>
    <t>d 45/44 [per mil] vs VSMOW</t>
  </si>
  <si>
    <t>d 46/44 [per mil] vs VSMOW</t>
  </si>
  <si>
    <t>d 18/16 [per mil] vs. VSMOW</t>
  </si>
  <si>
    <t>d 15/14 [per mil] vs. Air-N2</t>
  </si>
  <si>
    <t xml:space="preserve">d 17/16 vs </t>
  </si>
  <si>
    <t>mean</t>
  </si>
  <si>
    <t>std dev</t>
  </si>
  <si>
    <t>30 Sample [mV]</t>
  </si>
  <si>
    <t>31 Sample [mV]</t>
  </si>
  <si>
    <t>32 Sample [mV]</t>
  </si>
  <si>
    <t>30 Reference [mV]</t>
  </si>
  <si>
    <t>31 Reference [mV]</t>
  </si>
  <si>
    <t>32 Reference [mV]</t>
  </si>
  <si>
    <t>rR 31NO/30NO</t>
  </si>
  <si>
    <t>rR 32NO/30NO</t>
  </si>
  <si>
    <t>R 31/30</t>
  </si>
  <si>
    <t>R 32/30</t>
  </si>
  <si>
    <t>d31/30</t>
  </si>
  <si>
    <t>d32/30</t>
  </si>
  <si>
    <t>working standards</t>
  </si>
  <si>
    <t>17/16</t>
  </si>
  <si>
    <t>15/14</t>
  </si>
  <si>
    <t>18/16</t>
  </si>
  <si>
    <t>31/30</t>
  </si>
  <si>
    <t>32/30</t>
  </si>
  <si>
    <t>Cambridge Isotope Spike #1 vs. Praxair Reference</t>
  </si>
  <si>
    <t>R45</t>
  </si>
  <si>
    <t>R15</t>
  </si>
  <si>
    <t>R17</t>
  </si>
  <si>
    <t>R18</t>
  </si>
  <si>
    <t>R31</t>
  </si>
  <si>
    <t>R46</t>
  </si>
  <si>
    <t>Cambridge Isotope Spike #2 vs. Praxair Reference</t>
  </si>
  <si>
    <t>Cambridge Isotope Spike #3 vs. Praxair Reference</t>
  </si>
  <si>
    <t>Observed 45R</t>
  </si>
  <si>
    <t>Observed 31R</t>
  </si>
  <si>
    <t>cylinder 2</t>
  </si>
  <si>
    <t>cylinder 3</t>
  </si>
  <si>
    <t>spike 1</t>
  </si>
  <si>
    <t>spike 2</t>
  </si>
  <si>
    <t>spike 3</t>
  </si>
  <si>
    <t>zero enrichment</t>
  </si>
  <si>
    <t>August 7, 2018 Dual Inlet N2O IRMS data</t>
  </si>
  <si>
    <t>ACQ 0000.did</t>
  </si>
  <si>
    <t>C:\Thermo\Isodat NT\Global\User\Dual Inlet System\Results\ACQ-Results</t>
  </si>
  <si>
    <t>Ref N2O Praxair v. N2O Praxair</t>
  </si>
  <si>
    <t>ACQ 0001.did</t>
  </si>
  <si>
    <t>ACQ 0726.did</t>
  </si>
  <si>
    <t>C:\Thermo\Isodat NT\Global\User\Dual Inlet System\Results\N2O</t>
  </si>
  <si>
    <t>ACQ 0727.DID</t>
  </si>
  <si>
    <t>ACQ 0728.did</t>
  </si>
  <si>
    <t>ACQ 0729.did</t>
  </si>
  <si>
    <t>ACQ.0730.did</t>
  </si>
  <si>
    <t>ACQ 0731.did</t>
  </si>
  <si>
    <t>ACQ 0732.did</t>
  </si>
  <si>
    <t>August 8, 2018 Dual Inlet N2O IRMS data</t>
  </si>
  <si>
    <t>ACQ 0733.did</t>
  </si>
  <si>
    <t>2000 mV</t>
  </si>
  <si>
    <t>ACQ 0734.did</t>
  </si>
  <si>
    <t>ACQ 0735.did</t>
  </si>
  <si>
    <t>ACQ 0736.did</t>
  </si>
  <si>
    <t>ACQ 0737.did</t>
  </si>
  <si>
    <t>3000 mV</t>
  </si>
  <si>
    <t>ACQ 0738.did</t>
  </si>
  <si>
    <t>ACQ 0739.did</t>
  </si>
  <si>
    <t>ACQ 0740.did</t>
  </si>
  <si>
    <t>4000 mV</t>
  </si>
  <si>
    <t>ACQ 0741.did</t>
  </si>
  <si>
    <t>ACQ 0742.did</t>
  </si>
  <si>
    <t>August 10, 2018 Dual Inlet NO IRMS</t>
  </si>
  <si>
    <t>ACQ 0002.did</t>
  </si>
  <si>
    <t>C:\...\Nofrag</t>
  </si>
  <si>
    <t>varies by clinder</t>
  </si>
  <si>
    <t>determined during cylinder calibration</t>
  </si>
  <si>
    <t>constants</t>
  </si>
  <si>
    <t>internal calculations for spreadsheet</t>
  </si>
  <si>
    <t>target increase (%)</t>
  </si>
  <si>
    <t>target P1</t>
  </si>
  <si>
    <t>Vcylinder</t>
  </si>
  <si>
    <t>Vcylinder_stem</t>
  </si>
  <si>
    <t>V1</t>
  </si>
  <si>
    <t>V_HBC</t>
  </si>
  <si>
    <t>V_CDE</t>
  </si>
  <si>
    <t>V_EFG</t>
  </si>
  <si>
    <t>V1 = V_EFG</t>
  </si>
  <si>
    <t>V2 = V_EFG + Vcylinder_stem + Vcylinder</t>
  </si>
  <si>
    <t>P1</t>
  </si>
  <si>
    <t>P2</t>
  </si>
  <si>
    <t>target P2, derived from target added concentration</t>
  </si>
  <si>
    <t>target R45 = R45+R45*[target increase]/100</t>
  </si>
  <si>
    <t>target added conc = target R45 - R45</t>
  </si>
  <si>
    <t>real P1</t>
  </si>
  <si>
    <t>real P2</t>
  </si>
  <si>
    <t>real P3</t>
  </si>
  <si>
    <t>real added conc</t>
  </si>
  <si>
    <t>real R45</t>
  </si>
  <si>
    <t>real percent increase</t>
  </si>
  <si>
    <t>d45</t>
  </si>
  <si>
    <t>cylinder 1</t>
  </si>
  <si>
    <t>R15a</t>
  </si>
  <si>
    <t>R15b</t>
  </si>
  <si>
    <t xml:space="preserve"> </t>
  </si>
  <si>
    <t>cylinder measurements</t>
  </si>
  <si>
    <t>Avg</t>
  </si>
  <si>
    <t>Std dev</t>
  </si>
  <si>
    <t>RSD</t>
  </si>
  <si>
    <t>stem 1</t>
  </si>
  <si>
    <t>stem 2</t>
  </si>
  <si>
    <t>stem 3</t>
  </si>
  <si>
    <t>August 17, 2018 Cambridge Isotope Spike #1 Data</t>
  </si>
  <si>
    <t>45 R = 0.017485</t>
  </si>
  <si>
    <t>R17/16</t>
  </si>
  <si>
    <t>R15/14</t>
  </si>
  <si>
    <t>R18/16</t>
  </si>
  <si>
    <t>ACQ 0743.did</t>
  </si>
  <si>
    <t>Cambridge Isotope Spike # 1 vs. Praxair Reference</t>
  </si>
  <si>
    <t>ACQ 0744.did</t>
  </si>
  <si>
    <t>NO sequence for determination of scrambling coefficient</t>
  </si>
  <si>
    <t>working</t>
  </si>
  <si>
    <t>standards</t>
  </si>
  <si>
    <t>ACQ 0023.did</t>
  </si>
  <si>
    <t>1000 mV</t>
  </si>
  <si>
    <t>ACQ 0024.did</t>
  </si>
  <si>
    <t>ACQ 0745.did</t>
  </si>
  <si>
    <t>Cambridge Isotope Spike # 2 vs. Praxair Reference</t>
  </si>
  <si>
    <t>ACQ 0746.did</t>
  </si>
  <si>
    <t>ACQ 0025.did</t>
  </si>
  <si>
    <t>ACQ 0026.did</t>
  </si>
  <si>
    <t>ACQ 0747.did</t>
  </si>
  <si>
    <t>Cambridge Isotope Spike # 3 vs. Praxair Reference</t>
  </si>
  <si>
    <t>ACQ 0748.did</t>
  </si>
  <si>
    <t>ACQ 0027.did</t>
  </si>
  <si>
    <t>ACQ 0028.did</t>
  </si>
  <si>
    <t>RESULTS ANALYSIS</t>
  </si>
  <si>
    <t>CYLINDER PREPARATION CALCULATIONS</t>
  </si>
  <si>
    <t>45/44</t>
  </si>
  <si>
    <t>raw values from Isodat - using incorrect R45_std</t>
  </si>
  <si>
    <t>calculated values - using correct R45_std</t>
  </si>
  <si>
    <t>Rw^m 45/44</t>
  </si>
  <si>
    <t>Rw^m 46/44</t>
  </si>
  <si>
    <t>d 45/44 [per mil]</t>
  </si>
  <si>
    <t>d 46/44 [per mil]</t>
  </si>
  <si>
    <t>45 R = 0.01355</t>
  </si>
  <si>
    <t>45 R = 0.01044</t>
  </si>
  <si>
    <t>46/44</t>
  </si>
  <si>
    <t>total average</t>
  </si>
  <si>
    <t>Calculated 45R</t>
  </si>
  <si>
    <t>August 13, 2018 Dual Inlet NO IRMS</t>
  </si>
  <si>
    <t>ACQ 0004.did</t>
  </si>
  <si>
    <t>500 mV</t>
  </si>
  <si>
    <t>ACQ 0005.did</t>
  </si>
  <si>
    <t>ACQ 0006.did</t>
  </si>
  <si>
    <t>ACQ 0007.did</t>
  </si>
  <si>
    <t>ACQ 0008.did</t>
  </si>
  <si>
    <t>600 mV</t>
  </si>
  <si>
    <t>ACQ 0009.did</t>
  </si>
  <si>
    <t>ACQ 0010.did</t>
  </si>
  <si>
    <t>ACQ 0011.did</t>
  </si>
  <si>
    <t>700 mV</t>
  </si>
  <si>
    <t>ACQ 0012.did</t>
  </si>
  <si>
    <t>ACQ 0013.did</t>
  </si>
  <si>
    <t>ACQ 0014.did</t>
  </si>
  <si>
    <t>800 mV</t>
  </si>
  <si>
    <t>ACQ 0015.did</t>
  </si>
  <si>
    <t>ACQ 0016.did</t>
  </si>
  <si>
    <t>ACQ 0017.did</t>
  </si>
  <si>
    <t>900 mV</t>
  </si>
  <si>
    <t>ACQ 0018.did</t>
  </si>
  <si>
    <t>ACQ 0019.did</t>
  </si>
  <si>
    <t>ACQ 0020.did</t>
  </si>
  <si>
    <t>ACQ 0021.did</t>
  </si>
  <si>
    <t>ACQ 0022.did</t>
  </si>
  <si>
    <t>total mean</t>
  </si>
  <si>
    <t>total std dev</t>
  </si>
  <si>
    <t>obs 45 v calc 45</t>
  </si>
  <si>
    <t>obs 31 v obs 45 - 3 pts</t>
  </si>
  <si>
    <t>obs 31 v obs 45 - 4 pts</t>
  </si>
  <si>
    <t>obs 31 v calc 45 - 3 pts</t>
  </si>
  <si>
    <t>obs 31 v calc 45 - 4 pts</t>
  </si>
  <si>
    <t>slope</t>
  </si>
  <si>
    <t>intercept</t>
  </si>
  <si>
    <t>error</t>
  </si>
  <si>
    <t>R-squared</t>
  </si>
  <si>
    <t>std dev of y</t>
  </si>
  <si>
    <t>F-statistic</t>
  </si>
  <si>
    <t>degrees of freedom</t>
  </si>
  <si>
    <t>regression sum of squares</t>
  </si>
  <si>
    <t>obs 31 v  calc 45 - 3 pts</t>
  </si>
  <si>
    <t>values</t>
  </si>
  <si>
    <t>key</t>
  </si>
  <si>
    <t>ACQ 0743</t>
  </si>
  <si>
    <t>ACQ 0744</t>
  </si>
  <si>
    <t>ACQ 0745</t>
  </si>
  <si>
    <t>ACQ 0746</t>
  </si>
  <si>
    <t>ACQ 0747</t>
  </si>
  <si>
    <t>ACQ 0748</t>
  </si>
  <si>
    <t>ACQ 0023</t>
  </si>
  <si>
    <t>ACQ 0024</t>
  </si>
  <si>
    <t>ACQ 0025</t>
  </si>
  <si>
    <t>ACQ 0026</t>
  </si>
  <si>
    <t>ACQ 0027</t>
  </si>
  <si>
    <t>ACQ 0028</t>
  </si>
  <si>
    <t>31/30 runs are saved in file C:\...\Nofrag</t>
  </si>
  <si>
    <t>errors (for error bars)</t>
  </si>
  <si>
    <t>P1 = pressure in cylinder + vacuum line (initial pressure in cylinder, read using G2)</t>
  </si>
  <si>
    <t>P2 = pressure in cylinder (= pressure in cylinder + EFG) (reduced pressure in cylinder, actual pressure of N2O* in sample)</t>
  </si>
  <si>
    <t>P3 = pressure after adding reference N2O (final pressure)</t>
  </si>
  <si>
    <t>real added concentration = calculated added concentration of spiked N2O: P2/P3</t>
  </si>
  <si>
    <t>real R45 = calculated final R45 for the sample</t>
  </si>
  <si>
    <t>slopes (s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</si>
</sst>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"/>
    <numFmt numFmtId="166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3" borderId="0" xfId="0" applyFont="1" applyFill="1"/>
    <xf numFmtId="0" fontId="0" fillId="0" borderId="0" xfId="0" applyFont="1"/>
    <xf numFmtId="164" fontId="0" fillId="0" borderId="0" xfId="0" applyNumberFormat="1"/>
    <xf numFmtId="0" fontId="1" fillId="8" borderId="0" xfId="0" applyFont="1" applyFill="1"/>
    <xf numFmtId="0" fontId="0" fillId="8" borderId="0" xfId="0" applyFill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4" borderId="0" xfId="0" applyFont="1" applyFill="1"/>
    <xf numFmtId="0" fontId="0" fillId="0" borderId="0" xfId="0" applyFont="1" applyFill="1"/>
    <xf numFmtId="0" fontId="1" fillId="0" borderId="0" xfId="0" applyFont="1" applyFill="1"/>
    <xf numFmtId="0" fontId="1" fillId="6" borderId="0" xfId="0" applyFont="1" applyFill="1"/>
    <xf numFmtId="0" fontId="0" fillId="6" borderId="0" xfId="0" applyFont="1" applyFill="1"/>
    <xf numFmtId="0" fontId="1" fillId="9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6.xml"/><Relationship Id="rId12" Type="http://schemas.openxmlformats.org/officeDocument/2006/relationships/worksheet" Target="worksheets/sheet7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worksheet" Target="worksheets/sheet3.xml"/><Relationship Id="rId9" Type="http://schemas.openxmlformats.org/officeDocument/2006/relationships/worksheet" Target="worksheets/sheet4.xml"/><Relationship Id="rId10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Observed </a:t>
            </a:r>
            <a:r>
              <a:rPr lang="en-US" sz="1400" b="0" i="0" u="none" strike="noStrike" baseline="30000">
                <a:effectLst/>
              </a:rPr>
              <a:t>45</a:t>
            </a:r>
            <a:r>
              <a:rPr lang="en-US" sz="1400" b="0" i="0" u="none" strike="noStrike" baseline="0">
                <a:effectLst/>
              </a:rPr>
              <a:t>R </a:t>
            </a:r>
            <a:r>
              <a:rPr lang="en-US"/>
              <a:t>vs Calculated </a:t>
            </a:r>
            <a:r>
              <a:rPr lang="en-US" sz="1400" b="0" i="0" u="none" strike="noStrike" baseline="30000">
                <a:effectLst/>
              </a:rPr>
              <a:t>45</a:t>
            </a:r>
            <a:r>
              <a:rPr lang="en-US" sz="1400" b="0" i="0" u="none" strike="noStrike" baseline="0">
                <a:effectLst/>
              </a:rPr>
              <a:t>R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166903078846"/>
                  <c:y val="0.1451704279017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'Spiked Results Analysis'!$AZ$7:$AZ$10</c:f>
                <c:numCache>
                  <c:formatCode>General</c:formatCode>
                  <c:ptCount val="4"/>
                  <c:pt idx="0">
                    <c:v>7.31433389626781E-7</c:v>
                  </c:pt>
                  <c:pt idx="1">
                    <c:v>1.2917635331151E-7</c:v>
                  </c:pt>
                  <c:pt idx="2">
                    <c:v>1.23046847303699E-7</c:v>
                  </c:pt>
                  <c:pt idx="3">
                    <c:v>8.2792467745082E-8</c:v>
                  </c:pt>
                </c:numCache>
              </c:numRef>
            </c:plus>
            <c:minus>
              <c:numRef>
                <c:f>'Spiked Results Analysis'!$AZ$7:$AZ$10</c:f>
                <c:numCache>
                  <c:formatCode>General</c:formatCode>
                  <c:ptCount val="4"/>
                  <c:pt idx="0">
                    <c:v>7.31433389626781E-7</c:v>
                  </c:pt>
                  <c:pt idx="1">
                    <c:v>1.2917635331151E-7</c:v>
                  </c:pt>
                  <c:pt idx="2">
                    <c:v>1.23046847303699E-7</c:v>
                  </c:pt>
                  <c:pt idx="3">
                    <c:v>8.2792467745082E-8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'Spiked Results Analysis'!$BA$7:$BA$10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0.000500000002708203</c:v>
                  </c:pt>
                  <c:pt idx="2">
                    <c:v>0.000500000006933577</c:v>
                  </c:pt>
                  <c:pt idx="3">
                    <c:v>0.00050000001244336</c:v>
                  </c:pt>
                </c:numCache>
              </c:numRef>
            </c:plus>
            <c:minus>
              <c:numRef>
                <c:f>'Spiked Results Analysis'!$BA$7:$BA$10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0.000500000002708203</c:v>
                  </c:pt>
                  <c:pt idx="2">
                    <c:v>0.000500000006933577</c:v>
                  </c:pt>
                  <c:pt idx="3">
                    <c:v>0.00050000001244336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'Spiked Results Analysis'!$AV$7:$AV$10</c:f>
              <c:numCache>
                <c:formatCode>General</c:formatCode>
                <c:ptCount val="4"/>
                <c:pt idx="0">
                  <c:v>0.0077329</c:v>
                </c:pt>
                <c:pt idx="1">
                  <c:v>0.0174849914099163</c:v>
                </c:pt>
                <c:pt idx="2">
                  <c:v>0.0135517153310105</c:v>
                </c:pt>
                <c:pt idx="3">
                  <c:v>0.0104379037341299</c:v>
                </c:pt>
              </c:numCache>
            </c:numRef>
          </c:xVal>
          <c:yVal>
            <c:numRef>
              <c:f>'Spiked Results Analysis'!$AW$7:$AW$10</c:f>
              <c:numCache>
                <c:formatCode>General</c:formatCode>
                <c:ptCount val="4"/>
                <c:pt idx="0">
                  <c:v>0.00773652515679003</c:v>
                </c:pt>
                <c:pt idx="1">
                  <c:v>0.0175858387353076</c:v>
                </c:pt>
                <c:pt idx="2">
                  <c:v>0.0135559147228793</c:v>
                </c:pt>
                <c:pt idx="3">
                  <c:v>0.0104007935397417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39792"/>
        <c:axId val="2126512128"/>
      </c:scatterChart>
      <c:valAx>
        <c:axId val="2123339792"/>
        <c:scaling>
          <c:orientation val="minMax"/>
          <c:max val="0.018"/>
          <c:min val="0.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Calculated</a:t>
                </a:r>
                <a:r>
                  <a:rPr lang="en-US" sz="1000" baseline="0"/>
                  <a:t> </a:t>
                </a:r>
                <a:r>
                  <a:rPr lang="en-US" sz="1000" baseline="30000">
                    <a:effectLst/>
                  </a:rPr>
                  <a:t>45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512128"/>
        <c:crosses val="autoZero"/>
        <c:crossBetween val="midCat"/>
      </c:valAx>
      <c:valAx>
        <c:axId val="2126512128"/>
        <c:scaling>
          <c:orientation val="minMax"/>
          <c:max val="0.018"/>
          <c:min val="0.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 </a:t>
                </a:r>
                <a:r>
                  <a:rPr lang="en-US" sz="1000" baseline="30000">
                    <a:effectLst/>
                  </a:rPr>
                  <a:t>45</a:t>
                </a:r>
                <a:r>
                  <a:rPr lang="en-US" sz="1000">
                    <a:effectLst/>
                  </a:rPr>
                  <a:t>R</a:t>
                </a: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39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Observed </a:t>
            </a:r>
            <a:r>
              <a:rPr lang="en-US" sz="1400" baseline="30000">
                <a:effectLst/>
              </a:rPr>
              <a:t>31</a:t>
            </a:r>
            <a:r>
              <a:rPr lang="en-US" sz="1400">
                <a:effectLst/>
              </a:rPr>
              <a:t>R </a:t>
            </a:r>
            <a:r>
              <a:rPr lang="en-US" sz="1400"/>
              <a:t>vs. Observed </a:t>
            </a:r>
            <a:r>
              <a:rPr lang="en-US" sz="1400" b="0" i="0" u="none" strike="noStrike" baseline="30000">
                <a:effectLst/>
              </a:rPr>
              <a:t>45</a:t>
            </a:r>
            <a:r>
              <a:rPr lang="en-US" sz="1400" b="0" i="0" u="none" strike="noStrike" baseline="0">
                <a:effectLst/>
              </a:rPr>
              <a:t>R </a:t>
            </a:r>
            <a:r>
              <a:rPr lang="en-US" sz="1400"/>
              <a:t>- Extrapolation</a:t>
            </a:r>
            <a:r>
              <a:rPr lang="en-US" sz="1400" baseline="0"/>
              <a:t> of s from 3 Data Points</a:t>
            </a: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'Spiked Results Analysis'!$AQ$6</c:f>
              <c:strCache>
                <c:ptCount val="1"/>
                <c:pt idx="0">
                  <c:v>Observed 31R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6303672555286"/>
                  <c:y val="0.2004214661813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0.0825x + 0.0034</a:t>
                    </a:r>
                    <a:endParaRPr lang="en-US" sz="15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325635572041644"/>
                  <c:y val="0.253721464320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'Spiked Results Analysis'!$AY$8:$AY$10</c:f>
                <c:numCache>
                  <c:formatCode>General</c:formatCode>
                  <c:ptCount val="3"/>
                  <c:pt idx="0">
                    <c:v>1.41322289610971E-7</c:v>
                  </c:pt>
                  <c:pt idx="1">
                    <c:v>1.94286323127687E-7</c:v>
                  </c:pt>
                  <c:pt idx="2">
                    <c:v>1.19237978625527E-7</c:v>
                  </c:pt>
                </c:numCache>
              </c:numRef>
            </c:plus>
            <c:minus>
              <c:numRef>
                <c:f>'Spiked Results Analysis'!$AY$8:$AY$10</c:f>
                <c:numCache>
                  <c:formatCode>General</c:formatCode>
                  <c:ptCount val="3"/>
                  <c:pt idx="0">
                    <c:v>1.41322289610971E-7</c:v>
                  </c:pt>
                  <c:pt idx="1">
                    <c:v>1.94286323127687E-7</c:v>
                  </c:pt>
                  <c:pt idx="2">
                    <c:v>1.19237978625527E-7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'Spiked Results Analysis'!$AZ$8:$AZ$10</c:f>
                <c:numCache>
                  <c:formatCode>General</c:formatCode>
                  <c:ptCount val="3"/>
                  <c:pt idx="0">
                    <c:v>1.2917635331151E-7</c:v>
                  </c:pt>
                  <c:pt idx="1">
                    <c:v>1.23046847303699E-7</c:v>
                  </c:pt>
                  <c:pt idx="2">
                    <c:v>8.2792467745082E-8</c:v>
                  </c:pt>
                </c:numCache>
              </c:numRef>
            </c:plus>
            <c:minus>
              <c:numRef>
                <c:f>'Spiked Results Analysis'!$AZ$8:$AZ$10</c:f>
                <c:numCache>
                  <c:formatCode>General</c:formatCode>
                  <c:ptCount val="3"/>
                  <c:pt idx="0">
                    <c:v>1.2917635331151E-7</c:v>
                  </c:pt>
                  <c:pt idx="1">
                    <c:v>1.23046847303699E-7</c:v>
                  </c:pt>
                  <c:pt idx="2">
                    <c:v>8.2792467745082E-8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'Spiked Results Analysis'!$AP$8:$AP$10</c:f>
              <c:numCache>
                <c:formatCode>General</c:formatCode>
                <c:ptCount val="3"/>
                <c:pt idx="0">
                  <c:v>0.0175858387353076</c:v>
                </c:pt>
                <c:pt idx="1">
                  <c:v>0.0135559147228793</c:v>
                </c:pt>
                <c:pt idx="2">
                  <c:v>0.0104007935397417</c:v>
                </c:pt>
              </c:numCache>
            </c:numRef>
          </c:xVal>
          <c:yVal>
            <c:numRef>
              <c:f>'Spiked Results Analysis'!$AQ$8:$AQ$10</c:f>
              <c:numCache>
                <c:formatCode>General</c:formatCode>
                <c:ptCount val="3"/>
                <c:pt idx="0">
                  <c:v>0.00487286259731577</c:v>
                </c:pt>
                <c:pt idx="1">
                  <c:v>0.0045418221305794</c:v>
                </c:pt>
                <c:pt idx="2">
                  <c:v>0.00427975910811781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624864"/>
        <c:axId val="2126634304"/>
      </c:scatterChart>
      <c:valAx>
        <c:axId val="2126624864"/>
        <c:scaling>
          <c:orientation val="minMax"/>
          <c:max val="0.018"/>
          <c:min val="0.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Observed</a:t>
                </a:r>
                <a:r>
                  <a:rPr lang="en-US" sz="1000" baseline="0"/>
                  <a:t> </a:t>
                </a:r>
                <a:r>
                  <a:rPr lang="en-US" sz="1000" baseline="30000">
                    <a:effectLst/>
                  </a:rPr>
                  <a:t>45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34304"/>
        <c:crosses val="autoZero"/>
        <c:crossBetween val="midCat"/>
      </c:valAx>
      <c:valAx>
        <c:axId val="2126634304"/>
        <c:scaling>
          <c:orientation val="minMax"/>
          <c:min val="0.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Observed </a:t>
                </a:r>
                <a:r>
                  <a:rPr lang="en-US" sz="1000" baseline="30000">
                    <a:effectLst/>
                  </a:rPr>
                  <a:t>31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2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Observed </a:t>
            </a:r>
            <a:r>
              <a:rPr lang="en-US" sz="1400" baseline="30000">
                <a:effectLst/>
              </a:rPr>
              <a:t>31</a:t>
            </a:r>
            <a:r>
              <a:rPr lang="en-US" sz="1400">
                <a:effectLst/>
              </a:rPr>
              <a:t>R </a:t>
            </a:r>
            <a:r>
              <a:rPr lang="en-US" sz="1400" b="0" i="0" baseline="0">
                <a:effectLst/>
              </a:rPr>
              <a:t>vs. Observed </a:t>
            </a:r>
            <a:r>
              <a:rPr lang="en-US" sz="1400" b="0" i="0" u="none" strike="noStrike" baseline="30000">
                <a:effectLst/>
              </a:rPr>
              <a:t>45</a:t>
            </a:r>
            <a:r>
              <a:rPr lang="en-US" sz="1400" b="0" i="0" u="none" strike="noStrike" baseline="0">
                <a:effectLst/>
              </a:rPr>
              <a:t>R </a:t>
            </a:r>
            <a:r>
              <a:rPr lang="en-US" sz="1400" b="0" i="0" baseline="0">
                <a:effectLst/>
              </a:rPr>
              <a:t>- Extrapolation of s from 4 Data Points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0329138948876"/>
                  <c:y val="0.197049272525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'Spiked Results Analysis'!$AY$7:$AY$10</c:f>
                <c:numCache>
                  <c:formatCode>General</c:formatCode>
                  <c:ptCount val="4"/>
                  <c:pt idx="0">
                    <c:v>2.92716394132153E-6</c:v>
                  </c:pt>
                  <c:pt idx="1">
                    <c:v>1.41322289610971E-7</c:v>
                  </c:pt>
                  <c:pt idx="2">
                    <c:v>1.94286323127687E-7</c:v>
                  </c:pt>
                  <c:pt idx="3">
                    <c:v>1.19237978625527E-7</c:v>
                  </c:pt>
                </c:numCache>
              </c:numRef>
            </c:plus>
            <c:minus>
              <c:numRef>
                <c:f>'Spiked Results Analysis'!$AZ$7:$AZ$10</c:f>
                <c:numCache>
                  <c:formatCode>General</c:formatCode>
                  <c:ptCount val="4"/>
                  <c:pt idx="0">
                    <c:v>7.31433389626781E-7</c:v>
                  </c:pt>
                  <c:pt idx="1">
                    <c:v>1.2917635331151E-7</c:v>
                  </c:pt>
                  <c:pt idx="2">
                    <c:v>1.23046847303699E-7</c:v>
                  </c:pt>
                  <c:pt idx="3">
                    <c:v>8.2792467745082E-8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'Spiked Results Analysis'!$AZ$7:$AZ$10</c:f>
                <c:numCache>
                  <c:formatCode>General</c:formatCode>
                  <c:ptCount val="4"/>
                  <c:pt idx="0">
                    <c:v>7.31433389626781E-7</c:v>
                  </c:pt>
                  <c:pt idx="1">
                    <c:v>1.2917635331151E-7</c:v>
                  </c:pt>
                  <c:pt idx="2">
                    <c:v>1.23046847303699E-7</c:v>
                  </c:pt>
                  <c:pt idx="3">
                    <c:v>8.2792467745082E-8</c:v>
                  </c:pt>
                </c:numCache>
              </c:numRef>
            </c:plus>
            <c:minus>
              <c:numRef>
                <c:f>'Spiked Results Analysis'!$AZ$7:$AZ$10</c:f>
                <c:numCache>
                  <c:formatCode>General</c:formatCode>
                  <c:ptCount val="4"/>
                  <c:pt idx="0">
                    <c:v>7.31433389626781E-7</c:v>
                  </c:pt>
                  <c:pt idx="1">
                    <c:v>1.2917635331151E-7</c:v>
                  </c:pt>
                  <c:pt idx="2">
                    <c:v>1.23046847303699E-7</c:v>
                  </c:pt>
                  <c:pt idx="3">
                    <c:v>8.2792467745082E-8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'Spiked Results Analysis'!$AP$7:$AP$10</c:f>
              <c:numCache>
                <c:formatCode>General</c:formatCode>
                <c:ptCount val="4"/>
                <c:pt idx="0">
                  <c:v>0.00773652515679003</c:v>
                </c:pt>
                <c:pt idx="1">
                  <c:v>0.0175858387353076</c:v>
                </c:pt>
                <c:pt idx="2">
                  <c:v>0.0135559147228793</c:v>
                </c:pt>
                <c:pt idx="3">
                  <c:v>0.0104007935397417</c:v>
                </c:pt>
              </c:numCache>
            </c:numRef>
          </c:xVal>
          <c:yVal>
            <c:numRef>
              <c:f>'Spiked Results Analysis'!$AQ$7:$AQ$10</c:f>
              <c:numCache>
                <c:formatCode>General</c:formatCode>
                <c:ptCount val="4"/>
                <c:pt idx="0">
                  <c:v>0.00406058694483244</c:v>
                </c:pt>
                <c:pt idx="1">
                  <c:v>0.00487286259731577</c:v>
                </c:pt>
                <c:pt idx="2">
                  <c:v>0.0045418221305794</c:v>
                </c:pt>
                <c:pt idx="3">
                  <c:v>0.00427975910811781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52160"/>
        <c:axId val="2125761424"/>
      </c:scatterChart>
      <c:valAx>
        <c:axId val="2125752160"/>
        <c:scaling>
          <c:orientation val="minMax"/>
          <c:max val="0.018"/>
          <c:min val="0.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Observed </a:t>
                </a:r>
                <a:r>
                  <a:rPr lang="en-US" sz="1000" baseline="30000">
                    <a:effectLst/>
                  </a:rPr>
                  <a:t>45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61424"/>
        <c:crosses val="autoZero"/>
        <c:crossBetween val="midCat"/>
      </c:valAx>
      <c:valAx>
        <c:axId val="2125761424"/>
        <c:scaling>
          <c:orientation val="minMax"/>
          <c:min val="0.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Observed </a:t>
                </a:r>
                <a:r>
                  <a:rPr lang="en-US" sz="1000" baseline="30000">
                    <a:effectLst/>
                  </a:rPr>
                  <a:t>31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752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Observed </a:t>
            </a:r>
            <a:r>
              <a:rPr lang="en-US" sz="1400" baseline="30000">
                <a:effectLst/>
              </a:rPr>
              <a:t>31</a:t>
            </a:r>
            <a:r>
              <a:rPr lang="en-US" sz="1400">
                <a:effectLst/>
              </a:rPr>
              <a:t>R</a:t>
            </a:r>
            <a:r>
              <a:rPr lang="en-US" sz="1400" baseline="0">
                <a:effectLst/>
              </a:rPr>
              <a:t> </a:t>
            </a:r>
            <a:r>
              <a:rPr lang="en-US" sz="1400" baseline="0"/>
              <a:t>vs. Calculated </a:t>
            </a:r>
            <a:r>
              <a:rPr lang="en-US" sz="1400" b="0" i="0" u="none" strike="noStrike" baseline="30000">
                <a:effectLst/>
              </a:rPr>
              <a:t>45</a:t>
            </a:r>
            <a:r>
              <a:rPr lang="en-US" sz="1400" b="0" i="0" u="none" strike="noStrike" baseline="0">
                <a:effectLst/>
              </a:rPr>
              <a:t>R </a:t>
            </a:r>
            <a:r>
              <a:rPr lang="en-US" sz="1400" baseline="0"/>
              <a:t>- Extrapolation of s from 3 Data Points</a:t>
            </a:r>
            <a:endParaRPr lang="en-US" sz="14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26639656937468"/>
          <c:y val="0.0829896522752924"/>
          <c:w val="0.876122700682369"/>
          <c:h val="0.822279533763175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391863137485"/>
                  <c:y val="0.1621886216217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'Spiked Results Analysis'!$AY$8:$AY$10</c:f>
                <c:numCache>
                  <c:formatCode>General</c:formatCode>
                  <c:ptCount val="3"/>
                  <c:pt idx="0">
                    <c:v>1.41322289610971E-7</c:v>
                  </c:pt>
                  <c:pt idx="1">
                    <c:v>1.94286323127687E-7</c:v>
                  </c:pt>
                  <c:pt idx="2">
                    <c:v>1.19237978625527E-7</c:v>
                  </c:pt>
                </c:numCache>
              </c:numRef>
            </c:plus>
            <c:minus>
              <c:numRef>
                <c:f>'Spiked Results Analysis'!$AY$8:$AY$10</c:f>
                <c:numCache>
                  <c:formatCode>General</c:formatCode>
                  <c:ptCount val="3"/>
                  <c:pt idx="0">
                    <c:v>1.41322289610971E-7</c:v>
                  </c:pt>
                  <c:pt idx="1">
                    <c:v>1.94286323127687E-7</c:v>
                  </c:pt>
                  <c:pt idx="2">
                    <c:v>1.19237978625527E-7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'Spiked Results Analysis'!$BA$8:$BA$10</c:f>
                <c:numCache>
                  <c:formatCode>General</c:formatCode>
                  <c:ptCount val="3"/>
                  <c:pt idx="0">
                    <c:v>0.000500000002708203</c:v>
                  </c:pt>
                  <c:pt idx="1">
                    <c:v>0.000500000006933577</c:v>
                  </c:pt>
                  <c:pt idx="2">
                    <c:v>0.00050000001244336</c:v>
                  </c:pt>
                </c:numCache>
              </c:numRef>
            </c:plus>
            <c:minus>
              <c:numRef>
                <c:f>'Spiked Results Analysis'!$BA$8:$BA$10</c:f>
                <c:numCache>
                  <c:formatCode>General</c:formatCode>
                  <c:ptCount val="3"/>
                  <c:pt idx="0">
                    <c:v>0.000500000002708203</c:v>
                  </c:pt>
                  <c:pt idx="1">
                    <c:v>0.000500000006933577</c:v>
                  </c:pt>
                  <c:pt idx="2">
                    <c:v>0.00050000001244336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'Spiked Results Analysis'!$AS$8:$AS$10</c:f>
              <c:numCache>
                <c:formatCode>General</c:formatCode>
                <c:ptCount val="3"/>
                <c:pt idx="0">
                  <c:v>0.0174849914099163</c:v>
                </c:pt>
                <c:pt idx="1">
                  <c:v>0.0135517153310105</c:v>
                </c:pt>
                <c:pt idx="2">
                  <c:v>0.0104379037341299</c:v>
                </c:pt>
              </c:numCache>
            </c:numRef>
          </c:xVal>
          <c:yVal>
            <c:numRef>
              <c:f>'Spiked Results Analysis'!$AT$8:$AT$10</c:f>
              <c:numCache>
                <c:formatCode>General</c:formatCode>
                <c:ptCount val="3"/>
                <c:pt idx="0">
                  <c:v>0.00487286259731577</c:v>
                </c:pt>
                <c:pt idx="1">
                  <c:v>0.0045418221305794</c:v>
                </c:pt>
                <c:pt idx="2">
                  <c:v>0.00427975910811781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852000"/>
        <c:axId val="2125861264"/>
      </c:scatterChart>
      <c:valAx>
        <c:axId val="2125852000"/>
        <c:scaling>
          <c:orientation val="minMax"/>
          <c:max val="0.018"/>
          <c:min val="0.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Estimated </a:t>
                </a:r>
                <a:r>
                  <a:rPr lang="en-US" sz="1000" baseline="30000">
                    <a:effectLst/>
                  </a:rPr>
                  <a:t>45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61264"/>
        <c:crosses val="autoZero"/>
        <c:crossBetween val="midCat"/>
      </c:valAx>
      <c:valAx>
        <c:axId val="2125861264"/>
        <c:scaling>
          <c:orientation val="minMax"/>
          <c:min val="0.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Observed </a:t>
                </a:r>
                <a:r>
                  <a:rPr lang="en-US" sz="1000" baseline="30000">
                    <a:effectLst/>
                  </a:rPr>
                  <a:t>31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85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Observed </a:t>
            </a:r>
            <a:r>
              <a:rPr lang="en-US" sz="1400" baseline="30000">
                <a:effectLst/>
              </a:rPr>
              <a:t>31</a:t>
            </a:r>
            <a:r>
              <a:rPr lang="en-US" sz="1400">
                <a:effectLst/>
              </a:rPr>
              <a:t>R</a:t>
            </a:r>
            <a:r>
              <a:rPr lang="en-US" sz="1400" baseline="0">
                <a:effectLst/>
              </a:rPr>
              <a:t> </a:t>
            </a:r>
            <a:r>
              <a:rPr lang="en-US" sz="1400" b="0" i="0" baseline="0">
                <a:effectLst/>
              </a:rPr>
              <a:t>vs. Calculated </a:t>
            </a:r>
            <a:r>
              <a:rPr lang="en-US" sz="1400" b="0" i="0" u="none" strike="noStrike" baseline="30000">
                <a:effectLst/>
              </a:rPr>
              <a:t>45</a:t>
            </a:r>
            <a:r>
              <a:rPr lang="en-US" sz="1400" b="0" i="0" u="none" strike="noStrike" baseline="0">
                <a:effectLst/>
              </a:rPr>
              <a:t>R </a:t>
            </a:r>
            <a:r>
              <a:rPr lang="en-US" sz="1400" b="0" i="0" baseline="0">
                <a:effectLst/>
              </a:rPr>
              <a:t>- Extrapolation of s from 4 Data Points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5917010915654"/>
                  <c:y val="0.169102437412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'Spiked Results Analysis'!$AY$7:$AY$10</c:f>
                <c:numCache>
                  <c:formatCode>General</c:formatCode>
                  <c:ptCount val="4"/>
                  <c:pt idx="0">
                    <c:v>2.92716394132153E-6</c:v>
                  </c:pt>
                  <c:pt idx="1">
                    <c:v>1.41322289610971E-7</c:v>
                  </c:pt>
                  <c:pt idx="2">
                    <c:v>1.94286323127687E-7</c:v>
                  </c:pt>
                  <c:pt idx="3">
                    <c:v>1.19237978625527E-7</c:v>
                  </c:pt>
                </c:numCache>
              </c:numRef>
            </c:plus>
            <c:minus>
              <c:numRef>
                <c:f>'Spiked Results Analysis'!$AY$7:$AY$10</c:f>
                <c:numCache>
                  <c:formatCode>General</c:formatCode>
                  <c:ptCount val="4"/>
                  <c:pt idx="0">
                    <c:v>2.92716394132153E-6</c:v>
                  </c:pt>
                  <c:pt idx="1">
                    <c:v>1.41322289610971E-7</c:v>
                  </c:pt>
                  <c:pt idx="2">
                    <c:v>1.94286323127687E-7</c:v>
                  </c:pt>
                  <c:pt idx="3">
                    <c:v>1.19237978625527E-7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'Spiked Results Analysis'!$BA$7:$BA$10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0.000500000002708203</c:v>
                  </c:pt>
                  <c:pt idx="2">
                    <c:v>0.000500000006933577</c:v>
                  </c:pt>
                  <c:pt idx="3">
                    <c:v>0.00050000001244336</c:v>
                  </c:pt>
                </c:numCache>
              </c:numRef>
            </c:plus>
            <c:minus>
              <c:numRef>
                <c:f>'Spiked Results Analysis'!$BA$7:$BA$10</c:f>
                <c:numCache>
                  <c:formatCode>General</c:formatCode>
                  <c:ptCount val="4"/>
                  <c:pt idx="0">
                    <c:v>0.0</c:v>
                  </c:pt>
                  <c:pt idx="1">
                    <c:v>0.000500000002708203</c:v>
                  </c:pt>
                  <c:pt idx="2">
                    <c:v>0.000500000006933577</c:v>
                  </c:pt>
                  <c:pt idx="3">
                    <c:v>0.00050000001244336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'Spiked Results Analysis'!$AS$7:$AS$10</c:f>
              <c:numCache>
                <c:formatCode>General</c:formatCode>
                <c:ptCount val="4"/>
                <c:pt idx="0">
                  <c:v>0.0077329</c:v>
                </c:pt>
                <c:pt idx="1">
                  <c:v>0.0174849914099163</c:v>
                </c:pt>
                <c:pt idx="2">
                  <c:v>0.0135517153310105</c:v>
                </c:pt>
                <c:pt idx="3">
                  <c:v>0.0104379037341299</c:v>
                </c:pt>
              </c:numCache>
            </c:numRef>
          </c:xVal>
          <c:yVal>
            <c:numRef>
              <c:f>'Spiked Results Analysis'!$AT$7:$AT$10</c:f>
              <c:numCache>
                <c:formatCode>General</c:formatCode>
                <c:ptCount val="4"/>
                <c:pt idx="0">
                  <c:v>0.00406058694483244</c:v>
                </c:pt>
                <c:pt idx="1">
                  <c:v>0.00487286259731577</c:v>
                </c:pt>
                <c:pt idx="2">
                  <c:v>0.0045418221305794</c:v>
                </c:pt>
                <c:pt idx="3">
                  <c:v>0.00427975910811781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944640"/>
        <c:axId val="2125953760"/>
      </c:scatterChart>
      <c:valAx>
        <c:axId val="2125944640"/>
        <c:scaling>
          <c:orientation val="minMax"/>
          <c:max val="0.018"/>
          <c:min val="0.00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Estimated </a:t>
                </a:r>
                <a:r>
                  <a:rPr lang="en-US" sz="1000" baseline="30000">
                    <a:effectLst/>
                  </a:rPr>
                  <a:t>45</a:t>
                </a:r>
                <a:r>
                  <a:rPr lang="en-US" sz="1000">
                    <a:effectLst/>
                  </a:rPr>
                  <a:t>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53760"/>
        <c:crossesAt val="0.0"/>
        <c:crossBetween val="midCat"/>
      </c:valAx>
      <c:valAx>
        <c:axId val="2125953760"/>
        <c:scaling>
          <c:orientation val="minMax"/>
          <c:min val="0.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 31R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94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6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33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F1" workbookViewId="0">
      <selection activeCell="V15" sqref="V15"/>
    </sheetView>
  </sheetViews>
  <sheetFormatPr baseColWidth="10" defaultRowHeight="16" x14ac:dyDescent="0.2"/>
  <cols>
    <col min="7" max="10" width="10.83203125" customWidth="1"/>
    <col min="11" max="17" width="10.83203125" hidden="1" customWidth="1"/>
    <col min="18" max="18" width="10.83203125" customWidth="1"/>
    <col min="24" max="24" width="13.5" customWidth="1"/>
  </cols>
  <sheetData>
    <row r="1" spans="1:26" x14ac:dyDescent="0.2">
      <c r="A1" s="1" t="s">
        <v>146</v>
      </c>
    </row>
    <row r="2" spans="1:26" x14ac:dyDescent="0.2">
      <c r="E2" t="s">
        <v>84</v>
      </c>
      <c r="F2" t="s">
        <v>85</v>
      </c>
      <c r="G2" t="s">
        <v>86</v>
      </c>
      <c r="K2" t="s">
        <v>87</v>
      </c>
    </row>
    <row r="3" spans="1:26" x14ac:dyDescent="0.2">
      <c r="A3" s="3" t="s">
        <v>38</v>
      </c>
      <c r="B3" s="4" t="s">
        <v>88</v>
      </c>
      <c r="C3" s="4" t="s">
        <v>89</v>
      </c>
      <c r="E3" s="5" t="s">
        <v>90</v>
      </c>
      <c r="F3" s="5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S3" s="6" t="s">
        <v>103</v>
      </c>
      <c r="T3" s="6" t="s">
        <v>104</v>
      </c>
      <c r="U3" s="6" t="s">
        <v>105</v>
      </c>
      <c r="V3" s="7" t="s">
        <v>106</v>
      </c>
      <c r="W3" s="7" t="s">
        <v>107</v>
      </c>
      <c r="X3" s="7" t="s">
        <v>108</v>
      </c>
      <c r="Y3" s="8" t="s">
        <v>109</v>
      </c>
    </row>
    <row r="4" spans="1:26" x14ac:dyDescent="0.2">
      <c r="A4" s="3">
        <f>SUM(A6,A8,A10)</f>
        <v>7.7329E-3</v>
      </c>
      <c r="B4">
        <v>100</v>
      </c>
      <c r="C4">
        <f>M4</f>
        <v>120.17955574596773</v>
      </c>
      <c r="E4">
        <v>140.41</v>
      </c>
      <c r="F4">
        <v>3.84</v>
      </c>
      <c r="G4">
        <v>402.77</v>
      </c>
      <c r="H4">
        <v>4.8899999999999997</v>
      </c>
      <c r="I4">
        <v>10.1</v>
      </c>
      <c r="J4">
        <v>9.92</v>
      </c>
      <c r="K4">
        <f>J4</f>
        <v>9.92</v>
      </c>
      <c r="L4">
        <f>SUM(E4,J4,F4)</f>
        <v>154.16999999999999</v>
      </c>
      <c r="M4">
        <f>N4*L4/K4</f>
        <v>120.17955574596773</v>
      </c>
      <c r="N4">
        <f>O4</f>
        <v>7.7328999999999999</v>
      </c>
      <c r="O4">
        <f>Q4*1000</f>
        <v>7.7328999999999999</v>
      </c>
      <c r="P4">
        <f>$A$4+$A$4*B4/100</f>
        <v>1.54658E-2</v>
      </c>
      <c r="Q4">
        <f>P4-$A$4</f>
        <v>7.7329E-3</v>
      </c>
      <c r="S4">
        <v>157.19999999999999</v>
      </c>
      <c r="T4">
        <v>9.5589999999999993</v>
      </c>
      <c r="U4">
        <v>980.2</v>
      </c>
      <c r="V4">
        <f>T4/U4</f>
        <v>9.7520914099163431E-3</v>
      </c>
      <c r="W4">
        <f>V4+$A$4</f>
        <v>1.7484991409916342E-2</v>
      </c>
      <c r="X4">
        <f>(W4/$A$4-1)*100</f>
        <v>126.11169690434822</v>
      </c>
      <c r="Y4">
        <f>(W4/$A$4-1)*1000</f>
        <v>1261.1169690434822</v>
      </c>
      <c r="Z4" t="s">
        <v>110</v>
      </c>
    </row>
    <row r="5" spans="1:26" x14ac:dyDescent="0.2">
      <c r="A5" s="3" t="s">
        <v>111</v>
      </c>
      <c r="B5">
        <v>50</v>
      </c>
      <c r="C5">
        <f t="shared" ref="C5:C6" si="0">M5</f>
        <v>59.770172127016117</v>
      </c>
      <c r="E5">
        <v>139.49</v>
      </c>
      <c r="F5">
        <v>3.94</v>
      </c>
      <c r="G5">
        <v>402.77</v>
      </c>
      <c r="H5">
        <v>4.8899999999999997</v>
      </c>
      <c r="I5">
        <v>10.1</v>
      </c>
      <c r="J5">
        <v>9.92</v>
      </c>
      <c r="K5">
        <f t="shared" ref="K5:K6" si="1">J5</f>
        <v>9.92</v>
      </c>
      <c r="L5">
        <f t="shared" ref="L5:L6" si="2">SUM(E5,J5,F5)</f>
        <v>153.35</v>
      </c>
      <c r="M5">
        <f t="shared" ref="M5:M6" si="3">N5*L5/K5</f>
        <v>59.770172127016117</v>
      </c>
      <c r="N5">
        <f t="shared" ref="N5:N6" si="4">O5</f>
        <v>3.8664499999999995</v>
      </c>
      <c r="O5">
        <f t="shared" ref="O5" si="5">Q5*1000</f>
        <v>3.8664499999999995</v>
      </c>
      <c r="P5">
        <f t="shared" ref="P5:P6" si="6">$A$4+$A$4*B5/100</f>
        <v>1.159935E-2</v>
      </c>
      <c r="Q5">
        <f t="shared" ref="Q5:Q6" si="7">P5-$A$4</f>
        <v>3.8664499999999996E-3</v>
      </c>
      <c r="S5">
        <v>72.5</v>
      </c>
      <c r="T5">
        <v>4.5090000000000003</v>
      </c>
      <c r="U5">
        <v>774.9</v>
      </c>
      <c r="V5">
        <f t="shared" ref="V5:V6" si="8">T5/U5</f>
        <v>5.8188153310104532E-3</v>
      </c>
      <c r="W5">
        <f t="shared" ref="W5:W6" si="9">V5+$A$4</f>
        <v>1.3551715331010454E-2</v>
      </c>
      <c r="X5">
        <f>(W5/$A$4-1)*100</f>
        <v>75.247518149859104</v>
      </c>
      <c r="Y5">
        <f>(W5/$A$4-1)*1000</f>
        <v>752.47518149859104</v>
      </c>
      <c r="Z5" t="s">
        <v>48</v>
      </c>
    </row>
    <row r="6" spans="1:26" x14ac:dyDescent="0.2">
      <c r="A6" s="3">
        <v>3.6765000000000001E-3</v>
      </c>
      <c r="B6">
        <v>25</v>
      </c>
      <c r="C6">
        <f t="shared" si="0"/>
        <v>22.418199382560474</v>
      </c>
      <c r="E6">
        <v>139.6</v>
      </c>
      <c r="F6">
        <v>3.86</v>
      </c>
      <c r="G6">
        <v>402.77</v>
      </c>
      <c r="H6">
        <v>4.8899999999999997</v>
      </c>
      <c r="I6">
        <v>10.1</v>
      </c>
      <c r="J6">
        <v>9.92</v>
      </c>
      <c r="K6">
        <f t="shared" si="1"/>
        <v>9.92</v>
      </c>
      <c r="L6">
        <f t="shared" si="2"/>
        <v>153.38</v>
      </c>
      <c r="M6">
        <f t="shared" si="3"/>
        <v>22.418199382560474</v>
      </c>
      <c r="N6">
        <f t="shared" si="4"/>
        <v>1.4499187499999995</v>
      </c>
      <c r="O6">
        <f>Q6*750</f>
        <v>1.4499187499999995</v>
      </c>
      <c r="P6">
        <f t="shared" si="6"/>
        <v>9.6661249999999994E-3</v>
      </c>
      <c r="Q6">
        <f t="shared" si="7"/>
        <v>1.9332249999999994E-3</v>
      </c>
      <c r="S6">
        <v>25.4</v>
      </c>
      <c r="T6">
        <v>1.8109999999999999</v>
      </c>
      <c r="U6">
        <v>669.5</v>
      </c>
      <c r="V6">
        <f t="shared" si="8"/>
        <v>2.7050037341299475E-3</v>
      </c>
      <c r="W6">
        <f t="shared" si="9"/>
        <v>1.0437903734129948E-2</v>
      </c>
      <c r="X6">
        <f t="shared" ref="X6" si="10">(W6/$A$4-1)*100</f>
        <v>34.980456673821571</v>
      </c>
      <c r="Y6">
        <f>(W6/$A$4-1)*1000</f>
        <v>349.80456673821567</v>
      </c>
      <c r="Z6" t="s">
        <v>49</v>
      </c>
    </row>
    <row r="7" spans="1:26" x14ac:dyDescent="0.2">
      <c r="A7" s="3" t="s">
        <v>112</v>
      </c>
    </row>
    <row r="8" spans="1:26" x14ac:dyDescent="0.2">
      <c r="A8" s="3">
        <v>3.6765000000000001E-3</v>
      </c>
      <c r="E8" t="s">
        <v>201</v>
      </c>
    </row>
    <row r="9" spans="1:26" x14ac:dyDescent="0.2">
      <c r="A9" s="3" t="s">
        <v>40</v>
      </c>
      <c r="E9" t="s">
        <v>216</v>
      </c>
    </row>
    <row r="10" spans="1:26" x14ac:dyDescent="0.2">
      <c r="A10" s="3">
        <v>3.7990000000000002E-4</v>
      </c>
      <c r="E10" t="s">
        <v>217</v>
      </c>
    </row>
    <row r="11" spans="1:26" x14ac:dyDescent="0.2">
      <c r="E11" t="s">
        <v>218</v>
      </c>
    </row>
    <row r="12" spans="1:26" x14ac:dyDescent="0.2">
      <c r="E12" t="s">
        <v>219</v>
      </c>
    </row>
    <row r="13" spans="1:26" x14ac:dyDescent="0.2">
      <c r="E13" s="7" t="s">
        <v>220</v>
      </c>
      <c r="F13" s="7"/>
      <c r="G13" s="7"/>
      <c r="H13" s="7"/>
    </row>
    <row r="19" spans="1:22" x14ac:dyDescent="0.2">
      <c r="V19" t="s">
        <v>113</v>
      </c>
    </row>
    <row r="20" spans="1:22" x14ac:dyDescent="0.2">
      <c r="A20" s="1" t="s">
        <v>114</v>
      </c>
    </row>
    <row r="22" spans="1:22" x14ac:dyDescent="0.2">
      <c r="B22" t="s">
        <v>115</v>
      </c>
      <c r="C22" t="s">
        <v>116</v>
      </c>
      <c r="D22" t="s">
        <v>117</v>
      </c>
    </row>
    <row r="23" spans="1:22" x14ac:dyDescent="0.2">
      <c r="A23" t="s">
        <v>118</v>
      </c>
      <c r="B23">
        <v>3.84</v>
      </c>
      <c r="C23">
        <v>1.4999999999999999E-2</v>
      </c>
      <c r="D23">
        <v>0.39</v>
      </c>
    </row>
    <row r="24" spans="1:22" x14ac:dyDescent="0.2">
      <c r="A24" t="s">
        <v>119</v>
      </c>
      <c r="B24">
        <v>3.94</v>
      </c>
      <c r="C24">
        <v>0</v>
      </c>
      <c r="D24">
        <v>0</v>
      </c>
    </row>
    <row r="25" spans="1:22" x14ac:dyDescent="0.2">
      <c r="A25" t="s">
        <v>120</v>
      </c>
      <c r="B25">
        <v>3.86</v>
      </c>
      <c r="C25">
        <v>4.4999999999999997E-3</v>
      </c>
      <c r="D25">
        <v>0.16</v>
      </c>
    </row>
    <row r="27" spans="1:22" x14ac:dyDescent="0.2">
      <c r="A27" t="s">
        <v>110</v>
      </c>
      <c r="B27">
        <v>140.41</v>
      </c>
      <c r="C27">
        <v>0.12</v>
      </c>
      <c r="D27">
        <v>0.88</v>
      </c>
    </row>
    <row r="28" spans="1:22" x14ac:dyDescent="0.2">
      <c r="A28" t="s">
        <v>48</v>
      </c>
      <c r="B28">
        <v>139.49</v>
      </c>
      <c r="C28">
        <v>7.4999999999999997E-2</v>
      </c>
      <c r="D28">
        <v>5.3999999999999999E-2</v>
      </c>
    </row>
    <row r="29" spans="1:22" x14ac:dyDescent="0.2">
      <c r="A29" t="s">
        <v>49</v>
      </c>
      <c r="B29">
        <v>139.6</v>
      </c>
      <c r="C29">
        <v>8.5599999999999996E-2</v>
      </c>
      <c r="D29">
        <v>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7"/>
  <sheetViews>
    <sheetView tabSelected="1" topLeftCell="AL1" zoomScale="90" workbookViewId="0">
      <selection activeCell="AR33" sqref="AR33"/>
    </sheetView>
  </sheetViews>
  <sheetFormatPr baseColWidth="10" defaultRowHeight="16" x14ac:dyDescent="0.2"/>
  <cols>
    <col min="19" max="19" width="10.83203125" style="1"/>
    <col min="43" max="43" width="12" bestFit="1" customWidth="1"/>
    <col min="44" max="44" width="12.33203125" bestFit="1" customWidth="1"/>
    <col min="45" max="45" width="12.1640625" customWidth="1"/>
    <col min="51" max="51" width="12" bestFit="1" customWidth="1"/>
    <col min="52" max="52" width="11.83203125" bestFit="1" customWidth="1"/>
    <col min="55" max="55" width="20.6640625" customWidth="1"/>
    <col min="56" max="56" width="11.83203125" customWidth="1"/>
    <col min="57" max="57" width="11.5" customWidth="1"/>
    <col min="59" max="59" width="11.83203125" bestFit="1" customWidth="1"/>
    <col min="60" max="60" width="12" bestFit="1" customWidth="1"/>
    <col min="61" max="61" width="12" style="9" customWidth="1"/>
    <col min="65" max="66" width="11.83203125" bestFit="1" customWidth="1"/>
    <col min="68" max="69" width="11.83203125" bestFit="1" customWidth="1"/>
    <col min="71" max="71" width="12.1640625" bestFit="1" customWidth="1"/>
    <col min="72" max="72" width="11.83203125" bestFit="1" customWidth="1"/>
    <col min="74" max="75" width="11.83203125" bestFit="1" customWidth="1"/>
  </cols>
  <sheetData>
    <row r="1" spans="1:73" x14ac:dyDescent="0.2">
      <c r="A1" s="1" t="s">
        <v>145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147</v>
      </c>
    </row>
    <row r="2" spans="1:73" x14ac:dyDescent="0.2">
      <c r="D2">
        <v>3.7990000000000002E-4</v>
      </c>
      <c r="E2">
        <v>3.6765000000000001E-3</v>
      </c>
      <c r="F2">
        <v>2.0052E-3</v>
      </c>
      <c r="G2">
        <f>D2+E2</f>
        <v>4.0563999999999999E-3</v>
      </c>
      <c r="H2">
        <f>D2*E2+F2</f>
        <v>2.00659670235E-3</v>
      </c>
      <c r="I2">
        <f>D2+2*E2</f>
        <v>7.7329E-3</v>
      </c>
    </row>
    <row r="3" spans="1:73" x14ac:dyDescent="0.2">
      <c r="BF3" s="9"/>
      <c r="BG3" s="9"/>
      <c r="BH3" s="9"/>
    </row>
    <row r="4" spans="1:73" x14ac:dyDescent="0.2">
      <c r="T4" t="s">
        <v>214</v>
      </c>
      <c r="BF4" s="9"/>
      <c r="BG4" s="9"/>
      <c r="BH4" s="9"/>
    </row>
    <row r="5" spans="1:73" x14ac:dyDescent="0.2">
      <c r="A5" s="1" t="s">
        <v>37</v>
      </c>
      <c r="AY5" t="s">
        <v>215</v>
      </c>
      <c r="BF5" s="9"/>
      <c r="BG5" s="9"/>
      <c r="BH5" s="9"/>
    </row>
    <row r="6" spans="1:73" s="1" customFormat="1" x14ac:dyDescent="0.2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3" t="s">
        <v>8</v>
      </c>
      <c r="K6" s="13" t="s">
        <v>9</v>
      </c>
      <c r="L6" s="1" t="s">
        <v>10</v>
      </c>
      <c r="M6" s="1" t="s">
        <v>11</v>
      </c>
      <c r="N6" s="13" t="s">
        <v>12</v>
      </c>
      <c r="O6" s="13" t="s">
        <v>13</v>
      </c>
      <c r="P6" s="1" t="s">
        <v>14</v>
      </c>
      <c r="Q6" s="1" t="s">
        <v>15</v>
      </c>
      <c r="R6" s="1" t="s">
        <v>16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G6" s="1" t="s">
        <v>38</v>
      </c>
      <c r="AH6" s="1" t="s">
        <v>43</v>
      </c>
      <c r="AI6" s="1" t="s">
        <v>39</v>
      </c>
      <c r="AJ6" s="1" t="s">
        <v>40</v>
      </c>
      <c r="AK6" s="1" t="s">
        <v>41</v>
      </c>
      <c r="AL6" s="1" t="s">
        <v>42</v>
      </c>
      <c r="AO6" s="10"/>
      <c r="AP6" s="10" t="s">
        <v>46</v>
      </c>
      <c r="AQ6" s="10" t="s">
        <v>47</v>
      </c>
      <c r="AR6" s="10"/>
      <c r="AS6" s="10" t="s">
        <v>158</v>
      </c>
      <c r="AT6" s="10" t="s">
        <v>47</v>
      </c>
      <c r="AU6" s="10"/>
      <c r="AV6" s="10" t="s">
        <v>158</v>
      </c>
      <c r="AW6" s="10" t="s">
        <v>46</v>
      </c>
      <c r="AY6" s="1" t="s">
        <v>47</v>
      </c>
      <c r="AZ6" s="1" t="s">
        <v>46</v>
      </c>
      <c r="BA6" s="1" t="s">
        <v>158</v>
      </c>
      <c r="BF6" s="20"/>
      <c r="BG6" s="19"/>
      <c r="BH6" s="19"/>
      <c r="BI6" s="19"/>
      <c r="BL6" s="11"/>
      <c r="BO6" s="11"/>
      <c r="BR6" s="11"/>
      <c r="BU6" s="11"/>
    </row>
    <row r="7" spans="1:73" x14ac:dyDescent="0.2">
      <c r="A7" s="1" t="s">
        <v>202</v>
      </c>
      <c r="E7">
        <v>4032.1869999999999</v>
      </c>
      <c r="F7">
        <v>3101.3069999999998</v>
      </c>
      <c r="G7">
        <v>2875.011</v>
      </c>
      <c r="S7" s="1" t="s">
        <v>208</v>
      </c>
      <c r="W7">
        <v>969.90200000000004</v>
      </c>
      <c r="X7">
        <v>391.00599999999997</v>
      </c>
      <c r="Y7">
        <v>1457.3689999999999</v>
      </c>
      <c r="AO7" s="4" t="s">
        <v>53</v>
      </c>
      <c r="AP7" s="4">
        <f>AVERAGE('Aug07 Raw (ZE - 45)'!W173,'Aug8 Raw (ZE - 45)'!W193)</f>
        <v>7.7365251567900334E-3</v>
      </c>
      <c r="AQ7" s="4">
        <f>AVERAGE('Aug10 Raw (ZE - 31)'!J42,'Aug13 Raw (ZE - 31)'!J365)</f>
        <v>4.0605869448324412E-3</v>
      </c>
      <c r="AR7" s="4"/>
      <c r="AS7" s="4">
        <f>2*E2+D2</f>
        <v>7.7329E-3</v>
      </c>
      <c r="AT7" s="4">
        <f>AQ7</f>
        <v>4.0605869448324412E-3</v>
      </c>
      <c r="AU7" s="4"/>
      <c r="AV7" s="4">
        <f>AS7</f>
        <v>7.7329E-3</v>
      </c>
      <c r="AW7" s="4">
        <f>AP7</f>
        <v>7.7365251567900334E-3</v>
      </c>
      <c r="AY7">
        <f>SQRT('Aug10 Raw (ZE - 31)'!J43^2+'Aug13 Raw (ZE - 31)'!J366^2)</f>
        <v>2.9271639413215342E-6</v>
      </c>
      <c r="AZ7">
        <f>SQRT('Aug07 Raw (ZE - 45)'!W174^2+'Aug8 Raw (ZE - 45)'!W194^2)</f>
        <v>7.3143338962678065E-7</v>
      </c>
      <c r="BA7">
        <v>0</v>
      </c>
      <c r="BF7" s="9"/>
      <c r="BG7" s="9"/>
      <c r="BH7" s="9"/>
    </row>
    <row r="8" spans="1:73" x14ac:dyDescent="0.2">
      <c r="B8">
        <v>4145.277</v>
      </c>
      <c r="C8">
        <v>7250.9979999999996</v>
      </c>
      <c r="D8">
        <v>3018.84</v>
      </c>
      <c r="E8">
        <v>4048.2069999999999</v>
      </c>
      <c r="F8">
        <v>3113.6950000000002</v>
      </c>
      <c r="G8">
        <v>2886.1950000000002</v>
      </c>
      <c r="H8">
        <v>1.7492191370000001</v>
      </c>
      <c r="I8">
        <v>0.72826014800000005</v>
      </c>
      <c r="J8">
        <f>'Aug17 Raw (Spiked)'!W10</f>
        <v>1.7586438108259748E-2</v>
      </c>
      <c r="K8">
        <f>'Aug17 Raw (Spiked)'!X10</f>
        <v>2.0648169132768063E-3</v>
      </c>
      <c r="L8">
        <v>1274.2358067278401</v>
      </c>
      <c r="M8">
        <v>21.422932974849999</v>
      </c>
      <c r="N8">
        <f>'Aug17 Raw (Spiked)'!Y10</f>
        <v>1274.2358116954504</v>
      </c>
      <c r="O8">
        <f>'Aug17 Raw (Spiked)'!Z10</f>
        <v>21.423022941645222</v>
      </c>
      <c r="P8">
        <v>-10.46017393316</v>
      </c>
      <c r="Q8">
        <v>1340.31947424245</v>
      </c>
      <c r="R8">
        <v>-5.4111838077299996</v>
      </c>
      <c r="T8">
        <v>959.82299999999998</v>
      </c>
      <c r="U8">
        <v>464.95499999999998</v>
      </c>
      <c r="V8">
        <v>1407.011</v>
      </c>
      <c r="W8">
        <v>968.10199999999998</v>
      </c>
      <c r="X8">
        <v>390.49900000000002</v>
      </c>
      <c r="Y8">
        <v>1459.1310000000001</v>
      </c>
      <c r="Z8">
        <v>0.48441773599999999</v>
      </c>
      <c r="AA8">
        <v>1.4659063299999999</v>
      </c>
      <c r="AB8">
        <f>$G$2*Z8/AVERAGE(X7/W7,X8/W8)</f>
        <v>4.8728563062493168E-3</v>
      </c>
      <c r="AC8">
        <f>$H$2*AA8/AVERAGE(Y7/W7,Y8/W8)</f>
        <v>1.9546022050105456E-3</v>
      </c>
      <c r="AD8">
        <f>(AB8/$G$2-1)*1000</f>
        <v>201.27608378101681</v>
      </c>
      <c r="AE8">
        <f>(AC8/$H$2-1)*1000</f>
        <v>-25.911782511434332</v>
      </c>
      <c r="AG8">
        <f>J8</f>
        <v>1.7586438108259748E-2</v>
      </c>
      <c r="AH8">
        <f>K8</f>
        <v>2.0648169132768063E-3</v>
      </c>
      <c r="AI8">
        <f t="shared" ref="AI8:AI17" si="0">$E$2*(Q8/1000+1)</f>
        <v>8.604184547052366E-3</v>
      </c>
      <c r="AJ8">
        <f t="shared" ref="AJ8:AJ17" si="1">$D$2*(R8/1000+1)</f>
        <v>3.7784429127144339E-4</v>
      </c>
      <c r="AK8">
        <f t="shared" ref="AK8:AK17" si="2">$F$2*(P8/1000+1)</f>
        <v>1.9842252592292275E-3</v>
      </c>
      <c r="AL8">
        <f t="shared" ref="AL8:AL17" si="3">AB8</f>
        <v>4.8728563062493168E-3</v>
      </c>
      <c r="AO8" s="4" t="s">
        <v>50</v>
      </c>
      <c r="AP8" s="4">
        <f>AG30</f>
        <v>1.7585838735307613E-2</v>
      </c>
      <c r="AQ8" s="4">
        <f>AL30</f>
        <v>4.8728625973157693E-3</v>
      </c>
      <c r="AR8" s="4"/>
      <c r="AS8" s="4">
        <f>'Cylinder Prep Calculations'!W4</f>
        <v>1.7484991409916342E-2</v>
      </c>
      <c r="AT8" s="4">
        <f>AL30</f>
        <v>4.8728625973157693E-3</v>
      </c>
      <c r="AU8" s="4"/>
      <c r="AV8" s="4">
        <f t="shared" ref="AV8:AV10" si="4">AS8</f>
        <v>1.7484991409916342E-2</v>
      </c>
      <c r="AW8" s="4">
        <f t="shared" ref="AW8:AW10" si="5">AP8</f>
        <v>1.7585838735307613E-2</v>
      </c>
      <c r="AY8">
        <f>AL31*1.96/SQRT(20)</f>
        <v>1.4132228961097055E-7</v>
      </c>
      <c r="AZ8">
        <f>AG31*1.96/SQRT(20)</f>
        <v>1.2917635331151032E-7</v>
      </c>
      <c r="BA8" s="17">
        <f>SQRT(0.0005^2+(0.05^2/('Cylinder Prep Calculations'!U4^4)))</f>
        <v>5.0000000270820292E-4</v>
      </c>
      <c r="BF8" s="9"/>
      <c r="BG8" s="9"/>
      <c r="BH8" s="9"/>
    </row>
    <row r="9" spans="1:73" x14ac:dyDescent="0.2">
      <c r="B9">
        <v>4152.6390000000001</v>
      </c>
      <c r="C9">
        <v>7263.7849999999999</v>
      </c>
      <c r="D9">
        <v>3023.97</v>
      </c>
      <c r="E9">
        <v>4048.9940000000001</v>
      </c>
      <c r="F9">
        <v>3114.2779999999998</v>
      </c>
      <c r="G9">
        <v>2886.6410000000001</v>
      </c>
      <c r="H9">
        <v>1.749197463</v>
      </c>
      <c r="I9">
        <v>0.72820446100000003</v>
      </c>
      <c r="J9">
        <f>'Aug17 Raw (Spiked)'!W11</f>
        <v>1.758609567736838E-2</v>
      </c>
      <c r="K9">
        <f>'Aug17 Raw (Spiked)'!X11</f>
        <v>2.0647854955765745E-3</v>
      </c>
      <c r="L9">
        <v>1274.1912054397101</v>
      </c>
      <c r="M9">
        <v>21.407437524879999</v>
      </c>
      <c r="N9">
        <f>'Aug17 Raw (Spiked)'!Y11</f>
        <v>1274.19152935747</v>
      </c>
      <c r="O9">
        <f>'Aug17 Raw (Spiked)'!Z11</f>
        <v>21.407481242941451</v>
      </c>
      <c r="P9">
        <v>-10.47423788353</v>
      </c>
      <c r="Q9">
        <v>1340.27294632999</v>
      </c>
      <c r="R9">
        <v>-5.4184778590400002</v>
      </c>
      <c r="T9">
        <v>958.67600000000004</v>
      </c>
      <c r="U9">
        <v>464.55399999999997</v>
      </c>
      <c r="V9">
        <v>1407.6379999999999</v>
      </c>
      <c r="W9">
        <v>966.71799999999996</v>
      </c>
      <c r="X9">
        <v>390.00799999999998</v>
      </c>
      <c r="Y9">
        <v>1458.3130000000001</v>
      </c>
      <c r="Z9">
        <v>0.48457869599999998</v>
      </c>
      <c r="AA9">
        <v>1.4683153849999999</v>
      </c>
      <c r="AB9">
        <f t="shared" ref="AB9:AB28" si="6">$G$2*Z9/AVERAGE(X8/W8,X9/W9)</f>
        <v>4.8726905303223466E-3</v>
      </c>
      <c r="AC9">
        <f t="shared" ref="AC9:AC28" si="7">$H$2*AA9/AVERAGE(Y8/W8,Y9/W9)</f>
        <v>1.9539675537700663E-3</v>
      </c>
      <c r="AD9">
        <f t="shared" ref="AD9:AD28" si="8">(AB9/$G$2-1)*1000</f>
        <v>201.23521603450013</v>
      </c>
      <c r="AE9">
        <f t="shared" ref="AE9:AE28" si="9">(AC9/$H$2-1)*1000</f>
        <v>-26.228064921215989</v>
      </c>
      <c r="AG9">
        <f t="shared" ref="AG9:AG28" si="10">J9</f>
        <v>1.758609567736838E-2</v>
      </c>
      <c r="AH9">
        <f t="shared" ref="AH9:AH28" si="11">K9</f>
        <v>2.0647854955765745E-3</v>
      </c>
      <c r="AI9">
        <f t="shared" si="0"/>
        <v>8.6040134871822084E-3</v>
      </c>
      <c r="AJ9">
        <f t="shared" si="1"/>
        <v>3.7784152026135073E-4</v>
      </c>
      <c r="AK9">
        <f t="shared" si="2"/>
        <v>1.9841970581959455E-3</v>
      </c>
      <c r="AL9">
        <f t="shared" si="3"/>
        <v>4.8726905303223466E-3</v>
      </c>
      <c r="AO9" s="4" t="s">
        <v>51</v>
      </c>
      <c r="AP9" s="4">
        <f>AG58</f>
        <v>1.3555914722879292E-2</v>
      </c>
      <c r="AQ9" s="4">
        <f>AL58</f>
        <v>4.5418221305794032E-3</v>
      </c>
      <c r="AR9" s="4"/>
      <c r="AS9" s="4">
        <f>'Cylinder Prep Calculations'!W5</f>
        <v>1.3551715331010454E-2</v>
      </c>
      <c r="AT9" s="4">
        <f>AL58</f>
        <v>4.5418221305794032E-3</v>
      </c>
      <c r="AU9" s="4"/>
      <c r="AV9" s="4">
        <f t="shared" si="4"/>
        <v>1.3551715331010454E-2</v>
      </c>
      <c r="AW9" s="4">
        <f t="shared" si="5"/>
        <v>1.3555914722879292E-2</v>
      </c>
      <c r="AY9">
        <f>AL59*1.96/SQRT(20)</f>
        <v>1.9428632312768736E-7</v>
      </c>
      <c r="AZ9">
        <f>AG59*1.96/SQRT(20)</f>
        <v>1.2304684730369925E-7</v>
      </c>
      <c r="BA9" s="17">
        <f>SQRT(0.0005^2+(0.05^2/('Cylinder Prep Calculations'!U5^4)))</f>
        <v>5.0000000693357731E-4</v>
      </c>
      <c r="BF9" s="9"/>
      <c r="BG9" s="9"/>
      <c r="BH9" s="9"/>
    </row>
    <row r="10" spans="1:73" x14ac:dyDescent="0.2">
      <c r="B10">
        <v>4153.09</v>
      </c>
      <c r="C10">
        <v>7264.4750000000004</v>
      </c>
      <c r="D10">
        <v>3024.2739999999999</v>
      </c>
      <c r="E10">
        <v>4046.58</v>
      </c>
      <c r="F10">
        <v>3112.4430000000002</v>
      </c>
      <c r="G10">
        <v>2884.9720000000002</v>
      </c>
      <c r="H10">
        <v>1.7491733780000001</v>
      </c>
      <c r="I10">
        <v>0.72819836000000004</v>
      </c>
      <c r="J10">
        <f>'Aug17 Raw (Spiked)'!W12</f>
        <v>1.758585518770947E-2</v>
      </c>
      <c r="K10">
        <f>'Aug17 Raw (Spiked)'!X12</f>
        <v>2.0647907483437797E-3</v>
      </c>
      <c r="L10">
        <v>1274.16035061866</v>
      </c>
      <c r="M10">
        <v>21.4100915476</v>
      </c>
      <c r="N10">
        <f>'Aug17 Raw (Spiked)'!Y12</f>
        <v>1274.1604298141024</v>
      </c>
      <c r="O10">
        <f>'Aug17 Raw (Spiked)'!Z12</f>
        <v>21.410079680276528</v>
      </c>
      <c r="P10">
        <v>-10.470495600750001</v>
      </c>
      <c r="Q10">
        <v>1340.24039786969</v>
      </c>
      <c r="R10">
        <v>-5.4165369767999998</v>
      </c>
      <c r="T10">
        <v>957.87699999999995</v>
      </c>
      <c r="U10">
        <v>464.22899999999998</v>
      </c>
      <c r="V10">
        <v>1407.1590000000001</v>
      </c>
      <c r="W10">
        <v>965.60599999999999</v>
      </c>
      <c r="X10">
        <v>389.61399999999998</v>
      </c>
      <c r="Y10">
        <v>1456.9780000000001</v>
      </c>
      <c r="Z10">
        <v>0.484643818</v>
      </c>
      <c r="AA10">
        <v>1.469039883</v>
      </c>
      <c r="AB10">
        <f t="shared" si="6"/>
        <v>4.8725835642587879E-3</v>
      </c>
      <c r="AC10">
        <f t="shared" si="7"/>
        <v>1.9538521068055577E-3</v>
      </c>
      <c r="AD10">
        <f t="shared" si="8"/>
        <v>201.2088463314239</v>
      </c>
      <c r="AE10">
        <f t="shared" si="9"/>
        <v>-26.285598637071029</v>
      </c>
      <c r="AG10">
        <f t="shared" si="10"/>
        <v>1.758585518770947E-2</v>
      </c>
      <c r="AH10">
        <f t="shared" si="11"/>
        <v>2.0647907483437797E-3</v>
      </c>
      <c r="AI10">
        <f t="shared" si="0"/>
        <v>8.6038938227679142E-3</v>
      </c>
      <c r="AJ10">
        <f t="shared" si="1"/>
        <v>3.7784225760251368E-4</v>
      </c>
      <c r="AK10">
        <f t="shared" si="2"/>
        <v>1.9842045622213761E-3</v>
      </c>
      <c r="AL10">
        <f t="shared" si="3"/>
        <v>4.8725835642587879E-3</v>
      </c>
      <c r="AO10" s="4" t="s">
        <v>52</v>
      </c>
      <c r="AP10" s="4">
        <f>AG86</f>
        <v>1.0400793539741658E-2</v>
      </c>
      <c r="AQ10" s="4">
        <f>AL86</f>
        <v>4.2797591081178083E-3</v>
      </c>
      <c r="AR10" s="4"/>
      <c r="AS10" s="4">
        <f>'Cylinder Prep Calculations'!W6</f>
        <v>1.0437903734129948E-2</v>
      </c>
      <c r="AT10" s="4">
        <f>AL86</f>
        <v>4.2797591081178083E-3</v>
      </c>
      <c r="AU10" s="4"/>
      <c r="AV10" s="4">
        <f t="shared" si="4"/>
        <v>1.0437903734129948E-2</v>
      </c>
      <c r="AW10" s="4">
        <f t="shared" si="5"/>
        <v>1.0400793539741658E-2</v>
      </c>
      <c r="AY10">
        <f>AL87*1.96/SQRT(20)</f>
        <v>1.1923797862552711E-7</v>
      </c>
      <c r="AZ10">
        <f>AG87*1.96/SQRT(20)</f>
        <v>8.2792467745082015E-8</v>
      </c>
      <c r="BA10" s="17">
        <f>SQRT(0.0005^2+(0.05^2/('Cylinder Prep Calculations'!U6^4)))</f>
        <v>5.0000001244336037E-4</v>
      </c>
      <c r="BF10" s="9"/>
      <c r="BG10" s="9"/>
      <c r="BH10" s="9"/>
    </row>
    <row r="11" spans="1:73" x14ac:dyDescent="0.2">
      <c r="B11">
        <v>4151.6099999999997</v>
      </c>
      <c r="C11">
        <v>7262.0159999999996</v>
      </c>
      <c r="D11">
        <v>3023.1260000000002</v>
      </c>
      <c r="E11">
        <v>4043.221</v>
      </c>
      <c r="F11">
        <v>3109.902</v>
      </c>
      <c r="G11">
        <v>2882.6759999999999</v>
      </c>
      <c r="H11">
        <v>1.7492048200000001</v>
      </c>
      <c r="I11">
        <v>0.72818162600000003</v>
      </c>
      <c r="J11">
        <f>'Aug17 Raw (Spiked)'!W13</f>
        <v>1.7585989508213676E-2</v>
      </c>
      <c r="K11">
        <f>'Aug17 Raw (Spiked)'!X13</f>
        <v>2.0646893165474334E-3</v>
      </c>
      <c r="L11">
        <v>1274.17790424183</v>
      </c>
      <c r="M11">
        <v>21.36005969599</v>
      </c>
      <c r="N11">
        <f>'Aug17 Raw (Spiked)'!Y13</f>
        <v>1274.1777998181374</v>
      </c>
      <c r="O11">
        <f>'Aug17 Raw (Spiked)'!Z13</f>
        <v>21.359903429113423</v>
      </c>
      <c r="P11">
        <v>-10.52150205151</v>
      </c>
      <c r="Q11">
        <v>1340.26022414356</v>
      </c>
      <c r="R11">
        <v>-5.4429910596799997</v>
      </c>
      <c r="T11">
        <v>957.30799999999999</v>
      </c>
      <c r="U11">
        <v>463.98</v>
      </c>
      <c r="V11">
        <v>1406.4</v>
      </c>
      <c r="W11">
        <v>964.67499999999995</v>
      </c>
      <c r="X11">
        <v>389.24900000000002</v>
      </c>
      <c r="Y11">
        <v>1455.7429999999999</v>
      </c>
      <c r="Z11">
        <v>0.48467157</v>
      </c>
      <c r="AA11">
        <v>1.46912025</v>
      </c>
      <c r="AB11">
        <f t="shared" si="6"/>
        <v>4.8724543561696068E-3</v>
      </c>
      <c r="AC11">
        <f t="shared" si="7"/>
        <v>1.9536154260549814E-3</v>
      </c>
      <c r="AD11">
        <f t="shared" si="8"/>
        <v>201.17699343496875</v>
      </c>
      <c r="AE11">
        <f t="shared" si="9"/>
        <v>-26.40354996744998</v>
      </c>
      <c r="AG11">
        <f t="shared" si="10"/>
        <v>1.7585989508213676E-2</v>
      </c>
      <c r="AH11">
        <f t="shared" si="11"/>
        <v>2.0646893165474334E-3</v>
      </c>
      <c r="AI11">
        <f t="shared" si="0"/>
        <v>8.6039667140637988E-3</v>
      </c>
      <c r="AJ11">
        <f t="shared" si="1"/>
        <v>3.7783220769642759E-4</v>
      </c>
      <c r="AK11">
        <f t="shared" si="2"/>
        <v>1.9841022840863119E-3</v>
      </c>
      <c r="AL11">
        <f t="shared" si="3"/>
        <v>4.8724543561696068E-3</v>
      </c>
      <c r="BF11" s="9"/>
      <c r="BG11" s="9"/>
      <c r="BH11" s="9"/>
    </row>
    <row r="12" spans="1:73" x14ac:dyDescent="0.2">
      <c r="B12">
        <v>4149.6400000000003</v>
      </c>
      <c r="C12">
        <v>7258.67</v>
      </c>
      <c r="D12">
        <v>3022.0059999999999</v>
      </c>
      <c r="E12">
        <v>4039.5450000000001</v>
      </c>
      <c r="F12">
        <v>3107.1329999999998</v>
      </c>
      <c r="G12">
        <v>2880.05</v>
      </c>
      <c r="H12">
        <v>1.7492291179999999</v>
      </c>
      <c r="I12">
        <v>0.72825739599999995</v>
      </c>
      <c r="J12">
        <f>'Aug17 Raw (Spiked)'!W14</f>
        <v>1.7585947968219409E-2</v>
      </c>
      <c r="K12">
        <f>'Aug17 Raw (Spiked)'!X14</f>
        <v>2.0648706230772984E-3</v>
      </c>
      <c r="L12">
        <v>1274.1725113800501</v>
      </c>
      <c r="M12">
        <v>21.44974436195</v>
      </c>
      <c r="N12">
        <f>'Aug17 Raw (Spiked)'!Y14</f>
        <v>1274.1724279661457</v>
      </c>
      <c r="O12">
        <f>'Aug17 Raw (Spiked)'!Z14</f>
        <v>21.44959208994468</v>
      </c>
      <c r="P12">
        <v>-10.430973532639999</v>
      </c>
      <c r="Q12">
        <v>1340.2521281122299</v>
      </c>
      <c r="R12">
        <v>-5.3960396298499997</v>
      </c>
      <c r="T12">
        <v>956.83199999999999</v>
      </c>
      <c r="U12">
        <v>463.80599999999998</v>
      </c>
      <c r="V12">
        <v>1405.472</v>
      </c>
      <c r="W12">
        <v>963.78800000000001</v>
      </c>
      <c r="X12">
        <v>388.91399999999999</v>
      </c>
      <c r="Y12">
        <v>1454.144</v>
      </c>
      <c r="Z12">
        <v>0.48473072299999997</v>
      </c>
      <c r="AA12">
        <v>1.4688797760000001</v>
      </c>
      <c r="AB12">
        <f t="shared" si="6"/>
        <v>4.8728388456088277E-3</v>
      </c>
      <c r="AC12">
        <f t="shared" si="7"/>
        <v>1.9533566704982032E-3</v>
      </c>
      <c r="AD12">
        <f t="shared" si="8"/>
        <v>201.27177931388118</v>
      </c>
      <c r="AE12">
        <f t="shared" si="9"/>
        <v>-26.532502415380964</v>
      </c>
      <c r="AG12">
        <f t="shared" si="10"/>
        <v>1.7585947968219409E-2</v>
      </c>
      <c r="AH12">
        <f t="shared" si="11"/>
        <v>2.0648706230772984E-3</v>
      </c>
      <c r="AI12">
        <f t="shared" si="0"/>
        <v>8.6039369490046123E-3</v>
      </c>
      <c r="AJ12">
        <f t="shared" si="1"/>
        <v>3.7785004454462E-4</v>
      </c>
      <c r="AK12">
        <f t="shared" si="2"/>
        <v>1.98428381187235E-3</v>
      </c>
      <c r="AL12">
        <f t="shared" si="3"/>
        <v>4.8728388456088277E-3</v>
      </c>
      <c r="BF12" s="9"/>
      <c r="BG12" s="9"/>
      <c r="BH12" s="9"/>
    </row>
    <row r="13" spans="1:73" x14ac:dyDescent="0.2">
      <c r="B13">
        <v>4147.3429999999998</v>
      </c>
      <c r="C13">
        <v>7254.65</v>
      </c>
      <c r="D13">
        <v>3020.4090000000001</v>
      </c>
      <c r="E13">
        <v>4035.4670000000001</v>
      </c>
      <c r="F13">
        <v>3104.0349999999999</v>
      </c>
      <c r="G13">
        <v>2877.433</v>
      </c>
      <c r="H13">
        <v>1.7492282050000001</v>
      </c>
      <c r="I13">
        <v>0.72827556100000002</v>
      </c>
      <c r="J13">
        <f>'Aug17 Raw (Spiked)'!W15</f>
        <v>1.7585663723126962E-2</v>
      </c>
      <c r="K13">
        <f>'Aug17 Raw (Spiked)'!X15</f>
        <v>2.0648197411444191E-3</v>
      </c>
      <c r="L13">
        <v>1274.13548743773</v>
      </c>
      <c r="M13">
        <v>21.424343329020001</v>
      </c>
      <c r="N13">
        <f>'Aug17 Raw (Spiked)'!Y15</f>
        <v>1274.1356700755161</v>
      </c>
      <c r="O13">
        <f>'Aug17 Raw (Spiked)'!Z15</f>
        <v>21.424421830363638</v>
      </c>
      <c r="P13">
        <v>-10.455278153789999</v>
      </c>
      <c r="Q13">
        <v>1340.2138431278399</v>
      </c>
      <c r="R13">
        <v>-5.4086446989199999</v>
      </c>
      <c r="T13">
        <v>956.41099999999994</v>
      </c>
      <c r="U13">
        <v>463.63200000000001</v>
      </c>
      <c r="V13">
        <v>1404.5989999999999</v>
      </c>
      <c r="W13">
        <v>962.93799999999999</v>
      </c>
      <c r="X13">
        <v>388.62599999999998</v>
      </c>
      <c r="Y13">
        <v>1452.8019999999999</v>
      </c>
      <c r="Z13">
        <v>0.48476237599999999</v>
      </c>
      <c r="AA13">
        <v>1.4686141619999999</v>
      </c>
      <c r="AB13">
        <f t="shared" si="6"/>
        <v>4.8726686953742436E-3</v>
      </c>
      <c r="AC13">
        <f t="shared" si="7"/>
        <v>1.9532183854872771E-3</v>
      </c>
      <c r="AD13">
        <f t="shared" si="8"/>
        <v>201.22983319550426</v>
      </c>
      <c r="AE13">
        <f t="shared" si="9"/>
        <v>-26.60141761431656</v>
      </c>
      <c r="AG13">
        <f t="shared" si="10"/>
        <v>1.7585663723126962E-2</v>
      </c>
      <c r="AH13">
        <f t="shared" si="11"/>
        <v>2.0648197411444191E-3</v>
      </c>
      <c r="AI13">
        <f t="shared" si="0"/>
        <v>8.6037961942595029E-3</v>
      </c>
      <c r="AJ13">
        <f t="shared" si="1"/>
        <v>3.7784525587888034E-4</v>
      </c>
      <c r="AK13">
        <f t="shared" si="2"/>
        <v>1.9842350762460203E-3</v>
      </c>
      <c r="AL13">
        <f t="shared" si="3"/>
        <v>4.8726686953742436E-3</v>
      </c>
      <c r="AO13" s="9"/>
      <c r="AP13" s="1" t="s">
        <v>187</v>
      </c>
      <c r="AS13" s="1" t="s">
        <v>199</v>
      </c>
      <c r="AV13" s="23" t="s">
        <v>201</v>
      </c>
      <c r="BF13" s="9"/>
      <c r="BG13" s="9"/>
      <c r="BH13" s="9"/>
    </row>
    <row r="14" spans="1:73" x14ac:dyDescent="0.2">
      <c r="B14">
        <v>4143.4359999999997</v>
      </c>
      <c r="C14">
        <v>7247.723</v>
      </c>
      <c r="D14">
        <v>3017.538</v>
      </c>
      <c r="E14">
        <v>4030.6770000000001</v>
      </c>
      <c r="F14">
        <v>3100.35</v>
      </c>
      <c r="G14">
        <v>2873.76</v>
      </c>
      <c r="H14">
        <v>1.749205876</v>
      </c>
      <c r="I14">
        <v>0.72826955999999998</v>
      </c>
      <c r="J14">
        <f>'Aug17 Raw (Spiked)'!W16</f>
        <v>1.7585331247598392E-2</v>
      </c>
      <c r="K14">
        <f>'Aug17 Raw (Spiked)'!X16</f>
        <v>2.0647910287325648E-3</v>
      </c>
      <c r="L14">
        <v>1274.0925465190401</v>
      </c>
      <c r="M14">
        <v>21.41015751191</v>
      </c>
      <c r="N14">
        <f>'Aug17 Raw (Spiked)'!Y16</f>
        <v>1274.0926751410716</v>
      </c>
      <c r="O14">
        <f>'Aug17 Raw (Spiked)'!Z16</f>
        <v>21.410218382918124</v>
      </c>
      <c r="P14">
        <v>-10.46808045729</v>
      </c>
      <c r="Q14">
        <v>1340.16902753769</v>
      </c>
      <c r="R14">
        <v>-5.4152843985499999</v>
      </c>
      <c r="T14">
        <v>955.98500000000001</v>
      </c>
      <c r="U14">
        <v>463.44600000000003</v>
      </c>
      <c r="V14">
        <v>1403.742</v>
      </c>
      <c r="W14">
        <v>962.09400000000005</v>
      </c>
      <c r="X14">
        <v>388.29300000000001</v>
      </c>
      <c r="Y14">
        <v>1451.279</v>
      </c>
      <c r="Z14">
        <v>0.48478375400000001</v>
      </c>
      <c r="AA14">
        <v>1.468373248</v>
      </c>
      <c r="AB14">
        <f t="shared" si="6"/>
        <v>4.8724909404130228E-3</v>
      </c>
      <c r="AC14">
        <f t="shared" si="7"/>
        <v>1.953105944853111E-3</v>
      </c>
      <c r="AD14">
        <f t="shared" si="8"/>
        <v>201.18601232941091</v>
      </c>
      <c r="AE14">
        <f t="shared" si="9"/>
        <v>-26.657453106667674</v>
      </c>
      <c r="AG14">
        <f t="shared" si="10"/>
        <v>1.7585331247598392E-2</v>
      </c>
      <c r="AH14">
        <f t="shared" si="11"/>
        <v>2.0647910287325648E-3</v>
      </c>
      <c r="AI14">
        <f t="shared" si="0"/>
        <v>8.6036314297423169E-3</v>
      </c>
      <c r="AJ14">
        <f t="shared" si="1"/>
        <v>3.7784273345699087E-4</v>
      </c>
      <c r="AK14">
        <f t="shared" si="2"/>
        <v>1.9842094050670422E-3</v>
      </c>
      <c r="AL14">
        <f t="shared" si="3"/>
        <v>4.8724909404130228E-3</v>
      </c>
      <c r="AO14" s="9"/>
      <c r="AP14" s="18">
        <f t="array" ref="AP14:AQ18">LINEST(AQ8:AQ10,AP8:AP10,TRUE,TRUE)</f>
        <v>8.2528757158708388E-2</v>
      </c>
      <c r="AQ14" s="18">
        <v>3.421996354355568E-3</v>
      </c>
      <c r="AS14" s="18">
        <f t="array" ref="AS14:AT18">LINEST(AT8:AT10,AS8:AS10,TRUE,TRUE)</f>
        <v>8.4162970669763915E-2</v>
      </c>
      <c r="AT14" s="18">
        <v>3.4012724703536322E-3</v>
      </c>
      <c r="AV14" s="18" t="s">
        <v>191</v>
      </c>
      <c r="AW14" s="18" t="s">
        <v>192</v>
      </c>
      <c r="BF14" s="9"/>
      <c r="BG14" s="9"/>
      <c r="BH14" s="9"/>
    </row>
    <row r="15" spans="1:73" x14ac:dyDescent="0.2">
      <c r="B15">
        <v>4141.5249999999996</v>
      </c>
      <c r="C15">
        <v>7244.41</v>
      </c>
      <c r="D15">
        <v>3016.2460000000001</v>
      </c>
      <c r="E15">
        <v>4026.549</v>
      </c>
      <c r="F15">
        <v>3097.1410000000001</v>
      </c>
      <c r="G15">
        <v>2871.1559999999999</v>
      </c>
      <c r="H15">
        <v>1.7492131280000001</v>
      </c>
      <c r="I15">
        <v>0.72829352999999997</v>
      </c>
      <c r="J15">
        <f>'Aug17 Raw (Spiked)'!W17</f>
        <v>1.758550174784081E-2</v>
      </c>
      <c r="K15">
        <f>'Aug17 Raw (Spiked)'!X17</f>
        <v>2.0648295529874651E-3</v>
      </c>
      <c r="L15">
        <v>1274.1148650692801</v>
      </c>
      <c r="M15">
        <v>21.42922893603</v>
      </c>
      <c r="N15">
        <f>'Aug17 Raw (Spiked)'!Y17</f>
        <v>1274.1147238216986</v>
      </c>
      <c r="O15">
        <f>'Aug17 Raw (Spiked)'!Z17</f>
        <v>21.429275549993633</v>
      </c>
      <c r="P15">
        <v>-10.44964240697</v>
      </c>
      <c r="Q15">
        <v>1340.1920048335401</v>
      </c>
      <c r="R15">
        <v>-5.4057218266899998</v>
      </c>
      <c r="T15">
        <v>955.55</v>
      </c>
      <c r="U15">
        <v>463.25799999999998</v>
      </c>
      <c r="V15">
        <v>1402.7260000000001</v>
      </c>
      <c r="W15">
        <v>961.23699999999997</v>
      </c>
      <c r="X15">
        <v>387.93799999999999</v>
      </c>
      <c r="Y15">
        <v>1449.6849999999999</v>
      </c>
      <c r="Z15">
        <v>0.484807457</v>
      </c>
      <c r="AA15">
        <v>1.467977984</v>
      </c>
      <c r="AB15">
        <f t="shared" si="6"/>
        <v>4.8727386229570381E-3</v>
      </c>
      <c r="AC15">
        <f t="shared" si="7"/>
        <v>1.9529510085152253E-3</v>
      </c>
      <c r="AD15">
        <f t="shared" si="8"/>
        <v>201.24707202372494</v>
      </c>
      <c r="AE15">
        <f t="shared" si="9"/>
        <v>-26.734666598399293</v>
      </c>
      <c r="AG15">
        <f t="shared" si="10"/>
        <v>1.758550174784081E-2</v>
      </c>
      <c r="AH15">
        <f t="shared" si="11"/>
        <v>2.0648295529874651E-3</v>
      </c>
      <c r="AI15">
        <f t="shared" si="0"/>
        <v>8.6037159057705086E-3</v>
      </c>
      <c r="AJ15">
        <f t="shared" si="1"/>
        <v>3.7784636627804049E-4</v>
      </c>
      <c r="AK15">
        <f t="shared" si="2"/>
        <v>1.9842463770455439E-3</v>
      </c>
      <c r="AL15">
        <f t="shared" si="3"/>
        <v>4.8727386229570381E-3</v>
      </c>
      <c r="AO15" s="9"/>
      <c r="AP15" s="5">
        <v>2.5865659584000956E-4</v>
      </c>
      <c r="AQ15" s="5">
        <v>3.6616159983196279E-6</v>
      </c>
      <c r="AS15" s="5">
        <v>7.2744320732285057E-7</v>
      </c>
      <c r="AT15" s="5">
        <v>1.0273219931154799E-8</v>
      </c>
      <c r="AV15" s="5" t="s">
        <v>193</v>
      </c>
      <c r="AW15" s="5" t="s">
        <v>193</v>
      </c>
      <c r="BF15" s="9"/>
      <c r="BG15" s="9"/>
      <c r="BH15" s="9"/>
    </row>
    <row r="16" spans="1:73" x14ac:dyDescent="0.2">
      <c r="B16">
        <v>4139.0320000000002</v>
      </c>
      <c r="C16">
        <v>7240.1310000000003</v>
      </c>
      <c r="D16">
        <v>3014.6060000000002</v>
      </c>
      <c r="E16">
        <v>4022.37</v>
      </c>
      <c r="F16">
        <v>3094.0410000000002</v>
      </c>
      <c r="G16">
        <v>2868.3449999999998</v>
      </c>
      <c r="H16">
        <v>1.7492330700000001</v>
      </c>
      <c r="I16">
        <v>0.72833592400000002</v>
      </c>
      <c r="J16">
        <f>'Aug17 Raw (Spiked)'!W18</f>
        <v>1.7585473037084399E-2</v>
      </c>
      <c r="K16">
        <f>'Aug17 Raw (Spiked)'!X18</f>
        <v>2.0647670071784778E-3</v>
      </c>
      <c r="L16">
        <v>1274.11092784632</v>
      </c>
      <c r="M16">
        <v>21.398190993549999</v>
      </c>
      <c r="N16">
        <f>'Aug17 Raw (Spiked)'!Y18</f>
        <v>1274.1110110158415</v>
      </c>
      <c r="O16">
        <f>'Aug17 Raw (Spiked)'!Z18</f>
        <v>21.398335407612379</v>
      </c>
      <c r="P16">
        <v>-10.48077135654</v>
      </c>
      <c r="Q16">
        <v>1340.1886980218801</v>
      </c>
      <c r="R16">
        <v>-5.4218663612900002</v>
      </c>
      <c r="T16">
        <v>955.16300000000001</v>
      </c>
      <c r="U16">
        <v>463.08600000000001</v>
      </c>
      <c r="V16">
        <v>1401.923</v>
      </c>
      <c r="W16">
        <v>960.41099999999994</v>
      </c>
      <c r="X16">
        <v>387.62700000000001</v>
      </c>
      <c r="Y16">
        <v>1448.4449999999999</v>
      </c>
      <c r="Z16">
        <v>0.48482341499999998</v>
      </c>
      <c r="AA16">
        <v>1.467730763</v>
      </c>
      <c r="AB16">
        <f t="shared" si="6"/>
        <v>4.8728157630152187E-3</v>
      </c>
      <c r="AC16">
        <f t="shared" si="7"/>
        <v>1.9528211340593055E-3</v>
      </c>
      <c r="AD16">
        <f t="shared" si="8"/>
        <v>201.26608890031039</v>
      </c>
      <c r="AE16">
        <f t="shared" si="9"/>
        <v>-26.799390344714457</v>
      </c>
      <c r="AG16">
        <f t="shared" si="10"/>
        <v>1.7585473037084399E-2</v>
      </c>
      <c r="AH16">
        <f t="shared" si="11"/>
        <v>2.0647670071784778E-3</v>
      </c>
      <c r="AI16">
        <f t="shared" si="0"/>
        <v>8.6037037482774407E-3</v>
      </c>
      <c r="AJ16">
        <f t="shared" si="1"/>
        <v>3.7784023296934591E-4</v>
      </c>
      <c r="AK16">
        <f t="shared" si="2"/>
        <v>1.9841839572758658E-3</v>
      </c>
      <c r="AL16">
        <f t="shared" si="3"/>
        <v>4.8728157630152187E-3</v>
      </c>
      <c r="AO16" s="9"/>
      <c r="AP16" s="5">
        <v>0.99999017726926076</v>
      </c>
      <c r="AQ16" s="5">
        <v>1.3173719396542883E-6</v>
      </c>
      <c r="AS16" s="5">
        <v>0.99999999992529387</v>
      </c>
      <c r="AT16" s="5">
        <v>3.6330412224623576E-9</v>
      </c>
      <c r="AV16" s="5" t="s">
        <v>194</v>
      </c>
      <c r="AW16" s="5" t="s">
        <v>195</v>
      </c>
    </row>
    <row r="17" spans="1:49" x14ac:dyDescent="0.2">
      <c r="B17">
        <v>4136.451</v>
      </c>
      <c r="C17">
        <v>7235.7020000000002</v>
      </c>
      <c r="D17">
        <v>3012.8139999999999</v>
      </c>
      <c r="E17">
        <v>4018.2919999999999</v>
      </c>
      <c r="F17">
        <v>3090.8290000000002</v>
      </c>
      <c r="G17">
        <v>2865.5349999999999</v>
      </c>
      <c r="H17">
        <v>1.7492534710000001</v>
      </c>
      <c r="I17">
        <v>0.72835730300000001</v>
      </c>
      <c r="J17">
        <f>'Aug17 Raw (Spiked)'!W19</f>
        <v>1.7585566847418473E-2</v>
      </c>
      <c r="K17">
        <f>'Aug17 Raw (Spiked)'!X19</f>
        <v>2.0647315226338643E-3</v>
      </c>
      <c r="L17">
        <v>1274.12304669474</v>
      </c>
      <c r="M17">
        <v>21.380780868919999</v>
      </c>
      <c r="N17">
        <f>'Aug17 Raw (Spiked)'!Y19</f>
        <v>1274.1231423422614</v>
      </c>
      <c r="O17">
        <f>'Aug17 Raw (Spiked)'!Z19</f>
        <v>21.380781923526769</v>
      </c>
      <c r="P17">
        <v>-10.498728818949999</v>
      </c>
      <c r="Q17">
        <v>1340.20192368008</v>
      </c>
      <c r="R17">
        <v>-5.4311798253600001</v>
      </c>
      <c r="T17">
        <v>954.76900000000001</v>
      </c>
      <c r="U17">
        <v>462.90499999999997</v>
      </c>
      <c r="V17">
        <v>1401.0730000000001</v>
      </c>
      <c r="W17">
        <v>959.58699999999999</v>
      </c>
      <c r="X17">
        <v>387.3</v>
      </c>
      <c r="Y17">
        <v>1446.9960000000001</v>
      </c>
      <c r="Z17">
        <v>0.48483495300000001</v>
      </c>
      <c r="AA17">
        <v>1.4674473699999999</v>
      </c>
      <c r="AB17">
        <f t="shared" si="6"/>
        <v>4.8727561452971239E-3</v>
      </c>
      <c r="AC17">
        <f t="shared" si="7"/>
        <v>1.9525793779024681E-3</v>
      </c>
      <c r="AD17">
        <f t="shared" si="8"/>
        <v>201.25139170129279</v>
      </c>
      <c r="AE17">
        <f t="shared" si="9"/>
        <v>-26.919871035505196</v>
      </c>
      <c r="AG17">
        <f t="shared" si="10"/>
        <v>1.7585566847418473E-2</v>
      </c>
      <c r="AH17">
        <f t="shared" si="11"/>
        <v>2.0647315226338643E-3</v>
      </c>
      <c r="AI17">
        <f t="shared" si="0"/>
        <v>8.603752372409814E-3</v>
      </c>
      <c r="AJ17">
        <f t="shared" si="1"/>
        <v>3.7783669478434577E-4</v>
      </c>
      <c r="AK17">
        <f t="shared" si="2"/>
        <v>1.9841479489722414E-3</v>
      </c>
      <c r="AL17">
        <f t="shared" si="3"/>
        <v>4.8727561452971239E-3</v>
      </c>
      <c r="AO17" s="9"/>
      <c r="AP17" s="5">
        <v>101803.68410854366</v>
      </c>
      <c r="AQ17" s="5">
        <v>1</v>
      </c>
      <c r="AS17" s="5">
        <v>13385787510.654343</v>
      </c>
      <c r="AT17" s="5">
        <v>1</v>
      </c>
      <c r="AV17" s="5" t="s">
        <v>196</v>
      </c>
      <c r="AW17" s="5" t="s">
        <v>197</v>
      </c>
    </row>
    <row r="18" spans="1:49" x14ac:dyDescent="0.2">
      <c r="A18" s="1" t="s">
        <v>203</v>
      </c>
      <c r="E18">
        <v>4044.2550000000001</v>
      </c>
      <c r="F18">
        <v>3111.0390000000002</v>
      </c>
      <c r="G18">
        <v>2885.596</v>
      </c>
      <c r="S18" s="1" t="s">
        <v>209</v>
      </c>
      <c r="W18">
        <v>956.351</v>
      </c>
      <c r="X18">
        <v>385.84699999999998</v>
      </c>
      <c r="Y18">
        <v>1420.998</v>
      </c>
      <c r="AN18" s="11"/>
      <c r="AP18" s="5">
        <v>1.7667712028368372E-7</v>
      </c>
      <c r="AQ18" s="5">
        <v>1.7354688273885018E-12</v>
      </c>
      <c r="AS18" s="5">
        <v>1.7667885573931211E-7</v>
      </c>
      <c r="AT18" s="5">
        <v>1.3198988524110782E-17</v>
      </c>
      <c r="AV18" s="5" t="s">
        <v>198</v>
      </c>
      <c r="AW18" s="5" t="s">
        <v>198</v>
      </c>
    </row>
    <row r="19" spans="1:49" x14ac:dyDescent="0.2">
      <c r="B19">
        <v>4151.1549999999997</v>
      </c>
      <c r="C19">
        <v>7262.3649999999998</v>
      </c>
      <c r="D19">
        <v>3025.1640000000002</v>
      </c>
      <c r="E19">
        <v>4064.998</v>
      </c>
      <c r="F19">
        <v>3127.1210000000001</v>
      </c>
      <c r="G19">
        <v>2900.2429999999999</v>
      </c>
      <c r="H19">
        <v>1.7494808690000001</v>
      </c>
      <c r="I19">
        <v>0.72875255999999999</v>
      </c>
      <c r="J19">
        <f>'Aug17 Raw (Spiked)'!W29</f>
        <v>1.7586359817228371E-2</v>
      </c>
      <c r="K19">
        <f>'Aug17 Raw (Spiked)'!X29</f>
        <v>2.0647642681670833E-3</v>
      </c>
      <c r="L19">
        <v>1274.2256145697399</v>
      </c>
      <c r="M19">
        <v>21.397009366950002</v>
      </c>
      <c r="N19">
        <f>'Aug17 Raw (Spiked)'!Y29</f>
        <v>1274.2256872878702</v>
      </c>
      <c r="O19">
        <f>'Aug17 Raw (Spiked)'!Z29</f>
        <v>21.396980474261973</v>
      </c>
      <c r="P19">
        <v>-10.485934394339999</v>
      </c>
      <c r="Q19">
        <v>1340.3094456941101</v>
      </c>
      <c r="R19">
        <v>-5.4245441124899996</v>
      </c>
      <c r="T19">
        <v>966.71600000000001</v>
      </c>
      <c r="U19">
        <v>468.75299999999999</v>
      </c>
      <c r="V19">
        <v>1404.028</v>
      </c>
      <c r="W19">
        <v>955.14300000000003</v>
      </c>
      <c r="X19">
        <v>385.572</v>
      </c>
      <c r="Y19">
        <v>1432.62</v>
      </c>
      <c r="Z19">
        <v>0.48489186000000001</v>
      </c>
      <c r="AA19">
        <v>1.4523678600000001</v>
      </c>
      <c r="AB19">
        <f t="shared" si="6"/>
        <v>4.8738055688216523E-3</v>
      </c>
      <c r="AC19">
        <f t="shared" si="7"/>
        <v>1.9521470823461299E-3</v>
      </c>
      <c r="AD19">
        <f t="shared" si="8"/>
        <v>201.51009979825773</v>
      </c>
      <c r="AE19">
        <f t="shared" si="9"/>
        <v>-27.135308226163279</v>
      </c>
      <c r="AG19">
        <f t="shared" si="10"/>
        <v>1.7586359817228371E-2</v>
      </c>
      <c r="AH19">
        <f t="shared" si="11"/>
        <v>2.0647642681670833E-3</v>
      </c>
      <c r="AI19">
        <f t="shared" ref="AI19:AI28" si="12">$E$2*(Q19/1000+1)</f>
        <v>8.6041476770943957E-3</v>
      </c>
      <c r="AJ19">
        <f t="shared" ref="AJ19:AJ28" si="13">$D$2*(R19/1000+1)</f>
        <v>3.7783921569166503E-4</v>
      </c>
      <c r="AK19">
        <f t="shared" ref="AK19:AK28" si="14">$F$2*(P19/1000+1)</f>
        <v>1.9841736043524692E-3</v>
      </c>
      <c r="AL19">
        <f t="shared" ref="AL19:AL28" si="15">AB19</f>
        <v>4.8738055688216523E-3</v>
      </c>
    </row>
    <row r="20" spans="1:49" x14ac:dyDescent="0.2">
      <c r="B20">
        <v>4158.8879999999999</v>
      </c>
      <c r="C20">
        <v>7275.6970000000001</v>
      </c>
      <c r="D20">
        <v>3030.7640000000001</v>
      </c>
      <c r="E20">
        <v>4064.9810000000002</v>
      </c>
      <c r="F20">
        <v>3127.0450000000001</v>
      </c>
      <c r="G20">
        <v>2900.1080000000002</v>
      </c>
      <c r="H20">
        <v>1.7494332530000001</v>
      </c>
      <c r="I20">
        <v>0.72874394200000003</v>
      </c>
      <c r="J20">
        <f>'Aug17 Raw (Spiked)'!W30</f>
        <v>1.7585705294605073E-2</v>
      </c>
      <c r="K20">
        <f>'Aug17 Raw (Spiked)'!X30</f>
        <v>2.0648381352539741E-3</v>
      </c>
      <c r="L20">
        <v>1274.14082600602</v>
      </c>
      <c r="M20">
        <v>21.433497233899999</v>
      </c>
      <c r="N20">
        <f>'Aug17 Raw (Spiked)'!Y30</f>
        <v>1274.1410459989236</v>
      </c>
      <c r="O20">
        <f>'Aug17 Raw (Spiked)'!Z30</f>
        <v>21.433521023064284</v>
      </c>
      <c r="P20">
        <v>-10.446242111769999</v>
      </c>
      <c r="Q20">
        <v>1340.21921537721</v>
      </c>
      <c r="R20">
        <v>-5.4039583325500002</v>
      </c>
      <c r="T20">
        <v>965.47400000000005</v>
      </c>
      <c r="U20">
        <v>468.245</v>
      </c>
      <c r="V20">
        <v>1409.94</v>
      </c>
      <c r="W20">
        <v>953.57799999999997</v>
      </c>
      <c r="X20">
        <v>385.005</v>
      </c>
      <c r="Y20">
        <v>1435.296</v>
      </c>
      <c r="Z20">
        <v>0.48499015000000001</v>
      </c>
      <c r="AA20">
        <v>1.4603605630000001</v>
      </c>
      <c r="AB20">
        <f t="shared" si="6"/>
        <v>4.873041073505128E-3</v>
      </c>
      <c r="AC20">
        <f t="shared" si="7"/>
        <v>1.950273820746041E-3</v>
      </c>
      <c r="AD20">
        <f t="shared" si="8"/>
        <v>201.32163334610209</v>
      </c>
      <c r="AE20">
        <f t="shared" si="9"/>
        <v>-28.068859845128415</v>
      </c>
      <c r="AG20">
        <f t="shared" si="10"/>
        <v>1.7585705294605073E-2</v>
      </c>
      <c r="AH20">
        <f t="shared" si="11"/>
        <v>2.0648381352539741E-3</v>
      </c>
      <c r="AI20">
        <f t="shared" si="12"/>
        <v>8.6038159453343133E-3</v>
      </c>
      <c r="AJ20">
        <f t="shared" si="13"/>
        <v>3.7784703622946426E-4</v>
      </c>
      <c r="AK20">
        <f t="shared" si="14"/>
        <v>1.9842531953174788E-3</v>
      </c>
      <c r="AL20">
        <f t="shared" si="15"/>
        <v>4.873041073505128E-3</v>
      </c>
      <c r="AP20" s="1" t="s">
        <v>188</v>
      </c>
      <c r="AS20" s="1" t="s">
        <v>190</v>
      </c>
      <c r="AV20" s="1" t="s">
        <v>186</v>
      </c>
    </row>
    <row r="21" spans="1:49" x14ac:dyDescent="0.2">
      <c r="B21">
        <v>4158.3530000000001</v>
      </c>
      <c r="C21">
        <v>7274.8760000000002</v>
      </c>
      <c r="D21">
        <v>3030.14</v>
      </c>
      <c r="E21">
        <v>4061.7809999999999</v>
      </c>
      <c r="F21">
        <v>3124.576</v>
      </c>
      <c r="G21">
        <v>2897.7359999999999</v>
      </c>
      <c r="H21">
        <v>1.749461006</v>
      </c>
      <c r="I21">
        <v>0.72868765199999996</v>
      </c>
      <c r="J21">
        <f>'Aug17 Raw (Spiked)'!W31</f>
        <v>1.758618190180496E-2</v>
      </c>
      <c r="K21">
        <f>'Aug17 Raw (Spiked)'!X31</f>
        <v>2.0647540875054406E-3</v>
      </c>
      <c r="L21">
        <v>1274.2025860205899</v>
      </c>
      <c r="M21">
        <v>21.391852733730001</v>
      </c>
      <c r="N21">
        <f>'Aug17 Raw (Spiked)'!Y31</f>
        <v>1274.2026796939001</v>
      </c>
      <c r="O21">
        <f>'Aug17 Raw (Spiked)'!Z31</f>
        <v>21.391944307556976</v>
      </c>
      <c r="P21">
        <v>-10.490331079840001</v>
      </c>
      <c r="Q21">
        <v>1340.2853456614801</v>
      </c>
      <c r="R21">
        <v>-5.42682440907</v>
      </c>
      <c r="T21">
        <v>964.50800000000004</v>
      </c>
      <c r="U21">
        <v>467.81599999999997</v>
      </c>
      <c r="V21">
        <v>1412.2090000000001</v>
      </c>
      <c r="W21">
        <v>952.36699999999996</v>
      </c>
      <c r="X21">
        <v>384.54</v>
      </c>
      <c r="Y21">
        <v>1436.327</v>
      </c>
      <c r="Z21">
        <v>0.485031194</v>
      </c>
      <c r="AA21">
        <v>1.464176023</v>
      </c>
      <c r="AB21">
        <f t="shared" si="6"/>
        <v>4.8728919228471267E-3</v>
      </c>
      <c r="AC21">
        <f t="shared" si="7"/>
        <v>1.9500064656543597E-3</v>
      </c>
      <c r="AD21">
        <f t="shared" si="8"/>
        <v>201.28486412758284</v>
      </c>
      <c r="AE21">
        <f t="shared" si="9"/>
        <v>-28.202097924991843</v>
      </c>
      <c r="AG21">
        <f t="shared" si="10"/>
        <v>1.758618190180496E-2</v>
      </c>
      <c r="AH21">
        <f t="shared" si="11"/>
        <v>2.0647540875054406E-3</v>
      </c>
      <c r="AI21">
        <f t="shared" si="12"/>
        <v>8.6040590733244323E-3</v>
      </c>
      <c r="AJ21">
        <f t="shared" si="13"/>
        <v>3.778383494069943E-4</v>
      </c>
      <c r="AK21">
        <f t="shared" si="14"/>
        <v>1.9841647881187049E-3</v>
      </c>
      <c r="AL21">
        <f t="shared" si="15"/>
        <v>4.8728919228471267E-3</v>
      </c>
      <c r="AP21" s="18">
        <f t="array" ref="AP21:AQ25">LINEST(AQ7:AQ10,AP7:AP10,TRUE,TRUE)</f>
        <v>8.2519855033273318E-2</v>
      </c>
      <c r="AQ21" s="18">
        <v>3.4221322226159565E-3</v>
      </c>
      <c r="AS21" s="18">
        <f t="array" ref="AS21:AT25">LINEST(AT7:AT10,AS7:AS10,TRUE,TRUE)</f>
        <v>8.3427920459377108E-2</v>
      </c>
      <c r="AT21" s="18">
        <v>3.4124376277321049E-3</v>
      </c>
      <c r="AV21" s="18">
        <f t="array" ref="AV21:AW25">LINEST(AW7:AW10,AV7:AV10,TRUE,TRUE)</f>
        <v>1.0110003220414714</v>
      </c>
      <c r="AW21" s="18">
        <v>-1.1743419560571178E-4</v>
      </c>
    </row>
    <row r="22" spans="1:49" x14ac:dyDescent="0.2">
      <c r="B22">
        <v>4156.3950000000004</v>
      </c>
      <c r="C22">
        <v>7271.35</v>
      </c>
      <c r="D22">
        <v>3028.8380000000002</v>
      </c>
      <c r="E22">
        <v>4058.0540000000001</v>
      </c>
      <c r="F22">
        <v>3121.712</v>
      </c>
      <c r="G22">
        <v>2895.239</v>
      </c>
      <c r="H22">
        <v>1.749436599</v>
      </c>
      <c r="I22">
        <v>0.72871744999999999</v>
      </c>
      <c r="J22">
        <f>'Aug17 Raw (Spiked)'!W32</f>
        <v>1.758594868245714E-2</v>
      </c>
      <c r="K22">
        <f>'Aug17 Raw (Spiked)'!X32</f>
        <v>2.0648124966290509E-3</v>
      </c>
      <c r="L22">
        <v>1274.17253296798</v>
      </c>
      <c r="M22">
        <v>21.420742704889999</v>
      </c>
      <c r="N22">
        <f>'Aug17 Raw (Spiked)'!Y32</f>
        <v>1274.1725203296483</v>
      </c>
      <c r="O22">
        <f>'Aug17 Raw (Spiked)'!Z32</f>
        <v>21.420838115633334</v>
      </c>
      <c r="P22">
        <v>-10.460188408400001</v>
      </c>
      <c r="Q22">
        <v>1340.25293327997</v>
      </c>
      <c r="R22">
        <v>-5.41119131507</v>
      </c>
      <c r="T22">
        <v>963.82899999999995</v>
      </c>
      <c r="U22">
        <v>467.572</v>
      </c>
      <c r="V22">
        <v>1413.309</v>
      </c>
      <c r="W22">
        <v>951.37800000000004</v>
      </c>
      <c r="X22">
        <v>384.17899999999997</v>
      </c>
      <c r="Y22">
        <v>1436.566</v>
      </c>
      <c r="Z22">
        <v>0.48511881899999998</v>
      </c>
      <c r="AA22">
        <v>1.466348567</v>
      </c>
      <c r="AB22">
        <f t="shared" si="6"/>
        <v>4.8733774053771302E-3</v>
      </c>
      <c r="AC22">
        <f t="shared" si="7"/>
        <v>1.9497839984733425E-3</v>
      </c>
      <c r="AD22">
        <f t="shared" si="8"/>
        <v>201.40454722836276</v>
      </c>
      <c r="AE22">
        <f t="shared" si="9"/>
        <v>-28.31296583420184</v>
      </c>
      <c r="AG22">
        <f t="shared" si="10"/>
        <v>1.758594868245714E-2</v>
      </c>
      <c r="AH22">
        <f t="shared" si="11"/>
        <v>2.0648124966290509E-3</v>
      </c>
      <c r="AI22">
        <f t="shared" si="12"/>
        <v>8.6039399092038109E-3</v>
      </c>
      <c r="AJ22">
        <f t="shared" si="13"/>
        <v>3.7784428841940496E-4</v>
      </c>
      <c r="AK22">
        <f t="shared" si="14"/>
        <v>1.9842252302034761E-3</v>
      </c>
      <c r="AL22">
        <f t="shared" si="15"/>
        <v>4.8733774053771302E-3</v>
      </c>
      <c r="AP22" s="5">
        <v>1.2696968814324697E-4</v>
      </c>
      <c r="AQ22" s="5">
        <v>1.6322580293168197E-6</v>
      </c>
      <c r="AS22" s="5">
        <v>4.9202248978230895E-4</v>
      </c>
      <c r="AT22" s="5">
        <v>6.3111426229809254E-6</v>
      </c>
      <c r="AV22" s="5">
        <v>6.0874517326747661E-3</v>
      </c>
      <c r="AW22" s="5">
        <v>7.8083374018982063E-5</v>
      </c>
    </row>
    <row r="23" spans="1:49" x14ac:dyDescent="0.2">
      <c r="B23">
        <v>4154.107</v>
      </c>
      <c r="C23">
        <v>7267.3850000000002</v>
      </c>
      <c r="D23">
        <v>3027.3919999999998</v>
      </c>
      <c r="E23">
        <v>4054.0720000000001</v>
      </c>
      <c r="F23">
        <v>3118.7469999999998</v>
      </c>
      <c r="G23">
        <v>2892.4380000000001</v>
      </c>
      <c r="H23">
        <v>1.74944571</v>
      </c>
      <c r="I23">
        <v>0.72877088499999998</v>
      </c>
      <c r="J23">
        <f>'Aug17 Raw (Spiked)'!W33</f>
        <v>1.758575481401967E-2</v>
      </c>
      <c r="K23">
        <f>'Aug17 Raw (Spiked)'!X33</f>
        <v>2.0648918988062513E-3</v>
      </c>
      <c r="L23">
        <v>1274.1471137983301</v>
      </c>
      <c r="M23">
        <v>21.46012890858</v>
      </c>
      <c r="N23">
        <f>'Aug17 Raw (Spiked)'!Y33</f>
        <v>1274.14744973033</v>
      </c>
      <c r="O23">
        <f>'Aug17 Raw (Spiked)'!Z33</f>
        <v>21.460116761281121</v>
      </c>
      <c r="P23">
        <v>-10.41963313596</v>
      </c>
      <c r="Q23">
        <v>1340.2251152179001</v>
      </c>
      <c r="R23">
        <v>-5.3901582282699998</v>
      </c>
      <c r="T23">
        <v>963.30700000000002</v>
      </c>
      <c r="U23">
        <v>467.31599999999997</v>
      </c>
      <c r="V23">
        <v>1413.9929999999999</v>
      </c>
      <c r="W23">
        <v>950.48699999999997</v>
      </c>
      <c r="X23">
        <v>383.83699999999999</v>
      </c>
      <c r="Y23">
        <v>1436.432</v>
      </c>
      <c r="Z23">
        <v>0.48511650899999997</v>
      </c>
      <c r="AA23">
        <v>1.4678527459999999</v>
      </c>
      <c r="AB23">
        <f t="shared" si="6"/>
        <v>4.8729981009209417E-3</v>
      </c>
      <c r="AC23">
        <f t="shared" si="7"/>
        <v>1.9497856085517393E-3</v>
      </c>
      <c r="AD23">
        <f t="shared" si="8"/>
        <v>201.31103957226637</v>
      </c>
      <c r="AE23">
        <f t="shared" si="9"/>
        <v>-28.312163441576054</v>
      </c>
      <c r="AG23">
        <f t="shared" si="10"/>
        <v>1.758575481401967E-2</v>
      </c>
      <c r="AH23">
        <f t="shared" si="11"/>
        <v>2.0648918988062513E-3</v>
      </c>
      <c r="AI23">
        <f t="shared" si="12"/>
        <v>8.6038376360986109E-3</v>
      </c>
      <c r="AJ23">
        <f t="shared" si="13"/>
        <v>3.7785227888908021E-4</v>
      </c>
      <c r="AK23">
        <f t="shared" si="14"/>
        <v>1.984306551635773E-3</v>
      </c>
      <c r="AL23">
        <f t="shared" si="15"/>
        <v>4.8729981009209417E-3</v>
      </c>
      <c r="AP23" s="5">
        <v>0.9999952650964985</v>
      </c>
      <c r="AQ23" s="5">
        <v>9.325846897606752E-7</v>
      </c>
      <c r="AS23" s="5">
        <v>0.9999304420365891</v>
      </c>
      <c r="AT23" s="5">
        <v>3.5744246304997886E-6</v>
      </c>
      <c r="AV23" s="5">
        <v>0.99992749516314705</v>
      </c>
      <c r="AW23" s="5">
        <v>4.422386753068634E-5</v>
      </c>
    </row>
    <row r="24" spans="1:49" x14ac:dyDescent="0.2">
      <c r="B24">
        <v>4151.71</v>
      </c>
      <c r="C24">
        <v>7263.3440000000001</v>
      </c>
      <c r="D24">
        <v>3025.817</v>
      </c>
      <c r="E24">
        <v>4050.203</v>
      </c>
      <c r="F24">
        <v>3115.739</v>
      </c>
      <c r="G24">
        <v>2889.712</v>
      </c>
      <c r="H24">
        <v>1.749482413</v>
      </c>
      <c r="I24">
        <v>0.72881216699999996</v>
      </c>
      <c r="J24">
        <f>'Aug17 Raw (Spiked)'!W34</f>
        <v>1.7585936126949021E-2</v>
      </c>
      <c r="K24">
        <f>'Aug17 Raw (Spiked)'!X34</f>
        <v>2.0649823063483208E-3</v>
      </c>
      <c r="L24">
        <v>1274.1705888824399</v>
      </c>
      <c r="M24">
        <v>21.504923455050001</v>
      </c>
      <c r="N24">
        <f>'Aug17 Raw (Spiked)'!Y34</f>
        <v>1274.1708966815838</v>
      </c>
      <c r="O24">
        <f>'Aug17 Raw (Spiked)'!Z34</f>
        <v>21.504839537583422</v>
      </c>
      <c r="P24">
        <v>-10.37532359185</v>
      </c>
      <c r="Q24">
        <v>1340.2486158857701</v>
      </c>
      <c r="R24">
        <v>-5.3671785491800001</v>
      </c>
      <c r="T24">
        <v>962.84199999999998</v>
      </c>
      <c r="U24">
        <v>467.10500000000002</v>
      </c>
      <c r="V24">
        <v>1414.2840000000001</v>
      </c>
      <c r="W24">
        <v>949.61900000000003</v>
      </c>
      <c r="X24">
        <v>383.50700000000001</v>
      </c>
      <c r="Y24">
        <v>1436.011</v>
      </c>
      <c r="Z24">
        <v>0.48513206599999997</v>
      </c>
      <c r="AA24">
        <v>1.468864757</v>
      </c>
      <c r="AB24">
        <f t="shared" si="6"/>
        <v>4.8729109817624476E-3</v>
      </c>
      <c r="AC24">
        <f t="shared" si="7"/>
        <v>1.9497020724613401E-3</v>
      </c>
      <c r="AD24">
        <f t="shared" si="8"/>
        <v>201.28956260784148</v>
      </c>
      <c r="AE24">
        <f t="shared" si="9"/>
        <v>-28.353794174000413</v>
      </c>
      <c r="AG24">
        <f t="shared" si="10"/>
        <v>1.7585936126949021E-2</v>
      </c>
      <c r="AH24">
        <f t="shared" si="11"/>
        <v>2.0649823063483208E-3</v>
      </c>
      <c r="AI24">
        <f t="shared" si="12"/>
        <v>8.6039240363040333E-3</v>
      </c>
      <c r="AJ24">
        <f t="shared" si="13"/>
        <v>3.7786100886916653E-4</v>
      </c>
      <c r="AK24">
        <f t="shared" si="14"/>
        <v>1.9843954011336223E-3</v>
      </c>
      <c r="AL24">
        <f t="shared" si="15"/>
        <v>4.8729109817624476E-3</v>
      </c>
      <c r="AP24" s="5">
        <v>422393.09197184717</v>
      </c>
      <c r="AQ24" s="5">
        <v>2</v>
      </c>
      <c r="AS24" s="5">
        <v>28750.998246750922</v>
      </c>
      <c r="AT24" s="5">
        <v>2</v>
      </c>
      <c r="AV24" s="5">
        <v>27582.366599632085</v>
      </c>
      <c r="AW24" s="5">
        <v>2</v>
      </c>
    </row>
    <row r="25" spans="1:49" x14ac:dyDescent="0.2">
      <c r="B25">
        <v>4149.4059999999999</v>
      </c>
      <c r="C25">
        <v>7259.366</v>
      </c>
      <c r="D25">
        <v>3024.2860000000001</v>
      </c>
      <c r="E25">
        <v>4046.087</v>
      </c>
      <c r="F25">
        <v>3112.6109999999999</v>
      </c>
      <c r="G25">
        <v>2887.2489999999998</v>
      </c>
      <c r="H25">
        <v>1.7494953740000001</v>
      </c>
      <c r="I25">
        <v>0.72884798500000003</v>
      </c>
      <c r="J25">
        <f>'Aug17 Raw (Spiked)'!W35</f>
        <v>1.7586047312611808E-2</v>
      </c>
      <c r="K25">
        <f>'Aug17 Raw (Spiked)'!X35</f>
        <v>2.0649020987347768E-3</v>
      </c>
      <c r="L25">
        <v>1274.1851261367699</v>
      </c>
      <c r="M25">
        <v>21.46521271388</v>
      </c>
      <c r="N25">
        <f>'Aug17 Raw (Spiked)'!Y35</f>
        <v>1274.1852749436573</v>
      </c>
      <c r="O25">
        <f>'Aug17 Raw (Spiked)'!Z35</f>
        <v>21.465162458922158</v>
      </c>
      <c r="P25">
        <v>-10.41582883509</v>
      </c>
      <c r="Q25">
        <v>1340.26498870402</v>
      </c>
      <c r="R25">
        <v>-5.3881852339399998</v>
      </c>
      <c r="T25">
        <v>962.43899999999996</v>
      </c>
      <c r="U25">
        <v>466.94</v>
      </c>
      <c r="V25">
        <v>1414.46</v>
      </c>
      <c r="W25">
        <v>948.8</v>
      </c>
      <c r="X25">
        <v>383.23599999999999</v>
      </c>
      <c r="Y25">
        <v>1435.5340000000001</v>
      </c>
      <c r="Z25">
        <v>0.48516319699999999</v>
      </c>
      <c r="AA25">
        <v>1.469662255</v>
      </c>
      <c r="AB25">
        <f t="shared" si="6"/>
        <v>4.8727133165044414E-3</v>
      </c>
      <c r="AC25">
        <f t="shared" si="7"/>
        <v>1.9496382208772749E-3</v>
      </c>
      <c r="AD25">
        <f t="shared" si="8"/>
        <v>201.24083337551556</v>
      </c>
      <c r="AE25">
        <f t="shared" si="9"/>
        <v>-28.385615009742125</v>
      </c>
      <c r="AG25">
        <f t="shared" si="10"/>
        <v>1.7586047312611808E-2</v>
      </c>
      <c r="AH25">
        <f t="shared" si="11"/>
        <v>2.0649020987347768E-3</v>
      </c>
      <c r="AI25">
        <f t="shared" si="12"/>
        <v>8.60398423097033E-3</v>
      </c>
      <c r="AJ25">
        <f t="shared" si="13"/>
        <v>3.7785302842962621E-4</v>
      </c>
      <c r="AK25">
        <f t="shared" si="14"/>
        <v>1.9843141800198775E-3</v>
      </c>
      <c r="AL25">
        <f t="shared" si="15"/>
        <v>4.8727133165044414E-3</v>
      </c>
      <c r="AP25" s="5">
        <v>3.6736127158030543E-7</v>
      </c>
      <c r="AQ25" s="5">
        <v>1.7394284071520296E-12</v>
      </c>
      <c r="AS25" s="5">
        <v>3.6733745798583432E-7</v>
      </c>
      <c r="AT25" s="5">
        <v>2.5553022878247103E-11</v>
      </c>
      <c r="AV25" s="5">
        <v>5.3944226147788901E-5</v>
      </c>
      <c r="AW25" s="5">
        <v>3.9115009187433869E-9</v>
      </c>
    </row>
    <row r="26" spans="1:49" x14ac:dyDescent="0.2">
      <c r="B26">
        <v>4146.8710000000001</v>
      </c>
      <c r="C26">
        <v>7254.9120000000003</v>
      </c>
      <c r="D26">
        <v>3022.4949999999999</v>
      </c>
      <c r="E26">
        <v>4041.9290000000001</v>
      </c>
      <c r="F26">
        <v>3109.4740000000002</v>
      </c>
      <c r="G26">
        <v>2884.319</v>
      </c>
      <c r="H26">
        <v>1.7494905249999999</v>
      </c>
      <c r="I26">
        <v>0.72886158700000003</v>
      </c>
      <c r="J26">
        <f>'Aug17 Raw (Spiked)'!W36</f>
        <v>1.7585715728877602E-2</v>
      </c>
      <c r="K26">
        <f>'Aug17 Raw (Spiked)'!X36</f>
        <v>2.0647579741677755E-3</v>
      </c>
      <c r="L26">
        <v>1274.1423582177199</v>
      </c>
      <c r="M26">
        <v>21.393944585909999</v>
      </c>
      <c r="N26">
        <f>'Aug17 Raw (Spiked)'!Y36</f>
        <v>1274.1423953339113</v>
      </c>
      <c r="O26">
        <f>'Aug17 Raw (Spiked)'!Z36</f>
        <v>21.393866960536691</v>
      </c>
      <c r="P26">
        <v>-10.486137604370001</v>
      </c>
      <c r="Q26">
        <v>1340.2218952513099</v>
      </c>
      <c r="R26">
        <v>-5.4246495052199997</v>
      </c>
      <c r="T26">
        <v>962.00699999999995</v>
      </c>
      <c r="U26">
        <v>466.72199999999998</v>
      </c>
      <c r="V26">
        <v>1414.4280000000001</v>
      </c>
      <c r="W26">
        <v>947.96100000000001</v>
      </c>
      <c r="X26">
        <v>382.86200000000002</v>
      </c>
      <c r="Y26">
        <v>1434.9369999999999</v>
      </c>
      <c r="Z26">
        <v>0.48515462399999998</v>
      </c>
      <c r="AA26">
        <v>1.4702894630000001</v>
      </c>
      <c r="AB26">
        <f t="shared" si="6"/>
        <v>4.8724707497732949E-3</v>
      </c>
      <c r="AC26">
        <f t="shared" si="7"/>
        <v>1.9494959700419665E-3</v>
      </c>
      <c r="AD26">
        <f t="shared" si="8"/>
        <v>201.18103485191185</v>
      </c>
      <c r="AE26">
        <f t="shared" si="9"/>
        <v>-28.456506602029584</v>
      </c>
      <c r="AG26">
        <f t="shared" si="10"/>
        <v>1.7585715728877602E-2</v>
      </c>
      <c r="AH26">
        <f t="shared" si="11"/>
        <v>2.0647579741677755E-3</v>
      </c>
      <c r="AI26">
        <f t="shared" si="12"/>
        <v>8.6038257978914411E-3</v>
      </c>
      <c r="AJ26">
        <f t="shared" si="13"/>
        <v>3.7783917565296693E-4</v>
      </c>
      <c r="AK26">
        <f t="shared" si="14"/>
        <v>1.9841731968757172E-3</v>
      </c>
      <c r="AL26">
        <f t="shared" si="15"/>
        <v>4.8724707497732949E-3</v>
      </c>
    </row>
    <row r="27" spans="1:49" x14ac:dyDescent="0.2">
      <c r="B27">
        <v>4144.4160000000002</v>
      </c>
      <c r="C27">
        <v>7250.6880000000001</v>
      </c>
      <c r="D27">
        <v>3020.886</v>
      </c>
      <c r="E27">
        <v>4037.759</v>
      </c>
      <c r="F27">
        <v>3106.3</v>
      </c>
      <c r="G27">
        <v>2881.4490000000001</v>
      </c>
      <c r="H27">
        <v>1.7495077619999999</v>
      </c>
      <c r="I27">
        <v>0.72890498100000001</v>
      </c>
      <c r="J27">
        <f>'Aug17 Raw (Spiked)'!W37</f>
        <v>1.7585618264667015E-2</v>
      </c>
      <c r="K27">
        <f>'Aug17 Raw (Spiked)'!X37</f>
        <v>2.0648297427143325E-3</v>
      </c>
      <c r="L27">
        <v>1274.1299917455699</v>
      </c>
      <c r="M27">
        <v>21.429517941899999</v>
      </c>
      <c r="N27">
        <f>'Aug17 Raw (Spiked)'!Y37</f>
        <v>1274.1297914969825</v>
      </c>
      <c r="O27">
        <f>'Aug17 Raw (Spiked)'!Z37</f>
        <v>21.429369404024623</v>
      </c>
      <c r="P27">
        <v>-10.449875262540001</v>
      </c>
      <c r="Q27">
        <v>1340.2079189198801</v>
      </c>
      <c r="R27">
        <v>-5.40584259261</v>
      </c>
      <c r="T27">
        <v>961.601</v>
      </c>
      <c r="U27">
        <v>466.57600000000002</v>
      </c>
      <c r="V27">
        <v>1414.347</v>
      </c>
      <c r="W27">
        <v>947.15899999999999</v>
      </c>
      <c r="X27">
        <v>382.54500000000002</v>
      </c>
      <c r="Y27">
        <v>1434.0940000000001</v>
      </c>
      <c r="Z27">
        <v>0.48520753500000002</v>
      </c>
      <c r="AA27">
        <v>1.4708254759999999</v>
      </c>
      <c r="AB27">
        <f t="shared" si="6"/>
        <v>4.873181582436369E-3</v>
      </c>
      <c r="AC27">
        <f t="shared" si="7"/>
        <v>1.9494975248551078E-3</v>
      </c>
      <c r="AD27">
        <f t="shared" si="8"/>
        <v>201.35627217147456</v>
      </c>
      <c r="AE27">
        <f t="shared" si="9"/>
        <v>-28.455731751189095</v>
      </c>
      <c r="AG27">
        <f t="shared" si="10"/>
        <v>1.7585618264667015E-2</v>
      </c>
      <c r="AH27">
        <f t="shared" si="11"/>
        <v>2.0648297427143325E-3</v>
      </c>
      <c r="AI27">
        <f t="shared" si="12"/>
        <v>8.6037744139089399E-3</v>
      </c>
      <c r="AJ27">
        <f t="shared" si="13"/>
        <v>3.7784632039906745E-4</v>
      </c>
      <c r="AK27">
        <f t="shared" si="14"/>
        <v>1.9842459101235546E-3</v>
      </c>
      <c r="AL27">
        <f t="shared" si="15"/>
        <v>4.873181582436369E-3</v>
      </c>
    </row>
    <row r="28" spans="1:49" x14ac:dyDescent="0.2">
      <c r="B28">
        <v>4142.0020000000004</v>
      </c>
      <c r="C28">
        <v>7246.4790000000003</v>
      </c>
      <c r="D28">
        <v>3019.0729999999999</v>
      </c>
      <c r="E28">
        <v>4033.9659999999999</v>
      </c>
      <c r="F28">
        <v>3103.3510000000001</v>
      </c>
      <c r="G28">
        <v>2878.7730000000001</v>
      </c>
      <c r="H28">
        <v>1.749511131</v>
      </c>
      <c r="I28">
        <v>0.728892082</v>
      </c>
      <c r="J28">
        <f>'Aug17 Raw (Spiked)'!W38</f>
        <v>1.7585643710091779E-2</v>
      </c>
      <c r="K28">
        <f>'Aug17 Raw (Spiked)'!X38</f>
        <v>2.0647442883242203E-3</v>
      </c>
      <c r="L28">
        <v>1274.1332531801199</v>
      </c>
      <c r="M28">
        <v>21.38719959877</v>
      </c>
      <c r="N28">
        <f>'Aug17 Raw (Spiked)'!Y38</f>
        <v>1274.1330820380163</v>
      </c>
      <c r="O28">
        <f>'Aug17 Raw (Spiked)'!Z38</f>
        <v>21.387096851474887</v>
      </c>
      <c r="P28">
        <v>-10.49261661153</v>
      </c>
      <c r="Q28">
        <v>1340.21249354201</v>
      </c>
      <c r="R28">
        <v>-5.4280097789599999</v>
      </c>
      <c r="T28">
        <v>961.19100000000003</v>
      </c>
      <c r="U28">
        <v>466.35</v>
      </c>
      <c r="V28">
        <v>1414.0160000000001</v>
      </c>
      <c r="W28">
        <v>946.32100000000003</v>
      </c>
      <c r="X28">
        <v>382.18900000000002</v>
      </c>
      <c r="Y28">
        <v>1433.2449999999999</v>
      </c>
      <c r="Z28">
        <v>0.48517946499999998</v>
      </c>
      <c r="AA28">
        <v>1.4711086280000001</v>
      </c>
      <c r="AB28">
        <f t="shared" si="6"/>
        <v>4.8729674747013249E-3</v>
      </c>
      <c r="AC28">
        <f t="shared" si="7"/>
        <v>1.9493350382855136E-3</v>
      </c>
      <c r="AD28">
        <f t="shared" si="8"/>
        <v>201.30348947375131</v>
      </c>
      <c r="AE28">
        <f t="shared" si="9"/>
        <v>-28.536707948052076</v>
      </c>
      <c r="AG28">
        <f t="shared" si="10"/>
        <v>1.7585643710091779E-2</v>
      </c>
      <c r="AH28">
        <f t="shared" si="11"/>
        <v>2.0647442883242203E-3</v>
      </c>
      <c r="AI28">
        <f t="shared" si="12"/>
        <v>8.6037912325072005E-3</v>
      </c>
      <c r="AJ28">
        <f t="shared" si="13"/>
        <v>3.7783789908497315E-4</v>
      </c>
      <c r="AK28">
        <f t="shared" si="14"/>
        <v>1.9841602051705598E-3</v>
      </c>
      <c r="AL28">
        <f t="shared" si="15"/>
        <v>4.8729674747013249E-3</v>
      </c>
      <c r="AO28" s="24" t="s">
        <v>221</v>
      </c>
      <c r="AP28" s="21" t="s">
        <v>200</v>
      </c>
      <c r="AQ28" s="21" t="s">
        <v>193</v>
      </c>
    </row>
    <row r="29" spans="1:49" x14ac:dyDescent="0.2">
      <c r="AO29" s="21" t="s">
        <v>186</v>
      </c>
      <c r="AP29" s="22">
        <f>AV21</f>
        <v>1.0110003220414714</v>
      </c>
      <c r="AQ29" s="22">
        <f>AV22</f>
        <v>6.0874517326747661E-3</v>
      </c>
    </row>
    <row r="30" spans="1:49" x14ac:dyDescent="0.2">
      <c r="A30" s="1" t="s">
        <v>17</v>
      </c>
      <c r="B30">
        <f>AVERAGE(B7:B28)</f>
        <v>4148.667300000001</v>
      </c>
      <c r="C30">
        <f t="shared" ref="C30:L30" si="16">AVERAGE(C7:C28)</f>
        <v>7257.4511000000002</v>
      </c>
      <c r="D30">
        <f t="shared" si="16"/>
        <v>3022.4342000000001</v>
      </c>
      <c r="E30">
        <f t="shared" si="16"/>
        <v>4043.1897272727279</v>
      </c>
      <c r="F30">
        <f t="shared" si="16"/>
        <v>3110.1304090909093</v>
      </c>
      <c r="G30">
        <f t="shared" si="16"/>
        <v>2883.8470909090911</v>
      </c>
      <c r="H30">
        <f t="shared" si="16"/>
        <v>1.7493451153999995</v>
      </c>
      <c r="I30">
        <f t="shared" si="16"/>
        <v>0.72853125799999985</v>
      </c>
      <c r="J30">
        <f t="shared" si="16"/>
        <v>1.7585838735307613E-2</v>
      </c>
      <c r="K30">
        <f t="shared" si="16"/>
        <v>2.0648084623074952E-3</v>
      </c>
      <c r="L30">
        <f t="shared" si="16"/>
        <v>1274.1582321750238</v>
      </c>
      <c r="M30">
        <f>AVERAGE(M7:M28)</f>
        <v>21.418849849412997</v>
      </c>
      <c r="N30">
        <f t="shared" ref="N30:R30" si="17">AVERAGE(N7:N28)</f>
        <v>1274.1583022291261</v>
      </c>
      <c r="O30">
        <f t="shared" si="17"/>
        <v>21.418842418633766</v>
      </c>
      <c r="P30">
        <f t="shared" si="17"/>
        <v>-10.461599761540999</v>
      </c>
      <c r="Q30">
        <f t="shared" si="17"/>
        <v>1340.2379317716309</v>
      </c>
      <c r="R30">
        <f t="shared" si="17"/>
        <v>-5.4119234250634989</v>
      </c>
      <c r="T30">
        <f t="shared" ref="T30:AB30" si="18">AVERAGE(T7:T28)</f>
        <v>960.11540000000002</v>
      </c>
      <c r="U30">
        <f t="shared" si="18"/>
        <v>465.56230000000005</v>
      </c>
      <c r="V30">
        <f t="shared" si="18"/>
        <v>1408.6378500000001</v>
      </c>
      <c r="W30">
        <f t="shared" si="18"/>
        <v>957.46463636363626</v>
      </c>
      <c r="X30">
        <f t="shared" si="18"/>
        <v>386.47240909090908</v>
      </c>
      <c r="Y30">
        <f t="shared" si="18"/>
        <v>1443.770227272727</v>
      </c>
      <c r="Z30">
        <f t="shared" si="18"/>
        <v>0.48490199585000004</v>
      </c>
      <c r="AA30">
        <f t="shared" si="18"/>
        <v>1.4671630744499997</v>
      </c>
      <c r="AB30">
        <f t="shared" si="18"/>
        <v>4.8728625973157693E-3</v>
      </c>
      <c r="AC30">
        <f>AVERAGE(AC7:AC28)</f>
        <v>1.9516867807624779E-3</v>
      </c>
      <c r="AD30">
        <f t="shared" ref="AD30:AJ30" si="19">AVERAGE(AD7:AD28)</f>
        <v>201.27763467995504</v>
      </c>
      <c r="AE30">
        <f t="shared" si="19"/>
        <v>-27.364702395461514</v>
      </c>
      <c r="AG30">
        <f t="shared" si="19"/>
        <v>1.7585838735307613E-2</v>
      </c>
      <c r="AH30">
        <f t="shared" ref="AH30" si="20">AVERAGE(AH7:AH28)</f>
        <v>2.0648084623074952E-3</v>
      </c>
      <c r="AI30">
        <f t="shared" si="19"/>
        <v>8.6038847561584007E-3</v>
      </c>
      <c r="AJ30">
        <f t="shared" si="19"/>
        <v>3.7784401029081834E-4</v>
      </c>
      <c r="AK30">
        <f>AVERAGE(AK7:AK28)</f>
        <v>1.9842224001581582E-3</v>
      </c>
      <c r="AL30">
        <f t="shared" ref="AL30" si="21">AVERAGE(AL7:AL28)</f>
        <v>4.8728625973157693E-3</v>
      </c>
      <c r="AO30" s="21" t="s">
        <v>187</v>
      </c>
      <c r="AP30" s="22">
        <f>AP14</f>
        <v>8.2528757158708388E-2</v>
      </c>
      <c r="AQ30" s="22">
        <f>AP15</f>
        <v>2.5865659584000956E-4</v>
      </c>
    </row>
    <row r="31" spans="1:49" x14ac:dyDescent="0.2">
      <c r="A31" s="1" t="s">
        <v>18</v>
      </c>
      <c r="B31">
        <f>STDEV(B7:B28)</f>
        <v>6.2742000882477926</v>
      </c>
      <c r="C31">
        <f t="shared" ref="C31:L31" si="22">STDEV(C7:C28)</f>
        <v>11.150870713701444</v>
      </c>
      <c r="D31">
        <f t="shared" si="22"/>
        <v>4.9730680099490812</v>
      </c>
      <c r="E31">
        <f t="shared" si="22"/>
        <v>13.022915130396402</v>
      </c>
      <c r="F31">
        <f t="shared" si="22"/>
        <v>10.109944937248615</v>
      </c>
      <c r="G31">
        <f t="shared" si="22"/>
        <v>9.7553989980107954</v>
      </c>
      <c r="H31">
        <f t="shared" si="22"/>
        <v>1.350315106520858E-4</v>
      </c>
      <c r="I31">
        <f t="shared" si="22"/>
        <v>2.8248154889012775E-4</v>
      </c>
      <c r="J31">
        <f t="shared" si="22"/>
        <v>2.9474194601027263E-7</v>
      </c>
      <c r="K31">
        <f t="shared" si="22"/>
        <v>6.7420298465698635E-8</v>
      </c>
      <c r="L31">
        <f t="shared" si="22"/>
        <v>3.8097490874078183E-2</v>
      </c>
      <c r="M31">
        <f>STDEV(M7:M28)</f>
        <v>3.3360715930803905E-2</v>
      </c>
      <c r="N31">
        <f t="shared" ref="N31:R31" si="23">STDEV(N7:N28)</f>
        <v>3.811531844585217E-2</v>
      </c>
      <c r="O31">
        <f t="shared" si="23"/>
        <v>3.3351453401818956E-2</v>
      </c>
      <c r="P31">
        <f t="shared" si="23"/>
        <v>3.3556769248546517E-2</v>
      </c>
      <c r="Q31">
        <f t="shared" si="23"/>
        <v>4.0059724814575565E-2</v>
      </c>
      <c r="R31">
        <f t="shared" si="23"/>
        <v>1.7403556684639228E-2</v>
      </c>
      <c r="T31">
        <f t="shared" ref="T31:AB31" si="24">STDEV(T7:T28)</f>
        <v>3.7409262630080282</v>
      </c>
      <c r="U31">
        <f t="shared" si="24"/>
        <v>1.9507249961299813</v>
      </c>
      <c r="V31">
        <f t="shared" si="24"/>
        <v>4.8418655416775316</v>
      </c>
      <c r="W31">
        <f t="shared" si="24"/>
        <v>7.5002210859188878</v>
      </c>
      <c r="X31">
        <f t="shared" si="24"/>
        <v>2.8476875105967343</v>
      </c>
      <c r="Y31">
        <f t="shared" si="24"/>
        <v>11.017996978674391</v>
      </c>
      <c r="Z31">
        <f t="shared" si="24"/>
        <v>2.3102923080772141E-4</v>
      </c>
      <c r="AA31">
        <f t="shared" si="24"/>
        <v>4.2362792281746154E-3</v>
      </c>
      <c r="AB31">
        <f t="shared" si="24"/>
        <v>3.224553533735127E-7</v>
      </c>
      <c r="AC31">
        <f>STDEV(AC7:AC28)</f>
        <v>1.8982782079040285E-6</v>
      </c>
      <c r="AD31">
        <f t="shared" ref="AD31:AJ31" si="25">STDEV(AD7:AD28)</f>
        <v>7.949298722355759E-2</v>
      </c>
      <c r="AE31">
        <f t="shared" si="25"/>
        <v>0.94601880172576935</v>
      </c>
      <c r="AG31">
        <f t="shared" si="25"/>
        <v>2.9474194601027263E-7</v>
      </c>
      <c r="AH31">
        <f t="shared" ref="AH31" si="26">STDEV(AH7:AH28)</f>
        <v>6.7420298465698635E-8</v>
      </c>
      <c r="AI31">
        <f t="shared" si="25"/>
        <v>1.4727957828085443E-7</v>
      </c>
      <c r="AJ31">
        <f t="shared" si="25"/>
        <v>6.611611184491515E-9</v>
      </c>
      <c r="AK31">
        <f>STDEV(AK7:AK28)</f>
        <v>6.7288033697214432E-8</v>
      </c>
      <c r="AL31">
        <f t="shared" ref="AL31" si="27">STDEV(AL7:AL28)</f>
        <v>3.224553533735127E-7</v>
      </c>
      <c r="AO31" s="21" t="s">
        <v>188</v>
      </c>
      <c r="AP31" s="22">
        <f>AP21</f>
        <v>8.2519855033273318E-2</v>
      </c>
      <c r="AQ31" s="22">
        <f>AP22</f>
        <v>1.2696968814324697E-4</v>
      </c>
    </row>
    <row r="32" spans="1:49" x14ac:dyDescent="0.2">
      <c r="AO32" s="21" t="s">
        <v>189</v>
      </c>
      <c r="AP32" s="22">
        <f>AS14</f>
        <v>8.4162970669763915E-2</v>
      </c>
      <c r="AQ32" s="22">
        <f>AS15</f>
        <v>7.2744320732285057E-7</v>
      </c>
    </row>
    <row r="33" spans="1:61" x14ac:dyDescent="0.2">
      <c r="A33" s="1" t="s">
        <v>44</v>
      </c>
      <c r="AO33" s="21" t="s">
        <v>190</v>
      </c>
      <c r="AP33" s="22">
        <f>AS21</f>
        <v>8.3427920459377108E-2</v>
      </c>
      <c r="AQ33" s="22">
        <f>AS22</f>
        <v>4.9202248978230895E-4</v>
      </c>
    </row>
    <row r="34" spans="1:61" s="1" customFormat="1" x14ac:dyDescent="0.2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3" t="s">
        <v>8</v>
      </c>
      <c r="K34" s="13" t="s">
        <v>9</v>
      </c>
      <c r="L34" s="1" t="s">
        <v>10</v>
      </c>
      <c r="M34" s="1" t="s">
        <v>11</v>
      </c>
      <c r="N34" s="13" t="s">
        <v>12</v>
      </c>
      <c r="O34" s="13" t="s">
        <v>13</v>
      </c>
      <c r="P34" s="1" t="s">
        <v>14</v>
      </c>
      <c r="Q34" s="1" t="s">
        <v>15</v>
      </c>
      <c r="R34" s="1" t="s">
        <v>16</v>
      </c>
      <c r="T34" s="1" t="s">
        <v>19</v>
      </c>
      <c r="U34" s="1" t="s">
        <v>20</v>
      </c>
      <c r="V34" s="1" t="s">
        <v>21</v>
      </c>
      <c r="W34" s="1" t="s">
        <v>22</v>
      </c>
      <c r="X34" s="1" t="s">
        <v>23</v>
      </c>
      <c r="Y34" s="1" t="s">
        <v>24</v>
      </c>
      <c r="Z34" s="1" t="s">
        <v>25</v>
      </c>
      <c r="AA34" s="1" t="s">
        <v>26</v>
      </c>
      <c r="AB34" s="1" t="s">
        <v>27</v>
      </c>
      <c r="AC34" s="1" t="s">
        <v>28</v>
      </c>
      <c r="AD34" s="1" t="s">
        <v>29</v>
      </c>
      <c r="AE34" s="1" t="s">
        <v>30</v>
      </c>
      <c r="AG34" s="1" t="s">
        <v>38</v>
      </c>
      <c r="AH34" s="1" t="s">
        <v>43</v>
      </c>
      <c r="AI34" s="1" t="s">
        <v>39</v>
      </c>
      <c r="AJ34" s="1" t="s">
        <v>40</v>
      </c>
      <c r="AK34" s="1" t="s">
        <v>41</v>
      </c>
      <c r="AL34" s="1" t="s">
        <v>42</v>
      </c>
      <c r="BI34" s="20"/>
    </row>
    <row r="35" spans="1:61" x14ac:dyDescent="0.2">
      <c r="A35" s="1" t="s">
        <v>204</v>
      </c>
      <c r="E35">
        <v>4112.5649999999996</v>
      </c>
      <c r="F35">
        <v>3163.3589999999999</v>
      </c>
      <c r="G35">
        <v>2934.3580000000002</v>
      </c>
      <c r="S35" s="1" t="s">
        <v>210</v>
      </c>
      <c r="W35">
        <v>962.404</v>
      </c>
      <c r="X35">
        <v>388.07299999999998</v>
      </c>
      <c r="Y35">
        <v>1455.066</v>
      </c>
    </row>
    <row r="36" spans="1:61" x14ac:dyDescent="0.2">
      <c r="B36">
        <v>3978.7449999999999</v>
      </c>
      <c r="C36">
        <v>5365.1949999999997</v>
      </c>
      <c r="D36">
        <v>2874.864</v>
      </c>
      <c r="E36">
        <v>4137.3059999999996</v>
      </c>
      <c r="F36">
        <v>3182.5039999999999</v>
      </c>
      <c r="G36">
        <v>2952.1680000000001</v>
      </c>
      <c r="H36">
        <v>1.348464186</v>
      </c>
      <c r="I36">
        <v>0.72255533000000005</v>
      </c>
      <c r="J36">
        <f>'Aug17 Raw (Spiked)'!W91</f>
        <v>1.355621036744183E-2</v>
      </c>
      <c r="K36">
        <f>'Aug17 Raw (Spiked)'!X91</f>
        <v>2.0470815356853004E-3</v>
      </c>
      <c r="L36">
        <v>753.05650808297003</v>
      </c>
      <c r="M36">
        <v>12.64961641719</v>
      </c>
      <c r="N36">
        <f>'Aug17 Raw (Spiked)'!Y91</f>
        <v>753.05646878167681</v>
      </c>
      <c r="O36">
        <f>'Aug17 Raw (Spiked)'!Z91</f>
        <v>12.649691574565747</v>
      </c>
      <c r="P36">
        <v>-3.26734378977</v>
      </c>
      <c r="Q36">
        <v>792.03306820091996</v>
      </c>
      <c r="R36">
        <v>-1.6872846299399999</v>
      </c>
      <c r="T36">
        <v>961.11</v>
      </c>
      <c r="U36">
        <v>433.98700000000002</v>
      </c>
      <c r="V36">
        <v>1414.818</v>
      </c>
      <c r="W36">
        <v>960.60400000000004</v>
      </c>
      <c r="X36">
        <v>387.47</v>
      </c>
      <c r="Y36">
        <v>1456.87</v>
      </c>
      <c r="Z36">
        <v>0.45154776800000002</v>
      </c>
      <c r="AA36">
        <v>1.4720655789999999</v>
      </c>
      <c r="AB36">
        <f>$G$2*Z36/AVERAGE(X35/W35,X36/W36)</f>
        <v>4.5417122824762245E-3</v>
      </c>
      <c r="AC36">
        <f>$H$2*AA36/AVERAGE(Y35/W35,Y36/W36)</f>
        <v>1.9506793431652361E-3</v>
      </c>
      <c r="AD36">
        <f>(AB36/$G$2-1)*1000</f>
        <v>119.64113067651726</v>
      </c>
      <c r="AE36">
        <f>(AC36/$H$2-1)*1000</f>
        <v>-27.86676521459297</v>
      </c>
      <c r="AG36">
        <f>J36</f>
        <v>1.355621036744183E-2</v>
      </c>
      <c r="AH36">
        <f>K36</f>
        <v>2.0470815356853004E-3</v>
      </c>
      <c r="AI36">
        <f t="shared" ref="AI36:AI45" si="28">$E$2*(Q36/1000+1)</f>
        <v>6.5884095752406823E-3</v>
      </c>
      <c r="AJ36">
        <f t="shared" ref="AJ36:AJ45" si="29">$D$2*(R36/1000+1)</f>
        <v>3.7925900056908586E-4</v>
      </c>
      <c r="AK36">
        <f t="shared" ref="AK36:AK45" si="30">$F$2*(P36/1000+1)</f>
        <v>1.9986483222327531E-3</v>
      </c>
      <c r="AL36">
        <f t="shared" ref="AL36:AL45" si="31">AB36</f>
        <v>4.5417122824762245E-3</v>
      </c>
    </row>
    <row r="37" spans="1:61" x14ac:dyDescent="0.2">
      <c r="B37">
        <v>3987.9639999999999</v>
      </c>
      <c r="C37">
        <v>5377.6809999999996</v>
      </c>
      <c r="D37">
        <v>2881.5230000000001</v>
      </c>
      <c r="E37">
        <v>4139</v>
      </c>
      <c r="F37">
        <v>3183.9250000000002</v>
      </c>
      <c r="G37">
        <v>2953.3939999999998</v>
      </c>
      <c r="H37">
        <v>1.348477744</v>
      </c>
      <c r="I37">
        <v>0.72255499700000003</v>
      </c>
      <c r="J37">
        <f>'Aug17 Raw (Spiked)'!W92</f>
        <v>1.3555851981946355E-2</v>
      </c>
      <c r="K37">
        <f>'Aug17 Raw (Spiked)'!X92</f>
        <v>2.0470201679673823E-3</v>
      </c>
      <c r="L37">
        <v>753.00994640532997</v>
      </c>
      <c r="M37">
        <v>12.61927950906</v>
      </c>
      <c r="N37">
        <f>'Aug17 Raw (Spiked)'!Y92</f>
        <v>753.0101232327271</v>
      </c>
      <c r="O37">
        <f>'Aug17 Raw (Spiked)'!Z92</f>
        <v>12.619334209927668</v>
      </c>
      <c r="P37">
        <v>-3.2966576266500001</v>
      </c>
      <c r="Q37">
        <v>791.98488435937998</v>
      </c>
      <c r="R37">
        <v>-1.7024346558200001</v>
      </c>
      <c r="T37">
        <v>959.83299999999997</v>
      </c>
      <c r="U37">
        <v>433.50200000000001</v>
      </c>
      <c r="V37">
        <v>1415.4349999999999</v>
      </c>
      <c r="W37">
        <v>959.12599999999998</v>
      </c>
      <c r="X37">
        <v>386.947</v>
      </c>
      <c r="Y37">
        <v>1456.1369999999999</v>
      </c>
      <c r="Z37">
        <v>0.45164336999999999</v>
      </c>
      <c r="AA37">
        <v>1.474667229</v>
      </c>
      <c r="AB37">
        <f t="shared" ref="AB37:AB45" si="32">$G$2*Z37/AVERAGE(X36/W36,X37/W37)</f>
        <v>4.5415244375547597E-3</v>
      </c>
      <c r="AC37">
        <f t="shared" ref="AC37:AC45" si="33">$H$2*AA37/AVERAGE(Y36/W36,Y37/W37)</f>
        <v>1.9500806527926043E-3</v>
      </c>
      <c r="AD37">
        <f t="shared" ref="AD37:AD45" si="34">(AB37/$G$2-1)*1000</f>
        <v>119.59482239294927</v>
      </c>
      <c r="AE37">
        <f t="shared" ref="AE37:AE45" si="35">(AC37/$H$2-1)*1000</f>
        <v>-28.165126301267996</v>
      </c>
      <c r="AG37">
        <f t="shared" ref="AG37:AG45" si="36">J37</f>
        <v>1.3555851981946355E-2</v>
      </c>
      <c r="AH37">
        <f t="shared" ref="AH37:AH45" si="37">K37</f>
        <v>2.0470201679673823E-3</v>
      </c>
      <c r="AI37">
        <f t="shared" si="28"/>
        <v>6.5882324273472603E-3</v>
      </c>
      <c r="AJ37">
        <f t="shared" si="29"/>
        <v>3.7925324507425399E-4</v>
      </c>
      <c r="AK37">
        <f t="shared" si="30"/>
        <v>1.9985895421270414E-3</v>
      </c>
      <c r="AL37">
        <f t="shared" si="31"/>
        <v>4.5415244375547597E-3</v>
      </c>
    </row>
    <row r="38" spans="1:61" x14ac:dyDescent="0.2">
      <c r="B38">
        <v>3988.3359999999998</v>
      </c>
      <c r="C38">
        <v>5378.1019999999999</v>
      </c>
      <c r="D38">
        <v>2881.768</v>
      </c>
      <c r="E38">
        <v>4136.3440000000001</v>
      </c>
      <c r="F38">
        <v>3181.848</v>
      </c>
      <c r="G38">
        <v>2951.518</v>
      </c>
      <c r="H38">
        <v>1.3484574789999999</v>
      </c>
      <c r="I38">
        <v>0.72254896899999999</v>
      </c>
      <c r="J38">
        <f>'Aug17 Raw (Spiked)'!W93</f>
        <v>1.3555469351260991E-2</v>
      </c>
      <c r="K38">
        <f>'Aug17 Raw (Spiked)'!X93</f>
        <v>2.0469904563151795E-3</v>
      </c>
      <c r="L38">
        <v>752.96051519707999</v>
      </c>
      <c r="M38">
        <v>12.604580423090001</v>
      </c>
      <c r="N38">
        <f>'Aug17 Raw (Spiked)'!Y93</f>
        <v>752.96064235422568</v>
      </c>
      <c r="O38">
        <f>'Aug17 Raw (Spiked)'!Z93</f>
        <v>12.604636458561025</v>
      </c>
      <c r="P38">
        <v>-3.3101388322599998</v>
      </c>
      <c r="Q38">
        <v>791.93326023323004</v>
      </c>
      <c r="R38">
        <v>-1.7094021073000001</v>
      </c>
      <c r="T38">
        <v>958.88400000000001</v>
      </c>
      <c r="U38">
        <v>433.113</v>
      </c>
      <c r="V38">
        <v>1414.74</v>
      </c>
      <c r="W38">
        <v>957.95100000000002</v>
      </c>
      <c r="X38">
        <v>386.46300000000002</v>
      </c>
      <c r="Y38">
        <v>1454.6590000000001</v>
      </c>
      <c r="Z38">
        <v>0.45168491</v>
      </c>
      <c r="AA38">
        <v>1.475402997</v>
      </c>
      <c r="AB38">
        <f t="shared" si="32"/>
        <v>4.5415712605245372E-3</v>
      </c>
      <c r="AC38">
        <f t="shared" si="33"/>
        <v>1.9498379319999812E-3</v>
      </c>
      <c r="AD38">
        <f t="shared" si="34"/>
        <v>119.60636537928626</v>
      </c>
      <c r="AE38">
        <f t="shared" si="35"/>
        <v>-28.286087724327725</v>
      </c>
      <c r="AG38">
        <f t="shared" si="36"/>
        <v>1.3555469351260991E-2</v>
      </c>
      <c r="AH38">
        <f t="shared" si="37"/>
        <v>2.0469904563151795E-3</v>
      </c>
      <c r="AI38">
        <f t="shared" si="28"/>
        <v>6.5880426312474706E-3</v>
      </c>
      <c r="AJ38">
        <f t="shared" si="29"/>
        <v>3.7925059813943677E-4</v>
      </c>
      <c r="AK38">
        <f t="shared" si="30"/>
        <v>1.9985625096135525E-3</v>
      </c>
      <c r="AL38">
        <f t="shared" si="31"/>
        <v>4.5415712605245372E-3</v>
      </c>
    </row>
    <row r="39" spans="1:61" x14ac:dyDescent="0.2">
      <c r="B39">
        <v>3986.701</v>
      </c>
      <c r="C39">
        <v>5375.9740000000002</v>
      </c>
      <c r="D39">
        <v>2880.6579999999999</v>
      </c>
      <c r="E39">
        <v>4132.8010000000004</v>
      </c>
      <c r="F39">
        <v>3179.1350000000002</v>
      </c>
      <c r="G39">
        <v>2948.99</v>
      </c>
      <c r="H39">
        <v>1.3484770129999999</v>
      </c>
      <c r="I39">
        <v>0.72256679599999996</v>
      </c>
      <c r="J39">
        <f>'Aug17 Raw (Spiked)'!W94</f>
        <v>1.3555711386018569E-2</v>
      </c>
      <c r="K39">
        <f>'Aug17 Raw (Spiked)'!X94</f>
        <v>2.0470342576357093E-3</v>
      </c>
      <c r="L39">
        <v>752.99182893162003</v>
      </c>
      <c r="M39">
        <v>12.6263432925</v>
      </c>
      <c r="N39">
        <f>'Aug17 Raw (Spiked)'!Y94</f>
        <v>752.99194170603107</v>
      </c>
      <c r="O39">
        <f>'Aug17 Raw (Spiked)'!Z94</f>
        <v>12.626304082909101</v>
      </c>
      <c r="P39">
        <v>-3.28905373038</v>
      </c>
      <c r="Q39">
        <v>791.96562831389997</v>
      </c>
      <c r="R39">
        <v>-1.6985047768099999</v>
      </c>
      <c r="T39">
        <v>958.16</v>
      </c>
      <c r="U39">
        <v>432.82100000000003</v>
      </c>
      <c r="V39">
        <v>1413.819</v>
      </c>
      <c r="W39">
        <v>956.88699999999994</v>
      </c>
      <c r="X39">
        <v>386.07499999999999</v>
      </c>
      <c r="Y39">
        <v>1453.3030000000001</v>
      </c>
      <c r="Z39">
        <v>0.45172109399999999</v>
      </c>
      <c r="AA39">
        <v>1.4755565079999999</v>
      </c>
      <c r="AB39">
        <f t="shared" si="32"/>
        <v>4.5417509841782812E-3</v>
      </c>
      <c r="AC39">
        <f t="shared" si="33"/>
        <v>1.9496615593748031E-3</v>
      </c>
      <c r="AD39">
        <f t="shared" si="34"/>
        <v>119.6506715753578</v>
      </c>
      <c r="AE39">
        <f t="shared" si="35"/>
        <v>-28.373984123724494</v>
      </c>
      <c r="AG39">
        <f t="shared" si="36"/>
        <v>1.3555711386018569E-2</v>
      </c>
      <c r="AH39">
        <f t="shared" si="37"/>
        <v>2.0470342576357093E-3</v>
      </c>
      <c r="AI39">
        <f t="shared" si="28"/>
        <v>6.5881616324960533E-3</v>
      </c>
      <c r="AJ39">
        <f t="shared" si="29"/>
        <v>3.7925473803528988E-4</v>
      </c>
      <c r="AK39">
        <f t="shared" si="30"/>
        <v>1.9986047894598419E-3</v>
      </c>
      <c r="AL39">
        <f t="shared" si="31"/>
        <v>4.5417509841782812E-3</v>
      </c>
    </row>
    <row r="40" spans="1:61" x14ac:dyDescent="0.2">
      <c r="B40">
        <v>3984.4549999999999</v>
      </c>
      <c r="C40">
        <v>5373.0379999999996</v>
      </c>
      <c r="D40">
        <v>2879.0360000000001</v>
      </c>
      <c r="E40">
        <v>4128.6189999999997</v>
      </c>
      <c r="F40">
        <v>3176.049</v>
      </c>
      <c r="G40">
        <v>2946.3330000000001</v>
      </c>
      <c r="H40">
        <v>1.348500246</v>
      </c>
      <c r="I40">
        <v>0.72256714300000002</v>
      </c>
      <c r="J40">
        <f>'Aug17 Raw (Spiked)'!W95</f>
        <v>1.3555638921488871E-2</v>
      </c>
      <c r="K40">
        <f>'Aug17 Raw (Spiked)'!X95</f>
        <v>2.0469215591941712E-3</v>
      </c>
      <c r="L40">
        <v>752.98247717748995</v>
      </c>
      <c r="M40">
        <v>12.57057400854</v>
      </c>
      <c r="N40">
        <f>'Aug17 Raw (Spiked)'!Y95</f>
        <v>752.98257076761274</v>
      </c>
      <c r="O40">
        <f>'Aug17 Raw (Spiked)'!Z95</f>
        <v>12.570554451018401</v>
      </c>
      <c r="P40">
        <v>-3.3449914993599998</v>
      </c>
      <c r="Q40">
        <v>791.95728660649002</v>
      </c>
      <c r="R40">
        <v>-1.72741511918</v>
      </c>
      <c r="T40">
        <v>957.50900000000001</v>
      </c>
      <c r="U40">
        <v>432.57</v>
      </c>
      <c r="V40">
        <v>1412.9349999999999</v>
      </c>
      <c r="W40">
        <v>955.91700000000003</v>
      </c>
      <c r="X40">
        <v>385.72</v>
      </c>
      <c r="Y40">
        <v>1451.8710000000001</v>
      </c>
      <c r="Z40">
        <v>0.451766167</v>
      </c>
      <c r="AA40">
        <v>1.4756364959999999</v>
      </c>
      <c r="AB40">
        <f t="shared" si="32"/>
        <v>4.5417474132586708E-3</v>
      </c>
      <c r="AC40">
        <f t="shared" si="33"/>
        <v>1.9495653678051684E-3</v>
      </c>
      <c r="AD40">
        <f t="shared" si="34"/>
        <v>119.64979125793084</v>
      </c>
      <c r="AE40">
        <f t="shared" si="35"/>
        <v>-28.421921793273185</v>
      </c>
      <c r="AG40">
        <f t="shared" si="36"/>
        <v>1.3555638921488871E-2</v>
      </c>
      <c r="AH40">
        <f t="shared" si="37"/>
        <v>2.0469215591941712E-3</v>
      </c>
      <c r="AI40">
        <f t="shared" si="28"/>
        <v>6.5881309642087608E-3</v>
      </c>
      <c r="AJ40">
        <f t="shared" si="29"/>
        <v>3.7924375499622355E-4</v>
      </c>
      <c r="AK40">
        <f t="shared" si="30"/>
        <v>1.9984926230454834E-3</v>
      </c>
      <c r="AL40">
        <f t="shared" si="31"/>
        <v>4.5417474132586708E-3</v>
      </c>
    </row>
    <row r="41" spans="1:61" x14ac:dyDescent="0.2">
      <c r="B41">
        <v>3981.761</v>
      </c>
      <c r="C41">
        <v>5369.3609999999999</v>
      </c>
      <c r="D41">
        <v>2877.154</v>
      </c>
      <c r="E41">
        <v>4124.2049999999999</v>
      </c>
      <c r="F41">
        <v>3172.5219999999999</v>
      </c>
      <c r="G41">
        <v>2943.067</v>
      </c>
      <c r="H41">
        <v>1.3484891130000001</v>
      </c>
      <c r="I41">
        <v>0.72258323300000005</v>
      </c>
      <c r="J41">
        <f>'Aug17 Raw (Spiked)'!W96</f>
        <v>1.3555528232692024E-2</v>
      </c>
      <c r="K41">
        <f>'Aug17 Raw (Spiked)'!X96</f>
        <v>2.0468938547430603E-3</v>
      </c>
      <c r="L41">
        <v>752.96824248588996</v>
      </c>
      <c r="M41">
        <v>12.556885600979999</v>
      </c>
      <c r="N41">
        <f>'Aug17 Raw (Spiked)'!Y96</f>
        <v>752.96825675904563</v>
      </c>
      <c r="O41">
        <f>'Aug17 Raw (Spiked)'!Z96</f>
        <v>12.556849621296884</v>
      </c>
      <c r="P41">
        <v>-3.3584003768900001</v>
      </c>
      <c r="Q41">
        <v>791.94267469725003</v>
      </c>
      <c r="R41">
        <v>-1.7343453520900001</v>
      </c>
      <c r="T41">
        <v>956.92899999999997</v>
      </c>
      <c r="U41">
        <v>432.267</v>
      </c>
      <c r="V41">
        <v>1411.894</v>
      </c>
      <c r="W41">
        <v>954.96199999999999</v>
      </c>
      <c r="X41">
        <v>385.30799999999999</v>
      </c>
      <c r="Y41">
        <v>1450.3219999999999</v>
      </c>
      <c r="Z41">
        <v>0.45172341300000002</v>
      </c>
      <c r="AA41">
        <v>1.475442505</v>
      </c>
      <c r="AB41">
        <f t="shared" si="32"/>
        <v>4.5412605544235696E-3</v>
      </c>
      <c r="AC41">
        <f t="shared" si="33"/>
        <v>1.9493476083554805E-3</v>
      </c>
      <c r="AD41">
        <f t="shared" si="34"/>
        <v>119.52976886489731</v>
      </c>
      <c r="AE41">
        <f t="shared" si="35"/>
        <v>-28.530443575170317</v>
      </c>
      <c r="AG41">
        <f t="shared" si="36"/>
        <v>1.3555528232692024E-2</v>
      </c>
      <c r="AH41">
        <f t="shared" si="37"/>
        <v>2.0468938547430603E-3</v>
      </c>
      <c r="AI41">
        <f t="shared" si="28"/>
        <v>6.5880772435244397E-3</v>
      </c>
      <c r="AJ41">
        <f t="shared" si="29"/>
        <v>3.79241122200741E-4</v>
      </c>
      <c r="AK41">
        <f t="shared" si="30"/>
        <v>1.9984657355642602E-3</v>
      </c>
      <c r="AL41">
        <f t="shared" si="31"/>
        <v>4.5412605544235696E-3</v>
      </c>
    </row>
    <row r="42" spans="1:61" x14ac:dyDescent="0.2">
      <c r="B42">
        <v>3978.8290000000002</v>
      </c>
      <c r="C42">
        <v>5365.4840000000004</v>
      </c>
      <c r="D42">
        <v>2875.1959999999999</v>
      </c>
      <c r="E42">
        <v>4119.5619999999999</v>
      </c>
      <c r="F42">
        <v>3169.027</v>
      </c>
      <c r="G42">
        <v>2939.9929999999999</v>
      </c>
      <c r="H42">
        <v>1.3485083099999999</v>
      </c>
      <c r="I42">
        <v>0.72262372200000002</v>
      </c>
      <c r="J42">
        <f>'Aug17 Raw (Spiked)'!W97</f>
        <v>1.3555838124113829E-2</v>
      </c>
      <c r="K42">
        <f>'Aug17 Raw (Spiked)'!X97</f>
        <v>2.0469655867155195E-3</v>
      </c>
      <c r="L42">
        <v>753.00836188634003</v>
      </c>
      <c r="M42">
        <v>12.59250575673</v>
      </c>
      <c r="N42">
        <f>'Aug17 Raw (Spiked)'!Y97</f>
        <v>753.00833117120726</v>
      </c>
      <c r="O42">
        <f>'Aug17 Raw (Spiked)'!Z97</f>
        <v>12.592333972320624</v>
      </c>
      <c r="P42">
        <v>-3.3235903428100002</v>
      </c>
      <c r="Q42">
        <v>791.98393685002998</v>
      </c>
      <c r="R42">
        <v>-1.7163542570300001</v>
      </c>
      <c r="T42">
        <v>956.35900000000004</v>
      </c>
      <c r="U42">
        <v>431.995</v>
      </c>
      <c r="V42">
        <v>1410.9549999999999</v>
      </c>
      <c r="W42">
        <v>954.03200000000004</v>
      </c>
      <c r="X42">
        <v>384.95699999999999</v>
      </c>
      <c r="Y42">
        <v>1448.9970000000001</v>
      </c>
      <c r="Z42">
        <v>0.45170783199999998</v>
      </c>
      <c r="AA42">
        <v>1.475340573</v>
      </c>
      <c r="AB42">
        <f t="shared" si="32"/>
        <v>4.5411179994351569E-3</v>
      </c>
      <c r="AC42">
        <f t="shared" si="33"/>
        <v>1.949220344714595E-3</v>
      </c>
      <c r="AD42">
        <f t="shared" si="34"/>
        <v>119.49462563730329</v>
      </c>
      <c r="AE42">
        <f t="shared" si="35"/>
        <v>-28.593866205505858</v>
      </c>
      <c r="AG42">
        <f t="shared" si="36"/>
        <v>1.3555838124113829E-2</v>
      </c>
      <c r="AH42">
        <f t="shared" si="37"/>
        <v>2.0469655867155195E-3</v>
      </c>
      <c r="AI42">
        <f t="shared" si="28"/>
        <v>6.5882289438291362E-3</v>
      </c>
      <c r="AJ42">
        <f t="shared" si="29"/>
        <v>3.7924795701775431E-4</v>
      </c>
      <c r="AK42">
        <f t="shared" si="30"/>
        <v>1.9985355366445973E-3</v>
      </c>
      <c r="AL42">
        <f t="shared" si="31"/>
        <v>4.5411179994351569E-3</v>
      </c>
    </row>
    <row r="43" spans="1:61" x14ac:dyDescent="0.2">
      <c r="B43">
        <v>3975.9180000000001</v>
      </c>
      <c r="C43">
        <v>5361.6760000000004</v>
      </c>
      <c r="D43">
        <v>2873.3270000000002</v>
      </c>
      <c r="E43">
        <v>4114.9570000000003</v>
      </c>
      <c r="F43">
        <v>3165.5349999999999</v>
      </c>
      <c r="G43">
        <v>2936.79</v>
      </c>
      <c r="H43">
        <v>1.3485380039999999</v>
      </c>
      <c r="I43">
        <v>0.72268257899999999</v>
      </c>
      <c r="J43">
        <f>'Aug17 Raw (Spiked)'!W98</f>
        <v>1.3555864744155342E-2</v>
      </c>
      <c r="K43">
        <f>'Aug17 Raw (Spiked)'!X98</f>
        <v>2.0470199243295389E-3</v>
      </c>
      <c r="L43">
        <v>753.01188205923995</v>
      </c>
      <c r="M43">
        <v>12.6194485074</v>
      </c>
      <c r="N43">
        <f>'Aug17 Raw (Spiked)'!Y98</f>
        <v>753.01177361085013</v>
      </c>
      <c r="O43">
        <f>'Aug17 Raw (Spiked)'!Z98</f>
        <v>12.619213687231179</v>
      </c>
      <c r="P43">
        <v>-3.29653938029</v>
      </c>
      <c r="Q43">
        <v>791.98691681853995</v>
      </c>
      <c r="R43">
        <v>-1.70237354311</v>
      </c>
      <c r="T43">
        <v>955.80899999999997</v>
      </c>
      <c r="U43">
        <v>431.77699999999999</v>
      </c>
      <c r="V43">
        <v>1410.2539999999999</v>
      </c>
      <c r="W43">
        <v>953.12599999999998</v>
      </c>
      <c r="X43">
        <v>384.57400000000001</v>
      </c>
      <c r="Y43">
        <v>1447.461</v>
      </c>
      <c r="Z43">
        <v>0.45173960899999999</v>
      </c>
      <c r="AA43">
        <v>1.475454679</v>
      </c>
      <c r="AB43">
        <f t="shared" si="32"/>
        <v>4.5413973749384526E-3</v>
      </c>
      <c r="AC43">
        <f t="shared" si="33"/>
        <v>1.9494200035111166E-3</v>
      </c>
      <c r="AD43">
        <f t="shared" si="34"/>
        <v>119.56349840707348</v>
      </c>
      <c r="AE43">
        <f t="shared" si="35"/>
        <v>-28.494364997172394</v>
      </c>
      <c r="AG43">
        <f t="shared" si="36"/>
        <v>1.3555864744155342E-2</v>
      </c>
      <c r="AH43">
        <f t="shared" si="37"/>
        <v>2.0470199243295389E-3</v>
      </c>
      <c r="AI43">
        <f t="shared" si="28"/>
        <v>6.5882398996833617E-3</v>
      </c>
      <c r="AJ43">
        <f t="shared" si="29"/>
        <v>3.7925326829097252E-4</v>
      </c>
      <c r="AK43">
        <f t="shared" si="30"/>
        <v>1.9985897792346424E-3</v>
      </c>
      <c r="AL43">
        <f t="shared" si="31"/>
        <v>4.5413973749384526E-3</v>
      </c>
    </row>
    <row r="44" spans="1:61" x14ac:dyDescent="0.2">
      <c r="B44">
        <v>3972.9520000000002</v>
      </c>
      <c r="C44">
        <v>5357.5910000000003</v>
      </c>
      <c r="D44">
        <v>2871.444</v>
      </c>
      <c r="E44">
        <v>4110.1350000000002</v>
      </c>
      <c r="F44">
        <v>3161.8440000000001</v>
      </c>
      <c r="G44">
        <v>2933.4580000000001</v>
      </c>
      <c r="H44">
        <v>1.348516397</v>
      </c>
      <c r="I44">
        <v>0.72274827100000005</v>
      </c>
      <c r="J44">
        <f>'Aug17 Raw (Spiked)'!W99</f>
        <v>1.3555499970106546E-2</v>
      </c>
      <c r="K44">
        <f>'Aug17 Raw (Spiked)'!X99</f>
        <v>2.0471387451587494E-3</v>
      </c>
      <c r="L44">
        <v>752.96465167317001</v>
      </c>
      <c r="M44">
        <v>12.67805771265</v>
      </c>
      <c r="N44">
        <f>'Aug17 Raw (Spiked)'!Y99</f>
        <v>752.96460190957418</v>
      </c>
      <c r="O44">
        <f>'Aug17 Raw (Spiked)'!Z99</f>
        <v>12.677991940053479</v>
      </c>
      <c r="P44">
        <v>-3.2362195818499999</v>
      </c>
      <c r="Q44">
        <v>791.93563744708001</v>
      </c>
      <c r="R44">
        <v>-1.6711992011300001</v>
      </c>
      <c r="T44">
        <v>955.23800000000006</v>
      </c>
      <c r="U44">
        <v>431.68299999999999</v>
      </c>
      <c r="V44">
        <v>1409.3240000000001</v>
      </c>
      <c r="W44">
        <v>952.20100000000002</v>
      </c>
      <c r="X44">
        <v>384.24799999999999</v>
      </c>
      <c r="Y44">
        <v>1446.069</v>
      </c>
      <c r="Z44">
        <v>0.45191146199999999</v>
      </c>
      <c r="AA44">
        <v>1.4753641580000001</v>
      </c>
      <c r="AB44">
        <f t="shared" si="32"/>
        <v>4.5429487478740377E-3</v>
      </c>
      <c r="AC44">
        <f t="shared" si="33"/>
        <v>1.9493995175083069E-3</v>
      </c>
      <c r="AD44">
        <f t="shared" si="34"/>
        <v>119.94594908639122</v>
      </c>
      <c r="AE44">
        <f t="shared" si="35"/>
        <v>-28.504574324630049</v>
      </c>
      <c r="AG44">
        <f t="shared" si="36"/>
        <v>1.3555499970106546E-2</v>
      </c>
      <c r="AH44">
        <f t="shared" si="37"/>
        <v>2.0471387451587494E-3</v>
      </c>
      <c r="AI44">
        <f t="shared" si="28"/>
        <v>6.5880513710741898E-3</v>
      </c>
      <c r="AJ44">
        <f t="shared" si="29"/>
        <v>3.7926511142349071E-4</v>
      </c>
      <c r="AK44">
        <f t="shared" si="30"/>
        <v>1.9987107324944743E-3</v>
      </c>
      <c r="AL44">
        <f t="shared" si="31"/>
        <v>4.5429487478740377E-3</v>
      </c>
    </row>
    <row r="45" spans="1:61" x14ac:dyDescent="0.2">
      <c r="B45">
        <v>3969.8440000000001</v>
      </c>
      <c r="C45">
        <v>5353.527</v>
      </c>
      <c r="D45">
        <v>2869.17</v>
      </c>
      <c r="E45">
        <v>4105.5050000000001</v>
      </c>
      <c r="F45">
        <v>3158.2979999999998</v>
      </c>
      <c r="G45">
        <v>2930.3090000000002</v>
      </c>
      <c r="H45">
        <v>1.3485482710000001</v>
      </c>
      <c r="I45">
        <v>0.72274112599999996</v>
      </c>
      <c r="J45">
        <f>'Aug17 Raw (Spiked)'!W100</f>
        <v>1.3555746997103123E-2</v>
      </c>
      <c r="K45">
        <f>'Aug17 Raw (Spiked)'!X100</f>
        <v>2.0470260217964362E-3</v>
      </c>
      <c r="L45">
        <v>752.99642589250004</v>
      </c>
      <c r="M45">
        <v>12.62220520394</v>
      </c>
      <c r="N45">
        <f>'Aug17 Raw (Spiked)'!Y100</f>
        <v>752.99654684570112</v>
      </c>
      <c r="O45">
        <f>'Aug17 Raw (Spiked)'!Z100</f>
        <v>12.622229980361332</v>
      </c>
      <c r="P45">
        <v>-3.2933465206800001</v>
      </c>
      <c r="Q45">
        <v>791.97057724557999</v>
      </c>
      <c r="R45">
        <v>-1.7007233937299999</v>
      </c>
      <c r="T45">
        <v>954.70799999999997</v>
      </c>
      <c r="U45">
        <v>431.36700000000002</v>
      </c>
      <c r="V45">
        <v>1408.43</v>
      </c>
      <c r="W45">
        <v>951.29899999999998</v>
      </c>
      <c r="X45">
        <v>383.90499999999997</v>
      </c>
      <c r="Y45">
        <v>1444.6949999999999</v>
      </c>
      <c r="Z45">
        <v>0.451831696</v>
      </c>
      <c r="AA45">
        <v>1.475247346</v>
      </c>
      <c r="AB45">
        <f t="shared" si="32"/>
        <v>4.5417435904938153E-3</v>
      </c>
      <c r="AC45">
        <f t="shared" si="33"/>
        <v>1.949239394764328E-3</v>
      </c>
      <c r="AD45">
        <f t="shared" si="34"/>
        <v>119.64884885460391</v>
      </c>
      <c r="AE45">
        <f t="shared" si="35"/>
        <v>-28.584372494233069</v>
      </c>
      <c r="AG45">
        <f t="shared" si="36"/>
        <v>1.3555746997103123E-2</v>
      </c>
      <c r="AH45">
        <f t="shared" si="37"/>
        <v>2.0470260217964362E-3</v>
      </c>
      <c r="AI45">
        <f t="shared" si="28"/>
        <v>6.5881798272433741E-3</v>
      </c>
      <c r="AJ45">
        <f t="shared" si="29"/>
        <v>3.7925389518272203E-4</v>
      </c>
      <c r="AK45">
        <f t="shared" si="30"/>
        <v>1.9985961815567324E-3</v>
      </c>
      <c r="AL45">
        <f t="shared" si="31"/>
        <v>4.5417435904938153E-3</v>
      </c>
    </row>
    <row r="46" spans="1:61" x14ac:dyDescent="0.2">
      <c r="A46" s="1" t="s">
        <v>205</v>
      </c>
      <c r="E46">
        <v>4061.15</v>
      </c>
      <c r="F46">
        <v>3124.3110000000001</v>
      </c>
      <c r="G46">
        <v>2899.471</v>
      </c>
      <c r="S46" s="1" t="s">
        <v>211</v>
      </c>
      <c r="W46">
        <v>961.35500000000002</v>
      </c>
      <c r="X46">
        <v>387.67500000000001</v>
      </c>
      <c r="Y46">
        <v>1444.49</v>
      </c>
    </row>
    <row r="47" spans="1:61" x14ac:dyDescent="0.2">
      <c r="B47">
        <v>4080.29</v>
      </c>
      <c r="C47">
        <v>5502.9070000000002</v>
      </c>
      <c r="D47">
        <v>2949.9490000000001</v>
      </c>
      <c r="E47">
        <v>4078.9929999999999</v>
      </c>
      <c r="F47">
        <v>3138.107</v>
      </c>
      <c r="G47">
        <v>2912.0819999999999</v>
      </c>
      <c r="H47">
        <v>1.3486557539999999</v>
      </c>
      <c r="I47">
        <v>0.72297538400000005</v>
      </c>
      <c r="J47">
        <f>'Aug17 Raw (Spiked)'!W110</f>
        <v>1.3556060430672534E-2</v>
      </c>
      <c r="K47">
        <f>'Aug17 Raw (Spiked)'!X110</f>
        <v>2.0471007973609568E-3</v>
      </c>
      <c r="L47">
        <v>753.03711846132001</v>
      </c>
      <c r="M47">
        <v>12.65930151443</v>
      </c>
      <c r="N47">
        <f>'Aug17 Raw (Spiked)'!Y110</f>
        <v>753.03707931985866</v>
      </c>
      <c r="O47">
        <f>'Aug17 Raw (Spiked)'!Z110</f>
        <v>12.659219934610277</v>
      </c>
      <c r="P47">
        <v>-3.25706464214</v>
      </c>
      <c r="Q47">
        <v>792.01240291298996</v>
      </c>
      <c r="R47">
        <v>-1.6819721948499999</v>
      </c>
      <c r="T47">
        <v>968.98900000000003</v>
      </c>
      <c r="U47">
        <v>437.66899999999998</v>
      </c>
      <c r="V47">
        <v>1421.194</v>
      </c>
      <c r="W47">
        <v>959.774</v>
      </c>
      <c r="X47">
        <v>387.209</v>
      </c>
      <c r="Y47">
        <v>1454.567</v>
      </c>
      <c r="Z47">
        <v>0.45167657999999999</v>
      </c>
      <c r="AA47">
        <v>1.4666774890000001</v>
      </c>
      <c r="AB47">
        <f t="shared" ref="AB47:AB56" si="38">$G$2*Z47/AVERAGE(X46/W46,X47/W47)</f>
        <v>4.5424285161145229E-3</v>
      </c>
      <c r="AC47">
        <f t="shared" ref="AC47:AC56" si="39">$H$2*AA47/AVERAGE(Y46/W46,Y47/W47)</f>
        <v>1.950261994600249E-3</v>
      </c>
      <c r="AD47">
        <f t="shared" ref="AD47:AD56" si="40">(AB47/$G$2-1)*1000</f>
        <v>119.81769946615795</v>
      </c>
      <c r="AE47">
        <f t="shared" ref="AE47:AE56" si="41">(AC47/$H$2-1)*1000</f>
        <v>-28.074753478751102</v>
      </c>
      <c r="AG47">
        <f t="shared" ref="AG47:AG56" si="42">J47</f>
        <v>1.3556060430672534E-2</v>
      </c>
      <c r="AH47">
        <f t="shared" ref="AH47:AH56" si="43">K47</f>
        <v>2.0471007973609568E-3</v>
      </c>
      <c r="AI47">
        <f t="shared" ref="AI47:AI56" si="44">$E$2*(Q47/1000+1)</f>
        <v>6.5883335993096072E-3</v>
      </c>
      <c r="AJ47">
        <f t="shared" ref="AJ47:AJ56" si="45">$D$2*(R47/1000+1)</f>
        <v>3.7926101876317649E-4</v>
      </c>
      <c r="AK47">
        <f t="shared" ref="AK47:AK56" si="46">$F$2*(P47/1000+1)</f>
        <v>1.9986689339795806E-3</v>
      </c>
      <c r="AL47">
        <f t="shared" ref="AL47:AL56" si="47">AB47</f>
        <v>4.5424285161145229E-3</v>
      </c>
    </row>
    <row r="48" spans="1:61" x14ac:dyDescent="0.2">
      <c r="B48">
        <v>4086.4050000000002</v>
      </c>
      <c r="C48">
        <v>5511.107</v>
      </c>
      <c r="D48">
        <v>2954.1849999999999</v>
      </c>
      <c r="E48">
        <v>4078.165</v>
      </c>
      <c r="F48">
        <v>3137.3609999999999</v>
      </c>
      <c r="G48">
        <v>2911.2249999999999</v>
      </c>
      <c r="H48">
        <v>1.348644247</v>
      </c>
      <c r="I48">
        <v>0.72292998900000005</v>
      </c>
      <c r="J48">
        <f>'Aug17 Raw (Spiked)'!W111</f>
        <v>1.3556031021820337E-2</v>
      </c>
      <c r="K48">
        <f>'Aug17 Raw (Spiked)'!X111</f>
        <v>2.0471107417370541E-3</v>
      </c>
      <c r="L48">
        <v>753.03335403123003</v>
      </c>
      <c r="M48">
        <v>12.664195014740001</v>
      </c>
      <c r="N48">
        <f>'Aug17 Raw (Spiked)'!Y111</f>
        <v>753.03327623793609</v>
      </c>
      <c r="O48">
        <f>'Aug17 Raw (Spiked)'!Z111</f>
        <v>12.664139215651238</v>
      </c>
      <c r="P48">
        <v>-3.2520331266400002</v>
      </c>
      <c r="Q48">
        <v>792.00830979165005</v>
      </c>
      <c r="R48">
        <v>-1.6793718333200001</v>
      </c>
      <c r="T48">
        <v>967.56399999999996</v>
      </c>
      <c r="U48">
        <v>437.11200000000002</v>
      </c>
      <c r="V48">
        <v>1426.684</v>
      </c>
      <c r="W48">
        <v>958.12599999999998</v>
      </c>
      <c r="X48">
        <v>386.59800000000001</v>
      </c>
      <c r="Y48">
        <v>1457.1790000000001</v>
      </c>
      <c r="Z48">
        <v>0.45176558</v>
      </c>
      <c r="AA48">
        <v>1.474511948</v>
      </c>
      <c r="AB48">
        <f t="shared" si="38"/>
        <v>4.542000650203994E-3</v>
      </c>
      <c r="AC48">
        <f t="shared" si="39"/>
        <v>1.9488580457467989E-3</v>
      </c>
      <c r="AD48">
        <f t="shared" si="40"/>
        <v>119.71222024553651</v>
      </c>
      <c r="AE48">
        <f t="shared" si="41"/>
        <v>-28.774420159058955</v>
      </c>
      <c r="AG48">
        <f t="shared" si="42"/>
        <v>1.3556031021820337E-2</v>
      </c>
      <c r="AH48">
        <f t="shared" si="43"/>
        <v>2.0471107417370541E-3</v>
      </c>
      <c r="AI48">
        <f t="shared" si="44"/>
        <v>6.5883185509490018E-3</v>
      </c>
      <c r="AJ48">
        <f t="shared" si="45"/>
        <v>3.7926200664052174E-4</v>
      </c>
      <c r="AK48">
        <f t="shared" si="46"/>
        <v>1.9986790231744612E-3</v>
      </c>
      <c r="AL48">
        <f t="shared" si="47"/>
        <v>4.542000650203994E-3</v>
      </c>
    </row>
    <row r="49" spans="1:61" x14ac:dyDescent="0.2">
      <c r="B49">
        <v>4084.9659999999999</v>
      </c>
      <c r="C49">
        <v>5509.2749999999996</v>
      </c>
      <c r="D49">
        <v>2953.1120000000001</v>
      </c>
      <c r="E49">
        <v>4074.4380000000001</v>
      </c>
      <c r="F49">
        <v>3134.4879999999998</v>
      </c>
      <c r="G49">
        <v>2908.6559999999999</v>
      </c>
      <c r="H49">
        <v>1.348670737</v>
      </c>
      <c r="I49">
        <v>0.72292187799999996</v>
      </c>
      <c r="J49">
        <f>'Aug17 Raw (Spiked)'!W112</f>
        <v>1.3556545287565794E-2</v>
      </c>
      <c r="K49">
        <f>'Aug17 Raw (Spiked)'!X112</f>
        <v>2.047149035111895E-3</v>
      </c>
      <c r="L49">
        <v>753.09999712886997</v>
      </c>
      <c r="M49">
        <v>12.68307938431</v>
      </c>
      <c r="N49">
        <f>'Aug17 Raw (Spiked)'!Y112</f>
        <v>753.0997798453094</v>
      </c>
      <c r="O49">
        <f>'Aug17 Raw (Spiked)'!Z112</f>
        <v>12.683082171047078</v>
      </c>
      <c r="P49">
        <v>-3.2347978075700001</v>
      </c>
      <c r="Q49">
        <v>792.07793448140001</v>
      </c>
      <c r="R49">
        <v>-1.67046441398</v>
      </c>
      <c r="T49">
        <v>966.476</v>
      </c>
      <c r="U49">
        <v>436.61500000000001</v>
      </c>
      <c r="V49">
        <v>1428.759</v>
      </c>
      <c r="W49">
        <v>956.83100000000002</v>
      </c>
      <c r="X49">
        <v>386.08800000000002</v>
      </c>
      <c r="Y49">
        <v>1458.193</v>
      </c>
      <c r="Z49">
        <v>0.45175922499999999</v>
      </c>
      <c r="AA49">
        <v>1.4783180570000001</v>
      </c>
      <c r="AB49">
        <f t="shared" si="38"/>
        <v>4.541546674418858E-3</v>
      </c>
      <c r="AC49">
        <f t="shared" si="39"/>
        <v>1.948465511790664E-3</v>
      </c>
      <c r="AD49">
        <f t="shared" si="40"/>
        <v>119.60030431388869</v>
      </c>
      <c r="AE49">
        <f t="shared" si="41"/>
        <v>-28.970041907901312</v>
      </c>
      <c r="AG49">
        <f t="shared" si="42"/>
        <v>1.3556545287565794E-2</v>
      </c>
      <c r="AH49">
        <f t="shared" si="43"/>
        <v>2.047149035111895E-3</v>
      </c>
      <c r="AI49">
        <f t="shared" si="44"/>
        <v>6.5885745261208672E-3</v>
      </c>
      <c r="AJ49">
        <f t="shared" si="45"/>
        <v>3.7926539056912901E-4</v>
      </c>
      <c r="AK49">
        <f t="shared" si="46"/>
        <v>1.9987135834362607E-3</v>
      </c>
      <c r="AL49">
        <f t="shared" si="47"/>
        <v>4.541546674418858E-3</v>
      </c>
    </row>
    <row r="50" spans="1:61" x14ac:dyDescent="0.2">
      <c r="B50">
        <v>4082.348</v>
      </c>
      <c r="C50">
        <v>5505.6480000000001</v>
      </c>
      <c r="D50">
        <v>2951.2330000000002</v>
      </c>
      <c r="E50">
        <v>4070.0590000000002</v>
      </c>
      <c r="F50">
        <v>3131.1889999999999</v>
      </c>
      <c r="G50">
        <v>2905.5790000000002</v>
      </c>
      <c r="H50">
        <v>1.3486473830000001</v>
      </c>
      <c r="I50">
        <v>0.72292526400000001</v>
      </c>
      <c r="J50">
        <f>'Aug17 Raw (Spiked)'!W113</f>
        <v>1.355617198843506E-2</v>
      </c>
      <c r="K50">
        <f>'Aug17 Raw (Spiked)'!X113</f>
        <v>2.0471091200274061E-3</v>
      </c>
      <c r="L50">
        <v>753.05157034699005</v>
      </c>
      <c r="M50">
        <v>12.66343553461</v>
      </c>
      <c r="N50">
        <f>'Aug17 Raw (Spiked)'!Y113</f>
        <v>753.05150570097362</v>
      </c>
      <c r="O50">
        <f>'Aug17 Raw (Spiked)'!Z113</f>
        <v>12.663336988799845</v>
      </c>
      <c r="P50">
        <v>-3.2532879293599999</v>
      </c>
      <c r="Q50">
        <v>792.02750032626</v>
      </c>
      <c r="R50">
        <v>-1.6800203332999999</v>
      </c>
      <c r="T50">
        <v>965.66600000000005</v>
      </c>
      <c r="U50">
        <v>436.31799999999998</v>
      </c>
      <c r="V50">
        <v>1429.962</v>
      </c>
      <c r="W50">
        <v>955.74300000000005</v>
      </c>
      <c r="X50">
        <v>385.63900000000001</v>
      </c>
      <c r="Y50">
        <v>1458.62</v>
      </c>
      <c r="Z50">
        <v>0.45183094299999998</v>
      </c>
      <c r="AA50">
        <v>1.4808032609999999</v>
      </c>
      <c r="AB50">
        <f t="shared" si="38"/>
        <v>4.5422527812959378E-3</v>
      </c>
      <c r="AC50">
        <f t="shared" si="39"/>
        <v>1.948349840335129E-3</v>
      </c>
      <c r="AD50">
        <f t="shared" si="40"/>
        <v>119.77437661373091</v>
      </c>
      <c r="AE50">
        <f t="shared" si="41"/>
        <v>-29.027687500261521</v>
      </c>
      <c r="AG50">
        <f t="shared" si="42"/>
        <v>1.355617198843506E-2</v>
      </c>
      <c r="AH50">
        <f t="shared" si="43"/>
        <v>2.0471091200274061E-3</v>
      </c>
      <c r="AI50">
        <f t="shared" si="44"/>
        <v>6.5883891049494953E-3</v>
      </c>
      <c r="AJ50">
        <f t="shared" si="45"/>
        <v>3.7926176027537937E-4</v>
      </c>
      <c r="AK50">
        <f t="shared" si="46"/>
        <v>1.9986765070440474E-3</v>
      </c>
      <c r="AL50">
        <f t="shared" si="47"/>
        <v>4.5422527812959378E-3</v>
      </c>
    </row>
    <row r="51" spans="1:61" x14ac:dyDescent="0.2">
      <c r="B51">
        <v>4079.5030000000002</v>
      </c>
      <c r="C51">
        <v>5501.7520000000004</v>
      </c>
      <c r="D51">
        <v>2949.1680000000001</v>
      </c>
      <c r="E51">
        <v>4065.6089999999999</v>
      </c>
      <c r="F51">
        <v>3127.7620000000002</v>
      </c>
      <c r="G51">
        <v>2902.645</v>
      </c>
      <c r="H51">
        <v>1.348632856</v>
      </c>
      <c r="I51">
        <v>0.72292329499999997</v>
      </c>
      <c r="J51">
        <f>'Aug17 Raw (Spiked)'!W114</f>
        <v>1.3555882510845815E-2</v>
      </c>
      <c r="K51">
        <f>'Aug17 Raw (Spiked)'!X114</f>
        <v>2.0470006299636587E-3</v>
      </c>
      <c r="L51">
        <v>753.01396718481999</v>
      </c>
      <c r="M51">
        <v>12.609624148969999</v>
      </c>
      <c r="N51">
        <f>'Aug17 Raw (Spiked)'!Y114</f>
        <v>753.0140711564635</v>
      </c>
      <c r="O51">
        <f>'Aug17 Raw (Spiked)'!Z114</f>
        <v>12.609669155996039</v>
      </c>
      <c r="P51">
        <v>-3.3064937372799998</v>
      </c>
      <c r="Q51">
        <v>791.98937530631997</v>
      </c>
      <c r="R51">
        <v>-1.70751821919</v>
      </c>
      <c r="T51">
        <v>964.98599999999999</v>
      </c>
      <c r="U51">
        <v>436.05500000000001</v>
      </c>
      <c r="V51">
        <v>1430.5820000000001</v>
      </c>
      <c r="W51">
        <v>954.73900000000003</v>
      </c>
      <c r="X51">
        <v>385.26799999999997</v>
      </c>
      <c r="Y51">
        <v>1458.5719999999999</v>
      </c>
      <c r="Z51">
        <v>0.451877378</v>
      </c>
      <c r="AA51">
        <v>1.4824905340000001</v>
      </c>
      <c r="AB51">
        <f t="shared" si="38"/>
        <v>4.5425772873982457E-3</v>
      </c>
      <c r="AC51">
        <f t="shared" si="39"/>
        <v>1.9481834216854379E-3</v>
      </c>
      <c r="AD51">
        <f t="shared" si="40"/>
        <v>119.85437515980823</v>
      </c>
      <c r="AE51">
        <f t="shared" si="41"/>
        <v>-29.110623273800982</v>
      </c>
      <c r="AG51">
        <f t="shared" si="42"/>
        <v>1.3555882510845815E-2</v>
      </c>
      <c r="AH51">
        <f t="shared" si="43"/>
        <v>2.0470006299636587E-3</v>
      </c>
      <c r="AI51">
        <f t="shared" si="44"/>
        <v>6.5882489383136851E-3</v>
      </c>
      <c r="AJ51">
        <f t="shared" si="45"/>
        <v>3.7925131382852972E-4</v>
      </c>
      <c r="AK51">
        <f t="shared" si="46"/>
        <v>1.9985698187580062E-3</v>
      </c>
      <c r="AL51">
        <f t="shared" si="47"/>
        <v>4.5425772873982457E-3</v>
      </c>
    </row>
    <row r="52" spans="1:61" x14ac:dyDescent="0.2">
      <c r="B52">
        <v>4076.3710000000001</v>
      </c>
      <c r="C52">
        <v>5497.5860000000002</v>
      </c>
      <c r="D52">
        <v>2947.2579999999998</v>
      </c>
      <c r="E52">
        <v>4061.192</v>
      </c>
      <c r="F52">
        <v>3124.3380000000002</v>
      </c>
      <c r="G52">
        <v>2899.6120000000001</v>
      </c>
      <c r="H52">
        <v>1.3486472890000001</v>
      </c>
      <c r="I52">
        <v>0.72301030700000002</v>
      </c>
      <c r="J52">
        <f>'Aug17 Raw (Spiked)'!W115</f>
        <v>1.3556091398849361E-2</v>
      </c>
      <c r="K52">
        <f>'Aug17 Raw (Spiked)'!X115</f>
        <v>2.0471188347894291E-3</v>
      </c>
      <c r="L52">
        <v>753.04101661303002</v>
      </c>
      <c r="M52">
        <v>12.667971733650001</v>
      </c>
      <c r="N52">
        <f>'Aug17 Raw (Spiked)'!Y115</f>
        <v>753.04108404988551</v>
      </c>
      <c r="O52">
        <f>'Aug17 Raw (Spiked)'!Z115</f>
        <v>12.668142684418404</v>
      </c>
      <c r="P52">
        <v>-3.2484339257300001</v>
      </c>
      <c r="Q52">
        <v>792.01627202500003</v>
      </c>
      <c r="R52">
        <v>-1.67751171702</v>
      </c>
      <c r="T52">
        <v>964.35799999999995</v>
      </c>
      <c r="U52">
        <v>435.72500000000002</v>
      </c>
      <c r="V52">
        <v>1430.8630000000001</v>
      </c>
      <c r="W52">
        <v>953.76900000000001</v>
      </c>
      <c r="X52">
        <v>384.89100000000002</v>
      </c>
      <c r="Y52">
        <v>1458.299</v>
      </c>
      <c r="Z52">
        <v>0.45182935099999999</v>
      </c>
      <c r="AA52">
        <v>1.4837459989999999</v>
      </c>
      <c r="AB52">
        <f t="shared" si="38"/>
        <v>4.5418082952538271E-3</v>
      </c>
      <c r="AC52">
        <f t="shared" si="39"/>
        <v>1.9480330716834177E-3</v>
      </c>
      <c r="AD52">
        <f t="shared" si="40"/>
        <v>119.6648001316012</v>
      </c>
      <c r="AE52">
        <f t="shared" si="41"/>
        <v>-29.185551136407305</v>
      </c>
      <c r="AG52">
        <f t="shared" si="42"/>
        <v>1.3556091398849361E-2</v>
      </c>
      <c r="AH52">
        <f t="shared" si="43"/>
        <v>2.0471188347894291E-3</v>
      </c>
      <c r="AI52">
        <f t="shared" si="44"/>
        <v>6.5883478240999129E-3</v>
      </c>
      <c r="AJ52">
        <f t="shared" si="45"/>
        <v>3.7926271329870412E-4</v>
      </c>
      <c r="AK52">
        <f t="shared" si="46"/>
        <v>1.998686240292126E-3</v>
      </c>
      <c r="AL52">
        <f t="shared" si="47"/>
        <v>4.5418082952538271E-3</v>
      </c>
    </row>
    <row r="53" spans="1:61" x14ac:dyDescent="0.2">
      <c r="B53">
        <v>4073.5720000000001</v>
      </c>
      <c r="C53">
        <v>5493.8850000000002</v>
      </c>
      <c r="D53">
        <v>2945.2280000000001</v>
      </c>
      <c r="E53">
        <v>4056.866</v>
      </c>
      <c r="F53">
        <v>3121.0360000000001</v>
      </c>
      <c r="G53">
        <v>2896.5970000000002</v>
      </c>
      <c r="H53">
        <v>1.3486649959999999</v>
      </c>
      <c r="I53">
        <v>0.72300859699999998</v>
      </c>
      <c r="J53">
        <f>'Aug17 Raw (Spiked)'!W116</f>
        <v>1.3556268989194487E-2</v>
      </c>
      <c r="K53">
        <f>'Aug17 Raw (Spiked)'!X116</f>
        <v>2.0470454138352811E-3</v>
      </c>
      <c r="L53">
        <v>753.06410021882004</v>
      </c>
      <c r="M53">
        <v>12.631786417320001</v>
      </c>
      <c r="N53">
        <f>'Aug17 Raw (Spiked)'!Y116</f>
        <v>753.06404960551504</v>
      </c>
      <c r="O53">
        <f>'Aug17 Raw (Spiked)'!Z116</f>
        <v>12.631822828429673</v>
      </c>
      <c r="P53">
        <v>-3.2855120702799998</v>
      </c>
      <c r="Q53">
        <v>792.04153731638996</v>
      </c>
      <c r="R53">
        <v>-1.6966743654500001</v>
      </c>
      <c r="T53">
        <v>963.75300000000004</v>
      </c>
      <c r="U53">
        <v>435.46499999999997</v>
      </c>
      <c r="V53">
        <v>1430.9280000000001</v>
      </c>
      <c r="W53">
        <v>952.78700000000003</v>
      </c>
      <c r="X53">
        <v>384.48899999999998</v>
      </c>
      <c r="Y53">
        <v>1457.6030000000001</v>
      </c>
      <c r="Z53">
        <v>0.45184239999999998</v>
      </c>
      <c r="AA53">
        <v>1.484745051</v>
      </c>
      <c r="AB53">
        <f t="shared" si="38"/>
        <v>4.5418881080665592E-3</v>
      </c>
      <c r="AC53">
        <f t="shared" si="39"/>
        <v>1.9479982436914709E-3</v>
      </c>
      <c r="AD53">
        <f t="shared" si="40"/>
        <v>119.68447590636022</v>
      </c>
      <c r="AE53">
        <f t="shared" si="41"/>
        <v>-29.202907883732809</v>
      </c>
      <c r="AG53">
        <f t="shared" si="42"/>
        <v>1.3556268989194487E-2</v>
      </c>
      <c r="AH53">
        <f t="shared" si="43"/>
        <v>2.0470454138352811E-3</v>
      </c>
      <c r="AI53">
        <f t="shared" si="44"/>
        <v>6.5884407119437072E-3</v>
      </c>
      <c r="AJ53">
        <f t="shared" si="45"/>
        <v>3.792554334085656E-4</v>
      </c>
      <c r="AK53">
        <f t="shared" si="46"/>
        <v>1.9986118911966746E-3</v>
      </c>
      <c r="AL53">
        <f t="shared" si="47"/>
        <v>4.5418881080665592E-3</v>
      </c>
    </row>
    <row r="54" spans="1:61" x14ac:dyDescent="0.2">
      <c r="B54">
        <v>4070.7570000000001</v>
      </c>
      <c r="C54">
        <v>5490.1130000000003</v>
      </c>
      <c r="D54">
        <v>2943.3209999999999</v>
      </c>
      <c r="E54">
        <v>4052.4580000000001</v>
      </c>
      <c r="F54">
        <v>3117.7130000000002</v>
      </c>
      <c r="G54">
        <v>2893.6170000000002</v>
      </c>
      <c r="H54">
        <v>1.3486712380000001</v>
      </c>
      <c r="I54">
        <v>0.72304005599999999</v>
      </c>
      <c r="J54">
        <f>'Aug17 Raw (Spiked)'!W117</f>
        <v>1.3556126926939138E-2</v>
      </c>
      <c r="K54">
        <f>'Aug17 Raw (Spiked)'!X117</f>
        <v>2.0470492645311739E-3</v>
      </c>
      <c r="L54">
        <v>753.04594758715996</v>
      </c>
      <c r="M54">
        <v>12.633783379760001</v>
      </c>
      <c r="N54">
        <f>'Aug17 Raw (Spiked)'!Y117</f>
        <v>753.04567845687131</v>
      </c>
      <c r="O54">
        <f>'Aug17 Raw (Spiked)'!Z117</f>
        <v>12.633727689540519</v>
      </c>
      <c r="P54">
        <v>-3.2830121780899999</v>
      </c>
      <c r="Q54">
        <v>792.02238052298003</v>
      </c>
      <c r="R54">
        <v>-1.6953823656</v>
      </c>
      <c r="T54">
        <v>963.17</v>
      </c>
      <c r="U54">
        <v>435.197</v>
      </c>
      <c r="V54">
        <v>1430.915</v>
      </c>
      <c r="W54">
        <v>951.85299999999995</v>
      </c>
      <c r="X54">
        <v>384.149</v>
      </c>
      <c r="Y54">
        <v>1456.9110000000001</v>
      </c>
      <c r="Z54">
        <v>0.45183758299999999</v>
      </c>
      <c r="AA54">
        <v>1.48563044</v>
      </c>
      <c r="AB54">
        <f t="shared" si="38"/>
        <v>4.5416552572002571E-3</v>
      </c>
      <c r="AC54">
        <f t="shared" si="39"/>
        <v>1.9481284319983715E-3</v>
      </c>
      <c r="AD54">
        <f t="shared" si="40"/>
        <v>119.62707257673233</v>
      </c>
      <c r="AE54">
        <f t="shared" si="41"/>
        <v>-29.138027727821036</v>
      </c>
      <c r="AG54">
        <f t="shared" si="42"/>
        <v>1.3556126926939138E-2</v>
      </c>
      <c r="AH54">
        <f t="shared" si="43"/>
        <v>2.0470492645311739E-3</v>
      </c>
      <c r="AI54">
        <f t="shared" si="44"/>
        <v>6.5883702819927361E-3</v>
      </c>
      <c r="AJ54">
        <f t="shared" si="45"/>
        <v>3.7925592423930857E-4</v>
      </c>
      <c r="AK54">
        <f t="shared" si="46"/>
        <v>1.9986169039804937E-3</v>
      </c>
      <c r="AL54">
        <f t="shared" si="47"/>
        <v>4.5416552572002571E-3</v>
      </c>
    </row>
    <row r="55" spans="1:61" x14ac:dyDescent="0.2">
      <c r="B55">
        <v>4067.8420000000001</v>
      </c>
      <c r="C55">
        <v>5486.0919999999996</v>
      </c>
      <c r="D55">
        <v>2941.2779999999998</v>
      </c>
      <c r="E55">
        <v>4048.25</v>
      </c>
      <c r="F55">
        <v>3114.4749999999999</v>
      </c>
      <c r="G55">
        <v>2890.7310000000002</v>
      </c>
      <c r="H55">
        <v>1.3486491759999999</v>
      </c>
      <c r="I55">
        <v>0.72305618299999996</v>
      </c>
      <c r="J55">
        <f>'Aug17 Raw (Spiked)'!W118</f>
        <v>1.3555758321254253E-2</v>
      </c>
      <c r="K55">
        <f>'Aug17 Raw (Spiked)'!X118</f>
        <v>2.0469937204270995E-3</v>
      </c>
      <c r="L55">
        <v>752.99808494419005</v>
      </c>
      <c r="M55">
        <v>12.606357490880001</v>
      </c>
      <c r="N55">
        <f>'Aug17 Raw (Spiked)'!Y118</f>
        <v>752.99801125764623</v>
      </c>
      <c r="O55">
        <f>'Aug17 Raw (Spiked)'!Z118</f>
        <v>12.606251148484793</v>
      </c>
      <c r="P55">
        <v>-3.3093581238100001</v>
      </c>
      <c r="Q55">
        <v>791.97274932406003</v>
      </c>
      <c r="R55">
        <v>-1.70899861482</v>
      </c>
      <c r="T55">
        <v>962.59699999999998</v>
      </c>
      <c r="U55">
        <v>434.96600000000001</v>
      </c>
      <c r="V55">
        <v>1430.8420000000001</v>
      </c>
      <c r="W55">
        <v>950.93</v>
      </c>
      <c r="X55">
        <v>383.79</v>
      </c>
      <c r="Y55">
        <v>1456.3879999999999</v>
      </c>
      <c r="Z55">
        <v>0.45186722600000001</v>
      </c>
      <c r="AA55">
        <v>1.4864389570000001</v>
      </c>
      <c r="AB55">
        <f t="shared" si="38"/>
        <v>4.5416551202040025E-3</v>
      </c>
      <c r="AC55">
        <f t="shared" si="39"/>
        <v>1.9481002927565221E-3</v>
      </c>
      <c r="AD55">
        <f t="shared" si="40"/>
        <v>119.62703880386604</v>
      </c>
      <c r="AE55">
        <f t="shared" si="41"/>
        <v>-29.152051094756935</v>
      </c>
      <c r="AG55">
        <f t="shared" si="42"/>
        <v>1.3555758321254253E-2</v>
      </c>
      <c r="AH55">
        <f t="shared" si="43"/>
        <v>2.0469937204270995E-3</v>
      </c>
      <c r="AI55">
        <f t="shared" si="44"/>
        <v>6.588187812889907E-3</v>
      </c>
      <c r="AJ55">
        <f t="shared" si="45"/>
        <v>3.7925075142622992E-4</v>
      </c>
      <c r="AK55">
        <f t="shared" si="46"/>
        <v>1.9985640750901363E-3</v>
      </c>
      <c r="AL55">
        <f t="shared" si="47"/>
        <v>4.5416551202040025E-3</v>
      </c>
    </row>
    <row r="56" spans="1:61" x14ac:dyDescent="0.2">
      <c r="B56">
        <v>4064.8719999999998</v>
      </c>
      <c r="C56">
        <v>5482.1580000000004</v>
      </c>
      <c r="D56">
        <v>2939.4209999999998</v>
      </c>
      <c r="E56">
        <v>4043.8870000000002</v>
      </c>
      <c r="F56">
        <v>3111.09</v>
      </c>
      <c r="G56">
        <v>2887.5720000000001</v>
      </c>
      <c r="H56">
        <v>1.3486666869999999</v>
      </c>
      <c r="I56">
        <v>0.72312762799999997</v>
      </c>
      <c r="J56">
        <f>'Aug17 Raw (Spiked)'!W119</f>
        <v>1.3555997505681559E-2</v>
      </c>
      <c r="K56">
        <f>'Aug17 Raw (Spiked)'!X119</f>
        <v>2.0471693842890005E-3</v>
      </c>
      <c r="L56">
        <v>753.02885546832999</v>
      </c>
      <c r="M56">
        <v>12.6933231812</v>
      </c>
      <c r="N56">
        <f>'Aug17 Raw (Spiked)'!Y119</f>
        <v>753.02894201160746</v>
      </c>
      <c r="O56">
        <f>'Aug17 Raw (Spiked)'!Z119</f>
        <v>12.69314849598846</v>
      </c>
      <c r="P56">
        <v>-3.2225647768200001</v>
      </c>
      <c r="Q56">
        <v>792.00279242736997</v>
      </c>
      <c r="R56">
        <v>-1.6641422823800001</v>
      </c>
      <c r="T56">
        <v>962.04</v>
      </c>
      <c r="U56">
        <v>434.73500000000001</v>
      </c>
      <c r="V56">
        <v>1430.6469999999999</v>
      </c>
      <c r="W56">
        <v>949.995</v>
      </c>
      <c r="X56">
        <v>383.40199999999999</v>
      </c>
      <c r="Y56">
        <v>1455.52</v>
      </c>
      <c r="Z56">
        <v>0.451888821</v>
      </c>
      <c r="AA56">
        <v>1.4870979419999999</v>
      </c>
      <c r="AB56">
        <f t="shared" si="38"/>
        <v>4.5418552762743524E-3</v>
      </c>
      <c r="AC56">
        <f t="shared" si="39"/>
        <v>1.9479910543411375E-3</v>
      </c>
      <c r="AD56">
        <f t="shared" si="40"/>
        <v>119.67638208124254</v>
      </c>
      <c r="AE56">
        <f t="shared" si="41"/>
        <v>-29.206490741376822</v>
      </c>
      <c r="AG56">
        <f t="shared" si="42"/>
        <v>1.3555997505681559E-2</v>
      </c>
      <c r="AH56">
        <f t="shared" si="43"/>
        <v>2.0471693842890005E-3</v>
      </c>
      <c r="AI56">
        <f t="shared" si="44"/>
        <v>6.5882982663592257E-3</v>
      </c>
      <c r="AJ56">
        <f t="shared" si="45"/>
        <v>3.7926779234692388E-4</v>
      </c>
      <c r="AK56">
        <f t="shared" si="46"/>
        <v>1.9987381131095204E-3</v>
      </c>
      <c r="AL56">
        <f t="shared" si="47"/>
        <v>4.5418552762743524E-3</v>
      </c>
    </row>
    <row r="58" spans="1:61" x14ac:dyDescent="0.2">
      <c r="A58" s="1" t="s">
        <v>17</v>
      </c>
      <c r="B58">
        <f>AVERAGE(B35:B56)</f>
        <v>4028.6215499999998</v>
      </c>
      <c r="C58">
        <f t="shared" ref="C58:L58" si="48">AVERAGE(C35:C56)</f>
        <v>5432.9075999999995</v>
      </c>
      <c r="D58">
        <f t="shared" si="48"/>
        <v>2911.9146499999997</v>
      </c>
      <c r="E58">
        <f t="shared" si="48"/>
        <v>4093.2757272727267</v>
      </c>
      <c r="F58">
        <f t="shared" si="48"/>
        <v>3148.9052727272733</v>
      </c>
      <c r="G58">
        <f t="shared" si="48"/>
        <v>2921.7347727272722</v>
      </c>
      <c r="H58">
        <f t="shared" si="48"/>
        <v>1.3485763563000002</v>
      </c>
      <c r="I58">
        <f t="shared" si="48"/>
        <v>0.72280453734999994</v>
      </c>
      <c r="J58">
        <f t="shared" si="48"/>
        <v>1.3555914722879292E-2</v>
      </c>
      <c r="K58">
        <f t="shared" si="48"/>
        <v>2.0470469525807004E-3</v>
      </c>
      <c r="L58">
        <f t="shared" si="48"/>
        <v>753.01824258881948</v>
      </c>
      <c r="M58">
        <f>AVERAGE(M35:M56)</f>
        <v>12.632617711597499</v>
      </c>
      <c r="N58">
        <f t="shared" ref="N58:R58" si="49">AVERAGE(N35:N56)</f>
        <v>753.01823673903596</v>
      </c>
      <c r="O58">
        <f t="shared" si="49"/>
        <v>12.632584014560589</v>
      </c>
      <c r="P58">
        <f t="shared" si="49"/>
        <v>-3.2834419999329993</v>
      </c>
      <c r="Q58">
        <f t="shared" si="49"/>
        <v>791.99325626034101</v>
      </c>
      <c r="R58">
        <f t="shared" si="49"/>
        <v>-1.6956046688025002</v>
      </c>
      <c r="T58">
        <f t="shared" ref="T58:AB58" si="50">AVERAGE(T35:T56)</f>
        <v>961.20690000000013</v>
      </c>
      <c r="U58">
        <f t="shared" si="50"/>
        <v>434.24695000000008</v>
      </c>
      <c r="V58">
        <f t="shared" si="50"/>
        <v>1420.6990000000001</v>
      </c>
      <c r="W58">
        <f t="shared" si="50"/>
        <v>955.6550454545453</v>
      </c>
      <c r="X58">
        <f t="shared" si="50"/>
        <v>385.58809090909085</v>
      </c>
      <c r="Y58">
        <f t="shared" si="50"/>
        <v>1453.7178181818178</v>
      </c>
      <c r="Z58">
        <f t="shared" si="50"/>
        <v>0.45177262039999999</v>
      </c>
      <c r="AA58">
        <f t="shared" si="50"/>
        <v>1.4780318873999998</v>
      </c>
      <c r="AB58">
        <f t="shared" si="50"/>
        <v>4.5418221305794032E-3</v>
      </c>
      <c r="AC58">
        <f>AVERAGE(AC35:AC56)</f>
        <v>1.9490410816310414E-3</v>
      </c>
      <c r="AD58">
        <f t="shared" ref="AD58:AE58" si="51">AVERAGE(AD35:AD56)</f>
        <v>119.66821087156177</v>
      </c>
      <c r="AE58">
        <f t="shared" si="51"/>
        <v>-28.683203082888337</v>
      </c>
      <c r="AG58">
        <f t="shared" ref="AG58:AJ58" si="52">AVERAGE(AG35:AG56)</f>
        <v>1.3555914722879292E-2</v>
      </c>
      <c r="AH58">
        <f t="shared" si="52"/>
        <v>2.0470469525807004E-3</v>
      </c>
      <c r="AI58">
        <f t="shared" si="52"/>
        <v>6.5882632066411439E-3</v>
      </c>
      <c r="AJ58">
        <f t="shared" si="52"/>
        <v>3.7925583978632197E-4</v>
      </c>
      <c r="AK58">
        <f>AVERAGE(AK35:AK56)</f>
        <v>1.9986160421017344E-3</v>
      </c>
      <c r="AL58">
        <f t="shared" ref="AL58" si="53">AVERAGE(AL35:AL56)</f>
        <v>4.5418221305794032E-3</v>
      </c>
    </row>
    <row r="59" spans="1:61" x14ac:dyDescent="0.2">
      <c r="A59" s="1" t="s">
        <v>18</v>
      </c>
      <c r="B59">
        <f>STDEV(B35:B56)</f>
        <v>49.770745739022452</v>
      </c>
      <c r="C59">
        <f t="shared" ref="C59:L59" si="54">STDEV(C35:C56)</f>
        <v>67.435072893468231</v>
      </c>
      <c r="D59">
        <f t="shared" si="54"/>
        <v>36.7081028704118</v>
      </c>
      <c r="E59">
        <f t="shared" si="54"/>
        <v>33.259854392462231</v>
      </c>
      <c r="F59">
        <f t="shared" si="54"/>
        <v>25.436176011982479</v>
      </c>
      <c r="G59">
        <f t="shared" si="54"/>
        <v>22.975022874607589</v>
      </c>
      <c r="H59">
        <f t="shared" si="54"/>
        <v>8.3856998717502475E-5</v>
      </c>
      <c r="I59">
        <f t="shared" si="54"/>
        <v>2.0530271565031227E-4</v>
      </c>
      <c r="J59">
        <f t="shared" si="54"/>
        <v>2.8075623978378388E-7</v>
      </c>
      <c r="K59">
        <f t="shared" si="54"/>
        <v>7.5058376400731628E-8</v>
      </c>
      <c r="L59">
        <f t="shared" si="54"/>
        <v>3.6370902620104409E-2</v>
      </c>
      <c r="M59">
        <f>STDEV(M35:M56)</f>
        <v>3.7129495977625361E-2</v>
      </c>
      <c r="N59">
        <f t="shared" ref="N59:R59" si="55">STDEV(N35:N56)</f>
        <v>3.630672060723427E-2</v>
      </c>
      <c r="O59">
        <f t="shared" si="55"/>
        <v>3.7129855546660831E-2</v>
      </c>
      <c r="P59">
        <f t="shared" si="55"/>
        <v>3.6844989026447096E-2</v>
      </c>
      <c r="Q59">
        <f t="shared" si="55"/>
        <v>3.7699173043073068E-2</v>
      </c>
      <c r="R59">
        <f t="shared" si="55"/>
        <v>1.9042338275996138E-2</v>
      </c>
      <c r="T59">
        <f t="shared" ref="T59:AB59" si="56">STDEV(T35:T56)</f>
        <v>4.3820742012502665</v>
      </c>
      <c r="U59">
        <f t="shared" si="56"/>
        <v>1.9884526773348161</v>
      </c>
      <c r="V59">
        <f t="shared" si="56"/>
        <v>9.0773432816343345</v>
      </c>
      <c r="W59">
        <f t="shared" si="56"/>
        <v>3.5707357182048782</v>
      </c>
      <c r="X59">
        <f t="shared" si="56"/>
        <v>1.3601669333504987</v>
      </c>
      <c r="Y59">
        <f t="shared" si="56"/>
        <v>4.6654112730090898</v>
      </c>
      <c r="Z59">
        <f t="shared" si="56"/>
        <v>9.3673145880767328E-5</v>
      </c>
      <c r="AA59">
        <f t="shared" si="56"/>
        <v>5.4213847173316962E-3</v>
      </c>
      <c r="AB59">
        <f t="shared" si="56"/>
        <v>4.4330349552244746E-7</v>
      </c>
      <c r="AC59">
        <f>STDEV(AC35:AC56)</f>
        <v>8.4261185415268785E-7</v>
      </c>
      <c r="AD59">
        <f t="shared" ref="AD59:AE59" si="57">STDEV(AD35:AD56)</f>
        <v>0.1092849560010101</v>
      </c>
      <c r="AE59">
        <f t="shared" si="57"/>
        <v>0.41992088054658833</v>
      </c>
      <c r="AG59">
        <f t="shared" ref="AG59:AJ59" si="58">STDEV(AG35:AG56)</f>
        <v>2.8075623978378388E-7</v>
      </c>
      <c r="AH59">
        <f t="shared" si="58"/>
        <v>7.5058376400731628E-8</v>
      </c>
      <c r="AI59">
        <f t="shared" si="58"/>
        <v>1.3860100969282583E-7</v>
      </c>
      <c r="AJ59">
        <f t="shared" si="58"/>
        <v>7.2341843110527572E-9</v>
      </c>
      <c r="AK59">
        <f>STDEV(AK35:AK56)</f>
        <v>7.3881571995767186E-8</v>
      </c>
      <c r="AL59">
        <f t="shared" ref="AL59" si="59">STDEV(AL35:AL56)</f>
        <v>4.4330349552244746E-7</v>
      </c>
    </row>
    <row r="61" spans="1:61" x14ac:dyDescent="0.2">
      <c r="A61" s="1" t="s">
        <v>45</v>
      </c>
    </row>
    <row r="62" spans="1:61" s="1" customFormat="1" x14ac:dyDescent="0.2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3" t="s">
        <v>8</v>
      </c>
      <c r="K62" s="13" t="s">
        <v>9</v>
      </c>
      <c r="L62" s="1" t="s">
        <v>10</v>
      </c>
      <c r="M62" s="1" t="s">
        <v>11</v>
      </c>
      <c r="N62" s="13" t="s">
        <v>12</v>
      </c>
      <c r="O62" s="13" t="s">
        <v>13</v>
      </c>
      <c r="P62" s="1" t="s">
        <v>14</v>
      </c>
      <c r="Q62" s="1" t="s">
        <v>15</v>
      </c>
      <c r="R62" s="1" t="s">
        <v>16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G62" s="1" t="s">
        <v>38</v>
      </c>
      <c r="AH62" s="1" t="s">
        <v>43</v>
      </c>
      <c r="AI62" s="1" t="s">
        <v>39</v>
      </c>
      <c r="AJ62" s="1" t="s">
        <v>40</v>
      </c>
      <c r="AK62" s="1" t="s">
        <v>41</v>
      </c>
      <c r="AL62" s="1" t="s">
        <v>42</v>
      </c>
      <c r="BI62" s="20"/>
    </row>
    <row r="63" spans="1:61" x14ac:dyDescent="0.2">
      <c r="A63" s="1" t="s">
        <v>206</v>
      </c>
      <c r="E63">
        <v>4070.174</v>
      </c>
      <c r="F63">
        <v>3130.7150000000001</v>
      </c>
      <c r="G63">
        <v>2905.4470000000001</v>
      </c>
      <c r="S63" s="1" t="s">
        <v>212</v>
      </c>
      <c r="W63">
        <v>962.66300000000001</v>
      </c>
      <c r="X63">
        <v>388.05799999999999</v>
      </c>
      <c r="Y63">
        <v>1472.511</v>
      </c>
    </row>
    <row r="64" spans="1:61" x14ac:dyDescent="0.2">
      <c r="B64">
        <v>4006.01</v>
      </c>
      <c r="C64">
        <v>4144.7460000000001</v>
      </c>
      <c r="D64">
        <v>2876.203</v>
      </c>
      <c r="E64">
        <v>4094.5140000000001</v>
      </c>
      <c r="F64">
        <v>3149.6880000000001</v>
      </c>
      <c r="G64">
        <v>2922.6790000000001</v>
      </c>
      <c r="H64">
        <v>1.0346317979999999</v>
      </c>
      <c r="I64">
        <v>0.71797191100000002</v>
      </c>
      <c r="J64">
        <f>'Aug17 Raw (Spiked)'!W171</f>
        <v>1.0401125785322748E-2</v>
      </c>
      <c r="K64">
        <f>'Aug17 Raw (Spiked)'!X171</f>
        <v>2.0332650222177734E-3</v>
      </c>
      <c r="L64">
        <v>345.04855762102</v>
      </c>
      <c r="M64">
        <v>5.8149718540400004</v>
      </c>
      <c r="N64">
        <f>'Aug17 Raw (Spiked)'!Y171</f>
        <v>345.04853099390243</v>
      </c>
      <c r="O64">
        <f>'Aug17 Raw (Spiked)'!Z171</f>
        <v>5.8149427589337943</v>
      </c>
      <c r="P64">
        <v>-0.42819591462000001</v>
      </c>
      <c r="Q64">
        <v>362.87900380395001</v>
      </c>
      <c r="R64">
        <v>-0.22097199229</v>
      </c>
      <c r="T64">
        <v>964.71799999999996</v>
      </c>
      <c r="U64">
        <v>410.363</v>
      </c>
      <c r="V64">
        <v>1434.9059999999999</v>
      </c>
      <c r="W64">
        <v>960.84199999999998</v>
      </c>
      <c r="X64">
        <v>387.39</v>
      </c>
      <c r="Y64">
        <v>1475.191</v>
      </c>
      <c r="Z64">
        <v>0.42537107099999999</v>
      </c>
      <c r="AA64">
        <v>1.4873832229999999</v>
      </c>
      <c r="AB64">
        <f>$G$2*Z64/AVERAGE(X63/W63,X64/W64)</f>
        <v>4.2800547947820858E-3</v>
      </c>
      <c r="AC64">
        <f>$H$2*AA64/AVERAGE(Y63/W63,Y64/W64)</f>
        <v>1.9475649639616949E-3</v>
      </c>
      <c r="AD64">
        <f>(AB64/$G$2-1)*1000</f>
        <v>55.136277187182174</v>
      </c>
      <c r="AE64">
        <f>(AC64/$H$2-1)*1000</f>
        <v>-29.418835543370992</v>
      </c>
      <c r="AG64">
        <f>J64</f>
        <v>1.0401125785322748E-2</v>
      </c>
      <c r="AH64">
        <f>K64</f>
        <v>2.0332650222177734E-3</v>
      </c>
      <c r="AI64">
        <f t="shared" ref="AI64:AI73" si="60">$E$2*(Q64/1000+1)</f>
        <v>5.0106246574852225E-3</v>
      </c>
      <c r="AJ64">
        <f t="shared" ref="AJ64:AJ73" si="61">$D$2*(R64/1000+1)</f>
        <v>3.7981605274012905E-4</v>
      </c>
      <c r="AK64">
        <f t="shared" ref="AK64:AK73" si="62">$F$2*(P64/1000+1)</f>
        <v>2.0043413815520042E-3</v>
      </c>
      <c r="AL64">
        <f t="shared" ref="AL64:AL73" si="63">AB64</f>
        <v>4.2800547947820858E-3</v>
      </c>
    </row>
    <row r="65" spans="1:38" x14ac:dyDescent="0.2">
      <c r="B65">
        <v>4014.1370000000002</v>
      </c>
      <c r="C65">
        <v>4153.0820000000003</v>
      </c>
      <c r="D65">
        <v>2881.931</v>
      </c>
      <c r="E65">
        <v>4095.0160000000001</v>
      </c>
      <c r="F65">
        <v>3150.0729999999999</v>
      </c>
      <c r="G65">
        <v>2923.1089999999999</v>
      </c>
      <c r="H65">
        <v>1.034613875</v>
      </c>
      <c r="I65">
        <v>0.71794538399999996</v>
      </c>
      <c r="J65">
        <f>'Aug17 Raw (Spiked)'!W172</f>
        <v>1.0400533016374631E-2</v>
      </c>
      <c r="K65">
        <f>'Aug17 Raw (Spiked)'!X172</f>
        <v>2.0332146529248537E-3</v>
      </c>
      <c r="L65">
        <v>344.97175828096999</v>
      </c>
      <c r="M65">
        <v>5.7901216249500003</v>
      </c>
      <c r="N65">
        <f>'Aug17 Raw (Spiked)'!Y172</f>
        <v>344.97187554146944</v>
      </c>
      <c r="O65">
        <f>'Aug17 Raw (Spiked)'!Z172</f>
        <v>5.7900260919370172</v>
      </c>
      <c r="P65">
        <v>-0.45163998785999998</v>
      </c>
      <c r="Q65">
        <v>362.79886323907999</v>
      </c>
      <c r="R65">
        <v>-0.23307171065000001</v>
      </c>
      <c r="T65">
        <v>963.33199999999999</v>
      </c>
      <c r="U65">
        <v>409.76</v>
      </c>
      <c r="V65">
        <v>1435.5229999999999</v>
      </c>
      <c r="W65">
        <v>959.29899999999998</v>
      </c>
      <c r="X65">
        <v>386.78800000000001</v>
      </c>
      <c r="Y65">
        <v>1474.24</v>
      </c>
      <c r="Z65">
        <v>0.425356874</v>
      </c>
      <c r="AA65">
        <v>1.49016364</v>
      </c>
      <c r="AB65">
        <f t="shared" ref="AB65:AB73" si="64">$G$2*Z65/AVERAGE(X64/W64,X65/W65)</f>
        <v>4.2794358044126795E-3</v>
      </c>
      <c r="AC65">
        <f t="shared" ref="AC65:AC73" si="65">$H$2*AA65/AVERAGE(Y64/W64,Y65/W65)</f>
        <v>1.9466540117561756E-3</v>
      </c>
      <c r="AD65">
        <f t="shared" ref="AD65:AD73" si="66">(AB65/$G$2-1)*1000</f>
        <v>54.98368119827424</v>
      </c>
      <c r="AE65">
        <f t="shared" ref="AE65:AE73" si="67">(AC65/$H$2-1)*1000</f>
        <v>-29.872814264881086</v>
      </c>
      <c r="AG65">
        <f t="shared" ref="AG65:AG73" si="68">J65</f>
        <v>1.0400533016374631E-2</v>
      </c>
      <c r="AH65">
        <f t="shared" ref="AH65:AH73" si="69">K65</f>
        <v>2.0332146529248537E-3</v>
      </c>
      <c r="AI65">
        <f t="shared" si="60"/>
        <v>5.0103300206984771E-3</v>
      </c>
      <c r="AJ65">
        <f t="shared" si="61"/>
        <v>3.7981145605712406E-4</v>
      </c>
      <c r="AK65">
        <f t="shared" si="62"/>
        <v>2.004294371496343E-3</v>
      </c>
      <c r="AL65">
        <f t="shared" si="63"/>
        <v>4.2794358044126795E-3</v>
      </c>
    </row>
    <row r="66" spans="1:38" x14ac:dyDescent="0.2">
      <c r="B66">
        <v>4013.5770000000002</v>
      </c>
      <c r="C66">
        <v>4152.576</v>
      </c>
      <c r="D66">
        <v>2881.5889999999999</v>
      </c>
      <c r="E66">
        <v>4091.8820000000001</v>
      </c>
      <c r="F66">
        <v>3147.6610000000001</v>
      </c>
      <c r="G66">
        <v>2920.875</v>
      </c>
      <c r="H66">
        <v>1.0346321620000001</v>
      </c>
      <c r="I66">
        <v>0.71796040299999997</v>
      </c>
      <c r="J66">
        <f>'Aug17 Raw (Spiked)'!W173</f>
        <v>1.040072072182645E-2</v>
      </c>
      <c r="K66">
        <f>'Aug17 Raw (Spiked)'!X173</f>
        <v>2.0332311759295673E-3</v>
      </c>
      <c r="L66">
        <v>344.99618680310999</v>
      </c>
      <c r="M66">
        <v>5.7983210386800002</v>
      </c>
      <c r="N66">
        <f>'Aug17 Raw (Spiked)'!Y173</f>
        <v>344.99614915832979</v>
      </c>
      <c r="O66">
        <f>'Aug17 Raw (Spiked)'!Z173</f>
        <v>5.7981996870455355</v>
      </c>
      <c r="P66">
        <v>-0.44388557115999999</v>
      </c>
      <c r="Q66">
        <v>362.82434662230003</v>
      </c>
      <c r="R66">
        <v>-0.22906956419999999</v>
      </c>
      <c r="T66">
        <v>962.26900000000001</v>
      </c>
      <c r="U66">
        <v>409.31099999999998</v>
      </c>
      <c r="V66">
        <v>1434.9870000000001</v>
      </c>
      <c r="W66">
        <v>958.01</v>
      </c>
      <c r="X66">
        <v>386.286</v>
      </c>
      <c r="Y66">
        <v>1472.78</v>
      </c>
      <c r="Z66">
        <v>0.42536037599999998</v>
      </c>
      <c r="AA66">
        <v>1.4912538660000001</v>
      </c>
      <c r="AB66">
        <f t="shared" si="64"/>
        <v>4.2792616541259777E-3</v>
      </c>
      <c r="AC66">
        <f t="shared" si="65"/>
        <v>1.9467969303514901E-3</v>
      </c>
      <c r="AD66">
        <f t="shared" si="66"/>
        <v>54.940748971003202</v>
      </c>
      <c r="AE66">
        <f t="shared" si="67"/>
        <v>-29.801589890223745</v>
      </c>
      <c r="AG66">
        <f t="shared" si="68"/>
        <v>1.040072072182645E-2</v>
      </c>
      <c r="AH66">
        <f t="shared" si="69"/>
        <v>2.0332311759295673E-3</v>
      </c>
      <c r="AI66">
        <f t="shared" si="60"/>
        <v>5.0104237103568861E-3</v>
      </c>
      <c r="AJ66">
        <f t="shared" si="61"/>
        <v>3.7981297647256046E-4</v>
      </c>
      <c r="AK66">
        <f t="shared" si="62"/>
        <v>2.00430992065271E-3</v>
      </c>
      <c r="AL66">
        <f t="shared" si="63"/>
        <v>4.2792616541259777E-3</v>
      </c>
    </row>
    <row r="67" spans="1:38" x14ac:dyDescent="0.2">
      <c r="B67">
        <v>4011.3270000000002</v>
      </c>
      <c r="C67">
        <v>4150.1869999999999</v>
      </c>
      <c r="D67">
        <v>2879.9389999999999</v>
      </c>
      <c r="E67">
        <v>4087.8</v>
      </c>
      <c r="F67">
        <v>3144.6149999999998</v>
      </c>
      <c r="G67">
        <v>2918.1709999999998</v>
      </c>
      <c r="H67">
        <v>1.034617149</v>
      </c>
      <c r="I67">
        <v>0.71795179200000003</v>
      </c>
      <c r="J67">
        <f>'Aug17 Raw (Spiked)'!W174</f>
        <v>1.0400416209799217E-2</v>
      </c>
      <c r="K67">
        <f>'Aug17 Raw (Spiked)'!X174</f>
        <v>2.0331326076944165E-3</v>
      </c>
      <c r="L67">
        <v>344.95703406043998</v>
      </c>
      <c r="M67">
        <v>5.7495637766699996</v>
      </c>
      <c r="N67">
        <f>'Aug17 Raw (Spiked)'!Y174</f>
        <v>344.95677039651594</v>
      </c>
      <c r="O67">
        <f>'Aug17 Raw (Spiked)'!Z174</f>
        <v>5.7494399814919106</v>
      </c>
      <c r="P67">
        <v>-0.49220330043999999</v>
      </c>
      <c r="Q67">
        <v>362.78445977962002</v>
      </c>
      <c r="R67">
        <v>-0.25400716238999999</v>
      </c>
      <c r="T67">
        <v>961.43799999999999</v>
      </c>
      <c r="U67">
        <v>409.01100000000002</v>
      </c>
      <c r="V67">
        <v>1433.7739999999999</v>
      </c>
      <c r="W67">
        <v>956.93100000000004</v>
      </c>
      <c r="X67">
        <v>385.83</v>
      </c>
      <c r="Y67">
        <v>1471.239</v>
      </c>
      <c r="Z67">
        <v>0.42541568600000002</v>
      </c>
      <c r="AA67">
        <v>1.4912815180000001</v>
      </c>
      <c r="AB67">
        <f t="shared" si="64"/>
        <v>4.2798359807669313E-3</v>
      </c>
      <c r="AC67">
        <f t="shared" si="65"/>
        <v>1.9464108155285689E-3</v>
      </c>
      <c r="AD67">
        <f t="shared" si="66"/>
        <v>55.082334278407252</v>
      </c>
      <c r="AE67">
        <f t="shared" si="67"/>
        <v>-29.994012623934417</v>
      </c>
      <c r="AG67">
        <f t="shared" si="68"/>
        <v>1.0400416209799217E-2</v>
      </c>
      <c r="AH67">
        <f t="shared" si="69"/>
        <v>2.0331326076944165E-3</v>
      </c>
      <c r="AI67">
        <f t="shared" si="60"/>
        <v>5.0102770663797737E-3</v>
      </c>
      <c r="AJ67">
        <f t="shared" si="61"/>
        <v>3.7980350267900807E-4</v>
      </c>
      <c r="AK67">
        <f t="shared" si="62"/>
        <v>2.0042130339419577E-3</v>
      </c>
      <c r="AL67">
        <f t="shared" si="63"/>
        <v>4.2798359807669313E-3</v>
      </c>
    </row>
    <row r="68" spans="1:38" x14ac:dyDescent="0.2">
      <c r="B68">
        <v>4008.5450000000001</v>
      </c>
      <c r="C68">
        <v>4147.4440000000004</v>
      </c>
      <c r="D68">
        <v>2878.1320000000001</v>
      </c>
      <c r="E68">
        <v>4083.538</v>
      </c>
      <c r="F68">
        <v>3141.2710000000002</v>
      </c>
      <c r="G68">
        <v>2915.0970000000002</v>
      </c>
      <c r="H68">
        <v>1.0346505930000001</v>
      </c>
      <c r="I68">
        <v>0.71799918500000004</v>
      </c>
      <c r="J68">
        <f>'Aug17 Raw (Spiked)'!W175</f>
        <v>1.0400705084924597E-2</v>
      </c>
      <c r="K68">
        <f>'Aug17 Raw (Spiked)'!X175</f>
        <v>2.0332046955330255E-3</v>
      </c>
      <c r="L68">
        <v>344.99412004658001</v>
      </c>
      <c r="M68">
        <v>5.7851902799000001</v>
      </c>
      <c r="N68">
        <f>'Aug17 Raw (Spiked)'!Y175</f>
        <v>344.99412703185038</v>
      </c>
      <c r="O68">
        <f>'Aug17 Raw (Spiked)'!Z175</f>
        <v>5.7851003722781957</v>
      </c>
      <c r="P68">
        <v>-0.45707425057000001</v>
      </c>
      <c r="Q68">
        <v>362.82252465381998</v>
      </c>
      <c r="R68">
        <v>-0.23587640705999999</v>
      </c>
      <c r="T68">
        <v>960.73800000000006</v>
      </c>
      <c r="U68">
        <v>408.74200000000002</v>
      </c>
      <c r="V68">
        <v>1432.8530000000001</v>
      </c>
      <c r="W68">
        <v>955.92700000000002</v>
      </c>
      <c r="X68">
        <v>385.44900000000001</v>
      </c>
      <c r="Y68">
        <v>1469.702</v>
      </c>
      <c r="Z68">
        <v>0.42544590599999998</v>
      </c>
      <c r="AA68">
        <v>1.4914097310000001</v>
      </c>
      <c r="AB68">
        <f t="shared" si="64"/>
        <v>4.2801238965907273E-3</v>
      </c>
      <c r="AC68">
        <f t="shared" si="65"/>
        <v>1.946495866188869E-3</v>
      </c>
      <c r="AD68">
        <f t="shared" si="66"/>
        <v>55.153312442246083</v>
      </c>
      <c r="AE68">
        <f t="shared" si="67"/>
        <v>-29.951627096139745</v>
      </c>
      <c r="AG68">
        <f t="shared" si="68"/>
        <v>1.0400705084924597E-2</v>
      </c>
      <c r="AH68">
        <f t="shared" si="69"/>
        <v>2.0332046955330255E-3</v>
      </c>
      <c r="AI68">
        <f t="shared" si="60"/>
        <v>5.0104170118897692E-3</v>
      </c>
      <c r="AJ68">
        <f t="shared" si="61"/>
        <v>3.7981039055295793E-4</v>
      </c>
      <c r="AK68">
        <f t="shared" si="62"/>
        <v>2.0042834747127569E-3</v>
      </c>
      <c r="AL68">
        <f t="shared" si="63"/>
        <v>4.2801238965907273E-3</v>
      </c>
    </row>
    <row r="69" spans="1:38" x14ac:dyDescent="0.2">
      <c r="B69">
        <v>4005.55</v>
      </c>
      <c r="C69">
        <v>4144.2889999999998</v>
      </c>
      <c r="D69">
        <v>2875.779</v>
      </c>
      <c r="E69">
        <v>4078.9789999999998</v>
      </c>
      <c r="F69">
        <v>3137.77</v>
      </c>
      <c r="G69">
        <v>2911.8090000000002</v>
      </c>
      <c r="H69">
        <v>1.0346368180000001</v>
      </c>
      <c r="I69">
        <v>0.71794871500000002</v>
      </c>
      <c r="J69">
        <f>'Aug17 Raw (Spiked)'!W176</f>
        <v>1.040066486626586E-2</v>
      </c>
      <c r="K69">
        <f>'Aug17 Raw (Spiked)'!X176</f>
        <v>2.0330844416951003E-3</v>
      </c>
      <c r="L69">
        <v>344.98871967483001</v>
      </c>
      <c r="M69">
        <v>5.72564582537</v>
      </c>
      <c r="N69">
        <f>'Aug17 Raw (Spiked)'!Y176</f>
        <v>344.98892605178645</v>
      </c>
      <c r="O69">
        <f>'Aug17 Raw (Spiked)'!Z176</f>
        <v>5.7256132391263481</v>
      </c>
      <c r="P69">
        <v>-0.51696395602</v>
      </c>
      <c r="Q69">
        <v>362.81844167241002</v>
      </c>
      <c r="R69">
        <v>-0.26678678210000001</v>
      </c>
      <c r="T69">
        <v>960.07500000000005</v>
      </c>
      <c r="U69">
        <v>408.46899999999999</v>
      </c>
      <c r="V69">
        <v>1431.9</v>
      </c>
      <c r="W69">
        <v>954.93899999999996</v>
      </c>
      <c r="X69">
        <v>385.09199999999998</v>
      </c>
      <c r="Y69">
        <v>1468.24</v>
      </c>
      <c r="Z69">
        <v>0.42545546099999998</v>
      </c>
      <c r="AA69">
        <v>1.4914452030000001</v>
      </c>
      <c r="AB69">
        <f t="shared" si="64"/>
        <v>4.279857856342802E-3</v>
      </c>
      <c r="AC69">
        <f t="shared" si="65"/>
        <v>1.946499994122364E-3</v>
      </c>
      <c r="AD69">
        <f t="shared" si="66"/>
        <v>55.08772713312338</v>
      </c>
      <c r="AE69">
        <f t="shared" si="67"/>
        <v>-29.949569914699104</v>
      </c>
      <c r="AG69">
        <f t="shared" si="68"/>
        <v>1.040066486626586E-2</v>
      </c>
      <c r="AH69">
        <f t="shared" si="69"/>
        <v>2.0330844416951003E-3</v>
      </c>
      <c r="AI69">
        <f t="shared" si="60"/>
        <v>5.0104020008086159E-3</v>
      </c>
      <c r="AJ69">
        <f t="shared" si="61"/>
        <v>3.7979864770148022E-4</v>
      </c>
      <c r="AK69">
        <f t="shared" si="62"/>
        <v>2.0041633838753887E-3</v>
      </c>
      <c r="AL69">
        <f t="shared" si="63"/>
        <v>4.279857856342802E-3</v>
      </c>
    </row>
    <row r="70" spans="1:38" x14ac:dyDescent="0.2">
      <c r="B70">
        <v>4002.4380000000001</v>
      </c>
      <c r="C70">
        <v>4141.0389999999998</v>
      </c>
      <c r="D70">
        <v>2873.6089999999999</v>
      </c>
      <c r="E70">
        <v>4074.239</v>
      </c>
      <c r="F70">
        <v>3134.1460000000002</v>
      </c>
      <c r="G70">
        <v>2908.8440000000001</v>
      </c>
      <c r="H70">
        <v>1.0346292619999999</v>
      </c>
      <c r="I70">
        <v>0.71796455100000001</v>
      </c>
      <c r="J70">
        <f>'Aug17 Raw (Spiked)'!W177</f>
        <v>1.0400541991058651E-2</v>
      </c>
      <c r="K70">
        <f>'Aug17 Raw (Spiked)'!X177</f>
        <v>2.0329946466249573E-3</v>
      </c>
      <c r="L70">
        <v>344.97301092389</v>
      </c>
      <c r="M70">
        <v>5.6811958468999997</v>
      </c>
      <c r="N70">
        <f>'Aug17 Raw (Spiked)'!Y177</f>
        <v>344.97303612598773</v>
      </c>
      <c r="O70">
        <f>'Aug17 Raw (Spiked)'!Z177</f>
        <v>5.6811934402565267</v>
      </c>
      <c r="P70">
        <v>-0.56142882898000002</v>
      </c>
      <c r="Q70">
        <v>362.80310686783002</v>
      </c>
      <c r="R70">
        <v>-0.28973664663999998</v>
      </c>
      <c r="T70">
        <v>959.43799999999999</v>
      </c>
      <c r="U70">
        <v>408.18900000000002</v>
      </c>
      <c r="V70">
        <v>1430.8209999999999</v>
      </c>
      <c r="W70">
        <v>953.94299999999998</v>
      </c>
      <c r="X70">
        <v>384.71300000000002</v>
      </c>
      <c r="Y70">
        <v>1466.643</v>
      </c>
      <c r="Z70">
        <v>0.42544533499999998</v>
      </c>
      <c r="AA70">
        <v>1.4913109099999999</v>
      </c>
      <c r="AB70">
        <f t="shared" si="64"/>
        <v>4.2794000610374885E-3</v>
      </c>
      <c r="AC70">
        <f t="shared" si="65"/>
        <v>1.9463304824735366E-3</v>
      </c>
      <c r="AD70">
        <f t="shared" si="66"/>
        <v>54.974869598039874</v>
      </c>
      <c r="AE70">
        <f t="shared" si="67"/>
        <v>-30.034047103677295</v>
      </c>
      <c r="AG70">
        <f t="shared" si="68"/>
        <v>1.0400541991058651E-2</v>
      </c>
      <c r="AH70">
        <f t="shared" si="69"/>
        <v>2.0329946466249573E-3</v>
      </c>
      <c r="AI70">
        <f t="shared" si="60"/>
        <v>5.0103456223995774E-3</v>
      </c>
      <c r="AJ70">
        <f t="shared" si="61"/>
        <v>3.797899290479415E-4</v>
      </c>
      <c r="AK70">
        <f t="shared" si="62"/>
        <v>2.0040742229121291E-3</v>
      </c>
      <c r="AL70">
        <f t="shared" si="63"/>
        <v>4.2794000610374885E-3</v>
      </c>
    </row>
    <row r="71" spans="1:38" x14ac:dyDescent="0.2">
      <c r="B71">
        <v>3999.18</v>
      </c>
      <c r="C71">
        <v>4137.8270000000002</v>
      </c>
      <c r="D71">
        <v>2871.777</v>
      </c>
      <c r="E71">
        <v>4069.5430000000001</v>
      </c>
      <c r="F71">
        <v>3130.57</v>
      </c>
      <c r="G71">
        <v>2905.3560000000002</v>
      </c>
      <c r="H71">
        <v>1.0346689529999999</v>
      </c>
      <c r="I71">
        <v>0.71809139399999999</v>
      </c>
      <c r="J71">
        <f>'Aug17 Raw (Spiked)'!W178</f>
        <v>1.0400843505293307E-2</v>
      </c>
      <c r="K71">
        <f>'Aug17 Raw (Spiked)'!X178</f>
        <v>2.0332548027503857E-3</v>
      </c>
      <c r="L71">
        <v>345.01207045394</v>
      </c>
      <c r="M71">
        <v>5.8098625118199996</v>
      </c>
      <c r="N71">
        <f>'Aug17 Raw (Spiked)'!Y178</f>
        <v>345.01202722048731</v>
      </c>
      <c r="O71">
        <f>'Aug17 Raw (Spiked)'!Z178</f>
        <v>5.8098873958141173</v>
      </c>
      <c r="P71">
        <v>-0.43258572369999998</v>
      </c>
      <c r="Q71">
        <v>362.84074936372002</v>
      </c>
      <c r="R71">
        <v>-0.22323760577999999</v>
      </c>
      <c r="T71">
        <v>958.82600000000002</v>
      </c>
      <c r="U71">
        <v>407.93400000000003</v>
      </c>
      <c r="V71">
        <v>1429.799</v>
      </c>
      <c r="W71">
        <v>953.02599999999995</v>
      </c>
      <c r="X71">
        <v>384.30599999999998</v>
      </c>
      <c r="Y71">
        <v>1465.3230000000001</v>
      </c>
      <c r="Z71">
        <v>0.42545156200000001</v>
      </c>
      <c r="AA71">
        <v>1.491196889</v>
      </c>
      <c r="AB71">
        <f t="shared" si="64"/>
        <v>4.2795437424879594E-3</v>
      </c>
      <c r="AC71">
        <f t="shared" si="65"/>
        <v>1.9461655476518968E-3</v>
      </c>
      <c r="AD71">
        <f t="shared" si="66"/>
        <v>55.010290525579151</v>
      </c>
      <c r="AE71">
        <f t="shared" si="67"/>
        <v>-30.116243402239284</v>
      </c>
      <c r="AG71">
        <f t="shared" si="68"/>
        <v>1.0400843505293307E-2</v>
      </c>
      <c r="AH71">
        <f t="shared" si="69"/>
        <v>2.0332548027503857E-3</v>
      </c>
      <c r="AI71">
        <f t="shared" si="60"/>
        <v>5.0104840150357165E-3</v>
      </c>
      <c r="AJ71">
        <f t="shared" si="61"/>
        <v>3.7981519203356416E-4</v>
      </c>
      <c r="AK71">
        <f t="shared" si="62"/>
        <v>2.0043325791068369E-3</v>
      </c>
      <c r="AL71">
        <f t="shared" si="63"/>
        <v>4.2795437424879594E-3</v>
      </c>
    </row>
    <row r="72" spans="1:38" x14ac:dyDescent="0.2">
      <c r="B72">
        <v>3996.0720000000001</v>
      </c>
      <c r="C72">
        <v>4134.6189999999997</v>
      </c>
      <c r="D72">
        <v>2869.33</v>
      </c>
      <c r="E72">
        <v>4064.9290000000001</v>
      </c>
      <c r="F72">
        <v>3126.9720000000002</v>
      </c>
      <c r="G72">
        <v>2902.0810000000001</v>
      </c>
      <c r="H72">
        <v>1.034670827</v>
      </c>
      <c r="I72">
        <v>0.71803751199999999</v>
      </c>
      <c r="J72">
        <f>'Aug17 Raw (Spiked)'!W179</f>
        <v>1.0400882627025605E-2</v>
      </c>
      <c r="K72">
        <f>'Aug17 Raw (Spiked)'!X179</f>
        <v>2.0331428815523792E-3</v>
      </c>
      <c r="L72">
        <v>345.01702555909998</v>
      </c>
      <c r="M72">
        <v>5.7544879888700002</v>
      </c>
      <c r="N72">
        <f>'Aug17 Raw (Spiked)'!Y179</f>
        <v>345.01708634866679</v>
      </c>
      <c r="O72">
        <f>'Aug17 Raw (Spiked)'!Z179</f>
        <v>5.7545222505253069</v>
      </c>
      <c r="P72">
        <v>-0.48848880478000001</v>
      </c>
      <c r="Q72">
        <v>362.84745036082001</v>
      </c>
      <c r="R72">
        <v>-0.25209002758999999</v>
      </c>
      <c r="T72">
        <v>958.21400000000006</v>
      </c>
      <c r="U72">
        <v>407.66</v>
      </c>
      <c r="V72">
        <v>1428.84</v>
      </c>
      <c r="W72">
        <v>952.10199999999998</v>
      </c>
      <c r="X72">
        <v>383.91500000000002</v>
      </c>
      <c r="Y72">
        <v>1463.7449999999999</v>
      </c>
      <c r="Z72">
        <v>0.42543703700000002</v>
      </c>
      <c r="AA72">
        <v>1.4911494089999999</v>
      </c>
      <c r="AB72">
        <f t="shared" si="64"/>
        <v>4.2797072214321025E-3</v>
      </c>
      <c r="AC72">
        <f t="shared" si="65"/>
        <v>1.9461484828173026E-3</v>
      </c>
      <c r="AD72">
        <f t="shared" si="66"/>
        <v>55.050592010675189</v>
      </c>
      <c r="AE72">
        <f t="shared" si="67"/>
        <v>-30.124747769147753</v>
      </c>
      <c r="AG72">
        <f t="shared" si="68"/>
        <v>1.0400882627025605E-2</v>
      </c>
      <c r="AH72">
        <f t="shared" si="69"/>
        <v>2.0331428815523792E-3</v>
      </c>
      <c r="AI72">
        <f t="shared" si="60"/>
        <v>5.0105086512515556E-3</v>
      </c>
      <c r="AJ72">
        <f t="shared" si="61"/>
        <v>3.7980423099851857E-4</v>
      </c>
      <c r="AK72">
        <f t="shared" si="62"/>
        <v>2.0042204822486552E-3</v>
      </c>
      <c r="AL72">
        <f t="shared" si="63"/>
        <v>4.2797072214321025E-3</v>
      </c>
    </row>
    <row r="73" spans="1:38" x14ac:dyDescent="0.2">
      <c r="B73">
        <v>3992.7420000000002</v>
      </c>
      <c r="C73">
        <v>4131.0889999999999</v>
      </c>
      <c r="D73">
        <v>2866.9670000000001</v>
      </c>
      <c r="E73">
        <v>4060.1480000000001</v>
      </c>
      <c r="F73">
        <v>3123.3609999999999</v>
      </c>
      <c r="G73">
        <v>2898.7460000000001</v>
      </c>
      <c r="H73">
        <v>1.0346494230000001</v>
      </c>
      <c r="I73">
        <v>0.71804464400000001</v>
      </c>
      <c r="J73">
        <f>'Aug17 Raw (Spiked)'!W180</f>
        <v>1.040063703900268E-2</v>
      </c>
      <c r="K73">
        <f>'Aug17 Raw (Spiked)'!X180</f>
        <v>2.033128937743882E-3</v>
      </c>
      <c r="L73">
        <v>344.98515237705999</v>
      </c>
      <c r="M73">
        <v>5.7475601338100004</v>
      </c>
      <c r="N73">
        <f>'Aug17 Raw (Spiked)'!Y180</f>
        <v>344.9853274971457</v>
      </c>
      <c r="O73">
        <f>'Aug17 Raw (Spiked)'!Z180</f>
        <v>5.7476245314416197</v>
      </c>
      <c r="P73">
        <v>-0.49480706861000001</v>
      </c>
      <c r="Q73">
        <v>362.81409958541002</v>
      </c>
      <c r="R73">
        <v>-0.25535102780000002</v>
      </c>
      <c r="T73">
        <v>957.63</v>
      </c>
      <c r="U73">
        <v>407.416</v>
      </c>
      <c r="V73">
        <v>1427.8789999999999</v>
      </c>
      <c r="W73">
        <v>951.13400000000001</v>
      </c>
      <c r="X73">
        <v>383.572</v>
      </c>
      <c r="Y73">
        <v>1462.2639999999999</v>
      </c>
      <c r="Z73">
        <v>0.42544217099999998</v>
      </c>
      <c r="AA73">
        <v>1.491054844</v>
      </c>
      <c r="AB73">
        <f t="shared" si="64"/>
        <v>4.2795973751526169E-3</v>
      </c>
      <c r="AC73">
        <f t="shared" si="65"/>
        <v>1.9461248485437639E-3</v>
      </c>
      <c r="AD73">
        <f t="shared" si="66"/>
        <v>55.023512265214734</v>
      </c>
      <c r="AE73">
        <f t="shared" si="67"/>
        <v>-30.136526056987577</v>
      </c>
      <c r="AG73">
        <f t="shared" si="68"/>
        <v>1.040063703900268E-2</v>
      </c>
      <c r="AH73">
        <f t="shared" si="69"/>
        <v>2.033128937743882E-3</v>
      </c>
      <c r="AI73">
        <f t="shared" si="60"/>
        <v>5.0103860371257594E-3</v>
      </c>
      <c r="AJ73">
        <f t="shared" si="61"/>
        <v>3.7980299214453877E-4</v>
      </c>
      <c r="AK73">
        <f t="shared" si="62"/>
        <v>2.0042078128660232E-3</v>
      </c>
      <c r="AL73">
        <f t="shared" si="63"/>
        <v>4.2795973751526169E-3</v>
      </c>
    </row>
    <row r="74" spans="1:38" x14ac:dyDescent="0.2">
      <c r="A74" s="1" t="s">
        <v>207</v>
      </c>
      <c r="E74">
        <v>4017.1219999999998</v>
      </c>
      <c r="F74">
        <v>3090.261</v>
      </c>
      <c r="G74">
        <v>2868.4070000000002</v>
      </c>
      <c r="S74" s="1" t="s">
        <v>213</v>
      </c>
      <c r="W74">
        <v>964.70399999999995</v>
      </c>
      <c r="X74">
        <v>388.88799999999998</v>
      </c>
      <c r="Y74">
        <v>1465.183</v>
      </c>
    </row>
    <row r="75" spans="1:38" x14ac:dyDescent="0.2">
      <c r="B75">
        <v>4123.3180000000002</v>
      </c>
      <c r="C75">
        <v>4266.4380000000001</v>
      </c>
      <c r="D75">
        <v>2961.3719999999998</v>
      </c>
      <c r="E75">
        <v>4035.43</v>
      </c>
      <c r="F75">
        <v>3104.45</v>
      </c>
      <c r="G75">
        <v>2881.3980000000001</v>
      </c>
      <c r="H75">
        <v>1.0347097839999999</v>
      </c>
      <c r="I75">
        <v>0.71820101400000003</v>
      </c>
      <c r="J75">
        <f>'Aug17 Raw (Spiked)'!W190</f>
        <v>1.0400960672954583E-2</v>
      </c>
      <c r="K75">
        <f>'Aug17 Raw (Spiked)'!X190</f>
        <v>2.0333040609167999E-3</v>
      </c>
      <c r="L75">
        <v>345.02721557038001</v>
      </c>
      <c r="M75">
        <v>5.8342835654799998</v>
      </c>
      <c r="N75">
        <f>'Aug17 Raw (Spiked)'!Y190</f>
        <v>345.02717906019529</v>
      </c>
      <c r="O75">
        <f>'Aug17 Raw (Spiked)'!Z190</f>
        <v>5.8342544110785433</v>
      </c>
      <c r="P75">
        <v>-0.40829197084000002</v>
      </c>
      <c r="Q75">
        <v>362.85602911053002</v>
      </c>
      <c r="R75">
        <v>-0.21069947760999999</v>
      </c>
      <c r="T75">
        <v>967.24300000000005</v>
      </c>
      <c r="U75">
        <v>411.46</v>
      </c>
      <c r="V75">
        <v>1433.521</v>
      </c>
      <c r="W75">
        <v>963.26199999999994</v>
      </c>
      <c r="X75">
        <v>388.39499999999998</v>
      </c>
      <c r="Y75">
        <v>1476.8430000000001</v>
      </c>
      <c r="Z75">
        <v>0.425394891</v>
      </c>
      <c r="AA75">
        <v>1.4820694160000001</v>
      </c>
      <c r="AB75">
        <f t="shared" ref="AB75:AB84" si="70">$G$2*Z75/AVERAGE(X74/W74,X75/W75)</f>
        <v>4.2800930256021294E-3</v>
      </c>
      <c r="AC75">
        <f t="shared" ref="AC75:AC84" si="71">$H$2*AA75/AVERAGE(Y74/W74,Y75/W75)</f>
        <v>1.9488570004846555E-3</v>
      </c>
      <c r="AD75">
        <f t="shared" ref="AD75:AD84" si="72">(AB75/$G$2-1)*1000</f>
        <v>55.145702002299842</v>
      </c>
      <c r="AE75">
        <f t="shared" ref="AE75:AE84" si="73">(AC75/$H$2-1)*1000</f>
        <v>-28.774941071976979</v>
      </c>
      <c r="AG75">
        <f t="shared" ref="AG75:AG84" si="74">J75</f>
        <v>1.0400960672954583E-2</v>
      </c>
      <c r="AH75">
        <f t="shared" ref="AH75:AH84" si="75">K75</f>
        <v>2.0333040609167999E-3</v>
      </c>
      <c r="AI75">
        <f t="shared" ref="AI75:AI84" si="76">$E$2*(Q75/1000+1)</f>
        <v>5.0105401910248634E-3</v>
      </c>
      <c r="AJ75">
        <f t="shared" ref="AJ75:AJ84" si="77">$D$2*(R75/1000+1)</f>
        <v>3.7981995526845596E-4</v>
      </c>
      <c r="AK75">
        <f t="shared" ref="AK75:AK84" si="78">$F$2*(P75/1000+1)</f>
        <v>2.0043812929400715E-3</v>
      </c>
      <c r="AL75">
        <f t="shared" ref="AL75:AL84" si="79">AB75</f>
        <v>4.2800930256021294E-3</v>
      </c>
    </row>
    <row r="76" spans="1:38" x14ac:dyDescent="0.2">
      <c r="B76">
        <v>4129.3999999999996</v>
      </c>
      <c r="C76">
        <v>4272.6869999999999</v>
      </c>
      <c r="D76">
        <v>2965.4270000000001</v>
      </c>
      <c r="E76">
        <v>4034.3670000000002</v>
      </c>
      <c r="F76">
        <v>3103.5250000000001</v>
      </c>
      <c r="G76">
        <v>2880.422</v>
      </c>
      <c r="H76">
        <v>1.0346992370000001</v>
      </c>
      <c r="I76">
        <v>0.71812545299999997</v>
      </c>
      <c r="J76">
        <f>'Aug17 Raw (Spiked)'!W191</f>
        <v>1.0400858176390842E-2</v>
      </c>
      <c r="K76">
        <f>'Aug17 Raw (Spiked)'!X191</f>
        <v>2.0331955552884739E-3</v>
      </c>
      <c r="L76">
        <v>345.01410232897001</v>
      </c>
      <c r="M76">
        <v>5.7806147772500003</v>
      </c>
      <c r="N76">
        <f>'Aug17 Raw (Spiked)'!Y191</f>
        <v>345.01392445147894</v>
      </c>
      <c r="O76">
        <f>'Aug17 Raw (Spiked)'!Z191</f>
        <v>5.7805788787934631</v>
      </c>
      <c r="P76">
        <v>-0.46210046020000001</v>
      </c>
      <c r="Q76">
        <v>362.84367282825002</v>
      </c>
      <c r="R76">
        <v>-0.23847050833</v>
      </c>
      <c r="T76">
        <v>965.80700000000002</v>
      </c>
      <c r="U76">
        <v>410.86599999999999</v>
      </c>
      <c r="V76">
        <v>1439.722</v>
      </c>
      <c r="W76">
        <v>961.56700000000001</v>
      </c>
      <c r="X76">
        <v>387.73099999999999</v>
      </c>
      <c r="Y76">
        <v>1479.875</v>
      </c>
      <c r="Z76">
        <v>0.425412281</v>
      </c>
      <c r="AA76">
        <v>1.4906938750000001</v>
      </c>
      <c r="AB76">
        <f t="shared" si="70"/>
        <v>4.2796741983686373E-3</v>
      </c>
      <c r="AC76">
        <f t="shared" si="71"/>
        <v>1.9472875190467548E-3</v>
      </c>
      <c r="AD76">
        <f t="shared" si="72"/>
        <v>55.04245103259975</v>
      </c>
      <c r="AE76">
        <f t="shared" si="73"/>
        <v>-29.55710194967731</v>
      </c>
      <c r="AG76">
        <f t="shared" si="74"/>
        <v>1.0400858176390842E-2</v>
      </c>
      <c r="AH76">
        <f t="shared" si="75"/>
        <v>2.0331955552884739E-3</v>
      </c>
      <c r="AI76">
        <f t="shared" si="76"/>
        <v>5.0104947631530615E-3</v>
      </c>
      <c r="AJ76">
        <f t="shared" si="77"/>
        <v>3.7980940505388545E-4</v>
      </c>
      <c r="AK76">
        <f t="shared" si="78"/>
        <v>2.0042733961572069E-3</v>
      </c>
      <c r="AL76">
        <f t="shared" si="79"/>
        <v>4.2796741983686373E-3</v>
      </c>
    </row>
    <row r="77" spans="1:38" x14ac:dyDescent="0.2">
      <c r="B77">
        <v>4127.7389999999996</v>
      </c>
      <c r="C77">
        <v>4270.9009999999998</v>
      </c>
      <c r="D77">
        <v>2964.163</v>
      </c>
      <c r="E77">
        <v>4030.5149999999999</v>
      </c>
      <c r="F77">
        <v>3100.5250000000001</v>
      </c>
      <c r="G77">
        <v>2877.7179999999998</v>
      </c>
      <c r="H77">
        <v>1.034682766</v>
      </c>
      <c r="I77">
        <v>0.718108152</v>
      </c>
      <c r="J77">
        <f>'Aug17 Raw (Spiked)'!W192</f>
        <v>1.0400933960269284E-2</v>
      </c>
      <c r="K77">
        <f>'Aug17 Raw (Spiked)'!X192</f>
        <v>2.0332068261933855E-3</v>
      </c>
      <c r="L77">
        <v>345.02371884349998</v>
      </c>
      <c r="M77">
        <v>5.7861643347999996</v>
      </c>
      <c r="N77">
        <f>'Aug17 Raw (Spiked)'!Y192</f>
        <v>345.02372464008113</v>
      </c>
      <c r="O77">
        <f>'Aug17 Raw (Spiked)'!Z192</f>
        <v>5.7861543667179216</v>
      </c>
      <c r="P77">
        <v>-0.45670824371000002</v>
      </c>
      <c r="Q77">
        <v>362.85364223974</v>
      </c>
      <c r="R77">
        <v>-0.23568750575</v>
      </c>
      <c r="T77">
        <v>964.64700000000005</v>
      </c>
      <c r="U77">
        <v>410.38299999999998</v>
      </c>
      <c r="V77">
        <v>1442.0139999999999</v>
      </c>
      <c r="W77">
        <v>960.20600000000002</v>
      </c>
      <c r="X77">
        <v>387.18299999999999</v>
      </c>
      <c r="Y77">
        <v>1480.9939999999999</v>
      </c>
      <c r="Z77">
        <v>0.42542283400000003</v>
      </c>
      <c r="AA77">
        <v>1.4948622229999999</v>
      </c>
      <c r="AB77">
        <f t="shared" si="70"/>
        <v>4.2796686992258512E-3</v>
      </c>
      <c r="AC77">
        <f t="shared" si="71"/>
        <v>1.9469007905905209E-3</v>
      </c>
      <c r="AD77">
        <f t="shared" si="72"/>
        <v>55.041095361860528</v>
      </c>
      <c r="AE77">
        <f t="shared" si="73"/>
        <v>-29.749830491382244</v>
      </c>
      <c r="AG77">
        <f t="shared" si="74"/>
        <v>1.0400933960269284E-2</v>
      </c>
      <c r="AH77">
        <f t="shared" si="75"/>
        <v>2.0332068261933855E-3</v>
      </c>
      <c r="AI77">
        <f t="shared" si="76"/>
        <v>5.0105314156944037E-3</v>
      </c>
      <c r="AJ77">
        <f t="shared" si="77"/>
        <v>3.7981046231656558E-4</v>
      </c>
      <c r="AK77">
        <f t="shared" si="78"/>
        <v>2.0042842086297127E-3</v>
      </c>
      <c r="AL77">
        <f t="shared" si="79"/>
        <v>4.2796686992258512E-3</v>
      </c>
    </row>
    <row r="78" spans="1:38" x14ac:dyDescent="0.2">
      <c r="B78">
        <v>4124.6899999999996</v>
      </c>
      <c r="C78">
        <v>4267.71</v>
      </c>
      <c r="D78">
        <v>2961.87</v>
      </c>
      <c r="E78">
        <v>4026.1149999999998</v>
      </c>
      <c r="F78">
        <v>3097.2249999999999</v>
      </c>
      <c r="G78">
        <v>2874.6880000000001</v>
      </c>
      <c r="H78">
        <v>1.034674104</v>
      </c>
      <c r="I78">
        <v>0.718083095</v>
      </c>
      <c r="J78">
        <f>'Aug17 Raw (Spiked)'!W193</f>
        <v>1.0400766238693081E-2</v>
      </c>
      <c r="K78">
        <f>'Aug17 Raw (Spiked)'!X193</f>
        <v>2.0330801165699564E-3</v>
      </c>
      <c r="L78">
        <v>345.00179134517998</v>
      </c>
      <c r="M78">
        <v>5.7235275601</v>
      </c>
      <c r="N78">
        <f>'Aug17 Raw (Spiked)'!Y193</f>
        <v>345.00203528987618</v>
      </c>
      <c r="O78">
        <f>'Aug17 Raw (Spiked)'!Z193</f>
        <v>5.7234736874933745</v>
      </c>
      <c r="P78">
        <v>-0.51937033243999997</v>
      </c>
      <c r="Q78">
        <v>362.83225253095998</v>
      </c>
      <c r="R78">
        <v>-0.26802878386000001</v>
      </c>
      <c r="T78">
        <v>963.75900000000001</v>
      </c>
      <c r="U78">
        <v>410.03</v>
      </c>
      <c r="V78">
        <v>1443.123</v>
      </c>
      <c r="W78">
        <v>959.07500000000005</v>
      </c>
      <c r="X78">
        <v>386.71800000000002</v>
      </c>
      <c r="Y78">
        <v>1481.2449999999999</v>
      </c>
      <c r="Z78">
        <v>0.42544852300000002</v>
      </c>
      <c r="AA78">
        <v>1.497390351</v>
      </c>
      <c r="AB78">
        <f t="shared" si="70"/>
        <v>4.2799722526641899E-3</v>
      </c>
      <c r="AC78">
        <f t="shared" si="71"/>
        <v>1.9467645107904975E-3</v>
      </c>
      <c r="AD78">
        <f t="shared" si="72"/>
        <v>55.115928573165938</v>
      </c>
      <c r="AE78">
        <f t="shared" si="73"/>
        <v>-29.817746380939813</v>
      </c>
      <c r="AG78">
        <f t="shared" si="74"/>
        <v>1.0400766238693081E-2</v>
      </c>
      <c r="AH78">
        <f t="shared" si="75"/>
        <v>2.0330801165699564E-3</v>
      </c>
      <c r="AI78">
        <f t="shared" si="76"/>
        <v>5.0104527764300742E-3</v>
      </c>
      <c r="AJ78">
        <f t="shared" si="77"/>
        <v>3.7979817586501161E-4</v>
      </c>
      <c r="AK78">
        <f t="shared" si="78"/>
        <v>2.0041585586093912E-3</v>
      </c>
      <c r="AL78">
        <f t="shared" si="79"/>
        <v>4.2799722526641899E-3</v>
      </c>
    </row>
    <row r="79" spans="1:38" x14ac:dyDescent="0.2">
      <c r="B79">
        <v>4121.21</v>
      </c>
      <c r="C79">
        <v>4264.1959999999999</v>
      </c>
      <c r="D79">
        <v>2959.7710000000002</v>
      </c>
      <c r="E79">
        <v>4021.5390000000002</v>
      </c>
      <c r="F79">
        <v>3093.636</v>
      </c>
      <c r="G79">
        <v>2871.4090000000001</v>
      </c>
      <c r="H79">
        <v>1.034695149</v>
      </c>
      <c r="I79">
        <v>0.71818010099999996</v>
      </c>
      <c r="J79">
        <f>'Aug17 Raw (Spiked)'!W194</f>
        <v>1.0400951055591816E-2</v>
      </c>
      <c r="K79">
        <f>'Aug17 Raw (Spiked)'!X194</f>
        <v>2.0333194620772302E-3</v>
      </c>
      <c r="L79">
        <v>345.02570532609002</v>
      </c>
      <c r="M79">
        <v>5.8418576730199998</v>
      </c>
      <c r="N79">
        <f>'Aug17 Raw (Spiked)'!Y194</f>
        <v>345.02593536600989</v>
      </c>
      <c r="O79">
        <f>'Aug17 Raw (Spiked)'!Z194</f>
        <v>5.8418730525870988</v>
      </c>
      <c r="P79">
        <v>-0.40062825458000001</v>
      </c>
      <c r="Q79">
        <v>362.85423661649003</v>
      </c>
      <c r="R79">
        <v>-0.20674422566</v>
      </c>
      <c r="T79">
        <v>963.03099999999995</v>
      </c>
      <c r="U79">
        <v>409.68200000000002</v>
      </c>
      <c r="V79">
        <v>1443.7149999999999</v>
      </c>
      <c r="W79">
        <v>958.02</v>
      </c>
      <c r="X79">
        <v>386.32499999999999</v>
      </c>
      <c r="Y79">
        <v>1481.125</v>
      </c>
      <c r="Z79">
        <v>0.42540881899999999</v>
      </c>
      <c r="AA79">
        <v>1.499136764</v>
      </c>
      <c r="AB79">
        <f t="shared" si="70"/>
        <v>4.2794428944649375E-3</v>
      </c>
      <c r="AC79">
        <f t="shared" si="71"/>
        <v>1.9467292782336862E-3</v>
      </c>
      <c r="AD79">
        <f t="shared" si="72"/>
        <v>54.985429066398254</v>
      </c>
      <c r="AE79">
        <f t="shared" si="73"/>
        <v>-29.835304745692515</v>
      </c>
      <c r="AG79">
        <f t="shared" si="74"/>
        <v>1.0400951055591816E-2</v>
      </c>
      <c r="AH79">
        <f t="shared" si="75"/>
        <v>2.0333194620772302E-3</v>
      </c>
      <c r="AI79">
        <f t="shared" si="76"/>
        <v>5.0105336009205253E-3</v>
      </c>
      <c r="AJ79">
        <f t="shared" si="77"/>
        <v>3.7982145786867176E-4</v>
      </c>
      <c r="AK79">
        <f t="shared" si="78"/>
        <v>2.0043966602239162E-3</v>
      </c>
      <c r="AL79">
        <f t="shared" si="79"/>
        <v>4.2794428944649375E-3</v>
      </c>
    </row>
    <row r="80" spans="1:38" x14ac:dyDescent="0.2">
      <c r="B80">
        <v>4118.0730000000003</v>
      </c>
      <c r="C80">
        <v>4260.9040000000005</v>
      </c>
      <c r="D80">
        <v>2957.4470000000001</v>
      </c>
      <c r="E80">
        <v>4017.1010000000001</v>
      </c>
      <c r="F80">
        <v>3090.2950000000001</v>
      </c>
      <c r="G80">
        <v>2868.36</v>
      </c>
      <c r="H80">
        <v>1.0346839109999999</v>
      </c>
      <c r="I80">
        <v>0.718162678</v>
      </c>
      <c r="J80">
        <f>'Aug17 Raw (Spiked)'!W195</f>
        <v>1.040083081236488E-2</v>
      </c>
      <c r="K80">
        <f>'Aug17 Raw (Spiked)'!X195</f>
        <v>2.0332318227394459E-3</v>
      </c>
      <c r="L80">
        <v>345.01017737097999</v>
      </c>
      <c r="M80">
        <v>5.7984302822</v>
      </c>
      <c r="N80">
        <f>'Aug17 Raw (Spiked)'!Y195</f>
        <v>345.01038580155961</v>
      </c>
      <c r="O80">
        <f>'Aug17 Raw (Spiked)'!Z195</f>
        <v>5.7985196507661652</v>
      </c>
      <c r="P80">
        <v>-0.44406643317</v>
      </c>
      <c r="Q80">
        <v>362.83906451310997</v>
      </c>
      <c r="R80">
        <v>-0.22916290906</v>
      </c>
      <c r="T80">
        <v>962.36599999999999</v>
      </c>
      <c r="U80">
        <v>409.43599999999998</v>
      </c>
      <c r="V80">
        <v>1443.854</v>
      </c>
      <c r="W80">
        <v>957.01599999999996</v>
      </c>
      <c r="X80">
        <v>385.89400000000001</v>
      </c>
      <c r="Y80">
        <v>1480.598</v>
      </c>
      <c r="Z80">
        <v>0.42544784200000002</v>
      </c>
      <c r="AA80">
        <v>1.500317388</v>
      </c>
      <c r="AB80">
        <f t="shared" si="70"/>
        <v>4.2798009066469045E-3</v>
      </c>
      <c r="AC80">
        <f t="shared" si="71"/>
        <v>1.9465952640839339E-3</v>
      </c>
      <c r="AD80">
        <f t="shared" si="72"/>
        <v>55.073687665640577</v>
      </c>
      <c r="AE80">
        <f t="shared" si="73"/>
        <v>-29.902091534286022</v>
      </c>
      <c r="AG80">
        <f t="shared" si="74"/>
        <v>1.040083081236488E-2</v>
      </c>
      <c r="AH80">
        <f t="shared" si="75"/>
        <v>2.0332318227394459E-3</v>
      </c>
      <c r="AI80">
        <f t="shared" si="76"/>
        <v>5.0104778206824492E-3</v>
      </c>
      <c r="AJ80">
        <f t="shared" si="77"/>
        <v>3.7981294101084812E-4</v>
      </c>
      <c r="AK80">
        <f t="shared" si="78"/>
        <v>2.0043095579882074E-3</v>
      </c>
      <c r="AL80">
        <f t="shared" si="79"/>
        <v>4.2798009066469045E-3</v>
      </c>
    </row>
    <row r="81" spans="1:38" x14ac:dyDescent="0.2">
      <c r="B81">
        <v>4114.9269999999997</v>
      </c>
      <c r="C81">
        <v>4257.7879999999996</v>
      </c>
      <c r="D81">
        <v>2955.3609999999999</v>
      </c>
      <c r="E81">
        <v>4012.7840000000001</v>
      </c>
      <c r="F81">
        <v>3086.9920000000002</v>
      </c>
      <c r="G81">
        <v>2865.3890000000001</v>
      </c>
      <c r="H81">
        <v>1.0347175630000001</v>
      </c>
      <c r="I81">
        <v>0.71820486299999997</v>
      </c>
      <c r="J81">
        <f>'Aug17 Raw (Spiked)'!W196</f>
        <v>1.0401015900457933E-2</v>
      </c>
      <c r="K81">
        <f>'Aug17 Raw (Spiked)'!X196</f>
        <v>2.0332692437332539E-3</v>
      </c>
      <c r="L81">
        <v>345.03434557368001</v>
      </c>
      <c r="M81">
        <v>5.8169633744400002</v>
      </c>
      <c r="N81">
        <f>'Aug17 Raw (Spiked)'!Y196</f>
        <v>345.03432094788923</v>
      </c>
      <c r="O81">
        <f>'Aug17 Raw (Spiked)'!Z196</f>
        <v>5.8170310569691797</v>
      </c>
      <c r="P81">
        <v>-0.42589353183000001</v>
      </c>
      <c r="Q81">
        <v>362.86399645148998</v>
      </c>
      <c r="R81">
        <v>-0.21978371714</v>
      </c>
      <c r="T81">
        <v>961.69399999999996</v>
      </c>
      <c r="U81">
        <v>409.15600000000001</v>
      </c>
      <c r="V81">
        <v>1443.922</v>
      </c>
      <c r="W81">
        <v>956.02099999999996</v>
      </c>
      <c r="X81">
        <v>385.53500000000003</v>
      </c>
      <c r="Y81">
        <v>1479.981</v>
      </c>
      <c r="Z81">
        <v>0.42545316</v>
      </c>
      <c r="AA81">
        <v>1.5014357739999999</v>
      </c>
      <c r="AB81">
        <f t="shared" si="70"/>
        <v>4.2797650128506446E-3</v>
      </c>
      <c r="AC81">
        <f t="shared" si="71"/>
        <v>1.946764861114102E-3</v>
      </c>
      <c r="AD81">
        <f t="shared" si="72"/>
        <v>55.064838983000854</v>
      </c>
      <c r="AE81">
        <f t="shared" si="73"/>
        <v>-29.817571794983344</v>
      </c>
      <c r="AG81">
        <f t="shared" si="74"/>
        <v>1.0401015900457933E-2</v>
      </c>
      <c r="AH81">
        <f t="shared" si="75"/>
        <v>2.0332692437332539E-3</v>
      </c>
      <c r="AI81">
        <f t="shared" si="76"/>
        <v>5.0105694829539029E-3</v>
      </c>
      <c r="AJ81">
        <f t="shared" si="77"/>
        <v>3.7981650416585853E-4</v>
      </c>
      <c r="AK81">
        <f t="shared" si="78"/>
        <v>2.0043459982899744E-3</v>
      </c>
      <c r="AL81">
        <f t="shared" si="79"/>
        <v>4.2797650128506446E-3</v>
      </c>
    </row>
    <row r="82" spans="1:38" x14ac:dyDescent="0.2">
      <c r="B82">
        <v>4111.82</v>
      </c>
      <c r="C82">
        <v>4254.5630000000001</v>
      </c>
      <c r="D82">
        <v>2953.152</v>
      </c>
      <c r="E82">
        <v>4008.4259999999999</v>
      </c>
      <c r="F82">
        <v>3083.585</v>
      </c>
      <c r="G82">
        <v>2862.24</v>
      </c>
      <c r="H82">
        <v>1.0347152660000001</v>
      </c>
      <c r="I82">
        <v>0.71821054799999995</v>
      </c>
      <c r="J82">
        <f>'Aug17 Raw (Spiked)'!W197</f>
        <v>1.04010542900808E-2</v>
      </c>
      <c r="K82">
        <f>'Aug17 Raw (Spiked)'!X197</f>
        <v>2.0332589570233616E-3</v>
      </c>
      <c r="L82">
        <v>345.03932355888998</v>
      </c>
      <c r="M82">
        <v>5.8119607418700001</v>
      </c>
      <c r="N82">
        <f>'Aug17 Raw (Spiked)'!Y197</f>
        <v>345.03928540144034</v>
      </c>
      <c r="O82">
        <f>'Aug17 Raw (Spiked)'!Z197</f>
        <v>5.8119424303473277</v>
      </c>
      <c r="P82">
        <v>-0.43103812958999999</v>
      </c>
      <c r="Q82">
        <v>362.86936862857999</v>
      </c>
      <c r="R82">
        <v>-0.22243888027</v>
      </c>
      <c r="T82">
        <v>961.07500000000005</v>
      </c>
      <c r="U82">
        <v>408.90699999999998</v>
      </c>
      <c r="V82">
        <v>1443.575</v>
      </c>
      <c r="W82">
        <v>955.06799999999998</v>
      </c>
      <c r="X82">
        <v>385.09800000000001</v>
      </c>
      <c r="Y82">
        <v>1479.1389999999999</v>
      </c>
      <c r="Z82">
        <v>0.425468293</v>
      </c>
      <c r="AA82">
        <v>1.50204205</v>
      </c>
      <c r="AB82">
        <f t="shared" si="70"/>
        <v>4.2799756685598317E-3</v>
      </c>
      <c r="AC82">
        <f t="shared" si="71"/>
        <v>1.9465271889560628E-3</v>
      </c>
      <c r="AD82">
        <f t="shared" si="72"/>
        <v>55.116770673462099</v>
      </c>
      <c r="AE82">
        <f t="shared" si="73"/>
        <v>-29.936017199463926</v>
      </c>
      <c r="AG82">
        <f t="shared" si="74"/>
        <v>1.04010542900808E-2</v>
      </c>
      <c r="AH82">
        <f t="shared" si="75"/>
        <v>2.0332589570233616E-3</v>
      </c>
      <c r="AI82">
        <f t="shared" si="76"/>
        <v>5.0105892337629744E-3</v>
      </c>
      <c r="AJ82">
        <f t="shared" si="77"/>
        <v>3.7981549546938544E-4</v>
      </c>
      <c r="AK82">
        <f t="shared" si="78"/>
        <v>2.0043356823425461E-3</v>
      </c>
      <c r="AL82">
        <f t="shared" si="79"/>
        <v>4.2799756685598317E-3</v>
      </c>
    </row>
    <row r="83" spans="1:38" x14ac:dyDescent="0.2">
      <c r="B83">
        <v>4108.4939999999997</v>
      </c>
      <c r="C83">
        <v>4251.049</v>
      </c>
      <c r="D83">
        <v>2950.828</v>
      </c>
      <c r="E83">
        <v>4003.7660000000001</v>
      </c>
      <c r="F83">
        <v>3080.09</v>
      </c>
      <c r="G83">
        <v>2859.2559999999999</v>
      </c>
      <c r="H83">
        <v>1.034697551</v>
      </c>
      <c r="I83">
        <v>0.71822601200000002</v>
      </c>
      <c r="J83">
        <f>'Aug17 Raw (Spiked)'!W198</f>
        <v>1.0400816360121906E-2</v>
      </c>
      <c r="K83">
        <f>'Aug17 Raw (Spiked)'!X198</f>
        <v>2.0331937701645545E-3</v>
      </c>
      <c r="L83">
        <v>345.00847165952001</v>
      </c>
      <c r="M83">
        <v>5.7797580102000001</v>
      </c>
      <c r="N83">
        <f>'Aug17 Raw (Spiked)'!Y198</f>
        <v>345.0085168723125</v>
      </c>
      <c r="O83">
        <f>'Aug17 Raw (Spiked)'!Z198</f>
        <v>5.779695814218444</v>
      </c>
      <c r="P83">
        <v>-0.46284671596999999</v>
      </c>
      <c r="Q83">
        <v>362.83777126933001</v>
      </c>
      <c r="R83">
        <v>-0.23885566253000001</v>
      </c>
      <c r="T83">
        <v>960.46</v>
      </c>
      <c r="U83">
        <v>408.66300000000001</v>
      </c>
      <c r="V83">
        <v>1443.412</v>
      </c>
      <c r="W83">
        <v>954.11199999999997</v>
      </c>
      <c r="X83">
        <v>384.74099999999999</v>
      </c>
      <c r="Y83">
        <v>1478.271</v>
      </c>
      <c r="Z83">
        <v>0.42548660100000002</v>
      </c>
      <c r="AA83">
        <v>1.5028337789999999</v>
      </c>
      <c r="AB83">
        <f t="shared" si="70"/>
        <v>4.2802942111685996E-3</v>
      </c>
      <c r="AC83">
        <f t="shared" si="71"/>
        <v>1.9467327555749846E-3</v>
      </c>
      <c r="AD83">
        <f t="shared" si="72"/>
        <v>55.19529907518983</v>
      </c>
      <c r="AE83">
        <f t="shared" si="73"/>
        <v>-29.833571790936595</v>
      </c>
      <c r="AG83">
        <f t="shared" si="74"/>
        <v>1.0400816360121906E-2</v>
      </c>
      <c r="AH83">
        <f t="shared" si="75"/>
        <v>2.0331937701645545E-3</v>
      </c>
      <c r="AI83">
        <f t="shared" si="76"/>
        <v>5.0104730660716921E-3</v>
      </c>
      <c r="AJ83">
        <f t="shared" si="77"/>
        <v>3.7980925873380488E-4</v>
      </c>
      <c r="AK83">
        <f t="shared" si="78"/>
        <v>2.0042718997651371E-3</v>
      </c>
      <c r="AL83">
        <f t="shared" si="79"/>
        <v>4.2802942111685996E-3</v>
      </c>
    </row>
    <row r="84" spans="1:38" x14ac:dyDescent="0.2">
      <c r="B84">
        <v>4105.2020000000002</v>
      </c>
      <c r="C84">
        <v>4247.6450000000004</v>
      </c>
      <c r="D84">
        <v>2948.547</v>
      </c>
      <c r="E84">
        <v>3999.2280000000001</v>
      </c>
      <c r="F84">
        <v>3076.6329999999998</v>
      </c>
      <c r="G84">
        <v>2856.11</v>
      </c>
      <c r="H84">
        <v>1.0346980859999999</v>
      </c>
      <c r="I84">
        <v>0.71824645799999998</v>
      </c>
      <c r="J84">
        <f>'Aug17 Raw (Spiked)'!W199</f>
        <v>1.0400612481014279E-2</v>
      </c>
      <c r="K84">
        <f>'Aug17 Raw (Spiked)'!X199</f>
        <v>2.0330957828533533E-3</v>
      </c>
      <c r="L84">
        <v>344.98206978010001</v>
      </c>
      <c r="M84">
        <v>5.7312935669599998</v>
      </c>
      <c r="N84">
        <f>'Aug17 Raw (Spiked)'!Y199</f>
        <v>344.98215171724445</v>
      </c>
      <c r="O84">
        <f>'Aug17 Raw (Spiked)'!Z199</f>
        <v>5.7312234799531403</v>
      </c>
      <c r="P84">
        <v>-0.51113452784000002</v>
      </c>
      <c r="Q84">
        <v>362.81129298575001</v>
      </c>
      <c r="R84">
        <v>-0.26377804849000003</v>
      </c>
      <c r="T84">
        <v>959.83500000000004</v>
      </c>
      <c r="U84">
        <v>408.36500000000001</v>
      </c>
      <c r="V84">
        <v>1442.951</v>
      </c>
      <c r="W84">
        <v>953.14400000000001</v>
      </c>
      <c r="X84">
        <v>384.37299999999999</v>
      </c>
      <c r="Y84">
        <v>1477.432</v>
      </c>
      <c r="Z84">
        <v>0.42545334499999998</v>
      </c>
      <c r="AA84">
        <v>1.5033316240000001</v>
      </c>
      <c r="AB84">
        <f t="shared" si="70"/>
        <v>4.279676905673057E-3</v>
      </c>
      <c r="AC84">
        <f t="shared" si="71"/>
        <v>1.9465386691237519E-3</v>
      </c>
      <c r="AD84">
        <f t="shared" si="72"/>
        <v>55.043118448145464</v>
      </c>
      <c r="AE84">
        <f t="shared" si="73"/>
        <v>-29.930295986189904</v>
      </c>
      <c r="AG84">
        <f t="shared" si="74"/>
        <v>1.0400612481014279E-2</v>
      </c>
      <c r="AH84">
        <f t="shared" si="75"/>
        <v>2.0330957828533533E-3</v>
      </c>
      <c r="AI84">
        <f t="shared" si="76"/>
        <v>5.0103757186621099E-3</v>
      </c>
      <c r="AJ84">
        <f t="shared" si="77"/>
        <v>3.797997907193787E-4</v>
      </c>
      <c r="AK84">
        <f t="shared" si="78"/>
        <v>2.0041750730447751E-3</v>
      </c>
      <c r="AL84">
        <f t="shared" si="79"/>
        <v>4.279676905673057E-3</v>
      </c>
    </row>
    <row r="86" spans="1:38" x14ac:dyDescent="0.2">
      <c r="A86" s="1" t="s">
        <v>17</v>
      </c>
      <c r="B86">
        <f>AVERAGE(B63:B84)</f>
        <v>4061.7225500000009</v>
      </c>
      <c r="C86">
        <f t="shared" ref="C86:L86" si="80">AVERAGE(C63:C84)</f>
        <v>4202.5389500000001</v>
      </c>
      <c r="D86">
        <f t="shared" si="80"/>
        <v>2916.6597000000006</v>
      </c>
      <c r="E86">
        <f t="shared" si="80"/>
        <v>4048.9615909090917</v>
      </c>
      <c r="F86">
        <f t="shared" si="80"/>
        <v>3114.7299545454543</v>
      </c>
      <c r="G86">
        <f t="shared" si="80"/>
        <v>2890.8005000000003</v>
      </c>
      <c r="H86">
        <f t="shared" si="80"/>
        <v>1.0346687138499999</v>
      </c>
      <c r="I86">
        <f t="shared" si="80"/>
        <v>0.71808319325000003</v>
      </c>
      <c r="J86">
        <f t="shared" si="80"/>
        <v>1.0400793539741658E-2</v>
      </c>
      <c r="K86">
        <f t="shared" si="80"/>
        <v>2.0331904731113069E-3</v>
      </c>
      <c r="L86">
        <f t="shared" si="80"/>
        <v>345.00552785791155</v>
      </c>
      <c r="M86">
        <f>AVERAGE(M63:M84)</f>
        <v>5.7780887383665007</v>
      </c>
      <c r="N86">
        <f t="shared" ref="N86:R86" si="81">AVERAGE(N63:N84)</f>
        <v>345.00556579571156</v>
      </c>
      <c r="O86">
        <f t="shared" si="81"/>
        <v>5.7780648288887528</v>
      </c>
      <c r="P86">
        <f t="shared" si="81"/>
        <v>-0.46446760034549994</v>
      </c>
      <c r="Q86">
        <f t="shared" si="81"/>
        <v>362.83471865615951</v>
      </c>
      <c r="R86">
        <f t="shared" si="81"/>
        <v>-0.23969243225999998</v>
      </c>
      <c r="T86">
        <f t="shared" ref="T86:AB86" si="82">AVERAGE(T63:T84)</f>
        <v>961.82974999999988</v>
      </c>
      <c r="U86">
        <f t="shared" si="82"/>
        <v>409.1901499999999</v>
      </c>
      <c r="V86">
        <f t="shared" si="82"/>
        <v>1437.0545500000003</v>
      </c>
      <c r="W86">
        <f t="shared" si="82"/>
        <v>957.31868181818209</v>
      </c>
      <c r="X86">
        <f t="shared" si="82"/>
        <v>386.01272727272732</v>
      </c>
      <c r="Y86">
        <f t="shared" si="82"/>
        <v>1473.7529090909088</v>
      </c>
      <c r="Z86">
        <f t="shared" si="82"/>
        <v>0.42542890339999995</v>
      </c>
      <c r="AA86">
        <f t="shared" si="82"/>
        <v>1.4940881238499999</v>
      </c>
      <c r="AB86">
        <f t="shared" si="82"/>
        <v>4.2797591081178083E-3</v>
      </c>
      <c r="AC86">
        <f>AVERAGE(AC63:AC84)</f>
        <v>1.9467444890697307E-3</v>
      </c>
      <c r="AD86">
        <f t="shared" ref="AD86:AE86" si="83">AVERAGE(AD63:AD84)</f>
        <v>55.063383324575412</v>
      </c>
      <c r="AE86">
        <f t="shared" si="83"/>
        <v>-29.827724330541479</v>
      </c>
      <c r="AG86">
        <f t="shared" ref="AG86:AJ86" si="84">AVERAGE(AG63:AG84)</f>
        <v>1.0400793539741658E-2</v>
      </c>
      <c r="AH86">
        <f t="shared" si="84"/>
        <v>2.0331904731113069E-3</v>
      </c>
      <c r="AI86">
        <f t="shared" si="84"/>
        <v>5.0104618431393699E-3</v>
      </c>
      <c r="AJ86">
        <f t="shared" si="84"/>
        <v>3.7980894084498447E-4</v>
      </c>
      <c r="AK86">
        <f>AVERAGE(AK63:AK84)</f>
        <v>2.0042686495677876E-3</v>
      </c>
      <c r="AL86">
        <f t="shared" ref="AL86" si="85">AVERAGE(AL63:AL84)</f>
        <v>4.2797591081178083E-3</v>
      </c>
    </row>
    <row r="87" spans="1:38" x14ac:dyDescent="0.2">
      <c r="A87" s="1" t="s">
        <v>18</v>
      </c>
      <c r="B87">
        <f>STDEV(B63:B84)</f>
        <v>58.729380263674223</v>
      </c>
      <c r="C87">
        <f t="shared" ref="C87:L87" si="86">STDEV(C63:C84)</f>
        <v>60.879055043564613</v>
      </c>
      <c r="D87">
        <f t="shared" si="86"/>
        <v>42.530486925449026</v>
      </c>
      <c r="E87">
        <f t="shared" si="86"/>
        <v>33.125315821184984</v>
      </c>
      <c r="F87">
        <f t="shared" si="86"/>
        <v>25.413439883497112</v>
      </c>
      <c r="G87">
        <f t="shared" si="86"/>
        <v>23.253876761787087</v>
      </c>
      <c r="H87">
        <f t="shared" si="86"/>
        <v>3.3768735900899875E-5</v>
      </c>
      <c r="I87">
        <f t="shared" si="86"/>
        <v>1.0678348524633176E-4</v>
      </c>
      <c r="J87">
        <f t="shared" si="86"/>
        <v>1.8890774071730831E-7</v>
      </c>
      <c r="K87">
        <f t="shared" si="86"/>
        <v>8.4206542897007561E-8</v>
      </c>
      <c r="L87">
        <f t="shared" si="86"/>
        <v>2.443043104799433E-2</v>
      </c>
      <c r="M87">
        <f>STDEV(M63:M84)</f>
        <v>4.1646013266759693E-2</v>
      </c>
      <c r="N87">
        <f t="shared" ref="N87:R87" si="87">STDEV(N63:N84)</f>
        <v>2.4429093964406689E-2</v>
      </c>
      <c r="O87">
        <f t="shared" si="87"/>
        <v>4.1655267856584265E-2</v>
      </c>
      <c r="P87">
        <f t="shared" si="87"/>
        <v>4.1620115310475284E-2</v>
      </c>
      <c r="Q87">
        <f t="shared" si="87"/>
        <v>2.4953740302167668E-2</v>
      </c>
      <c r="R87">
        <f t="shared" si="87"/>
        <v>2.1480928168426928E-2</v>
      </c>
      <c r="T87">
        <f t="shared" ref="T87:AB87" si="88">STDEV(T63:T84)</f>
        <v>2.5713536037004201</v>
      </c>
      <c r="U87">
        <f t="shared" si="88"/>
        <v>1.0752838682731167</v>
      </c>
      <c r="V87">
        <f t="shared" si="88"/>
        <v>5.8303734327905383</v>
      </c>
      <c r="W87">
        <f t="shared" si="88"/>
        <v>3.7971835601110313</v>
      </c>
      <c r="X87">
        <f t="shared" si="88"/>
        <v>1.4985526725991636</v>
      </c>
      <c r="Y87">
        <f t="shared" si="88"/>
        <v>6.3383610613251484</v>
      </c>
      <c r="Z87">
        <f t="shared" si="88"/>
        <v>3.5619930568805551E-5</v>
      </c>
      <c r="AA87">
        <f t="shared" si="88"/>
        <v>5.7823848136436687E-3</v>
      </c>
      <c r="AB87">
        <f t="shared" si="88"/>
        <v>2.7206553643504648E-7</v>
      </c>
      <c r="AC87">
        <f>STDEV(AC63:AC84)</f>
        <v>6.0947981744712233E-7</v>
      </c>
      <c r="AD87">
        <f t="shared" ref="AD87:AE87" si="89">STDEV(AD63:AD84)</f>
        <v>6.7070687416187033E-2</v>
      </c>
      <c r="AE87">
        <f t="shared" si="89"/>
        <v>0.30373807389064322</v>
      </c>
      <c r="AG87">
        <f t="shared" ref="AG87:AJ87" si="90">STDEV(AG63:AG84)</f>
        <v>1.8890774071730831E-7</v>
      </c>
      <c r="AH87">
        <f t="shared" si="90"/>
        <v>8.4206542897007561E-8</v>
      </c>
      <c r="AI87">
        <f t="shared" si="90"/>
        <v>9.1742426220892136E-8</v>
      </c>
      <c r="AJ87">
        <f t="shared" si="90"/>
        <v>8.1606046111770885E-9</v>
      </c>
      <c r="AK87">
        <f>STDEV(AK63:AK84)</f>
        <v>8.3456655220599908E-8</v>
      </c>
      <c r="AL87">
        <f t="shared" ref="AL87" si="91">STDEV(AL63:AL84)</f>
        <v>2.7206553643504648E-7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"/>
  <sheetViews>
    <sheetView zoomScale="75" workbookViewId="0">
      <selection activeCell="S174" sqref="S174"/>
    </sheetView>
  </sheetViews>
  <sheetFormatPr baseColWidth="10" defaultColWidth="8.83203125" defaultRowHeight="16" x14ac:dyDescent="0.2"/>
  <cols>
    <col min="8" max="8" width="11.83203125" customWidth="1"/>
    <col min="10" max="10" width="12.33203125" customWidth="1"/>
    <col min="11" max="11" width="14.5" customWidth="1"/>
    <col min="23" max="23" width="13.33203125" bestFit="1" customWidth="1"/>
  </cols>
  <sheetData>
    <row r="1" spans="1:30" x14ac:dyDescent="0.2">
      <c r="A1" t="s">
        <v>54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147</v>
      </c>
      <c r="AD1" t="s">
        <v>156</v>
      </c>
    </row>
    <row r="2" spans="1:30" x14ac:dyDescent="0.2">
      <c r="X2">
        <v>3.7990000000000002E-4</v>
      </c>
      <c r="Y2">
        <v>3.6765000000000001E-3</v>
      </c>
      <c r="Z2">
        <v>2.0052E-3</v>
      </c>
      <c r="AA2">
        <f>X2+Y2</f>
        <v>4.0563999999999999E-3</v>
      </c>
      <c r="AB2">
        <f>X2*Y2+Z2</f>
        <v>2.00659670235E-3</v>
      </c>
      <c r="AC2">
        <f>X2+2*Y2</f>
        <v>7.7329E-3</v>
      </c>
      <c r="AD2">
        <f>Z2+2*Y2*X2+Y2*Y2</f>
        <v>2.0215100569500001E-3</v>
      </c>
    </row>
    <row r="3" spans="1:30" x14ac:dyDescent="0.2">
      <c r="A3" t="s">
        <v>55</v>
      </c>
      <c r="C3" t="s">
        <v>56</v>
      </c>
    </row>
    <row r="4" spans="1:30" x14ac:dyDescent="0.2">
      <c r="A4" t="s">
        <v>57</v>
      </c>
    </row>
    <row r="5" spans="1:30" x14ac:dyDescent="0.2">
      <c r="J5" s="1" t="s">
        <v>148</v>
      </c>
      <c r="W5" s="13" t="s">
        <v>149</v>
      </c>
      <c r="X5" s="14"/>
      <c r="Y5" s="14"/>
      <c r="Z5" s="14"/>
    </row>
    <row r="6" spans="1:30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T6" t="s">
        <v>150</v>
      </c>
      <c r="U6" t="s">
        <v>151</v>
      </c>
      <c r="W6" t="s">
        <v>8</v>
      </c>
      <c r="X6" t="s">
        <v>9</v>
      </c>
      <c r="Y6" t="s">
        <v>152</v>
      </c>
      <c r="Z6" t="s">
        <v>153</v>
      </c>
    </row>
    <row r="7" spans="1:30" x14ac:dyDescent="0.2">
      <c r="E7">
        <v>3991.3009999999999</v>
      </c>
      <c r="F7">
        <v>3139.652</v>
      </c>
      <c r="G7">
        <v>2946.3919999999998</v>
      </c>
    </row>
    <row r="8" spans="1:30" x14ac:dyDescent="0.2">
      <c r="B8">
        <v>3982.9940000000001</v>
      </c>
      <c r="C8">
        <v>3137.306</v>
      </c>
      <c r="D8">
        <v>2951.8470000000002</v>
      </c>
      <c r="E8">
        <v>3989.9290000000001</v>
      </c>
      <c r="F8">
        <v>3137.8150000000001</v>
      </c>
      <c r="G8">
        <v>2945.194</v>
      </c>
      <c r="H8">
        <v>0.78767533999999995</v>
      </c>
      <c r="I8">
        <v>0.74111264600000004</v>
      </c>
      <c r="J8">
        <v>7.7475770000000003E-3</v>
      </c>
      <c r="K8">
        <v>2.0295539999999998E-3</v>
      </c>
      <c r="L8">
        <v>1.45764733133</v>
      </c>
      <c r="M8">
        <v>3.9724968166000001</v>
      </c>
      <c r="N8">
        <v>1.45764733133</v>
      </c>
      <c r="O8">
        <v>3.9724968166000001</v>
      </c>
      <c r="P8">
        <v>3.9807139766400002</v>
      </c>
      <c r="Q8">
        <v>1.4269499077500001</v>
      </c>
      <c r="R8">
        <v>2.0520735665399998</v>
      </c>
      <c r="T8">
        <f>AVERAGE(F7/E7,F8/E8)</f>
        <v>0.78652875179859083</v>
      </c>
      <c r="U8">
        <f>AVERAGE(G7/E7,G8/E8)</f>
        <v>0.73818020131741868</v>
      </c>
      <c r="W8">
        <f>$AC$2*H8/T8</f>
        <v>7.7441728897480241E-3</v>
      </c>
      <c r="X8">
        <f>$AD$2*I8/U8</f>
        <v>2.0295405709176034E-3</v>
      </c>
      <c r="Y8">
        <f>(H8/T8-1)*1000</f>
        <v>1.4577829466337899</v>
      </c>
      <c r="Z8">
        <f>(I8/U8-1)*1000</f>
        <v>3.9725322859485157</v>
      </c>
    </row>
    <row r="9" spans="1:30" x14ac:dyDescent="0.2">
      <c r="B9">
        <v>3980.1239999999998</v>
      </c>
      <c r="C9">
        <v>3134.37</v>
      </c>
      <c r="D9">
        <v>2949.297</v>
      </c>
      <c r="E9">
        <v>3987.971</v>
      </c>
      <c r="F9">
        <v>3135.377</v>
      </c>
      <c r="G9">
        <v>2942.913</v>
      </c>
      <c r="H9">
        <v>0.78750549299999995</v>
      </c>
      <c r="I9">
        <v>0.74100633800000004</v>
      </c>
      <c r="J9">
        <v>7.7479519999999998E-3</v>
      </c>
      <c r="K9">
        <v>2.0296149999999998E-3</v>
      </c>
      <c r="L9">
        <v>1.5061262260399999</v>
      </c>
      <c r="M9">
        <v>4.0026448183300003</v>
      </c>
      <c r="N9">
        <v>1.5061262260399999</v>
      </c>
      <c r="O9">
        <v>4.0026448183300003</v>
      </c>
      <c r="P9">
        <v>4.0103376977899998</v>
      </c>
      <c r="Q9">
        <v>1.4771444838100001</v>
      </c>
      <c r="R9">
        <v>2.06732993372</v>
      </c>
      <c r="T9">
        <f t="shared" ref="T9:T17" si="0">AVERAGE(F8/E8,F9/E9)</f>
        <v>0.78632118471172019</v>
      </c>
      <c r="U9">
        <f t="shared" ref="U9:U17" si="1">AVERAGE(G8/E8,G9/E9)</f>
        <v>0.73805221860994386</v>
      </c>
      <c r="W9">
        <f t="shared" ref="W9:W17" si="2">$AC$2*H9/T9</f>
        <v>7.7445468152461082E-3</v>
      </c>
      <c r="X9">
        <f t="shared" ref="X9:X17" si="3">$AD$2*I9/U9</f>
        <v>2.0296013300413226E-3</v>
      </c>
      <c r="Y9">
        <f t="shared" ref="Y9:Y17" si="4">(H9/T9-1)*1000</f>
        <v>1.5061380912864131</v>
      </c>
      <c r="Z9">
        <f t="shared" ref="Z9:Z17" si="5">(I9/U9-1)*1000</f>
        <v>4.0025885913872461</v>
      </c>
    </row>
    <row r="10" spans="1:30" x14ac:dyDescent="0.2">
      <c r="B10">
        <v>3978.1379999999999</v>
      </c>
      <c r="C10">
        <v>3131.982</v>
      </c>
      <c r="D10">
        <v>2947.2539999999999</v>
      </c>
      <c r="E10">
        <v>3986.7959999999998</v>
      </c>
      <c r="F10">
        <v>3133.4749999999999</v>
      </c>
      <c r="G10">
        <v>2941.288</v>
      </c>
      <c r="H10">
        <v>0.78729855900000001</v>
      </c>
      <c r="I10">
        <v>0.74086286000000001</v>
      </c>
      <c r="J10">
        <v>7.7482339999999997E-3</v>
      </c>
      <c r="K10">
        <v>2.029772E-3</v>
      </c>
      <c r="L10">
        <v>1.5426307933700001</v>
      </c>
      <c r="M10">
        <v>4.0801041571200001</v>
      </c>
      <c r="N10">
        <v>1.5426307933700001</v>
      </c>
      <c r="O10">
        <v>4.0801041571200001</v>
      </c>
      <c r="P10">
        <v>4.0878302159600004</v>
      </c>
      <c r="Q10">
        <v>1.5134732901400001</v>
      </c>
      <c r="R10">
        <v>2.10723794465</v>
      </c>
      <c r="T10">
        <f t="shared" si="0"/>
        <v>0.7860858951553461</v>
      </c>
      <c r="U10">
        <f t="shared" si="1"/>
        <v>0.73785238970781619</v>
      </c>
      <c r="W10">
        <f t="shared" si="2"/>
        <v>7.7448292411963085E-3</v>
      </c>
      <c r="X10">
        <f t="shared" si="3"/>
        <v>2.0297579071388554E-3</v>
      </c>
      <c r="Y10">
        <f t="shared" si="4"/>
        <v>1.5426607348223431</v>
      </c>
      <c r="Z10">
        <f t="shared" si="5"/>
        <v>4.0800441039108293</v>
      </c>
    </row>
    <row r="11" spans="1:30" x14ac:dyDescent="0.2">
      <c r="B11">
        <v>3976.4270000000001</v>
      </c>
      <c r="C11">
        <v>3129.7269999999999</v>
      </c>
      <c r="D11">
        <v>2944.83</v>
      </c>
      <c r="E11">
        <v>3985.884</v>
      </c>
      <c r="F11">
        <v>3131.7040000000002</v>
      </c>
      <c r="G11">
        <v>2939.569</v>
      </c>
      <c r="H11">
        <v>0.78707015400000002</v>
      </c>
      <c r="I11">
        <v>0.74057194000000004</v>
      </c>
      <c r="J11">
        <v>7.7484989999999998E-3</v>
      </c>
      <c r="K11">
        <v>2.0295970000000002E-3</v>
      </c>
      <c r="L11">
        <v>1.576861047</v>
      </c>
      <c r="M11">
        <v>3.99364481337</v>
      </c>
      <c r="N11">
        <v>1.576861047</v>
      </c>
      <c r="O11">
        <v>3.99364481337</v>
      </c>
      <c r="P11">
        <v>4.0001585031999998</v>
      </c>
      <c r="Q11">
        <v>1.55180292406</v>
      </c>
      <c r="R11">
        <v>2.0620876212599999</v>
      </c>
      <c r="T11">
        <f t="shared" si="0"/>
        <v>0.78583097269618374</v>
      </c>
      <c r="U11">
        <f t="shared" si="1"/>
        <v>0.73762610318171373</v>
      </c>
      <c r="W11">
        <f t="shared" si="2"/>
        <v>7.7450940537306693E-3</v>
      </c>
      <c r="X11">
        <f t="shared" si="3"/>
        <v>2.0295833053459184E-3</v>
      </c>
      <c r="Y11">
        <f t="shared" si="4"/>
        <v>1.5769056538514903</v>
      </c>
      <c r="Z11">
        <f t="shared" si="5"/>
        <v>3.9936721403697195</v>
      </c>
    </row>
    <row r="12" spans="1:30" x14ac:dyDescent="0.2">
      <c r="B12">
        <v>3975.0259999999998</v>
      </c>
      <c r="C12">
        <v>3127.5219999999999</v>
      </c>
      <c r="D12">
        <v>2942.7530000000002</v>
      </c>
      <c r="E12">
        <v>3985.3989999999999</v>
      </c>
      <c r="F12">
        <v>3130.3490000000002</v>
      </c>
      <c r="G12">
        <v>2937.8870000000002</v>
      </c>
      <c r="H12">
        <v>0.78679287399999998</v>
      </c>
      <c r="I12">
        <v>0.74031042599999997</v>
      </c>
      <c r="J12">
        <v>7.7482790000000003E-3</v>
      </c>
      <c r="K12">
        <v>2.0296989999999998E-3</v>
      </c>
      <c r="L12">
        <v>1.54835156108</v>
      </c>
      <c r="M12">
        <v>4.0438108132000004</v>
      </c>
      <c r="N12">
        <v>1.54835156108</v>
      </c>
      <c r="O12">
        <v>4.0438108132000004</v>
      </c>
      <c r="P12">
        <v>4.0511635247199997</v>
      </c>
      <c r="Q12">
        <v>1.520464641</v>
      </c>
      <c r="R12">
        <v>2.0883550853699999</v>
      </c>
      <c r="T12">
        <f t="shared" si="0"/>
        <v>0.7855765427897623</v>
      </c>
      <c r="U12">
        <f t="shared" si="1"/>
        <v>0.73732872354666923</v>
      </c>
      <c r="W12">
        <f t="shared" si="2"/>
        <v>7.7448730759554565E-3</v>
      </c>
      <c r="X12">
        <f t="shared" si="3"/>
        <v>2.0296848930899066E-3</v>
      </c>
      <c r="Y12">
        <f t="shared" si="4"/>
        <v>1.5483293402807075</v>
      </c>
      <c r="Z12">
        <f t="shared" si="5"/>
        <v>4.0439255356665704</v>
      </c>
    </row>
    <row r="13" spans="1:30" x14ac:dyDescent="0.2">
      <c r="B13">
        <v>3973.8290000000002</v>
      </c>
      <c r="C13">
        <v>3125.4549999999999</v>
      </c>
      <c r="D13">
        <v>2940.7579999999998</v>
      </c>
      <c r="E13">
        <v>3984.9470000000001</v>
      </c>
      <c r="F13">
        <v>3128.8989999999999</v>
      </c>
      <c r="G13">
        <v>2936.5</v>
      </c>
      <c r="H13">
        <v>0.786509601</v>
      </c>
      <c r="I13">
        <v>0.74003122300000002</v>
      </c>
      <c r="J13">
        <v>7.7480500000000002E-3</v>
      </c>
      <c r="K13">
        <v>2.0297539999999999E-3</v>
      </c>
      <c r="L13">
        <v>1.5187583069499999</v>
      </c>
      <c r="M13">
        <v>4.07138278561</v>
      </c>
      <c r="N13">
        <v>1.5187583069499999</v>
      </c>
      <c r="O13">
        <v>4.07138278561</v>
      </c>
      <c r="P13">
        <v>4.07941490275</v>
      </c>
      <c r="Q13">
        <v>1.4885917819400001</v>
      </c>
      <c r="R13">
        <v>2.1029041995600002</v>
      </c>
      <c r="T13">
        <f t="shared" si="0"/>
        <v>0.78531696590088274</v>
      </c>
      <c r="U13">
        <f t="shared" si="1"/>
        <v>0.73703035479705004</v>
      </c>
      <c r="W13">
        <f t="shared" si="2"/>
        <v>7.7446437014077295E-3</v>
      </c>
      <c r="X13">
        <f t="shared" si="3"/>
        <v>2.0297407698539691E-3</v>
      </c>
      <c r="Y13">
        <f t="shared" si="4"/>
        <v>1.5186671763154358</v>
      </c>
      <c r="Z13">
        <f t="shared" si="5"/>
        <v>4.071566636867141</v>
      </c>
    </row>
    <row r="14" spans="1:30" x14ac:dyDescent="0.2">
      <c r="B14">
        <v>3972.357</v>
      </c>
      <c r="C14">
        <v>3123.261</v>
      </c>
      <c r="D14">
        <v>2938.6149999999998</v>
      </c>
      <c r="E14">
        <v>3984.37</v>
      </c>
      <c r="F14">
        <v>3127.2829999999999</v>
      </c>
      <c r="G14">
        <v>2934.9169999999999</v>
      </c>
      <c r="H14">
        <v>0.78624883499999998</v>
      </c>
      <c r="I14">
        <v>0.73976619700000001</v>
      </c>
      <c r="J14">
        <v>7.7482749999999998E-3</v>
      </c>
      <c r="K14">
        <v>2.0297919999999999E-3</v>
      </c>
      <c r="L14">
        <v>1.5479404831200001</v>
      </c>
      <c r="M14">
        <v>4.0899794323399998</v>
      </c>
      <c r="N14">
        <v>1.5479404831200001</v>
      </c>
      <c r="O14">
        <v>4.0899794323399998</v>
      </c>
      <c r="P14">
        <v>4.0976994403500004</v>
      </c>
      <c r="Q14">
        <v>1.51879471438</v>
      </c>
      <c r="R14">
        <v>2.1123204071999999</v>
      </c>
      <c r="T14">
        <f t="shared" si="0"/>
        <v>0.78503363786295521</v>
      </c>
      <c r="U14">
        <f t="shared" si="1"/>
        <v>0.73675283793647384</v>
      </c>
      <c r="W14">
        <f t="shared" si="2"/>
        <v>7.7448701850823037E-3</v>
      </c>
      <c r="X14">
        <f t="shared" si="3"/>
        <v>2.0297781427156161E-3</v>
      </c>
      <c r="Y14">
        <f t="shared" si="4"/>
        <v>1.5479554995283529</v>
      </c>
      <c r="Z14">
        <f t="shared" si="5"/>
        <v>4.0900542330670753</v>
      </c>
    </row>
    <row r="15" spans="1:30" x14ac:dyDescent="0.2">
      <c r="B15">
        <v>3971.2190000000001</v>
      </c>
      <c r="C15">
        <v>3121.2220000000002</v>
      </c>
      <c r="D15">
        <v>2936.52</v>
      </c>
      <c r="E15">
        <v>3983.922</v>
      </c>
      <c r="F15">
        <v>3125.768</v>
      </c>
      <c r="G15">
        <v>2933.37</v>
      </c>
      <c r="H15">
        <v>0.78596078599999997</v>
      </c>
      <c r="I15">
        <v>0.73945042699999997</v>
      </c>
      <c r="J15">
        <v>7.7483170000000002E-3</v>
      </c>
      <c r="K15">
        <v>2.0297470000000001E-3</v>
      </c>
      <c r="L15">
        <v>1.5533736140400001</v>
      </c>
      <c r="M15">
        <v>4.0676585167199999</v>
      </c>
      <c r="N15">
        <v>1.5533736140400001</v>
      </c>
      <c r="O15">
        <v>4.0676585167199999</v>
      </c>
      <c r="P15">
        <v>4.07511889399</v>
      </c>
      <c r="Q15">
        <v>1.52510894837</v>
      </c>
      <c r="R15">
        <v>2.1006918203599998</v>
      </c>
      <c r="T15">
        <f t="shared" si="0"/>
        <v>0.78474169051389442</v>
      </c>
      <c r="U15">
        <f t="shared" si="1"/>
        <v>0.73645480506650207</v>
      </c>
      <c r="W15">
        <f t="shared" si="2"/>
        <v>7.7449130529554664E-3</v>
      </c>
      <c r="X15">
        <f t="shared" si="3"/>
        <v>2.0297328016774777E-3</v>
      </c>
      <c r="Y15">
        <f t="shared" si="4"/>
        <v>1.5534990696202122</v>
      </c>
      <c r="Z15">
        <f t="shared" si="5"/>
        <v>4.0676249416655708</v>
      </c>
    </row>
    <row r="16" spans="1:30" x14ac:dyDescent="0.2">
      <c r="B16">
        <v>3970.0439999999999</v>
      </c>
      <c r="C16">
        <v>3119.1930000000002</v>
      </c>
      <c r="D16">
        <v>2934.33</v>
      </c>
      <c r="E16">
        <v>3983.4450000000002</v>
      </c>
      <c r="F16">
        <v>3124.34</v>
      </c>
      <c r="G16">
        <v>2932.0079999999998</v>
      </c>
      <c r="H16">
        <v>0.78568229899999997</v>
      </c>
      <c r="I16">
        <v>0.73911767699999997</v>
      </c>
      <c r="J16">
        <v>7.7483209999999999E-3</v>
      </c>
      <c r="K16">
        <v>2.029604E-3</v>
      </c>
      <c r="L16">
        <v>1.55379322827</v>
      </c>
      <c r="M16">
        <v>3.9970566943099999</v>
      </c>
      <c r="N16">
        <v>1.55379322827</v>
      </c>
      <c r="O16">
        <v>3.9970566943099999</v>
      </c>
      <c r="P16">
        <v>4.0039586727699996</v>
      </c>
      <c r="Q16">
        <v>1.52744276576</v>
      </c>
      <c r="R16">
        <v>2.0640447217700002</v>
      </c>
      <c r="T16">
        <f t="shared" si="0"/>
        <v>0.78446341644726125</v>
      </c>
      <c r="U16">
        <f t="shared" si="1"/>
        <v>0.73617519306962231</v>
      </c>
      <c r="W16">
        <f t="shared" si="2"/>
        <v>7.744915215361808E-3</v>
      </c>
      <c r="X16">
        <f t="shared" si="3"/>
        <v>2.0295900098113153E-3</v>
      </c>
      <c r="Y16">
        <f t="shared" si="4"/>
        <v>1.5537787067991804</v>
      </c>
      <c r="Z16">
        <f t="shared" si="5"/>
        <v>3.9969887033388662</v>
      </c>
    </row>
    <row r="17" spans="1:26" x14ac:dyDescent="0.2">
      <c r="B17">
        <v>3968.68</v>
      </c>
      <c r="C17">
        <v>3117.0189999999998</v>
      </c>
      <c r="D17">
        <v>2932.3</v>
      </c>
      <c r="E17">
        <v>3982.8679999999999</v>
      </c>
      <c r="F17">
        <v>3122.8910000000001</v>
      </c>
      <c r="G17">
        <v>2930.4810000000002</v>
      </c>
      <c r="H17">
        <v>0.78540440099999997</v>
      </c>
      <c r="I17">
        <v>0.73886028299999995</v>
      </c>
      <c r="J17">
        <v>7.7481219999999996E-3</v>
      </c>
      <c r="K17">
        <v>2.0296289999999998E-3</v>
      </c>
      <c r="L17">
        <v>1.5281142129700001</v>
      </c>
      <c r="M17">
        <v>4.00924651425</v>
      </c>
      <c r="N17">
        <v>1.5281142129700001</v>
      </c>
      <c r="O17">
        <v>4.00924651425</v>
      </c>
      <c r="P17">
        <v>4.01664631442</v>
      </c>
      <c r="Q17">
        <v>1.5001001945300001</v>
      </c>
      <c r="R17">
        <v>2.0705788752599998</v>
      </c>
      <c r="T17">
        <f t="shared" si="0"/>
        <v>0.78420605966933044</v>
      </c>
      <c r="U17">
        <f t="shared" si="1"/>
        <v>0.73590993978702901</v>
      </c>
      <c r="W17">
        <f t="shared" si="2"/>
        <v>7.7447166055486004E-3</v>
      </c>
      <c r="X17">
        <f t="shared" si="3"/>
        <v>2.0296145112507543E-3</v>
      </c>
      <c r="Y17">
        <f t="shared" si="4"/>
        <v>1.5280949641920394</v>
      </c>
      <c r="Z17">
        <f t="shared" si="5"/>
        <v>4.0091090681895203</v>
      </c>
    </row>
    <row r="19" spans="1:26" x14ac:dyDescent="0.2">
      <c r="A19" t="s">
        <v>17</v>
      </c>
      <c r="B19">
        <f>AVERAGE(B8:B17)</f>
        <v>3974.8838000000005</v>
      </c>
      <c r="C19">
        <f t="shared" ref="C19:R19" si="6">AVERAGE(C8:C17)</f>
        <v>3126.7057</v>
      </c>
      <c r="D19">
        <f t="shared" si="6"/>
        <v>2941.8503999999998</v>
      </c>
      <c r="E19">
        <f t="shared" si="6"/>
        <v>3985.5531000000001</v>
      </c>
      <c r="F19">
        <f t="shared" si="6"/>
        <v>3129.7900999999997</v>
      </c>
      <c r="G19">
        <f t="shared" si="6"/>
        <v>2937.4126999999999</v>
      </c>
      <c r="H19">
        <f t="shared" si="6"/>
        <v>0.78661483420000011</v>
      </c>
      <c r="I19">
        <f t="shared" si="6"/>
        <v>0.74010900169999994</v>
      </c>
      <c r="J19">
        <f t="shared" si="6"/>
        <v>7.7481625999999996E-3</v>
      </c>
      <c r="K19">
        <f t="shared" si="6"/>
        <v>2.0296763000000003E-3</v>
      </c>
      <c r="L19">
        <f t="shared" si="6"/>
        <v>1.533359680417</v>
      </c>
      <c r="M19">
        <f t="shared" si="6"/>
        <v>4.0328025361850006</v>
      </c>
      <c r="N19">
        <f t="shared" si="6"/>
        <v>1.533359680417</v>
      </c>
      <c r="O19">
        <f t="shared" si="6"/>
        <v>4.0328025361850006</v>
      </c>
      <c r="P19">
        <f t="shared" si="6"/>
        <v>4.0403042142589998</v>
      </c>
      <c r="Q19">
        <f t="shared" si="6"/>
        <v>1.5049873651740002</v>
      </c>
      <c r="R19">
        <f t="shared" si="6"/>
        <v>2.082762417569</v>
      </c>
      <c r="T19">
        <f t="shared" ref="T19:Z19" si="7">AVERAGE(T8:T17)</f>
        <v>0.78541051175459264</v>
      </c>
      <c r="U19">
        <f t="shared" si="7"/>
        <v>0.73713627670202397</v>
      </c>
      <c r="W19">
        <f t="shared" si="7"/>
        <v>7.7447574836232479E-3</v>
      </c>
      <c r="X19">
        <f t="shared" si="7"/>
        <v>2.0296624241842739E-3</v>
      </c>
      <c r="Y19">
        <f t="shared" si="7"/>
        <v>1.5333812183329965</v>
      </c>
      <c r="Z19">
        <f t="shared" si="7"/>
        <v>4.0328106240411064</v>
      </c>
    </row>
    <row r="20" spans="1:26" x14ac:dyDescent="0.2">
      <c r="A20" t="s">
        <v>18</v>
      </c>
      <c r="B20">
        <f>STDEV(B8:B17)</f>
        <v>4.5833687707721262</v>
      </c>
      <c r="C20">
        <f t="shared" ref="C20:R20" si="8">STDEV(C8:C17)</f>
        <v>6.6875987062289584</v>
      </c>
      <c r="D20">
        <f t="shared" si="8"/>
        <v>6.5159320165610062</v>
      </c>
      <c r="E20">
        <f t="shared" si="8"/>
        <v>2.1795565527571599</v>
      </c>
      <c r="F20">
        <f t="shared" si="8"/>
        <v>4.8731054540884386</v>
      </c>
      <c r="G20">
        <f t="shared" si="8"/>
        <v>4.8460600273716041</v>
      </c>
      <c r="H20">
        <f t="shared" si="8"/>
        <v>7.8400811094511734E-4</v>
      </c>
      <c r="I20">
        <f t="shared" si="8"/>
        <v>7.9826259585653392E-4</v>
      </c>
      <c r="J20">
        <f t="shared" si="8"/>
        <v>2.5711700751897472E-7</v>
      </c>
      <c r="K20">
        <f t="shared" si="8"/>
        <v>8.6000064599484971E-8</v>
      </c>
      <c r="L20">
        <f t="shared" si="8"/>
        <v>3.3247392575485805E-2</v>
      </c>
      <c r="M20">
        <f t="shared" si="8"/>
        <v>4.2483257332593262E-2</v>
      </c>
      <c r="N20">
        <f t="shared" si="8"/>
        <v>3.3247392575485805E-2</v>
      </c>
      <c r="O20">
        <f t="shared" si="8"/>
        <v>4.2483257332593262E-2</v>
      </c>
      <c r="P20">
        <f t="shared" si="8"/>
        <v>4.2627490575071564E-2</v>
      </c>
      <c r="Q20">
        <f t="shared" si="8"/>
        <v>3.4578075827768021E-2</v>
      </c>
      <c r="R20">
        <f t="shared" si="8"/>
        <v>2.1952889339405982E-2</v>
      </c>
      <c r="T20">
        <f t="shared" ref="T20:Z20" si="9">STDEV(T8:T17)</f>
        <v>7.9485033061548946E-4</v>
      </c>
      <c r="U20">
        <f t="shared" si="9"/>
        <v>8.0060699826551022E-4</v>
      </c>
      <c r="W20">
        <f t="shared" si="9"/>
        <v>2.5697416315158546E-7</v>
      </c>
      <c r="X20">
        <f t="shared" si="9"/>
        <v>8.5948081508532998E-8</v>
      </c>
      <c r="Y20">
        <f t="shared" si="9"/>
        <v>3.3231279746427388E-2</v>
      </c>
      <c r="Z20">
        <f t="shared" si="9"/>
        <v>4.2516771664324493E-2</v>
      </c>
    </row>
    <row r="22" spans="1:26" x14ac:dyDescent="0.2">
      <c r="A22" t="s">
        <v>58</v>
      </c>
      <c r="C22" t="s">
        <v>56</v>
      </c>
    </row>
    <row r="23" spans="1:26" x14ac:dyDescent="0.2">
      <c r="A23" t="s">
        <v>57</v>
      </c>
    </row>
    <row r="25" spans="1:26" x14ac:dyDescent="0.2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T25" t="s">
        <v>150</v>
      </c>
      <c r="U25" t="s">
        <v>151</v>
      </c>
      <c r="W25" t="s">
        <v>8</v>
      </c>
      <c r="X25" t="s">
        <v>9</v>
      </c>
      <c r="Y25" t="s">
        <v>152</v>
      </c>
      <c r="Z25" t="s">
        <v>153</v>
      </c>
    </row>
    <row r="26" spans="1:26" x14ac:dyDescent="0.2">
      <c r="E26">
        <v>3992.1680000000001</v>
      </c>
      <c r="F26">
        <v>3121.8739999999998</v>
      </c>
      <c r="G26">
        <v>2925.174</v>
      </c>
    </row>
    <row r="27" spans="1:26" x14ac:dyDescent="0.2">
      <c r="B27">
        <v>3981.5059999999999</v>
      </c>
      <c r="C27">
        <v>3117.6080000000002</v>
      </c>
      <c r="D27">
        <v>2928.2959999999998</v>
      </c>
      <c r="E27">
        <v>3991.6120000000001</v>
      </c>
      <c r="F27">
        <v>3121.46</v>
      </c>
      <c r="G27">
        <v>2924.9989999999998</v>
      </c>
      <c r="H27">
        <v>0.78302223599999998</v>
      </c>
      <c r="I27">
        <v>0.73547437000000004</v>
      </c>
      <c r="J27">
        <v>7.7463899999999997E-3</v>
      </c>
      <c r="K27">
        <v>2.0290199999999999E-3</v>
      </c>
      <c r="L27">
        <v>1.30425086274</v>
      </c>
      <c r="M27">
        <v>3.70797092335</v>
      </c>
      <c r="N27">
        <v>1.30425086274</v>
      </c>
      <c r="O27">
        <v>3.70797092335</v>
      </c>
      <c r="P27">
        <v>3.7165248340799999</v>
      </c>
      <c r="Q27">
        <v>1.2726585806799999</v>
      </c>
      <c r="R27">
        <v>1.9160051764399999</v>
      </c>
      <c r="T27">
        <f>AVERAGE(F26/E26,F27/E27)</f>
        <v>0.78200225976267723</v>
      </c>
      <c r="U27">
        <f>AVERAGE(G26/E26,G27/E27)</f>
        <v>0.73275729243359944</v>
      </c>
      <c r="W27">
        <f>$AC$2*H27/T27</f>
        <v>7.7429861271781832E-3</v>
      </c>
      <c r="X27">
        <f>$AD$2*I27/U27</f>
        <v>2.0290058535564733E-3</v>
      </c>
      <c r="Y27">
        <f>(H27/T27-1)*1000</f>
        <v>1.3043136699275593</v>
      </c>
      <c r="Z27">
        <f>(I27/U27-1)*1000</f>
        <v>3.7080184591227194</v>
      </c>
    </row>
    <row r="28" spans="1:26" x14ac:dyDescent="0.2">
      <c r="B28">
        <v>3978.9459999999999</v>
      </c>
      <c r="C28">
        <v>3115.4189999999999</v>
      </c>
      <c r="D28">
        <v>2926.413</v>
      </c>
      <c r="E28">
        <v>3989.7339999999999</v>
      </c>
      <c r="F28">
        <v>3119.694</v>
      </c>
      <c r="G28">
        <v>2923.518</v>
      </c>
      <c r="H28">
        <v>0.78297585300000005</v>
      </c>
      <c r="I28">
        <v>0.73547448599999998</v>
      </c>
      <c r="J28">
        <v>7.746274E-3</v>
      </c>
      <c r="K28">
        <v>2.028976E-3</v>
      </c>
      <c r="L28">
        <v>1.2892624188999999</v>
      </c>
      <c r="M28">
        <v>3.6862667738799999</v>
      </c>
      <c r="N28">
        <v>1.2892624188999999</v>
      </c>
      <c r="O28">
        <v>3.6862667738799999</v>
      </c>
      <c r="P28">
        <v>3.6948859490400001</v>
      </c>
      <c r="Q28">
        <v>1.2574716891</v>
      </c>
      <c r="R28">
        <v>1.9048594831600001</v>
      </c>
      <c r="T28">
        <f t="shared" ref="T28:T36" si="10">AVERAGE(F27/E27,F28/E28)</f>
        <v>0.78196759418861406</v>
      </c>
      <c r="U28">
        <f t="shared" ref="U28:U36" si="11">AVERAGE(G27/E27,G28/E28)</f>
        <v>0.73277326597901038</v>
      </c>
      <c r="W28">
        <f t="shared" ref="W28:W36" si="12">$AC$2*H28/T28</f>
        <v>7.7428707003468046E-3</v>
      </c>
      <c r="X28">
        <f t="shared" ref="X28:X36" si="13">$AD$2*I28/U28</f>
        <v>2.0289619437640878E-3</v>
      </c>
      <c r="Y28">
        <f t="shared" ref="Y28:Y36" si="14">(H28/T28-1)*1000</f>
        <v>1.2893869501486854</v>
      </c>
      <c r="Z28">
        <f t="shared" ref="Z28:Z36" si="15">(I28/U28-1)*1000</f>
        <v>3.6862971759492602</v>
      </c>
    </row>
    <row r="29" spans="1:26" x14ac:dyDescent="0.2">
      <c r="B29">
        <v>3976.491</v>
      </c>
      <c r="C29">
        <v>3112.9679999999998</v>
      </c>
      <c r="D29">
        <v>2924.3020000000001</v>
      </c>
      <c r="E29">
        <v>3988.123</v>
      </c>
      <c r="F29">
        <v>3117.9340000000002</v>
      </c>
      <c r="G29">
        <v>2921.6570000000002</v>
      </c>
      <c r="H29">
        <v>0.78284306000000004</v>
      </c>
      <c r="I29">
        <v>0.73539760799999998</v>
      </c>
      <c r="J29">
        <v>7.7459520000000004E-3</v>
      </c>
      <c r="K29">
        <v>2.0290360000000001E-3</v>
      </c>
      <c r="L29">
        <v>1.2475622473300001</v>
      </c>
      <c r="M29">
        <v>3.7161431469099999</v>
      </c>
      <c r="N29">
        <v>1.2475622473300001</v>
      </c>
      <c r="O29">
        <v>3.7161431469099999</v>
      </c>
      <c r="P29">
        <v>3.72564935742</v>
      </c>
      <c r="Q29">
        <v>1.21279973823</v>
      </c>
      <c r="R29">
        <v>1.92070497422</v>
      </c>
      <c r="T29">
        <f t="shared" si="10"/>
        <v>0.78186759914974424</v>
      </c>
      <c r="U29">
        <f t="shared" si="11"/>
        <v>0.73267481010896474</v>
      </c>
      <c r="W29">
        <f t="shared" si="12"/>
        <v>7.7425475940647061E-3</v>
      </c>
      <c r="X29">
        <f t="shared" si="13"/>
        <v>2.0290224802568032E-3</v>
      </c>
      <c r="Y29">
        <f t="shared" si="14"/>
        <v>1.2476036240873789</v>
      </c>
      <c r="Z29">
        <f t="shared" si="15"/>
        <v>3.7162433503483694</v>
      </c>
    </row>
    <row r="30" spans="1:26" x14ac:dyDescent="0.2">
      <c r="B30">
        <v>3974.5079999999998</v>
      </c>
      <c r="C30">
        <v>3111.0729999999999</v>
      </c>
      <c r="D30">
        <v>2922.4140000000002</v>
      </c>
      <c r="E30">
        <v>3986.8009999999999</v>
      </c>
      <c r="F30">
        <v>3116.3649999999998</v>
      </c>
      <c r="G30">
        <v>2920.5120000000002</v>
      </c>
      <c r="H30">
        <v>0.78275683399999996</v>
      </c>
      <c r="I30">
        <v>0.73528938399999999</v>
      </c>
      <c r="J30">
        <v>7.7463860000000001E-3</v>
      </c>
      <c r="K30">
        <v>2.0290350000000002E-3</v>
      </c>
      <c r="L30">
        <v>1.30366124692</v>
      </c>
      <c r="M30">
        <v>3.7156690873399998</v>
      </c>
      <c r="N30">
        <v>1.30366124692</v>
      </c>
      <c r="O30">
        <v>3.7156690873399998</v>
      </c>
      <c r="P30">
        <v>3.7242924075900001</v>
      </c>
      <c r="Q30">
        <v>1.27183190247</v>
      </c>
      <c r="R30">
        <v>1.92000604699</v>
      </c>
      <c r="T30">
        <f t="shared" si="10"/>
        <v>0.78173772078872383</v>
      </c>
      <c r="U30">
        <f t="shared" si="11"/>
        <v>0.73256735371196591</v>
      </c>
      <c r="W30">
        <f t="shared" si="12"/>
        <v>7.7429810033108372E-3</v>
      </c>
      <c r="X30">
        <f t="shared" si="13"/>
        <v>2.0290214640236314E-3</v>
      </c>
      <c r="Y30">
        <f t="shared" si="14"/>
        <v>1.3036510637454146</v>
      </c>
      <c r="Z30">
        <f t="shared" si="15"/>
        <v>3.7157406404222382</v>
      </c>
    </row>
    <row r="31" spans="1:26" x14ac:dyDescent="0.2">
      <c r="B31">
        <v>3972.739</v>
      </c>
      <c r="C31">
        <v>3109.1</v>
      </c>
      <c r="D31">
        <v>2920.5940000000001</v>
      </c>
      <c r="E31">
        <v>3985.71</v>
      </c>
      <c r="F31">
        <v>3114.9470000000001</v>
      </c>
      <c r="G31">
        <v>2919.1509999999998</v>
      </c>
      <c r="H31">
        <v>0.78260866799999995</v>
      </c>
      <c r="I31">
        <v>0.73515885599999997</v>
      </c>
      <c r="J31">
        <v>7.7462859999999998E-3</v>
      </c>
      <c r="K31">
        <v>2.0289309999999999E-3</v>
      </c>
      <c r="L31">
        <v>1.2908059944400001</v>
      </c>
      <c r="M31">
        <v>3.6643677020099998</v>
      </c>
      <c r="N31">
        <v>1.2908059944400001</v>
      </c>
      <c r="O31">
        <v>3.6643677020099998</v>
      </c>
      <c r="P31">
        <v>3.6727915229599999</v>
      </c>
      <c r="Q31">
        <v>1.2596826886500001</v>
      </c>
      <c r="R31">
        <v>1.89347903115</v>
      </c>
      <c r="T31">
        <f t="shared" si="10"/>
        <v>0.7815996644777099</v>
      </c>
      <c r="U31">
        <f t="shared" si="11"/>
        <v>0.73247474015536262</v>
      </c>
      <c r="W31">
        <f t="shared" si="12"/>
        <v>7.7428827618819807E-3</v>
      </c>
      <c r="X31">
        <f t="shared" si="13"/>
        <v>2.0289177761196775E-3</v>
      </c>
      <c r="Y31">
        <f t="shared" si="14"/>
        <v>1.290946718822239</v>
      </c>
      <c r="Z31">
        <f t="shared" si="15"/>
        <v>3.6644483386116811</v>
      </c>
    </row>
    <row r="32" spans="1:26" x14ac:dyDescent="0.2">
      <c r="B32">
        <v>3970.99</v>
      </c>
      <c r="C32">
        <v>3107.1669999999999</v>
      </c>
      <c r="D32">
        <v>2918.7339999999999</v>
      </c>
      <c r="E32">
        <v>3984.4549999999999</v>
      </c>
      <c r="F32">
        <v>3113.3319999999999</v>
      </c>
      <c r="G32">
        <v>2917.4470000000001</v>
      </c>
      <c r="H32">
        <v>0.78246662199999995</v>
      </c>
      <c r="I32">
        <v>0.73501404299999995</v>
      </c>
      <c r="J32">
        <v>7.7463710000000002E-3</v>
      </c>
      <c r="K32">
        <v>2.029E-3</v>
      </c>
      <c r="L32">
        <v>1.3018206182300001</v>
      </c>
      <c r="M32">
        <v>3.6981403801199999</v>
      </c>
      <c r="N32">
        <v>1.3018206182300001</v>
      </c>
      <c r="O32">
        <v>3.6981403801199999</v>
      </c>
      <c r="P32">
        <v>3.7066555432600001</v>
      </c>
      <c r="Q32">
        <v>1.2703653523</v>
      </c>
      <c r="R32">
        <v>1.9109217455700001</v>
      </c>
      <c r="T32">
        <f t="shared" si="10"/>
        <v>0.78144917954956417</v>
      </c>
      <c r="U32">
        <f t="shared" si="11"/>
        <v>0.73230577740850211</v>
      </c>
      <c r="W32">
        <f t="shared" si="12"/>
        <v>7.7429681924440818E-3</v>
      </c>
      <c r="X32">
        <f t="shared" si="13"/>
        <v>2.0289861499961028E-3</v>
      </c>
      <c r="Y32">
        <f t="shared" si="14"/>
        <v>1.3019943933170186</v>
      </c>
      <c r="Z32">
        <f t="shared" si="15"/>
        <v>3.6982715076778749</v>
      </c>
    </row>
    <row r="33" spans="1:26" x14ac:dyDescent="0.2">
      <c r="B33">
        <v>3969.4140000000002</v>
      </c>
      <c r="C33">
        <v>3105.2289999999998</v>
      </c>
      <c r="D33">
        <v>2916.6790000000001</v>
      </c>
      <c r="E33">
        <v>3983.2959999999998</v>
      </c>
      <c r="F33">
        <v>3111.7550000000001</v>
      </c>
      <c r="G33">
        <v>2916.0070000000001</v>
      </c>
      <c r="H33">
        <v>0.78228920899999999</v>
      </c>
      <c r="I33">
        <v>0.73478840999999995</v>
      </c>
      <c r="J33">
        <v>7.7462410000000001E-3</v>
      </c>
      <c r="K33">
        <v>2.028855E-3</v>
      </c>
      <c r="L33">
        <v>1.2849736971800001</v>
      </c>
      <c r="M33">
        <v>3.62677964992</v>
      </c>
      <c r="N33">
        <v>1.2849736971800001</v>
      </c>
      <c r="O33">
        <v>3.62677964992</v>
      </c>
      <c r="P33">
        <v>3.6350010879900001</v>
      </c>
      <c r="Q33">
        <v>1.2545544372999999</v>
      </c>
      <c r="R33">
        <v>1.87401355872</v>
      </c>
      <c r="T33">
        <f t="shared" si="10"/>
        <v>0.78128532158247632</v>
      </c>
      <c r="U33">
        <f t="shared" si="11"/>
        <v>0.73213305912367732</v>
      </c>
      <c r="W33">
        <f t="shared" si="12"/>
        <v>7.7428361408649598E-3</v>
      </c>
      <c r="X33">
        <f t="shared" si="13"/>
        <v>2.0288418096066035E-3</v>
      </c>
      <c r="Y33">
        <f t="shared" si="14"/>
        <v>1.2849178012077633</v>
      </c>
      <c r="Z33">
        <f t="shared" si="15"/>
        <v>3.62686924628286</v>
      </c>
    </row>
    <row r="34" spans="1:26" x14ac:dyDescent="0.2">
      <c r="B34">
        <v>3967.4560000000001</v>
      </c>
      <c r="C34">
        <v>3103.0329999999999</v>
      </c>
      <c r="D34">
        <v>2914.6869999999999</v>
      </c>
      <c r="E34">
        <v>3982.0120000000002</v>
      </c>
      <c r="F34">
        <v>3110.12</v>
      </c>
      <c r="G34">
        <v>2914.4670000000001</v>
      </c>
      <c r="H34">
        <v>0.782121697</v>
      </c>
      <c r="I34">
        <v>0.73464872800000003</v>
      </c>
      <c r="J34">
        <v>7.7462049999999999E-3</v>
      </c>
      <c r="K34">
        <v>2.0288839999999999E-3</v>
      </c>
      <c r="L34">
        <v>1.2803710588699999</v>
      </c>
      <c r="M34">
        <v>3.6410596234799999</v>
      </c>
      <c r="N34">
        <v>1.2803710588699999</v>
      </c>
      <c r="O34">
        <v>3.6410596234799999</v>
      </c>
      <c r="P34">
        <v>3.6494648066400002</v>
      </c>
      <c r="Q34">
        <v>1.2493293672000001</v>
      </c>
      <c r="R34">
        <v>1.8814637164200001</v>
      </c>
      <c r="T34">
        <f t="shared" si="10"/>
        <v>0.78112169650135321</v>
      </c>
      <c r="U34">
        <f t="shared" si="11"/>
        <v>0.73198348428699855</v>
      </c>
      <c r="W34">
        <f t="shared" si="12"/>
        <v>7.7427997427553493E-3</v>
      </c>
      <c r="X34">
        <f t="shared" si="13"/>
        <v>2.0288706287193252E-3</v>
      </c>
      <c r="Y34">
        <f t="shared" si="14"/>
        <v>1.28021088535335</v>
      </c>
      <c r="Z34">
        <f t="shared" si="15"/>
        <v>3.6411254764820988</v>
      </c>
    </row>
    <row r="35" spans="1:26" x14ac:dyDescent="0.2">
      <c r="B35">
        <v>3965.2429999999999</v>
      </c>
      <c r="C35">
        <v>3100.6489999999999</v>
      </c>
      <c r="D35">
        <v>2912.4090000000001</v>
      </c>
      <c r="E35">
        <v>3980.6239999999998</v>
      </c>
      <c r="F35">
        <v>3108.4349999999999</v>
      </c>
      <c r="G35">
        <v>2912.748</v>
      </c>
      <c r="H35">
        <v>0.78195688200000002</v>
      </c>
      <c r="I35">
        <v>0.73448440599999998</v>
      </c>
      <c r="J35">
        <v>7.7461070000000003E-3</v>
      </c>
      <c r="K35">
        <v>2.0288839999999999E-3</v>
      </c>
      <c r="L35">
        <v>1.26769317228</v>
      </c>
      <c r="M35">
        <v>3.6409144710199999</v>
      </c>
      <c r="N35">
        <v>1.26769317228</v>
      </c>
      <c r="O35">
        <v>3.6409144710199999</v>
      </c>
      <c r="P35">
        <v>3.6495172071700002</v>
      </c>
      <c r="Q35">
        <v>1.23599537396</v>
      </c>
      <c r="R35">
        <v>1.88149070747</v>
      </c>
      <c r="T35">
        <f t="shared" si="10"/>
        <v>0.78096686765966317</v>
      </c>
      <c r="U35">
        <f t="shared" si="11"/>
        <v>0.73181982416581137</v>
      </c>
      <c r="W35">
        <f t="shared" si="12"/>
        <v>7.7427028254583108E-3</v>
      </c>
      <c r="X35">
        <f t="shared" si="13"/>
        <v>2.0288704464851135E-3</v>
      </c>
      <c r="Y35">
        <f t="shared" si="14"/>
        <v>1.2676777739670797</v>
      </c>
      <c r="Z35">
        <f t="shared" si="15"/>
        <v>3.6410353289157982</v>
      </c>
    </row>
    <row r="36" spans="1:26" x14ac:dyDescent="0.2">
      <c r="B36">
        <v>3963.8710000000001</v>
      </c>
      <c r="C36">
        <v>3099.049</v>
      </c>
      <c r="D36">
        <v>2910.7939999999999</v>
      </c>
      <c r="E36">
        <v>3979.6660000000002</v>
      </c>
      <c r="F36">
        <v>3107.0329999999999</v>
      </c>
      <c r="G36">
        <v>2911.2579999999998</v>
      </c>
      <c r="H36">
        <v>0.78182370499999998</v>
      </c>
      <c r="I36">
        <v>0.73433105399999998</v>
      </c>
      <c r="J36">
        <v>7.7463510000000003E-3</v>
      </c>
      <c r="K36">
        <v>2.0289800000000001E-3</v>
      </c>
      <c r="L36">
        <v>1.2991881091099999</v>
      </c>
      <c r="M36">
        <v>3.6883901348700001</v>
      </c>
      <c r="N36">
        <v>1.2991881091099999</v>
      </c>
      <c r="O36">
        <v>3.6883901348700001</v>
      </c>
      <c r="P36">
        <v>3.69687034788</v>
      </c>
      <c r="Q36">
        <v>1.2678571782800001</v>
      </c>
      <c r="R36">
        <v>1.9058816063199999</v>
      </c>
      <c r="T36">
        <f t="shared" si="10"/>
        <v>0.78080923198710739</v>
      </c>
      <c r="U36">
        <f t="shared" si="11"/>
        <v>0.73163237834731487</v>
      </c>
      <c r="W36">
        <f t="shared" si="12"/>
        <v>7.7429470358699936E-3</v>
      </c>
      <c r="X36">
        <f t="shared" si="13"/>
        <v>2.028966533910017E-3</v>
      </c>
      <c r="Y36">
        <f t="shared" si="14"/>
        <v>1.2992584761206682</v>
      </c>
      <c r="Z36">
        <f t="shared" si="15"/>
        <v>3.6885678279865441</v>
      </c>
    </row>
    <row r="38" spans="1:26" x14ac:dyDescent="0.2">
      <c r="A38" t="s">
        <v>17</v>
      </c>
      <c r="B38">
        <f>AVERAGE(B27:B36)</f>
        <v>3972.1164000000003</v>
      </c>
      <c r="C38">
        <f t="shared" ref="C38:R38" si="16">AVERAGE(C27:C36)</f>
        <v>3108.1295</v>
      </c>
      <c r="D38">
        <f t="shared" si="16"/>
        <v>2919.5322000000001</v>
      </c>
      <c r="E38">
        <f t="shared" si="16"/>
        <v>3985.2032999999997</v>
      </c>
      <c r="F38">
        <f t="shared" si="16"/>
        <v>3114.1075000000001</v>
      </c>
      <c r="G38">
        <f t="shared" si="16"/>
        <v>2918.1764000000003</v>
      </c>
      <c r="H38">
        <f t="shared" si="16"/>
        <v>0.78248647660000004</v>
      </c>
      <c r="I38">
        <f t="shared" si="16"/>
        <v>0.73500613450000007</v>
      </c>
      <c r="J38">
        <f t="shared" si="16"/>
        <v>7.7462562999999996E-3</v>
      </c>
      <c r="K38">
        <f t="shared" si="16"/>
        <v>2.0289600999999998E-3</v>
      </c>
      <c r="L38">
        <f t="shared" si="16"/>
        <v>1.2869589425999999</v>
      </c>
      <c r="M38">
        <f t="shared" si="16"/>
        <v>3.6785701892899993</v>
      </c>
      <c r="N38">
        <f t="shared" si="16"/>
        <v>1.2869589425999999</v>
      </c>
      <c r="O38">
        <f t="shared" si="16"/>
        <v>3.6785701892899993</v>
      </c>
      <c r="P38">
        <f t="shared" si="16"/>
        <v>3.6871653064030006</v>
      </c>
      <c r="Q38">
        <f t="shared" si="16"/>
        <v>1.2552546308169998</v>
      </c>
      <c r="R38">
        <f t="shared" si="16"/>
        <v>1.9008826046460001</v>
      </c>
      <c r="T38">
        <f t="shared" ref="T38:Z38" si="17">AVERAGE(T27:T36)</f>
        <v>0.78148071356476334</v>
      </c>
      <c r="U38">
        <f t="shared" si="17"/>
        <v>0.73231219857212071</v>
      </c>
      <c r="W38">
        <f t="shared" si="17"/>
        <v>7.7428522124175208E-3</v>
      </c>
      <c r="X38">
        <f t="shared" si="17"/>
        <v>2.0289465086437836E-3</v>
      </c>
      <c r="Y38">
        <f t="shared" si="17"/>
        <v>1.2869961356697157</v>
      </c>
      <c r="Z38">
        <f t="shared" si="17"/>
        <v>3.6786617351799449</v>
      </c>
    </row>
    <row r="39" spans="1:26" x14ac:dyDescent="0.2">
      <c r="A39" t="s">
        <v>18</v>
      </c>
      <c r="B39">
        <f>STDEV(B27:B36)</f>
        <v>5.82689025505403</v>
      </c>
      <c r="C39">
        <f t="shared" ref="C39:R39" si="18">STDEV(C27:C36)</f>
        <v>6.2336265216253919</v>
      </c>
      <c r="D39">
        <f t="shared" si="18"/>
        <v>5.9224876117313432</v>
      </c>
      <c r="E39">
        <f t="shared" si="18"/>
        <v>3.9291862049708648</v>
      </c>
      <c r="F39">
        <f t="shared" si="18"/>
        <v>4.8301486807114076</v>
      </c>
      <c r="G39">
        <f t="shared" si="18"/>
        <v>4.5938336012045058</v>
      </c>
      <c r="H39">
        <f t="shared" si="18"/>
        <v>4.2606891468301167E-4</v>
      </c>
      <c r="I39">
        <f t="shared" si="18"/>
        <v>4.2144506241878238E-4</v>
      </c>
      <c r="J39">
        <f t="shared" si="18"/>
        <v>1.3975061120903167E-7</v>
      </c>
      <c r="K39">
        <f t="shared" si="18"/>
        <v>6.7226730794695374E-8</v>
      </c>
      <c r="L39">
        <f t="shared" si="18"/>
        <v>1.8071205193618677E-2</v>
      </c>
      <c r="M39">
        <f t="shared" si="18"/>
        <v>3.3166391854411378E-2</v>
      </c>
      <c r="N39">
        <f t="shared" si="18"/>
        <v>1.8071205193618677E-2</v>
      </c>
      <c r="O39">
        <f t="shared" si="18"/>
        <v>3.3166391854411378E-2</v>
      </c>
      <c r="P39">
        <f t="shared" si="18"/>
        <v>3.3369163355690845E-2</v>
      </c>
      <c r="Q39">
        <f t="shared" si="18"/>
        <v>1.8851231776251403E-2</v>
      </c>
      <c r="R39">
        <f t="shared" si="18"/>
        <v>1.7187889524389356E-2</v>
      </c>
      <c r="T39">
        <f t="shared" ref="T39:Z39" si="19">STDEV(T27:T36)</f>
        <v>4.2451756450511872E-4</v>
      </c>
      <c r="U39">
        <f t="shared" si="19"/>
        <v>4.053086733403635E-4</v>
      </c>
      <c r="W39">
        <f t="shared" si="19"/>
        <v>1.3998347086397017E-7</v>
      </c>
      <c r="X39">
        <f t="shared" si="19"/>
        <v>6.7043241353448692E-8</v>
      </c>
      <c r="Y39">
        <f t="shared" si="19"/>
        <v>1.8102325242035682E-2</v>
      </c>
      <c r="Z39">
        <f t="shared" si="19"/>
        <v>3.3164930900458495E-2</v>
      </c>
    </row>
    <row r="41" spans="1:26" x14ac:dyDescent="0.2">
      <c r="A41" t="s">
        <v>59</v>
      </c>
      <c r="C41" t="s">
        <v>60</v>
      </c>
    </row>
    <row r="42" spans="1:26" x14ac:dyDescent="0.2">
      <c r="A42" t="s">
        <v>57</v>
      </c>
    </row>
    <row r="44" spans="1:26" x14ac:dyDescent="0.2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T44" t="s">
        <v>150</v>
      </c>
      <c r="U44" t="s">
        <v>151</v>
      </c>
      <c r="W44" t="s">
        <v>8</v>
      </c>
      <c r="X44" t="s">
        <v>9</v>
      </c>
      <c r="Y44" t="s">
        <v>152</v>
      </c>
      <c r="Z44" t="s">
        <v>153</v>
      </c>
    </row>
    <row r="45" spans="1:26" x14ac:dyDescent="0.2">
      <c r="E45">
        <v>3971.96</v>
      </c>
      <c r="F45">
        <v>3094.404</v>
      </c>
      <c r="G45">
        <v>2893.7139999999999</v>
      </c>
    </row>
    <row r="46" spans="1:26" x14ac:dyDescent="0.2">
      <c r="B46">
        <v>3974.373</v>
      </c>
      <c r="C46">
        <v>3099.9789999999998</v>
      </c>
      <c r="D46">
        <v>2905.6410000000001</v>
      </c>
      <c r="E46">
        <v>3968.547</v>
      </c>
      <c r="F46">
        <v>3092.54</v>
      </c>
      <c r="G46">
        <v>2892.8040000000001</v>
      </c>
      <c r="H46">
        <v>0.77999183100000002</v>
      </c>
      <c r="I46">
        <v>0.73109419799999997</v>
      </c>
      <c r="J46">
        <v>7.7445359999999998E-3</v>
      </c>
      <c r="K46">
        <v>2.0280699999999999E-3</v>
      </c>
      <c r="L46">
        <v>1.0646013755899999</v>
      </c>
      <c r="M46">
        <v>3.2384109738200002</v>
      </c>
      <c r="N46">
        <v>1.0646013755899999</v>
      </c>
      <c r="O46">
        <v>3.2384109738200002</v>
      </c>
      <c r="P46">
        <v>3.2470502519000002</v>
      </c>
      <c r="Q46">
        <v>1.03312230419</v>
      </c>
      <c r="R46">
        <v>1.6741634730399999</v>
      </c>
      <c r="T46">
        <f>AVERAGE(F45/E45,F46/E46)</f>
        <v>0.77916238117149172</v>
      </c>
      <c r="U46">
        <f>AVERAGE(G45/E45,G46/E46)</f>
        <v>0.728734157390871</v>
      </c>
      <c r="W46">
        <f>$AC$2*H46/T46</f>
        <v>7.7411319844154025E-3</v>
      </c>
      <c r="X46">
        <f>$AD$2*I46/U46</f>
        <v>2.0280568144716263E-3</v>
      </c>
      <c r="Y46">
        <f>(H46/T46-1)*1000</f>
        <v>1.0645403943414511</v>
      </c>
      <c r="Z46">
        <f>(I46/U46-1)*1000</f>
        <v>3.2385480839525194</v>
      </c>
    </row>
    <row r="47" spans="1:26" x14ac:dyDescent="0.2">
      <c r="B47">
        <v>3967.317</v>
      </c>
      <c r="C47">
        <v>3094.9810000000002</v>
      </c>
      <c r="D47">
        <v>2901.0770000000002</v>
      </c>
      <c r="E47">
        <v>3964.3510000000001</v>
      </c>
      <c r="F47">
        <v>3089.4969999999998</v>
      </c>
      <c r="G47">
        <v>2890.4639999999999</v>
      </c>
      <c r="H47">
        <v>0.78011938999999997</v>
      </c>
      <c r="I47">
        <v>0.73124402799999999</v>
      </c>
      <c r="J47">
        <v>7.7445220000000002E-3</v>
      </c>
      <c r="K47">
        <v>2.0276809999999999E-3</v>
      </c>
      <c r="L47">
        <v>1.0628448505000001</v>
      </c>
      <c r="M47">
        <v>3.04593430098</v>
      </c>
      <c r="N47">
        <v>1.0628448505000001</v>
      </c>
      <c r="O47">
        <v>3.04593430098</v>
      </c>
      <c r="P47">
        <v>3.05309670793</v>
      </c>
      <c r="Q47">
        <v>1.03643555058</v>
      </c>
      <c r="R47">
        <v>1.5742356740900001</v>
      </c>
      <c r="T47">
        <f t="shared" ref="T47:T55" si="20">AVERAGE(F46/E46,F47/E47)</f>
        <v>0.77929113925562699</v>
      </c>
      <c r="U47">
        <f t="shared" ref="U47:U55" si="21">AVERAGE(G46/E46,G47/E47)</f>
        <v>0.72902341367505485</v>
      </c>
      <c r="W47">
        <f t="shared" ref="W47:W55" si="22">$AC$2*H47/T47</f>
        <v>7.7411187257862063E-3</v>
      </c>
      <c r="X47">
        <f t="shared" ref="X47:X55" si="23">$AD$2*I47/U47</f>
        <v>2.0276676015586904E-3</v>
      </c>
      <c r="Y47">
        <f t="shared" ref="Y47:Y55" si="24">(H47/T47-1)*1000</f>
        <v>1.0628258203526642</v>
      </c>
      <c r="Z47">
        <f t="shared" ref="Z47:Z55" si="25">(I47/U47-1)*1000</f>
        <v>3.0460123547346729</v>
      </c>
    </row>
    <row r="48" spans="1:26" x14ac:dyDescent="0.2">
      <c r="B48">
        <v>3961.373</v>
      </c>
      <c r="C48">
        <v>3090.598</v>
      </c>
      <c r="D48">
        <v>2897.6950000000002</v>
      </c>
      <c r="E48">
        <v>3960.8290000000002</v>
      </c>
      <c r="F48">
        <v>3086.88</v>
      </c>
      <c r="G48">
        <v>2888.5070000000001</v>
      </c>
      <c r="H48">
        <v>0.78018354000000001</v>
      </c>
      <c r="I48">
        <v>0.73148761299999998</v>
      </c>
      <c r="J48">
        <v>7.7447150000000001E-3</v>
      </c>
      <c r="K48">
        <v>2.0278900000000001E-3</v>
      </c>
      <c r="L48">
        <v>1.0876817086999999</v>
      </c>
      <c r="M48">
        <v>3.1494151714299998</v>
      </c>
      <c r="N48">
        <v>1.0876817086999999</v>
      </c>
      <c r="O48">
        <v>3.1494151714299998</v>
      </c>
      <c r="P48">
        <v>3.1569972174599998</v>
      </c>
      <c r="Q48">
        <v>1.0597905168999999</v>
      </c>
      <c r="R48">
        <v>1.62776795078</v>
      </c>
      <c r="T48">
        <f t="shared" si="20"/>
        <v>0.77933587083251488</v>
      </c>
      <c r="U48">
        <f t="shared" si="21"/>
        <v>0.72919116936475359</v>
      </c>
      <c r="W48">
        <f t="shared" si="22"/>
        <v>7.7413109318595127E-3</v>
      </c>
      <c r="X48">
        <f t="shared" si="23"/>
        <v>2.0278764037996383E-3</v>
      </c>
      <c r="Y48">
        <f t="shared" si="24"/>
        <v>1.0876814467422058</v>
      </c>
      <c r="Z48">
        <f t="shared" si="25"/>
        <v>3.1493025858322365</v>
      </c>
    </row>
    <row r="49" spans="1:26" x14ac:dyDescent="0.2">
      <c r="B49">
        <v>3956.567</v>
      </c>
      <c r="C49">
        <v>3086.9050000000002</v>
      </c>
      <c r="D49">
        <v>2894.6840000000002</v>
      </c>
      <c r="E49">
        <v>3957.5079999999998</v>
      </c>
      <c r="F49">
        <v>3084.39</v>
      </c>
      <c r="G49">
        <v>2886.4960000000001</v>
      </c>
      <c r="H49">
        <v>0.78019792499999996</v>
      </c>
      <c r="I49">
        <v>0.73161497900000005</v>
      </c>
      <c r="J49">
        <v>7.7445739999999997E-3</v>
      </c>
      <c r="K49">
        <v>2.0278850000000001E-3</v>
      </c>
      <c r="L49">
        <v>1.0694969775800001</v>
      </c>
      <c r="M49">
        <v>3.1466482166500001</v>
      </c>
      <c r="N49">
        <v>1.0694969775800001</v>
      </c>
      <c r="O49">
        <v>3.1466482166500001</v>
      </c>
      <c r="P49">
        <v>3.1544935704500001</v>
      </c>
      <c r="Q49">
        <v>1.04073330178</v>
      </c>
      <c r="R49">
        <v>1.6264780375100001</v>
      </c>
      <c r="T49">
        <f t="shared" si="20"/>
        <v>0.77936440962473785</v>
      </c>
      <c r="U49">
        <f t="shared" si="21"/>
        <v>0.7293202060491154</v>
      </c>
      <c r="W49">
        <f t="shared" si="22"/>
        <v>7.7411701890999461E-3</v>
      </c>
      <c r="X49">
        <f t="shared" si="23"/>
        <v>2.0278706466610136E-3</v>
      </c>
      <c r="Y49">
        <f t="shared" si="24"/>
        <v>1.0694809321141197</v>
      </c>
      <c r="Z49">
        <f t="shared" si="25"/>
        <v>3.1464546461916765</v>
      </c>
    </row>
    <row r="50" spans="1:26" x14ac:dyDescent="0.2">
      <c r="B50">
        <v>3952.3879999999999</v>
      </c>
      <c r="C50">
        <v>3083.6089999999999</v>
      </c>
      <c r="D50">
        <v>2891.8040000000001</v>
      </c>
      <c r="E50">
        <v>3954.672</v>
      </c>
      <c r="F50">
        <v>3082.085</v>
      </c>
      <c r="G50">
        <v>2884.328</v>
      </c>
      <c r="H50">
        <v>0.78018865599999998</v>
      </c>
      <c r="I50">
        <v>0.73165976499999996</v>
      </c>
      <c r="J50">
        <v>7.744478E-3</v>
      </c>
      <c r="K50">
        <v>2.0278990000000001E-3</v>
      </c>
      <c r="L50">
        <v>1.05712631394</v>
      </c>
      <c r="M50">
        <v>3.1538591196499999</v>
      </c>
      <c r="N50">
        <v>1.05712631394</v>
      </c>
      <c r="O50">
        <v>3.1538591196499999</v>
      </c>
      <c r="P50">
        <v>3.1619546652600001</v>
      </c>
      <c r="Q50">
        <v>1.02752527596</v>
      </c>
      <c r="R50">
        <v>1.6303220912700001</v>
      </c>
      <c r="T50">
        <f t="shared" si="20"/>
        <v>0.77936484837915732</v>
      </c>
      <c r="U50">
        <f t="shared" si="21"/>
        <v>0.72935953988947655</v>
      </c>
      <c r="W50">
        <f t="shared" si="22"/>
        <v>7.7410738635819449E-3</v>
      </c>
      <c r="X50">
        <f t="shared" si="23"/>
        <v>2.027885414972844E-3</v>
      </c>
      <c r="Y50">
        <f t="shared" si="24"/>
        <v>1.0570243481675679</v>
      </c>
      <c r="Z50">
        <f t="shared" si="25"/>
        <v>3.153760230341307</v>
      </c>
    </row>
    <row r="51" spans="1:26" x14ac:dyDescent="0.2">
      <c r="B51">
        <v>3948.57</v>
      </c>
      <c r="C51">
        <v>3080.529</v>
      </c>
      <c r="D51">
        <v>2889.373</v>
      </c>
      <c r="E51">
        <v>3951.7489999999998</v>
      </c>
      <c r="F51">
        <v>3079.8510000000001</v>
      </c>
      <c r="G51">
        <v>2882.625</v>
      </c>
      <c r="H51">
        <v>0.78016316200000002</v>
      </c>
      <c r="I51">
        <v>0.73175167500000005</v>
      </c>
      <c r="J51">
        <v>7.7442880000000002E-3</v>
      </c>
      <c r="K51">
        <v>2.0280379999999998E-3</v>
      </c>
      <c r="L51">
        <v>1.03255634641</v>
      </c>
      <c r="M51">
        <v>3.2224364681900002</v>
      </c>
      <c r="N51">
        <v>1.03255634641</v>
      </c>
      <c r="O51">
        <v>3.2224364681900002</v>
      </c>
      <c r="P51">
        <v>3.2314529856499998</v>
      </c>
      <c r="Q51">
        <v>0.99983737757000002</v>
      </c>
      <c r="R51">
        <v>1.6661278713400001</v>
      </c>
      <c r="T51">
        <f t="shared" si="20"/>
        <v>0.77935845008641924</v>
      </c>
      <c r="U51">
        <f t="shared" si="21"/>
        <v>0.72940122447511935</v>
      </c>
      <c r="W51">
        <f t="shared" si="22"/>
        <v>7.7408844604954742E-3</v>
      </c>
      <c r="X51">
        <f t="shared" si="23"/>
        <v>2.0280242486115634E-3</v>
      </c>
      <c r="Y51">
        <f t="shared" si="24"/>
        <v>1.0325311972836371</v>
      </c>
      <c r="Z51">
        <f t="shared" si="25"/>
        <v>3.2224384138812567</v>
      </c>
    </row>
    <row r="52" spans="1:26" x14ac:dyDescent="0.2">
      <c r="B52">
        <v>3944.998</v>
      </c>
      <c r="C52">
        <v>3077.6889999999999</v>
      </c>
      <c r="D52">
        <v>2886.7370000000001</v>
      </c>
      <c r="E52">
        <v>3948.9960000000001</v>
      </c>
      <c r="F52">
        <v>3077.4169999999999</v>
      </c>
      <c r="G52">
        <v>2880.4470000000001</v>
      </c>
      <c r="H52">
        <v>0.78014986600000003</v>
      </c>
      <c r="I52">
        <v>0.73174630699999998</v>
      </c>
      <c r="J52">
        <v>7.7444640000000004E-3</v>
      </c>
      <c r="K52">
        <v>2.0279320000000001E-3</v>
      </c>
      <c r="L52">
        <v>1.0552528425400001</v>
      </c>
      <c r="M52">
        <v>3.1699748934200001</v>
      </c>
      <c r="N52">
        <v>1.0552528425400001</v>
      </c>
      <c r="O52">
        <v>3.1699748934200001</v>
      </c>
      <c r="P52">
        <v>3.1782257542500001</v>
      </c>
      <c r="Q52">
        <v>1.0251221371999999</v>
      </c>
      <c r="R52">
        <v>1.6387051213999999</v>
      </c>
      <c r="T52">
        <f t="shared" si="20"/>
        <v>0.77932750638942838</v>
      </c>
      <c r="U52">
        <f t="shared" si="21"/>
        <v>0.72943398892252942</v>
      </c>
      <c r="W52">
        <f t="shared" si="22"/>
        <v>7.7410598873136807E-3</v>
      </c>
      <c r="X52">
        <f t="shared" si="23"/>
        <v>2.0279182780083287E-3</v>
      </c>
      <c r="Y52">
        <f t="shared" si="24"/>
        <v>1.0552169708235581</v>
      </c>
      <c r="Z52">
        <f t="shared" si="25"/>
        <v>3.170016907062756</v>
      </c>
    </row>
    <row r="53" spans="1:26" x14ac:dyDescent="0.2">
      <c r="B53">
        <v>3941.538</v>
      </c>
      <c r="C53">
        <v>3074.7820000000002</v>
      </c>
      <c r="D53">
        <v>2884.3159999999998</v>
      </c>
      <c r="E53">
        <v>3946.4279999999999</v>
      </c>
      <c r="F53">
        <v>3075.2420000000002</v>
      </c>
      <c r="G53">
        <v>2878.5120000000002</v>
      </c>
      <c r="H53">
        <v>0.78009679899999995</v>
      </c>
      <c r="I53">
        <v>0.73177405100000004</v>
      </c>
      <c r="J53">
        <v>7.7445190000000001E-3</v>
      </c>
      <c r="K53">
        <v>2.0280910000000001E-3</v>
      </c>
      <c r="L53">
        <v>1.06236083776</v>
      </c>
      <c r="M53">
        <v>3.2484400951099999</v>
      </c>
      <c r="N53">
        <v>1.06236083776</v>
      </c>
      <c r="O53">
        <v>3.2484400951099999</v>
      </c>
      <c r="P53">
        <v>3.2571928670500001</v>
      </c>
      <c r="Q53">
        <v>1.03049621108</v>
      </c>
      <c r="R53">
        <v>1.67938884447</v>
      </c>
      <c r="T53">
        <f t="shared" si="20"/>
        <v>0.77926897193350619</v>
      </c>
      <c r="U53">
        <f t="shared" si="21"/>
        <v>0.72940465006952682</v>
      </c>
      <c r="W53">
        <f t="shared" si="22"/>
        <v>7.7411147553066387E-3</v>
      </c>
      <c r="X53">
        <f t="shared" si="23"/>
        <v>2.0280767381597262E-3</v>
      </c>
      <c r="Y53">
        <f t="shared" si="24"/>
        <v>1.0623123674997625</v>
      </c>
      <c r="Z53">
        <f t="shared" si="25"/>
        <v>3.2484039281177601</v>
      </c>
    </row>
    <row r="54" spans="1:26" x14ac:dyDescent="0.2">
      <c r="B54">
        <v>3938.201</v>
      </c>
      <c r="C54">
        <v>3071.951</v>
      </c>
      <c r="D54">
        <v>2881.53</v>
      </c>
      <c r="E54">
        <v>3943.8049999999998</v>
      </c>
      <c r="F54">
        <v>3073.0120000000002</v>
      </c>
      <c r="G54">
        <v>2876.3470000000002</v>
      </c>
      <c r="H54">
        <v>0.78003931400000004</v>
      </c>
      <c r="I54">
        <v>0.73168691200000002</v>
      </c>
      <c r="J54">
        <v>7.7444009999999997E-3</v>
      </c>
      <c r="K54">
        <v>2.0279600000000001E-3</v>
      </c>
      <c r="L54">
        <v>1.0470943344100001</v>
      </c>
      <c r="M54">
        <v>3.1836732755699999</v>
      </c>
      <c r="N54">
        <v>1.0470943344100001</v>
      </c>
      <c r="O54">
        <v>3.1836732755699999</v>
      </c>
      <c r="P54">
        <v>3.1921590341899999</v>
      </c>
      <c r="Q54">
        <v>1.0161715928799999</v>
      </c>
      <c r="R54">
        <v>1.6458836363</v>
      </c>
      <c r="T54">
        <f t="shared" si="20"/>
        <v>0.77922336870591336</v>
      </c>
      <c r="U54">
        <f t="shared" si="21"/>
        <v>0.72936488900483742</v>
      </c>
      <c r="W54">
        <f t="shared" si="22"/>
        <v>7.7409973230758234E-3</v>
      </c>
      <c r="X54">
        <f t="shared" si="23"/>
        <v>2.0279457833030949E-3</v>
      </c>
      <c r="Y54">
        <f t="shared" si="24"/>
        <v>1.047126314296376</v>
      </c>
      <c r="Z54">
        <f t="shared" si="25"/>
        <v>3.1836232181821078</v>
      </c>
    </row>
    <row r="55" spans="1:26" x14ac:dyDescent="0.2">
      <c r="B55">
        <v>3935.1680000000001</v>
      </c>
      <c r="C55">
        <v>3069.2159999999999</v>
      </c>
      <c r="D55">
        <v>2879.2840000000001</v>
      </c>
      <c r="E55">
        <v>3941.43</v>
      </c>
      <c r="F55">
        <v>3070.998</v>
      </c>
      <c r="G55">
        <v>2874.5839999999998</v>
      </c>
      <c r="H55">
        <v>0.77994526600000003</v>
      </c>
      <c r="I55">
        <v>0.73167996499999999</v>
      </c>
      <c r="J55">
        <v>7.7439079999999999E-3</v>
      </c>
      <c r="K55">
        <v>2.0280400000000001E-3</v>
      </c>
      <c r="L55">
        <v>0.98341266232000002</v>
      </c>
      <c r="M55">
        <v>3.2233328077199999</v>
      </c>
      <c r="N55">
        <v>0.98341266232000002</v>
      </c>
      <c r="O55">
        <v>3.2233328077199999</v>
      </c>
      <c r="P55">
        <v>3.23312630675</v>
      </c>
      <c r="Q55">
        <v>0.94811129011999995</v>
      </c>
      <c r="R55">
        <v>1.66698995748</v>
      </c>
      <c r="T55">
        <f t="shared" si="20"/>
        <v>0.77917905436802026</v>
      </c>
      <c r="U55">
        <f t="shared" si="21"/>
        <v>0.72932905496286005</v>
      </c>
      <c r="W55">
        <f t="shared" si="22"/>
        <v>7.7405042058570758E-3</v>
      </c>
      <c r="X55">
        <f t="shared" si="23"/>
        <v>2.0280261668605055E-3</v>
      </c>
      <c r="Y55">
        <f t="shared" si="24"/>
        <v>0.98335758345191593</v>
      </c>
      <c r="Z55">
        <f t="shared" si="25"/>
        <v>3.2233873327036644</v>
      </c>
    </row>
    <row r="57" spans="1:26" x14ac:dyDescent="0.2">
      <c r="A57" t="s">
        <v>17</v>
      </c>
      <c r="B57">
        <f>AVERAGE(B46:B55)</f>
        <v>3952.0492999999997</v>
      </c>
      <c r="C57">
        <f t="shared" ref="C57:R57" si="26">AVERAGE(C46:C55)</f>
        <v>3083.0239000000001</v>
      </c>
      <c r="D57">
        <f t="shared" si="26"/>
        <v>2891.2141000000001</v>
      </c>
      <c r="E57">
        <f t="shared" si="26"/>
        <v>3953.8314999999993</v>
      </c>
      <c r="F57">
        <f t="shared" si="26"/>
        <v>3081.1912000000002</v>
      </c>
      <c r="G57">
        <f t="shared" si="26"/>
        <v>2883.5114000000003</v>
      </c>
      <c r="H57">
        <f t="shared" si="26"/>
        <v>0.78010757489999993</v>
      </c>
      <c r="I57">
        <f t="shared" si="26"/>
        <v>0.73157394929999997</v>
      </c>
      <c r="J57">
        <f t="shared" si="26"/>
        <v>7.7444404999999997E-3</v>
      </c>
      <c r="K57">
        <f t="shared" si="26"/>
        <v>2.0279486000000001E-3</v>
      </c>
      <c r="L57">
        <f t="shared" si="26"/>
        <v>1.0522428249749998</v>
      </c>
      <c r="M57">
        <f t="shared" si="26"/>
        <v>3.1782125322540002</v>
      </c>
      <c r="N57">
        <f t="shared" si="26"/>
        <v>1.0522428249749998</v>
      </c>
      <c r="O57">
        <f t="shared" si="26"/>
        <v>3.1782125322540002</v>
      </c>
      <c r="P57">
        <f t="shared" si="26"/>
        <v>3.1865749360889999</v>
      </c>
      <c r="Q57">
        <f t="shared" si="26"/>
        <v>1.021734555826</v>
      </c>
      <c r="R57">
        <f t="shared" si="26"/>
        <v>1.643006265768</v>
      </c>
      <c r="T57">
        <f t="shared" ref="T57:Z57" si="27">AVERAGE(T46:T55)</f>
        <v>0.77928760007468156</v>
      </c>
      <c r="U57">
        <f t="shared" si="27"/>
        <v>0.72925622938041446</v>
      </c>
      <c r="W57">
        <f t="shared" si="27"/>
        <v>7.741036632679171E-3</v>
      </c>
      <c r="X57">
        <f t="shared" si="27"/>
        <v>2.0279348096407033E-3</v>
      </c>
      <c r="Y57">
        <f t="shared" si="27"/>
        <v>1.0522097375073258</v>
      </c>
      <c r="Z57">
        <f t="shared" si="27"/>
        <v>3.1781947700999957</v>
      </c>
    </row>
    <row r="58" spans="1:26" x14ac:dyDescent="0.2">
      <c r="A58" t="s">
        <v>18</v>
      </c>
      <c r="B58">
        <f>STDEV(B46:B55)</f>
        <v>12.858086293155052</v>
      </c>
      <c r="C58">
        <f t="shared" ref="C58:R58" si="28">STDEV(C46:C55)</f>
        <v>10.105563610100029</v>
      </c>
      <c r="D58">
        <f t="shared" si="28"/>
        <v>8.608325614065631</v>
      </c>
      <c r="E58">
        <f t="shared" si="28"/>
        <v>8.9892065062002313</v>
      </c>
      <c r="F58">
        <f t="shared" si="28"/>
        <v>7.1756498861697491</v>
      </c>
      <c r="G58">
        <f t="shared" si="28"/>
        <v>6.1048168996111363</v>
      </c>
      <c r="H58">
        <f t="shared" si="28"/>
        <v>8.8218504656761883E-5</v>
      </c>
      <c r="I58">
        <f t="shared" si="28"/>
        <v>2.3114336416128357E-4</v>
      </c>
      <c r="J58">
        <f t="shared" si="28"/>
        <v>2.1741626740735022E-7</v>
      </c>
      <c r="K58">
        <f t="shared" si="28"/>
        <v>1.2170839467074818E-7</v>
      </c>
      <c r="L58">
        <f t="shared" si="28"/>
        <v>2.8098429212243481E-2</v>
      </c>
      <c r="M58">
        <f t="shared" si="28"/>
        <v>6.0149120539433276E-2</v>
      </c>
      <c r="N58">
        <f t="shared" si="28"/>
        <v>2.8098429212243481E-2</v>
      </c>
      <c r="O58">
        <f t="shared" si="28"/>
        <v>6.0149120539433276E-2</v>
      </c>
      <c r="P58">
        <f t="shared" si="28"/>
        <v>6.0784470802053549E-2</v>
      </c>
      <c r="Q58">
        <f t="shared" si="28"/>
        <v>3.0198604743716537E-2</v>
      </c>
      <c r="R58">
        <f t="shared" si="28"/>
        <v>3.1316910500866865E-2</v>
      </c>
      <c r="T58">
        <f t="shared" ref="T58:Z58" si="29">STDEV(T46:T55)</f>
        <v>7.6562580093999261E-5</v>
      </c>
      <c r="U58">
        <f t="shared" si="29"/>
        <v>2.2048492230706128E-4</v>
      </c>
      <c r="W58">
        <f t="shared" si="29"/>
        <v>2.1733706337654416E-7</v>
      </c>
      <c r="X58">
        <f t="shared" si="29"/>
        <v>1.2162610879864016E-7</v>
      </c>
      <c r="Y58">
        <f t="shared" si="29"/>
        <v>2.8105505486506796E-2</v>
      </c>
      <c r="Z58">
        <f t="shared" si="29"/>
        <v>6.0165967703435484E-2</v>
      </c>
    </row>
    <row r="60" spans="1:26" x14ac:dyDescent="0.2">
      <c r="A60" t="s">
        <v>61</v>
      </c>
    </row>
    <row r="61" spans="1:26" x14ac:dyDescent="0.2">
      <c r="A61" t="s">
        <v>57</v>
      </c>
    </row>
    <row r="63" spans="1:26" x14ac:dyDescent="0.2"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T63" t="s">
        <v>150</v>
      </c>
      <c r="U63" t="s">
        <v>151</v>
      </c>
      <c r="W63" t="s">
        <v>8</v>
      </c>
      <c r="X63" t="s">
        <v>9</v>
      </c>
      <c r="Y63" t="s">
        <v>152</v>
      </c>
      <c r="Z63" t="s">
        <v>153</v>
      </c>
    </row>
    <row r="64" spans="1:26" x14ac:dyDescent="0.2">
      <c r="E64">
        <v>3983.5230000000001</v>
      </c>
      <c r="F64">
        <v>3095.9450000000002</v>
      </c>
      <c r="G64">
        <v>2892.8009999999999</v>
      </c>
    </row>
    <row r="65" spans="1:26" x14ac:dyDescent="0.2">
      <c r="B65">
        <v>4077.6350000000002</v>
      </c>
      <c r="C65">
        <v>3172.2779999999998</v>
      </c>
      <c r="D65">
        <v>2970.5410000000002</v>
      </c>
      <c r="E65">
        <v>3987.1790000000001</v>
      </c>
      <c r="F65">
        <v>3099.4760000000001</v>
      </c>
      <c r="G65">
        <v>2896.7820000000002</v>
      </c>
      <c r="H65">
        <v>0.77797006000000002</v>
      </c>
      <c r="I65">
        <v>0.72849608799999999</v>
      </c>
      <c r="J65">
        <v>7.7432259999999998E-3</v>
      </c>
      <c r="K65">
        <v>2.027474E-3</v>
      </c>
      <c r="L65">
        <v>0.89526728991000004</v>
      </c>
      <c r="M65">
        <v>2.9435609864600001</v>
      </c>
      <c r="N65">
        <v>0.89526728991000004</v>
      </c>
      <c r="O65">
        <v>2.9435609864600001</v>
      </c>
      <c r="P65">
        <v>2.95254873812</v>
      </c>
      <c r="Q65">
        <v>0.86287938087000005</v>
      </c>
      <c r="R65">
        <v>1.5224281586999999</v>
      </c>
      <c r="T65">
        <f>AVERAGE(F64/E64,F65/E65)</f>
        <v>0.77727415776409448</v>
      </c>
      <c r="U65">
        <f>AVERAGE(G64/E64,G65/E65)</f>
        <v>0.7263579032373193</v>
      </c>
      <c r="W65">
        <f>$AC$2*H65/T65</f>
        <v>7.7398233517495469E-3</v>
      </c>
      <c r="X65">
        <f>$AD$2*I65/U65</f>
        <v>2.0274607900281588E-3</v>
      </c>
      <c r="Y65">
        <f>(H65/T65-1)*1000</f>
        <v>0.89531117039487462</v>
      </c>
      <c r="Z65">
        <f>(I65/U65-1)*1000</f>
        <v>2.9437068876803085</v>
      </c>
    </row>
    <row r="66" spans="1:26" x14ac:dyDescent="0.2">
      <c r="B66">
        <v>4074.181</v>
      </c>
      <c r="C66">
        <v>3169.9349999999999</v>
      </c>
      <c r="D66">
        <v>2968.7220000000002</v>
      </c>
      <c r="E66">
        <v>3982.9250000000002</v>
      </c>
      <c r="F66">
        <v>3096.28</v>
      </c>
      <c r="G66">
        <v>2893.9749999999999</v>
      </c>
      <c r="H66">
        <v>0.77805463500000005</v>
      </c>
      <c r="I66">
        <v>0.72866720500000004</v>
      </c>
      <c r="J66">
        <v>7.7430670000000002E-3</v>
      </c>
      <c r="K66">
        <v>2.0273869999999999E-3</v>
      </c>
      <c r="L66">
        <v>0.87473471241</v>
      </c>
      <c r="M66">
        <v>2.90045557925</v>
      </c>
      <c r="N66">
        <v>0.87473471241</v>
      </c>
      <c r="O66">
        <v>2.90045557925</v>
      </c>
      <c r="P66">
        <v>2.9094280800900001</v>
      </c>
      <c r="Q66">
        <v>0.84243388158999999</v>
      </c>
      <c r="R66">
        <v>1.5002093948599999</v>
      </c>
      <c r="T66">
        <f t="shared" ref="T66:T74" si="30">AVERAGE(F65/E65,F66/E66)</f>
        <v>0.7773745561186769</v>
      </c>
      <c r="U66">
        <f t="shared" ref="U66:U74" si="31">AVERAGE(G65/E65,G66/E66)</f>
        <v>0.72655979789836056</v>
      </c>
      <c r="W66">
        <f t="shared" ref="W66:W74" si="32">$AC$2*H66/T66</f>
        <v>7.7396650554549164E-3</v>
      </c>
      <c r="X66">
        <f t="shared" ref="X66:X74" si="33">$AD$2*I66/U66</f>
        <v>2.0273735036509801E-3</v>
      </c>
      <c r="Y66">
        <f t="shared" ref="Y66:Y74" si="34">(H66/T66-1)*1000</f>
        <v>0.87484067489773665</v>
      </c>
      <c r="Z66">
        <f t="shared" ref="Z66:Z74" si="35">(I66/U66-1)*1000</f>
        <v>2.9005280883078743</v>
      </c>
    </row>
    <row r="67" spans="1:26" x14ac:dyDescent="0.2">
      <c r="B67">
        <v>4069.7719999999999</v>
      </c>
      <c r="C67">
        <v>3166.529</v>
      </c>
      <c r="D67">
        <v>2965.6669999999999</v>
      </c>
      <c r="E67">
        <v>3979.3820000000001</v>
      </c>
      <c r="F67">
        <v>3093.45</v>
      </c>
      <c r="G67">
        <v>2891.5250000000001</v>
      </c>
      <c r="H67">
        <v>0.77806058499999997</v>
      </c>
      <c r="I67">
        <v>0.72870589699999999</v>
      </c>
      <c r="J67">
        <v>7.7430839999999999E-3</v>
      </c>
      <c r="K67">
        <v>2.0273520000000001E-3</v>
      </c>
      <c r="L67">
        <v>0.87684444130999994</v>
      </c>
      <c r="M67">
        <v>2.8831543597799998</v>
      </c>
      <c r="N67">
        <v>0.87684444130999994</v>
      </c>
      <c r="O67">
        <v>2.8831543597799998</v>
      </c>
      <c r="P67">
        <v>2.8919585837500001</v>
      </c>
      <c r="Q67">
        <v>0.84511742457000005</v>
      </c>
      <c r="R67">
        <v>1.49120776301</v>
      </c>
      <c r="T67">
        <f t="shared" si="30"/>
        <v>0.77737896394789074</v>
      </c>
      <c r="U67">
        <f t="shared" si="31"/>
        <v>0.72661102559180835</v>
      </c>
      <c r="W67">
        <f t="shared" si="32"/>
        <v>7.7396803576869223E-3</v>
      </c>
      <c r="X67">
        <f t="shared" si="33"/>
        <v>2.0273382146169267E-3</v>
      </c>
      <c r="Y67">
        <f t="shared" si="34"/>
        <v>0.87681952267870678</v>
      </c>
      <c r="Z67">
        <f t="shared" si="35"/>
        <v>2.8830713193286339</v>
      </c>
    </row>
    <row r="68" spans="1:26" x14ac:dyDescent="0.2">
      <c r="B68">
        <v>4066.1959999999999</v>
      </c>
      <c r="C68">
        <v>3163.6179999999999</v>
      </c>
      <c r="D68">
        <v>2963.2719999999999</v>
      </c>
      <c r="E68">
        <v>3976.538</v>
      </c>
      <c r="F68">
        <v>3091.1260000000002</v>
      </c>
      <c r="G68">
        <v>2889.373</v>
      </c>
      <c r="H68">
        <v>0.778028944</v>
      </c>
      <c r="I68">
        <v>0.72875799500000005</v>
      </c>
      <c r="J68">
        <v>7.7430049999999999E-3</v>
      </c>
      <c r="K68">
        <v>2.027484E-3</v>
      </c>
      <c r="L68">
        <v>0.86668298966000001</v>
      </c>
      <c r="M68">
        <v>2.9481089443699999</v>
      </c>
      <c r="N68">
        <v>0.86668298966000001</v>
      </c>
      <c r="O68">
        <v>2.9481089443699999</v>
      </c>
      <c r="P68">
        <v>2.9575800402399999</v>
      </c>
      <c r="Q68">
        <v>0.83268504768999996</v>
      </c>
      <c r="R68">
        <v>1.52502060556</v>
      </c>
      <c r="T68">
        <f t="shared" si="30"/>
        <v>0.77735522221613718</v>
      </c>
      <c r="U68">
        <f t="shared" si="31"/>
        <v>0.72661589978717467</v>
      </c>
      <c r="W68">
        <f t="shared" si="32"/>
        <v>7.7396019851845594E-3</v>
      </c>
      <c r="X68">
        <f t="shared" si="33"/>
        <v>2.0274695563456771E-3</v>
      </c>
      <c r="Y68">
        <f t="shared" si="34"/>
        <v>0.86668457946692534</v>
      </c>
      <c r="Z68">
        <f t="shared" si="35"/>
        <v>2.9480434070501271</v>
      </c>
    </row>
    <row r="69" spans="1:26" x14ac:dyDescent="0.2">
      <c r="B69">
        <v>4063.1170000000002</v>
      </c>
      <c r="C69">
        <v>3161.06</v>
      </c>
      <c r="D69">
        <v>2960.8539999999998</v>
      </c>
      <c r="E69">
        <v>3974.1869999999999</v>
      </c>
      <c r="F69">
        <v>3089.0770000000002</v>
      </c>
      <c r="G69">
        <v>2887.6060000000002</v>
      </c>
      <c r="H69">
        <v>0.77798893700000005</v>
      </c>
      <c r="I69">
        <v>0.72871496000000002</v>
      </c>
      <c r="J69">
        <v>7.7430249999999997E-3</v>
      </c>
      <c r="K69">
        <v>2.027414E-3</v>
      </c>
      <c r="L69">
        <v>0.86932470726</v>
      </c>
      <c r="M69">
        <v>2.91380316503</v>
      </c>
      <c r="N69">
        <v>0.86932470726</v>
      </c>
      <c r="O69">
        <v>2.91380316503</v>
      </c>
      <c r="P69">
        <v>2.92296474223</v>
      </c>
      <c r="Q69">
        <v>0.83638428453000002</v>
      </c>
      <c r="R69">
        <v>1.5071844750200001</v>
      </c>
      <c r="T69">
        <f t="shared" si="30"/>
        <v>0.77731312987084555</v>
      </c>
      <c r="U69">
        <f t="shared" si="31"/>
        <v>0.72659776091140416</v>
      </c>
      <c r="W69">
        <f t="shared" si="32"/>
        <v>7.7396230936262553E-3</v>
      </c>
      <c r="X69">
        <f t="shared" si="33"/>
        <v>2.0274004401584392E-3</v>
      </c>
      <c r="Y69">
        <f t="shared" si="34"/>
        <v>0.8694142722982523</v>
      </c>
      <c r="Z69">
        <f t="shared" si="35"/>
        <v>2.9138530318895128</v>
      </c>
    </row>
    <row r="70" spans="1:26" x14ac:dyDescent="0.2">
      <c r="B70">
        <v>4060.335</v>
      </c>
      <c r="C70">
        <v>3158.645</v>
      </c>
      <c r="D70">
        <v>2958.7739999999999</v>
      </c>
      <c r="E70">
        <v>3971.9949999999999</v>
      </c>
      <c r="F70">
        <v>3087.136</v>
      </c>
      <c r="G70">
        <v>2886.069</v>
      </c>
      <c r="H70">
        <v>0.77792714100000004</v>
      </c>
      <c r="I70">
        <v>0.72870194200000005</v>
      </c>
      <c r="J70">
        <v>7.7429860000000003E-3</v>
      </c>
      <c r="K70">
        <v>2.0273790000000002E-3</v>
      </c>
      <c r="L70">
        <v>0.86427095971000001</v>
      </c>
      <c r="M70">
        <v>2.8963881364400001</v>
      </c>
      <c r="N70">
        <v>0.86427095971000001</v>
      </c>
      <c r="O70">
        <v>2.8963881364400001</v>
      </c>
      <c r="P70">
        <v>2.9054927677100002</v>
      </c>
      <c r="Q70">
        <v>0.83153447695000005</v>
      </c>
      <c r="R70">
        <v>1.49818162503</v>
      </c>
      <c r="T70">
        <f t="shared" si="30"/>
        <v>0.77725540826418626</v>
      </c>
      <c r="U70">
        <f t="shared" si="31"/>
        <v>0.72659737913951217</v>
      </c>
      <c r="W70">
        <f t="shared" si="32"/>
        <v>7.7395830568401901E-3</v>
      </c>
      <c r="X70">
        <f t="shared" si="33"/>
        <v>2.027365287246864E-3</v>
      </c>
      <c r="Y70">
        <f t="shared" si="34"/>
        <v>0.86423681157010712</v>
      </c>
      <c r="Z70">
        <f t="shared" si="35"/>
        <v>2.896463599938004</v>
      </c>
    </row>
    <row r="71" spans="1:26" x14ac:dyDescent="0.2">
      <c r="B71">
        <v>4057.721</v>
      </c>
      <c r="C71">
        <v>3156.37</v>
      </c>
      <c r="D71">
        <v>2956.7289999999998</v>
      </c>
      <c r="E71">
        <v>3969.7280000000001</v>
      </c>
      <c r="F71">
        <v>3085.0529999999999</v>
      </c>
      <c r="G71">
        <v>2884.2089999999998</v>
      </c>
      <c r="H71">
        <v>0.77786776099999999</v>
      </c>
      <c r="I71">
        <v>0.72866737699999995</v>
      </c>
      <c r="J71">
        <v>7.743097E-3</v>
      </c>
      <c r="K71">
        <v>2.0273380000000001E-3</v>
      </c>
      <c r="L71">
        <v>0.87852453251999996</v>
      </c>
      <c r="M71">
        <v>2.87623158739</v>
      </c>
      <c r="N71">
        <v>0.87852453251999996</v>
      </c>
      <c r="O71">
        <v>2.87623158739</v>
      </c>
      <c r="P71">
        <v>2.8849553830399999</v>
      </c>
      <c r="Q71">
        <v>0.84707063547999994</v>
      </c>
      <c r="R71">
        <v>1.4875991525700001</v>
      </c>
      <c r="T71">
        <f t="shared" si="30"/>
        <v>0.77718511566501247</v>
      </c>
      <c r="U71">
        <f t="shared" si="31"/>
        <v>0.7265775876647198</v>
      </c>
      <c r="W71">
        <f t="shared" si="32"/>
        <v>7.7396922403614333E-3</v>
      </c>
      <c r="X71">
        <f t="shared" si="33"/>
        <v>2.0273243433110116E-3</v>
      </c>
      <c r="Y71">
        <f t="shared" si="34"/>
        <v>0.87835616152198703</v>
      </c>
      <c r="Z71">
        <f t="shared" si="35"/>
        <v>2.8762094658010273</v>
      </c>
    </row>
    <row r="72" spans="1:26" x14ac:dyDescent="0.2">
      <c r="B72">
        <v>4054.4459999999999</v>
      </c>
      <c r="C72">
        <v>3153.5970000000002</v>
      </c>
      <c r="D72">
        <v>2954.1410000000001</v>
      </c>
      <c r="E72">
        <v>3967.1640000000002</v>
      </c>
      <c r="F72">
        <v>3082.8690000000001</v>
      </c>
      <c r="G72">
        <v>2881.95</v>
      </c>
      <c r="H72">
        <v>0.77781212399999999</v>
      </c>
      <c r="I72">
        <v>0.728617599</v>
      </c>
      <c r="J72">
        <v>7.7431849999999997E-3</v>
      </c>
      <c r="K72">
        <v>2.027414E-3</v>
      </c>
      <c r="L72">
        <v>0.88997269630999998</v>
      </c>
      <c r="M72">
        <v>2.9136357736699998</v>
      </c>
      <c r="N72">
        <v>0.88997269630999998</v>
      </c>
      <c r="O72">
        <v>2.9136357736699998</v>
      </c>
      <c r="P72">
        <v>2.92247257494</v>
      </c>
      <c r="Q72">
        <v>0.85811167568000002</v>
      </c>
      <c r="R72">
        <v>1.5069308751599999</v>
      </c>
      <c r="T72">
        <f t="shared" si="30"/>
        <v>0.77712055778864397</v>
      </c>
      <c r="U72">
        <f t="shared" si="31"/>
        <v>0.72650086104126221</v>
      </c>
      <c r="W72">
        <f t="shared" si="32"/>
        <v>7.7397815736531435E-3</v>
      </c>
      <c r="X72">
        <f t="shared" si="33"/>
        <v>2.0273999427037255E-3</v>
      </c>
      <c r="Y72">
        <f t="shared" si="34"/>
        <v>0.88990852760861827</v>
      </c>
      <c r="Z72">
        <f t="shared" si="35"/>
        <v>2.9136069511384033</v>
      </c>
    </row>
    <row r="73" spans="1:26" x14ac:dyDescent="0.2">
      <c r="B73">
        <v>4051.9859999999999</v>
      </c>
      <c r="C73">
        <v>3151.288</v>
      </c>
      <c r="D73">
        <v>2952.2170000000001</v>
      </c>
      <c r="E73">
        <v>3965.123</v>
      </c>
      <c r="F73">
        <v>3081.0770000000002</v>
      </c>
      <c r="G73">
        <v>2880.1869999999999</v>
      </c>
      <c r="H73">
        <v>0.77771442300000004</v>
      </c>
      <c r="I73">
        <v>0.72858521700000001</v>
      </c>
      <c r="J73">
        <v>7.7427110000000002E-3</v>
      </c>
      <c r="K73">
        <v>2.0275610000000002E-3</v>
      </c>
      <c r="L73">
        <v>0.82866833814999996</v>
      </c>
      <c r="M73">
        <v>2.9866688960999999</v>
      </c>
      <c r="N73">
        <v>0.82866833813999996</v>
      </c>
      <c r="O73">
        <v>2.9866688960999999</v>
      </c>
      <c r="P73">
        <v>2.99703689086</v>
      </c>
      <c r="Q73">
        <v>0.79165733160999996</v>
      </c>
      <c r="R73">
        <v>1.5453510664100001</v>
      </c>
      <c r="T73">
        <f t="shared" si="30"/>
        <v>0.77707046492339793</v>
      </c>
      <c r="U73">
        <f t="shared" si="31"/>
        <v>0.72641558832351127</v>
      </c>
      <c r="W73">
        <f t="shared" si="32"/>
        <v>7.7393082520637903E-3</v>
      </c>
      <c r="X73">
        <f t="shared" si="33"/>
        <v>2.0275478213645707E-3</v>
      </c>
      <c r="Y73">
        <f t="shared" si="34"/>
        <v>0.82869971987098445</v>
      </c>
      <c r="Z73">
        <f t="shared" si="35"/>
        <v>2.986759523561533</v>
      </c>
    </row>
    <row r="74" spans="1:26" x14ac:dyDescent="0.2">
      <c r="B74">
        <v>4049.6860000000001</v>
      </c>
      <c r="C74">
        <v>3149.2089999999998</v>
      </c>
      <c r="D74">
        <v>2950.0909999999999</v>
      </c>
      <c r="E74">
        <v>3963.567</v>
      </c>
      <c r="F74">
        <v>3079.4740000000002</v>
      </c>
      <c r="G74">
        <v>2878.7440000000001</v>
      </c>
      <c r="H74">
        <v>0.77764266100000001</v>
      </c>
      <c r="I74">
        <v>0.72847393400000005</v>
      </c>
      <c r="J74">
        <v>7.7427499999999996E-3</v>
      </c>
      <c r="K74">
        <v>2.02746E-3</v>
      </c>
      <c r="L74">
        <v>0.83374459182000005</v>
      </c>
      <c r="M74">
        <v>2.9367093844199998</v>
      </c>
      <c r="N74">
        <v>0.83374459182000005</v>
      </c>
      <c r="O74">
        <v>2.9367093844199998</v>
      </c>
      <c r="P74">
        <v>2.94660737386</v>
      </c>
      <c r="Q74">
        <v>0.79833761694000005</v>
      </c>
      <c r="R74">
        <v>1.5193667818300001</v>
      </c>
      <c r="T74">
        <f t="shared" si="30"/>
        <v>0.77699480275790034</v>
      </c>
      <c r="U74">
        <f t="shared" si="31"/>
        <v>0.72634078752108078</v>
      </c>
      <c r="W74">
        <f t="shared" si="32"/>
        <v>7.7393476917767667E-3</v>
      </c>
      <c r="X74">
        <f t="shared" si="33"/>
        <v>2.0274469079904047E-3</v>
      </c>
      <c r="Y74">
        <f t="shared" si="34"/>
        <v>0.83379996854571203</v>
      </c>
      <c r="Z74">
        <f t="shared" si="35"/>
        <v>2.9368397253297651</v>
      </c>
    </row>
    <row r="76" spans="1:26" x14ac:dyDescent="0.2">
      <c r="A76" t="s">
        <v>17</v>
      </c>
      <c r="B76">
        <f>AVERAGE(B65:B74)</f>
        <v>4062.5074999999997</v>
      </c>
      <c r="C76">
        <f t="shared" ref="C76:R76" si="36">AVERAGE(C65:C74)</f>
        <v>3160.2529</v>
      </c>
      <c r="D76">
        <f t="shared" si="36"/>
        <v>2960.1008000000002</v>
      </c>
      <c r="E76">
        <f t="shared" si="36"/>
        <v>3973.778800000001</v>
      </c>
      <c r="F76">
        <f t="shared" si="36"/>
        <v>3088.5017999999995</v>
      </c>
      <c r="G76">
        <f t="shared" si="36"/>
        <v>2887.0419999999999</v>
      </c>
      <c r="H76">
        <f t="shared" si="36"/>
        <v>0.77790672709999997</v>
      </c>
      <c r="I76">
        <f t="shared" si="36"/>
        <v>0.72863882139999991</v>
      </c>
      <c r="J76">
        <f t="shared" si="36"/>
        <v>7.7430136000000011E-3</v>
      </c>
      <c r="K76">
        <f t="shared" si="36"/>
        <v>2.0274263000000002E-3</v>
      </c>
      <c r="L76">
        <f t="shared" si="36"/>
        <v>0.86780352590599996</v>
      </c>
      <c r="M76">
        <f t="shared" si="36"/>
        <v>2.9198716812909997</v>
      </c>
      <c r="N76">
        <f t="shared" si="36"/>
        <v>0.86780352590500009</v>
      </c>
      <c r="O76">
        <f t="shared" si="36"/>
        <v>2.9198716812909997</v>
      </c>
      <c r="P76">
        <f t="shared" si="36"/>
        <v>2.9291045174840002</v>
      </c>
      <c r="Q76">
        <f t="shared" si="36"/>
        <v>0.83462117559100002</v>
      </c>
      <c r="R76">
        <f t="shared" si="36"/>
        <v>1.5103479898150001</v>
      </c>
      <c r="T76">
        <f t="shared" ref="T76:Z76" si="37">AVERAGE(T65:T74)</f>
        <v>0.77723223793167862</v>
      </c>
      <c r="U76">
        <f t="shared" si="37"/>
        <v>0.72651745911161525</v>
      </c>
      <c r="W76">
        <f t="shared" si="37"/>
        <v>7.7396106658397506E-3</v>
      </c>
      <c r="X76">
        <f t="shared" si="37"/>
        <v>2.0274126807416758E-3</v>
      </c>
      <c r="Y76">
        <f t="shared" si="37"/>
        <v>0.86780714088539046</v>
      </c>
      <c r="Z76">
        <f t="shared" si="37"/>
        <v>2.9199082000025189</v>
      </c>
    </row>
    <row r="77" spans="1:26" x14ac:dyDescent="0.2">
      <c r="A77" t="s">
        <v>18</v>
      </c>
      <c r="B77">
        <f>STDEV(B65:B74)</f>
        <v>9.4255697528938445</v>
      </c>
      <c r="C77">
        <f t="shared" ref="C77:R77" si="38">STDEV(C65:C74)</f>
        <v>7.8458145168830482</v>
      </c>
      <c r="D77">
        <f t="shared" si="38"/>
        <v>6.9596321390653868</v>
      </c>
      <c r="E77">
        <f t="shared" si="38"/>
        <v>7.7813468671346948</v>
      </c>
      <c r="F77">
        <f t="shared" si="38"/>
        <v>6.6227916201888943</v>
      </c>
      <c r="G77">
        <f t="shared" si="38"/>
        <v>5.9584855085462864</v>
      </c>
      <c r="H77">
        <f t="shared" si="38"/>
        <v>1.4485705507265363E-4</v>
      </c>
      <c r="I77">
        <f t="shared" si="38"/>
        <v>9.4861495971997086E-5</v>
      </c>
      <c r="J77">
        <f t="shared" si="38"/>
        <v>1.6709026170168129E-7</v>
      </c>
      <c r="K77">
        <f t="shared" si="38"/>
        <v>6.8545281059746445E-8</v>
      </c>
      <c r="L77">
        <f t="shared" si="38"/>
        <v>2.1597511328014126E-2</v>
      </c>
      <c r="M77">
        <f t="shared" si="38"/>
        <v>3.3929169986599443E-2</v>
      </c>
      <c r="N77">
        <f t="shared" si="38"/>
        <v>2.1597511330027484E-2</v>
      </c>
      <c r="O77">
        <f t="shared" si="38"/>
        <v>3.3929169986599443E-2</v>
      </c>
      <c r="P77">
        <f t="shared" si="38"/>
        <v>3.437855774620717E-2</v>
      </c>
      <c r="Q77">
        <f t="shared" si="38"/>
        <v>2.3226665231748985E-2</v>
      </c>
      <c r="R77">
        <f t="shared" si="38"/>
        <v>1.7714162663840446E-2</v>
      </c>
      <c r="T77">
        <f t="shared" ref="T77:Z77" si="39">STDEV(T65:T74)</f>
        <v>1.345712108916139E-4</v>
      </c>
      <c r="U77">
        <f t="shared" si="39"/>
        <v>1.0750345721722798E-4</v>
      </c>
      <c r="W77">
        <f t="shared" si="39"/>
        <v>1.668385358809179E-7</v>
      </c>
      <c r="X77">
        <f t="shared" si="39"/>
        <v>6.8658262393889792E-8</v>
      </c>
      <c r="Y77">
        <f t="shared" si="39"/>
        <v>2.1575157558084448E-2</v>
      </c>
      <c r="Z77">
        <f t="shared" si="39"/>
        <v>3.3963849033440137E-2</v>
      </c>
    </row>
    <row r="79" spans="1:26" x14ac:dyDescent="0.2">
      <c r="A79" t="s">
        <v>62</v>
      </c>
    </row>
    <row r="80" spans="1:26" x14ac:dyDescent="0.2">
      <c r="A80" t="s">
        <v>57</v>
      </c>
    </row>
    <row r="82" spans="1:26" x14ac:dyDescent="0.2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T82" t="s">
        <v>150</v>
      </c>
      <c r="U82" t="s">
        <v>151</v>
      </c>
      <c r="W82" t="s">
        <v>8</v>
      </c>
      <c r="X82" t="s">
        <v>9</v>
      </c>
      <c r="Y82" t="s">
        <v>152</v>
      </c>
      <c r="Z82" t="s">
        <v>153</v>
      </c>
    </row>
    <row r="83" spans="1:26" x14ac:dyDescent="0.2">
      <c r="E83">
        <v>4002.183</v>
      </c>
      <c r="F83">
        <v>3105.4290000000001</v>
      </c>
      <c r="G83">
        <v>2899.6680000000001</v>
      </c>
    </row>
    <row r="84" spans="1:26" x14ac:dyDescent="0.2">
      <c r="B84">
        <v>4092.9780000000001</v>
      </c>
      <c r="C84">
        <v>3178.924</v>
      </c>
      <c r="D84">
        <v>2974.453</v>
      </c>
      <c r="E84">
        <v>4010.0590000000002</v>
      </c>
      <c r="F84">
        <v>3112.12</v>
      </c>
      <c r="G84">
        <v>2906.444</v>
      </c>
      <c r="H84">
        <v>0.77667748199999997</v>
      </c>
      <c r="I84">
        <v>0.72672079199999995</v>
      </c>
      <c r="J84">
        <v>7.7429939999999996E-3</v>
      </c>
      <c r="K84">
        <v>2.027287E-3</v>
      </c>
      <c r="L84">
        <v>0.86523090001000003</v>
      </c>
      <c r="M84">
        <v>2.8508460764599999</v>
      </c>
      <c r="N84">
        <v>0.86523090001000003</v>
      </c>
      <c r="O84">
        <v>2.8508460764599999</v>
      </c>
      <c r="P84">
        <v>2.85957971277</v>
      </c>
      <c r="Q84">
        <v>0.83376574753999999</v>
      </c>
      <c r="R84">
        <v>1.4745234707899999</v>
      </c>
      <c r="T84">
        <f>AVERAGE(F83/E83,F84/E84)</f>
        <v>0.77600607054458115</v>
      </c>
      <c r="U84">
        <f>AVERAGE(G83/E83,G84/E84)</f>
        <v>0.72465496543333618</v>
      </c>
      <c r="W84">
        <f>$AC$2*H84/T84</f>
        <v>7.7395906147267185E-3</v>
      </c>
      <c r="X84">
        <f>$AD$2*I84/U84</f>
        <v>2.0272729225613989E-3</v>
      </c>
      <c r="Y84">
        <f>(H84/T84-1)*1000</f>
        <v>0.86521417924956268</v>
      </c>
      <c r="Z84">
        <f>(I84/U84-1)*1000</f>
        <v>2.8507726645168319</v>
      </c>
    </row>
    <row r="85" spans="1:26" x14ac:dyDescent="0.2">
      <c r="B85">
        <v>4091.1550000000002</v>
      </c>
      <c r="C85">
        <v>3177.752</v>
      </c>
      <c r="D85">
        <v>2973.7530000000002</v>
      </c>
      <c r="E85">
        <v>4006.4409999999998</v>
      </c>
      <c r="F85">
        <v>3109.46</v>
      </c>
      <c r="G85">
        <v>2904.1889999999999</v>
      </c>
      <c r="H85">
        <v>0.77673703299999997</v>
      </c>
      <c r="I85">
        <v>0.72687372400000005</v>
      </c>
      <c r="J85">
        <v>7.7426819999999999E-3</v>
      </c>
      <c r="K85">
        <v>2.027212E-3</v>
      </c>
      <c r="L85">
        <v>0.82489060395000002</v>
      </c>
      <c r="M85">
        <v>2.8139649258200001</v>
      </c>
      <c r="N85">
        <v>0.82489060395000002</v>
      </c>
      <c r="O85">
        <v>2.8139649258200001</v>
      </c>
      <c r="P85">
        <v>2.82304224051</v>
      </c>
      <c r="Q85">
        <v>0.79231448345</v>
      </c>
      <c r="R85">
        <v>1.4556960075700001</v>
      </c>
      <c r="T85">
        <f t="shared" ref="T85:T93" si="40">AVERAGE(F84/E84,F85/E85)</f>
        <v>0.77609680867689645</v>
      </c>
      <c r="U85">
        <f t="shared" ref="U85:U93" si="41">AVERAGE(G84/E84,G85/E85)</f>
        <v>0.72483417524321636</v>
      </c>
      <c r="W85">
        <f t="shared" ref="W85:W93" si="42">$AC$2*H85/T85</f>
        <v>7.7392790890682406E-3</v>
      </c>
      <c r="X85">
        <f t="shared" ref="X85:X93" si="43">$AD$2*I85/U85</f>
        <v>2.0271982108261534E-3</v>
      </c>
      <c r="Y85">
        <f t="shared" ref="Y85:Y93" si="44">(H85/T85-1)*1000</f>
        <v>0.82492843153803008</v>
      </c>
      <c r="Z85">
        <f t="shared" ref="Z85:Z93" si="45">(I85/U85-1)*1000</f>
        <v>2.8138142853146864</v>
      </c>
    </row>
    <row r="86" spans="1:26" x14ac:dyDescent="0.2">
      <c r="B86">
        <v>4086.9140000000002</v>
      </c>
      <c r="C86">
        <v>3174.5070000000001</v>
      </c>
      <c r="D86">
        <v>2970.9229999999998</v>
      </c>
      <c r="E86">
        <v>4002.752</v>
      </c>
      <c r="F86">
        <v>3106.596</v>
      </c>
      <c r="G86">
        <v>2901.8069999999998</v>
      </c>
      <c r="H86">
        <v>0.77674923699999998</v>
      </c>
      <c r="I86">
        <v>0.72693559200000002</v>
      </c>
      <c r="J86">
        <v>7.7426209999999999E-3</v>
      </c>
      <c r="K86">
        <v>2.0271550000000001E-3</v>
      </c>
      <c r="L86">
        <v>0.8170757407</v>
      </c>
      <c r="M86">
        <v>2.7854032213800002</v>
      </c>
      <c r="N86">
        <v>0.8170757407</v>
      </c>
      <c r="O86">
        <v>2.7854032213800002</v>
      </c>
      <c r="P86">
        <v>2.79437971662</v>
      </c>
      <c r="Q86">
        <v>0.78485878771999995</v>
      </c>
      <c r="R86">
        <v>1.4409262090099999</v>
      </c>
      <c r="T86">
        <f t="shared" si="40"/>
        <v>0.77611514662966596</v>
      </c>
      <c r="U86">
        <f t="shared" si="41"/>
        <v>0.7249164971544424</v>
      </c>
      <c r="W86">
        <f t="shared" si="42"/>
        <v>7.7392178220990135E-3</v>
      </c>
      <c r="X86">
        <f t="shared" si="43"/>
        <v>2.0271405268761948E-3</v>
      </c>
      <c r="Y86">
        <f t="shared" si="44"/>
        <v>0.81700553466523829</v>
      </c>
      <c r="Z86">
        <f t="shared" si="45"/>
        <v>2.7852792059268605</v>
      </c>
    </row>
    <row r="87" spans="1:26" x14ac:dyDescent="0.2">
      <c r="B87">
        <v>4083.404</v>
      </c>
      <c r="C87">
        <v>3171.6460000000002</v>
      </c>
      <c r="D87">
        <v>2968.3609999999999</v>
      </c>
      <c r="E87">
        <v>3999.9870000000001</v>
      </c>
      <c r="F87">
        <v>3104.306</v>
      </c>
      <c r="G87">
        <v>2899.6179999999999</v>
      </c>
      <c r="H87">
        <v>0.77671621700000004</v>
      </c>
      <c r="I87">
        <v>0.72693289400000005</v>
      </c>
      <c r="J87">
        <v>7.7424729999999997E-3</v>
      </c>
      <c r="K87">
        <v>2.027109E-3</v>
      </c>
      <c r="L87">
        <v>0.79786230428000005</v>
      </c>
      <c r="M87">
        <v>2.76307508888</v>
      </c>
      <c r="N87">
        <v>0.79786230428000005</v>
      </c>
      <c r="O87">
        <v>2.76307508888</v>
      </c>
      <c r="P87">
        <v>2.77217803973</v>
      </c>
      <c r="Q87">
        <v>0.76524394897000003</v>
      </c>
      <c r="R87">
        <v>1.4294855444900001</v>
      </c>
      <c r="T87">
        <f t="shared" si="40"/>
        <v>0.77609702755710819</v>
      </c>
      <c r="U87">
        <f t="shared" si="41"/>
        <v>0.7249299191477131</v>
      </c>
      <c r="W87">
        <f t="shared" si="42"/>
        <v>7.7390694992673916E-3</v>
      </c>
      <c r="X87">
        <f t="shared" si="43"/>
        <v>2.0270954710717905E-3</v>
      </c>
      <c r="Y87">
        <f t="shared" si="44"/>
        <v>0.79782478337908636</v>
      </c>
      <c r="Z87">
        <f t="shared" si="45"/>
        <v>2.7629910138649016</v>
      </c>
    </row>
    <row r="88" spans="1:26" x14ac:dyDescent="0.2">
      <c r="B88">
        <v>4080.4549999999999</v>
      </c>
      <c r="C88">
        <v>3169.1689999999999</v>
      </c>
      <c r="D88">
        <v>2966.3429999999998</v>
      </c>
      <c r="E88">
        <v>3997.72</v>
      </c>
      <c r="F88">
        <v>3102.386</v>
      </c>
      <c r="G88">
        <v>2898.0329999999999</v>
      </c>
      <c r="H88">
        <v>0.77667036499999997</v>
      </c>
      <c r="I88">
        <v>0.72696373800000003</v>
      </c>
      <c r="J88">
        <v>7.742395E-3</v>
      </c>
      <c r="K88">
        <v>2.02724E-3</v>
      </c>
      <c r="L88">
        <v>0.78781062626999998</v>
      </c>
      <c r="M88">
        <v>2.82740313018</v>
      </c>
      <c r="N88">
        <v>0.78781062626999998</v>
      </c>
      <c r="O88">
        <v>2.82740313018</v>
      </c>
      <c r="P88">
        <v>2.83716632438</v>
      </c>
      <c r="Q88">
        <v>0.75294376293999998</v>
      </c>
      <c r="R88">
        <v>1.46297407284</v>
      </c>
      <c r="T88">
        <f t="shared" si="40"/>
        <v>0.77605893219842104</v>
      </c>
      <c r="U88">
        <f t="shared" si="41"/>
        <v>0.72491415558838135</v>
      </c>
      <c r="W88">
        <f t="shared" si="42"/>
        <v>7.7389925124564133E-3</v>
      </c>
      <c r="X88">
        <f t="shared" si="43"/>
        <v>2.0272255632974683E-3</v>
      </c>
      <c r="Y88">
        <f t="shared" si="44"/>
        <v>0.78786903443894829</v>
      </c>
      <c r="Z88">
        <f t="shared" si="45"/>
        <v>2.8273449977744836</v>
      </c>
    </row>
    <row r="89" spans="1:26" x14ac:dyDescent="0.2">
      <c r="B89">
        <v>4077.808</v>
      </c>
      <c r="C89">
        <v>3166.9369999999999</v>
      </c>
      <c r="D89">
        <v>2964.27</v>
      </c>
      <c r="E89">
        <v>3995.75</v>
      </c>
      <c r="F89">
        <v>3100.7139999999999</v>
      </c>
      <c r="G89">
        <v>2896.578</v>
      </c>
      <c r="H89">
        <v>0.77662739300000005</v>
      </c>
      <c r="I89">
        <v>0.72692738999999995</v>
      </c>
      <c r="J89">
        <v>7.7423459999999998E-3</v>
      </c>
      <c r="K89">
        <v>2.0271270000000001E-3</v>
      </c>
      <c r="L89">
        <v>0.78149395665999999</v>
      </c>
      <c r="M89">
        <v>2.7718108378199999</v>
      </c>
      <c r="N89">
        <v>0.78149395665999999</v>
      </c>
      <c r="O89">
        <v>2.7718108378199999</v>
      </c>
      <c r="P89">
        <v>2.7812384680500002</v>
      </c>
      <c r="Q89">
        <v>0.74778919300000002</v>
      </c>
      <c r="R89">
        <v>1.4341544553100001</v>
      </c>
      <c r="T89">
        <f t="shared" si="40"/>
        <v>0.77602092266545508</v>
      </c>
      <c r="U89">
        <f t="shared" si="41"/>
        <v>0.72491808856074558</v>
      </c>
      <c r="W89">
        <f t="shared" si="42"/>
        <v>7.7389433608334862E-3</v>
      </c>
      <c r="X89">
        <f t="shared" si="43"/>
        <v>2.027113204575908E-3</v>
      </c>
      <c r="Y89">
        <f t="shared" si="44"/>
        <v>0.78151286496486172</v>
      </c>
      <c r="Z89">
        <f t="shared" si="45"/>
        <v>2.7717634184625251</v>
      </c>
    </row>
    <row r="90" spans="1:26" x14ac:dyDescent="0.2">
      <c r="B90">
        <v>4075.453</v>
      </c>
      <c r="C90">
        <v>3164.9540000000002</v>
      </c>
      <c r="D90">
        <v>2962.4690000000001</v>
      </c>
      <c r="E90">
        <v>3993.8719999999998</v>
      </c>
      <c r="F90">
        <v>3099.011</v>
      </c>
      <c r="G90">
        <v>2894.837</v>
      </c>
      <c r="H90">
        <v>0.776589631</v>
      </c>
      <c r="I90">
        <v>0.72690545900000003</v>
      </c>
      <c r="J90">
        <v>7.7424549999999996E-3</v>
      </c>
      <c r="K90">
        <v>2.027208E-3</v>
      </c>
      <c r="L90">
        <v>0.79564198773000006</v>
      </c>
      <c r="M90">
        <v>2.81200453163</v>
      </c>
      <c r="N90">
        <v>0.79564198773000006</v>
      </c>
      <c r="O90">
        <v>2.81200453163</v>
      </c>
      <c r="P90">
        <v>2.82152469592</v>
      </c>
      <c r="Q90">
        <v>0.76159579043000003</v>
      </c>
      <c r="R90">
        <v>1.4549140219700001</v>
      </c>
      <c r="T90">
        <f t="shared" si="40"/>
        <v>0.77597224777859775</v>
      </c>
      <c r="U90">
        <f t="shared" si="41"/>
        <v>0.7248671978160901</v>
      </c>
      <c r="W90">
        <f t="shared" si="42"/>
        <v>7.7390524915697031E-3</v>
      </c>
      <c r="X90">
        <f t="shared" si="43"/>
        <v>2.0271943609085443E-3</v>
      </c>
      <c r="Y90">
        <f t="shared" si="44"/>
        <v>0.79562538888433565</v>
      </c>
      <c r="Z90">
        <f t="shared" si="45"/>
        <v>2.8119098092049821</v>
      </c>
    </row>
    <row r="91" spans="1:26" x14ac:dyDescent="0.2">
      <c r="B91">
        <v>4073.1729999999998</v>
      </c>
      <c r="C91">
        <v>3162.9250000000002</v>
      </c>
      <c r="D91">
        <v>2960.6559999999999</v>
      </c>
      <c r="E91">
        <v>3991.9859999999999</v>
      </c>
      <c r="F91">
        <v>3097.2809999999999</v>
      </c>
      <c r="G91">
        <v>2893.607</v>
      </c>
      <c r="H91">
        <v>0.77652601399999999</v>
      </c>
      <c r="I91">
        <v>0.72686718299999997</v>
      </c>
      <c r="J91">
        <v>7.7424599999999996E-3</v>
      </c>
      <c r="K91">
        <v>2.0271859999999998E-3</v>
      </c>
      <c r="L91">
        <v>0.79625923909999996</v>
      </c>
      <c r="M91">
        <v>2.80108810719</v>
      </c>
      <c r="N91">
        <v>0.79625923909999996</v>
      </c>
      <c r="O91">
        <v>2.80108810719</v>
      </c>
      <c r="P91">
        <v>2.8105132795599999</v>
      </c>
      <c r="Q91">
        <v>0.76253794369000005</v>
      </c>
      <c r="R91">
        <v>1.44923985913</v>
      </c>
      <c r="T91">
        <f t="shared" si="40"/>
        <v>0.77590810367889529</v>
      </c>
      <c r="U91">
        <f t="shared" si="41"/>
        <v>0.72483683435955515</v>
      </c>
      <c r="W91">
        <f t="shared" si="42"/>
        <v>7.7390582534058025E-3</v>
      </c>
      <c r="X91">
        <f t="shared" si="43"/>
        <v>2.0271725315942424E-3</v>
      </c>
      <c r="Y91">
        <f t="shared" si="44"/>
        <v>0.79637049564884599</v>
      </c>
      <c r="Z91">
        <f t="shared" si="45"/>
        <v>2.8011112904309243</v>
      </c>
    </row>
    <row r="92" spans="1:26" x14ac:dyDescent="0.2">
      <c r="B92">
        <v>4070.7049999999999</v>
      </c>
      <c r="C92">
        <v>3160.7829999999999</v>
      </c>
      <c r="D92">
        <v>2958.6950000000002</v>
      </c>
      <c r="E92">
        <v>3990.174</v>
      </c>
      <c r="F92">
        <v>3095.7069999999999</v>
      </c>
      <c r="G92">
        <v>2892.123</v>
      </c>
      <c r="H92">
        <v>0.77647058700000005</v>
      </c>
      <c r="I92">
        <v>0.72682620200000003</v>
      </c>
      <c r="J92">
        <v>7.742451E-3</v>
      </c>
      <c r="K92">
        <v>2.0270840000000002E-3</v>
      </c>
      <c r="L92">
        <v>0.79507558825000002</v>
      </c>
      <c r="M92">
        <v>2.75039395184</v>
      </c>
      <c r="N92">
        <v>0.79507558825000002</v>
      </c>
      <c r="O92">
        <v>2.75039395184</v>
      </c>
      <c r="P92">
        <v>2.7594414393700002</v>
      </c>
      <c r="Q92">
        <v>0.76265226401999997</v>
      </c>
      <c r="R92">
        <v>1.42292223842</v>
      </c>
      <c r="T92">
        <f t="shared" si="40"/>
        <v>0.77585364886549246</v>
      </c>
      <c r="U92">
        <f t="shared" si="41"/>
        <v>0.72483262190584896</v>
      </c>
      <c r="W92">
        <f t="shared" si="42"/>
        <v>7.7390489958928596E-3</v>
      </c>
      <c r="X92">
        <f t="shared" si="43"/>
        <v>2.0270700194680571E-3</v>
      </c>
      <c r="Y92">
        <f t="shared" si="44"/>
        <v>0.79517333637557641</v>
      </c>
      <c r="Z92">
        <f t="shared" si="45"/>
        <v>2.750400622021143</v>
      </c>
    </row>
    <row r="93" spans="1:26" x14ac:dyDescent="0.2">
      <c r="B93">
        <v>4068.3670000000002</v>
      </c>
      <c r="C93">
        <v>3158.712</v>
      </c>
      <c r="D93">
        <v>2956.8310000000001</v>
      </c>
      <c r="E93">
        <v>3988.2040000000002</v>
      </c>
      <c r="F93">
        <v>3093.9380000000001</v>
      </c>
      <c r="G93">
        <v>2890.2779999999998</v>
      </c>
      <c r="H93">
        <v>0.77640785199999995</v>
      </c>
      <c r="I93">
        <v>0.72678573499999999</v>
      </c>
      <c r="J93">
        <v>7.7423379999999997E-3</v>
      </c>
      <c r="K93">
        <v>2.0271769999999998E-3</v>
      </c>
      <c r="L93">
        <v>0.78046289629999999</v>
      </c>
      <c r="M93">
        <v>2.79649307596</v>
      </c>
      <c r="N93">
        <v>0.78046289629999999</v>
      </c>
      <c r="O93">
        <v>2.79649307596</v>
      </c>
      <c r="P93">
        <v>2.80612977389</v>
      </c>
      <c r="Q93">
        <v>0.74604249472999995</v>
      </c>
      <c r="R93">
        <v>1.4469810382299999</v>
      </c>
      <c r="T93">
        <f t="shared" si="40"/>
        <v>0.77580241755587265</v>
      </c>
      <c r="U93">
        <f t="shared" si="41"/>
        <v>0.72475895438646054</v>
      </c>
      <c r="W93">
        <f t="shared" si="42"/>
        <v>7.7389347375917466E-3</v>
      </c>
      <c r="X93">
        <f t="shared" si="43"/>
        <v>2.0271631880616667E-3</v>
      </c>
      <c r="Y93">
        <f t="shared" si="44"/>
        <v>0.78039772811577812</v>
      </c>
      <c r="Z93">
        <f t="shared" si="45"/>
        <v>2.7964892344864989</v>
      </c>
    </row>
    <row r="95" spans="1:26" x14ac:dyDescent="0.2">
      <c r="A95" t="s">
        <v>17</v>
      </c>
      <c r="B95">
        <f>AVERAGE(B84:B93)</f>
        <v>4080.0412000000006</v>
      </c>
      <c r="C95">
        <f t="shared" ref="C95:R95" si="46">AVERAGE(C84:C93)</f>
        <v>3168.6308999999997</v>
      </c>
      <c r="D95">
        <f t="shared" si="46"/>
        <v>2965.6754000000001</v>
      </c>
      <c r="E95">
        <f t="shared" si="46"/>
        <v>3997.6945000000001</v>
      </c>
      <c r="F95">
        <f t="shared" si="46"/>
        <v>3102.1518999999998</v>
      </c>
      <c r="G95">
        <f t="shared" si="46"/>
        <v>2897.7513999999996</v>
      </c>
      <c r="H95">
        <f t="shared" si="46"/>
        <v>0.7766171811</v>
      </c>
      <c r="I95">
        <f t="shared" si="46"/>
        <v>0.72687387090000011</v>
      </c>
      <c r="J95">
        <f t="shared" si="46"/>
        <v>7.7425215000000002E-3</v>
      </c>
      <c r="K95">
        <f t="shared" si="46"/>
        <v>2.0271784999999999E-3</v>
      </c>
      <c r="L95">
        <f t="shared" si="46"/>
        <v>0.80418038432499994</v>
      </c>
      <c r="M95">
        <f t="shared" si="46"/>
        <v>2.7972482947160002</v>
      </c>
      <c r="N95">
        <f t="shared" si="46"/>
        <v>0.80418038432499994</v>
      </c>
      <c r="O95">
        <f t="shared" si="46"/>
        <v>2.7972482947160002</v>
      </c>
      <c r="P95">
        <f t="shared" si="46"/>
        <v>2.8065193690799997</v>
      </c>
      <c r="Q95">
        <f t="shared" si="46"/>
        <v>0.77097444164900009</v>
      </c>
      <c r="R95">
        <f t="shared" si="46"/>
        <v>1.4471816917759999</v>
      </c>
      <c r="T95">
        <f t="shared" ref="T95:Z95" si="47">AVERAGE(T84:T93)</f>
        <v>0.77599313261509872</v>
      </c>
      <c r="U95">
        <f t="shared" si="47"/>
        <v>0.72484634095957889</v>
      </c>
      <c r="W95">
        <f t="shared" si="47"/>
        <v>7.7391187376911362E-3</v>
      </c>
      <c r="X95">
        <f t="shared" si="47"/>
        <v>2.0271645999241422E-3</v>
      </c>
      <c r="Y95">
        <f t="shared" si="47"/>
        <v>0.80419217772602636</v>
      </c>
      <c r="Z95">
        <f t="shared" si="47"/>
        <v>2.7971876542003833</v>
      </c>
    </row>
    <row r="96" spans="1:26" x14ac:dyDescent="0.2">
      <c r="A96" t="s">
        <v>18</v>
      </c>
      <c r="B96">
        <f>STDEV(B84:B93)</f>
        <v>8.4738479230054189</v>
      </c>
      <c r="C96">
        <f t="shared" ref="C96:R96" si="48">STDEV(C84:C93)</f>
        <v>7.0077068756873286</v>
      </c>
      <c r="D96">
        <f t="shared" si="48"/>
        <v>6.1634157953740276</v>
      </c>
      <c r="E96">
        <f t="shared" si="48"/>
        <v>7.1322717629097738</v>
      </c>
      <c r="F96">
        <f t="shared" si="48"/>
        <v>5.9803352089252515</v>
      </c>
      <c r="G96">
        <f t="shared" si="48"/>
        <v>5.2872237453443507</v>
      </c>
      <c r="H96">
        <f t="shared" si="48"/>
        <v>1.1669490477446766E-4</v>
      </c>
      <c r="I96">
        <f t="shared" si="48"/>
        <v>7.6557587921283088E-5</v>
      </c>
      <c r="J96">
        <f t="shared" si="48"/>
        <v>1.9858345572799404E-7</v>
      </c>
      <c r="K96">
        <f t="shared" si="48"/>
        <v>6.1977146325571632E-8</v>
      </c>
      <c r="L96">
        <f t="shared" si="48"/>
        <v>2.5660162164258447E-2</v>
      </c>
      <c r="M96">
        <f t="shared" si="48"/>
        <v>3.0632318676331684E-2</v>
      </c>
      <c r="N96">
        <f t="shared" si="48"/>
        <v>2.5660162164258447E-2</v>
      </c>
      <c r="O96">
        <f t="shared" si="48"/>
        <v>3.0632318676331684E-2</v>
      </c>
      <c r="P96">
        <f t="shared" si="48"/>
        <v>3.0643211405004291E-2</v>
      </c>
      <c r="Q96">
        <f t="shared" si="48"/>
        <v>2.6533866065657778E-2</v>
      </c>
      <c r="R96">
        <f t="shared" si="48"/>
        <v>1.5790453016403208E-2</v>
      </c>
      <c r="T96">
        <f t="shared" ref="T96:Z96" si="49">STDEV(T84:T93)</f>
        <v>1.0811188299716331E-4</v>
      </c>
      <c r="U96">
        <f t="shared" si="49"/>
        <v>8.6137070072293229E-5</v>
      </c>
      <c r="W96">
        <f t="shared" si="49"/>
        <v>1.9834855615696222E-7</v>
      </c>
      <c r="X96">
        <f t="shared" si="49"/>
        <v>6.1892285159764295E-8</v>
      </c>
      <c r="Y96">
        <f t="shared" si="49"/>
        <v>2.5649957474815167E-2</v>
      </c>
      <c r="Z96">
        <f t="shared" si="49"/>
        <v>3.0616857406645989E-2</v>
      </c>
    </row>
    <row r="98" spans="1:26" x14ac:dyDescent="0.2">
      <c r="A98" t="s">
        <v>63</v>
      </c>
    </row>
    <row r="99" spans="1:26" x14ac:dyDescent="0.2">
      <c r="A99" t="s">
        <v>57</v>
      </c>
    </row>
    <row r="101" spans="1:26" x14ac:dyDescent="0.2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T101" t="s">
        <v>150</v>
      </c>
      <c r="U101" t="s">
        <v>151</v>
      </c>
      <c r="W101" t="s">
        <v>8</v>
      </c>
      <c r="X101" t="s">
        <v>9</v>
      </c>
      <c r="Y101" t="s">
        <v>152</v>
      </c>
      <c r="Z101" t="s">
        <v>153</v>
      </c>
    </row>
    <row r="102" spans="1:26" x14ac:dyDescent="0.2">
      <c r="E102">
        <v>5007.3999999999996</v>
      </c>
      <c r="F102">
        <v>3881.2080000000001</v>
      </c>
      <c r="G102">
        <v>3622.6669999999999</v>
      </c>
    </row>
    <row r="103" spans="1:26" x14ac:dyDescent="0.2">
      <c r="B103">
        <v>4996.402</v>
      </c>
      <c r="C103">
        <v>3876.0129999999999</v>
      </c>
      <c r="D103">
        <v>3625.39</v>
      </c>
      <c r="E103">
        <v>5004.0119999999997</v>
      </c>
      <c r="F103">
        <v>3879.2</v>
      </c>
      <c r="G103">
        <v>3621.22</v>
      </c>
      <c r="H103">
        <v>0.77576081699999999</v>
      </c>
      <c r="I103">
        <v>0.72560003900000003</v>
      </c>
      <c r="J103">
        <v>7.7423329999999997E-3</v>
      </c>
      <c r="K103">
        <v>2.0272150000000002E-3</v>
      </c>
      <c r="L103">
        <v>0.77987979787999995</v>
      </c>
      <c r="M103">
        <v>2.81534065</v>
      </c>
      <c r="N103">
        <v>0.77987979787999995</v>
      </c>
      <c r="O103">
        <v>2.81534065</v>
      </c>
      <c r="P103">
        <v>2.8251337948500002</v>
      </c>
      <c r="Q103">
        <v>0.74492356618</v>
      </c>
      <c r="R103">
        <v>1.45677377752</v>
      </c>
      <c r="T103">
        <f>AVERAGE(F102/E102,F103/E103)</f>
        <v>0.77515621265185275</v>
      </c>
      <c r="U103">
        <f>AVERAGE(G102/E102,G103/E103)</f>
        <v>0.72356300389130612</v>
      </c>
      <c r="W103">
        <f>$AC$2*H103/T103</f>
        <v>7.7389314874440505E-3</v>
      </c>
      <c r="X103">
        <f>$AD$2*I103/U103</f>
        <v>2.0272011812010179E-3</v>
      </c>
      <c r="Y103">
        <f>(H103/T103-1)*1000</f>
        <v>0.77997742684510207</v>
      </c>
      <c r="Z103">
        <f>(I103/U103-1)*1000</f>
        <v>2.8152836694783634</v>
      </c>
    </row>
    <row r="104" spans="1:26" x14ac:dyDescent="0.2">
      <c r="B104">
        <v>4990.6049999999996</v>
      </c>
      <c r="C104">
        <v>3871.65</v>
      </c>
      <c r="D104">
        <v>3621.8850000000002</v>
      </c>
      <c r="E104">
        <v>4998.9120000000003</v>
      </c>
      <c r="F104">
        <v>3875.1010000000001</v>
      </c>
      <c r="G104">
        <v>3617.752</v>
      </c>
      <c r="H104">
        <v>0.775787805</v>
      </c>
      <c r="I104">
        <v>0.72574062100000003</v>
      </c>
      <c r="J104">
        <v>7.7421310000000002E-3</v>
      </c>
      <c r="K104">
        <v>2.027264E-3</v>
      </c>
      <c r="L104">
        <v>0.75373706654999995</v>
      </c>
      <c r="M104">
        <v>2.8396226957100001</v>
      </c>
      <c r="N104">
        <v>0.75373706654999995</v>
      </c>
      <c r="O104">
        <v>2.8396226957100001</v>
      </c>
      <c r="P104">
        <v>2.8500151322199998</v>
      </c>
      <c r="Q104">
        <v>0.71676865663</v>
      </c>
      <c r="R104">
        <v>1.46959495205</v>
      </c>
      <c r="T104">
        <f t="shared" ref="T104:T111" si="50">AVERAGE(F103/E103,F104/E104)</f>
        <v>0.77520342310266366</v>
      </c>
      <c r="U104">
        <f t="shared" ref="U104:U111" si="51">AVERAGE(G103/E103,G104/E104)</f>
        <v>0.72368560568820128</v>
      </c>
      <c r="W104">
        <f t="shared" ref="W104:W111" si="52">$AC$2*H104/T104</f>
        <v>7.7387293947617326E-3</v>
      </c>
      <c r="X104">
        <f t="shared" ref="X104:X111" si="53">$AD$2*I104/U104</f>
        <v>2.027250442121869E-3</v>
      </c>
      <c r="Y104">
        <f t="shared" ref="Y104:Y111" si="54">(H104/T104-1)*1000</f>
        <v>0.75384328799454892</v>
      </c>
      <c r="Z104">
        <f t="shared" ref="Z104:Z111" si="55">(I104/U104-1)*1000</f>
        <v>2.8396520473064069</v>
      </c>
    </row>
    <row r="105" spans="1:26" x14ac:dyDescent="0.2">
      <c r="B105">
        <v>4985.4170000000004</v>
      </c>
      <c r="C105">
        <v>3867.5970000000002</v>
      </c>
      <c r="D105">
        <v>3618.2579999999998</v>
      </c>
      <c r="E105">
        <v>4994.7259999999997</v>
      </c>
      <c r="F105">
        <v>3871.9389999999999</v>
      </c>
      <c r="G105">
        <v>3614.8319999999999</v>
      </c>
      <c r="H105">
        <v>0.77578207700000001</v>
      </c>
      <c r="I105">
        <v>0.72576839299999996</v>
      </c>
      <c r="J105">
        <v>7.7421369999999996E-3</v>
      </c>
      <c r="K105">
        <v>2.0272490000000001E-3</v>
      </c>
      <c r="L105">
        <v>0.75446716494999999</v>
      </c>
      <c r="M105">
        <v>2.83185002409</v>
      </c>
      <c r="N105">
        <v>0.75446716494999999</v>
      </c>
      <c r="O105">
        <v>2.83185002409</v>
      </c>
      <c r="P105">
        <v>2.8421702728899998</v>
      </c>
      <c r="Q105">
        <v>0.71774521602999997</v>
      </c>
      <c r="R105">
        <v>1.46555256897</v>
      </c>
      <c r="T105">
        <f t="shared" si="50"/>
        <v>0.7751971839239743</v>
      </c>
      <c r="U105">
        <f t="shared" si="51"/>
        <v>0.72371883450855945</v>
      </c>
      <c r="W105">
        <f t="shared" si="52"/>
        <v>7.7387345408902351E-3</v>
      </c>
      <c r="X105">
        <f t="shared" si="53"/>
        <v>2.0272349364269418E-3</v>
      </c>
      <c r="Y105">
        <f t="shared" si="54"/>
        <v>0.75450877293570251</v>
      </c>
      <c r="Z105">
        <f t="shared" si="55"/>
        <v>2.8319816947035559</v>
      </c>
    </row>
    <row r="106" spans="1:26" x14ac:dyDescent="0.2">
      <c r="B106">
        <v>4981.2740000000003</v>
      </c>
      <c r="C106">
        <v>3864.3719999999998</v>
      </c>
      <c r="D106">
        <v>3615.4389999999999</v>
      </c>
      <c r="E106">
        <v>4991.2950000000001</v>
      </c>
      <c r="F106">
        <v>3869.0070000000001</v>
      </c>
      <c r="G106">
        <v>3612.2890000000002</v>
      </c>
      <c r="H106">
        <v>0.77577990299999999</v>
      </c>
      <c r="I106">
        <v>0.72580602699999996</v>
      </c>
      <c r="J106">
        <v>7.7423049999999997E-3</v>
      </c>
      <c r="K106">
        <v>2.0273399999999999E-3</v>
      </c>
      <c r="L106">
        <v>0.77620964797000003</v>
      </c>
      <c r="M106">
        <v>2.8770198922999999</v>
      </c>
      <c r="N106">
        <v>0.77620964797000003</v>
      </c>
      <c r="O106">
        <v>2.8770198922999999</v>
      </c>
      <c r="P106">
        <v>2.8873526143400001</v>
      </c>
      <c r="Q106">
        <v>0.73940820388999995</v>
      </c>
      <c r="R106">
        <v>1.4888343997</v>
      </c>
      <c r="T106">
        <f t="shared" si="50"/>
        <v>0.77517821226505035</v>
      </c>
      <c r="U106">
        <f t="shared" si="51"/>
        <v>0.72372379142986776</v>
      </c>
      <c r="W106">
        <f t="shared" si="52"/>
        <v>7.7389022511090665E-3</v>
      </c>
      <c r="X106">
        <f t="shared" si="53"/>
        <v>2.0273261710474031E-3</v>
      </c>
      <c r="Y106">
        <f t="shared" si="54"/>
        <v>0.77619665443329211</v>
      </c>
      <c r="Z106">
        <f t="shared" si="55"/>
        <v>2.8771136099012828</v>
      </c>
    </row>
    <row r="107" spans="1:26" x14ac:dyDescent="0.2">
      <c r="B107">
        <v>4977.2780000000002</v>
      </c>
      <c r="C107">
        <v>3860.98</v>
      </c>
      <c r="D107">
        <v>3612.2849999999999</v>
      </c>
      <c r="E107">
        <v>4987.9189999999999</v>
      </c>
      <c r="F107">
        <v>3866.2669999999998</v>
      </c>
      <c r="G107">
        <v>3610.0770000000002</v>
      </c>
      <c r="H107">
        <v>0.77572113099999995</v>
      </c>
      <c r="I107">
        <v>0.72575508399999999</v>
      </c>
      <c r="J107">
        <v>7.7421139999999996E-3</v>
      </c>
      <c r="K107">
        <v>2.0271500000000001E-3</v>
      </c>
      <c r="L107">
        <v>0.75156790552999997</v>
      </c>
      <c r="M107">
        <v>2.78298873002</v>
      </c>
      <c r="N107">
        <v>0.75156790552999997</v>
      </c>
      <c r="O107">
        <v>2.78298873002</v>
      </c>
      <c r="P107">
        <v>2.79297249092</v>
      </c>
      <c r="Q107">
        <v>0.71600543808999995</v>
      </c>
      <c r="R107">
        <v>1.44020106035</v>
      </c>
      <c r="T107">
        <f t="shared" si="50"/>
        <v>0.77513859892612991</v>
      </c>
      <c r="U107">
        <f t="shared" si="51"/>
        <v>0.72374097581896613</v>
      </c>
      <c r="W107">
        <f t="shared" si="52"/>
        <v>7.7387114281501019E-3</v>
      </c>
      <c r="X107">
        <f t="shared" si="53"/>
        <v>2.0271357435972677E-3</v>
      </c>
      <c r="Y107">
        <f t="shared" si="54"/>
        <v>0.75151988905863831</v>
      </c>
      <c r="Z107">
        <f t="shared" si="55"/>
        <v>2.7829130149150672</v>
      </c>
    </row>
    <row r="108" spans="1:26" x14ac:dyDescent="0.2">
      <c r="B108">
        <v>4973.5140000000001</v>
      </c>
      <c r="C108">
        <v>3857.931</v>
      </c>
      <c r="D108">
        <v>3609.5540000000001</v>
      </c>
      <c r="E108">
        <v>4984.7020000000002</v>
      </c>
      <c r="F108">
        <v>3863.598</v>
      </c>
      <c r="G108">
        <v>3607.4749999999999</v>
      </c>
      <c r="H108">
        <v>0.77569518400000004</v>
      </c>
      <c r="I108">
        <v>0.72575532700000001</v>
      </c>
      <c r="J108">
        <v>7.7421540000000002E-3</v>
      </c>
      <c r="K108">
        <v>2.0271619999999999E-3</v>
      </c>
      <c r="L108">
        <v>0.75664448526000005</v>
      </c>
      <c r="M108">
        <v>2.78921340636</v>
      </c>
      <c r="N108">
        <v>0.75664448526000005</v>
      </c>
      <c r="O108">
        <v>2.78921340636</v>
      </c>
      <c r="P108">
        <v>2.7991663005</v>
      </c>
      <c r="Q108">
        <v>0.72117935750999995</v>
      </c>
      <c r="R108">
        <v>1.4433927499000001</v>
      </c>
      <c r="T108">
        <f t="shared" si="50"/>
        <v>0.77510866435158565</v>
      </c>
      <c r="U108">
        <f t="shared" si="51"/>
        <v>0.7237367099076959</v>
      </c>
      <c r="W108">
        <f t="shared" si="52"/>
        <v>7.7387514347701395E-3</v>
      </c>
      <c r="X108">
        <f t="shared" si="53"/>
        <v>2.0271483708525027E-3</v>
      </c>
      <c r="Y108">
        <f t="shared" si="54"/>
        <v>0.75669344878903644</v>
      </c>
      <c r="Z108">
        <f t="shared" si="55"/>
        <v>2.7891594618181248</v>
      </c>
    </row>
    <row r="109" spans="1:26" x14ac:dyDescent="0.2">
      <c r="B109">
        <v>4969.6440000000002</v>
      </c>
      <c r="C109">
        <v>3854.7939999999999</v>
      </c>
      <c r="D109">
        <v>3606.5970000000002</v>
      </c>
      <c r="E109">
        <v>4981.4750000000004</v>
      </c>
      <c r="F109">
        <v>3860.875</v>
      </c>
      <c r="G109">
        <v>3605.0859999999998</v>
      </c>
      <c r="H109">
        <v>0.77566800599999997</v>
      </c>
      <c r="I109">
        <v>0.72572540600000002</v>
      </c>
      <c r="J109">
        <v>7.7422799999999998E-3</v>
      </c>
      <c r="K109">
        <v>2.02717E-3</v>
      </c>
      <c r="L109">
        <v>0.77292793193999998</v>
      </c>
      <c r="M109">
        <v>2.7931952551000001</v>
      </c>
      <c r="N109">
        <v>0.77292793193999998</v>
      </c>
      <c r="O109">
        <v>2.7931952551000001</v>
      </c>
      <c r="P109">
        <v>2.8029242066400002</v>
      </c>
      <c r="Q109">
        <v>0.73820371301999999</v>
      </c>
      <c r="R109">
        <v>1.4453292061</v>
      </c>
      <c r="T109">
        <f t="shared" si="50"/>
        <v>0.77506880804596223</v>
      </c>
      <c r="U109">
        <f t="shared" si="51"/>
        <v>0.72370388190397639</v>
      </c>
      <c r="W109">
        <f t="shared" si="52"/>
        <v>7.7388782277530432E-3</v>
      </c>
      <c r="X109">
        <f t="shared" si="53"/>
        <v>2.0271567466979218E-3</v>
      </c>
      <c r="Y109">
        <f t="shared" si="54"/>
        <v>0.77309001190273285</v>
      </c>
      <c r="Z109">
        <f t="shared" si="55"/>
        <v>2.7933028225650691</v>
      </c>
    </row>
    <row r="110" spans="1:26" x14ac:dyDescent="0.2">
      <c r="B110">
        <v>4966.01</v>
      </c>
      <c r="C110">
        <v>3851.7109999999998</v>
      </c>
      <c r="D110">
        <v>3603.953</v>
      </c>
      <c r="E110">
        <v>4978.3519999999999</v>
      </c>
      <c r="F110">
        <v>3858.2449999999999</v>
      </c>
      <c r="G110">
        <v>3602.777</v>
      </c>
      <c r="H110">
        <v>0.77561483099999995</v>
      </c>
      <c r="I110">
        <v>0.72572407500000002</v>
      </c>
      <c r="J110">
        <v>7.7421829999999997E-3</v>
      </c>
      <c r="K110">
        <v>2.0271960000000002E-3</v>
      </c>
      <c r="L110">
        <v>0.76041503740000005</v>
      </c>
      <c r="M110">
        <v>2.8056307462299999</v>
      </c>
      <c r="N110">
        <v>0.76041503740000005</v>
      </c>
      <c r="O110">
        <v>2.8056307462299999</v>
      </c>
      <c r="P110">
        <v>2.8156528970000001</v>
      </c>
      <c r="Q110">
        <v>0.72470590088999998</v>
      </c>
      <c r="R110">
        <v>1.4518882984100001</v>
      </c>
      <c r="T110">
        <f t="shared" si="50"/>
        <v>0.77502550338267429</v>
      </c>
      <c r="U110">
        <f t="shared" si="51"/>
        <v>0.72369359273664013</v>
      </c>
      <c r="W110">
        <f t="shared" si="52"/>
        <v>7.7387800794452913E-3</v>
      </c>
      <c r="X110">
        <f t="shared" si="53"/>
        <v>2.0271818500362409E-3</v>
      </c>
      <c r="Y110">
        <f t="shared" si="54"/>
        <v>0.76039770917657457</v>
      </c>
      <c r="Z110">
        <f t="shared" si="55"/>
        <v>2.8057209345762057</v>
      </c>
    </row>
    <row r="111" spans="1:26" x14ac:dyDescent="0.2">
      <c r="B111">
        <v>4962.491</v>
      </c>
      <c r="C111">
        <v>3848.741</v>
      </c>
      <c r="D111">
        <v>3601.3850000000002</v>
      </c>
      <c r="E111">
        <v>4975.3760000000002</v>
      </c>
      <c r="F111">
        <v>3855.672</v>
      </c>
      <c r="G111">
        <v>3600.4180000000001</v>
      </c>
      <c r="H111">
        <v>0.77556634899999999</v>
      </c>
      <c r="I111">
        <v>0.72572108700000004</v>
      </c>
      <c r="J111">
        <v>7.7421770000000003E-3</v>
      </c>
      <c r="K111">
        <v>2.027259E-3</v>
      </c>
      <c r="L111">
        <v>0.75972707486000002</v>
      </c>
      <c r="M111">
        <v>2.8369457201100001</v>
      </c>
      <c r="N111">
        <v>0.75972707486000002</v>
      </c>
      <c r="O111">
        <v>2.8369457201100001</v>
      </c>
      <c r="P111">
        <v>2.8472234060499999</v>
      </c>
      <c r="Q111">
        <v>0.72314229128999996</v>
      </c>
      <c r="R111">
        <v>1.4681564032700001</v>
      </c>
      <c r="T111">
        <f t="shared" si="50"/>
        <v>0.77497766869570284</v>
      </c>
      <c r="U111">
        <f t="shared" si="51"/>
        <v>0.72366805066399209</v>
      </c>
      <c r="W111">
        <f t="shared" si="52"/>
        <v>7.7387739833533024E-3</v>
      </c>
      <c r="X111">
        <f t="shared" si="53"/>
        <v>2.027245053260416E-3</v>
      </c>
      <c r="Y111">
        <f t="shared" si="54"/>
        <v>0.75960937724550703</v>
      </c>
      <c r="Z111">
        <f t="shared" si="55"/>
        <v>2.8369862869090934</v>
      </c>
    </row>
    <row r="113" spans="1:26" x14ac:dyDescent="0.2">
      <c r="A113" t="s">
        <v>17</v>
      </c>
      <c r="B113">
        <f>AVERAGE(B102:B111)</f>
        <v>4978.0705555555569</v>
      </c>
      <c r="C113">
        <f t="shared" ref="C113:R113" si="56">AVERAGE(C102:C111)</f>
        <v>3861.5321111111107</v>
      </c>
      <c r="D113">
        <f t="shared" si="56"/>
        <v>3612.7495555555556</v>
      </c>
      <c r="E113">
        <f t="shared" si="56"/>
        <v>4990.4168999999993</v>
      </c>
      <c r="F113">
        <f t="shared" si="56"/>
        <v>3868.1112000000003</v>
      </c>
      <c r="G113">
        <f t="shared" si="56"/>
        <v>3611.4592999999995</v>
      </c>
      <c r="H113">
        <f t="shared" si="56"/>
        <v>0.77570845588888893</v>
      </c>
      <c r="I113">
        <f t="shared" si="56"/>
        <v>0.72573289544444441</v>
      </c>
      <c r="J113">
        <f t="shared" si="56"/>
        <v>7.7422015555555545E-3</v>
      </c>
      <c r="K113">
        <f t="shared" si="56"/>
        <v>2.0272227777777779E-3</v>
      </c>
      <c r="L113">
        <f t="shared" si="56"/>
        <v>0.76284179025999999</v>
      </c>
      <c r="M113">
        <f t="shared" si="56"/>
        <v>2.8190896799911109</v>
      </c>
      <c r="N113">
        <f t="shared" si="56"/>
        <v>0.76284179025999999</v>
      </c>
      <c r="O113">
        <f t="shared" si="56"/>
        <v>2.8190896799911109</v>
      </c>
      <c r="P113">
        <f t="shared" si="56"/>
        <v>2.8291790128233334</v>
      </c>
      <c r="Q113">
        <f t="shared" si="56"/>
        <v>0.72689803816999998</v>
      </c>
      <c r="R113">
        <f t="shared" si="56"/>
        <v>1.4588581573633332</v>
      </c>
    </row>
    <row r="114" spans="1:26" x14ac:dyDescent="0.2">
      <c r="A114" t="s">
        <v>18</v>
      </c>
      <c r="B114">
        <f>STDEV(B102:B111)</f>
        <v>11.390583765890856</v>
      </c>
      <c r="C114">
        <f t="shared" ref="C114:R114" si="57">STDEV(C102:C111)</f>
        <v>9.1900583573289687</v>
      </c>
      <c r="D114">
        <f t="shared" si="57"/>
        <v>8.1825049054538663</v>
      </c>
      <c r="E114">
        <f t="shared" si="57"/>
        <v>10.829005304171501</v>
      </c>
      <c r="F114">
        <f t="shared" si="57"/>
        <v>8.7369439584635931</v>
      </c>
      <c r="G114">
        <f t="shared" si="57"/>
        <v>7.6611746713179452</v>
      </c>
      <c r="H114">
        <f t="shared" si="57"/>
        <v>7.9447866361298593E-5</v>
      </c>
      <c r="I114">
        <f t="shared" si="57"/>
        <v>5.6554904703532116E-5</v>
      </c>
      <c r="J114">
        <f t="shared" si="57"/>
        <v>8.2274101500800642E-8</v>
      </c>
      <c r="K114">
        <f t="shared" si="57"/>
        <v>6.1230665882695486E-8</v>
      </c>
      <c r="L114">
        <f t="shared" si="57"/>
        <v>1.0635151432609066E-2</v>
      </c>
      <c r="M114">
        <f t="shared" si="57"/>
        <v>3.0250554668703602E-2</v>
      </c>
      <c r="N114">
        <f t="shared" si="57"/>
        <v>1.0635151432609066E-2</v>
      </c>
      <c r="O114">
        <f t="shared" si="57"/>
        <v>3.0250554668703602E-2</v>
      </c>
      <c r="P114">
        <f t="shared" si="57"/>
        <v>3.0440504112022607E-2</v>
      </c>
      <c r="Q114">
        <f t="shared" si="57"/>
        <v>1.0987969894271404E-2</v>
      </c>
      <c r="R114">
        <f t="shared" si="57"/>
        <v>1.5685776123962894E-2</v>
      </c>
      <c r="T114">
        <f t="shared" ref="T114:Z114" si="58">AVERAGE(T103:T112)</f>
        <v>0.77511714170506618</v>
      </c>
      <c r="U114">
        <f t="shared" si="58"/>
        <v>0.72369271628324505</v>
      </c>
      <c r="W114">
        <f t="shared" si="58"/>
        <v>7.7387992030752183E-3</v>
      </c>
      <c r="X114">
        <f t="shared" si="58"/>
        <v>2.0272089439157316E-3</v>
      </c>
      <c r="Y114">
        <f t="shared" si="58"/>
        <v>0.76287073093123725</v>
      </c>
      <c r="Z114">
        <f t="shared" si="58"/>
        <v>2.8191237269081304</v>
      </c>
    </row>
    <row r="115" spans="1:26" x14ac:dyDescent="0.2">
      <c r="T115">
        <f t="shared" ref="T115:Z115" si="59">STDEV(T103:T112)</f>
        <v>7.8919350835634708E-5</v>
      </c>
      <c r="U115">
        <f t="shared" si="59"/>
        <v>5.4224009241673366E-5</v>
      </c>
      <c r="W115">
        <f t="shared" si="59"/>
        <v>8.2466164323286937E-8</v>
      </c>
      <c r="X115">
        <f t="shared" si="59"/>
        <v>6.1227105037223941E-8</v>
      </c>
      <c r="Y115">
        <f t="shared" si="59"/>
        <v>1.0664325715230667E-2</v>
      </c>
      <c r="Z115">
        <f t="shared" si="59"/>
        <v>3.0287806299377388E-2</v>
      </c>
    </row>
    <row r="116" spans="1:26" x14ac:dyDescent="0.2">
      <c r="A116" t="s">
        <v>64</v>
      </c>
    </row>
    <row r="117" spans="1:26" x14ac:dyDescent="0.2">
      <c r="A117" t="s">
        <v>57</v>
      </c>
    </row>
    <row r="119" spans="1:26" x14ac:dyDescent="0.2"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  <c r="T119" t="s">
        <v>150</v>
      </c>
      <c r="U119" t="s">
        <v>151</v>
      </c>
      <c r="W119" t="s">
        <v>8</v>
      </c>
      <c r="X119" t="s">
        <v>9</v>
      </c>
      <c r="Y119" t="s">
        <v>152</v>
      </c>
      <c r="Z119" t="s">
        <v>153</v>
      </c>
    </row>
    <row r="120" spans="1:26" x14ac:dyDescent="0.2">
      <c r="E120">
        <v>4968.9530000000004</v>
      </c>
      <c r="F120">
        <v>3847.84</v>
      </c>
      <c r="G120">
        <v>3589.4110000000001</v>
      </c>
    </row>
    <row r="121" spans="1:26" x14ac:dyDescent="0.2">
      <c r="B121">
        <v>5070.6549999999997</v>
      </c>
      <c r="C121">
        <v>3929.6089999999999</v>
      </c>
      <c r="D121">
        <v>3673.4760000000001</v>
      </c>
      <c r="E121">
        <v>4970.1930000000002</v>
      </c>
      <c r="F121">
        <v>3849.3580000000002</v>
      </c>
      <c r="G121">
        <v>3591.3310000000001</v>
      </c>
      <c r="H121">
        <v>0.77497066000000003</v>
      </c>
      <c r="I121">
        <v>0.72445786499999998</v>
      </c>
      <c r="J121">
        <v>7.7416760000000003E-3</v>
      </c>
      <c r="K121">
        <v>2.0270840000000002E-3</v>
      </c>
      <c r="L121">
        <v>0.69486986971999998</v>
      </c>
      <c r="M121">
        <v>2.75057523672</v>
      </c>
      <c r="N121">
        <v>0.69486986971999998</v>
      </c>
      <c r="O121">
        <v>2.75057523672</v>
      </c>
      <c r="P121">
        <v>2.7611937381099998</v>
      </c>
      <c r="Q121">
        <v>0.65722507916999995</v>
      </c>
      <c r="R121">
        <v>1.42382521905</v>
      </c>
      <c r="T121">
        <f>AVERAGE(F120/E120,F121/E121)</f>
        <v>0.77443252472811352</v>
      </c>
      <c r="U121">
        <f>AVERAGE(G120/E120,G121/E121)</f>
        <v>0.72247071048453881</v>
      </c>
      <c r="W121">
        <f>$AC$2*H121/T121</f>
        <v>7.7382734135784548E-3</v>
      </c>
      <c r="X121">
        <f>$AD$2*I121/U121</f>
        <v>2.0270702170774942E-3</v>
      </c>
      <c r="Y121">
        <f>(H121/T121-1)*1000</f>
        <v>0.69487689979896849</v>
      </c>
      <c r="Z121">
        <f>(I121/U121-1)*1000</f>
        <v>2.7504983753992018</v>
      </c>
    </row>
    <row r="122" spans="1:26" x14ac:dyDescent="0.2">
      <c r="B122">
        <v>5063.3519999999999</v>
      </c>
      <c r="C122">
        <v>3924.2130000000002</v>
      </c>
      <c r="D122">
        <v>3668.93</v>
      </c>
      <c r="E122">
        <v>4963.0659999999998</v>
      </c>
      <c r="F122">
        <v>3843.933</v>
      </c>
      <c r="G122">
        <v>3586.5949999999998</v>
      </c>
      <c r="H122">
        <v>0.77502278599999996</v>
      </c>
      <c r="I122">
        <v>0.72460486499999999</v>
      </c>
      <c r="J122">
        <v>7.7415399999999999E-3</v>
      </c>
      <c r="K122">
        <v>2.0270890000000001E-3</v>
      </c>
      <c r="L122">
        <v>0.67727495014000005</v>
      </c>
      <c r="M122">
        <v>2.75307158163</v>
      </c>
      <c r="N122">
        <v>0.67727495014000005</v>
      </c>
      <c r="O122">
        <v>2.75307158163</v>
      </c>
      <c r="P122">
        <v>2.7639851814899998</v>
      </c>
      <c r="Q122">
        <v>0.63864723561000003</v>
      </c>
      <c r="R122">
        <v>1.42526368185</v>
      </c>
      <c r="T122">
        <f t="shared" ref="T122:T130" si="60">AVERAGE(F121/E121,F122/E122)</f>
        <v>0.77449818514273749</v>
      </c>
      <c r="U122">
        <f t="shared" ref="U122:U130" si="61">AVERAGE(G121/E121,G122/E122)</f>
        <v>0.72261543740053846</v>
      </c>
      <c r="W122">
        <f t="shared" ref="W122:W130" si="62">$AC$2*H122/T122</f>
        <v>7.7381378250161777E-3</v>
      </c>
      <c r="X122">
        <f t="shared" ref="X122:X130" si="63">$AD$2*I122/U122</f>
        <v>2.027075462408749E-3</v>
      </c>
      <c r="Y122">
        <f t="shared" ref="Y122:Y130" si="64">(H122/T122-1)*1000</f>
        <v>0.67734291354826226</v>
      </c>
      <c r="Z122">
        <f t="shared" ref="Z122:Z130" si="65">(I122/U122-1)*1000</f>
        <v>2.7530931343207055</v>
      </c>
    </row>
    <row r="123" spans="1:26" x14ac:dyDescent="0.2">
      <c r="B123">
        <v>5056.7470000000003</v>
      </c>
      <c r="C123">
        <v>3919.165</v>
      </c>
      <c r="D123">
        <v>3664.3539999999998</v>
      </c>
      <c r="E123">
        <v>4957.991</v>
      </c>
      <c r="F123">
        <v>3840.0140000000001</v>
      </c>
      <c r="G123">
        <v>3583.3209999999999</v>
      </c>
      <c r="H123">
        <v>0.77503681300000005</v>
      </c>
      <c r="I123">
        <v>0.72464647500000001</v>
      </c>
      <c r="J123">
        <v>7.7415729999999999E-3</v>
      </c>
      <c r="K123">
        <v>2.0269770000000001E-3</v>
      </c>
      <c r="L123">
        <v>0.68155709243999996</v>
      </c>
      <c r="M123">
        <v>2.6976948597999999</v>
      </c>
      <c r="N123">
        <v>0.68155709243999996</v>
      </c>
      <c r="O123">
        <v>2.6976948597999999</v>
      </c>
      <c r="P123">
        <v>2.7081085623900001</v>
      </c>
      <c r="Q123">
        <v>0.64463751157000004</v>
      </c>
      <c r="R123">
        <v>1.3964694501799999</v>
      </c>
      <c r="T123">
        <f t="shared" si="60"/>
        <v>0.77450890625369562</v>
      </c>
      <c r="U123">
        <f t="shared" si="61"/>
        <v>0.72269680553045801</v>
      </c>
      <c r="W123">
        <f t="shared" si="62"/>
        <v>7.738170759374793E-3</v>
      </c>
      <c r="X123">
        <f t="shared" si="63"/>
        <v>2.0269636253209223E-3</v>
      </c>
      <c r="Y123">
        <f t="shared" si="64"/>
        <v>0.68160190546806554</v>
      </c>
      <c r="Z123">
        <f t="shared" si="65"/>
        <v>2.6977695966303727</v>
      </c>
    </row>
    <row r="124" spans="1:26" x14ac:dyDescent="0.2">
      <c r="B124">
        <v>5051.8580000000002</v>
      </c>
      <c r="C124">
        <v>3915.2620000000002</v>
      </c>
      <c r="D124">
        <v>3660.8820000000001</v>
      </c>
      <c r="E124">
        <v>4954.4650000000001</v>
      </c>
      <c r="F124">
        <v>3837.0610000000001</v>
      </c>
      <c r="G124">
        <v>3580.5929999999998</v>
      </c>
      <c r="H124">
        <v>0.77501430199999999</v>
      </c>
      <c r="I124">
        <v>0.72466044699999999</v>
      </c>
      <c r="J124">
        <v>7.7415610000000001E-3</v>
      </c>
      <c r="K124">
        <v>2.0269559999999999E-3</v>
      </c>
      <c r="L124">
        <v>0.67998594730999995</v>
      </c>
      <c r="M124">
        <v>2.68714690449</v>
      </c>
      <c r="N124">
        <v>0.67998594730999995</v>
      </c>
      <c r="O124">
        <v>2.68714690449</v>
      </c>
      <c r="P124">
        <v>2.69750277232</v>
      </c>
      <c r="Q124">
        <v>0.64326747619000002</v>
      </c>
      <c r="R124">
        <v>1.3910040071800001</v>
      </c>
      <c r="T124">
        <f t="shared" si="60"/>
        <v>0.77448766692894422</v>
      </c>
      <c r="U124">
        <f t="shared" si="61"/>
        <v>0.72271835921187821</v>
      </c>
      <c r="W124">
        <f t="shared" si="62"/>
        <v>7.7381582068312528E-3</v>
      </c>
      <c r="X124">
        <f t="shared" si="63"/>
        <v>2.0269422560149986E-3</v>
      </c>
      <c r="Y124">
        <f t="shared" si="64"/>
        <v>0.67997864077562475</v>
      </c>
      <c r="Z124">
        <f t="shared" si="65"/>
        <v>2.6871986346654886</v>
      </c>
    </row>
    <row r="125" spans="1:26" x14ac:dyDescent="0.2">
      <c r="B125">
        <v>5047.875</v>
      </c>
      <c r="C125">
        <v>3912.0079999999998</v>
      </c>
      <c r="D125">
        <v>3658.05</v>
      </c>
      <c r="E125">
        <v>4951.2579999999998</v>
      </c>
      <c r="F125">
        <v>3834.5889999999999</v>
      </c>
      <c r="G125">
        <v>3578.3180000000002</v>
      </c>
      <c r="H125">
        <v>0.77498119300000001</v>
      </c>
      <c r="I125">
        <v>0.72467135000000005</v>
      </c>
      <c r="J125">
        <v>7.7414420000000003E-3</v>
      </c>
      <c r="K125">
        <v>2.027025E-3</v>
      </c>
      <c r="L125">
        <v>0.66464425012999995</v>
      </c>
      <c r="M125">
        <v>2.7213545504700001</v>
      </c>
      <c r="N125">
        <v>0.66464425012999995</v>
      </c>
      <c r="O125">
        <v>2.7213545504700001</v>
      </c>
      <c r="P125">
        <v>2.7322180784099999</v>
      </c>
      <c r="Q125">
        <v>0.62620964440000004</v>
      </c>
      <c r="R125">
        <v>1.40889361476</v>
      </c>
      <c r="T125">
        <f t="shared" si="60"/>
        <v>0.77446643761312428</v>
      </c>
      <c r="U125">
        <f t="shared" si="61"/>
        <v>0.72270454300292686</v>
      </c>
      <c r="W125">
        <f t="shared" si="62"/>
        <v>7.738039734580932E-3</v>
      </c>
      <c r="X125">
        <f t="shared" si="63"/>
        <v>2.0270115030985776E-3</v>
      </c>
      <c r="Y125">
        <f t="shared" si="64"/>
        <v>0.66465809475513282</v>
      </c>
      <c r="Z125">
        <f t="shared" si="65"/>
        <v>2.7214537615896095</v>
      </c>
    </row>
    <row r="126" spans="1:26" x14ac:dyDescent="0.2">
      <c r="B126">
        <v>5044.0649999999996</v>
      </c>
      <c r="C126">
        <v>3908.817</v>
      </c>
      <c r="D126">
        <v>3655.2979999999998</v>
      </c>
      <c r="E126">
        <v>4948.1710000000003</v>
      </c>
      <c r="F126">
        <v>3831.9450000000002</v>
      </c>
      <c r="G126">
        <v>3575.904</v>
      </c>
      <c r="H126">
        <v>0.774933753</v>
      </c>
      <c r="I126">
        <v>0.72467292100000003</v>
      </c>
      <c r="J126">
        <v>7.7412109999999996E-3</v>
      </c>
      <c r="K126">
        <v>2.0270689999999998E-3</v>
      </c>
      <c r="L126">
        <v>0.63485711092999997</v>
      </c>
      <c r="M126">
        <v>2.74321843278</v>
      </c>
      <c r="N126">
        <v>0.63485711092999997</v>
      </c>
      <c r="O126">
        <v>2.74321843278</v>
      </c>
      <c r="P126">
        <v>2.7547193858300001</v>
      </c>
      <c r="Q126">
        <v>0.59428542939999995</v>
      </c>
      <c r="R126">
        <v>1.4204889035999999</v>
      </c>
      <c r="T126">
        <f t="shared" si="60"/>
        <v>0.77444203307207871</v>
      </c>
      <c r="U126">
        <f t="shared" si="61"/>
        <v>0.72269036354691552</v>
      </c>
      <c r="W126">
        <f t="shared" si="62"/>
        <v>7.7378098846243399E-3</v>
      </c>
      <c r="X126">
        <f t="shared" si="63"/>
        <v>2.0270556682270369E-3</v>
      </c>
      <c r="Y126">
        <f t="shared" si="64"/>
        <v>0.63493445206064258</v>
      </c>
      <c r="Z126">
        <f t="shared" si="65"/>
        <v>2.74330135433698</v>
      </c>
    </row>
    <row r="127" spans="1:26" x14ac:dyDescent="0.2">
      <c r="B127">
        <v>5040.4089999999997</v>
      </c>
      <c r="C127">
        <v>3905.8339999999998</v>
      </c>
      <c r="D127">
        <v>3652.1610000000001</v>
      </c>
      <c r="E127">
        <v>4945.2619999999997</v>
      </c>
      <c r="F127">
        <v>3829.402</v>
      </c>
      <c r="G127">
        <v>3573.491</v>
      </c>
      <c r="H127">
        <v>0.77490429900000002</v>
      </c>
      <c r="I127">
        <v>0.72457629000000001</v>
      </c>
      <c r="J127">
        <v>7.7414659999999998E-3</v>
      </c>
      <c r="K127">
        <v>2.0269390000000002E-3</v>
      </c>
      <c r="L127">
        <v>0.66776746447000002</v>
      </c>
      <c r="M127">
        <v>2.67878487649</v>
      </c>
      <c r="N127">
        <v>0.66776746447000002</v>
      </c>
      <c r="O127">
        <v>2.67878487649</v>
      </c>
      <c r="P127">
        <v>2.6892667602999998</v>
      </c>
      <c r="Q127">
        <v>0.63063718732999996</v>
      </c>
      <c r="R127">
        <v>1.3867597539400001</v>
      </c>
      <c r="T127">
        <f t="shared" si="60"/>
        <v>0.77438710249917975</v>
      </c>
      <c r="U127">
        <f t="shared" si="61"/>
        <v>0.72264045337982963</v>
      </c>
      <c r="W127">
        <f t="shared" si="62"/>
        <v>7.7380646376964254E-3</v>
      </c>
      <c r="X127">
        <f t="shared" si="63"/>
        <v>2.0269253546654599E-3</v>
      </c>
      <c r="Y127">
        <f t="shared" si="64"/>
        <v>0.66787850566085716</v>
      </c>
      <c r="Z127">
        <f t="shared" si="65"/>
        <v>2.6788378800499668</v>
      </c>
    </row>
    <row r="128" spans="1:26" x14ac:dyDescent="0.2">
      <c r="B128">
        <v>5036.9080000000004</v>
      </c>
      <c r="C128">
        <v>3902.931</v>
      </c>
      <c r="D128">
        <v>3649.5129999999999</v>
      </c>
      <c r="E128">
        <v>4942.5820000000003</v>
      </c>
      <c r="F128">
        <v>3827.1309999999999</v>
      </c>
      <c r="G128">
        <v>3571.4879999999998</v>
      </c>
      <c r="H128">
        <v>0.77486658500000005</v>
      </c>
      <c r="I128">
        <v>0.72455425900000003</v>
      </c>
      <c r="J128">
        <v>7.741581E-3</v>
      </c>
      <c r="K128">
        <v>2.0269839999999999E-3</v>
      </c>
      <c r="L128">
        <v>0.68260290931000001</v>
      </c>
      <c r="M128">
        <v>2.7012238904600001</v>
      </c>
      <c r="N128">
        <v>0.68260290931000001</v>
      </c>
      <c r="O128">
        <v>2.7012238904600001</v>
      </c>
      <c r="P128">
        <v>2.7116487956999999</v>
      </c>
      <c r="Q128">
        <v>0.64564312234999999</v>
      </c>
      <c r="R128">
        <v>1.3982938194200001</v>
      </c>
      <c r="T128">
        <f t="shared" si="60"/>
        <v>0.77433795951244444</v>
      </c>
      <c r="U128">
        <f t="shared" si="61"/>
        <v>0.72260231674326192</v>
      </c>
      <c r="W128">
        <f t="shared" si="62"/>
        <v>7.738179100659476E-3</v>
      </c>
      <c r="X128">
        <f t="shared" si="63"/>
        <v>2.0269706966561745E-3</v>
      </c>
      <c r="Y128">
        <f t="shared" si="64"/>
        <v>0.68268058030951373</v>
      </c>
      <c r="Z128">
        <f t="shared" si="65"/>
        <v>2.7012676426716453</v>
      </c>
    </row>
    <row r="129" spans="1:26" x14ac:dyDescent="0.2">
      <c r="B129">
        <v>5033.62</v>
      </c>
      <c r="C129">
        <v>3900.116</v>
      </c>
      <c r="D129">
        <v>3646.857</v>
      </c>
      <c r="E129">
        <v>4940.027</v>
      </c>
      <c r="F129">
        <v>3824.91</v>
      </c>
      <c r="G129">
        <v>3569.3919999999998</v>
      </c>
      <c r="H129">
        <v>0.77481343400000002</v>
      </c>
      <c r="I129">
        <v>0.72449990600000003</v>
      </c>
      <c r="J129">
        <v>7.7414939999999998E-3</v>
      </c>
      <c r="K129">
        <v>2.026922E-3</v>
      </c>
      <c r="L129">
        <v>0.67134149850000002</v>
      </c>
      <c r="M129">
        <v>2.67047997904</v>
      </c>
      <c r="N129">
        <v>0.67134149850000002</v>
      </c>
      <c r="O129">
        <v>2.67047997904</v>
      </c>
      <c r="P129">
        <v>2.68084097278</v>
      </c>
      <c r="Q129">
        <v>0.63462002551999996</v>
      </c>
      <c r="R129">
        <v>1.38241768648</v>
      </c>
      <c r="T129">
        <f t="shared" si="60"/>
        <v>0.77429360376989265</v>
      </c>
      <c r="U129">
        <f t="shared" si="61"/>
        <v>0.72257031877002076</v>
      </c>
      <c r="W129">
        <f t="shared" si="62"/>
        <v>7.738091564500631E-3</v>
      </c>
      <c r="X129">
        <f t="shared" si="63"/>
        <v>2.02690839658538E-3</v>
      </c>
      <c r="Y129">
        <f t="shared" si="64"/>
        <v>0.67136061511607892</v>
      </c>
      <c r="Z129">
        <f t="shared" si="65"/>
        <v>2.6704490619873233</v>
      </c>
    </row>
    <row r="130" spans="1:26" x14ac:dyDescent="0.2">
      <c r="B130">
        <v>5030.1440000000002</v>
      </c>
      <c r="C130">
        <v>3897.1260000000002</v>
      </c>
      <c r="D130">
        <v>3644.0749999999998</v>
      </c>
      <c r="E130">
        <v>4937.0609999999997</v>
      </c>
      <c r="F130">
        <v>3822.4720000000002</v>
      </c>
      <c r="G130">
        <v>3566.982</v>
      </c>
      <c r="H130">
        <v>0.77475430000000001</v>
      </c>
      <c r="I130">
        <v>0.72444752999999995</v>
      </c>
      <c r="J130">
        <v>7.7412920000000003E-3</v>
      </c>
      <c r="K130">
        <v>2.026922E-3</v>
      </c>
      <c r="L130">
        <v>0.64527501317000002</v>
      </c>
      <c r="M130">
        <v>2.6705105372900002</v>
      </c>
      <c r="N130">
        <v>0.64527501317000002</v>
      </c>
      <c r="O130">
        <v>2.6705105372900002</v>
      </c>
      <c r="P130">
        <v>2.6812800342099998</v>
      </c>
      <c r="Q130">
        <v>0.60719572729000004</v>
      </c>
      <c r="R130">
        <v>1.38264394878</v>
      </c>
      <c r="T130">
        <f t="shared" si="60"/>
        <v>0.77425471530583323</v>
      </c>
      <c r="U130">
        <f t="shared" si="61"/>
        <v>0.72251800528848564</v>
      </c>
      <c r="W130">
        <f t="shared" si="62"/>
        <v>7.7378896221555419E-3</v>
      </c>
      <c r="X130">
        <f t="shared" si="63"/>
        <v>2.0269086125304973E-3</v>
      </c>
      <c r="Y130">
        <f t="shared" si="64"/>
        <v>0.64524591751369265</v>
      </c>
      <c r="Z130">
        <f t="shared" si="65"/>
        <v>2.6705558856541245</v>
      </c>
    </row>
    <row r="132" spans="1:26" x14ac:dyDescent="0.2">
      <c r="A132" t="s">
        <v>17</v>
      </c>
      <c r="B132">
        <f>AVERAGE(B121:B130)</f>
        <v>5047.5632999999998</v>
      </c>
      <c r="C132">
        <f t="shared" ref="C132:R132" si="66">AVERAGE(C121:C130)</f>
        <v>3911.5081000000005</v>
      </c>
      <c r="D132">
        <f t="shared" si="66"/>
        <v>3657.3595999999989</v>
      </c>
      <c r="E132">
        <f t="shared" si="66"/>
        <v>4951.0076000000008</v>
      </c>
      <c r="F132">
        <f t="shared" si="66"/>
        <v>3834.0815000000011</v>
      </c>
      <c r="G132">
        <f t="shared" si="66"/>
        <v>3577.7415000000001</v>
      </c>
      <c r="H132">
        <f t="shared" si="66"/>
        <v>0.77492981250000004</v>
      </c>
      <c r="I132">
        <f t="shared" si="66"/>
        <v>0.72457919079999999</v>
      </c>
      <c r="J132">
        <f t="shared" si="66"/>
        <v>7.7414835999999997E-3</v>
      </c>
      <c r="K132">
        <f t="shared" si="66"/>
        <v>2.0269966999999999E-3</v>
      </c>
      <c r="L132">
        <f t="shared" si="66"/>
        <v>0.67001761061199994</v>
      </c>
      <c r="M132">
        <f t="shared" si="66"/>
        <v>2.7074060849169994</v>
      </c>
      <c r="N132">
        <f t="shared" si="66"/>
        <v>0.67001761061199994</v>
      </c>
      <c r="O132">
        <f t="shared" si="66"/>
        <v>2.7074060849169994</v>
      </c>
      <c r="P132">
        <f t="shared" si="66"/>
        <v>2.7180764281540002</v>
      </c>
      <c r="Q132">
        <f t="shared" si="66"/>
        <v>0.63223684388299994</v>
      </c>
      <c r="R132">
        <f t="shared" si="66"/>
        <v>1.4016060085239999</v>
      </c>
      <c r="T132">
        <f t="shared" ref="T132:Z132" si="67">AVERAGE(T121:T130)</f>
        <v>0.77441091348260449</v>
      </c>
      <c r="U132">
        <f t="shared" si="67"/>
        <v>0.72262273133588528</v>
      </c>
      <c r="W132">
        <f t="shared" si="67"/>
        <v>7.7380814749018036E-3</v>
      </c>
      <c r="X132">
        <f t="shared" si="67"/>
        <v>2.0269831792585286E-3</v>
      </c>
      <c r="Y132">
        <f t="shared" si="67"/>
        <v>0.67005585250068389</v>
      </c>
      <c r="Z132">
        <f t="shared" si="67"/>
        <v>2.7074425327305418</v>
      </c>
    </row>
    <row r="133" spans="1:26" x14ac:dyDescent="0.2">
      <c r="A133" t="s">
        <v>18</v>
      </c>
      <c r="B133">
        <f>STDEV(B121:B130)</f>
        <v>13.166442040699893</v>
      </c>
      <c r="C133">
        <f t="shared" ref="C133:R133" si="68">STDEV(C121:C130)</f>
        <v>10.602178313388654</v>
      </c>
      <c r="D133">
        <f t="shared" si="68"/>
        <v>9.6323993918672723</v>
      </c>
      <c r="E133">
        <f t="shared" si="68"/>
        <v>10.548296104637561</v>
      </c>
      <c r="F133">
        <f t="shared" si="68"/>
        <v>8.6179511776292106</v>
      </c>
      <c r="G133">
        <f t="shared" si="68"/>
        <v>7.8079987939719313</v>
      </c>
      <c r="H133">
        <f t="shared" si="68"/>
        <v>9.4606145117822214E-5</v>
      </c>
      <c r="I133">
        <f t="shared" si="68"/>
        <v>8.694709214716233E-5</v>
      </c>
      <c r="J133">
        <f t="shared" si="68"/>
        <v>1.4017386029902414E-7</v>
      </c>
      <c r="K133">
        <f t="shared" si="68"/>
        <v>6.5713266037652229E-8</v>
      </c>
      <c r="L133">
        <f t="shared" si="68"/>
        <v>1.8090410554372639E-2</v>
      </c>
      <c r="M133">
        <f t="shared" si="68"/>
        <v>3.2511453235039726E-2</v>
      </c>
      <c r="N133">
        <f t="shared" si="68"/>
        <v>1.8090410554372639E-2</v>
      </c>
      <c r="O133">
        <f t="shared" si="68"/>
        <v>3.2511453235039726E-2</v>
      </c>
      <c r="P133">
        <f t="shared" si="68"/>
        <v>3.2734296484800363E-2</v>
      </c>
      <c r="Q133">
        <f t="shared" si="68"/>
        <v>1.8952038020743883E-2</v>
      </c>
      <c r="R133">
        <f t="shared" si="68"/>
        <v>1.686868137918782E-2</v>
      </c>
      <c r="T133">
        <f t="shared" ref="T133:Z133" si="69">STDEV(T121:T130)</f>
        <v>8.9241933990919281E-5</v>
      </c>
      <c r="U133">
        <f t="shared" si="69"/>
        <v>8.4002599851581058E-5</v>
      </c>
      <c r="W133">
        <f t="shared" si="69"/>
        <v>1.3988184958765445E-7</v>
      </c>
      <c r="X133">
        <f t="shared" si="69"/>
        <v>6.5707994279380914E-8</v>
      </c>
      <c r="Y133">
        <f t="shared" si="69"/>
        <v>1.8089183823392307E-2</v>
      </c>
      <c r="Z133">
        <f t="shared" si="69"/>
        <v>3.250441127096327E-2</v>
      </c>
    </row>
    <row r="135" spans="1:26" x14ac:dyDescent="0.2">
      <c r="A135" t="s">
        <v>65</v>
      </c>
    </row>
    <row r="136" spans="1:26" x14ac:dyDescent="0.2">
      <c r="A136" t="s">
        <v>57</v>
      </c>
    </row>
    <row r="138" spans="1:26" x14ac:dyDescent="0.2"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  <c r="P138" t="s">
        <v>14</v>
      </c>
      <c r="Q138" t="s">
        <v>15</v>
      </c>
      <c r="R138" t="s">
        <v>16</v>
      </c>
      <c r="T138" t="s">
        <v>150</v>
      </c>
      <c r="U138" t="s">
        <v>151</v>
      </c>
      <c r="W138" t="s">
        <v>8</v>
      </c>
      <c r="X138" t="s">
        <v>9</v>
      </c>
      <c r="Y138" t="s">
        <v>152</v>
      </c>
      <c r="Z138" t="s">
        <v>153</v>
      </c>
    </row>
    <row r="139" spans="1:26" x14ac:dyDescent="0.2">
      <c r="E139">
        <v>5001.4549999999999</v>
      </c>
      <c r="F139">
        <v>3870.6869999999999</v>
      </c>
      <c r="G139">
        <v>3609.5430000000001</v>
      </c>
    </row>
    <row r="140" spans="1:26" x14ac:dyDescent="0.2">
      <c r="B140">
        <v>5112.2669999999998</v>
      </c>
      <c r="C140">
        <v>3959.2820000000002</v>
      </c>
      <c r="D140">
        <v>3699.6149999999998</v>
      </c>
      <c r="E140">
        <v>5000.8950000000004</v>
      </c>
      <c r="F140">
        <v>3870.7080000000001</v>
      </c>
      <c r="G140">
        <v>3610.1790000000001</v>
      </c>
      <c r="H140">
        <v>0.77446701200000001</v>
      </c>
      <c r="I140">
        <v>0.72367400999999998</v>
      </c>
      <c r="J140">
        <v>7.7413919999999997E-3</v>
      </c>
      <c r="K140">
        <v>2.0267649999999998E-3</v>
      </c>
      <c r="L140">
        <v>0.65824581551000005</v>
      </c>
      <c r="M140">
        <v>2.5927411012600001</v>
      </c>
      <c r="N140">
        <v>0.65824581551000005</v>
      </c>
      <c r="O140">
        <v>2.5927411012600001</v>
      </c>
      <c r="P140">
        <v>2.6026995963599999</v>
      </c>
      <c r="Q140">
        <v>0.62292765550999996</v>
      </c>
      <c r="R140">
        <v>1.3421481904499999</v>
      </c>
      <c r="T140">
        <f>AVERAGE(F139/E139,F140/E140)</f>
        <v>0.77395762250284506</v>
      </c>
      <c r="U140">
        <f>AVERAGE(G139/E139,G140/E140)</f>
        <v>0.72180258221698335</v>
      </c>
      <c r="W140">
        <f>$AC$2*H140/T140</f>
        <v>7.7379895009339296E-3</v>
      </c>
      <c r="X140">
        <f>$AD$2*I140/U140</f>
        <v>2.0267512547199004E-3</v>
      </c>
      <c r="Y140">
        <f>(H140/T140-1)*1000</f>
        <v>0.65816200053392393</v>
      </c>
      <c r="Z140">
        <f>(I140/U140-1)*1000</f>
        <v>2.5927141702217771</v>
      </c>
    </row>
    <row r="141" spans="1:26" x14ac:dyDescent="0.2">
      <c r="B141">
        <v>5104.701</v>
      </c>
      <c r="C141">
        <v>3953.6190000000001</v>
      </c>
      <c r="D141">
        <v>3694.596</v>
      </c>
      <c r="E141">
        <v>4993.9440000000004</v>
      </c>
      <c r="F141">
        <v>3865.3409999999999</v>
      </c>
      <c r="G141">
        <v>3605.1419999999998</v>
      </c>
      <c r="H141">
        <v>0.77450551599999995</v>
      </c>
      <c r="I141">
        <v>0.72376342800000004</v>
      </c>
      <c r="J141">
        <v>7.741309E-3</v>
      </c>
      <c r="K141">
        <v>2.0267290000000001E-3</v>
      </c>
      <c r="L141">
        <v>0.64748953594000003</v>
      </c>
      <c r="M141">
        <v>2.5747326160499999</v>
      </c>
      <c r="N141">
        <v>0.64748953594000003</v>
      </c>
      <c r="O141">
        <v>2.5747326160499999</v>
      </c>
      <c r="P141">
        <v>2.5847188244399999</v>
      </c>
      <c r="Q141">
        <v>0.61209443817999998</v>
      </c>
      <c r="R141">
        <v>1.3328817370499999</v>
      </c>
      <c r="T141">
        <f t="shared" ref="T141:T149" si="70">AVERAGE(F140/E140,F141/E141)</f>
        <v>0.77400436456390431</v>
      </c>
      <c r="U141">
        <f t="shared" ref="U141:U149" si="71">AVERAGE(G140/E140,G141/E141)</f>
        <v>0.72190467367788869</v>
      </c>
      <c r="W141">
        <f t="shared" ref="W141:W149" si="72">$AC$2*H141/T141</f>
        <v>7.7379068890016754E-3</v>
      </c>
      <c r="X141">
        <f t="shared" ref="X141:X149" si="73">$AD$2*I141/U141</f>
        <v>2.026715024714517E-3</v>
      </c>
      <c r="Y141">
        <f t="shared" ref="Y141:Y149" si="74">(H141/T141-1)*1000</f>
        <v>0.64747882446125615</v>
      </c>
      <c r="Z141">
        <f t="shared" ref="Z141:Z149" si="75">(I141/U141-1)*1000</f>
        <v>2.5747919218219728</v>
      </c>
    </row>
    <row r="142" spans="1:26" x14ac:dyDescent="0.2">
      <c r="B142">
        <v>5098.107</v>
      </c>
      <c r="C142">
        <v>3948.4780000000001</v>
      </c>
      <c r="D142">
        <v>3689.9690000000001</v>
      </c>
      <c r="E142">
        <v>4989.3010000000004</v>
      </c>
      <c r="F142">
        <v>3861.694</v>
      </c>
      <c r="G142">
        <v>3601.826</v>
      </c>
      <c r="H142">
        <v>0.77449883399999997</v>
      </c>
      <c r="I142">
        <v>0.72379199400000005</v>
      </c>
      <c r="J142">
        <v>7.7412820000000004E-3</v>
      </c>
      <c r="K142">
        <v>2.0268040000000001E-3</v>
      </c>
      <c r="L142">
        <v>0.64398474125000005</v>
      </c>
      <c r="M142">
        <v>2.6119324134799999</v>
      </c>
      <c r="N142">
        <v>0.64398474125000005</v>
      </c>
      <c r="O142">
        <v>2.6119324134799999</v>
      </c>
      <c r="P142">
        <v>2.62226426965</v>
      </c>
      <c r="Q142">
        <v>0.60740942098999995</v>
      </c>
      <c r="R142">
        <v>1.3522308215500001</v>
      </c>
      <c r="T142">
        <f t="shared" si="70"/>
        <v>0.77400033508179233</v>
      </c>
      <c r="U142">
        <f t="shared" si="71"/>
        <v>0.72190635576458861</v>
      </c>
      <c r="W142">
        <f t="shared" si="72"/>
        <v>7.73788041423225E-3</v>
      </c>
      <c r="X142">
        <f t="shared" si="73"/>
        <v>2.0267902939588799E-3</v>
      </c>
      <c r="Y142">
        <f t="shared" si="74"/>
        <v>0.64405517105492471</v>
      </c>
      <c r="Z142">
        <f t="shared" si="75"/>
        <v>2.6120260894701985</v>
      </c>
    </row>
    <row r="143" spans="1:26" x14ac:dyDescent="0.2">
      <c r="B143">
        <v>5093.6779999999999</v>
      </c>
      <c r="C143">
        <v>3944.9059999999999</v>
      </c>
      <c r="D143">
        <v>3686.837</v>
      </c>
      <c r="E143">
        <v>4985.518</v>
      </c>
      <c r="F143">
        <v>3858.7240000000002</v>
      </c>
      <c r="G143">
        <v>3599.3159999999998</v>
      </c>
      <c r="H143">
        <v>0.77447104300000003</v>
      </c>
      <c r="I143">
        <v>0.723806422</v>
      </c>
      <c r="J143">
        <v>7.7411010000000002E-3</v>
      </c>
      <c r="K143">
        <v>2.026772E-3</v>
      </c>
      <c r="L143">
        <v>0.62052887022000003</v>
      </c>
      <c r="M143">
        <v>2.5962923506100002</v>
      </c>
      <c r="N143">
        <v>0.62052887022000003</v>
      </c>
      <c r="O143">
        <v>2.5962923506100002</v>
      </c>
      <c r="P143">
        <v>2.6068693294399998</v>
      </c>
      <c r="Q143">
        <v>0.58315195523999996</v>
      </c>
      <c r="R143">
        <v>1.3442970654199999</v>
      </c>
      <c r="T143">
        <f t="shared" si="70"/>
        <v>0.77399078460210624</v>
      </c>
      <c r="U143">
        <f t="shared" si="71"/>
        <v>0.72193210561931831</v>
      </c>
      <c r="W143">
        <f t="shared" si="72"/>
        <v>7.737698235636593E-3</v>
      </c>
      <c r="X143">
        <f t="shared" si="73"/>
        <v>2.0267584028594867E-3</v>
      </c>
      <c r="Y143">
        <f t="shared" si="74"/>
        <v>0.62049627391957962</v>
      </c>
      <c r="Z143">
        <f t="shared" si="75"/>
        <v>2.5962502098084705</v>
      </c>
    </row>
    <row r="144" spans="1:26" x14ac:dyDescent="0.2">
      <c r="B144">
        <v>5089.6369999999997</v>
      </c>
      <c r="C144">
        <v>3941.5720000000001</v>
      </c>
      <c r="D144">
        <v>3683.951</v>
      </c>
      <c r="E144">
        <v>4982.57</v>
      </c>
      <c r="F144">
        <v>3856.26</v>
      </c>
      <c r="G144">
        <v>3597.12</v>
      </c>
      <c r="H144">
        <v>0.77443090299999995</v>
      </c>
      <c r="I144">
        <v>0.72381397999999997</v>
      </c>
      <c r="J144">
        <v>7.7409239999999997E-3</v>
      </c>
      <c r="K144">
        <v>2.0267499999999999E-3</v>
      </c>
      <c r="L144">
        <v>0.59767074764999994</v>
      </c>
      <c r="M144">
        <v>2.58534963502</v>
      </c>
      <c r="N144">
        <v>0.59767074764999994</v>
      </c>
      <c r="O144">
        <v>2.58534963502</v>
      </c>
      <c r="P144">
        <v>2.59619908118</v>
      </c>
      <c r="Q144">
        <v>0.55939736732000001</v>
      </c>
      <c r="R144">
        <v>1.3387981366099999</v>
      </c>
      <c r="T144">
        <f t="shared" si="70"/>
        <v>0.77396828218948666</v>
      </c>
      <c r="U144">
        <f t="shared" si="71"/>
        <v>0.72194747678576765</v>
      </c>
      <c r="W144">
        <f t="shared" si="72"/>
        <v>7.7375221538374906E-3</v>
      </c>
      <c r="X144">
        <f t="shared" si="73"/>
        <v>2.0267364136313738E-3</v>
      </c>
      <c r="Y144">
        <f t="shared" si="74"/>
        <v>0.59772579982819707</v>
      </c>
      <c r="Z144">
        <f t="shared" si="75"/>
        <v>2.5853725849176445</v>
      </c>
    </row>
    <row r="145" spans="1:26" x14ac:dyDescent="0.2">
      <c r="B145">
        <v>5085.9660000000003</v>
      </c>
      <c r="C145">
        <v>3938.6860000000001</v>
      </c>
      <c r="D145">
        <v>3681.056</v>
      </c>
      <c r="E145">
        <v>4979.7439999999997</v>
      </c>
      <c r="F145">
        <v>3853.8969999999999</v>
      </c>
      <c r="G145">
        <v>3594.8989999999999</v>
      </c>
      <c r="H145">
        <v>0.77442246299999995</v>
      </c>
      <c r="I145">
        <v>0.72376732600000004</v>
      </c>
      <c r="J145">
        <v>7.7411989999999998E-3</v>
      </c>
      <c r="K145">
        <v>2.0266899999999998E-3</v>
      </c>
      <c r="L145">
        <v>0.63319836686999997</v>
      </c>
      <c r="M145">
        <v>2.5553371610800002</v>
      </c>
      <c r="N145">
        <v>0.63319836686999997</v>
      </c>
      <c r="O145">
        <v>2.5553371610800002</v>
      </c>
      <c r="P145">
        <v>2.5653956038999999</v>
      </c>
      <c r="Q145">
        <v>0.59757951468000003</v>
      </c>
      <c r="R145">
        <v>1.32292335843</v>
      </c>
      <c r="T145">
        <f t="shared" si="70"/>
        <v>0.77393233641420223</v>
      </c>
      <c r="U145">
        <f t="shared" si="71"/>
        <v>0.72192253212449708</v>
      </c>
      <c r="W145">
        <f t="shared" si="72"/>
        <v>7.7377971979809956E-3</v>
      </c>
      <c r="X145">
        <f t="shared" si="73"/>
        <v>2.0266758042516591E-3</v>
      </c>
      <c r="Y145">
        <f t="shared" si="74"/>
        <v>0.63329384590460336</v>
      </c>
      <c r="Z145">
        <f t="shared" si="75"/>
        <v>2.5553903547990142</v>
      </c>
    </row>
    <row r="146" spans="1:26" x14ac:dyDescent="0.2">
      <c r="B146">
        <v>5082.2460000000001</v>
      </c>
      <c r="C146">
        <v>3935.65</v>
      </c>
      <c r="D146">
        <v>3678.3290000000002</v>
      </c>
      <c r="E146">
        <v>4976.7650000000003</v>
      </c>
      <c r="F146">
        <v>3851.3870000000002</v>
      </c>
      <c r="G146">
        <v>3592.4110000000001</v>
      </c>
      <c r="H146">
        <v>0.77439174300000002</v>
      </c>
      <c r="I146">
        <v>0.72376046800000005</v>
      </c>
      <c r="J146">
        <v>7.7412740000000002E-3</v>
      </c>
      <c r="K146">
        <v>2.0268170000000002E-3</v>
      </c>
      <c r="L146">
        <v>0.64292078564999999</v>
      </c>
      <c r="M146">
        <v>2.6182468263000001</v>
      </c>
      <c r="N146">
        <v>0.64292078564999999</v>
      </c>
      <c r="O146">
        <v>2.6182468263000001</v>
      </c>
      <c r="P146">
        <v>2.6286447000400002</v>
      </c>
      <c r="Q146">
        <v>0.60612071469999995</v>
      </c>
      <c r="R146">
        <v>1.3555189481700001</v>
      </c>
      <c r="T146">
        <f t="shared" si="70"/>
        <v>0.77389413686991981</v>
      </c>
      <c r="U146">
        <f t="shared" si="71"/>
        <v>0.72187047679113836</v>
      </c>
      <c r="W146">
        <f t="shared" si="72"/>
        <v>7.737872176761619E-3</v>
      </c>
      <c r="X146">
        <f t="shared" si="73"/>
        <v>2.0268027463715768E-3</v>
      </c>
      <c r="Y146">
        <f t="shared" si="74"/>
        <v>0.64298992119615761</v>
      </c>
      <c r="Z146">
        <f t="shared" si="75"/>
        <v>2.6181860453180494</v>
      </c>
    </row>
    <row r="147" spans="1:26" x14ac:dyDescent="0.2">
      <c r="B147">
        <v>5078.6899999999996</v>
      </c>
      <c r="C147">
        <v>3932.6089999999999</v>
      </c>
      <c r="D147">
        <v>3675.4259999999999</v>
      </c>
      <c r="E147">
        <v>4973.7960000000003</v>
      </c>
      <c r="F147">
        <v>3848.9870000000001</v>
      </c>
      <c r="G147">
        <v>3590.1930000000002</v>
      </c>
      <c r="H147">
        <v>0.77433526799999997</v>
      </c>
      <c r="I147">
        <v>0.72369566299999999</v>
      </c>
      <c r="J147">
        <v>7.7410179999999997E-3</v>
      </c>
      <c r="K147">
        <v>2.0267509999999998E-3</v>
      </c>
      <c r="L147">
        <v>0.60989912462999996</v>
      </c>
      <c r="M147">
        <v>2.5859678718499999</v>
      </c>
      <c r="N147">
        <v>0.60989912462999996</v>
      </c>
      <c r="O147">
        <v>2.5859678718499999</v>
      </c>
      <c r="P147">
        <v>2.5966306344999999</v>
      </c>
      <c r="Q147">
        <v>0.57224575814</v>
      </c>
      <c r="R147">
        <v>1.3390205388200001</v>
      </c>
      <c r="T147">
        <f t="shared" si="70"/>
        <v>0.77386329971208923</v>
      </c>
      <c r="U147">
        <f t="shared" si="71"/>
        <v>0.721829048397856</v>
      </c>
      <c r="W147">
        <f t="shared" si="72"/>
        <v>7.7376161864051995E-3</v>
      </c>
      <c r="X147">
        <f t="shared" si="73"/>
        <v>2.0267375830506176E-3</v>
      </c>
      <c r="Y147">
        <f t="shared" si="74"/>
        <v>0.60988586496657504</v>
      </c>
      <c r="Z147">
        <f t="shared" si="75"/>
        <v>2.5859510728849511</v>
      </c>
    </row>
    <row r="148" spans="1:26" x14ac:dyDescent="0.2">
      <c r="B148">
        <v>5075.1440000000002</v>
      </c>
      <c r="C148">
        <v>3929.6849999999999</v>
      </c>
      <c r="D148">
        <v>3672.72</v>
      </c>
      <c r="E148">
        <v>4971.1809999999996</v>
      </c>
      <c r="F148">
        <v>3846.7359999999999</v>
      </c>
      <c r="G148">
        <v>3588.069</v>
      </c>
      <c r="H148">
        <v>0.77430018</v>
      </c>
      <c r="I148">
        <v>0.723668117</v>
      </c>
      <c r="J148">
        <v>7.7409999999999996E-3</v>
      </c>
      <c r="K148">
        <v>2.0267620000000001E-3</v>
      </c>
      <c r="L148">
        <v>0.60746707285000001</v>
      </c>
      <c r="M148">
        <v>2.5912506041499999</v>
      </c>
      <c r="N148">
        <v>0.60746707285000001</v>
      </c>
      <c r="O148">
        <v>2.5912506041499999</v>
      </c>
      <c r="P148">
        <v>2.6019927468400001</v>
      </c>
      <c r="Q148">
        <v>0.56954540353000005</v>
      </c>
      <c r="R148">
        <v>1.3417839146099999</v>
      </c>
      <c r="T148">
        <f t="shared" si="70"/>
        <v>0.77383013959679403</v>
      </c>
      <c r="U148">
        <f t="shared" si="71"/>
        <v>0.72179774149436104</v>
      </c>
      <c r="W148">
        <f t="shared" si="72"/>
        <v>7.7375971231126318E-3</v>
      </c>
      <c r="X148">
        <f t="shared" si="73"/>
        <v>2.0267483427987396E-3</v>
      </c>
      <c r="Y148">
        <f t="shared" si="74"/>
        <v>0.60742064589369704</v>
      </c>
      <c r="Z148">
        <f t="shared" si="75"/>
        <v>2.591273701919139</v>
      </c>
    </row>
    <row r="149" spans="1:26" x14ac:dyDescent="0.2">
      <c r="B149">
        <v>5071.6360000000004</v>
      </c>
      <c r="C149">
        <v>3926.7069999999999</v>
      </c>
      <c r="D149">
        <v>3670.03</v>
      </c>
      <c r="E149">
        <v>4968.4830000000002</v>
      </c>
      <c r="F149">
        <v>3844.4569999999999</v>
      </c>
      <c r="G149">
        <v>3586.0740000000001</v>
      </c>
      <c r="H149">
        <v>0.77424859800000001</v>
      </c>
      <c r="I149">
        <v>0.72363832699999997</v>
      </c>
      <c r="J149">
        <v>7.7409050000000002E-3</v>
      </c>
      <c r="K149">
        <v>2.0267589999999999E-3</v>
      </c>
      <c r="L149">
        <v>0.59524419115000005</v>
      </c>
      <c r="M149">
        <v>2.5897635564399999</v>
      </c>
      <c r="N149">
        <v>0.59524419115000005</v>
      </c>
      <c r="O149">
        <v>2.5897635564399999</v>
      </c>
      <c r="P149">
        <v>2.60068550549</v>
      </c>
      <c r="Q149">
        <v>0.55672609717999999</v>
      </c>
      <c r="R149">
        <v>1.34111022571</v>
      </c>
      <c r="T149">
        <f t="shared" si="70"/>
        <v>0.77378802221770804</v>
      </c>
      <c r="U149">
        <f t="shared" si="71"/>
        <v>0.7217691651409377</v>
      </c>
      <c r="W149">
        <f t="shared" si="72"/>
        <v>7.7375027934842898E-3</v>
      </c>
      <c r="X149">
        <f t="shared" si="73"/>
        <v>2.0267451510474653E-3</v>
      </c>
      <c r="Y149">
        <f t="shared" si="74"/>
        <v>0.59522216558982599</v>
      </c>
      <c r="Z149">
        <f t="shared" si="75"/>
        <v>2.589694807338061</v>
      </c>
    </row>
    <row r="151" spans="1:26" x14ac:dyDescent="0.2">
      <c r="A151" t="s">
        <v>17</v>
      </c>
      <c r="B151">
        <f>AVERAGE(B140:B149)</f>
        <v>5089.2071999999998</v>
      </c>
      <c r="C151">
        <f t="shared" ref="C151:R151" si="76">AVERAGE(C140:C149)</f>
        <v>3941.1194000000005</v>
      </c>
      <c r="D151">
        <f t="shared" si="76"/>
        <v>3683.2529000000004</v>
      </c>
      <c r="E151">
        <f t="shared" si="76"/>
        <v>4982.2196999999996</v>
      </c>
      <c r="F151">
        <f t="shared" si="76"/>
        <v>3855.8190999999997</v>
      </c>
      <c r="G151">
        <f t="shared" si="76"/>
        <v>3596.5228999999999</v>
      </c>
      <c r="H151">
        <f t="shared" si="76"/>
        <v>0.77440715599999987</v>
      </c>
      <c r="I151">
        <f t="shared" si="76"/>
        <v>0.72373797350000002</v>
      </c>
      <c r="J151">
        <f t="shared" si="76"/>
        <v>7.7411404000000007E-3</v>
      </c>
      <c r="K151">
        <f t="shared" si="76"/>
        <v>2.0267598999999998E-3</v>
      </c>
      <c r="L151">
        <f t="shared" si="76"/>
        <v>0.62566492517200012</v>
      </c>
      <c r="M151">
        <f t="shared" si="76"/>
        <v>2.5901614136240001</v>
      </c>
      <c r="N151">
        <f t="shared" si="76"/>
        <v>0.62566492517200012</v>
      </c>
      <c r="O151">
        <f t="shared" si="76"/>
        <v>2.5901614136240001</v>
      </c>
      <c r="P151">
        <f t="shared" si="76"/>
        <v>2.6006100291839997</v>
      </c>
      <c r="Q151">
        <f t="shared" si="76"/>
        <v>0.58871983254700011</v>
      </c>
      <c r="R151">
        <f t="shared" si="76"/>
        <v>1.341071293682</v>
      </c>
      <c r="T151">
        <f t="shared" ref="T151:Z151" si="77">AVERAGE(T140:T149)</f>
        <v>0.77392293237508492</v>
      </c>
      <c r="U151">
        <f t="shared" si="77"/>
        <v>0.72186821580133353</v>
      </c>
      <c r="W151">
        <f t="shared" si="77"/>
        <v>7.737738267138668E-3</v>
      </c>
      <c r="X151">
        <f t="shared" si="77"/>
        <v>2.0267461017404219E-3</v>
      </c>
      <c r="Y151">
        <f t="shared" si="77"/>
        <v>0.62567305133487405</v>
      </c>
      <c r="Z151">
        <f t="shared" si="77"/>
        <v>2.5901650958499274</v>
      </c>
    </row>
    <row r="152" spans="1:26" x14ac:dyDescent="0.2">
      <c r="A152" t="s">
        <v>18</v>
      </c>
      <c r="B152">
        <f>STDEV(B140:B149)</f>
        <v>13.111857558035755</v>
      </c>
      <c r="C152">
        <f t="shared" ref="C152:R152" si="78">STDEV(C140:C149)</f>
        <v>10.549026687066727</v>
      </c>
      <c r="D152">
        <f t="shared" si="78"/>
        <v>9.6086878564256271</v>
      </c>
      <c r="E152">
        <f t="shared" si="78"/>
        <v>10.353548678271455</v>
      </c>
      <c r="F152">
        <f t="shared" si="78"/>
        <v>8.4136714201748504</v>
      </c>
      <c r="G152">
        <f t="shared" si="78"/>
        <v>7.7267148467004816</v>
      </c>
      <c r="H152">
        <f t="shared" si="78"/>
        <v>8.7262062585438628E-5</v>
      </c>
      <c r="I152">
        <f t="shared" si="78"/>
        <v>6.3321723732870345E-5</v>
      </c>
      <c r="J152">
        <f t="shared" si="78"/>
        <v>1.7370165994224507E-7</v>
      </c>
      <c r="K152">
        <f t="shared" si="78"/>
        <v>3.5591665691178899E-8</v>
      </c>
      <c r="L152">
        <f t="shared" si="78"/>
        <v>2.2467649746247594E-2</v>
      </c>
      <c r="M152">
        <f t="shared" si="78"/>
        <v>1.7637932634742854E-2</v>
      </c>
      <c r="N152">
        <f t="shared" si="78"/>
        <v>2.2467649746247594E-2</v>
      </c>
      <c r="O152">
        <f t="shared" si="78"/>
        <v>1.7637932634742854E-2</v>
      </c>
      <c r="P152">
        <f t="shared" si="78"/>
        <v>1.7726909288403498E-2</v>
      </c>
      <c r="Q152">
        <f t="shared" si="78"/>
        <v>2.3571625849875641E-2</v>
      </c>
      <c r="R152">
        <f t="shared" si="78"/>
        <v>9.1356059642311183E-3</v>
      </c>
      <c r="T152">
        <f t="shared" ref="T152:Z152" si="79">STDEV(T140:T149)</f>
        <v>7.5844312432610722E-5</v>
      </c>
      <c r="U152">
        <f t="shared" si="79"/>
        <v>6.3877430591230151E-5</v>
      </c>
      <c r="W152">
        <f t="shared" si="79"/>
        <v>1.7376319890906683E-7</v>
      </c>
      <c r="X152">
        <f t="shared" si="79"/>
        <v>3.5620389442793295E-8</v>
      </c>
      <c r="Y152">
        <f t="shared" si="79"/>
        <v>2.247063829985467E-2</v>
      </c>
      <c r="Z152">
        <f t="shared" si="79"/>
        <v>1.762068376571059E-2</v>
      </c>
    </row>
    <row r="154" spans="1:26" x14ac:dyDescent="0.2">
      <c r="A154" t="s">
        <v>66</v>
      </c>
    </row>
    <row r="155" spans="1:26" x14ac:dyDescent="0.2">
      <c r="A155" t="s">
        <v>57</v>
      </c>
    </row>
    <row r="157" spans="1:26" x14ac:dyDescent="0.2"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T157" t="s">
        <v>150</v>
      </c>
      <c r="U157" t="s">
        <v>151</v>
      </c>
      <c r="W157" t="s">
        <v>8</v>
      </c>
      <c r="X157" t="s">
        <v>9</v>
      </c>
      <c r="Y157" t="s">
        <v>152</v>
      </c>
      <c r="Z157" t="s">
        <v>153</v>
      </c>
    </row>
    <row r="158" spans="1:26" x14ac:dyDescent="0.2">
      <c r="E158">
        <v>5010.0950000000003</v>
      </c>
      <c r="F158">
        <v>3875.1529999999998</v>
      </c>
      <c r="G158">
        <v>3612.5140000000001</v>
      </c>
    </row>
    <row r="159" spans="1:26" x14ac:dyDescent="0.2">
      <c r="B159">
        <v>5131.2619999999997</v>
      </c>
      <c r="C159">
        <v>3971.49</v>
      </c>
      <c r="D159">
        <v>3709.6970000000001</v>
      </c>
      <c r="E159">
        <v>5011.1040000000003</v>
      </c>
      <c r="F159">
        <v>3876.37</v>
      </c>
      <c r="G159">
        <v>3614.25</v>
      </c>
      <c r="H159">
        <v>0.77397923599999996</v>
      </c>
      <c r="I159">
        <v>0.722959939</v>
      </c>
      <c r="J159">
        <v>7.7409690000000003E-3</v>
      </c>
      <c r="K159">
        <v>2.026604E-3</v>
      </c>
      <c r="L159">
        <v>0.60351082892999997</v>
      </c>
      <c r="M159">
        <v>2.5131965689000002</v>
      </c>
      <c r="N159">
        <v>0.60351082892999997</v>
      </c>
      <c r="O159">
        <v>2.5131965689000002</v>
      </c>
      <c r="P159">
        <v>2.5233905989199998</v>
      </c>
      <c r="Q159">
        <v>0.56747679500000003</v>
      </c>
      <c r="R159">
        <v>1.3012754175200001</v>
      </c>
      <c r="T159">
        <f>AVERAGE(F158/E158,F159/E159)</f>
        <v>0.77351252640005597</v>
      </c>
      <c r="U159">
        <f>AVERAGE(G158/E158,G159/E159)</f>
        <v>0.72114762898845741</v>
      </c>
      <c r="W159">
        <f>$AC$2*H159/T159</f>
        <v>7.7375657533552862E-3</v>
      </c>
      <c r="X159">
        <f>$AD$2*I159/U159</f>
        <v>2.026590296789079E-3</v>
      </c>
      <c r="Y159">
        <f>(H159/T159-1)*1000</f>
        <v>0.60336398444138517</v>
      </c>
      <c r="Z159">
        <f>(I159/U159-1)*1000</f>
        <v>2.5130915483764227</v>
      </c>
    </row>
    <row r="160" spans="1:26" x14ac:dyDescent="0.2">
      <c r="B160">
        <v>5124.0839999999998</v>
      </c>
      <c r="C160">
        <v>3966.1239999999998</v>
      </c>
      <c r="D160">
        <v>3705.0450000000001</v>
      </c>
      <c r="E160">
        <v>5004.21</v>
      </c>
      <c r="F160">
        <v>3871.0279999999998</v>
      </c>
      <c r="G160">
        <v>3609.1350000000002</v>
      </c>
      <c r="H160">
        <v>0.77401611000000003</v>
      </c>
      <c r="I160">
        <v>0.72306488700000004</v>
      </c>
      <c r="J160">
        <v>7.7409100000000002E-3</v>
      </c>
      <c r="K160">
        <v>2.0266559999999999E-3</v>
      </c>
      <c r="L160">
        <v>0.59589383858</v>
      </c>
      <c r="M160">
        <v>2.5387101033200001</v>
      </c>
      <c r="N160">
        <v>0.59589383858</v>
      </c>
      <c r="O160">
        <v>2.5387101033200001</v>
      </c>
      <c r="P160">
        <v>2.5492228416199998</v>
      </c>
      <c r="Q160">
        <v>0.55877893040000004</v>
      </c>
      <c r="R160">
        <v>1.31458852263</v>
      </c>
      <c r="T160">
        <f t="shared" ref="T160:T168" si="80">AVERAGE(F159/E159,F160/E160)</f>
        <v>0.77355517697485565</v>
      </c>
      <c r="U160">
        <f t="shared" ref="U160:U168" si="81">AVERAGE(G159/E159,G160/E160)</f>
        <v>0.72123399243352337</v>
      </c>
      <c r="W160">
        <f t="shared" ref="W160:W168" si="82">$AC$2*H160/T160</f>
        <v>7.7375077501595658E-3</v>
      </c>
      <c r="X160">
        <f t="shared" ref="X160:X168" si="83">$AD$2*I160/U160</f>
        <v>2.0266417781641646E-3</v>
      </c>
      <c r="Y160">
        <f t="shared" ref="Y160:Y168" si="84">(H160/T160-1)*1000</f>
        <v>0.59586315089621422</v>
      </c>
      <c r="Z160">
        <f t="shared" ref="Z160:Z168" si="85">(I160/U160-1)*1000</f>
        <v>2.5385583398516154</v>
      </c>
    </row>
    <row r="161" spans="1:26" x14ac:dyDescent="0.2">
      <c r="B161">
        <v>5117.6400000000003</v>
      </c>
      <c r="C161">
        <v>3961.1210000000001</v>
      </c>
      <c r="D161">
        <v>3700.6660000000002</v>
      </c>
      <c r="E161">
        <v>4999.3909999999996</v>
      </c>
      <c r="F161">
        <v>3867.297</v>
      </c>
      <c r="G161">
        <v>3605.9430000000002</v>
      </c>
      <c r="H161">
        <v>0.77401330000000002</v>
      </c>
      <c r="I161">
        <v>0.72311968000000004</v>
      </c>
      <c r="J161">
        <v>7.7408939999999999E-3</v>
      </c>
      <c r="K161">
        <v>2.0267699999999998E-3</v>
      </c>
      <c r="L161">
        <v>0.59380160844999996</v>
      </c>
      <c r="M161">
        <v>2.5950962636199999</v>
      </c>
      <c r="N161">
        <v>0.59380160844999996</v>
      </c>
      <c r="O161">
        <v>2.5950962636199999</v>
      </c>
      <c r="P161">
        <v>2.6060824863300001</v>
      </c>
      <c r="Q161">
        <v>0.55506538221000001</v>
      </c>
      <c r="R161">
        <v>1.3438915655799999</v>
      </c>
      <c r="T161">
        <f t="shared" si="80"/>
        <v>0.77355394306885061</v>
      </c>
      <c r="U161">
        <f t="shared" si="81"/>
        <v>0.72124809222830799</v>
      </c>
      <c r="W161">
        <f t="shared" si="82"/>
        <v>7.737492001947263E-3</v>
      </c>
      <c r="X161">
        <f t="shared" si="83"/>
        <v>2.0267557325278048E-3</v>
      </c>
      <c r="Y161">
        <f t="shared" si="84"/>
        <v>0.59382663001761316</v>
      </c>
      <c r="Z161">
        <f t="shared" si="85"/>
        <v>2.5949292509179767</v>
      </c>
    </row>
    <row r="162" spans="1:26" x14ac:dyDescent="0.2">
      <c r="B162">
        <v>5112.8410000000003</v>
      </c>
      <c r="C162">
        <v>3957.3229999999999</v>
      </c>
      <c r="D162">
        <v>3697.056</v>
      </c>
      <c r="E162">
        <v>4995.665</v>
      </c>
      <c r="F162">
        <v>3864.2649999999999</v>
      </c>
      <c r="G162">
        <v>3603.232</v>
      </c>
      <c r="H162">
        <v>0.77399691299999995</v>
      </c>
      <c r="I162">
        <v>0.72309234499999997</v>
      </c>
      <c r="J162">
        <v>7.7408829999999996E-3</v>
      </c>
      <c r="K162">
        <v>2.0266199999999998E-3</v>
      </c>
      <c r="L162">
        <v>0.59245146388000003</v>
      </c>
      <c r="M162">
        <v>2.5209208482599998</v>
      </c>
      <c r="N162">
        <v>0.59245146388000003</v>
      </c>
      <c r="O162">
        <v>2.5209208482599998</v>
      </c>
      <c r="P162">
        <v>2.53134845742</v>
      </c>
      <c r="Q162">
        <v>0.55563450428000005</v>
      </c>
      <c r="R162">
        <v>1.30537665894</v>
      </c>
      <c r="T162">
        <f t="shared" si="80"/>
        <v>0.77353863191549443</v>
      </c>
      <c r="U162">
        <f t="shared" si="81"/>
        <v>0.72127409703631207</v>
      </c>
      <c r="W162">
        <f t="shared" si="82"/>
        <v>7.7374813378313081E-3</v>
      </c>
      <c r="X162">
        <f t="shared" si="83"/>
        <v>2.0266060482794085E-3</v>
      </c>
      <c r="Y162">
        <f t="shared" si="84"/>
        <v>0.59244757223142486</v>
      </c>
      <c r="Z162">
        <f t="shared" si="85"/>
        <v>2.5208834909766775</v>
      </c>
    </row>
    <row r="163" spans="1:26" x14ac:dyDescent="0.2">
      <c r="B163">
        <v>5108.7070000000003</v>
      </c>
      <c r="C163">
        <v>3953.9769999999999</v>
      </c>
      <c r="D163">
        <v>3694.1790000000001</v>
      </c>
      <c r="E163">
        <v>4992.5150000000003</v>
      </c>
      <c r="F163">
        <v>3861.7379999999998</v>
      </c>
      <c r="G163">
        <v>3600.819</v>
      </c>
      <c r="H163">
        <v>0.77396821299999996</v>
      </c>
      <c r="I163">
        <v>0.72311416699999997</v>
      </c>
      <c r="J163">
        <v>7.7408360000000001E-3</v>
      </c>
      <c r="K163">
        <v>2.0267269999999999E-3</v>
      </c>
      <c r="L163">
        <v>0.58638402309000004</v>
      </c>
      <c r="M163">
        <v>2.57398132861</v>
      </c>
      <c r="N163">
        <v>0.58638402309000004</v>
      </c>
      <c r="O163">
        <v>2.57398132861</v>
      </c>
      <c r="P163">
        <v>2.5849186853899999</v>
      </c>
      <c r="Q163">
        <v>0.54782798875000005</v>
      </c>
      <c r="R163">
        <v>1.33298473653</v>
      </c>
      <c r="T163">
        <f t="shared" si="80"/>
        <v>0.77351459139514345</v>
      </c>
      <c r="U163">
        <f t="shared" si="81"/>
        <v>0.7212576220613065</v>
      </c>
      <c r="W163">
        <f t="shared" si="82"/>
        <v>7.7374348989498283E-3</v>
      </c>
      <c r="X163">
        <f t="shared" si="83"/>
        <v>2.0267135018079171E-3</v>
      </c>
      <c r="Y163">
        <f t="shared" si="84"/>
        <v>0.58644220794645818</v>
      </c>
      <c r="Z163">
        <f t="shared" si="85"/>
        <v>2.5740385708334923</v>
      </c>
    </row>
    <row r="164" spans="1:26" x14ac:dyDescent="0.2">
      <c r="B164">
        <v>5105.0789999999997</v>
      </c>
      <c r="C164">
        <v>3950.9279999999999</v>
      </c>
      <c r="D164">
        <v>3691.422</v>
      </c>
      <c r="E164">
        <v>4989.8599999999997</v>
      </c>
      <c r="F164">
        <v>3859.48</v>
      </c>
      <c r="G164">
        <v>3598.6770000000001</v>
      </c>
      <c r="H164">
        <v>0.77392099599999997</v>
      </c>
      <c r="I164">
        <v>0.72308813000000005</v>
      </c>
      <c r="J164">
        <v>7.7406599999999999E-3</v>
      </c>
      <c r="K164">
        <v>2.026758E-3</v>
      </c>
      <c r="L164">
        <v>0.56358948432</v>
      </c>
      <c r="M164">
        <v>2.58918594937</v>
      </c>
      <c r="N164">
        <v>0.56358948432</v>
      </c>
      <c r="O164">
        <v>2.58918594937</v>
      </c>
      <c r="P164">
        <v>2.60059913502</v>
      </c>
      <c r="Q164">
        <v>0.52343897321999999</v>
      </c>
      <c r="R164">
        <v>1.34106571454</v>
      </c>
      <c r="T164">
        <f t="shared" si="80"/>
        <v>0.77348506198542322</v>
      </c>
      <c r="U164">
        <f t="shared" si="81"/>
        <v>0.72122074552226523</v>
      </c>
      <c r="W164">
        <f t="shared" si="82"/>
        <v>7.7372582407818809E-3</v>
      </c>
      <c r="X164">
        <f t="shared" si="83"/>
        <v>2.0267441500142528E-3</v>
      </c>
      <c r="Y164">
        <f t="shared" si="84"/>
        <v>0.56359719922416396</v>
      </c>
      <c r="Z164">
        <f t="shared" si="85"/>
        <v>2.5891996165232634</v>
      </c>
    </row>
    <row r="165" spans="1:26" x14ac:dyDescent="0.2">
      <c r="B165">
        <v>5101.49</v>
      </c>
      <c r="C165">
        <v>3948.096</v>
      </c>
      <c r="D165">
        <v>3688.7159999999999</v>
      </c>
      <c r="E165">
        <v>4987.0119999999997</v>
      </c>
      <c r="F165">
        <v>3857.15</v>
      </c>
      <c r="G165">
        <v>3596.5740000000001</v>
      </c>
      <c r="H165">
        <v>0.77391037299999998</v>
      </c>
      <c r="I165">
        <v>0.72306638999999995</v>
      </c>
      <c r="J165">
        <v>7.7408870000000001E-3</v>
      </c>
      <c r="K165">
        <v>2.0267750000000002E-3</v>
      </c>
      <c r="L165">
        <v>0.59285461395000005</v>
      </c>
      <c r="M165">
        <v>2.5974993417199999</v>
      </c>
      <c r="N165">
        <v>0.59285461395000005</v>
      </c>
      <c r="O165">
        <v>2.5974993417199999</v>
      </c>
      <c r="P165">
        <v>2.6085191783099999</v>
      </c>
      <c r="Q165">
        <v>0.55400463337000005</v>
      </c>
      <c r="R165">
        <v>1.34514731503</v>
      </c>
      <c r="T165">
        <f t="shared" si="80"/>
        <v>0.77345183577446353</v>
      </c>
      <c r="U165">
        <f t="shared" si="81"/>
        <v>0.72119307394145427</v>
      </c>
      <c r="W165">
        <f t="shared" si="82"/>
        <v>7.7374844128197083E-3</v>
      </c>
      <c r="X165">
        <f t="shared" si="83"/>
        <v>2.0267609771113652E-3</v>
      </c>
      <c r="Y165">
        <f t="shared" si="84"/>
        <v>0.59284522232383452</v>
      </c>
      <c r="Z165">
        <f t="shared" si="85"/>
        <v>2.5975236399702339</v>
      </c>
    </row>
    <row r="166" spans="1:26" x14ac:dyDescent="0.2">
      <c r="B166">
        <v>5097.8959999999997</v>
      </c>
      <c r="C166">
        <v>3945.0680000000002</v>
      </c>
      <c r="D166">
        <v>3685.75</v>
      </c>
      <c r="E166">
        <v>4984.1580000000004</v>
      </c>
      <c r="F166">
        <v>3854.77</v>
      </c>
      <c r="G166">
        <v>3594.5529999999999</v>
      </c>
      <c r="H166">
        <v>0.77386195199999996</v>
      </c>
      <c r="I166">
        <v>0.72299438299999996</v>
      </c>
      <c r="J166">
        <v>7.7407029999999998E-3</v>
      </c>
      <c r="K166">
        <v>2.026576E-3</v>
      </c>
      <c r="L166">
        <v>0.56910136281000001</v>
      </c>
      <c r="M166">
        <v>2.49923500934</v>
      </c>
      <c r="N166">
        <v>0.56910136281000001</v>
      </c>
      <c r="O166">
        <v>2.49923500934</v>
      </c>
      <c r="P166">
        <v>2.50985881175</v>
      </c>
      <c r="Q166">
        <v>0.53165049909999995</v>
      </c>
      <c r="R166">
        <v>1.2943015043799999</v>
      </c>
      <c r="T166">
        <f t="shared" si="80"/>
        <v>0.77342177002117096</v>
      </c>
      <c r="U166">
        <f t="shared" si="81"/>
        <v>0.72119189730703159</v>
      </c>
      <c r="W166">
        <f t="shared" si="82"/>
        <v>7.7373010698379924E-3</v>
      </c>
      <c r="X166">
        <f t="shared" si="83"/>
        <v>2.0265624472631054E-3</v>
      </c>
      <c r="Y166">
        <f t="shared" si="84"/>
        <v>0.56913574958850077</v>
      </c>
      <c r="Z166">
        <f t="shared" si="85"/>
        <v>2.4993149530643244</v>
      </c>
    </row>
    <row r="167" spans="1:26" x14ac:dyDescent="0.2">
      <c r="B167">
        <v>5094.1689999999999</v>
      </c>
      <c r="C167">
        <v>3942.1060000000002</v>
      </c>
      <c r="D167">
        <v>3683.1779999999999</v>
      </c>
      <c r="E167">
        <v>4981.2640000000001</v>
      </c>
      <c r="F167">
        <v>3852.306</v>
      </c>
      <c r="G167">
        <v>3592.1770000000001</v>
      </c>
      <c r="H167">
        <v>0.77384677099999999</v>
      </c>
      <c r="I167">
        <v>0.72301834899999995</v>
      </c>
      <c r="J167">
        <v>7.7409510000000003E-3</v>
      </c>
      <c r="K167">
        <v>2.0267140000000002E-3</v>
      </c>
      <c r="L167">
        <v>0.60123331982999995</v>
      </c>
      <c r="M167">
        <v>2.56760422796</v>
      </c>
      <c r="N167">
        <v>0.60123331982999995</v>
      </c>
      <c r="O167">
        <v>2.56760422796</v>
      </c>
      <c r="P167">
        <v>2.5782591798699999</v>
      </c>
      <c r="Q167">
        <v>0.56362137118</v>
      </c>
      <c r="R167">
        <v>1.3295527170999999</v>
      </c>
      <c r="T167">
        <f t="shared" si="80"/>
        <v>0.77338179300556775</v>
      </c>
      <c r="U167">
        <f t="shared" si="81"/>
        <v>0.72116664162235544</v>
      </c>
      <c r="W167">
        <f t="shared" si="82"/>
        <v>7.7375492280600134E-3</v>
      </c>
      <c r="X167">
        <f t="shared" si="83"/>
        <v>2.0267005980404975E-3</v>
      </c>
      <c r="Y167">
        <f t="shared" si="84"/>
        <v>0.60122697306486117</v>
      </c>
      <c r="Z167">
        <f t="shared" si="85"/>
        <v>2.5676553389641921</v>
      </c>
    </row>
    <row r="168" spans="1:26" x14ac:dyDescent="0.2">
      <c r="B168">
        <v>5090.799</v>
      </c>
      <c r="C168">
        <v>3939.279</v>
      </c>
      <c r="D168">
        <v>3680.442</v>
      </c>
      <c r="E168">
        <v>4978.5360000000001</v>
      </c>
      <c r="F168">
        <v>3850.098</v>
      </c>
      <c r="G168">
        <v>3590.0450000000001</v>
      </c>
      <c r="H168">
        <v>0.77380362700000005</v>
      </c>
      <c r="I168">
        <v>0.72295964499999998</v>
      </c>
      <c r="J168">
        <v>7.740846E-3</v>
      </c>
      <c r="K168">
        <v>2.0266780000000001E-3</v>
      </c>
      <c r="L168">
        <v>0.58759059778</v>
      </c>
      <c r="M168">
        <v>2.5496548847099998</v>
      </c>
      <c r="N168">
        <v>0.58759059778</v>
      </c>
      <c r="O168">
        <v>2.5496548847099998</v>
      </c>
      <c r="P168">
        <v>2.5603832081700002</v>
      </c>
      <c r="Q168">
        <v>0.54974986584999996</v>
      </c>
      <c r="R168">
        <v>1.3203401644099999</v>
      </c>
      <c r="T168">
        <f t="shared" si="80"/>
        <v>0.77334926133804327</v>
      </c>
      <c r="U168">
        <f t="shared" si="81"/>
        <v>0.72112110231793136</v>
      </c>
      <c r="W168">
        <f t="shared" si="82"/>
        <v>7.737443308441604E-3</v>
      </c>
      <c r="X168">
        <f t="shared" si="83"/>
        <v>2.0266640213950663E-3</v>
      </c>
      <c r="Y168">
        <f t="shared" si="84"/>
        <v>0.58752970316500175</v>
      </c>
      <c r="Z168">
        <f t="shared" si="85"/>
        <v>2.5495616147674927</v>
      </c>
    </row>
    <row r="170" spans="1:26" x14ac:dyDescent="0.2">
      <c r="A170" t="s">
        <v>17</v>
      </c>
      <c r="B170">
        <f>AVERAGE(B159:B168)</f>
        <v>5108.3966999999993</v>
      </c>
      <c r="C170">
        <f t="shared" ref="C170:R170" si="86">AVERAGE(C159:C168)</f>
        <v>3953.5512000000003</v>
      </c>
      <c r="D170">
        <f t="shared" si="86"/>
        <v>3693.6151000000004</v>
      </c>
      <c r="E170">
        <f t="shared" si="86"/>
        <v>4992.3715000000002</v>
      </c>
      <c r="F170">
        <f t="shared" si="86"/>
        <v>3861.4502000000002</v>
      </c>
      <c r="G170">
        <f t="shared" si="86"/>
        <v>3600.5405000000001</v>
      </c>
      <c r="H170">
        <f t="shared" si="86"/>
        <v>0.77393174909999995</v>
      </c>
      <c r="I170">
        <f t="shared" si="86"/>
        <v>0.72304779149999998</v>
      </c>
      <c r="J170">
        <f t="shared" si="86"/>
        <v>7.7408538999999997E-3</v>
      </c>
      <c r="K170">
        <f t="shared" si="86"/>
        <v>2.0266877999999999E-3</v>
      </c>
      <c r="L170">
        <f t="shared" si="86"/>
        <v>0.58864111416200005</v>
      </c>
      <c r="M170">
        <f t="shared" si="86"/>
        <v>2.5545084525809996</v>
      </c>
      <c r="N170">
        <f t="shared" si="86"/>
        <v>0.58864111416200005</v>
      </c>
      <c r="O170">
        <f t="shared" si="86"/>
        <v>2.5545084525809996</v>
      </c>
      <c r="P170">
        <f t="shared" si="86"/>
        <v>2.5652582582800001</v>
      </c>
      <c r="Q170">
        <f t="shared" si="86"/>
        <v>0.55072489433600003</v>
      </c>
      <c r="R170">
        <f t="shared" si="86"/>
        <v>1.322852431666</v>
      </c>
      <c r="T170">
        <f t="shared" ref="T170:Z170" si="87">AVERAGE(T159:T168)</f>
        <v>0.77347645918790686</v>
      </c>
      <c r="U170">
        <f t="shared" si="87"/>
        <v>0.72120548934589446</v>
      </c>
      <c r="W170">
        <f t="shared" si="87"/>
        <v>7.7374518002184447E-3</v>
      </c>
      <c r="X170">
        <f t="shared" si="87"/>
        <v>2.0266739551392664E-3</v>
      </c>
      <c r="Y170">
        <f t="shared" si="87"/>
        <v>0.58862783928994578</v>
      </c>
      <c r="Z170">
        <f t="shared" si="87"/>
        <v>2.5544756364245687</v>
      </c>
    </row>
    <row r="171" spans="1:26" x14ac:dyDescent="0.2">
      <c r="A171" t="s">
        <v>18</v>
      </c>
      <c r="B171">
        <f>STDEV(B159:B168)</f>
        <v>13.14568302650471</v>
      </c>
      <c r="C171">
        <f t="shared" ref="C171:R171" si="88">STDEV(C159:C168)</f>
        <v>10.513900119999763</v>
      </c>
      <c r="D171">
        <f t="shared" si="88"/>
        <v>9.5700770628501282</v>
      </c>
      <c r="E171">
        <f t="shared" si="88"/>
        <v>10.373517695983791</v>
      </c>
      <c r="F171">
        <f t="shared" si="88"/>
        <v>8.4064327326689519</v>
      </c>
      <c r="G171">
        <f t="shared" si="88"/>
        <v>7.6990917537936641</v>
      </c>
      <c r="H171">
        <f t="shared" si="88"/>
        <v>7.5040002846549209E-5</v>
      </c>
      <c r="I171">
        <f t="shared" si="88"/>
        <v>6.0581651601155629E-5</v>
      </c>
      <c r="J171">
        <f t="shared" si="88"/>
        <v>1.00069364831605E-7</v>
      </c>
      <c r="K171">
        <f t="shared" si="88"/>
        <v>7.2062935456936837E-8</v>
      </c>
      <c r="L171">
        <f t="shared" si="88"/>
        <v>1.2939007365750375E-2</v>
      </c>
      <c r="M171">
        <f t="shared" si="88"/>
        <v>3.5608839970702626E-2</v>
      </c>
      <c r="N171">
        <f t="shared" si="88"/>
        <v>1.2939007365750375E-2</v>
      </c>
      <c r="O171">
        <f t="shared" si="88"/>
        <v>3.5608839970702626E-2</v>
      </c>
      <c r="P171">
        <f t="shared" si="88"/>
        <v>3.5894031683282333E-2</v>
      </c>
      <c r="Q171">
        <f t="shared" si="88"/>
        <v>1.3675648950568635E-2</v>
      </c>
      <c r="R171">
        <f t="shared" si="88"/>
        <v>1.8498400471112321E-2</v>
      </c>
      <c r="T171">
        <f t="shared" ref="T171:Z171" si="89">STDEV(T159:T168)</f>
        <v>7.2749802234477054E-5</v>
      </c>
      <c r="U171">
        <f t="shared" si="89"/>
        <v>5.0113250161414817E-5</v>
      </c>
      <c r="W171">
        <f t="shared" si="89"/>
        <v>9.9834749674978423E-8</v>
      </c>
      <c r="X171">
        <f t="shared" si="89"/>
        <v>7.1987323871914568E-8</v>
      </c>
      <c r="Y171">
        <f t="shared" si="89"/>
        <v>1.2910389333235907E-2</v>
      </c>
      <c r="Z171">
        <f t="shared" si="89"/>
        <v>3.5610668185624583E-2</v>
      </c>
    </row>
    <row r="173" spans="1:26" x14ac:dyDescent="0.2">
      <c r="A173" s="1" t="s">
        <v>157</v>
      </c>
      <c r="H173">
        <f t="shared" ref="H173:R173" si="90">AVERAGE(H19,H38,H57,H76,H95,H113,H132,H151,H170)</f>
        <v>0.77807888526543212</v>
      </c>
      <c r="I173">
        <f t="shared" si="90"/>
        <v>0.72881106989382705</v>
      </c>
      <c r="J173">
        <f t="shared" si="90"/>
        <v>7.7433415506172843E-3</v>
      </c>
      <c r="K173">
        <f t="shared" si="90"/>
        <v>2.0276507753086421E-3</v>
      </c>
      <c r="L173">
        <f t="shared" si="90"/>
        <v>0.91019008871433327</v>
      </c>
      <c r="M173">
        <f t="shared" si="90"/>
        <v>3.03087454053879</v>
      </c>
      <c r="N173">
        <f t="shared" si="90"/>
        <v>0.91019008871422225</v>
      </c>
      <c r="O173">
        <f t="shared" si="90"/>
        <v>3.03087454053879</v>
      </c>
      <c r="P173">
        <f t="shared" si="90"/>
        <v>3.0403102301951481</v>
      </c>
      <c r="Q173">
        <f t="shared" si="90"/>
        <v>0.87623908644366666</v>
      </c>
      <c r="R173">
        <f t="shared" si="90"/>
        <v>1.5676187623121483</v>
      </c>
      <c r="T173">
        <f>AVERAGE(T19,T38,T57,T76,T95,T113,T132,T151,T170)</f>
        <v>0.7776518126233013</v>
      </c>
      <c r="U173">
        <f>AVERAGE(U19,U38,U57,U76,U95,U113,U132,U151,U170)</f>
        <v>0.72697061765110849</v>
      </c>
      <c r="W173">
        <f>AVERAGE(W19,W38,W57,W76,W95,W113,W132,W151,W170)</f>
        <v>7.7400809093137179E-3</v>
      </c>
      <c r="X173">
        <f>AVERAGE(X19,X38,X57,X76,X95,X113,X132,X151,X170)</f>
        <v>2.0276905324090994E-3</v>
      </c>
      <c r="Y173">
        <f>AVERAGE(Y19,Y38,Y57,Y76,Y95,Y113,Y132,Y151,Y170)</f>
        <v>0.92861789415586982</v>
      </c>
      <c r="Z173">
        <f>AVERAGE(Z19,Z38,Z57,Z76,Z95,Z113,Z132,Z151,Z170)</f>
        <v>3.0573557810661236</v>
      </c>
    </row>
    <row r="174" spans="1:26" x14ac:dyDescent="0.2">
      <c r="A174" s="1" t="s">
        <v>185</v>
      </c>
      <c r="H174">
        <f>SQRT(H20^2+H39^2+H58^2+H77^2+H96^2+H115^2+H133^2+H152^2+H171^2)</f>
        <v>9.2778402774748147E-4</v>
      </c>
      <c r="I174">
        <f t="shared" ref="I174:U174" si="91">SQRT(I20^2+I39^2+I58^2+I77^2+I96^2+I115^2+I133^2+I152^2+I171^2)</f>
        <v>9.4782155973739191E-4</v>
      </c>
      <c r="J174">
        <f t="shared" si="91"/>
        <v>5.0999864923564844E-7</v>
      </c>
      <c r="K174">
        <f t="shared" si="91"/>
        <v>2.1458347249191428E-7</v>
      </c>
      <c r="L174">
        <f t="shared" si="91"/>
        <v>6.5923075345665536E-2</v>
      </c>
      <c r="M174">
        <f t="shared" si="91"/>
        <v>0.10605829373747198</v>
      </c>
      <c r="N174">
        <f t="shared" si="91"/>
        <v>6.5923075346325147E-2</v>
      </c>
      <c r="O174">
        <f t="shared" si="91"/>
        <v>0.10605829373747198</v>
      </c>
      <c r="P174">
        <f t="shared" si="91"/>
        <v>0.10686630214500713</v>
      </c>
      <c r="Q174">
        <f t="shared" si="91"/>
        <v>6.9342026842626137E-2</v>
      </c>
      <c r="R174">
        <f t="shared" si="91"/>
        <v>5.5058462320612088E-2</v>
      </c>
      <c r="T174">
        <f t="shared" si="91"/>
        <v>9.3429059159443365E-4</v>
      </c>
      <c r="U174">
        <f t="shared" si="91"/>
        <v>9.4309343090513914E-4</v>
      </c>
      <c r="W174">
        <f>SQRT(W20^2+W39^2+W58^2+W77^2+W96^2+W115^2+W133^2+W152^2+W171^2)</f>
        <v>5.16306077035897E-7</v>
      </c>
      <c r="X174">
        <f t="shared" ref="X174:Z174" si="92">SQRT(X20^2+X39^2+X58^2+X77^2+X96^2+X115^2+X133^2+X152^2+X171^2)</f>
        <v>2.2301721249866176E-7</v>
      </c>
      <c r="Y174">
        <f t="shared" si="92"/>
        <v>6.6767458138058927E-2</v>
      </c>
      <c r="Z174">
        <f t="shared" si="92"/>
        <v>0.11032208904024117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4"/>
  <sheetViews>
    <sheetView topLeftCell="A165" zoomScale="88" workbookViewId="0">
      <selection activeCell="V194" sqref="V194"/>
    </sheetView>
  </sheetViews>
  <sheetFormatPr baseColWidth="10" defaultColWidth="8.83203125" defaultRowHeight="16" x14ac:dyDescent="0.2"/>
  <cols>
    <col min="8" max="8" width="13.5" bestFit="1" customWidth="1"/>
    <col min="26" max="26" width="11.83203125" bestFit="1" customWidth="1"/>
  </cols>
  <sheetData>
    <row r="1" spans="1:30" x14ac:dyDescent="0.2">
      <c r="A1" t="s">
        <v>67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147</v>
      </c>
      <c r="AD1" t="s">
        <v>156</v>
      </c>
    </row>
    <row r="2" spans="1:30" x14ac:dyDescent="0.2">
      <c r="X2">
        <v>3.7990000000000002E-4</v>
      </c>
      <c r="Y2">
        <v>3.6765000000000001E-3</v>
      </c>
      <c r="Z2">
        <v>2.0052E-3</v>
      </c>
      <c r="AA2">
        <f>X2+Y2</f>
        <v>4.0563999999999999E-3</v>
      </c>
      <c r="AB2">
        <f>X2*Y2+Z2</f>
        <v>2.00659670235E-3</v>
      </c>
      <c r="AC2">
        <f>X2+2*Y2</f>
        <v>7.7329E-3</v>
      </c>
      <c r="AD2">
        <f>Z2+2*Y2*X2+Y2*Y2</f>
        <v>2.0215100569500001E-3</v>
      </c>
    </row>
    <row r="3" spans="1:30" x14ac:dyDescent="0.2">
      <c r="A3" t="s">
        <v>68</v>
      </c>
      <c r="C3" t="s">
        <v>69</v>
      </c>
    </row>
    <row r="4" spans="1:30" x14ac:dyDescent="0.2">
      <c r="A4" t="s">
        <v>57</v>
      </c>
    </row>
    <row r="5" spans="1:30" x14ac:dyDescent="0.2">
      <c r="W5" s="1" t="s">
        <v>149</v>
      </c>
    </row>
    <row r="6" spans="1:30" x14ac:dyDescent="0.2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T6" t="s">
        <v>150</v>
      </c>
      <c r="U6" t="s">
        <v>151</v>
      </c>
      <c r="W6" t="s">
        <v>8</v>
      </c>
      <c r="X6" t="s">
        <v>9</v>
      </c>
      <c r="Y6" t="s">
        <v>152</v>
      </c>
      <c r="Z6" t="s">
        <v>153</v>
      </c>
    </row>
    <row r="7" spans="1:30" x14ac:dyDescent="0.2">
      <c r="E7">
        <v>2037.95</v>
      </c>
      <c r="F7">
        <v>1568.4780000000001</v>
      </c>
      <c r="G7">
        <v>1453.6679999999999</v>
      </c>
    </row>
    <row r="8" spans="1:30" x14ac:dyDescent="0.2">
      <c r="B8">
        <v>2011.0989999999999</v>
      </c>
      <c r="C8">
        <v>1547.855</v>
      </c>
      <c r="D8">
        <v>1434.6880000000001</v>
      </c>
      <c r="E8">
        <v>2047.971</v>
      </c>
      <c r="F8">
        <v>1576.26</v>
      </c>
      <c r="G8">
        <v>1460.847</v>
      </c>
      <c r="H8">
        <v>0.76965610200000001</v>
      </c>
      <c r="I8">
        <v>0.71338486700000003</v>
      </c>
      <c r="J8">
        <v>7.7363390000000001E-3</v>
      </c>
      <c r="K8">
        <v>2.0217450000000001E-3</v>
      </c>
      <c r="L8">
        <v>5.0343394099999998E-3</v>
      </c>
      <c r="M8">
        <v>0.10961109507</v>
      </c>
      <c r="N8">
        <v>5.0343394099999998E-3</v>
      </c>
      <c r="O8">
        <v>0.10961109507</v>
      </c>
      <c r="P8">
        <v>0.11038899856000001</v>
      </c>
      <c r="Q8">
        <v>2.3528300899999998E-3</v>
      </c>
      <c r="R8">
        <v>5.6959201680000002E-2</v>
      </c>
      <c r="T8">
        <f>AVERAGE(F7/E7,F8/E8)</f>
        <v>0.76965213717982917</v>
      </c>
      <c r="U8">
        <f>AVERAGE(G7/E7,G8/E8)</f>
        <v>0.7133067242574882</v>
      </c>
      <c r="W8">
        <f>$AC$2*H8/T8</f>
        <v>7.7329398356041886E-3</v>
      </c>
      <c r="X8">
        <f>$AD$2*I8/U8</f>
        <v>2.0217315133508633E-3</v>
      </c>
      <c r="Y8">
        <f>(H8/T8-1)*1000</f>
        <v>5.1514443724087755E-3</v>
      </c>
      <c r="Z8">
        <f>(I8/U8-1)*1000</f>
        <v>0.10954998719969744</v>
      </c>
    </row>
    <row r="9" spans="1:30" x14ac:dyDescent="0.2">
      <c r="B9">
        <v>2015.9559999999999</v>
      </c>
      <c r="C9">
        <v>1551.607</v>
      </c>
      <c r="D9">
        <v>1438.0039999999999</v>
      </c>
      <c r="E9">
        <v>2050.2080000000001</v>
      </c>
      <c r="F9">
        <v>1578.0229999999999</v>
      </c>
      <c r="G9">
        <v>1462.5429999999999</v>
      </c>
      <c r="H9">
        <v>0.76966321900000001</v>
      </c>
      <c r="I9">
        <v>0.71331151299999995</v>
      </c>
      <c r="J9">
        <v>7.736138E-3</v>
      </c>
      <c r="K9">
        <v>2.0214460000000001E-3</v>
      </c>
      <c r="L9">
        <v>-2.08973761E-2</v>
      </c>
      <c r="M9">
        <v>-3.8455047079999999E-2</v>
      </c>
      <c r="N9">
        <v>-2.08973761E-2</v>
      </c>
      <c r="O9">
        <v>-3.8455047079999999E-2</v>
      </c>
      <c r="P9">
        <v>-3.842853031E-2</v>
      </c>
      <c r="Q9">
        <v>-2.095253348E-2</v>
      </c>
      <c r="R9">
        <v>-1.9829306049999999E-2</v>
      </c>
      <c r="T9">
        <f t="shared" ref="T9:T17" si="0">AVERAGE(F8/E8,F9/E9)</f>
        <v>0.76967916176813189</v>
      </c>
      <c r="U9">
        <f t="shared" ref="U9:U17" si="1">AVERAGE(G8/E8,G9/E9)</f>
        <v>0.7133387646738254</v>
      </c>
      <c r="W9">
        <f t="shared" ref="W9:W17" si="2">$AC$2*H9/T9</f>
        <v>7.7327398243868216E-3</v>
      </c>
      <c r="X9">
        <f t="shared" ref="X9:X17" si="3">$AD$2*I9/U9</f>
        <v>2.0214328292211354E-3</v>
      </c>
      <c r="Y9">
        <f t="shared" ref="Y9:Z17" si="4">(H9/T9-1)*1000</f>
        <v>-2.0713524444770925E-2</v>
      </c>
      <c r="Z9">
        <f t="shared" si="4"/>
        <v>-3.8202990185087771E-2</v>
      </c>
    </row>
    <row r="10" spans="1:30" x14ac:dyDescent="0.2">
      <c r="B10">
        <v>2016.741</v>
      </c>
      <c r="C10">
        <v>1552.3389999999999</v>
      </c>
      <c r="D10">
        <v>1438.5830000000001</v>
      </c>
      <c r="E10">
        <v>2050.1849999999999</v>
      </c>
      <c r="F10">
        <v>1578.0419999999999</v>
      </c>
      <c r="G10">
        <v>1462.4010000000001</v>
      </c>
      <c r="H10">
        <v>0.76972656699999997</v>
      </c>
      <c r="I10">
        <v>0.71332052599999995</v>
      </c>
      <c r="J10">
        <v>7.7365840000000003E-3</v>
      </c>
      <c r="K10">
        <v>2.021489E-3</v>
      </c>
      <c r="L10">
        <v>3.6690537949999998E-2</v>
      </c>
      <c r="M10">
        <v>-1.727743134E-2</v>
      </c>
      <c r="N10">
        <v>3.6690537949999998E-2</v>
      </c>
      <c r="O10">
        <v>-1.727743134E-2</v>
      </c>
      <c r="P10">
        <v>-1.7986743110000002E-2</v>
      </c>
      <c r="Q10">
        <v>3.9064615380000001E-2</v>
      </c>
      <c r="R10">
        <v>-9.2811998400000005E-3</v>
      </c>
      <c r="T10">
        <f t="shared" si="0"/>
        <v>0.76969817288388587</v>
      </c>
      <c r="U10">
        <f t="shared" si="1"/>
        <v>0.71333259989847786</v>
      </c>
      <c r="W10">
        <f t="shared" si="2"/>
        <v>7.7331852661838545E-3</v>
      </c>
      <c r="X10">
        <f t="shared" si="3"/>
        <v>2.0214758407832312E-3</v>
      </c>
      <c r="Y10">
        <f t="shared" si="4"/>
        <v>3.688993571038246E-2</v>
      </c>
      <c r="Z10">
        <f t="shared" si="4"/>
        <v>-1.692604330660874E-2</v>
      </c>
    </row>
    <row r="11" spans="1:30" x14ac:dyDescent="0.2">
      <c r="B11">
        <v>2016.317</v>
      </c>
      <c r="C11">
        <v>1552.019</v>
      </c>
      <c r="D11">
        <v>1438.366</v>
      </c>
      <c r="E11">
        <v>2049.3969999999999</v>
      </c>
      <c r="F11">
        <v>1577.444</v>
      </c>
      <c r="G11">
        <v>1461.884</v>
      </c>
      <c r="H11">
        <v>0.769729628</v>
      </c>
      <c r="I11">
        <v>0.71336318499999996</v>
      </c>
      <c r="J11">
        <v>7.7365050000000003E-3</v>
      </c>
      <c r="K11">
        <v>2.0216660000000001E-3</v>
      </c>
      <c r="L11">
        <v>2.6456244890000001E-2</v>
      </c>
      <c r="M11">
        <v>7.0251639340000005E-2</v>
      </c>
      <c r="N11">
        <v>2.6456244890000001E-2</v>
      </c>
      <c r="O11">
        <v>7.0251639340000005E-2</v>
      </c>
      <c r="P11">
        <v>7.0386624300000006E-2</v>
      </c>
      <c r="Q11">
        <v>2.5946917650000002E-2</v>
      </c>
      <c r="R11">
        <v>3.6318879509999999E-2</v>
      </c>
      <c r="T11">
        <f t="shared" si="0"/>
        <v>0.76970920489936667</v>
      </c>
      <c r="U11">
        <f t="shared" si="1"/>
        <v>0.71331296914345921</v>
      </c>
      <c r="W11">
        <f t="shared" si="2"/>
        <v>7.7331051811175989E-3</v>
      </c>
      <c r="X11">
        <f t="shared" si="3"/>
        <v>2.0216523673570819E-3</v>
      </c>
      <c r="Y11">
        <f t="shared" si="4"/>
        <v>2.6533527861305473E-2</v>
      </c>
      <c r="Z11">
        <f t="shared" si="4"/>
        <v>7.0398070290300652E-2</v>
      </c>
    </row>
    <row r="12" spans="1:30" x14ac:dyDescent="0.2">
      <c r="B12">
        <v>2015.3879999999999</v>
      </c>
      <c r="C12">
        <v>1551.25</v>
      </c>
      <c r="D12">
        <v>1437.7349999999999</v>
      </c>
      <c r="E12">
        <v>2048.41</v>
      </c>
      <c r="F12">
        <v>1576.67</v>
      </c>
      <c r="G12">
        <v>1461.2170000000001</v>
      </c>
      <c r="H12">
        <v>0.76970253</v>
      </c>
      <c r="I12">
        <v>0.71337871100000005</v>
      </c>
      <c r="J12">
        <v>7.7362469999999999E-3</v>
      </c>
      <c r="K12">
        <v>2.0216539999999999E-3</v>
      </c>
      <c r="L12">
        <v>-6.8981060799999999E-3</v>
      </c>
      <c r="M12">
        <v>6.4225071019999996E-2</v>
      </c>
      <c r="N12">
        <v>-6.8981060799999999E-3</v>
      </c>
      <c r="O12">
        <v>6.4225071029999997E-2</v>
      </c>
      <c r="P12">
        <v>6.4835007690000002E-2</v>
      </c>
      <c r="Q12">
        <v>-8.9819913899999992E-3</v>
      </c>
      <c r="R12">
        <v>3.3454339079999999E-2</v>
      </c>
      <c r="T12">
        <f t="shared" si="0"/>
        <v>0.76970779652533139</v>
      </c>
      <c r="U12">
        <f t="shared" si="1"/>
        <v>0.71333301176122133</v>
      </c>
      <c r="W12">
        <f t="shared" si="2"/>
        <v>7.7328470896437336E-3</v>
      </c>
      <c r="X12">
        <f t="shared" si="3"/>
        <v>2.021639563743129E-3</v>
      </c>
      <c r="Y12">
        <f t="shared" si="4"/>
        <v>-6.8422398151746222E-3</v>
      </c>
      <c r="Z12">
        <f t="shared" si="4"/>
        <v>6.4064382308437473E-2</v>
      </c>
    </row>
    <row r="13" spans="1:30" x14ac:dyDescent="0.2">
      <c r="B13">
        <v>2014.3889999999999</v>
      </c>
      <c r="C13">
        <v>1550.5070000000001</v>
      </c>
      <c r="D13">
        <v>1436.9549999999999</v>
      </c>
      <c r="E13">
        <v>2047.271</v>
      </c>
      <c r="F13">
        <v>1575.7560000000001</v>
      </c>
      <c r="G13">
        <v>1460.3779999999999</v>
      </c>
      <c r="H13">
        <v>0.76971577099999999</v>
      </c>
      <c r="I13">
        <v>0.71334538199999997</v>
      </c>
      <c r="J13">
        <v>7.7365059999999998E-3</v>
      </c>
      <c r="K13">
        <v>2.0215519999999998E-3</v>
      </c>
      <c r="L13">
        <v>2.660860575E-2</v>
      </c>
      <c r="M13">
        <v>1.3945850060000001E-2</v>
      </c>
      <c r="N13">
        <v>2.660860575E-2</v>
      </c>
      <c r="O13">
        <v>1.3945850060000001E-2</v>
      </c>
      <c r="P13">
        <v>1.363837574E-2</v>
      </c>
      <c r="Q13">
        <v>2.761930517E-2</v>
      </c>
      <c r="R13">
        <v>7.0373786500000004E-3</v>
      </c>
      <c r="T13">
        <f t="shared" si="0"/>
        <v>0.76969519589591462</v>
      </c>
      <c r="U13">
        <f t="shared" si="1"/>
        <v>0.71333558268512909</v>
      </c>
      <c r="W13">
        <f t="shared" si="2"/>
        <v>7.7331067119857707E-3</v>
      </c>
      <c r="X13">
        <f t="shared" si="3"/>
        <v>2.0215378270683616E-3</v>
      </c>
      <c r="Y13">
        <f t="shared" si="4"/>
        <v>2.6731496045595549E-2</v>
      </c>
      <c r="Z13">
        <f t="shared" si="4"/>
        <v>1.3737313977912891E-2</v>
      </c>
    </row>
    <row r="14" spans="1:30" x14ac:dyDescent="0.2">
      <c r="B14">
        <v>2013.268</v>
      </c>
      <c r="C14">
        <v>1549.645</v>
      </c>
      <c r="D14">
        <v>1436.2439999999999</v>
      </c>
      <c r="E14">
        <v>2046.0840000000001</v>
      </c>
      <c r="F14">
        <v>1574.867</v>
      </c>
      <c r="G14">
        <v>1459.713</v>
      </c>
      <c r="H14">
        <v>0.76971646500000002</v>
      </c>
      <c r="I14">
        <v>0.713389359</v>
      </c>
      <c r="J14">
        <v>7.7365430000000002E-3</v>
      </c>
      <c r="K14">
        <v>2.021569E-3</v>
      </c>
      <c r="L14">
        <v>3.1454262580000003E-2</v>
      </c>
      <c r="M14">
        <v>2.2316220290000001E-2</v>
      </c>
      <c r="N14">
        <v>3.1454262580000003E-2</v>
      </c>
      <c r="O14">
        <v>2.2316220290000001E-2</v>
      </c>
      <c r="P14">
        <v>2.1998322680000001E-2</v>
      </c>
      <c r="Q14">
        <v>3.2492433600000002E-2</v>
      </c>
      <c r="R14">
        <v>1.135107407E-2</v>
      </c>
      <c r="T14">
        <f t="shared" si="0"/>
        <v>0.76969210027976387</v>
      </c>
      <c r="U14">
        <f t="shared" si="1"/>
        <v>0.71337351700776652</v>
      </c>
      <c r="W14">
        <f t="shared" si="2"/>
        <v>7.7331447861229774E-3</v>
      </c>
      <c r="X14">
        <f t="shared" si="3"/>
        <v>2.0215549489257445E-3</v>
      </c>
      <c r="Y14">
        <f t="shared" si="4"/>
        <v>3.1655151751408539E-2</v>
      </c>
      <c r="Z14">
        <f t="shared" si="4"/>
        <v>2.2207149348529853E-2</v>
      </c>
    </row>
    <row r="15" spans="1:30" x14ac:dyDescent="0.2">
      <c r="B15">
        <v>2011.9280000000001</v>
      </c>
      <c r="C15">
        <v>1548.625</v>
      </c>
      <c r="D15">
        <v>1435.3420000000001</v>
      </c>
      <c r="E15">
        <v>2044.53</v>
      </c>
      <c r="F15">
        <v>1573.675</v>
      </c>
      <c r="G15">
        <v>1458.4939999999999</v>
      </c>
      <c r="H15">
        <v>0.769722083</v>
      </c>
      <c r="I15">
        <v>0.71341645099999995</v>
      </c>
      <c r="J15">
        <v>7.7365300000000001E-3</v>
      </c>
      <c r="K15">
        <v>2.021597E-3</v>
      </c>
      <c r="L15">
        <v>2.9693805489999999E-2</v>
      </c>
      <c r="M15">
        <v>3.5965607509999997E-2</v>
      </c>
      <c r="N15">
        <v>2.9693805489999999E-2</v>
      </c>
      <c r="O15">
        <v>3.5965607509999997E-2</v>
      </c>
      <c r="P15">
        <v>3.5781945420000003E-2</v>
      </c>
      <c r="Q15">
        <v>3.027377123E-2</v>
      </c>
      <c r="R15">
        <v>1.846332396E-2</v>
      </c>
      <c r="T15">
        <f t="shared" si="0"/>
        <v>0.76969912134517937</v>
      </c>
      <c r="U15">
        <f t="shared" si="1"/>
        <v>0.71339093790401886</v>
      </c>
      <c r="W15">
        <f t="shared" si="2"/>
        <v>7.7331306877786894E-3</v>
      </c>
      <c r="X15">
        <f t="shared" si="3"/>
        <v>2.0215823524858271E-3</v>
      </c>
      <c r="Y15">
        <f t="shared" si="4"/>
        <v>2.9831987829798123E-2</v>
      </c>
      <c r="Z15">
        <f t="shared" si="4"/>
        <v>3.5763134384803053E-2</v>
      </c>
    </row>
    <row r="16" spans="1:30" x14ac:dyDescent="0.2">
      <c r="B16">
        <v>2010.527</v>
      </c>
      <c r="C16">
        <v>1547.5429999999999</v>
      </c>
      <c r="D16">
        <v>1434.3040000000001</v>
      </c>
      <c r="E16">
        <v>2042.9469999999999</v>
      </c>
      <c r="F16">
        <v>1572.527</v>
      </c>
      <c r="G16">
        <v>1457.5129999999999</v>
      </c>
      <c r="H16">
        <v>0.76971995900000001</v>
      </c>
      <c r="I16">
        <v>0.71339686000000002</v>
      </c>
      <c r="J16">
        <v>7.736326E-3</v>
      </c>
      <c r="K16">
        <v>2.0215139999999999E-3</v>
      </c>
      <c r="L16">
        <v>3.4009547499999999E-3</v>
      </c>
      <c r="M16">
        <v>-4.6512467200000001E-3</v>
      </c>
      <c r="N16">
        <v>3.4009547499999999E-3</v>
      </c>
      <c r="O16">
        <v>-4.6512467200000001E-3</v>
      </c>
      <c r="P16">
        <v>-4.7408303400000001E-3</v>
      </c>
      <c r="Q16">
        <v>3.7029178200000002E-3</v>
      </c>
      <c r="R16">
        <v>-2.4462712600000001E-3</v>
      </c>
      <c r="T16">
        <f t="shared" si="0"/>
        <v>0.76971736533044333</v>
      </c>
      <c r="U16">
        <f t="shared" si="1"/>
        <v>0.7134002362431795</v>
      </c>
      <c r="W16">
        <f t="shared" si="2"/>
        <v>7.7329260570804534E-3</v>
      </c>
      <c r="X16">
        <f t="shared" si="3"/>
        <v>2.0215004899367091E-3</v>
      </c>
      <c r="Y16">
        <f t="shared" si="4"/>
        <v>3.3696388745951822E-3</v>
      </c>
      <c r="Z16">
        <f t="shared" si="4"/>
        <v>-4.7326073190356865E-3</v>
      </c>
    </row>
    <row r="17" spans="1:26" x14ac:dyDescent="0.2">
      <c r="B17">
        <v>2009.079</v>
      </c>
      <c r="C17">
        <v>1546.498</v>
      </c>
      <c r="D17">
        <v>1433.4559999999999</v>
      </c>
      <c r="E17">
        <v>2041.5889999999999</v>
      </c>
      <c r="F17">
        <v>1571.508</v>
      </c>
      <c r="G17">
        <v>1456.5519999999999</v>
      </c>
      <c r="H17">
        <v>0.76975452799999999</v>
      </c>
      <c r="I17">
        <v>0.71348921899999995</v>
      </c>
      <c r="J17">
        <v>7.7364349999999998E-3</v>
      </c>
      <c r="K17">
        <v>2.0216679999999999E-3</v>
      </c>
      <c r="L17">
        <v>1.7476262619999999E-2</v>
      </c>
      <c r="M17">
        <v>7.1143318839999997E-2</v>
      </c>
      <c r="N17">
        <v>1.7476262619999999E-2</v>
      </c>
      <c r="O17">
        <v>7.1143318839999997E-2</v>
      </c>
      <c r="P17">
        <v>7.1425827139999995E-2</v>
      </c>
      <c r="Q17">
        <v>1.6475499139999999E-2</v>
      </c>
      <c r="R17">
        <v>3.6855089770000002E-2</v>
      </c>
      <c r="T17">
        <f t="shared" si="0"/>
        <v>0.76974104494288365</v>
      </c>
      <c r="U17">
        <f t="shared" si="1"/>
        <v>0.71343844260638645</v>
      </c>
      <c r="W17">
        <f t="shared" si="2"/>
        <v>7.7330354522187165E-3</v>
      </c>
      <c r="X17">
        <f t="shared" si="3"/>
        <v>2.0216539305965764E-3</v>
      </c>
      <c r="Y17">
        <f t="shared" si="4"/>
        <v>1.7516354629876218E-2</v>
      </c>
      <c r="Z17">
        <f t="shared" si="4"/>
        <v>7.1171373143386063E-2</v>
      </c>
    </row>
    <row r="19" spans="1:26" x14ac:dyDescent="0.2">
      <c r="A19" t="s">
        <v>17</v>
      </c>
      <c r="B19">
        <f>AVERAGE(B8:B17)</f>
        <v>2013.4692</v>
      </c>
      <c r="C19">
        <f>AVERAGE(C8:C17)</f>
        <v>1549.7887999999998</v>
      </c>
      <c r="D19">
        <f t="shared" ref="D19:R19" si="5">AVERAGE(D8:D17)</f>
        <v>1436.3677</v>
      </c>
      <c r="E19">
        <f t="shared" si="5"/>
        <v>2046.8592000000001</v>
      </c>
      <c r="F19">
        <f t="shared" si="5"/>
        <v>1575.4771999999998</v>
      </c>
      <c r="G19">
        <f t="shared" si="5"/>
        <v>1460.1542000000002</v>
      </c>
      <c r="H19">
        <f t="shared" si="5"/>
        <v>0.76971068519999997</v>
      </c>
      <c r="I19">
        <f t="shared" si="5"/>
        <v>0.71337960729999994</v>
      </c>
      <c r="J19">
        <f t="shared" si="5"/>
        <v>7.7364152999999988E-3</v>
      </c>
      <c r="K19">
        <f t="shared" si="5"/>
        <v>2.0215899999999998E-3</v>
      </c>
      <c r="L19">
        <f t="shared" si="5"/>
        <v>1.4901953125999998E-2</v>
      </c>
      <c r="M19">
        <f t="shared" si="5"/>
        <v>3.2707507698999994E-2</v>
      </c>
      <c r="N19">
        <f t="shared" si="5"/>
        <v>1.4901953125999998E-2</v>
      </c>
      <c r="O19">
        <f t="shared" si="5"/>
        <v>3.2707507699999992E-2</v>
      </c>
      <c r="P19">
        <f t="shared" si="5"/>
        <v>3.2729899777000006E-2</v>
      </c>
      <c r="Q19">
        <f t="shared" si="5"/>
        <v>1.4799376521E-2</v>
      </c>
      <c r="R19">
        <f t="shared" si="5"/>
        <v>1.6888250957000001E-2</v>
      </c>
      <c r="T19">
        <f t="shared" ref="T19:Z19" si="6">AVERAGE(T8:T17)</f>
        <v>0.76969913010507296</v>
      </c>
      <c r="U19">
        <f t="shared" si="6"/>
        <v>0.71335627861809514</v>
      </c>
      <c r="W19">
        <f t="shared" si="6"/>
        <v>7.7330160892122805E-3</v>
      </c>
      <c r="X19">
        <f t="shared" si="6"/>
        <v>2.0215761663468657E-3</v>
      </c>
      <c r="Y19">
        <f t="shared" si="6"/>
        <v>1.5012377281542477E-2</v>
      </c>
      <c r="Z19">
        <f t="shared" si="6"/>
        <v>3.2702976984233523E-2</v>
      </c>
    </row>
    <row r="20" spans="1:26" x14ac:dyDescent="0.2">
      <c r="A20" t="s">
        <v>18</v>
      </c>
      <c r="B20">
        <f>STDEV(B8:B17)</f>
        <v>2.6975434009483332</v>
      </c>
      <c r="C20">
        <f>STDEV(C8:C17)</f>
        <v>2.0661761138231447</v>
      </c>
      <c r="D20">
        <f t="shared" ref="D20:R20" si="7">STDEV(D8:D17)</f>
        <v>1.8384254766873902</v>
      </c>
      <c r="E20">
        <f t="shared" si="7"/>
        <v>3.0116979264195969</v>
      </c>
      <c r="F20">
        <f t="shared" si="7"/>
        <v>2.2881184312782903</v>
      </c>
      <c r="G20">
        <f t="shared" si="7"/>
        <v>2.0631418758777</v>
      </c>
      <c r="H20">
        <f t="shared" si="7"/>
        <v>3.0013534294449852E-5</v>
      </c>
      <c r="I20">
        <f t="shared" si="7"/>
        <v>5.0948665792259467E-5</v>
      </c>
      <c r="J20">
        <f t="shared" si="7"/>
        <v>1.4666670454553079E-7</v>
      </c>
      <c r="K20">
        <f t="shared" si="7"/>
        <v>9.3468949092457248E-8</v>
      </c>
      <c r="L20">
        <f t="shared" si="7"/>
        <v>1.8947799740219401E-2</v>
      </c>
      <c r="M20">
        <f t="shared" si="7"/>
        <v>4.6215997324002001E-2</v>
      </c>
      <c r="N20">
        <f t="shared" si="7"/>
        <v>1.8947799740219401E-2</v>
      </c>
      <c r="O20">
        <f t="shared" si="7"/>
        <v>4.6215997324759735E-2</v>
      </c>
      <c r="P20">
        <f t="shared" si="7"/>
        <v>4.655438987237636E-2</v>
      </c>
      <c r="Q20">
        <f t="shared" si="7"/>
        <v>1.9873296014493377E-2</v>
      </c>
      <c r="R20">
        <f t="shared" si="7"/>
        <v>2.4021666402283055E-2</v>
      </c>
      <c r="T20">
        <f t="shared" ref="T20:Z20" si="8">STDEV(T8:T17)</f>
        <v>2.3425692663863234E-5</v>
      </c>
      <c r="U20">
        <f t="shared" si="8"/>
        <v>4.2622445155520382E-5</v>
      </c>
      <c r="W20">
        <f t="shared" si="8"/>
        <v>1.4668365814708232E-7</v>
      </c>
      <c r="X20">
        <f t="shared" si="8"/>
        <v>9.3274869147820664E-8</v>
      </c>
      <c r="Y20">
        <f t="shared" si="8"/>
        <v>1.8968777321242605E-2</v>
      </c>
      <c r="Z20">
        <f t="shared" si="8"/>
        <v>4.6141184817292735E-2</v>
      </c>
    </row>
    <row r="22" spans="1:26" x14ac:dyDescent="0.2">
      <c r="A22" t="s">
        <v>70</v>
      </c>
    </row>
    <row r="23" spans="1:26" x14ac:dyDescent="0.2">
      <c r="A23" t="s">
        <v>57</v>
      </c>
    </row>
    <row r="25" spans="1:26" x14ac:dyDescent="0.2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T25" t="s">
        <v>150</v>
      </c>
      <c r="U25" t="s">
        <v>151</v>
      </c>
      <c r="W25" t="s">
        <v>8</v>
      </c>
      <c r="X25" t="s">
        <v>9</v>
      </c>
      <c r="Y25" t="s">
        <v>152</v>
      </c>
      <c r="Z25" t="s">
        <v>153</v>
      </c>
    </row>
    <row r="26" spans="1:26" x14ac:dyDescent="0.2">
      <c r="E26">
        <v>1997.046</v>
      </c>
      <c r="F26">
        <v>1536.867</v>
      </c>
      <c r="G26">
        <v>1424.2560000000001</v>
      </c>
    </row>
    <row r="27" spans="1:26" x14ac:dyDescent="0.2">
      <c r="B27">
        <v>2055.9229999999998</v>
      </c>
      <c r="C27">
        <v>1582.2260000000001</v>
      </c>
      <c r="D27">
        <v>1466.3430000000001</v>
      </c>
      <c r="E27">
        <v>2021.0409999999999</v>
      </c>
      <c r="F27">
        <v>1555.4570000000001</v>
      </c>
      <c r="G27">
        <v>1441.576</v>
      </c>
      <c r="H27">
        <v>0.76959381500000001</v>
      </c>
      <c r="I27">
        <v>0.71322874400000003</v>
      </c>
      <c r="J27">
        <v>7.7362280000000004E-3</v>
      </c>
      <c r="K27">
        <v>2.021513E-3</v>
      </c>
      <c r="L27">
        <v>-9.3410836699999999E-3</v>
      </c>
      <c r="M27">
        <v>-5.49615174E-3</v>
      </c>
      <c r="N27">
        <v>-9.3410836699999999E-3</v>
      </c>
      <c r="O27">
        <v>-5.49615174E-3</v>
      </c>
      <c r="P27">
        <v>-5.3929064400000002E-3</v>
      </c>
      <c r="Q27">
        <v>-9.6797701900000008E-3</v>
      </c>
      <c r="R27">
        <v>-2.7827433600000001E-3</v>
      </c>
      <c r="T27">
        <f>AVERAGE(F26/E26,F27/E27)</f>
        <v>0.76960087298379476</v>
      </c>
      <c r="U27">
        <f>AVERAGE(G26/E26,G27/E27)</f>
        <v>0.7132326328229659</v>
      </c>
      <c r="W27">
        <f>$AC$2*H27/T27</f>
        <v>7.7328290818334516E-3</v>
      </c>
      <c r="X27">
        <f>$AD$2*I27/U27</f>
        <v>2.0214990348873889E-3</v>
      </c>
      <c r="Y27">
        <f>(H27/T27-1)*1000</f>
        <v>-9.1709664613581765E-3</v>
      </c>
      <c r="Z27">
        <f>(I27/U27-1)*1000</f>
        <v>-5.4523906883874318E-3</v>
      </c>
    </row>
    <row r="28" spans="1:26" x14ac:dyDescent="0.2">
      <c r="B28">
        <v>2068.8629999999998</v>
      </c>
      <c r="C28">
        <v>1592.289</v>
      </c>
      <c r="D28">
        <v>1475.588</v>
      </c>
      <c r="E28">
        <v>2027.558</v>
      </c>
      <c r="F28">
        <v>1560.4670000000001</v>
      </c>
      <c r="G28">
        <v>1446.1510000000001</v>
      </c>
      <c r="H28">
        <v>0.76964474500000002</v>
      </c>
      <c r="I28">
        <v>0.71323616099999998</v>
      </c>
      <c r="J28">
        <v>7.7364469999999996E-3</v>
      </c>
      <c r="K28">
        <v>2.0214400000000002E-3</v>
      </c>
      <c r="L28">
        <v>1.8970329760000001E-2</v>
      </c>
      <c r="M28">
        <v>-4.1524606239999998E-2</v>
      </c>
      <c r="N28">
        <v>1.8970329760000001E-2</v>
      </c>
      <c r="O28">
        <v>-4.1524606239999998E-2</v>
      </c>
      <c r="P28">
        <v>-4.2146072120000003E-2</v>
      </c>
      <c r="Q28">
        <v>2.107308921E-2</v>
      </c>
      <c r="R28">
        <v>-2.1747595030000001E-2</v>
      </c>
      <c r="T28">
        <f t="shared" ref="T28:T36" si="9">AVERAGE(F27/E27,F28/E28)</f>
        <v>0.76963018791017568</v>
      </c>
      <c r="U28">
        <f t="shared" ref="U28:U36" si="10">AVERAGE(G27/E27,G28/E28)</f>
        <v>0.7132657786251273</v>
      </c>
      <c r="W28">
        <f t="shared" ref="W28:W36" si="11">$AC$2*H28/T28</f>
        <v>7.7330462631295793E-3</v>
      </c>
      <c r="X28">
        <f t="shared" ref="X28:X36" si="12">$AD$2*I28/U28</f>
        <v>2.0214261158317632E-3</v>
      </c>
      <c r="Y28">
        <f t="shared" ref="Y28:Z36" si="13">(H28/T28-1)*1000</f>
        <v>1.8914395579772147E-2</v>
      </c>
      <c r="Z28">
        <f t="shared" si="13"/>
        <v>-4.15239676637702E-2</v>
      </c>
    </row>
    <row r="29" spans="1:26" x14ac:dyDescent="0.2">
      <c r="B29">
        <v>2072.0419999999999</v>
      </c>
      <c r="C29">
        <v>1594.7149999999999</v>
      </c>
      <c r="D29">
        <v>1477.9770000000001</v>
      </c>
      <c r="E29">
        <v>2028.8209999999999</v>
      </c>
      <c r="F29">
        <v>1561.5250000000001</v>
      </c>
      <c r="G29">
        <v>1447.117</v>
      </c>
      <c r="H29">
        <v>0.76963443099999995</v>
      </c>
      <c r="I29">
        <v>0.71329471700000002</v>
      </c>
      <c r="J29">
        <v>7.7361449999999998E-3</v>
      </c>
      <c r="K29">
        <v>2.0216119999999999E-3</v>
      </c>
      <c r="L29">
        <v>-1.9979148719999999E-2</v>
      </c>
      <c r="M29">
        <v>4.3363621310000003E-2</v>
      </c>
      <c r="N29">
        <v>-1.9979148719999999E-2</v>
      </c>
      <c r="O29">
        <v>4.3363621310000003E-2</v>
      </c>
      <c r="P29">
        <v>4.401524549E-2</v>
      </c>
      <c r="Q29">
        <v>-2.2183790240000001E-2</v>
      </c>
      <c r="R29">
        <v>2.271162476E-2</v>
      </c>
      <c r="T29">
        <f t="shared" si="9"/>
        <v>0.76964996940474784</v>
      </c>
      <c r="U29">
        <f t="shared" si="10"/>
        <v>0.71326372109594538</v>
      </c>
      <c r="W29">
        <f t="shared" si="11"/>
        <v>7.7327438810695101E-3</v>
      </c>
      <c r="X29">
        <f t="shared" si="12"/>
        <v>2.0215979045860389E-3</v>
      </c>
      <c r="Y29">
        <f t="shared" si="13"/>
        <v>-2.0188924011677045E-2</v>
      </c>
      <c r="Z29">
        <f t="shared" si="13"/>
        <v>4.3456442740508194E-2</v>
      </c>
    </row>
    <row r="30" spans="1:26" x14ac:dyDescent="0.2">
      <c r="B30">
        <v>2072.2460000000001</v>
      </c>
      <c r="C30">
        <v>1594.884</v>
      </c>
      <c r="D30">
        <v>1478.1559999999999</v>
      </c>
      <c r="E30">
        <v>2028.3040000000001</v>
      </c>
      <c r="F30">
        <v>1561.0550000000001</v>
      </c>
      <c r="G30">
        <v>1446.7370000000001</v>
      </c>
      <c r="H30">
        <v>0.76964046900000005</v>
      </c>
      <c r="I30">
        <v>0.713311272</v>
      </c>
      <c r="J30">
        <v>7.7361720000000004E-3</v>
      </c>
      <c r="K30">
        <v>2.0216209999999999E-3</v>
      </c>
      <c r="L30">
        <v>-1.6593093810000001E-2</v>
      </c>
      <c r="M30">
        <v>4.7836584260000002E-2</v>
      </c>
      <c r="N30">
        <v>-1.6593093810000001E-2</v>
      </c>
      <c r="O30">
        <v>4.7836584260000002E-2</v>
      </c>
      <c r="P30">
        <v>4.8470172020000001E-2</v>
      </c>
      <c r="Q30">
        <v>-1.8741581550000001E-2</v>
      </c>
      <c r="R30">
        <v>2.50103154E-2</v>
      </c>
      <c r="T30">
        <f t="shared" si="9"/>
        <v>0.76965338529467631</v>
      </c>
      <c r="U30">
        <f t="shared" si="10"/>
        <v>0.7132770123100034</v>
      </c>
      <c r="W30">
        <f t="shared" si="11"/>
        <v>7.7327702267579006E-3</v>
      </c>
      <c r="X30">
        <f t="shared" si="12"/>
        <v>2.0216071528982517E-3</v>
      </c>
      <c r="Y30">
        <f t="shared" si="13"/>
        <v>-1.6781963053769111E-2</v>
      </c>
      <c r="Z30">
        <f t="shared" si="13"/>
        <v>4.8031395103675933E-2</v>
      </c>
    </row>
    <row r="31" spans="1:26" x14ac:dyDescent="0.2">
      <c r="B31">
        <v>2071.2339999999999</v>
      </c>
      <c r="C31">
        <v>1594.152</v>
      </c>
      <c r="D31">
        <v>1477.4749999999999</v>
      </c>
      <c r="E31">
        <v>2027.2170000000001</v>
      </c>
      <c r="F31">
        <v>1560.2429999999999</v>
      </c>
      <c r="G31">
        <v>1446.0509999999999</v>
      </c>
      <c r="H31">
        <v>0.76966301000000004</v>
      </c>
      <c r="I31">
        <v>0.71333064499999999</v>
      </c>
      <c r="J31">
        <v>7.7365159999999997E-3</v>
      </c>
      <c r="K31">
        <v>2.0216209999999999E-3</v>
      </c>
      <c r="L31">
        <v>2.7922937599999999E-2</v>
      </c>
      <c r="M31">
        <v>4.8256031880000001E-2</v>
      </c>
      <c r="N31">
        <v>2.7922937599999999E-2</v>
      </c>
      <c r="O31">
        <v>4.8256031880000001E-2</v>
      </c>
      <c r="P31">
        <v>4.8196146910000001E-2</v>
      </c>
      <c r="Q31">
        <v>2.808065341E-2</v>
      </c>
      <c r="R31">
        <v>2.4868921749999998E-2</v>
      </c>
      <c r="T31">
        <f t="shared" si="9"/>
        <v>0.76964168268236466</v>
      </c>
      <c r="U31">
        <f t="shared" si="10"/>
        <v>0.71329627536123463</v>
      </c>
      <c r="W31">
        <f t="shared" si="11"/>
        <v>7.7331142841509937E-3</v>
      </c>
      <c r="X31">
        <f t="shared" si="12"/>
        <v>2.0216074618752996E-3</v>
      </c>
      <c r="Y31">
        <f t="shared" si="13"/>
        <v>2.7710710211348299E-2</v>
      </c>
      <c r="Z31">
        <f t="shared" si="13"/>
        <v>4.8184239778814586E-2</v>
      </c>
    </row>
    <row r="32" spans="1:26" x14ac:dyDescent="0.2">
      <c r="B32">
        <v>2070.0250000000001</v>
      </c>
      <c r="C32">
        <v>1593.19</v>
      </c>
      <c r="D32">
        <v>1476.491</v>
      </c>
      <c r="E32">
        <v>2025.7919999999999</v>
      </c>
      <c r="F32">
        <v>1559.1369999999999</v>
      </c>
      <c r="G32">
        <v>1445.05</v>
      </c>
      <c r="H32">
        <v>0.76964790000000005</v>
      </c>
      <c r="I32">
        <v>0.71327221699999999</v>
      </c>
      <c r="J32">
        <v>7.736326E-3</v>
      </c>
      <c r="K32">
        <v>2.0213829999999999E-3</v>
      </c>
      <c r="L32">
        <v>3.33133998E-3</v>
      </c>
      <c r="M32">
        <v>-6.9898063770000005E-2</v>
      </c>
      <c r="N32">
        <v>3.33133998E-3</v>
      </c>
      <c r="O32">
        <v>-6.9898063770000005E-2</v>
      </c>
      <c r="P32">
        <v>-7.0496513189999999E-2</v>
      </c>
      <c r="Q32">
        <v>5.3819531199999996E-3</v>
      </c>
      <c r="R32">
        <v>-3.6376821410000003E-2</v>
      </c>
      <c r="T32">
        <f t="shared" si="9"/>
        <v>0.76964546507198817</v>
      </c>
      <c r="U32">
        <f t="shared" si="10"/>
        <v>0.71332212818773422</v>
      </c>
      <c r="W32">
        <f t="shared" si="11"/>
        <v>7.732924464582301E-3</v>
      </c>
      <c r="X32">
        <f t="shared" si="12"/>
        <v>2.0213686117824215E-3</v>
      </c>
      <c r="Y32">
        <f t="shared" si="13"/>
        <v>3.1637008497398256E-3</v>
      </c>
      <c r="Z32">
        <f t="shared" si="13"/>
        <v>-6.997005386755184E-2</v>
      </c>
    </row>
    <row r="33" spans="1:26" x14ac:dyDescent="0.2">
      <c r="B33">
        <v>2068.6640000000002</v>
      </c>
      <c r="C33">
        <v>1592.2429999999999</v>
      </c>
      <c r="D33">
        <v>1475.67</v>
      </c>
      <c r="E33">
        <v>2024.4269999999999</v>
      </c>
      <c r="F33">
        <v>1558.143</v>
      </c>
      <c r="G33">
        <v>1444.0930000000001</v>
      </c>
      <c r="H33">
        <v>0.769696198</v>
      </c>
      <c r="I33">
        <v>0.71334425999999995</v>
      </c>
      <c r="J33">
        <v>7.7366910000000004E-3</v>
      </c>
      <c r="K33">
        <v>2.021564E-3</v>
      </c>
      <c r="L33">
        <v>5.0603395930000003E-2</v>
      </c>
      <c r="M33">
        <v>1.9668337050000002E-2</v>
      </c>
      <c r="N33">
        <v>5.0603395930000003E-2</v>
      </c>
      <c r="O33">
        <v>1.9668337050000002E-2</v>
      </c>
      <c r="P33">
        <v>1.9030017980000001E-2</v>
      </c>
      <c r="Q33">
        <v>5.2709565159999999E-2</v>
      </c>
      <c r="R33">
        <v>9.8194440599999998E-3</v>
      </c>
      <c r="T33">
        <f t="shared" si="9"/>
        <v>0.76965715164271431</v>
      </c>
      <c r="U33">
        <f t="shared" si="10"/>
        <v>0.7133300707015382</v>
      </c>
      <c r="W33">
        <f t="shared" si="11"/>
        <v>7.7332923065947089E-3</v>
      </c>
      <c r="X33">
        <f t="shared" si="12"/>
        <v>2.0215502680818727E-3</v>
      </c>
      <c r="Y33">
        <f t="shared" si="13"/>
        <v>5.0732143789478101E-2</v>
      </c>
      <c r="Z33">
        <f t="shared" si="13"/>
        <v>1.9891630879564914E-2</v>
      </c>
    </row>
    <row r="34" spans="1:26" x14ac:dyDescent="0.2">
      <c r="B34">
        <v>2067.2890000000002</v>
      </c>
      <c r="C34">
        <v>1591.126</v>
      </c>
      <c r="D34">
        <v>1474.645</v>
      </c>
      <c r="E34">
        <v>2023.0260000000001</v>
      </c>
      <c r="F34">
        <v>1557.0719999999999</v>
      </c>
      <c r="G34">
        <v>1443.048</v>
      </c>
      <c r="H34">
        <v>0.76966796100000001</v>
      </c>
      <c r="I34">
        <v>0.71332285600000001</v>
      </c>
      <c r="J34">
        <v>7.7362480000000003E-3</v>
      </c>
      <c r="K34">
        <v>2.0215229999999999E-3</v>
      </c>
      <c r="L34">
        <v>-6.7064129199999999E-3</v>
      </c>
      <c r="M34">
        <v>-2.4516674999999999E-4</v>
      </c>
      <c r="N34">
        <v>-6.7064129199999999E-3</v>
      </c>
      <c r="O34">
        <v>-2.4516674999999999E-4</v>
      </c>
      <c r="P34">
        <v>-1.4211726E-4</v>
      </c>
      <c r="Q34">
        <v>-7.0489591699999998E-3</v>
      </c>
      <c r="R34">
        <v>-7.3332510000000004E-5</v>
      </c>
      <c r="T34">
        <f t="shared" si="9"/>
        <v>0.7696729282664736</v>
      </c>
      <c r="U34">
        <f t="shared" si="10"/>
        <v>0.7133229179446624</v>
      </c>
      <c r="W34">
        <f t="shared" si="11"/>
        <v>7.7328500938989757E-3</v>
      </c>
      <c r="X34">
        <f t="shared" si="12"/>
        <v>2.0215098814029163E-3</v>
      </c>
      <c r="Y34">
        <f t="shared" si="13"/>
        <v>-6.4537367642225618E-3</v>
      </c>
      <c r="Z34">
        <f t="shared" si="13"/>
        <v>-8.6839579749309337E-5</v>
      </c>
    </row>
    <row r="35" spans="1:26" x14ac:dyDescent="0.2">
      <c r="B35">
        <v>2065.7809999999999</v>
      </c>
      <c r="C35">
        <v>1590.011</v>
      </c>
      <c r="D35">
        <v>1473.7180000000001</v>
      </c>
      <c r="E35">
        <v>2021.6990000000001</v>
      </c>
      <c r="F35">
        <v>1556.05</v>
      </c>
      <c r="G35">
        <v>1442.2139999999999</v>
      </c>
      <c r="H35">
        <v>0.76969036300000004</v>
      </c>
      <c r="I35">
        <v>0.71339517299999999</v>
      </c>
      <c r="J35">
        <v>7.7364590000000002E-3</v>
      </c>
      <c r="K35">
        <v>2.021681E-3</v>
      </c>
      <c r="L35">
        <v>2.0499085300000001E-2</v>
      </c>
      <c r="M35">
        <v>7.7958704269999998E-2</v>
      </c>
      <c r="N35">
        <v>2.0499085300000001E-2</v>
      </c>
      <c r="O35">
        <v>7.7958704269999998E-2</v>
      </c>
      <c r="P35">
        <v>7.8247167369999995E-2</v>
      </c>
      <c r="Q35">
        <v>1.9472662849999999E-2</v>
      </c>
      <c r="R35">
        <v>4.0374773849999997E-2</v>
      </c>
      <c r="T35">
        <f t="shared" si="9"/>
        <v>0.76967457609341172</v>
      </c>
      <c r="U35">
        <f t="shared" si="10"/>
        <v>0.71333948215082166</v>
      </c>
      <c r="W35">
        <f t="shared" si="11"/>
        <v>7.7330586106307119E-3</v>
      </c>
      <c r="X35">
        <f t="shared" si="12"/>
        <v>2.021667877475165E-3</v>
      </c>
      <c r="Y35">
        <f t="shared" si="13"/>
        <v>2.0511144682044957E-2</v>
      </c>
      <c r="Z35">
        <f t="shared" si="13"/>
        <v>7.8070610938896223E-2</v>
      </c>
    </row>
    <row r="36" spans="1:26" x14ac:dyDescent="0.2">
      <c r="B36">
        <v>2064.3580000000002</v>
      </c>
      <c r="C36">
        <v>1588.924</v>
      </c>
      <c r="D36">
        <v>1472.6120000000001</v>
      </c>
      <c r="E36">
        <v>2020.1579999999999</v>
      </c>
      <c r="F36">
        <v>1554.847</v>
      </c>
      <c r="G36">
        <v>1441.1389999999999</v>
      </c>
      <c r="H36">
        <v>0.76969396999999995</v>
      </c>
      <c r="I36">
        <v>0.71335105399999998</v>
      </c>
      <c r="J36">
        <v>7.7365380000000003E-3</v>
      </c>
      <c r="K36">
        <v>2.021461E-3</v>
      </c>
      <c r="L36">
        <v>3.077168286E-2</v>
      </c>
      <c r="M36">
        <v>-3.1335579689999997E-2</v>
      </c>
      <c r="N36">
        <v>3.077168286E-2</v>
      </c>
      <c r="O36">
        <v>-3.1335579689999997E-2</v>
      </c>
      <c r="P36">
        <v>-3.2062124460000001E-2</v>
      </c>
      <c r="Q36">
        <v>3.3215173979999998E-2</v>
      </c>
      <c r="R36">
        <v>-1.654418459E-2</v>
      </c>
      <c r="T36">
        <f t="shared" si="9"/>
        <v>0.76967022671562657</v>
      </c>
      <c r="U36">
        <f t="shared" si="10"/>
        <v>0.71337333539207237</v>
      </c>
      <c r="W36">
        <f t="shared" si="11"/>
        <v>7.7331385494947809E-3</v>
      </c>
      <c r="X36">
        <f t="shared" si="12"/>
        <v>2.0214469174185336E-3</v>
      </c>
      <c r="Y36">
        <f t="shared" si="13"/>
        <v>3.08486460165458E-2</v>
      </c>
      <c r="Z36">
        <f t="shared" si="13"/>
        <v>-3.1233844842493141E-2</v>
      </c>
    </row>
    <row r="38" spans="1:26" x14ac:dyDescent="0.2">
      <c r="A38" t="s">
        <v>17</v>
      </c>
      <c r="B38">
        <f>AVERAGE(B27:B36)</f>
        <v>2067.6424999999999</v>
      </c>
      <c r="C38">
        <f>AVERAGE(C27:C36)</f>
        <v>1591.3760000000002</v>
      </c>
      <c r="D38">
        <f t="shared" ref="D38:R38" si="14">AVERAGE(D27:D36)</f>
        <v>1474.8675000000003</v>
      </c>
      <c r="E38">
        <f t="shared" si="14"/>
        <v>2024.8042999999998</v>
      </c>
      <c r="F38">
        <f t="shared" si="14"/>
        <v>1558.3996000000002</v>
      </c>
      <c r="G38">
        <f t="shared" si="14"/>
        <v>1444.3175999999999</v>
      </c>
      <c r="H38">
        <f t="shared" si="14"/>
        <v>0.76965728619999996</v>
      </c>
      <c r="I38">
        <f t="shared" si="14"/>
        <v>0.71330870990000006</v>
      </c>
      <c r="J38">
        <f t="shared" si="14"/>
        <v>7.736377E-3</v>
      </c>
      <c r="K38">
        <f t="shared" si="14"/>
        <v>2.0215418999999998E-3</v>
      </c>
      <c r="L38">
        <f t="shared" si="14"/>
        <v>9.9479032309999996E-3</v>
      </c>
      <c r="M38">
        <f t="shared" si="14"/>
        <v>8.8583710580000009E-3</v>
      </c>
      <c r="N38">
        <f t="shared" si="14"/>
        <v>9.9479032309999996E-3</v>
      </c>
      <c r="O38">
        <f t="shared" si="14"/>
        <v>8.8583710580000009E-3</v>
      </c>
      <c r="P38">
        <f t="shared" si="14"/>
        <v>8.7719016300000004E-3</v>
      </c>
      <c r="Q38">
        <f t="shared" si="14"/>
        <v>1.0227899657999999E-2</v>
      </c>
      <c r="R38">
        <f t="shared" si="14"/>
        <v>4.526040292E-3</v>
      </c>
      <c r="T38">
        <f t="shared" ref="T38:Z38" si="15">AVERAGE(T27:T36)</f>
        <v>0.76964964460659735</v>
      </c>
      <c r="U38">
        <f t="shared" si="15"/>
        <v>0.71330233545921051</v>
      </c>
      <c r="W38">
        <f t="shared" si="15"/>
        <v>7.7329767762142915E-3</v>
      </c>
      <c r="X38">
        <f t="shared" si="15"/>
        <v>2.0215281226239655E-3</v>
      </c>
      <c r="Y38">
        <f t="shared" si="15"/>
        <v>9.9285150837902236E-3</v>
      </c>
      <c r="Z38">
        <f t="shared" si="15"/>
        <v>8.9367222799507928E-3</v>
      </c>
    </row>
    <row r="39" spans="1:26" x14ac:dyDescent="0.2">
      <c r="A39" t="s">
        <v>18</v>
      </c>
      <c r="B39">
        <f>STDEV(B27:B36)</f>
        <v>4.8691870014978909</v>
      </c>
      <c r="C39">
        <f>STDEV(C27:C36)</f>
        <v>3.7667779334598124</v>
      </c>
      <c r="D39">
        <f t="shared" ref="D39:R39" si="16">STDEV(D27:D36)</f>
        <v>3.4993077807538189</v>
      </c>
      <c r="E39">
        <f t="shared" si="16"/>
        <v>3.1878142999728225</v>
      </c>
      <c r="F39">
        <f t="shared" si="16"/>
        <v>2.4418605474787958</v>
      </c>
      <c r="G39">
        <f t="shared" si="16"/>
        <v>2.2186058785743223</v>
      </c>
      <c r="H39">
        <f t="shared" si="16"/>
        <v>3.1937041123638833E-5</v>
      </c>
      <c r="I39">
        <f t="shared" si="16"/>
        <v>5.2074675274917462E-5</v>
      </c>
      <c r="J39">
        <f t="shared" si="16"/>
        <v>1.8035582114869893E-7</v>
      </c>
      <c r="K39">
        <f t="shared" si="16"/>
        <v>9.4654283227593454E-8</v>
      </c>
      <c r="L39">
        <f t="shared" si="16"/>
        <v>2.332284407688888E-2</v>
      </c>
      <c r="M39">
        <f t="shared" si="16"/>
        <v>4.6903330043727084E-2</v>
      </c>
      <c r="N39">
        <f t="shared" si="16"/>
        <v>2.332284407688888E-2</v>
      </c>
      <c r="O39">
        <f t="shared" si="16"/>
        <v>4.6903330043727084E-2</v>
      </c>
      <c r="P39">
        <f t="shared" si="16"/>
        <v>4.729106025574719E-2</v>
      </c>
      <c r="Q39">
        <f t="shared" si="16"/>
        <v>2.463725303748316E-2</v>
      </c>
      <c r="R39">
        <f t="shared" si="16"/>
        <v>2.4402141504358772E-2</v>
      </c>
      <c r="T39">
        <f t="shared" ref="T39:Z39" si="17">STDEV(T27:T36)</f>
        <v>2.2350440885491179E-5</v>
      </c>
      <c r="U39">
        <f t="shared" si="17"/>
        <v>4.2647674134912932E-5</v>
      </c>
      <c r="W39">
        <f t="shared" si="17"/>
        <v>1.8063625924767409E-7</v>
      </c>
      <c r="X39">
        <f t="shared" si="17"/>
        <v>9.4899994851742941E-8</v>
      </c>
      <c r="Y39">
        <f t="shared" si="17"/>
        <v>2.3359445906157669E-2</v>
      </c>
      <c r="Z39">
        <f t="shared" si="17"/>
        <v>4.6945101522244716E-2</v>
      </c>
    </row>
    <row r="41" spans="1:26" x14ac:dyDescent="0.2">
      <c r="A41" t="s">
        <v>71</v>
      </c>
    </row>
    <row r="42" spans="1:26" x14ac:dyDescent="0.2">
      <c r="A42" t="s">
        <v>57</v>
      </c>
    </row>
    <row r="44" spans="1:26" x14ac:dyDescent="0.2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T44" t="s">
        <v>150</v>
      </c>
      <c r="U44" t="s">
        <v>151</v>
      </c>
      <c r="W44" t="s">
        <v>8</v>
      </c>
      <c r="X44" t="s">
        <v>9</v>
      </c>
      <c r="Y44" t="s">
        <v>152</v>
      </c>
      <c r="Z44" t="s">
        <v>153</v>
      </c>
    </row>
    <row r="45" spans="1:26" x14ac:dyDescent="0.2">
      <c r="E45">
        <v>1974.55</v>
      </c>
      <c r="F45">
        <v>1519.5340000000001</v>
      </c>
      <c r="G45">
        <v>1408.268</v>
      </c>
    </row>
    <row r="46" spans="1:26" x14ac:dyDescent="0.2">
      <c r="B46">
        <v>2075.3919999999998</v>
      </c>
      <c r="C46">
        <v>1597.252</v>
      </c>
      <c r="D46">
        <v>1480.37</v>
      </c>
      <c r="E46">
        <v>1999.241</v>
      </c>
      <c r="F46">
        <v>1538.6869999999999</v>
      </c>
      <c r="G46">
        <v>1426.06</v>
      </c>
      <c r="H46">
        <v>0.76961469400000004</v>
      </c>
      <c r="I46">
        <v>0.71329679899999998</v>
      </c>
      <c r="J46">
        <v>7.736471E-3</v>
      </c>
      <c r="K46">
        <v>2.0216420000000001E-3</v>
      </c>
      <c r="L46">
        <v>2.215402294E-2</v>
      </c>
      <c r="M46">
        <v>5.8589027299999999E-2</v>
      </c>
      <c r="N46">
        <v>2.215402294E-2</v>
      </c>
      <c r="O46">
        <v>5.8589027299999999E-2</v>
      </c>
      <c r="P46">
        <v>5.8700197869999998E-2</v>
      </c>
      <c r="Q46">
        <v>2.1733922199999998E-2</v>
      </c>
      <c r="R46">
        <v>3.0288871839999999E-2</v>
      </c>
      <c r="T46">
        <f>AVERAGE(F45/E45,F46/E46)</f>
        <v>0.76959761160154638</v>
      </c>
      <c r="U46">
        <f>AVERAGE(G45/E45,G46/E46)</f>
        <v>0.71325514483684749</v>
      </c>
      <c r="W46">
        <f>$AC$2*H46/T46</f>
        <v>7.7330716435667296E-3</v>
      </c>
      <c r="X46">
        <f>$AD$2*I46/U46</f>
        <v>2.0216281133150133E-3</v>
      </c>
      <c r="Y46">
        <f>(H46/T46-1)*1000</f>
        <v>2.2196532572626992E-2</v>
      </c>
      <c r="Z46">
        <f>(I46/U46-1)*1000</f>
        <v>5.840008789848028E-2</v>
      </c>
    </row>
    <row r="47" spans="1:26" x14ac:dyDescent="0.2">
      <c r="B47">
        <v>2088.9639999999999</v>
      </c>
      <c r="C47">
        <v>1607.7280000000001</v>
      </c>
      <c r="D47">
        <v>1490.1030000000001</v>
      </c>
      <c r="E47">
        <v>2005.9059999999999</v>
      </c>
      <c r="F47">
        <v>1543.846</v>
      </c>
      <c r="G47">
        <v>1430.837</v>
      </c>
      <c r="H47">
        <v>0.76962930799999996</v>
      </c>
      <c r="I47">
        <v>0.713321486</v>
      </c>
      <c r="J47">
        <v>7.7361629999999999E-3</v>
      </c>
      <c r="K47">
        <v>2.0215670000000002E-3</v>
      </c>
      <c r="L47">
        <v>-1.7684320270000001E-2</v>
      </c>
      <c r="M47">
        <v>2.1262478040000001E-2</v>
      </c>
      <c r="N47">
        <v>-1.7684320270000001E-2</v>
      </c>
      <c r="O47">
        <v>2.1262478040000001E-2</v>
      </c>
      <c r="P47">
        <v>2.1705446779999998E-2</v>
      </c>
      <c r="Q47">
        <v>-1.9175964949999999E-2</v>
      </c>
      <c r="R47">
        <v>1.1199951709999999E-2</v>
      </c>
      <c r="T47">
        <f t="shared" ref="T47:T55" si="18">AVERAGE(F46/E46,F47/E47)</f>
        <v>0.76964289979657929</v>
      </c>
      <c r="U47">
        <f t="shared" ref="U47:U55" si="19">AVERAGE(G46/E46,G47/E47)</f>
        <v>0.71330639350737335</v>
      </c>
      <c r="W47">
        <f t="shared" ref="W47:W55" si="20">$AC$2*H47/T47</f>
        <v>7.732763437960909E-3</v>
      </c>
      <c r="X47">
        <f t="shared" ref="X47:X55" si="21">$AD$2*I47/U47</f>
        <v>2.0215528290685554E-3</v>
      </c>
      <c r="Y47">
        <f t="shared" ref="Y47:Z55" si="22">(H47/T47-1)*1000</f>
        <v>-1.7659873927100556E-2</v>
      </c>
      <c r="Z47">
        <f t="shared" si="22"/>
        <v>2.1158499018181232E-2</v>
      </c>
    </row>
    <row r="48" spans="1:26" x14ac:dyDescent="0.2">
      <c r="B48">
        <v>2092.297</v>
      </c>
      <c r="C48">
        <v>1610.4110000000001</v>
      </c>
      <c r="D48">
        <v>1492.4390000000001</v>
      </c>
      <c r="E48">
        <v>2007.2339999999999</v>
      </c>
      <c r="F48">
        <v>1544.8409999999999</v>
      </c>
      <c r="G48">
        <v>1431.828</v>
      </c>
      <c r="H48">
        <v>0.76968581000000003</v>
      </c>
      <c r="I48">
        <v>0.71330163199999996</v>
      </c>
      <c r="J48">
        <v>7.7367249999999999E-3</v>
      </c>
      <c r="K48">
        <v>2.0214629999999998E-3</v>
      </c>
      <c r="L48">
        <v>5.4882105469999998E-2</v>
      </c>
      <c r="M48">
        <v>-2.9944548290000001E-2</v>
      </c>
      <c r="N48">
        <v>5.4882105469999998E-2</v>
      </c>
      <c r="O48">
        <v>-2.9944548290000001E-2</v>
      </c>
      <c r="P48">
        <v>-3.103760253E-2</v>
      </c>
      <c r="Q48">
        <v>5.8543408429999999E-2</v>
      </c>
      <c r="R48">
        <v>-1.6015523199999999E-2</v>
      </c>
      <c r="T48">
        <f t="shared" si="18"/>
        <v>0.76964347343060158</v>
      </c>
      <c r="U48">
        <f t="shared" si="19"/>
        <v>0.71332298039359721</v>
      </c>
      <c r="W48">
        <f t="shared" si="20"/>
        <v>7.7333253715763254E-3</v>
      </c>
      <c r="X48">
        <f t="shared" si="21"/>
        <v>2.0214495570172308E-3</v>
      </c>
      <c r="Y48">
        <f t="shared" si="22"/>
        <v>5.5008027560754513E-2</v>
      </c>
      <c r="Z48">
        <f t="shared" si="22"/>
        <v>-2.9928088935871067E-2</v>
      </c>
    </row>
    <row r="49" spans="1:26" x14ac:dyDescent="0.2">
      <c r="B49">
        <v>2092.5450000000001</v>
      </c>
      <c r="C49">
        <v>1610.566</v>
      </c>
      <c r="D49">
        <v>1492.7090000000001</v>
      </c>
      <c r="E49">
        <v>2006.7850000000001</v>
      </c>
      <c r="F49">
        <v>1544.5509999999999</v>
      </c>
      <c r="G49">
        <v>1431.54</v>
      </c>
      <c r="H49">
        <v>0.76966829599999997</v>
      </c>
      <c r="I49">
        <v>0.71334612200000003</v>
      </c>
      <c r="J49">
        <v>7.7364770000000003E-3</v>
      </c>
      <c r="K49">
        <v>2.021536E-3</v>
      </c>
      <c r="L49">
        <v>2.2863854740000002E-2</v>
      </c>
      <c r="M49">
        <v>5.8291617299999999E-3</v>
      </c>
      <c r="N49">
        <v>2.2863854740000002E-2</v>
      </c>
      <c r="O49">
        <v>5.8291617299999999E-3</v>
      </c>
      <c r="P49">
        <v>5.5168617600000001E-3</v>
      </c>
      <c r="Q49">
        <v>2.389758296E-2</v>
      </c>
      <c r="R49">
        <v>2.8466968700000001E-3</v>
      </c>
      <c r="T49">
        <f t="shared" si="18"/>
        <v>0.76965056872334048</v>
      </c>
      <c r="U49">
        <f t="shared" si="19"/>
        <v>0.71334191582350548</v>
      </c>
      <c r="W49">
        <f t="shared" si="20"/>
        <v>7.7330781110327863E-3</v>
      </c>
      <c r="X49">
        <f t="shared" si="21"/>
        <v>2.0215219766590432E-3</v>
      </c>
      <c r="Y49">
        <f t="shared" si="22"/>
        <v>2.3032889703289428E-2</v>
      </c>
      <c r="Z49">
        <f t="shared" si="22"/>
        <v>5.8964381612902628E-3</v>
      </c>
    </row>
    <row r="50" spans="1:26" x14ac:dyDescent="0.2">
      <c r="B50">
        <v>2091.6689999999999</v>
      </c>
      <c r="C50">
        <v>1609.867</v>
      </c>
      <c r="D50">
        <v>1492.1320000000001</v>
      </c>
      <c r="E50">
        <v>2005.8009999999999</v>
      </c>
      <c r="F50">
        <v>1543.7349999999999</v>
      </c>
      <c r="G50">
        <v>1430.7650000000001</v>
      </c>
      <c r="H50">
        <v>0.76965679300000001</v>
      </c>
      <c r="I50">
        <v>0.71336888099999995</v>
      </c>
      <c r="J50">
        <v>7.7363700000000002E-3</v>
      </c>
      <c r="K50">
        <v>2.021629E-3</v>
      </c>
      <c r="L50">
        <v>9.0165863000000006E-3</v>
      </c>
      <c r="M50">
        <v>5.1983275680000003E-2</v>
      </c>
      <c r="N50">
        <v>9.0165863000000006E-3</v>
      </c>
      <c r="O50">
        <v>5.1983275680000003E-2</v>
      </c>
      <c r="P50">
        <v>5.2248442040000002E-2</v>
      </c>
      <c r="Q50">
        <v>8.0899580799999992E-3</v>
      </c>
      <c r="R50">
        <v>2.6959855219999999E-2</v>
      </c>
      <c r="T50">
        <f t="shared" si="18"/>
        <v>0.76964979332873451</v>
      </c>
      <c r="U50">
        <f t="shared" si="19"/>
        <v>0.71333174717708903</v>
      </c>
      <c r="W50">
        <f t="shared" si="20"/>
        <v>7.732970327775565E-3</v>
      </c>
      <c r="X50">
        <f t="shared" si="21"/>
        <v>2.0216152904500712E-3</v>
      </c>
      <c r="Y50">
        <f t="shared" si="22"/>
        <v>9.0946185216100872E-3</v>
      </c>
      <c r="Z50">
        <f t="shared" si="22"/>
        <v>5.2056876842954125E-2</v>
      </c>
    </row>
    <row r="51" spans="1:26" x14ac:dyDescent="0.2">
      <c r="B51">
        <v>2090.4650000000001</v>
      </c>
      <c r="C51">
        <v>1608.9739999999999</v>
      </c>
      <c r="D51">
        <v>1491.241</v>
      </c>
      <c r="E51">
        <v>2004.5239999999999</v>
      </c>
      <c r="F51">
        <v>1542.796</v>
      </c>
      <c r="G51">
        <v>1429.867</v>
      </c>
      <c r="H51">
        <v>0.769672939</v>
      </c>
      <c r="I51">
        <v>0.71335377499999997</v>
      </c>
      <c r="J51">
        <v>7.7365680000000001E-3</v>
      </c>
      <c r="K51">
        <v>2.0216280000000001E-3</v>
      </c>
      <c r="L51">
        <v>3.4706158280000003E-2</v>
      </c>
      <c r="M51">
        <v>5.1672806660000001E-2</v>
      </c>
      <c r="N51">
        <v>3.4706158280000003E-2</v>
      </c>
      <c r="O51">
        <v>5.1672806660000001E-2</v>
      </c>
      <c r="P51">
        <v>5.1533455050000003E-2</v>
      </c>
      <c r="Q51">
        <v>3.5125245710000003E-2</v>
      </c>
      <c r="R51">
        <v>2.659093119E-2</v>
      </c>
      <c r="T51">
        <f t="shared" si="18"/>
        <v>0.76964610448262261</v>
      </c>
      <c r="U51">
        <f t="shared" si="19"/>
        <v>0.71331675216085255</v>
      </c>
      <c r="W51">
        <f t="shared" si="20"/>
        <v>7.733169615656104E-3</v>
      </c>
      <c r="X51">
        <f t="shared" si="21"/>
        <v>2.0216149781388643E-3</v>
      </c>
      <c r="Y51">
        <f t="shared" si="22"/>
        <v>3.4866047162518399E-2</v>
      </c>
      <c r="Z51">
        <f t="shared" si="22"/>
        <v>5.1902382826707338E-2</v>
      </c>
    </row>
    <row r="52" spans="1:26" x14ac:dyDescent="0.2">
      <c r="B52">
        <v>2089.1390000000001</v>
      </c>
      <c r="C52">
        <v>1607.8620000000001</v>
      </c>
      <c r="D52">
        <v>1490.251</v>
      </c>
      <c r="E52">
        <v>2003.231</v>
      </c>
      <c r="F52">
        <v>1541.79</v>
      </c>
      <c r="G52">
        <v>1428.931</v>
      </c>
      <c r="H52">
        <v>0.76962873300000001</v>
      </c>
      <c r="I52">
        <v>0.71333266900000003</v>
      </c>
      <c r="J52">
        <v>7.7360409999999999E-3</v>
      </c>
      <c r="K52">
        <v>2.021569E-3</v>
      </c>
      <c r="L52">
        <v>-3.3426949560000002E-2</v>
      </c>
      <c r="M52">
        <v>2.2322045339999999E-2</v>
      </c>
      <c r="N52">
        <v>-3.3426949560000002E-2</v>
      </c>
      <c r="O52">
        <v>2.2322045339999999E-2</v>
      </c>
      <c r="P52">
        <v>2.30196867E-2</v>
      </c>
      <c r="Q52">
        <v>-3.5766597390000002E-2</v>
      </c>
      <c r="R52">
        <v>1.187809217E-2</v>
      </c>
      <c r="T52">
        <f t="shared" si="18"/>
        <v>0.76965433179017551</v>
      </c>
      <c r="U52">
        <f t="shared" si="19"/>
        <v>0.71331655642272307</v>
      </c>
      <c r="W52">
        <f t="shared" si="20"/>
        <v>7.732642802870884E-3</v>
      </c>
      <c r="X52">
        <f t="shared" si="21"/>
        <v>2.0215557193374988E-3</v>
      </c>
      <c r="Y52">
        <f t="shared" si="22"/>
        <v>-3.3260113167843386E-2</v>
      </c>
      <c r="Z52">
        <f t="shared" si="22"/>
        <v>2.2588256408662133E-2</v>
      </c>
    </row>
    <row r="53" spans="1:26" x14ac:dyDescent="0.2">
      <c r="B53">
        <v>2087.694</v>
      </c>
      <c r="C53">
        <v>1606.7950000000001</v>
      </c>
      <c r="D53">
        <v>1489.271</v>
      </c>
      <c r="E53">
        <v>2001.848</v>
      </c>
      <c r="F53">
        <v>1540.7660000000001</v>
      </c>
      <c r="G53">
        <v>1428.0219999999999</v>
      </c>
      <c r="H53">
        <v>0.76965072700000003</v>
      </c>
      <c r="I53">
        <v>0.71335684499999996</v>
      </c>
      <c r="J53">
        <v>7.7361900000000004E-3</v>
      </c>
      <c r="K53">
        <v>2.021592E-3</v>
      </c>
      <c r="L53">
        <v>-1.4242947820000001E-2</v>
      </c>
      <c r="M53">
        <v>3.3923007900000003E-2</v>
      </c>
      <c r="N53">
        <v>-1.4242947820000001E-2</v>
      </c>
      <c r="O53">
        <v>3.3923007900000003E-2</v>
      </c>
      <c r="P53">
        <v>3.4411066759999998E-2</v>
      </c>
      <c r="Q53">
        <v>-1.5895439000000001E-2</v>
      </c>
      <c r="R53">
        <v>1.775596259E-2</v>
      </c>
      <c r="T53">
        <f t="shared" si="18"/>
        <v>0.76966172551531364</v>
      </c>
      <c r="U53">
        <f t="shared" si="19"/>
        <v>0.71333250274840032</v>
      </c>
      <c r="W53">
        <f t="shared" si="20"/>
        <v>7.7327894963641177E-3</v>
      </c>
      <c r="X53">
        <f t="shared" si="21"/>
        <v>2.0215790403570757E-3</v>
      </c>
      <c r="Y53">
        <f t="shared" si="22"/>
        <v>-1.4290063996891256E-2</v>
      </c>
      <c r="Z53">
        <f t="shared" si="22"/>
        <v>3.412469150898545E-2</v>
      </c>
    </row>
    <row r="54" spans="1:26" x14ac:dyDescent="0.2">
      <c r="B54">
        <v>2086.3739999999998</v>
      </c>
      <c r="C54">
        <v>1605.739</v>
      </c>
      <c r="D54">
        <v>1488.296</v>
      </c>
      <c r="E54">
        <v>2000.6379999999999</v>
      </c>
      <c r="F54">
        <v>1539.8019999999999</v>
      </c>
      <c r="G54">
        <v>1427.056</v>
      </c>
      <c r="H54">
        <v>0.76963127899999995</v>
      </c>
      <c r="I54">
        <v>0.71334088299999998</v>
      </c>
      <c r="J54">
        <v>7.7359769999999998E-3</v>
      </c>
      <c r="K54">
        <v>2.0215649999999999E-3</v>
      </c>
      <c r="L54">
        <v>-4.1788921450000002E-2</v>
      </c>
      <c r="M54">
        <v>2.058684194E-2</v>
      </c>
      <c r="N54">
        <v>-4.1788921450000002E-2</v>
      </c>
      <c r="O54">
        <v>2.058684194E-2</v>
      </c>
      <c r="P54">
        <v>2.1401794759999999E-2</v>
      </c>
      <c r="Q54">
        <v>-4.4517287109999998E-2</v>
      </c>
      <c r="R54">
        <v>1.10432689E-2</v>
      </c>
      <c r="T54">
        <f t="shared" si="18"/>
        <v>0.76966365156862093</v>
      </c>
      <c r="U54">
        <f t="shared" si="19"/>
        <v>0.71332616001643401</v>
      </c>
      <c r="W54">
        <f t="shared" si="20"/>
        <v>7.7325747490473544E-3</v>
      </c>
      <c r="X54">
        <f t="shared" si="21"/>
        <v>2.021551780723801E-3</v>
      </c>
      <c r="Y54">
        <f t="shared" si="22"/>
        <v>-4.2060669689925057E-2</v>
      </c>
      <c r="Z54">
        <f t="shared" si="22"/>
        <v>2.0639904143804344E-2</v>
      </c>
    </row>
    <row r="55" spans="1:26" x14ac:dyDescent="0.2">
      <c r="B55">
        <v>2084.9180000000001</v>
      </c>
      <c r="C55">
        <v>1604.739</v>
      </c>
      <c r="D55">
        <v>1487.25</v>
      </c>
      <c r="E55">
        <v>1999.278</v>
      </c>
      <c r="F55">
        <v>1538.8040000000001</v>
      </c>
      <c r="G55">
        <v>1426.2070000000001</v>
      </c>
      <c r="H55">
        <v>0.76968927499999995</v>
      </c>
      <c r="I55">
        <v>0.71333754100000002</v>
      </c>
      <c r="J55">
        <v>7.7365200000000002E-3</v>
      </c>
      <c r="K55">
        <v>2.0215440000000001E-3</v>
      </c>
      <c r="L55">
        <v>2.843673264E-2</v>
      </c>
      <c r="M55">
        <v>9.7622255099999999E-3</v>
      </c>
      <c r="N55">
        <v>2.843673264E-2</v>
      </c>
      <c r="O55">
        <v>9.7622255099999999E-3</v>
      </c>
      <c r="P55">
        <v>9.3934390199999999E-3</v>
      </c>
      <c r="Q55">
        <v>2.9654955970000001E-2</v>
      </c>
      <c r="R55">
        <v>4.8470035099999996E-3</v>
      </c>
      <c r="T55">
        <f t="shared" si="18"/>
        <v>0.76966766716467983</v>
      </c>
      <c r="U55">
        <f t="shared" si="19"/>
        <v>0.71333074024179499</v>
      </c>
      <c r="W55">
        <f t="shared" si="20"/>
        <v>7.7331170952956397E-3</v>
      </c>
      <c r="X55">
        <f t="shared" si="21"/>
        <v>2.0215293296384331E-3</v>
      </c>
      <c r="Y55">
        <f t="shared" si="22"/>
        <v>2.8074240665088013E-2</v>
      </c>
      <c r="Z55">
        <f t="shared" si="22"/>
        <v>9.5338078416329353E-3</v>
      </c>
    </row>
    <row r="57" spans="1:26" x14ac:dyDescent="0.2">
      <c r="A57" t="s">
        <v>17</v>
      </c>
      <c r="B57">
        <f>AVERAGE(B46:B55)</f>
        <v>2087.9457000000002</v>
      </c>
      <c r="C57">
        <f>AVERAGE(C46:C55)</f>
        <v>1606.9932999999999</v>
      </c>
      <c r="D57">
        <f t="shared" ref="D57:R57" si="23">AVERAGE(D46:D55)</f>
        <v>1489.4062000000001</v>
      </c>
      <c r="E57">
        <f t="shared" si="23"/>
        <v>2003.4485999999997</v>
      </c>
      <c r="F57">
        <f t="shared" si="23"/>
        <v>1541.9617999999998</v>
      </c>
      <c r="G57">
        <f t="shared" si="23"/>
        <v>1429.1113000000003</v>
      </c>
      <c r="H57">
        <f t="shared" si="23"/>
        <v>0.76965278540000004</v>
      </c>
      <c r="I57">
        <f t="shared" si="23"/>
        <v>0.71333566329999998</v>
      </c>
      <c r="J57">
        <f t="shared" si="23"/>
        <v>7.7363502000000004E-3</v>
      </c>
      <c r="K57">
        <f t="shared" si="23"/>
        <v>2.0215735000000002E-3</v>
      </c>
      <c r="L57">
        <f t="shared" si="23"/>
        <v>6.4916321270000006E-3</v>
      </c>
      <c r="M57">
        <f t="shared" si="23"/>
        <v>2.4598632180999998E-2</v>
      </c>
      <c r="N57">
        <f t="shared" si="23"/>
        <v>6.4916321270000006E-3</v>
      </c>
      <c r="O57">
        <f t="shared" si="23"/>
        <v>2.4598632180999998E-2</v>
      </c>
      <c r="P57">
        <f t="shared" si="23"/>
        <v>2.4689278821000003E-2</v>
      </c>
      <c r="Q57">
        <f t="shared" si="23"/>
        <v>6.168978490000001E-3</v>
      </c>
      <c r="R57">
        <f t="shared" si="23"/>
        <v>1.2739511079999998E-2</v>
      </c>
      <c r="T57">
        <f t="shared" ref="T57:Z57" si="24">AVERAGE(T46:T55)</f>
        <v>0.7696477827402215</v>
      </c>
      <c r="U57">
        <f t="shared" si="24"/>
        <v>0.71331808933286178</v>
      </c>
      <c r="W57">
        <f t="shared" si="24"/>
        <v>7.7329502651146426E-3</v>
      </c>
      <c r="X57">
        <f t="shared" si="24"/>
        <v>2.0215598614705585E-3</v>
      </c>
      <c r="Y57">
        <f t="shared" si="24"/>
        <v>6.5001635404127178E-3</v>
      </c>
      <c r="Z57">
        <f t="shared" si="24"/>
        <v>2.4637285571482703E-2</v>
      </c>
    </row>
    <row r="58" spans="1:26" x14ac:dyDescent="0.2">
      <c r="A58" t="s">
        <v>18</v>
      </c>
      <c r="B58">
        <f>STDEV(B46:B55)</f>
        <v>5.077773485167218</v>
      </c>
      <c r="C58">
        <f>STDEV(C46:C55)</f>
        <v>3.9371167129145692</v>
      </c>
      <c r="D58">
        <f t="shared" ref="D58:R58" si="25">STDEV(D46:D55)</f>
        <v>3.6462307722420402</v>
      </c>
      <c r="E58">
        <f t="shared" si="25"/>
        <v>3.0513466680940819</v>
      </c>
      <c r="F58">
        <f t="shared" si="25"/>
        <v>2.3381923597324095</v>
      </c>
      <c r="G58">
        <f t="shared" si="25"/>
        <v>2.1794907687602318</v>
      </c>
      <c r="H58">
        <f t="shared" si="25"/>
        <v>2.6103098024729661E-5</v>
      </c>
      <c r="I58">
        <f t="shared" si="25"/>
        <v>2.3330461675906013E-5</v>
      </c>
      <c r="J58">
        <f t="shared" si="25"/>
        <v>2.4571835729373454E-7</v>
      </c>
      <c r="K58">
        <f t="shared" si="25"/>
        <v>5.3444155693452459E-8</v>
      </c>
      <c r="L58">
        <f t="shared" si="25"/>
        <v>3.175938161175882E-2</v>
      </c>
      <c r="M58">
        <f t="shared" si="25"/>
        <v>2.6468006513161245E-2</v>
      </c>
      <c r="N58">
        <f t="shared" si="25"/>
        <v>3.175938161175882E-2</v>
      </c>
      <c r="O58">
        <f t="shared" si="25"/>
        <v>2.6468006513161245E-2</v>
      </c>
      <c r="P58">
        <f t="shared" si="25"/>
        <v>2.6793243321718983E-2</v>
      </c>
      <c r="Q58">
        <f t="shared" si="25"/>
        <v>3.3582887895792418E-2</v>
      </c>
      <c r="R58">
        <f t="shared" si="25"/>
        <v>1.3825201801485115E-2</v>
      </c>
      <c r="T58">
        <f t="shared" ref="T58:Z58" si="26">STDEV(T46:T55)</f>
        <v>1.9603509447791626E-5</v>
      </c>
      <c r="U58">
        <f t="shared" si="26"/>
        <v>2.4299127951701472E-5</v>
      </c>
      <c r="W58">
        <f t="shared" si="26"/>
        <v>2.4595120775237367E-7</v>
      </c>
      <c r="X58">
        <f t="shared" si="26"/>
        <v>5.3544163918168417E-8</v>
      </c>
      <c r="Y58">
        <f t="shared" si="26"/>
        <v>3.1805817707715962E-2</v>
      </c>
      <c r="Z58">
        <f t="shared" si="26"/>
        <v>2.6487211247892006E-2</v>
      </c>
    </row>
    <row r="60" spans="1:26" x14ac:dyDescent="0.2">
      <c r="A60" t="s">
        <v>72</v>
      </c>
    </row>
    <row r="61" spans="1:26" x14ac:dyDescent="0.2">
      <c r="A61" t="s">
        <v>57</v>
      </c>
    </row>
    <row r="63" spans="1:26" x14ac:dyDescent="0.2"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T63" t="s">
        <v>150</v>
      </c>
      <c r="U63" t="s">
        <v>151</v>
      </c>
      <c r="W63" t="s">
        <v>8</v>
      </c>
      <c r="X63" t="s">
        <v>9</v>
      </c>
      <c r="Y63" t="s">
        <v>152</v>
      </c>
      <c r="Z63" t="s">
        <v>153</v>
      </c>
    </row>
    <row r="64" spans="1:26" x14ac:dyDescent="0.2">
      <c r="E64">
        <v>1996.0229999999999</v>
      </c>
      <c r="F64">
        <v>1536.037</v>
      </c>
      <c r="G64">
        <v>1423.6089999999999</v>
      </c>
    </row>
    <row r="65" spans="1:26" x14ac:dyDescent="0.2">
      <c r="B65">
        <v>2078.3739999999998</v>
      </c>
      <c r="C65">
        <v>1599.5229999999999</v>
      </c>
      <c r="D65">
        <v>1482.568</v>
      </c>
      <c r="E65">
        <v>2019.7639999999999</v>
      </c>
      <c r="F65">
        <v>1554.3989999999999</v>
      </c>
      <c r="G65">
        <v>1440.6980000000001</v>
      </c>
      <c r="H65">
        <v>0.769603009</v>
      </c>
      <c r="I65">
        <v>0.71333073700000005</v>
      </c>
      <c r="J65">
        <v>7.7366140000000002E-3</v>
      </c>
      <c r="K65">
        <v>2.0217199999999999E-3</v>
      </c>
      <c r="L65">
        <v>4.0592561780000001E-2</v>
      </c>
      <c r="M65">
        <v>9.7132418319999997E-2</v>
      </c>
      <c r="N65">
        <v>4.0592561780000001E-2</v>
      </c>
      <c r="O65">
        <v>9.7132418319999997E-2</v>
      </c>
      <c r="P65">
        <v>9.7256234799999994E-2</v>
      </c>
      <c r="Q65">
        <v>4.0097289479999999E-2</v>
      </c>
      <c r="R65">
        <v>5.018303608E-2</v>
      </c>
      <c r="T65">
        <f>AVERAGE(F64/E64,F65/E65)</f>
        <v>0.76957155806786937</v>
      </c>
      <c r="U65">
        <f>AVERAGE(G64/E64,G65/E65)</f>
        <v>0.71326145558383558</v>
      </c>
      <c r="W65">
        <f>$AC$2*H65/T65</f>
        <v>7.7332160289781031E-3</v>
      </c>
      <c r="X65">
        <f>$AD$2*I65/U65</f>
        <v>2.0217064128282545E-3</v>
      </c>
      <c r="Y65">
        <f>(H65/T65-1)*1000</f>
        <v>4.0868106157221362E-2</v>
      </c>
      <c r="Z65">
        <f>(I65/U65-1)*1000</f>
        <v>9.7133268063265277E-2</v>
      </c>
    </row>
    <row r="66" spans="1:26" x14ac:dyDescent="0.2">
      <c r="B66">
        <v>2091.1439999999998</v>
      </c>
      <c r="C66">
        <v>1609.393</v>
      </c>
      <c r="D66">
        <v>1491.8040000000001</v>
      </c>
      <c r="E66">
        <v>2026.2260000000001</v>
      </c>
      <c r="F66">
        <v>1559.423</v>
      </c>
      <c r="G66">
        <v>1445.5039999999999</v>
      </c>
      <c r="H66">
        <v>0.76962320699999998</v>
      </c>
      <c r="I66">
        <v>0.71339140300000004</v>
      </c>
      <c r="J66">
        <v>7.7364629999999998E-3</v>
      </c>
      <c r="K66">
        <v>2.0216449999999999E-3</v>
      </c>
      <c r="L66">
        <v>2.1025728529999999E-2</v>
      </c>
      <c r="M66">
        <v>6.0091325440000003E-2</v>
      </c>
      <c r="N66">
        <v>2.1025728529999999E-2</v>
      </c>
      <c r="O66">
        <v>6.0091325440000003E-2</v>
      </c>
      <c r="P66">
        <v>6.0231897659999999E-2</v>
      </c>
      <c r="Q66">
        <v>2.0506545750000001E-2</v>
      </c>
      <c r="R66">
        <v>3.107920619E-2</v>
      </c>
      <c r="T66">
        <f t="shared" ref="T66:T74" si="27">AVERAGE(F65/E65,F66/E66)</f>
        <v>0.76960692410642495</v>
      </c>
      <c r="U66">
        <f t="shared" ref="U66:U74" si="28">AVERAGE(G65/E65,G66/E66)</f>
        <v>0.71334869498366693</v>
      </c>
      <c r="W66">
        <f t="shared" ref="W66:W74" si="29">$AC$2*H66/T66</f>
        <v>7.7330636081794253E-3</v>
      </c>
      <c r="X66">
        <f t="shared" ref="X66:X74" si="30">$AD$2*I66/U66</f>
        <v>2.0216310842752576E-3</v>
      </c>
      <c r="Y66">
        <f t="shared" ref="Y66:Z74" si="31">(H66/T66-1)*1000</f>
        <v>2.1157415643013877E-2</v>
      </c>
      <c r="Z66">
        <f t="shared" si="31"/>
        <v>5.9869761637409979E-2</v>
      </c>
    </row>
    <row r="67" spans="1:26" x14ac:dyDescent="0.2">
      <c r="B67">
        <v>2094.4639999999999</v>
      </c>
      <c r="C67">
        <v>1612.019</v>
      </c>
      <c r="D67">
        <v>1494.136</v>
      </c>
      <c r="E67">
        <v>2027.413</v>
      </c>
      <c r="F67">
        <v>1560.3520000000001</v>
      </c>
      <c r="G67">
        <v>1446.1759999999999</v>
      </c>
      <c r="H67">
        <v>0.76965720699999995</v>
      </c>
      <c r="I67">
        <v>0.71337391500000003</v>
      </c>
      <c r="J67">
        <v>7.7366409999999998E-3</v>
      </c>
      <c r="K67">
        <v>2.0215799999999998E-3</v>
      </c>
      <c r="L67">
        <v>4.4102969229999997E-2</v>
      </c>
      <c r="M67">
        <v>2.7849229860000001E-2</v>
      </c>
      <c r="N67">
        <v>4.4102969229999997E-2</v>
      </c>
      <c r="O67">
        <v>2.7849229860000001E-2</v>
      </c>
      <c r="P67">
        <v>2.737659751E-2</v>
      </c>
      <c r="Q67">
        <v>4.5651031180000003E-2</v>
      </c>
      <c r="R67">
        <v>1.412623073E-2</v>
      </c>
      <c r="T67">
        <f t="shared" si="27"/>
        <v>0.76962329291626252</v>
      </c>
      <c r="U67">
        <f t="shared" si="28"/>
        <v>0.71335411248294767</v>
      </c>
      <c r="W67">
        <f t="shared" si="29"/>
        <v>7.7332407566020247E-3</v>
      </c>
      <c r="X67">
        <f t="shared" si="30"/>
        <v>2.0215661735219436E-3</v>
      </c>
      <c r="Y67">
        <f t="shared" si="31"/>
        <v>4.406582291571759E-2</v>
      </c>
      <c r="Z67">
        <f t="shared" si="31"/>
        <v>2.7759729292586854E-2</v>
      </c>
    </row>
    <row r="68" spans="1:26" x14ac:dyDescent="0.2">
      <c r="B68">
        <v>2094.6239999999998</v>
      </c>
      <c r="C68">
        <v>1612.0889999999999</v>
      </c>
      <c r="D68">
        <v>1494.26</v>
      </c>
      <c r="E68">
        <v>2026.982</v>
      </c>
      <c r="F68">
        <v>1560.001</v>
      </c>
      <c r="G68">
        <v>1445.8879999999999</v>
      </c>
      <c r="H68">
        <v>0.76963129100000005</v>
      </c>
      <c r="I68">
        <v>0.71337825399999999</v>
      </c>
      <c r="J68">
        <v>7.7363909999999996E-3</v>
      </c>
      <c r="K68">
        <v>2.0217009999999999E-3</v>
      </c>
      <c r="L68">
        <v>1.173788944E-2</v>
      </c>
      <c r="M68">
        <v>8.7514738790000005E-2</v>
      </c>
      <c r="N68">
        <v>1.173788944E-2</v>
      </c>
      <c r="O68">
        <v>8.7514738790000005E-2</v>
      </c>
      <c r="P68">
        <v>8.8015019010000001E-2</v>
      </c>
      <c r="Q68">
        <v>9.9987437100000007E-3</v>
      </c>
      <c r="R68">
        <v>4.5414782510000001E-2</v>
      </c>
      <c r="T68">
        <f t="shared" si="27"/>
        <v>0.76962234758801107</v>
      </c>
      <c r="U68">
        <f t="shared" si="28"/>
        <v>0.71331579731783967</v>
      </c>
      <c r="W68">
        <f t="shared" si="29"/>
        <v>7.7329898603201762E-3</v>
      </c>
      <c r="X68">
        <f t="shared" si="30"/>
        <v>2.0216870568308181E-3</v>
      </c>
      <c r="Y68">
        <f t="shared" si="31"/>
        <v>1.1620520138144741E-2</v>
      </c>
      <c r="Z68">
        <f t="shared" si="31"/>
        <v>8.7558248948349515E-2</v>
      </c>
    </row>
    <row r="69" spans="1:26" x14ac:dyDescent="0.2">
      <c r="B69">
        <v>2093.806</v>
      </c>
      <c r="C69">
        <v>1611.444</v>
      </c>
      <c r="D69">
        <v>1493.6179999999999</v>
      </c>
      <c r="E69">
        <v>2026.085</v>
      </c>
      <c r="F69">
        <v>1559.318</v>
      </c>
      <c r="G69">
        <v>1445.3030000000001</v>
      </c>
      <c r="H69">
        <v>0.76962422600000002</v>
      </c>
      <c r="I69">
        <v>0.71335043799999998</v>
      </c>
      <c r="J69">
        <v>7.736349E-3</v>
      </c>
      <c r="K69">
        <v>2.0215699999999999E-3</v>
      </c>
      <c r="L69">
        <v>6.3399183800000002E-3</v>
      </c>
      <c r="M69">
        <v>2.2987643160000001E-2</v>
      </c>
      <c r="N69">
        <v>6.3399183800000002E-3</v>
      </c>
      <c r="O69">
        <v>2.2987643160000001E-2</v>
      </c>
      <c r="P69">
        <v>2.3068079849999999E-2</v>
      </c>
      <c r="Q69">
        <v>6.0526258799999998E-3</v>
      </c>
      <c r="R69">
        <v>1.190306275E-2</v>
      </c>
      <c r="T69">
        <f t="shared" si="27"/>
        <v>0.76961940220241809</v>
      </c>
      <c r="U69">
        <f t="shared" si="28"/>
        <v>0.71333412749935721</v>
      </c>
      <c r="W69">
        <f t="shared" si="29"/>
        <v>7.7329484680404561E-3</v>
      </c>
      <c r="X69">
        <f t="shared" si="30"/>
        <v>2.0215562791056664E-3</v>
      </c>
      <c r="Y69">
        <f t="shared" si="31"/>
        <v>6.2677702357127885E-3</v>
      </c>
      <c r="Z69">
        <f t="shared" si="31"/>
        <v>2.2865162360830027E-2</v>
      </c>
    </row>
    <row r="70" spans="1:26" x14ac:dyDescent="0.2">
      <c r="B70">
        <v>2092.6790000000001</v>
      </c>
      <c r="C70">
        <v>1610.645</v>
      </c>
      <c r="D70">
        <v>1492.913</v>
      </c>
      <c r="E70">
        <v>2024.7909999999999</v>
      </c>
      <c r="F70">
        <v>1558.348</v>
      </c>
      <c r="G70">
        <v>1444.414</v>
      </c>
      <c r="H70">
        <v>0.76965703500000004</v>
      </c>
      <c r="I70">
        <v>0.71339786299999997</v>
      </c>
      <c r="J70">
        <v>7.7365949999999998E-3</v>
      </c>
      <c r="K70">
        <v>2.0216420000000001E-3</v>
      </c>
      <c r="L70">
        <v>3.8096352219999997E-2</v>
      </c>
      <c r="M70">
        <v>5.8574407709999998E-2</v>
      </c>
      <c r="N70">
        <v>3.8096352219999997E-2</v>
      </c>
      <c r="O70">
        <v>5.8574407709999998E-2</v>
      </c>
      <c r="P70">
        <v>5.8435933769999997E-2</v>
      </c>
      <c r="Q70">
        <v>3.8506588699999997E-2</v>
      </c>
      <c r="R70">
        <v>3.0152515429999999E-2</v>
      </c>
      <c r="T70">
        <f t="shared" si="27"/>
        <v>0.76962760851549672</v>
      </c>
      <c r="U70">
        <f t="shared" si="28"/>
        <v>0.71335607678124402</v>
      </c>
      <c r="W70">
        <f t="shared" si="29"/>
        <v>7.7331956651496099E-3</v>
      </c>
      <c r="X70">
        <f t="shared" si="30"/>
        <v>2.0216284708308185E-3</v>
      </c>
      <c r="Y70">
        <f t="shared" si="31"/>
        <v>3.8234704911488393E-2</v>
      </c>
      <c r="Z70">
        <f t="shared" si="31"/>
        <v>5.8576943711585727E-2</v>
      </c>
    </row>
    <row r="71" spans="1:26" x14ac:dyDescent="0.2">
      <c r="B71">
        <v>2091.319</v>
      </c>
      <c r="C71">
        <v>1609.568</v>
      </c>
      <c r="D71">
        <v>1491.961</v>
      </c>
      <c r="E71">
        <v>2023.5329999999999</v>
      </c>
      <c r="F71">
        <v>1557.3779999999999</v>
      </c>
      <c r="G71">
        <v>1443.5250000000001</v>
      </c>
      <c r="H71">
        <v>0.769642559</v>
      </c>
      <c r="I71">
        <v>0.71340674599999998</v>
      </c>
      <c r="J71">
        <v>7.7363900000000001E-3</v>
      </c>
      <c r="K71">
        <v>2.0216380000000001E-3</v>
      </c>
      <c r="L71">
        <v>1.162323052E-2</v>
      </c>
      <c r="M71">
        <v>5.6332380080000001E-2</v>
      </c>
      <c r="N71">
        <v>1.162323052E-2</v>
      </c>
      <c r="O71">
        <v>5.6332380080000001E-2</v>
      </c>
      <c r="P71">
        <v>5.6590739629999998E-2</v>
      </c>
      <c r="Q71">
        <v>1.071550732E-2</v>
      </c>
      <c r="R71">
        <v>2.920042175E-2</v>
      </c>
      <c r="T71">
        <f t="shared" si="27"/>
        <v>0.76963355685966617</v>
      </c>
      <c r="U71">
        <f t="shared" si="28"/>
        <v>0.71336656913205854</v>
      </c>
      <c r="W71">
        <f t="shared" si="29"/>
        <v>7.7329904490849796E-3</v>
      </c>
      <c r="X71">
        <f t="shared" si="30"/>
        <v>2.0216239085742767E-3</v>
      </c>
      <c r="Y71">
        <f t="shared" si="31"/>
        <v>1.1696657784110442E-2</v>
      </c>
      <c r="Z71">
        <f t="shared" si="31"/>
        <v>5.6320087988392942E-2</v>
      </c>
    </row>
    <row r="72" spans="1:26" x14ac:dyDescent="0.2">
      <c r="B72">
        <v>2089.9259999999999</v>
      </c>
      <c r="C72">
        <v>1608.5060000000001</v>
      </c>
      <c r="D72">
        <v>1490.8589999999999</v>
      </c>
      <c r="E72">
        <v>2022.191</v>
      </c>
      <c r="F72">
        <v>1556.364</v>
      </c>
      <c r="G72">
        <v>1442.482</v>
      </c>
      <c r="H72">
        <v>0.76964706999999999</v>
      </c>
      <c r="I72">
        <v>0.71335475000000004</v>
      </c>
      <c r="J72">
        <v>7.7363950000000001E-3</v>
      </c>
      <c r="K72">
        <v>2.021545E-3</v>
      </c>
      <c r="L72">
        <v>1.222175503E-2</v>
      </c>
      <c r="M72">
        <v>1.0392845879999999E-2</v>
      </c>
      <c r="N72">
        <v>1.222175503E-2</v>
      </c>
      <c r="O72">
        <v>1.0392845879999999E-2</v>
      </c>
      <c r="P72">
        <v>1.028278327E-2</v>
      </c>
      <c r="Q72">
        <v>1.2578904199999999E-2</v>
      </c>
      <c r="R72">
        <v>5.30590296E-3</v>
      </c>
      <c r="T72">
        <f t="shared" si="27"/>
        <v>0.76963777218959839</v>
      </c>
      <c r="U72">
        <f t="shared" si="28"/>
        <v>0.71334746798760484</v>
      </c>
      <c r="W72">
        <f t="shared" si="29"/>
        <v>7.7329934193209483E-3</v>
      </c>
      <c r="X72">
        <f t="shared" si="30"/>
        <v>2.0215306929821614E-3</v>
      </c>
      <c r="Y72">
        <f t="shared" si="31"/>
        <v>1.2080761544686069E-2</v>
      </c>
      <c r="Z72">
        <f t="shared" si="31"/>
        <v>1.020822631603302E-2</v>
      </c>
    </row>
    <row r="73" spans="1:26" x14ac:dyDescent="0.2">
      <c r="B73">
        <v>2088.674</v>
      </c>
      <c r="C73">
        <v>1607.5119999999999</v>
      </c>
      <c r="D73">
        <v>1489.991</v>
      </c>
      <c r="E73">
        <v>2020.961</v>
      </c>
      <c r="F73">
        <v>1555.3679999999999</v>
      </c>
      <c r="G73">
        <v>1441.6010000000001</v>
      </c>
      <c r="H73">
        <v>0.76963296800000003</v>
      </c>
      <c r="I73">
        <v>0.71336702600000002</v>
      </c>
      <c r="J73">
        <v>7.7363270000000003E-3</v>
      </c>
      <c r="K73">
        <v>2.0216420000000001E-3</v>
      </c>
      <c r="L73">
        <v>3.5041596700000001E-3</v>
      </c>
      <c r="M73">
        <v>5.8308433389999997E-2</v>
      </c>
      <c r="N73">
        <v>3.5041596700000001E-3</v>
      </c>
      <c r="O73">
        <v>5.8308433389999997E-2</v>
      </c>
      <c r="P73">
        <v>5.8709314800000002E-2</v>
      </c>
      <c r="Q73">
        <v>2.12069775E-3</v>
      </c>
      <c r="R73">
        <v>3.029357605E-2</v>
      </c>
      <c r="T73">
        <f t="shared" si="27"/>
        <v>0.76963022537499692</v>
      </c>
      <c r="U73">
        <f t="shared" si="28"/>
        <v>0.71332539536031403</v>
      </c>
      <c r="W73">
        <f t="shared" si="29"/>
        <v>7.7329275566683673E-3</v>
      </c>
      <c r="X73">
        <f t="shared" si="30"/>
        <v>2.0216280350247328E-3</v>
      </c>
      <c r="Y73">
        <f t="shared" si="31"/>
        <v>3.5635619712870437E-3</v>
      </c>
      <c r="Z73">
        <f t="shared" si="31"/>
        <v>5.8361359285274972E-2</v>
      </c>
    </row>
    <row r="74" spans="1:26" x14ac:dyDescent="0.2">
      <c r="B74">
        <v>2087.239</v>
      </c>
      <c r="C74">
        <v>1606.452</v>
      </c>
      <c r="D74">
        <v>1489.048</v>
      </c>
      <c r="E74">
        <v>2019.5360000000001</v>
      </c>
      <c r="F74">
        <v>1554.3579999999999</v>
      </c>
      <c r="G74">
        <v>1440.576</v>
      </c>
      <c r="H74">
        <v>0.76965437199999998</v>
      </c>
      <c r="I74">
        <v>0.71340582299999999</v>
      </c>
      <c r="J74">
        <v>7.7364490000000003E-3</v>
      </c>
      <c r="K74">
        <v>2.0217600000000001E-3</v>
      </c>
      <c r="L74">
        <v>1.9229908E-2</v>
      </c>
      <c r="M74">
        <v>0.11674645431</v>
      </c>
      <c r="N74">
        <v>1.9229908E-2</v>
      </c>
      <c r="O74">
        <v>0.11674645431</v>
      </c>
      <c r="P74">
        <v>0.11735794011</v>
      </c>
      <c r="Q74">
        <v>1.7095794330000001E-2</v>
      </c>
      <c r="R74">
        <v>6.0554977349999997E-2</v>
      </c>
      <c r="T74">
        <f t="shared" si="27"/>
        <v>0.76963948509059477</v>
      </c>
      <c r="U74">
        <f t="shared" si="28"/>
        <v>0.71332239499168737</v>
      </c>
      <c r="W74">
        <f t="shared" si="29"/>
        <v>7.7330495752023767E-3</v>
      </c>
      <c r="X74">
        <f t="shared" si="30"/>
        <v>2.0217464865910986E-3</v>
      </c>
      <c r="Y74">
        <f t="shared" si="31"/>
        <v>1.9342704855374038E-2</v>
      </c>
      <c r="Z74">
        <f t="shared" si="31"/>
        <v>0.11695694527236178</v>
      </c>
    </row>
    <row r="76" spans="1:26" x14ac:dyDescent="0.2">
      <c r="A76" t="s">
        <v>17</v>
      </c>
      <c r="B76">
        <f>AVERAGE(B65:B74)</f>
        <v>2090.2249000000002</v>
      </c>
      <c r="C76">
        <f>AVERAGE(C65:C74)</f>
        <v>1608.7150999999999</v>
      </c>
      <c r="D76">
        <f t="shared" ref="D76:R76" si="32">AVERAGE(D65:D74)</f>
        <v>1491.1158</v>
      </c>
      <c r="E76">
        <f t="shared" si="32"/>
        <v>2023.7482</v>
      </c>
      <c r="F76">
        <f t="shared" si="32"/>
        <v>1557.5309000000002</v>
      </c>
      <c r="G76">
        <f t="shared" si="32"/>
        <v>1443.6167</v>
      </c>
      <c r="H76">
        <f t="shared" si="32"/>
        <v>0.76963729440000006</v>
      </c>
      <c r="I76">
        <f t="shared" si="32"/>
        <v>0.71337569549999991</v>
      </c>
      <c r="J76">
        <f t="shared" si="32"/>
        <v>7.736461400000001E-3</v>
      </c>
      <c r="K76">
        <f t="shared" si="32"/>
        <v>2.0216443000000001E-3</v>
      </c>
      <c r="L76">
        <f t="shared" si="32"/>
        <v>2.084744728E-2</v>
      </c>
      <c r="M76">
        <f t="shared" si="32"/>
        <v>5.9592987693999996E-2</v>
      </c>
      <c r="N76">
        <f t="shared" si="32"/>
        <v>2.084744728E-2</v>
      </c>
      <c r="O76">
        <f t="shared" si="32"/>
        <v>5.9592987693999996E-2</v>
      </c>
      <c r="P76">
        <f t="shared" si="32"/>
        <v>5.9732454041000006E-2</v>
      </c>
      <c r="Q76">
        <f t="shared" si="32"/>
        <v>2.0332372830000004E-2</v>
      </c>
      <c r="R76">
        <f t="shared" si="32"/>
        <v>3.0821371180000001E-2</v>
      </c>
      <c r="T76">
        <f t="shared" ref="T76:Z76" si="33">AVERAGE(T65:T74)</f>
        <v>0.76962121729113409</v>
      </c>
      <c r="U76">
        <f t="shared" si="33"/>
        <v>0.71333320921205556</v>
      </c>
      <c r="W76">
        <f t="shared" si="33"/>
        <v>7.7330615387546462E-3</v>
      </c>
      <c r="X76">
        <f t="shared" si="33"/>
        <v>2.0216304600565028E-3</v>
      </c>
      <c r="Y76">
        <f t="shared" si="33"/>
        <v>2.0889802615675634E-2</v>
      </c>
      <c r="Z76">
        <f t="shared" si="33"/>
        <v>5.9560973287609009E-2</v>
      </c>
    </row>
    <row r="77" spans="1:26" x14ac:dyDescent="0.2">
      <c r="A77" t="s">
        <v>18</v>
      </c>
      <c r="B77">
        <f>STDEV(B65:B74)</f>
        <v>4.8312040700706245</v>
      </c>
      <c r="C77">
        <f>STDEV(C65:C74)</f>
        <v>3.73816426872872</v>
      </c>
      <c r="D77">
        <f t="shared" ref="D77:R77" si="34">STDEV(D65:D74)</f>
        <v>3.4698434098513564</v>
      </c>
      <c r="E77">
        <f t="shared" si="34"/>
        <v>2.9894615940370102</v>
      </c>
      <c r="F77">
        <f t="shared" si="34"/>
        <v>2.2959065723345664</v>
      </c>
      <c r="G77">
        <f t="shared" si="34"/>
        <v>2.1569959073777225</v>
      </c>
      <c r="H77">
        <f t="shared" si="34"/>
        <v>1.7640265922655055E-5</v>
      </c>
      <c r="I77">
        <f t="shared" si="34"/>
        <v>2.5369977336504933E-5</v>
      </c>
      <c r="J77">
        <f t="shared" si="34"/>
        <v>1.1484695129696499E-7</v>
      </c>
      <c r="K77">
        <f t="shared" si="34"/>
        <v>6.8230084599431184E-8</v>
      </c>
      <c r="L77">
        <f t="shared" si="34"/>
        <v>1.4849588817785257E-2</v>
      </c>
      <c r="M77">
        <f t="shared" si="34"/>
        <v>3.3726334310276752E-2</v>
      </c>
      <c r="N77">
        <f t="shared" si="34"/>
        <v>1.4849588817785257E-2</v>
      </c>
      <c r="O77">
        <f t="shared" si="34"/>
        <v>3.3726334310276752E-2</v>
      </c>
      <c r="P77">
        <f t="shared" si="34"/>
        <v>3.395737453286065E-2</v>
      </c>
      <c r="Q77">
        <f t="shared" si="34"/>
        <v>1.5518644130731602E-2</v>
      </c>
      <c r="R77">
        <f t="shared" si="34"/>
        <v>1.7521473100371408E-2</v>
      </c>
      <c r="T77">
        <f t="shared" ref="T77:Z77" si="35">STDEV(T65:T74)</f>
        <v>1.9892068094611942E-5</v>
      </c>
      <c r="U77">
        <f t="shared" si="35"/>
        <v>3.0085955814488816E-5</v>
      </c>
      <c r="W77">
        <f t="shared" si="35"/>
        <v>1.1532155387355964E-7</v>
      </c>
      <c r="X77">
        <f t="shared" si="35"/>
        <v>6.8375081240318022E-8</v>
      </c>
      <c r="Y77">
        <f t="shared" si="35"/>
        <v>1.4913105545609647E-2</v>
      </c>
      <c r="Z77">
        <f t="shared" si="35"/>
        <v>3.3823765063735238E-2</v>
      </c>
    </row>
    <row r="79" spans="1:26" x14ac:dyDescent="0.2">
      <c r="A79" t="s">
        <v>73</v>
      </c>
      <c r="C79" t="s">
        <v>74</v>
      </c>
    </row>
    <row r="80" spans="1:26" x14ac:dyDescent="0.2">
      <c r="A80" t="s">
        <v>57</v>
      </c>
    </row>
    <row r="82" spans="1:26" x14ac:dyDescent="0.2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T82" t="s">
        <v>150</v>
      </c>
      <c r="U82" t="s">
        <v>151</v>
      </c>
      <c r="W82" t="s">
        <v>8</v>
      </c>
      <c r="X82" t="s">
        <v>9</v>
      </c>
      <c r="Y82" t="s">
        <v>152</v>
      </c>
      <c r="Z82" t="s">
        <v>153</v>
      </c>
    </row>
    <row r="83" spans="1:26" x14ac:dyDescent="0.2">
      <c r="E83">
        <v>3030.288</v>
      </c>
      <c r="F83">
        <v>2332.5419999999999</v>
      </c>
      <c r="G83">
        <v>2162.4160000000002</v>
      </c>
    </row>
    <row r="84" spans="1:26" x14ac:dyDescent="0.2">
      <c r="B84">
        <v>3001.3420000000001</v>
      </c>
      <c r="C84">
        <v>2310.3090000000002</v>
      </c>
      <c r="D84">
        <v>2141.752</v>
      </c>
      <c r="E84">
        <v>3041.8890000000001</v>
      </c>
      <c r="F84">
        <v>2341.5419999999999</v>
      </c>
      <c r="G84">
        <v>2170.5729999999999</v>
      </c>
      <c r="H84">
        <v>0.76975848999999996</v>
      </c>
      <c r="I84">
        <v>0.71359798299999999</v>
      </c>
      <c r="J84">
        <v>7.736344E-3</v>
      </c>
      <c r="K84">
        <v>2.0215720000000001E-3</v>
      </c>
      <c r="L84">
        <v>5.6319528100000002E-3</v>
      </c>
      <c r="M84">
        <v>2.389147024E-2</v>
      </c>
      <c r="N84">
        <v>5.6319528100000002E-3</v>
      </c>
      <c r="O84">
        <v>2.389147024E-2</v>
      </c>
      <c r="P84">
        <v>2.3990051910000001E-2</v>
      </c>
      <c r="Q84">
        <v>5.2835316600000001E-3</v>
      </c>
      <c r="R84">
        <v>1.237879492E-2</v>
      </c>
      <c r="T84">
        <f>AVERAGE(F83/E83,F84/E84)</f>
        <v>0.76975421930362886</v>
      </c>
      <c r="U84">
        <f>AVERAGE(G83/E83,G84/E84)</f>
        <v>0.71358085109393476</v>
      </c>
      <c r="W84">
        <f>$AC$2*H84/T84</f>
        <v>7.7329429031334157E-3</v>
      </c>
      <c r="X84">
        <f>$AD$2*I84/U84</f>
        <v>2.0215585900914827E-3</v>
      </c>
      <c r="Y84">
        <f>(H84/T84-1)*1000</f>
        <v>5.5481298628645703E-3</v>
      </c>
      <c r="Z84">
        <f>(I84/U84-1)*1000</f>
        <v>2.4008360144378571E-2</v>
      </c>
    </row>
    <row r="85" spans="1:26" x14ac:dyDescent="0.2">
      <c r="B85">
        <v>3004.8809999999999</v>
      </c>
      <c r="C85">
        <v>2313.069</v>
      </c>
      <c r="D85">
        <v>2144.37</v>
      </c>
      <c r="E85">
        <v>3041.9450000000002</v>
      </c>
      <c r="F85">
        <v>2341.6469999999999</v>
      </c>
      <c r="G85">
        <v>2170.7660000000001</v>
      </c>
      <c r="H85">
        <v>0.76977071600000002</v>
      </c>
      <c r="I85">
        <v>0.71362875599999998</v>
      </c>
      <c r="J85">
        <v>7.7362480000000003E-3</v>
      </c>
      <c r="K85">
        <v>2.0216449999999999E-3</v>
      </c>
      <c r="L85">
        <v>-6.7706972599999998E-3</v>
      </c>
      <c r="M85">
        <v>5.9876957709999998E-2</v>
      </c>
      <c r="N85">
        <v>-6.7706972599999998E-3</v>
      </c>
      <c r="O85">
        <v>5.9876957709999998E-2</v>
      </c>
      <c r="P85">
        <v>6.0450916209999997E-2</v>
      </c>
      <c r="Q85">
        <v>-8.73118214E-3</v>
      </c>
      <c r="R85">
        <v>3.1192216450000001E-2</v>
      </c>
      <c r="T85">
        <f t="shared" ref="T85:T93" si="36">AVERAGE(F84/E84,F85/E85)</f>
        <v>0.76977593396373001</v>
      </c>
      <c r="U85">
        <f t="shared" ref="U85:U93" si="37">AVERAGE(G84/E84,G85/E85)</f>
        <v>0.71358603778329854</v>
      </c>
      <c r="W85">
        <f t="shared" ref="W85:W93" si="38">$AC$2*H85/T85</f>
        <v>7.7328475821600183E-3</v>
      </c>
      <c r="X85">
        <f t="shared" ref="X85:X93" si="39">$AD$2*I85/U85</f>
        <v>2.0216310729173881E-3</v>
      </c>
      <c r="Y85">
        <f t="shared" ref="Y85:Z93" si="40">(H85/T85-1)*1000</f>
        <v>-6.7785487954941104E-3</v>
      </c>
      <c r="Z85">
        <f t="shared" si="40"/>
        <v>5.9864143129972902E-2</v>
      </c>
    </row>
    <row r="86" spans="1:26" x14ac:dyDescent="0.2">
      <c r="B86">
        <v>3003.5410000000002</v>
      </c>
      <c r="C86">
        <v>2312.0749999999998</v>
      </c>
      <c r="D86">
        <v>2143.3029999999999</v>
      </c>
      <c r="E86">
        <v>3039.7150000000001</v>
      </c>
      <c r="F86">
        <v>2339.866</v>
      </c>
      <c r="G86">
        <v>2169.165</v>
      </c>
      <c r="H86">
        <v>0.76978323900000001</v>
      </c>
      <c r="I86">
        <v>0.71359205400000003</v>
      </c>
      <c r="J86">
        <v>7.7363789999999998E-3</v>
      </c>
      <c r="K86">
        <v>2.0214740000000001E-3</v>
      </c>
      <c r="L86">
        <v>1.016826281E-2</v>
      </c>
      <c r="M86">
        <v>-2.4519463500000001E-2</v>
      </c>
      <c r="N86">
        <v>1.016826281E-2</v>
      </c>
      <c r="O86">
        <v>-2.4519463500000001E-2</v>
      </c>
      <c r="P86">
        <v>-2.487025272E-2</v>
      </c>
      <c r="Q86">
        <v>1.135610309E-2</v>
      </c>
      <c r="R86">
        <v>-1.2833127640000001E-2</v>
      </c>
      <c r="T86">
        <f t="shared" si="36"/>
        <v>0.7697755179319189</v>
      </c>
      <c r="U86">
        <f t="shared" si="37"/>
        <v>0.71360960600582113</v>
      </c>
      <c r="W86">
        <f t="shared" si="38"/>
        <v>7.7329775631933906E-3</v>
      </c>
      <c r="X86">
        <f t="shared" si="39"/>
        <v>2.0214603357074771E-3</v>
      </c>
      <c r="Y86">
        <f t="shared" si="40"/>
        <v>1.0030285324980071E-2</v>
      </c>
      <c r="Z86">
        <f t="shared" si="40"/>
        <v>-2.4596089617356931E-2</v>
      </c>
    </row>
    <row r="87" spans="1:26" x14ac:dyDescent="0.2">
      <c r="B87">
        <v>3001.1669999999999</v>
      </c>
      <c r="C87">
        <v>2310.2890000000002</v>
      </c>
      <c r="D87">
        <v>2141.5189999999998</v>
      </c>
      <c r="E87">
        <v>3037.0889999999999</v>
      </c>
      <c r="F87">
        <v>2337.9459999999999</v>
      </c>
      <c r="G87">
        <v>2167.2829999999999</v>
      </c>
      <c r="H87">
        <v>0.76979697499999999</v>
      </c>
      <c r="I87">
        <v>0.71356199499999995</v>
      </c>
      <c r="J87">
        <v>7.7364560000000001E-3</v>
      </c>
      <c r="K87">
        <v>2.0213969999999999E-3</v>
      </c>
      <c r="L87">
        <v>2.0211344230000001E-2</v>
      </c>
      <c r="M87">
        <v>-6.2514121199999995E-2</v>
      </c>
      <c r="N87">
        <v>2.0211344230000001E-2</v>
      </c>
      <c r="O87">
        <v>-6.2514121199999995E-2</v>
      </c>
      <c r="P87">
        <v>-6.331906071E-2</v>
      </c>
      <c r="Q87">
        <v>2.294241025E-2</v>
      </c>
      <c r="R87">
        <v>-3.2673135989999998E-2</v>
      </c>
      <c r="T87">
        <f t="shared" si="36"/>
        <v>0.76978162268169359</v>
      </c>
      <c r="U87">
        <f t="shared" si="37"/>
        <v>0.7136066913649306</v>
      </c>
      <c r="W87">
        <f t="shared" si="38"/>
        <v>7.733054222884431E-3</v>
      </c>
      <c r="X87">
        <f t="shared" si="39"/>
        <v>2.0213834407728959E-3</v>
      </c>
      <c r="Y87">
        <f t="shared" si="40"/>
        <v>1.9943731902616335E-2</v>
      </c>
      <c r="Z87">
        <f t="shared" si="40"/>
        <v>-6.2634453224075237E-2</v>
      </c>
    </row>
    <row r="88" spans="1:26" x14ac:dyDescent="0.2">
      <c r="B88">
        <v>2998.44</v>
      </c>
      <c r="C88">
        <v>2308.15</v>
      </c>
      <c r="D88">
        <v>2139.6590000000001</v>
      </c>
      <c r="E88">
        <v>3034.1909999999998</v>
      </c>
      <c r="F88">
        <v>2335.7249999999999</v>
      </c>
      <c r="G88">
        <v>2165.0639999999999</v>
      </c>
      <c r="H88">
        <v>0.76978368100000005</v>
      </c>
      <c r="I88">
        <v>0.713590587</v>
      </c>
      <c r="J88">
        <v>7.736138E-3</v>
      </c>
      <c r="K88">
        <v>2.0215519999999998E-3</v>
      </c>
      <c r="L88">
        <v>-2.0974352719999999E-2</v>
      </c>
      <c r="M88">
        <v>1.4157740469999999E-2</v>
      </c>
      <c r="N88">
        <v>-2.0974352719999999E-2</v>
      </c>
      <c r="O88">
        <v>1.4157740469999999E-2</v>
      </c>
      <c r="P88">
        <v>1.459667324E-2</v>
      </c>
      <c r="Q88">
        <v>-2.2446473460000001E-2</v>
      </c>
      <c r="R88">
        <v>7.5318567800000003E-3</v>
      </c>
      <c r="T88">
        <f t="shared" si="36"/>
        <v>0.76979994411658281</v>
      </c>
      <c r="U88">
        <f t="shared" si="37"/>
        <v>0.71358048515344152</v>
      </c>
      <c r="W88">
        <f t="shared" si="38"/>
        <v>7.7327366315103245E-3</v>
      </c>
      <c r="X88">
        <f t="shared" si="39"/>
        <v>2.0215386745829605E-3</v>
      </c>
      <c r="Y88">
        <f t="shared" si="40"/>
        <v>-2.1126419541883656E-2</v>
      </c>
      <c r="Z88">
        <f t="shared" si="40"/>
        <v>1.4156562250011717E-2</v>
      </c>
    </row>
    <row r="89" spans="1:26" x14ac:dyDescent="0.2">
      <c r="B89">
        <v>2995.8809999999999</v>
      </c>
      <c r="C89">
        <v>2306.13</v>
      </c>
      <c r="D89">
        <v>2137.8539999999998</v>
      </c>
      <c r="E89">
        <v>3031.5210000000002</v>
      </c>
      <c r="F89">
        <v>2333.6179999999999</v>
      </c>
      <c r="G89">
        <v>2163.1619999999998</v>
      </c>
      <c r="H89">
        <v>0.76976707799999999</v>
      </c>
      <c r="I89">
        <v>0.71359801499999997</v>
      </c>
      <c r="J89">
        <v>7.7360390000000001E-3</v>
      </c>
      <c r="K89">
        <v>2.0216420000000001E-3</v>
      </c>
      <c r="L89">
        <v>-3.3726761709999997E-2</v>
      </c>
      <c r="M89">
        <v>5.8669050209999997E-2</v>
      </c>
      <c r="N89">
        <v>-3.3726761709999997E-2</v>
      </c>
      <c r="O89">
        <v>5.8669050209999997E-2</v>
      </c>
      <c r="P89">
        <v>5.9655465540000001E-2</v>
      </c>
      <c r="Q89">
        <v>-3.7058118539999997E-2</v>
      </c>
      <c r="R89">
        <v>3.0781775840000001E-2</v>
      </c>
      <c r="T89">
        <f t="shared" si="36"/>
        <v>0.76979305599468417</v>
      </c>
      <c r="U89">
        <f t="shared" si="37"/>
        <v>0.71355613346072444</v>
      </c>
      <c r="W89">
        <f t="shared" si="38"/>
        <v>7.7326390399490765E-3</v>
      </c>
      <c r="X89">
        <f t="shared" si="39"/>
        <v>2.0216287076753963E-3</v>
      </c>
      <c r="Y89">
        <f t="shared" si="40"/>
        <v>-3.374672515144006E-2</v>
      </c>
      <c r="Z89">
        <f t="shared" si="40"/>
        <v>5.8694105917744821E-2</v>
      </c>
    </row>
    <row r="90" spans="1:26" x14ac:dyDescent="0.2">
      <c r="B90">
        <v>2993.1039999999998</v>
      </c>
      <c r="C90">
        <v>2304.0500000000002</v>
      </c>
      <c r="D90">
        <v>2135.9140000000002</v>
      </c>
      <c r="E90">
        <v>3028.6370000000002</v>
      </c>
      <c r="F90">
        <v>2331.4029999999998</v>
      </c>
      <c r="G90">
        <v>2161.1489999999999</v>
      </c>
      <c r="H90">
        <v>0.769786097</v>
      </c>
      <c r="I90">
        <v>0.71361181900000004</v>
      </c>
      <c r="J90">
        <v>7.7363090000000002E-3</v>
      </c>
      <c r="K90">
        <v>2.0216589999999999E-3</v>
      </c>
      <c r="L90">
        <v>1.1140509699999999E-3</v>
      </c>
      <c r="M90">
        <v>6.7051907889999998E-2</v>
      </c>
      <c r="N90">
        <v>1.1140509699999999E-3</v>
      </c>
      <c r="O90">
        <v>6.7051907889999998E-2</v>
      </c>
      <c r="P90">
        <v>6.7558535759999996E-2</v>
      </c>
      <c r="Q90">
        <v>-6.2864208000000001E-4</v>
      </c>
      <c r="R90">
        <v>3.4859634539999997E-2</v>
      </c>
      <c r="T90">
        <f t="shared" si="36"/>
        <v>0.76978537563022553</v>
      </c>
      <c r="U90">
        <f t="shared" si="37"/>
        <v>0.71356407231901087</v>
      </c>
      <c r="W90">
        <f t="shared" si="38"/>
        <v>7.7329072465397572E-3</v>
      </c>
      <c r="X90">
        <f t="shared" si="39"/>
        <v>2.0216453221624034E-3</v>
      </c>
      <c r="Y90">
        <f t="shared" si="40"/>
        <v>9.3710506510191749E-4</v>
      </c>
      <c r="Z90">
        <f t="shared" si="40"/>
        <v>6.6912955460241008E-2</v>
      </c>
    </row>
    <row r="91" spans="1:26" x14ac:dyDescent="0.2">
      <c r="B91">
        <v>2990.3119999999999</v>
      </c>
      <c r="C91">
        <v>2301.924</v>
      </c>
      <c r="D91">
        <v>2133.9490000000001</v>
      </c>
      <c r="E91">
        <v>3025.8270000000002</v>
      </c>
      <c r="F91">
        <v>2329.2420000000002</v>
      </c>
      <c r="G91">
        <v>2159.232</v>
      </c>
      <c r="H91">
        <v>0.76979376399999999</v>
      </c>
      <c r="I91">
        <v>0.71362087399999996</v>
      </c>
      <c r="J91">
        <v>7.7363739999999999E-3</v>
      </c>
      <c r="K91">
        <v>2.0216230000000002E-3</v>
      </c>
      <c r="L91">
        <v>9.5967086500000007E-3</v>
      </c>
      <c r="M91">
        <v>4.8900206750000001E-2</v>
      </c>
      <c r="N91">
        <v>9.5967086500000007E-3</v>
      </c>
      <c r="O91">
        <v>4.8900206750000001E-2</v>
      </c>
      <c r="P91">
        <v>4.9132196529999998E-2</v>
      </c>
      <c r="Q91">
        <v>8.7830767399999995E-3</v>
      </c>
      <c r="R91">
        <v>2.5351911979999999E-2</v>
      </c>
      <c r="T91">
        <f t="shared" si="36"/>
        <v>0.76978655764981974</v>
      </c>
      <c r="U91">
        <f t="shared" si="37"/>
        <v>0.71358604839745443</v>
      </c>
      <c r="W91">
        <f t="shared" si="38"/>
        <v>7.7329723914762536E-3</v>
      </c>
      <c r="X91">
        <f t="shared" si="39"/>
        <v>2.0216087140158766E-3</v>
      </c>
      <c r="Y91">
        <f t="shared" si="40"/>
        <v>9.3614913232453745E-3</v>
      </c>
      <c r="Z91">
        <f t="shared" si="40"/>
        <v>4.8803648310835612E-2</v>
      </c>
    </row>
    <row r="92" spans="1:26" x14ac:dyDescent="0.2">
      <c r="B92">
        <v>2987.6579999999999</v>
      </c>
      <c r="C92">
        <v>2299.8710000000001</v>
      </c>
      <c r="D92">
        <v>2131.9989999999998</v>
      </c>
      <c r="E92">
        <v>3022.991</v>
      </c>
      <c r="F92">
        <v>2327.0790000000002</v>
      </c>
      <c r="G92">
        <v>2157.2469999999998</v>
      </c>
      <c r="H92">
        <v>0.76979066200000001</v>
      </c>
      <c r="I92">
        <v>0.71360219300000005</v>
      </c>
      <c r="J92">
        <v>7.7363049999999997E-3</v>
      </c>
      <c r="K92">
        <v>2.0215099999999998E-3</v>
      </c>
      <c r="L92">
        <v>6.2347694000000002E-4</v>
      </c>
      <c r="M92">
        <v>-6.6773355499999999E-3</v>
      </c>
      <c r="N92">
        <v>6.2347694000000002E-4</v>
      </c>
      <c r="O92">
        <v>-6.6773355499999999E-3</v>
      </c>
      <c r="P92">
        <v>-6.73928266E-3</v>
      </c>
      <c r="Q92">
        <v>8.3525875999999996E-4</v>
      </c>
      <c r="R92">
        <v>-3.4774755199999999E-3</v>
      </c>
      <c r="T92">
        <f t="shared" si="36"/>
        <v>0.76979023165115745</v>
      </c>
      <c r="U92">
        <f t="shared" si="37"/>
        <v>0.71360702507275675</v>
      </c>
      <c r="W92">
        <f t="shared" si="38"/>
        <v>7.7329043230537726E-3</v>
      </c>
      <c r="X92">
        <f t="shared" si="39"/>
        <v>2.0214963686266928E-3</v>
      </c>
      <c r="Y92">
        <f t="shared" si="40"/>
        <v>5.5904689988395262E-4</v>
      </c>
      <c r="Z92">
        <f t="shared" si="40"/>
        <v>-6.7713357448928591E-3</v>
      </c>
    </row>
    <row r="93" spans="1:26" x14ac:dyDescent="0.2">
      <c r="B93">
        <v>2984.9259999999999</v>
      </c>
      <c r="C93">
        <v>2297.7449999999999</v>
      </c>
      <c r="D93">
        <v>2130.002</v>
      </c>
      <c r="E93">
        <v>3020.1149999999998</v>
      </c>
      <c r="F93">
        <v>2324.9180000000001</v>
      </c>
      <c r="G93">
        <v>2155.3690000000001</v>
      </c>
      <c r="H93">
        <v>0.76978302899999995</v>
      </c>
      <c r="I93">
        <v>0.71358612399999999</v>
      </c>
      <c r="J93">
        <v>7.7361060000000004E-3</v>
      </c>
      <c r="K93">
        <v>2.0213649999999998E-3</v>
      </c>
      <c r="L93">
        <v>-2.5036612489999999E-2</v>
      </c>
      <c r="M93">
        <v>-7.8771823290000001E-2</v>
      </c>
      <c r="N93">
        <v>-2.5036612489999999E-2</v>
      </c>
      <c r="O93">
        <v>-7.8771823290000001E-2</v>
      </c>
      <c r="P93">
        <v>-7.8995630100000006E-2</v>
      </c>
      <c r="Q93">
        <v>-2.422449325E-2</v>
      </c>
      <c r="R93">
        <v>-4.07625244E-2</v>
      </c>
      <c r="T93">
        <f t="shared" si="36"/>
        <v>0.76980232105813795</v>
      </c>
      <c r="U93">
        <f t="shared" si="37"/>
        <v>0.71364230298396558</v>
      </c>
      <c r="W93">
        <f t="shared" si="38"/>
        <v>7.7327062053694903E-3</v>
      </c>
      <c r="X93">
        <f t="shared" si="39"/>
        <v>2.021350920670381E-3</v>
      </c>
      <c r="Y93">
        <f t="shared" si="40"/>
        <v>-2.5061054780284309E-2</v>
      </c>
      <c r="Z93">
        <f t="shared" si="40"/>
        <v>-7.8721487964950043E-2</v>
      </c>
    </row>
    <row r="95" spans="1:26" x14ac:dyDescent="0.2">
      <c r="A95" t="s">
        <v>17</v>
      </c>
      <c r="B95">
        <f>AVERAGE(B84:B93)</f>
        <v>2996.1251999999995</v>
      </c>
      <c r="C95">
        <f>AVERAGE(C84:C93)</f>
        <v>2306.3611999999998</v>
      </c>
      <c r="D95">
        <f t="shared" ref="D95:R95" si="41">AVERAGE(D84:D93)</f>
        <v>2138.0320999999999</v>
      </c>
      <c r="E95">
        <f t="shared" si="41"/>
        <v>3032.3919999999998</v>
      </c>
      <c r="F95">
        <f t="shared" si="41"/>
        <v>2334.2986000000005</v>
      </c>
      <c r="G95">
        <f t="shared" si="41"/>
        <v>2163.9009999999998</v>
      </c>
      <c r="H95">
        <f t="shared" si="41"/>
        <v>0.76978137310000005</v>
      </c>
      <c r="I95">
        <f t="shared" si="41"/>
        <v>0.71359903999999996</v>
      </c>
      <c r="J95">
        <f t="shared" si="41"/>
        <v>7.7362698000000008E-3</v>
      </c>
      <c r="K95">
        <f t="shared" si="41"/>
        <v>2.0215439000000001E-3</v>
      </c>
      <c r="L95">
        <f t="shared" si="41"/>
        <v>-3.9162627770000001E-3</v>
      </c>
      <c r="M95">
        <f t="shared" si="41"/>
        <v>1.0006458973000003E-2</v>
      </c>
      <c r="N95">
        <f t="shared" si="41"/>
        <v>-3.9162627770000001E-3</v>
      </c>
      <c r="O95">
        <f t="shared" si="41"/>
        <v>1.0006458973000003E-2</v>
      </c>
      <c r="P95">
        <f t="shared" si="41"/>
        <v>1.0145961299999999E-2</v>
      </c>
      <c r="Q95">
        <f t="shared" si="41"/>
        <v>-4.388852896999999E-3</v>
      </c>
      <c r="R95">
        <f t="shared" si="41"/>
        <v>5.2349926960000015E-3</v>
      </c>
      <c r="T95">
        <f t="shared" ref="T95:Z95" si="42">AVERAGE(T84:T93)</f>
        <v>0.76978447799815786</v>
      </c>
      <c r="U95">
        <f t="shared" si="42"/>
        <v>0.713591925363534</v>
      </c>
      <c r="W95">
        <f t="shared" si="42"/>
        <v>7.7328688109269935E-3</v>
      </c>
      <c r="X95">
        <f t="shared" si="42"/>
        <v>2.0215302147222952E-3</v>
      </c>
      <c r="Y95">
        <f t="shared" si="42"/>
        <v>-4.0332957890409915E-3</v>
      </c>
      <c r="Z95">
        <f t="shared" si="42"/>
        <v>9.9716408661909561E-3</v>
      </c>
    </row>
    <row r="96" spans="1:26" x14ac:dyDescent="0.2">
      <c r="A96" t="s">
        <v>18</v>
      </c>
      <c r="B96">
        <f>STDEV(B84:B93)</f>
        <v>6.910115818292982</v>
      </c>
      <c r="C96">
        <f>STDEV(C84:C93)</f>
        <v>5.3051345736413262</v>
      </c>
      <c r="D96">
        <f t="shared" ref="D96:R96" si="43">STDEV(D84:D93)</f>
        <v>4.9291070737451204</v>
      </c>
      <c r="E96">
        <f t="shared" si="43"/>
        <v>7.8700471409007982</v>
      </c>
      <c r="F96">
        <f t="shared" si="43"/>
        <v>6.0308016087783454</v>
      </c>
      <c r="G96">
        <f t="shared" si="43"/>
        <v>5.5691005058666612</v>
      </c>
      <c r="H96">
        <f t="shared" si="43"/>
        <v>1.2286679783414471E-5</v>
      </c>
      <c r="I96">
        <f t="shared" si="43"/>
        <v>1.8840231250060482E-5</v>
      </c>
      <c r="J96">
        <f t="shared" si="43"/>
        <v>1.3485778517458664E-7</v>
      </c>
      <c r="K96">
        <f t="shared" si="43"/>
        <v>1.0531692910243983E-7</v>
      </c>
      <c r="L96">
        <f t="shared" si="43"/>
        <v>1.7429408860455225E-2</v>
      </c>
      <c r="M96">
        <f t="shared" si="43"/>
        <v>5.2114461883761398E-2</v>
      </c>
      <c r="N96">
        <f t="shared" si="43"/>
        <v>1.7429408860455225E-2</v>
      </c>
      <c r="O96">
        <f t="shared" si="43"/>
        <v>5.2114461883761398E-2</v>
      </c>
      <c r="P96">
        <f t="shared" si="43"/>
        <v>5.2561030037947203E-2</v>
      </c>
      <c r="Q96">
        <f t="shared" si="43"/>
        <v>1.8586296909088518E-2</v>
      </c>
      <c r="R96">
        <f t="shared" si="43"/>
        <v>2.7121530621105693E-2</v>
      </c>
      <c r="T96">
        <f t="shared" ref="T96:Z96" si="44">STDEV(T84:T93)</f>
        <v>1.3930053793538545E-5</v>
      </c>
      <c r="U96">
        <f t="shared" si="44"/>
        <v>2.5113339415255645E-5</v>
      </c>
      <c r="W96">
        <f t="shared" si="44"/>
        <v>1.3429609512145894E-7</v>
      </c>
      <c r="X96">
        <f t="shared" si="44"/>
        <v>1.0534568186140322E-7</v>
      </c>
      <c r="Y96">
        <f t="shared" si="44"/>
        <v>1.736684751145294E-2</v>
      </c>
      <c r="Z96">
        <f t="shared" si="44"/>
        <v>5.2112370897778579E-2</v>
      </c>
    </row>
    <row r="98" spans="1:26" x14ac:dyDescent="0.2">
      <c r="A98" t="s">
        <v>75</v>
      </c>
    </row>
    <row r="99" spans="1:26" x14ac:dyDescent="0.2">
      <c r="A99" t="s">
        <v>57</v>
      </c>
    </row>
    <row r="101" spans="1:26" x14ac:dyDescent="0.2"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T101" t="s">
        <v>150</v>
      </c>
      <c r="U101" t="s">
        <v>151</v>
      </c>
      <c r="W101" t="s">
        <v>8</v>
      </c>
      <c r="X101" t="s">
        <v>9</v>
      </c>
      <c r="Y101" t="s">
        <v>152</v>
      </c>
      <c r="Z101" t="s">
        <v>153</v>
      </c>
    </row>
    <row r="102" spans="1:26" x14ac:dyDescent="0.2">
      <c r="E102">
        <v>3021.9740000000002</v>
      </c>
      <c r="F102">
        <v>2326.0169999999998</v>
      </c>
      <c r="G102">
        <v>2156.3510000000001</v>
      </c>
    </row>
    <row r="103" spans="1:26" x14ac:dyDescent="0.2">
      <c r="B103">
        <v>3089.6889999999999</v>
      </c>
      <c r="C103">
        <v>2378.2460000000001</v>
      </c>
      <c r="D103">
        <v>2204.752</v>
      </c>
      <c r="E103">
        <v>3042.8760000000002</v>
      </c>
      <c r="F103">
        <v>2342.21</v>
      </c>
      <c r="G103">
        <v>2171.2759999999998</v>
      </c>
      <c r="H103">
        <v>0.76973645800000001</v>
      </c>
      <c r="I103">
        <v>0.71358390299999996</v>
      </c>
      <c r="J103">
        <v>7.7364829999999997E-3</v>
      </c>
      <c r="K103">
        <v>2.0215960000000001E-3</v>
      </c>
      <c r="L103">
        <v>2.3595376889999999E-2</v>
      </c>
      <c r="M103">
        <v>3.5528614190000002E-2</v>
      </c>
      <c r="N103">
        <v>2.3595376889999999E-2</v>
      </c>
      <c r="O103">
        <v>3.5528614190000002E-2</v>
      </c>
      <c r="P103">
        <v>3.5436989240000001E-2</v>
      </c>
      <c r="Q103">
        <v>2.3869598919999999E-2</v>
      </c>
      <c r="R103">
        <v>1.828532964E-2</v>
      </c>
      <c r="T103">
        <f>AVERAGE(F102/E102,F103/E103)</f>
        <v>0.76971840035288963</v>
      </c>
      <c r="U103">
        <f>AVERAGE(G102/E102,G103/E103)</f>
        <v>0.71355877966741033</v>
      </c>
      <c r="W103">
        <f>$AC$2*H103/T103</f>
        <v>7.7330814143708607E-3</v>
      </c>
      <c r="X103">
        <f>$AD$2*I103/U103</f>
        <v>2.0215812312820119E-3</v>
      </c>
      <c r="Y103">
        <f>(H103/T103-1)*1000</f>
        <v>2.3460069425551566E-2</v>
      </c>
      <c r="Z103">
        <f>(I103/U103-1)*1000</f>
        <v>3.5208497611627365E-2</v>
      </c>
    </row>
    <row r="104" spans="1:26" x14ac:dyDescent="0.2">
      <c r="B104">
        <v>3097.634</v>
      </c>
      <c r="C104">
        <v>2384.3789999999999</v>
      </c>
      <c r="D104">
        <v>2210.346</v>
      </c>
      <c r="E104">
        <v>3044.846</v>
      </c>
      <c r="F104">
        <v>2343.7429999999999</v>
      </c>
      <c r="G104">
        <v>2172.6309999999999</v>
      </c>
      <c r="H104">
        <v>0.769742123</v>
      </c>
      <c r="I104">
        <v>0.71355946299999995</v>
      </c>
      <c r="J104">
        <v>7.7363390000000001E-3</v>
      </c>
      <c r="K104">
        <v>2.021545E-3</v>
      </c>
      <c r="L104">
        <v>5.0183402400000004E-3</v>
      </c>
      <c r="M104">
        <v>1.056407952E-2</v>
      </c>
      <c r="N104">
        <v>5.0183402400000004E-3</v>
      </c>
      <c r="O104">
        <v>1.056407952E-2</v>
      </c>
      <c r="P104">
        <v>1.0568101050000001E-2</v>
      </c>
      <c r="Q104">
        <v>4.9958869700000002E-3</v>
      </c>
      <c r="R104">
        <v>5.4531262E-3</v>
      </c>
      <c r="T104">
        <f t="shared" ref="T104:T112" si="45">AVERAGE(F103/E103,F104/E104)</f>
        <v>0.76973833473722919</v>
      </c>
      <c r="U104">
        <f t="shared" ref="U104:U112" si="46">AVERAGE(G103/E103,G104/E104)</f>
        <v>0.71355213270347839</v>
      </c>
      <c r="W104">
        <f t="shared" ref="W104:W112" si="47">$AC$2*H104/T104</f>
        <v>7.7329380574227089E-3</v>
      </c>
      <c r="X104">
        <f t="shared" ref="X104:X112" si="48">$AD$2*I104/U104</f>
        <v>2.0215308238532991E-3</v>
      </c>
      <c r="Y104">
        <f t="shared" ref="Y104:Z112" si="49">(H104/T104-1)*1000</f>
        <v>4.921494227039247E-3</v>
      </c>
      <c r="Z104">
        <f t="shared" si="49"/>
        <v>1.0272965611957119E-2</v>
      </c>
    </row>
    <row r="105" spans="1:26" x14ac:dyDescent="0.2">
      <c r="B105">
        <v>3097.1550000000002</v>
      </c>
      <c r="C105">
        <v>2384.1210000000001</v>
      </c>
      <c r="D105">
        <v>2209.857</v>
      </c>
      <c r="E105">
        <v>3042.9839999999999</v>
      </c>
      <c r="F105">
        <v>2342.3229999999999</v>
      </c>
      <c r="G105">
        <v>2171.1579999999999</v>
      </c>
      <c r="H105">
        <v>0.76977788599999997</v>
      </c>
      <c r="I105">
        <v>0.71351182899999999</v>
      </c>
      <c r="J105">
        <v>7.7366479999999996E-3</v>
      </c>
      <c r="K105">
        <v>2.0215010000000002E-3</v>
      </c>
      <c r="L105">
        <v>4.497785286E-2</v>
      </c>
      <c r="M105">
        <v>-1.1404397449999999E-2</v>
      </c>
      <c r="N105">
        <v>4.497785286E-2</v>
      </c>
      <c r="O105">
        <v>-1.1404397449999999E-2</v>
      </c>
      <c r="P105">
        <v>-1.219752149E-2</v>
      </c>
      <c r="Q105">
        <v>4.7625636290000002E-2</v>
      </c>
      <c r="R105">
        <v>-6.2939396700000001E-3</v>
      </c>
      <c r="T105">
        <f t="shared" si="45"/>
        <v>0.76974324251108173</v>
      </c>
      <c r="U105">
        <f t="shared" si="46"/>
        <v>0.71352008118271126</v>
      </c>
      <c r="W105">
        <f t="shared" si="47"/>
        <v>7.7332480311624197E-3</v>
      </c>
      <c r="X105">
        <f t="shared" si="48"/>
        <v>2.0214866772711622E-3</v>
      </c>
      <c r="Y105">
        <f t="shared" si="49"/>
        <v>4.5006551542048356E-2</v>
      </c>
      <c r="Z105">
        <f t="shared" si="49"/>
        <v>-1.1565452646578045E-2</v>
      </c>
    </row>
    <row r="106" spans="1:26" x14ac:dyDescent="0.2">
      <c r="B106">
        <v>3094.6260000000002</v>
      </c>
      <c r="C106">
        <v>2382.1289999999999</v>
      </c>
      <c r="D106">
        <v>2207.9789999999998</v>
      </c>
      <c r="E106">
        <v>3040.3040000000001</v>
      </c>
      <c r="F106">
        <v>2340.3719999999998</v>
      </c>
      <c r="G106">
        <v>2169.27</v>
      </c>
      <c r="H106">
        <v>0.76976314999999995</v>
      </c>
      <c r="I106">
        <v>0.71348838699999995</v>
      </c>
      <c r="J106">
        <v>7.7362919999999996E-3</v>
      </c>
      <c r="K106">
        <v>2.0214899999999999E-3</v>
      </c>
      <c r="L106">
        <v>-9.6955862000000005E-4</v>
      </c>
      <c r="M106">
        <v>-1.6750984999999999E-2</v>
      </c>
      <c r="N106">
        <v>-9.6955862000000005E-4</v>
      </c>
      <c r="O106">
        <v>-1.6750984999999999E-2</v>
      </c>
      <c r="P106">
        <v>-1.6866732169999999E-2</v>
      </c>
      <c r="Q106">
        <v>-5.7017350000000005E-4</v>
      </c>
      <c r="R106">
        <v>-8.7032693299999991E-3</v>
      </c>
      <c r="T106">
        <f t="shared" si="45"/>
        <v>0.76976382662258036</v>
      </c>
      <c r="U106">
        <f t="shared" si="46"/>
        <v>0.71350033249336886</v>
      </c>
      <c r="W106">
        <f t="shared" si="47"/>
        <v>7.7328932027791236E-3</v>
      </c>
      <c r="X106">
        <f t="shared" si="48"/>
        <v>2.0214762126280275E-3</v>
      </c>
      <c r="Y106">
        <f t="shared" si="49"/>
        <v>-8.7900022971432179E-4</v>
      </c>
      <c r="Z106">
        <f t="shared" si="49"/>
        <v>-1.6742099232303076E-2</v>
      </c>
    </row>
    <row r="107" spans="1:26" x14ac:dyDescent="0.2">
      <c r="B107">
        <v>3091.73</v>
      </c>
      <c r="C107">
        <v>2379.884</v>
      </c>
      <c r="D107">
        <v>2206.0219999999999</v>
      </c>
      <c r="E107">
        <v>3037.4929999999999</v>
      </c>
      <c r="F107">
        <v>2338.0540000000001</v>
      </c>
      <c r="G107">
        <v>2167.232</v>
      </c>
      <c r="H107">
        <v>0.76975798799999995</v>
      </c>
      <c r="I107">
        <v>0.71352337499999996</v>
      </c>
      <c r="J107">
        <v>7.7363120000000004E-3</v>
      </c>
      <c r="K107">
        <v>2.0215929999999999E-3</v>
      </c>
      <c r="L107">
        <v>1.5086847E-3</v>
      </c>
      <c r="M107">
        <v>3.4065139709999998E-2</v>
      </c>
      <c r="N107">
        <v>1.5086847E-3</v>
      </c>
      <c r="O107">
        <v>3.4065139709999998E-2</v>
      </c>
      <c r="P107">
        <v>3.4307772709999997E-2</v>
      </c>
      <c r="Q107">
        <v>6.7239350000000003E-4</v>
      </c>
      <c r="R107">
        <v>1.770266375E-2</v>
      </c>
      <c r="T107">
        <f t="shared" si="45"/>
        <v>0.76975685905202018</v>
      </c>
      <c r="U107">
        <f t="shared" si="46"/>
        <v>0.71349898409506107</v>
      </c>
      <c r="W107">
        <f t="shared" si="47"/>
        <v>7.7329113412978783E-3</v>
      </c>
      <c r="X107">
        <f t="shared" si="48"/>
        <v>2.0215791621074441E-3</v>
      </c>
      <c r="Y107">
        <f t="shared" si="49"/>
        <v>1.4666293213227988E-3</v>
      </c>
      <c r="Z107">
        <f t="shared" si="49"/>
        <v>3.4184918945356912E-2</v>
      </c>
    </row>
    <row r="108" spans="1:26" x14ac:dyDescent="0.2">
      <c r="B108">
        <v>3088.991</v>
      </c>
      <c r="C108">
        <v>2377.779</v>
      </c>
      <c r="D108">
        <v>2204.1120000000001</v>
      </c>
      <c r="E108">
        <v>3034.7640000000001</v>
      </c>
      <c r="F108">
        <v>2336.018</v>
      </c>
      <c r="G108">
        <v>2165.3530000000001</v>
      </c>
      <c r="H108">
        <v>0.76975895000000005</v>
      </c>
      <c r="I108">
        <v>0.71353774299999995</v>
      </c>
      <c r="J108">
        <v>7.7364699999999996E-3</v>
      </c>
      <c r="K108">
        <v>2.0216169999999999E-3</v>
      </c>
      <c r="L108">
        <v>2.2015722679999999E-2</v>
      </c>
      <c r="M108">
        <v>4.6094082080000001E-2</v>
      </c>
      <c r="N108">
        <v>2.2015722679999999E-2</v>
      </c>
      <c r="O108">
        <v>4.6094082080000001E-2</v>
      </c>
      <c r="P108">
        <v>4.610975933E-2</v>
      </c>
      <c r="Q108">
        <v>2.1923972850000001E-2</v>
      </c>
      <c r="R108">
        <v>2.379237033E-2</v>
      </c>
      <c r="T108">
        <f t="shared" si="45"/>
        <v>0.76974212867545044</v>
      </c>
      <c r="U108">
        <f t="shared" si="46"/>
        <v>0.71350488469612117</v>
      </c>
      <c r="W108">
        <f t="shared" si="47"/>
        <v>7.7330689885687226E-3</v>
      </c>
      <c r="X108">
        <f t="shared" si="48"/>
        <v>2.0216031514657768E-3</v>
      </c>
      <c r="Y108">
        <f t="shared" si="49"/>
        <v>2.1853194625887085E-2</v>
      </c>
      <c r="Z108">
        <f t="shared" si="49"/>
        <v>4.6051967664828553E-2</v>
      </c>
    </row>
    <row r="109" spans="1:26" x14ac:dyDescent="0.2">
      <c r="B109">
        <v>3085.9580000000001</v>
      </c>
      <c r="C109">
        <v>2375.4569999999999</v>
      </c>
      <c r="D109">
        <v>2201.9189999999999</v>
      </c>
      <c r="E109">
        <v>3031.8560000000002</v>
      </c>
      <c r="F109">
        <v>2333.79</v>
      </c>
      <c r="G109">
        <v>2163.2750000000001</v>
      </c>
      <c r="H109">
        <v>0.76976330900000001</v>
      </c>
      <c r="I109">
        <v>0.71352833800000004</v>
      </c>
      <c r="J109">
        <v>7.7363889999999998E-3</v>
      </c>
      <c r="K109">
        <v>2.0215599999999999E-3</v>
      </c>
      <c r="L109">
        <v>1.1461818449999999E-2</v>
      </c>
      <c r="M109">
        <v>1.7992321929999999E-2</v>
      </c>
      <c r="N109">
        <v>1.1461818449999999E-2</v>
      </c>
      <c r="O109">
        <v>1.7992321929999999E-2</v>
      </c>
      <c r="P109">
        <v>1.7953549619999998E-2</v>
      </c>
      <c r="Q109">
        <v>1.157531887E-2</v>
      </c>
      <c r="R109">
        <v>9.2639913500000004E-3</v>
      </c>
      <c r="T109">
        <f t="shared" si="45"/>
        <v>0.76975449344235547</v>
      </c>
      <c r="U109">
        <f t="shared" si="46"/>
        <v>0.71351559822696053</v>
      </c>
      <c r="W109">
        <f t="shared" si="47"/>
        <v>7.7329885604777758E-3</v>
      </c>
      <c r="X109">
        <f t="shared" si="48"/>
        <v>2.0215461508761687E-3</v>
      </c>
      <c r="Y109">
        <f t="shared" si="49"/>
        <v>1.1452427650215924E-2</v>
      </c>
      <c r="Z109">
        <f t="shared" si="49"/>
        <v>1.7854932773841981E-2</v>
      </c>
    </row>
    <row r="110" spans="1:26" x14ac:dyDescent="0.2">
      <c r="B110">
        <v>3083.2260000000001</v>
      </c>
      <c r="C110">
        <v>2373.33</v>
      </c>
      <c r="D110">
        <v>2199.768</v>
      </c>
      <c r="E110">
        <v>3029.0070000000001</v>
      </c>
      <c r="F110">
        <v>2331.6439999999998</v>
      </c>
      <c r="G110">
        <v>2161.2869999999998</v>
      </c>
      <c r="H110">
        <v>0.76975531600000002</v>
      </c>
      <c r="I110">
        <v>0.71346298900000005</v>
      </c>
      <c r="J110">
        <v>7.7362129999999996E-3</v>
      </c>
      <c r="K110">
        <v>2.0213549999999999E-3</v>
      </c>
      <c r="L110">
        <v>-1.129553243E-2</v>
      </c>
      <c r="M110">
        <v>-8.3362237290000002E-2</v>
      </c>
      <c r="N110">
        <v>-1.129553243E-2</v>
      </c>
      <c r="O110">
        <v>-8.3362237290000002E-2</v>
      </c>
      <c r="P110">
        <v>-8.3836987350000003E-2</v>
      </c>
      <c r="Q110">
        <v>-9.6447805500000008E-3</v>
      </c>
      <c r="R110">
        <v>-4.3260763190000003E-2</v>
      </c>
      <c r="T110">
        <f t="shared" si="45"/>
        <v>0.76976397950590913</v>
      </c>
      <c r="U110">
        <f t="shared" si="46"/>
        <v>0.71352248369100701</v>
      </c>
      <c r="W110">
        <f t="shared" si="47"/>
        <v>7.7328129680958998E-3</v>
      </c>
      <c r="X110">
        <f t="shared" si="48"/>
        <v>2.0213415000804483E-3</v>
      </c>
      <c r="Y110">
        <f t="shared" si="49"/>
        <v>-1.1254756184686521E-2</v>
      </c>
      <c r="Z110">
        <f t="shared" si="49"/>
        <v>-8.3381662620118924E-2</v>
      </c>
    </row>
    <row r="111" spans="1:26" x14ac:dyDescent="0.2">
      <c r="B111">
        <v>3080.2040000000002</v>
      </c>
      <c r="C111">
        <v>2371.0430000000001</v>
      </c>
      <c r="D111">
        <v>2197.828</v>
      </c>
      <c r="E111">
        <v>3026.165</v>
      </c>
      <c r="F111">
        <v>2329.377</v>
      </c>
      <c r="G111">
        <v>2159.1759999999999</v>
      </c>
      <c r="H111">
        <v>0.76976815600000004</v>
      </c>
      <c r="I111">
        <v>0.71353316200000005</v>
      </c>
      <c r="J111">
        <v>7.7363960000000004E-3</v>
      </c>
      <c r="K111">
        <v>2.0215720000000001E-3</v>
      </c>
      <c r="L111">
        <v>1.2361520020000001E-2</v>
      </c>
      <c r="M111">
        <v>2.38244557E-2</v>
      </c>
      <c r="N111">
        <v>1.2361520020000001E-2</v>
      </c>
      <c r="O111">
        <v>2.38244557E-2</v>
      </c>
      <c r="P111">
        <v>2.3817184240000001E-2</v>
      </c>
      <c r="Q111">
        <v>1.236523432E-2</v>
      </c>
      <c r="R111">
        <v>1.2289596240000001E-2</v>
      </c>
      <c r="T111">
        <f t="shared" si="45"/>
        <v>0.76975863984688031</v>
      </c>
      <c r="U111">
        <f t="shared" si="46"/>
        <v>0.71351614140045116</v>
      </c>
      <c r="W111">
        <f t="shared" si="47"/>
        <v>7.7329955980961441E-3</v>
      </c>
      <c r="X111">
        <f t="shared" si="48"/>
        <v>2.021558279143118E-3</v>
      </c>
      <c r="Y111">
        <f t="shared" si="49"/>
        <v>1.2362515504404925E-2</v>
      </c>
      <c r="Z111">
        <f t="shared" si="49"/>
        <v>2.3854540298851035E-2</v>
      </c>
    </row>
    <row r="112" spans="1:26" x14ac:dyDescent="0.2">
      <c r="B112">
        <v>3077.3119999999999</v>
      </c>
      <c r="C112">
        <v>2368.8069999999998</v>
      </c>
      <c r="D112">
        <v>2195.634</v>
      </c>
      <c r="E112">
        <v>3023.3420000000001</v>
      </c>
      <c r="F112">
        <v>2327.25</v>
      </c>
      <c r="G112">
        <v>2157.239</v>
      </c>
      <c r="H112">
        <v>0.76976480899999999</v>
      </c>
      <c r="I112">
        <v>0.71349081999999997</v>
      </c>
      <c r="J112">
        <v>7.7364180000000001E-3</v>
      </c>
      <c r="K112">
        <v>2.0214550000000001E-3</v>
      </c>
      <c r="L112">
        <v>1.526927831E-2</v>
      </c>
      <c r="M112">
        <v>-3.4136988809999998E-2</v>
      </c>
      <c r="N112">
        <v>1.526927831E-2</v>
      </c>
      <c r="O112">
        <v>-3.4136988809999998E-2</v>
      </c>
      <c r="P112">
        <v>-3.4642786459999998E-2</v>
      </c>
      <c r="Q112">
        <v>1.6980961440000001E-2</v>
      </c>
      <c r="R112">
        <v>-1.7875827680000001E-2</v>
      </c>
      <c r="T112">
        <f t="shared" si="45"/>
        <v>0.76975314211091983</v>
      </c>
      <c r="U112">
        <f t="shared" si="46"/>
        <v>0.71351517339350745</v>
      </c>
      <c r="W112">
        <f t="shared" si="47"/>
        <v>7.7330172049604384E-3</v>
      </c>
      <c r="X112">
        <f t="shared" si="48"/>
        <v>2.0214410596367935E-3</v>
      </c>
      <c r="Y112">
        <f t="shared" si="49"/>
        <v>1.5156663145443616E-2</v>
      </c>
      <c r="Z112">
        <f t="shared" si="49"/>
        <v>-3.4131570589623905E-2</v>
      </c>
    </row>
    <row r="114" spans="1:26" x14ac:dyDescent="0.2">
      <c r="A114" t="s">
        <v>17</v>
      </c>
      <c r="B114">
        <f>AVERAGE(B103:B112)</f>
        <v>3088.6525000000001</v>
      </c>
      <c r="C114">
        <f>AVERAGE(C103:C112)</f>
        <v>2377.5174999999999</v>
      </c>
      <c r="D114">
        <f t="shared" ref="D114:R114" si="50">AVERAGE(D103:D112)</f>
        <v>2203.8216999999995</v>
      </c>
      <c r="E114">
        <f t="shared" si="50"/>
        <v>3035.3637000000003</v>
      </c>
      <c r="F114">
        <f t="shared" si="50"/>
        <v>2336.4780999999998</v>
      </c>
      <c r="G114">
        <f t="shared" si="50"/>
        <v>2165.7896999999998</v>
      </c>
      <c r="H114">
        <f t="shared" si="50"/>
        <v>0.76975881450000005</v>
      </c>
      <c r="I114">
        <f t="shared" si="50"/>
        <v>0.71352200089999995</v>
      </c>
      <c r="J114">
        <f t="shared" si="50"/>
        <v>7.7363959999999996E-3</v>
      </c>
      <c r="K114">
        <f t="shared" si="50"/>
        <v>2.0215284E-3</v>
      </c>
      <c r="L114">
        <f t="shared" si="50"/>
        <v>1.2394350309999998E-2</v>
      </c>
      <c r="M114">
        <f t="shared" si="50"/>
        <v>2.2414084580000002E-3</v>
      </c>
      <c r="N114">
        <f t="shared" si="50"/>
        <v>1.2394350309999998E-2</v>
      </c>
      <c r="O114">
        <f t="shared" si="50"/>
        <v>2.2414084580000002E-3</v>
      </c>
      <c r="P114">
        <f t="shared" si="50"/>
        <v>2.0649328719999993E-3</v>
      </c>
      <c r="Q114">
        <f t="shared" si="50"/>
        <v>1.2979404911000001E-2</v>
      </c>
      <c r="R114">
        <f t="shared" si="50"/>
        <v>1.0653277639999996E-3</v>
      </c>
      <c r="T114">
        <f t="shared" ref="T114:Z114" si="51">AVERAGE(T103:T112)</f>
        <v>0.76974930468573155</v>
      </c>
      <c r="U114">
        <f t="shared" si="51"/>
        <v>0.71352045915500772</v>
      </c>
      <c r="W114">
        <f t="shared" si="51"/>
        <v>7.7329955367231975E-3</v>
      </c>
      <c r="X114">
        <f t="shared" si="51"/>
        <v>2.0215144248344253E-3</v>
      </c>
      <c r="Y114">
        <f t="shared" si="51"/>
        <v>1.2354578902751268E-2</v>
      </c>
      <c r="Z114">
        <f t="shared" si="51"/>
        <v>2.1607037817839014E-3</v>
      </c>
    </row>
    <row r="115" spans="1:26" x14ac:dyDescent="0.2">
      <c r="A115" t="s">
        <v>18</v>
      </c>
      <c r="B115">
        <f>STDEV(B103:B112)</f>
        <v>6.960154823469594</v>
      </c>
      <c r="C115">
        <f>STDEV(C103:C112)</f>
        <v>5.3512669372152999</v>
      </c>
      <c r="D115">
        <f t="shared" ref="D115:R115" si="52">STDEV(D103:D112)</f>
        <v>5.0009016309283689</v>
      </c>
      <c r="E115">
        <f t="shared" si="52"/>
        <v>7.5686980100058481</v>
      </c>
      <c r="F115">
        <f t="shared" si="52"/>
        <v>5.8102569354165015</v>
      </c>
      <c r="G115">
        <f t="shared" si="52"/>
        <v>5.4114945984347536</v>
      </c>
      <c r="H115">
        <f t="shared" si="52"/>
        <v>1.2098104004339649E-5</v>
      </c>
      <c r="I115">
        <f t="shared" si="52"/>
        <v>3.5492917075714364E-5</v>
      </c>
      <c r="J115">
        <f t="shared" si="52"/>
        <v>1.209646412983102E-7</v>
      </c>
      <c r="K115">
        <f t="shared" si="52"/>
        <v>7.9894652859603323E-8</v>
      </c>
      <c r="L115">
        <f t="shared" si="52"/>
        <v>1.5640269222273372E-2</v>
      </c>
      <c r="M115">
        <f t="shared" si="52"/>
        <v>3.9476184041605744E-2</v>
      </c>
      <c r="N115">
        <f t="shared" si="52"/>
        <v>1.5640269222273372E-2</v>
      </c>
      <c r="O115">
        <f t="shared" si="52"/>
        <v>3.9476184041605744E-2</v>
      </c>
      <c r="P115">
        <f t="shared" si="52"/>
        <v>3.9692675167595712E-2</v>
      </c>
      <c r="Q115">
        <f t="shared" si="52"/>
        <v>1.6083006971440827E-2</v>
      </c>
      <c r="R115">
        <f t="shared" si="52"/>
        <v>2.0481582390083627E-2</v>
      </c>
      <c r="T115">
        <f t="shared" ref="T115:Z115" si="53">STDEV(T103:T112)</f>
        <v>1.4046598448447606E-5</v>
      </c>
      <c r="U115">
        <f t="shared" si="53"/>
        <v>2.015206725311341E-5</v>
      </c>
      <c r="W115">
        <f t="shared" si="53"/>
        <v>1.2075597500824532E-7</v>
      </c>
      <c r="X115">
        <f t="shared" si="53"/>
        <v>7.9750042668121036E-8</v>
      </c>
      <c r="Y115">
        <f t="shared" si="53"/>
        <v>1.5615871795603918E-2</v>
      </c>
      <c r="Z115">
        <f t="shared" si="53"/>
        <v>3.9450727634990142E-2</v>
      </c>
    </row>
    <row r="117" spans="1:26" x14ac:dyDescent="0.2">
      <c r="A117" t="s">
        <v>76</v>
      </c>
    </row>
    <row r="118" spans="1:26" x14ac:dyDescent="0.2">
      <c r="A118" t="s">
        <v>57</v>
      </c>
    </row>
    <row r="120" spans="1:26" x14ac:dyDescent="0.2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T120" t="s">
        <v>150</v>
      </c>
      <c r="U120" t="s">
        <v>151</v>
      </c>
      <c r="W120" t="s">
        <v>8</v>
      </c>
      <c r="X120" t="s">
        <v>9</v>
      </c>
      <c r="Y120" t="s">
        <v>152</v>
      </c>
      <c r="Z120" t="s">
        <v>153</v>
      </c>
    </row>
    <row r="121" spans="1:26" x14ac:dyDescent="0.2">
      <c r="E121">
        <v>3022.9279999999999</v>
      </c>
      <c r="F121">
        <v>2326.6750000000002</v>
      </c>
      <c r="G121">
        <v>2156.9679999999998</v>
      </c>
    </row>
    <row r="122" spans="1:26" x14ac:dyDescent="0.2">
      <c r="B122">
        <v>3116.6669999999999</v>
      </c>
      <c r="C122">
        <v>2398.9789999999998</v>
      </c>
      <c r="D122">
        <v>2223.8560000000002</v>
      </c>
      <c r="E122">
        <v>3049.0880000000002</v>
      </c>
      <c r="F122">
        <v>2346.9160000000002</v>
      </c>
      <c r="G122">
        <v>2175.6370000000002</v>
      </c>
      <c r="H122">
        <v>0.76972572800000005</v>
      </c>
      <c r="I122">
        <v>0.71353652400000001</v>
      </c>
      <c r="J122">
        <v>7.7366259999999999E-3</v>
      </c>
      <c r="K122">
        <v>2.0215239999999998E-3</v>
      </c>
      <c r="L122">
        <v>4.2197305740000003E-2</v>
      </c>
      <c r="M122">
        <v>1.8325433999999999E-4</v>
      </c>
      <c r="N122">
        <v>4.2197305740000003E-2</v>
      </c>
      <c r="O122">
        <v>1.8325433999999999E-4</v>
      </c>
      <c r="P122">
        <v>-4.7578139E-4</v>
      </c>
      <c r="Q122">
        <v>4.4389141850000001E-2</v>
      </c>
      <c r="R122">
        <v>-2.4550323E-4</v>
      </c>
      <c r="T122">
        <f>AVERAGE(F121/E121,F122/E122)</f>
        <v>0.76969338422234879</v>
      </c>
      <c r="U122">
        <f>AVERAGE(G121/E121,G122/E122)</f>
        <v>0.71353649061017599</v>
      </c>
      <c r="W122">
        <f>$AC$2*H122/T122</f>
        <v>7.7332249491334163E-3</v>
      </c>
      <c r="X122">
        <f>$AD$2*I122/U122</f>
        <v>2.0215101515462341E-3</v>
      </c>
      <c r="Y122">
        <f>(H122/T122-1)*1000</f>
        <v>4.202163915434376E-2</v>
      </c>
      <c r="Z122">
        <f>(I122/U122-1)*1000</f>
        <v>4.6794837338381967E-5</v>
      </c>
    </row>
    <row r="123" spans="1:26" x14ac:dyDescent="0.2">
      <c r="B123">
        <v>3127.1979999999999</v>
      </c>
      <c r="C123">
        <v>2407.1660000000002</v>
      </c>
      <c r="D123">
        <v>2231.4670000000001</v>
      </c>
      <c r="E123">
        <v>3052.134</v>
      </c>
      <c r="F123">
        <v>2349.3319999999999</v>
      </c>
      <c r="G123">
        <v>2177.6880000000001</v>
      </c>
      <c r="H123">
        <v>0.76975153200000002</v>
      </c>
      <c r="I123">
        <v>0.713567548</v>
      </c>
      <c r="J123">
        <v>7.7365929999999999E-3</v>
      </c>
      <c r="K123">
        <v>2.0216679999999999E-3</v>
      </c>
      <c r="L123">
        <v>3.7867716900000001E-2</v>
      </c>
      <c r="M123">
        <v>7.1106261480000002E-2</v>
      </c>
      <c r="N123">
        <v>3.7867716900000001E-2</v>
      </c>
      <c r="O123">
        <v>7.1106261480000002E-2</v>
      </c>
      <c r="P123">
        <v>7.1069312590000003E-2</v>
      </c>
      <c r="Q123">
        <v>3.7929510940000001E-2</v>
      </c>
      <c r="R123">
        <v>3.6671134610000003E-2</v>
      </c>
      <c r="T123">
        <f t="shared" ref="T123:T131" si="54">AVERAGE(F122/E122,F123/E123)</f>
        <v>0.7697225185940415</v>
      </c>
      <c r="U123">
        <f t="shared" ref="U123:U131" si="55">AVERAGE(G122/E122,G123/E123)</f>
        <v>0.71351690875922391</v>
      </c>
      <c r="W123">
        <f t="shared" ref="W123:W131" si="56">$AC$2*H123/T123</f>
        <v>7.7331914787621735E-3</v>
      </c>
      <c r="X123">
        <f t="shared" ref="X123:X131" si="57">$AD$2*I123/U123</f>
        <v>2.0216535261982386E-3</v>
      </c>
      <c r="Y123">
        <f t="shared" ref="Y123:Y131" si="58">(H123/T123-1)*1000</f>
        <v>3.769333137282338E-2</v>
      </c>
      <c r="Z123">
        <f t="shared" ref="Z123:Z131" si="59">(I123/U123-1)*1000</f>
        <v>7.0971325492719117E-2</v>
      </c>
    </row>
    <row r="124" spans="1:26" x14ac:dyDescent="0.2">
      <c r="B124">
        <v>3126.8470000000002</v>
      </c>
      <c r="C124">
        <v>2406.8159999999998</v>
      </c>
      <c r="D124">
        <v>2230.9450000000002</v>
      </c>
      <c r="E124">
        <v>3050.4850000000001</v>
      </c>
      <c r="F124">
        <v>2348.0880000000002</v>
      </c>
      <c r="G124">
        <v>2176.3449999999998</v>
      </c>
      <c r="H124">
        <v>0.76972612299999998</v>
      </c>
      <c r="I124">
        <v>0.71348084899999997</v>
      </c>
      <c r="J124">
        <v>7.7361770000000003E-3</v>
      </c>
      <c r="K124">
        <v>2.0215559999999999E-3</v>
      </c>
      <c r="L124">
        <v>-1.5952678420000001E-2</v>
      </c>
      <c r="M124">
        <v>1.5861681440000001E-2</v>
      </c>
      <c r="N124">
        <v>-1.5952678420000001E-2</v>
      </c>
      <c r="O124">
        <v>1.5861681440000001E-2</v>
      </c>
      <c r="P124">
        <v>1.6235336069999998E-2</v>
      </c>
      <c r="Q124">
        <v>-1.7209134970000001E-2</v>
      </c>
      <c r="R124">
        <v>8.3774004999999999E-3</v>
      </c>
      <c r="T124">
        <f t="shared" si="54"/>
        <v>0.76973837082668517</v>
      </c>
      <c r="U124">
        <f t="shared" si="55"/>
        <v>0.71346957019810431</v>
      </c>
      <c r="W124">
        <f t="shared" si="56"/>
        <v>7.7327769566094611E-3</v>
      </c>
      <c r="X124">
        <f t="shared" si="57"/>
        <v>2.0215420137599536E-3</v>
      </c>
      <c r="Y124">
        <f t="shared" si="58"/>
        <v>-1.5911674861701641E-2</v>
      </c>
      <c r="Z124">
        <f t="shared" si="59"/>
        <v>1.5808385342319653E-2</v>
      </c>
    </row>
    <row r="125" spans="1:26" x14ac:dyDescent="0.2">
      <c r="B125">
        <v>3124.5509999999999</v>
      </c>
      <c r="C125">
        <v>2405.0619999999999</v>
      </c>
      <c r="D125">
        <v>2229.3409999999999</v>
      </c>
      <c r="E125">
        <v>3047.9340000000002</v>
      </c>
      <c r="F125">
        <v>2346.1529999999998</v>
      </c>
      <c r="G125">
        <v>2174.6930000000002</v>
      </c>
      <c r="H125">
        <v>0.76973046499999997</v>
      </c>
      <c r="I125">
        <v>0.71349183400000005</v>
      </c>
      <c r="J125">
        <v>7.7361310000000003E-3</v>
      </c>
      <c r="K125">
        <v>2.0215860000000001E-3</v>
      </c>
      <c r="L125">
        <v>-2.1819914789999999E-2</v>
      </c>
      <c r="M125">
        <v>3.0630698960000001E-2</v>
      </c>
      <c r="N125">
        <v>-2.1819914789999999E-2</v>
      </c>
      <c r="O125">
        <v>3.0630698960000001E-2</v>
      </c>
      <c r="P125">
        <v>3.1211615370000001E-2</v>
      </c>
      <c r="Q125">
        <v>-2.377844103E-2</v>
      </c>
      <c r="R125">
        <v>1.6105071889999999E-2</v>
      </c>
      <c r="T125">
        <f t="shared" si="54"/>
        <v>0.7697472102153099</v>
      </c>
      <c r="U125">
        <f t="shared" si="55"/>
        <v>0.71346984690639026</v>
      </c>
      <c r="W125">
        <f t="shared" si="56"/>
        <v>7.7327317771422209E-3</v>
      </c>
      <c r="X125">
        <f t="shared" si="57"/>
        <v>2.0215723540898834E-3</v>
      </c>
      <c r="Y125">
        <f t="shared" si="58"/>
        <v>-2.1754174731269948E-2</v>
      </c>
      <c r="Z125">
        <f t="shared" si="59"/>
        <v>3.0817130822091698E-2</v>
      </c>
    </row>
    <row r="126" spans="1:26" x14ac:dyDescent="0.2">
      <c r="B126">
        <v>3121.674</v>
      </c>
      <c r="C126">
        <v>2402.8690000000001</v>
      </c>
      <c r="D126">
        <v>2227.3539999999998</v>
      </c>
      <c r="E126">
        <v>3045.085</v>
      </c>
      <c r="F126">
        <v>2344.0369999999998</v>
      </c>
      <c r="G126">
        <v>2172.5680000000002</v>
      </c>
      <c r="H126">
        <v>0.76973730399999996</v>
      </c>
      <c r="I126">
        <v>0.71351277499999999</v>
      </c>
      <c r="J126">
        <v>7.7360270000000004E-3</v>
      </c>
      <c r="K126">
        <v>2.0216100000000001E-3</v>
      </c>
      <c r="L126">
        <v>-3.5235220140000002E-2</v>
      </c>
      <c r="M126">
        <v>4.2732446629999997E-2</v>
      </c>
      <c r="N126">
        <v>-3.5235220140000002E-2</v>
      </c>
      <c r="O126">
        <v>4.2732446629999997E-2</v>
      </c>
      <c r="P126">
        <v>4.3617913350000002E-2</v>
      </c>
      <c r="Q126">
        <v>-3.821712972E-2</v>
      </c>
      <c r="R126">
        <v>2.250660572E-2</v>
      </c>
      <c r="T126">
        <f t="shared" si="54"/>
        <v>0.76976455120715592</v>
      </c>
      <c r="U126">
        <f t="shared" si="55"/>
        <v>0.71348225844152002</v>
      </c>
      <c r="W126">
        <f t="shared" si="56"/>
        <v>7.7326262800321401E-3</v>
      </c>
      <c r="X126">
        <f t="shared" si="57"/>
        <v>2.0215965195482508E-3</v>
      </c>
      <c r="Y126">
        <f t="shared" si="58"/>
        <v>-3.5396806871923481E-2</v>
      </c>
      <c r="Z126">
        <f t="shared" si="59"/>
        <v>4.2771292654952831E-2</v>
      </c>
    </row>
    <row r="127" spans="1:26" x14ac:dyDescent="0.2">
      <c r="B127">
        <v>3118.8449999999998</v>
      </c>
      <c r="C127">
        <v>2400.7379999999998</v>
      </c>
      <c r="D127">
        <v>2225.2629999999999</v>
      </c>
      <c r="E127">
        <v>3042.2280000000001</v>
      </c>
      <c r="F127">
        <v>2341.8009999999999</v>
      </c>
      <c r="G127">
        <v>2170.64</v>
      </c>
      <c r="H127">
        <v>0.76975242099999996</v>
      </c>
      <c r="I127">
        <v>0.71348959300000003</v>
      </c>
      <c r="J127">
        <v>7.7361119999999998E-3</v>
      </c>
      <c r="K127">
        <v>2.021536E-3</v>
      </c>
      <c r="L127">
        <v>-2.4292331E-2</v>
      </c>
      <c r="M127">
        <v>6.0489190800000004E-3</v>
      </c>
      <c r="N127">
        <v>-2.4292331E-2</v>
      </c>
      <c r="O127">
        <v>6.0489190800000004E-3</v>
      </c>
      <c r="P127">
        <v>6.4764053699999996E-3</v>
      </c>
      <c r="Q127">
        <v>-2.5719416799999999E-2</v>
      </c>
      <c r="R127">
        <v>3.34181993E-3</v>
      </c>
      <c r="T127">
        <f t="shared" si="54"/>
        <v>0.76977115892437209</v>
      </c>
      <c r="U127">
        <f t="shared" si="55"/>
        <v>0.71348525233179672</v>
      </c>
      <c r="W127">
        <f t="shared" si="56"/>
        <v>7.7327117641929066E-3</v>
      </c>
      <c r="X127">
        <f t="shared" si="57"/>
        <v>2.0215223553183242E-3</v>
      </c>
      <c r="Y127">
        <f t="shared" si="58"/>
        <v>-2.4342201126792418E-2</v>
      </c>
      <c r="Z127">
        <f t="shared" si="59"/>
        <v>6.0837532227520086E-3</v>
      </c>
    </row>
    <row r="128" spans="1:26" x14ac:dyDescent="0.2">
      <c r="B128">
        <v>3115.8490000000002</v>
      </c>
      <c r="C128">
        <v>2398.3829999999998</v>
      </c>
      <c r="D128">
        <v>2223.2330000000002</v>
      </c>
      <c r="E128">
        <v>3039.4140000000002</v>
      </c>
      <c r="F128">
        <v>2339.578</v>
      </c>
      <c r="G128">
        <v>2168.56</v>
      </c>
      <c r="H128">
        <v>0.76973670500000002</v>
      </c>
      <c r="I128">
        <v>0.71352396799999995</v>
      </c>
      <c r="J128">
        <v>7.7361080000000002E-3</v>
      </c>
      <c r="K128">
        <v>2.021615E-3</v>
      </c>
      <c r="L128">
        <v>-2.48341586E-2</v>
      </c>
      <c r="M128">
        <v>4.5315192560000002E-2</v>
      </c>
      <c r="N128">
        <v>-2.48341586E-2</v>
      </c>
      <c r="O128">
        <v>4.5315192560000002E-2</v>
      </c>
      <c r="P128">
        <v>4.6058056930000001E-2</v>
      </c>
      <c r="Q128">
        <v>-2.7343957330000002E-2</v>
      </c>
      <c r="R128">
        <v>2.376569248E-2</v>
      </c>
      <c r="T128">
        <f t="shared" si="54"/>
        <v>0.76975576228735143</v>
      </c>
      <c r="U128">
        <f t="shared" si="55"/>
        <v>0.71349151537966793</v>
      </c>
      <c r="W128">
        <f t="shared" si="56"/>
        <v>7.732708552134873E-3</v>
      </c>
      <c r="X128">
        <f t="shared" si="57"/>
        <v>2.0216020038014504E-3</v>
      </c>
      <c r="Y128">
        <f t="shared" si="58"/>
        <v>-2.4757576734146802E-2</v>
      </c>
      <c r="Z128">
        <f t="shared" si="59"/>
        <v>4.5484241413484838E-2</v>
      </c>
    </row>
    <row r="129" spans="1:26" x14ac:dyDescent="0.2">
      <c r="B129">
        <v>3112.95</v>
      </c>
      <c r="C129">
        <v>2396.2310000000002</v>
      </c>
      <c r="D129">
        <v>2221.105</v>
      </c>
      <c r="E129">
        <v>3036.6750000000002</v>
      </c>
      <c r="F129">
        <v>2337.4720000000002</v>
      </c>
      <c r="G129">
        <v>2166.645</v>
      </c>
      <c r="H129">
        <v>0.76976190099999997</v>
      </c>
      <c r="I129">
        <v>0.71350477700000003</v>
      </c>
      <c r="J129">
        <v>7.7364510000000001E-3</v>
      </c>
      <c r="K129">
        <v>2.0215770000000001E-3</v>
      </c>
      <c r="L129">
        <v>1.957363145E-2</v>
      </c>
      <c r="M129">
        <v>2.605351853E-2</v>
      </c>
      <c r="N129">
        <v>1.957363145E-2</v>
      </c>
      <c r="O129">
        <v>2.605351853E-2</v>
      </c>
      <c r="P129">
        <v>2.595078621E-2</v>
      </c>
      <c r="Q129">
        <v>1.9892940269999999E-2</v>
      </c>
      <c r="R129">
        <v>1.3390521589999999E-2</v>
      </c>
      <c r="T129">
        <f t="shared" si="54"/>
        <v>0.76974678959660325</v>
      </c>
      <c r="U129">
        <f t="shared" si="55"/>
        <v>0.71348609569215093</v>
      </c>
      <c r="W129">
        <f t="shared" si="56"/>
        <v>7.7330518096248085E-3</v>
      </c>
      <c r="X129">
        <f t="shared" si="57"/>
        <v>2.0215629864351321E-3</v>
      </c>
      <c r="Y129">
        <f t="shared" si="58"/>
        <v>1.9631654981866475E-2</v>
      </c>
      <c r="Z129">
        <f t="shared" si="59"/>
        <v>2.6183142126878778E-2</v>
      </c>
    </row>
    <row r="130" spans="1:26" x14ac:dyDescent="0.2">
      <c r="B130">
        <v>3110.0639999999999</v>
      </c>
      <c r="C130">
        <v>2394.0120000000002</v>
      </c>
      <c r="D130">
        <v>2219.152</v>
      </c>
      <c r="E130">
        <v>3033.93</v>
      </c>
      <c r="F130">
        <v>2335.3530000000001</v>
      </c>
      <c r="G130">
        <v>2164.7080000000001</v>
      </c>
      <c r="H130">
        <v>0.76976297299999996</v>
      </c>
      <c r="I130">
        <v>0.71353901099999995</v>
      </c>
      <c r="J130">
        <v>7.7364679999999998E-3</v>
      </c>
      <c r="K130">
        <v>2.0216449999999999E-3</v>
      </c>
      <c r="L130">
        <v>2.168692119E-2</v>
      </c>
      <c r="M130">
        <v>6.0147850910000002E-2</v>
      </c>
      <c r="N130">
        <v>2.168692119E-2</v>
      </c>
      <c r="O130">
        <v>6.0147850910000002E-2</v>
      </c>
      <c r="P130">
        <v>6.0278515980000003E-2</v>
      </c>
      <c r="Q130">
        <v>2.1200641579999999E-2</v>
      </c>
      <c r="R130">
        <v>3.110326054E-2</v>
      </c>
      <c r="T130">
        <f t="shared" si="54"/>
        <v>0.76974617806063661</v>
      </c>
      <c r="U130">
        <f t="shared" si="55"/>
        <v>0.7134961028996305</v>
      </c>
      <c r="W130">
        <f t="shared" si="56"/>
        <v>7.7330687226131222E-3</v>
      </c>
      <c r="X130">
        <f t="shared" si="57"/>
        <v>2.0216316261583937E-3</v>
      </c>
      <c r="Y130">
        <f t="shared" si="58"/>
        <v>2.1818801888340289E-2</v>
      </c>
      <c r="Z130">
        <f t="shared" si="59"/>
        <v>6.0137820227845751E-2</v>
      </c>
    </row>
    <row r="131" spans="1:26" x14ac:dyDescent="0.2">
      <c r="B131">
        <v>3107.1489999999999</v>
      </c>
      <c r="C131">
        <v>2391.723</v>
      </c>
      <c r="D131">
        <v>2216.8710000000001</v>
      </c>
      <c r="E131">
        <v>3030.9839999999999</v>
      </c>
      <c r="F131">
        <v>2333.0680000000002</v>
      </c>
      <c r="G131">
        <v>2162.6669999999999</v>
      </c>
      <c r="H131">
        <v>0.76974825800000002</v>
      </c>
      <c r="I131">
        <v>0.71347417000000002</v>
      </c>
      <c r="J131">
        <v>7.7363600000000003E-3</v>
      </c>
      <c r="K131">
        <v>2.0214230000000001E-3</v>
      </c>
      <c r="L131">
        <v>7.8110437599999997E-3</v>
      </c>
      <c r="M131">
        <v>-4.9709170390000001E-2</v>
      </c>
      <c r="N131">
        <v>7.8110437599999997E-3</v>
      </c>
      <c r="O131">
        <v>-4.9709170390000001E-2</v>
      </c>
      <c r="P131">
        <v>-5.0219942509999997E-2</v>
      </c>
      <c r="Q131">
        <v>9.5526660399999994E-3</v>
      </c>
      <c r="R131">
        <v>-2.591380528E-2</v>
      </c>
      <c r="T131">
        <f t="shared" si="54"/>
        <v>0.76974232306964552</v>
      </c>
      <c r="U131">
        <f t="shared" si="55"/>
        <v>0.71350971005198704</v>
      </c>
      <c r="W131">
        <f t="shared" si="56"/>
        <v>7.7329596228394399E-3</v>
      </c>
      <c r="X131">
        <f t="shared" si="57"/>
        <v>2.0214093651563158E-3</v>
      </c>
      <c r="Y131">
        <f t="shared" si="58"/>
        <v>7.7102819691088342E-3</v>
      </c>
      <c r="Z131">
        <f t="shared" si="59"/>
        <v>-4.9810186864118755E-2</v>
      </c>
    </row>
    <row r="133" spans="1:26" x14ac:dyDescent="0.2">
      <c r="A133" t="s">
        <v>17</v>
      </c>
      <c r="B133">
        <f>AVERAGE(B122:B131)</f>
        <v>3118.1794</v>
      </c>
      <c r="C133">
        <f>AVERAGE(C122:C131)</f>
        <v>2400.1979000000001</v>
      </c>
      <c r="D133">
        <f t="shared" ref="D133:R133" si="60">AVERAGE(D122:D131)</f>
        <v>2224.8586999999998</v>
      </c>
      <c r="E133">
        <f t="shared" si="60"/>
        <v>3042.7956999999997</v>
      </c>
      <c r="F133">
        <f t="shared" si="60"/>
        <v>2342.1797999999999</v>
      </c>
      <c r="G133">
        <f t="shared" si="60"/>
        <v>2171.0150999999996</v>
      </c>
      <c r="H133">
        <f t="shared" si="60"/>
        <v>0.76974334099999986</v>
      </c>
      <c r="I133">
        <f t="shared" si="60"/>
        <v>0.71351210490000005</v>
      </c>
      <c r="J133">
        <f t="shared" si="60"/>
        <v>7.7363052999999985E-3</v>
      </c>
      <c r="K133">
        <f t="shared" si="60"/>
        <v>2.0215739999999999E-3</v>
      </c>
      <c r="L133">
        <f t="shared" si="60"/>
        <v>7.0023160900000011E-4</v>
      </c>
      <c r="M133">
        <f t="shared" si="60"/>
        <v>2.4837065353999998E-2</v>
      </c>
      <c r="N133">
        <f t="shared" si="60"/>
        <v>7.0023160900000011E-4</v>
      </c>
      <c r="O133">
        <f t="shared" si="60"/>
        <v>2.4837065353999998E-2</v>
      </c>
      <c r="P133">
        <f t="shared" si="60"/>
        <v>2.5020221797000003E-2</v>
      </c>
      <c r="Q133">
        <f t="shared" si="60"/>
        <v>6.9682083000000185E-5</v>
      </c>
      <c r="R133">
        <f t="shared" si="60"/>
        <v>1.2910219875E-2</v>
      </c>
      <c r="T133">
        <f t="shared" ref="T133:Z133" si="61">AVERAGE(T122:T131)</f>
        <v>0.76974282470041511</v>
      </c>
      <c r="U133">
        <f t="shared" si="61"/>
        <v>0.71349437512706471</v>
      </c>
      <c r="W133">
        <f t="shared" si="61"/>
        <v>7.732905191308456E-3</v>
      </c>
      <c r="X133">
        <f t="shared" si="61"/>
        <v>2.021560290201218E-3</v>
      </c>
      <c r="Y133">
        <f t="shared" si="61"/>
        <v>6.7132750406484476E-4</v>
      </c>
      <c r="Z133">
        <f t="shared" si="61"/>
        <v>2.484936992762643E-2</v>
      </c>
    </row>
    <row r="134" spans="1:26" x14ac:dyDescent="0.2">
      <c r="A134" t="s">
        <v>18</v>
      </c>
      <c r="B134">
        <f>STDEV(B122:B131)</f>
        <v>6.9306818519777709</v>
      </c>
      <c r="C134">
        <f>STDEV(C122:C131)</f>
        <v>5.3129274301252671</v>
      </c>
      <c r="D134">
        <f t="shared" ref="D134:R134" si="62">STDEV(D122:D131)</f>
        <v>4.9587410823940008</v>
      </c>
      <c r="E134">
        <f t="shared" si="62"/>
        <v>7.3401731897521616</v>
      </c>
      <c r="F134">
        <f t="shared" si="62"/>
        <v>5.6414559153150972</v>
      </c>
      <c r="G134">
        <f t="shared" si="62"/>
        <v>5.2171949562108129</v>
      </c>
      <c r="H134">
        <f t="shared" si="62"/>
        <v>1.397042641517654E-5</v>
      </c>
      <c r="I134">
        <f t="shared" si="62"/>
        <v>2.9669908521171452E-5</v>
      </c>
      <c r="J134">
        <f t="shared" si="62"/>
        <v>2.203270548776454E-7</v>
      </c>
      <c r="K134">
        <f t="shared" si="62"/>
        <v>6.9980949788720562E-8</v>
      </c>
      <c r="L134">
        <f t="shared" si="62"/>
        <v>2.8486069700130158E-2</v>
      </c>
      <c r="M134">
        <f t="shared" si="62"/>
        <v>3.4578153054955797E-2</v>
      </c>
      <c r="N134">
        <f t="shared" si="62"/>
        <v>2.8486069700130158E-2</v>
      </c>
      <c r="O134">
        <f t="shared" si="62"/>
        <v>3.4578153054955797E-2</v>
      </c>
      <c r="P134">
        <f t="shared" si="62"/>
        <v>3.4838525709676105E-2</v>
      </c>
      <c r="Q134">
        <f t="shared" si="62"/>
        <v>2.9956900251539943E-2</v>
      </c>
      <c r="R134">
        <f t="shared" si="62"/>
        <v>1.7976577916298756E-2</v>
      </c>
      <c r="T134">
        <f t="shared" ref="T134:Z134" si="63">STDEV(T122:T131)</f>
        <v>2.2023311179298762E-5</v>
      </c>
      <c r="U134">
        <f t="shared" si="63"/>
        <v>2.1195671430050355E-5</v>
      </c>
      <c r="W134">
        <f t="shared" si="63"/>
        <v>2.2004971847066402E-7</v>
      </c>
      <c r="X134">
        <f t="shared" si="63"/>
        <v>6.9962295077178121E-8</v>
      </c>
      <c r="Y134">
        <f t="shared" si="63"/>
        <v>2.8456299508682937E-2</v>
      </c>
      <c r="Z134">
        <f t="shared" si="63"/>
        <v>3.4608927537446182E-2</v>
      </c>
    </row>
    <row r="136" spans="1:26" x14ac:dyDescent="0.2">
      <c r="A136" t="s">
        <v>77</v>
      </c>
      <c r="C136" t="s">
        <v>78</v>
      </c>
    </row>
    <row r="137" spans="1:26" x14ac:dyDescent="0.2">
      <c r="A137" t="s">
        <v>57</v>
      </c>
    </row>
    <row r="139" spans="1:26" x14ac:dyDescent="0.2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T139" t="s">
        <v>150</v>
      </c>
      <c r="U139" t="s">
        <v>151</v>
      </c>
      <c r="W139" t="s">
        <v>8</v>
      </c>
      <c r="X139" t="s">
        <v>9</v>
      </c>
      <c r="Y139" t="s">
        <v>152</v>
      </c>
      <c r="Z139" t="s">
        <v>153</v>
      </c>
    </row>
    <row r="140" spans="1:26" x14ac:dyDescent="0.2">
      <c r="E140">
        <v>4006.3470000000002</v>
      </c>
      <c r="F140">
        <v>3084.1460000000002</v>
      </c>
      <c r="G140">
        <v>2859.47</v>
      </c>
    </row>
    <row r="141" spans="1:26" x14ac:dyDescent="0.2">
      <c r="B141">
        <v>4017.5149999999999</v>
      </c>
      <c r="C141">
        <v>3092.7449999999999</v>
      </c>
      <c r="D141">
        <v>2867.1309999999999</v>
      </c>
      <c r="E141">
        <v>4009.9690000000001</v>
      </c>
      <c r="F141">
        <v>3086.9160000000002</v>
      </c>
      <c r="G141">
        <v>2861.8069999999998</v>
      </c>
      <c r="H141">
        <v>0.76981545900000004</v>
      </c>
      <c r="I141">
        <v>0.713657769</v>
      </c>
      <c r="J141">
        <v>7.7363279999999998E-3</v>
      </c>
      <c r="K141">
        <v>2.0213929999999998E-3</v>
      </c>
      <c r="L141">
        <v>3.5763909099999999E-3</v>
      </c>
      <c r="M141">
        <v>-6.4918244459999996E-2</v>
      </c>
      <c r="N141">
        <v>3.5763909099999999E-3</v>
      </c>
      <c r="O141">
        <v>-6.4918244459999996E-2</v>
      </c>
      <c r="P141">
        <v>-6.5481608139999994E-2</v>
      </c>
      <c r="Q141">
        <v>5.5060207899999998E-3</v>
      </c>
      <c r="R141">
        <v>-3.3789045249999997E-2</v>
      </c>
      <c r="T141">
        <f>AVERAGE(F140/E140,F141/E141)</f>
        <v>0.76981271799304574</v>
      </c>
      <c r="U141">
        <f>AVERAGE(G140/E140,G141/E141)</f>
        <v>0.71370403961991347</v>
      </c>
      <c r="W141">
        <f>$AC$2*H141/T141</f>
        <v>7.7329275338821795E-3</v>
      </c>
      <c r="X141">
        <f>$AD$2*I141/U141</f>
        <v>2.0213789990908542E-3</v>
      </c>
      <c r="Y141">
        <f>(H141/T141-1)*1000</f>
        <v>3.5606153161449328E-3</v>
      </c>
      <c r="Z141">
        <f>(I141/U141-1)*1000</f>
        <v>-6.4831663189268696E-2</v>
      </c>
    </row>
    <row r="142" spans="1:26" x14ac:dyDescent="0.2">
      <c r="B142">
        <v>4015.57</v>
      </c>
      <c r="C142">
        <v>3091.248</v>
      </c>
      <c r="D142">
        <v>2865.8040000000001</v>
      </c>
      <c r="E142">
        <v>4005.9490000000001</v>
      </c>
      <c r="F142">
        <v>3083.866</v>
      </c>
      <c r="G142">
        <v>2858.8049999999998</v>
      </c>
      <c r="H142">
        <v>0.76981560900000001</v>
      </c>
      <c r="I142">
        <v>0.71367299799999995</v>
      </c>
      <c r="J142">
        <v>7.7362960000000001E-3</v>
      </c>
      <c r="K142">
        <v>2.0215709999999998E-3</v>
      </c>
      <c r="L142">
        <v>-4.9571691000000005E-4</v>
      </c>
      <c r="M142">
        <v>2.3144683659999998E-2</v>
      </c>
      <c r="N142">
        <v>-4.9571691000000005E-4</v>
      </c>
      <c r="O142">
        <v>2.3144683659999998E-2</v>
      </c>
      <c r="P142">
        <v>2.3333336640000001E-2</v>
      </c>
      <c r="Q142">
        <v>-1.1430843299999999E-3</v>
      </c>
      <c r="R142">
        <v>1.203993372E-2</v>
      </c>
      <c r="T142">
        <f t="shared" ref="T142:T150" si="64">AVERAGE(F141/E141,F142/E142)</f>
        <v>0.76981601139099332</v>
      </c>
      <c r="U142">
        <f t="shared" ref="U142:U150" si="65">AVERAGE(G141/E141,G142/E142)</f>
        <v>0.71365649364796591</v>
      </c>
      <c r="W142">
        <f t="shared" ref="W142:W150" si="66">$AC$2*H142/T142</f>
        <v>7.7328959579311598E-3</v>
      </c>
      <c r="X142">
        <f t="shared" ref="X142:X150" si="67">$AD$2*I142/U142</f>
        <v>2.0215568073318957E-3</v>
      </c>
      <c r="Y142">
        <f t="shared" ref="Y142:Y150" si="68">(H142/T142-1)*1000</f>
        <v>-5.2271060535513669E-4</v>
      </c>
      <c r="Z142">
        <f t="shared" ref="Z142:Z150" si="69">(I142/U142-1)*1000</f>
        <v>2.3126465156453335E-2</v>
      </c>
    </row>
    <row r="143" spans="1:26" x14ac:dyDescent="0.2">
      <c r="B143">
        <v>4011.0479999999998</v>
      </c>
      <c r="C143">
        <v>3087.7759999999998</v>
      </c>
      <c r="D143">
        <v>2862.3589999999999</v>
      </c>
      <c r="E143">
        <v>4001.2820000000002</v>
      </c>
      <c r="F143">
        <v>3080.2649999999999</v>
      </c>
      <c r="G143">
        <v>2855.37</v>
      </c>
      <c r="H143">
        <v>0.76981770800000004</v>
      </c>
      <c r="I143">
        <v>0.71361881100000002</v>
      </c>
      <c r="J143">
        <v>7.7362710000000003E-3</v>
      </c>
      <c r="K143">
        <v>2.0215010000000002E-3</v>
      </c>
      <c r="L143">
        <v>-3.7822799400000001E-3</v>
      </c>
      <c r="M143">
        <v>-1.1226207090000001E-2</v>
      </c>
      <c r="N143">
        <v>-3.7822799400000001E-3</v>
      </c>
      <c r="O143">
        <v>-1.1226207090000001E-2</v>
      </c>
      <c r="P143">
        <v>-1.1254750290000001E-2</v>
      </c>
      <c r="Q143">
        <v>-3.6776950099999999E-3</v>
      </c>
      <c r="R143">
        <v>-5.8074669700000003E-3</v>
      </c>
      <c r="T143">
        <f t="shared" si="64"/>
        <v>0.76982055284691686</v>
      </c>
      <c r="U143">
        <f t="shared" si="65"/>
        <v>0.71362683792815496</v>
      </c>
      <c r="W143">
        <f t="shared" si="66"/>
        <v>7.7328714233185361E-3</v>
      </c>
      <c r="X143">
        <f t="shared" si="67"/>
        <v>2.0214873188533797E-3</v>
      </c>
      <c r="Y143">
        <f t="shared" si="68"/>
        <v>-3.6954676077005644E-3</v>
      </c>
      <c r="Z143">
        <f t="shared" si="69"/>
        <v>-1.1248074943792652E-2</v>
      </c>
    </row>
    <row r="144" spans="1:26" x14ac:dyDescent="0.2">
      <c r="B144">
        <v>4006.0160000000001</v>
      </c>
      <c r="C144">
        <v>3083.9650000000001</v>
      </c>
      <c r="D144">
        <v>2858.93</v>
      </c>
      <c r="E144">
        <v>3996.3710000000001</v>
      </c>
      <c r="F144">
        <v>3076.3789999999999</v>
      </c>
      <c r="G144">
        <v>2851.9690000000001</v>
      </c>
      <c r="H144">
        <v>0.76983327400000001</v>
      </c>
      <c r="I144">
        <v>0.71365923399999998</v>
      </c>
      <c r="J144">
        <v>7.7365710000000002E-3</v>
      </c>
      <c r="K144">
        <v>2.021616E-3</v>
      </c>
      <c r="L144">
        <v>3.4974317409999997E-2</v>
      </c>
      <c r="M144">
        <v>4.540292084E-2</v>
      </c>
      <c r="N144">
        <v>3.4974317409999997E-2</v>
      </c>
      <c r="O144">
        <v>4.540292084E-2</v>
      </c>
      <c r="P144">
        <v>4.5210367830000001E-2</v>
      </c>
      <c r="Q144">
        <v>3.5575742569999999E-2</v>
      </c>
      <c r="R144">
        <v>2.3328294570000001E-2</v>
      </c>
      <c r="T144">
        <f t="shared" si="64"/>
        <v>0.7698063338367882</v>
      </c>
      <c r="U144">
        <f t="shared" si="65"/>
        <v>0.71362674319940722</v>
      </c>
      <c r="W144">
        <f t="shared" si="66"/>
        <v>7.7331706207768676E-3</v>
      </c>
      <c r="X144">
        <f t="shared" si="67"/>
        <v>2.0216020945323671E-3</v>
      </c>
      <c r="Y144">
        <f t="shared" si="68"/>
        <v>3.4996026958555859E-2</v>
      </c>
      <c r="Z144">
        <f t="shared" si="69"/>
        <v>4.5529124156784562E-2</v>
      </c>
    </row>
    <row r="145" spans="1:26" x14ac:dyDescent="0.2">
      <c r="B145">
        <v>4001.018</v>
      </c>
      <c r="C145">
        <v>3080.0639999999999</v>
      </c>
      <c r="D145">
        <v>2855.3380000000002</v>
      </c>
      <c r="E145">
        <v>3991.3679999999999</v>
      </c>
      <c r="F145">
        <v>3072.7049999999999</v>
      </c>
      <c r="G145">
        <v>2848.402</v>
      </c>
      <c r="H145">
        <v>0.76982015999999998</v>
      </c>
      <c r="I145">
        <v>0.71365297999999999</v>
      </c>
      <c r="J145">
        <v>7.736349E-3</v>
      </c>
      <c r="K145">
        <v>2.0215599999999999E-3</v>
      </c>
      <c r="L145">
        <v>6.2947001299999998E-3</v>
      </c>
      <c r="M145">
        <v>1.7914761229999999E-2</v>
      </c>
      <c r="N145">
        <v>6.2947001299999998E-3</v>
      </c>
      <c r="O145">
        <v>1.7914761229999999E-2</v>
      </c>
      <c r="P145">
        <v>1.795625704E-2</v>
      </c>
      <c r="Q145">
        <v>6.1412875300000001E-3</v>
      </c>
      <c r="R145">
        <v>9.2653883700000005E-3</v>
      </c>
      <c r="T145">
        <f t="shared" si="64"/>
        <v>0.76981535214197394</v>
      </c>
      <c r="U145">
        <f t="shared" si="65"/>
        <v>0.71364011794738214</v>
      </c>
      <c r="W145">
        <f t="shared" si="66"/>
        <v>7.7329482955883202E-3</v>
      </c>
      <c r="X145">
        <f t="shared" si="67"/>
        <v>2.0215464909565336E-3</v>
      </c>
      <c r="Y145">
        <f t="shared" si="68"/>
        <v>6.2454691409641327E-3</v>
      </c>
      <c r="Z145">
        <f t="shared" si="69"/>
        <v>1.8023163628866357E-2</v>
      </c>
    </row>
    <row r="146" spans="1:26" x14ac:dyDescent="0.2">
      <c r="B146">
        <v>3996.1950000000002</v>
      </c>
      <c r="C146">
        <v>3076.366</v>
      </c>
      <c r="D146">
        <v>2851.9070000000002</v>
      </c>
      <c r="E146">
        <v>3986.6460000000002</v>
      </c>
      <c r="F146">
        <v>3069.0749999999998</v>
      </c>
      <c r="G146">
        <v>2845.027</v>
      </c>
      <c r="H146">
        <v>0.76982376200000002</v>
      </c>
      <c r="I146">
        <v>0.71365548400000001</v>
      </c>
      <c r="J146">
        <v>7.7361540000000003E-3</v>
      </c>
      <c r="K146">
        <v>2.0215680000000001E-3</v>
      </c>
      <c r="L146">
        <v>-1.8853742E-2</v>
      </c>
      <c r="M146">
        <v>2.1831115839999998E-2</v>
      </c>
      <c r="N146">
        <v>-1.8853742E-2</v>
      </c>
      <c r="O146">
        <v>2.1831115839999998E-2</v>
      </c>
      <c r="P146">
        <v>2.2296831940000001E-2</v>
      </c>
      <c r="Q146">
        <v>-2.042153675E-2</v>
      </c>
      <c r="R146">
        <v>1.15051032E-2</v>
      </c>
      <c r="T146">
        <f t="shared" si="64"/>
        <v>0.76983820823873761</v>
      </c>
      <c r="U146">
        <f t="shared" si="65"/>
        <v>0.71363988543097356</v>
      </c>
      <c r="W146">
        <f t="shared" si="66"/>
        <v>7.7327548898738219E-3</v>
      </c>
      <c r="X146">
        <f t="shared" si="67"/>
        <v>2.0215542426307684E-3</v>
      </c>
      <c r="Y146">
        <f t="shared" si="68"/>
        <v>-1.8765291957434371E-2</v>
      </c>
      <c r="Z146">
        <f t="shared" si="69"/>
        <v>2.1857759557653011E-2</v>
      </c>
    </row>
    <row r="147" spans="1:26" x14ac:dyDescent="0.2">
      <c r="B147">
        <v>3991.4639999999999</v>
      </c>
      <c r="C147">
        <v>3072.6979999999999</v>
      </c>
      <c r="D147">
        <v>2848.5590000000002</v>
      </c>
      <c r="E147">
        <v>3981.9319999999998</v>
      </c>
      <c r="F147">
        <v>3065.424</v>
      </c>
      <c r="G147">
        <v>2841.8649999999998</v>
      </c>
      <c r="H147">
        <v>0.76981732400000003</v>
      </c>
      <c r="I147">
        <v>0.71366266199999995</v>
      </c>
      <c r="J147">
        <v>7.7361110000000004E-3</v>
      </c>
      <c r="K147">
        <v>2.0215179999999999E-3</v>
      </c>
      <c r="L147">
        <v>-2.444811656E-2</v>
      </c>
      <c r="M147">
        <v>-2.6833789299999999E-3</v>
      </c>
      <c r="N147">
        <v>-2.444811656E-2</v>
      </c>
      <c r="O147">
        <v>-2.6833789299999999E-3</v>
      </c>
      <c r="P147">
        <v>-2.3217043700000002E-3</v>
      </c>
      <c r="Q147">
        <v>-2.5648801570000001E-2</v>
      </c>
      <c r="R147">
        <v>-1.19800013E-3</v>
      </c>
      <c r="T147">
        <f t="shared" si="64"/>
        <v>0.76983609710411782</v>
      </c>
      <c r="U147">
        <f t="shared" si="65"/>
        <v>0.71366461112949287</v>
      </c>
      <c r="W147">
        <f t="shared" si="66"/>
        <v>7.7327114266953984E-3</v>
      </c>
      <c r="X147">
        <f t="shared" si="67"/>
        <v>2.0215045358903724E-3</v>
      </c>
      <c r="Y147">
        <f t="shared" si="68"/>
        <v>-2.4385845491581293E-2</v>
      </c>
      <c r="Z147">
        <f t="shared" si="69"/>
        <v>-2.7311561516807359E-3</v>
      </c>
    </row>
    <row r="148" spans="1:26" x14ac:dyDescent="0.2">
      <c r="B148">
        <v>3986.8049999999998</v>
      </c>
      <c r="C148">
        <v>3069.1379999999999</v>
      </c>
      <c r="D148">
        <v>2845.143</v>
      </c>
      <c r="E148">
        <v>3977.2179999999998</v>
      </c>
      <c r="F148">
        <v>3061.81</v>
      </c>
      <c r="G148">
        <v>2838.2979999999998</v>
      </c>
      <c r="H148">
        <v>0.76982404999999998</v>
      </c>
      <c r="I148">
        <v>0.71363992700000001</v>
      </c>
      <c r="J148">
        <v>7.7361879999999997E-3</v>
      </c>
      <c r="K148">
        <v>2.0214539999999998E-3</v>
      </c>
      <c r="L148">
        <v>-1.450581619E-2</v>
      </c>
      <c r="M148">
        <v>-3.4388721820000002E-2</v>
      </c>
      <c r="N148">
        <v>-1.450581619E-2</v>
      </c>
      <c r="O148">
        <v>-3.4388721820000002E-2</v>
      </c>
      <c r="P148">
        <v>-3.4430459740000002E-2</v>
      </c>
      <c r="Q148">
        <v>-1.433743973E-2</v>
      </c>
      <c r="R148">
        <v>-1.7766265260000001E-2</v>
      </c>
      <c r="T148">
        <f t="shared" si="64"/>
        <v>0.76983522221418521</v>
      </c>
      <c r="U148">
        <f t="shared" si="65"/>
        <v>0.71366450938798209</v>
      </c>
      <c r="W148">
        <f t="shared" si="66"/>
        <v>7.7327877764843964E-3</v>
      </c>
      <c r="X148">
        <f t="shared" si="67"/>
        <v>2.0214404254300408E-3</v>
      </c>
      <c r="Y148">
        <f t="shared" si="68"/>
        <v>-1.4512474699635014E-2</v>
      </c>
      <c r="Z148">
        <f t="shared" si="69"/>
        <v>-3.4445299799457096E-2</v>
      </c>
    </row>
    <row r="149" spans="1:26" x14ac:dyDescent="0.2">
      <c r="B149">
        <v>3982.1410000000001</v>
      </c>
      <c r="C149">
        <v>3065.6060000000002</v>
      </c>
      <c r="D149">
        <v>2841.8359999999998</v>
      </c>
      <c r="E149">
        <v>3972.6089999999999</v>
      </c>
      <c r="F149">
        <v>3058.2429999999999</v>
      </c>
      <c r="G149">
        <v>2835.098</v>
      </c>
      <c r="H149">
        <v>0.76983871699999995</v>
      </c>
      <c r="I149">
        <v>0.71364535200000001</v>
      </c>
      <c r="J149">
        <v>7.7363400000000004E-3</v>
      </c>
      <c r="K149">
        <v>2.0215099999999998E-3</v>
      </c>
      <c r="L149">
        <v>5.12831664E-3</v>
      </c>
      <c r="M149">
        <v>-6.9109777300000001E-3</v>
      </c>
      <c r="N149">
        <v>5.12831664E-3</v>
      </c>
      <c r="O149">
        <v>-6.9109777300000001E-3</v>
      </c>
      <c r="P149">
        <v>-7.0452589999999999E-3</v>
      </c>
      <c r="Q149">
        <v>5.5808913599999996E-3</v>
      </c>
      <c r="R149">
        <v>-3.63535984E-3</v>
      </c>
      <c r="T149">
        <f t="shared" si="64"/>
        <v>0.76983473842664996</v>
      </c>
      <c r="U149">
        <f t="shared" si="65"/>
        <v>0.71365025323479514</v>
      </c>
      <c r="W149">
        <f t="shared" si="66"/>
        <v>7.7329399643044448E-3</v>
      </c>
      <c r="X149">
        <f t="shared" si="67"/>
        <v>2.02149617354509E-3</v>
      </c>
      <c r="Y149">
        <f t="shared" si="68"/>
        <v>5.1680875796655812E-3</v>
      </c>
      <c r="Z149">
        <f t="shared" si="69"/>
        <v>-6.8678386547782466E-3</v>
      </c>
    </row>
    <row r="150" spans="1:26" x14ac:dyDescent="0.2">
      <c r="B150">
        <v>3977.5149999999999</v>
      </c>
      <c r="C150">
        <v>3062.0050000000001</v>
      </c>
      <c r="D150">
        <v>2838.5169999999998</v>
      </c>
      <c r="E150">
        <v>3967.982</v>
      </c>
      <c r="F150">
        <v>3054.7170000000001</v>
      </c>
      <c r="G150">
        <v>2831.8980000000001</v>
      </c>
      <c r="H150">
        <v>0.76982864699999998</v>
      </c>
      <c r="I150">
        <v>0.71364093699999998</v>
      </c>
      <c r="J150">
        <v>7.7362170000000001E-3</v>
      </c>
      <c r="K150">
        <v>2.0214289999999999E-3</v>
      </c>
      <c r="L150">
        <v>-1.068348052E-2</v>
      </c>
      <c r="M150">
        <v>-4.6857843660000002E-2</v>
      </c>
      <c r="N150">
        <v>-1.068348052E-2</v>
      </c>
      <c r="O150">
        <v>-4.6857843660000002E-2</v>
      </c>
      <c r="P150">
        <v>-4.7056862509999998E-2</v>
      </c>
      <c r="Q150">
        <v>-9.9812440700000008E-3</v>
      </c>
      <c r="R150">
        <v>-2.428161757E-2</v>
      </c>
      <c r="T150">
        <f t="shared" si="64"/>
        <v>0.76983690773116153</v>
      </c>
      <c r="U150">
        <f t="shared" si="65"/>
        <v>0.71367434231726268</v>
      </c>
      <c r="W150">
        <f t="shared" si="66"/>
        <v>7.7328170221544878E-3</v>
      </c>
      <c r="X150">
        <f t="shared" si="67"/>
        <v>2.0214154351024739E-3</v>
      </c>
      <c r="Y150">
        <f t="shared" si="68"/>
        <v>-1.0730495093924652E-2</v>
      </c>
      <c r="Z150">
        <f t="shared" si="69"/>
        <v>-4.6807507685153737E-2</v>
      </c>
    </row>
    <row r="152" spans="1:26" ht="12" customHeight="1" x14ac:dyDescent="0.2">
      <c r="A152" t="s">
        <v>17</v>
      </c>
      <c r="B152">
        <f>AVERAGE(B141:B150)</f>
        <v>3998.5287000000003</v>
      </c>
      <c r="C152">
        <f>AVERAGE(C141:C150)</f>
        <v>3078.1611000000003</v>
      </c>
      <c r="D152">
        <f t="shared" ref="D152:R152" si="70">AVERAGE(D141:D150)</f>
        <v>2853.5524</v>
      </c>
      <c r="E152">
        <f t="shared" si="70"/>
        <v>3989.1325999999999</v>
      </c>
      <c r="F152">
        <f t="shared" si="70"/>
        <v>3070.9399999999996</v>
      </c>
      <c r="G152">
        <f t="shared" si="70"/>
        <v>2846.8539000000005</v>
      </c>
      <c r="H152">
        <f t="shared" si="70"/>
        <v>0.76982347099999993</v>
      </c>
      <c r="I152">
        <f t="shared" si="70"/>
        <v>0.71365061539999997</v>
      </c>
      <c r="J152">
        <f t="shared" si="70"/>
        <v>7.7362825000000012E-3</v>
      </c>
      <c r="K152">
        <f t="shared" si="70"/>
        <v>2.0215120000000005E-3</v>
      </c>
      <c r="L152">
        <f t="shared" si="70"/>
        <v>-2.2795427030000009E-3</v>
      </c>
      <c r="M152">
        <f t="shared" si="70"/>
        <v>-5.8691892120000004E-3</v>
      </c>
      <c r="N152">
        <f t="shared" si="70"/>
        <v>-2.2795427030000009E-3</v>
      </c>
      <c r="O152">
        <f t="shared" si="70"/>
        <v>-5.8691892120000004E-3</v>
      </c>
      <c r="P152">
        <f t="shared" si="70"/>
        <v>-5.8793850599999989E-3</v>
      </c>
      <c r="Q152">
        <f t="shared" si="70"/>
        <v>-2.2405859210000005E-3</v>
      </c>
      <c r="R152">
        <f t="shared" si="70"/>
        <v>-3.0339035159999998E-3</v>
      </c>
      <c r="T152">
        <f t="shared" ref="T152:U152" si="71">AVERAGE(T141:T150)</f>
        <v>0.76982521419245697</v>
      </c>
      <c r="U152">
        <f t="shared" si="71"/>
        <v>0.71365478338433308</v>
      </c>
      <c r="W152">
        <f t="shared" ref="W152:Z152" si="72">AVERAGE(W141:W150)</f>
        <v>7.7328824911009619E-3</v>
      </c>
      <c r="X152">
        <f t="shared" si="72"/>
        <v>2.0214982523363771E-3</v>
      </c>
      <c r="Y152">
        <f t="shared" si="72"/>
        <v>-2.2642086460300526E-3</v>
      </c>
      <c r="Z152">
        <f t="shared" si="72"/>
        <v>-5.8395027924373899E-3</v>
      </c>
    </row>
    <row r="153" spans="1:26" x14ac:dyDescent="0.2">
      <c r="A153" t="s">
        <v>18</v>
      </c>
      <c r="B153">
        <f>STDEV(B141:B150)</f>
        <v>14.034909745583226</v>
      </c>
      <c r="C153">
        <f>STDEV(C141:C150)</f>
        <v>10.784989357126516</v>
      </c>
      <c r="D153">
        <f t="shared" ref="D153:R153" si="73">STDEV(D141:D150)</f>
        <v>10.032391475172382</v>
      </c>
      <c r="E153">
        <f t="shared" si="73"/>
        <v>14.307391222721286</v>
      </c>
      <c r="F153">
        <f t="shared" si="73"/>
        <v>10.972837888774878</v>
      </c>
      <c r="G153">
        <f t="shared" si="73"/>
        <v>10.169775769952361</v>
      </c>
      <c r="H153">
        <f t="shared" si="73"/>
        <v>7.9142200429708497E-6</v>
      </c>
      <c r="I153">
        <f t="shared" si="73"/>
        <v>1.5084895949977855E-5</v>
      </c>
      <c r="J153">
        <f t="shared" si="73"/>
        <v>1.3016677336743283E-7</v>
      </c>
      <c r="K153">
        <f t="shared" si="73"/>
        <v>7.0168052242886512E-8</v>
      </c>
      <c r="L153">
        <f t="shared" si="73"/>
        <v>1.6806857096196906E-2</v>
      </c>
      <c r="M153">
        <f t="shared" si="73"/>
        <v>3.4679122917831144E-2</v>
      </c>
      <c r="N153">
        <f t="shared" si="73"/>
        <v>1.6806857096196906E-2</v>
      </c>
      <c r="O153">
        <f t="shared" si="73"/>
        <v>3.4679122917831144E-2</v>
      </c>
      <c r="P153">
        <f t="shared" si="73"/>
        <v>3.4851538168081918E-2</v>
      </c>
      <c r="Q153">
        <f t="shared" si="73"/>
        <v>1.7351045153689803E-2</v>
      </c>
      <c r="R153">
        <f t="shared" si="73"/>
        <v>1.7983488962776267E-2</v>
      </c>
      <c r="T153">
        <f t="shared" ref="T153:U153" si="74">STDEV(T141:T150)</f>
        <v>1.2161852723122191E-5</v>
      </c>
      <c r="U153">
        <f t="shared" si="74"/>
        <v>2.3635143621958537E-5</v>
      </c>
      <c r="W153">
        <f t="shared" ref="W153:Z153" si="75">STDEV(W141:W150)</f>
        <v>1.2986615282145626E-7</v>
      </c>
      <c r="X153">
        <f t="shared" si="75"/>
        <v>7.0127735897399243E-8</v>
      </c>
      <c r="Y153">
        <f t="shared" si="75"/>
        <v>1.6793978044656429E-2</v>
      </c>
      <c r="Z153">
        <f t="shared" si="75"/>
        <v>3.4690767753702403E-2</v>
      </c>
    </row>
    <row r="155" spans="1:26" x14ac:dyDescent="0.2">
      <c r="A155" t="s">
        <v>79</v>
      </c>
    </row>
    <row r="156" spans="1:26" x14ac:dyDescent="0.2">
      <c r="A156" t="s">
        <v>57</v>
      </c>
    </row>
    <row r="158" spans="1:26" x14ac:dyDescent="0.2">
      <c r="B158" t="s">
        <v>0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T158" t="s">
        <v>150</v>
      </c>
      <c r="U158" t="s">
        <v>151</v>
      </c>
      <c r="W158" t="s">
        <v>8</v>
      </c>
      <c r="X158" t="s">
        <v>9</v>
      </c>
      <c r="Y158" t="s">
        <v>152</v>
      </c>
      <c r="Z158" t="s">
        <v>153</v>
      </c>
    </row>
    <row r="159" spans="1:26" x14ac:dyDescent="0.2">
      <c r="E159">
        <v>4012.0349999999999</v>
      </c>
      <c r="F159">
        <v>3088.4259999999999</v>
      </c>
      <c r="G159">
        <v>2863.3989999999999</v>
      </c>
    </row>
    <row r="160" spans="1:26" x14ac:dyDescent="0.2">
      <c r="B160">
        <v>4163.6109999999999</v>
      </c>
      <c r="C160">
        <v>3205.1469999999999</v>
      </c>
      <c r="D160">
        <v>2971.5940000000001</v>
      </c>
      <c r="E160">
        <v>4022.6179999999999</v>
      </c>
      <c r="F160">
        <v>3096.7150000000001</v>
      </c>
      <c r="G160">
        <v>2870.8679999999999</v>
      </c>
      <c r="H160">
        <v>0.76979984999999995</v>
      </c>
      <c r="I160">
        <v>0.71370596399999997</v>
      </c>
      <c r="J160">
        <v>7.7362170000000001E-3</v>
      </c>
      <c r="K160">
        <v>2.0215630000000001E-3</v>
      </c>
      <c r="L160">
        <v>-1.0672943230000001E-2</v>
      </c>
      <c r="M160">
        <v>1.9580716509999999E-2</v>
      </c>
      <c r="N160">
        <v>-1.0672943230000001E-2</v>
      </c>
      <c r="O160">
        <v>1.9580716509999999E-2</v>
      </c>
      <c r="P160">
        <v>1.9900803179999999E-2</v>
      </c>
      <c r="Q160">
        <v>-1.1754417180000001E-2</v>
      </c>
      <c r="R160">
        <v>1.026876499E-2</v>
      </c>
      <c r="T160">
        <f>AVERAGE(F159/E159,F160/E160)</f>
        <v>0.76980808166854953</v>
      </c>
      <c r="U160">
        <f>AVERAGE(G159/E159,G160/E160)</f>
        <v>0.71369194296812233</v>
      </c>
      <c r="W160">
        <f>$AC$2*H160/T160</f>
        <v>7.7328173109879684E-3</v>
      </c>
      <c r="X160">
        <f>$AD$2*I160/U160</f>
        <v>2.021549771083288E-3</v>
      </c>
      <c r="Y160">
        <f>(H160/T160-1)*1000</f>
        <v>-1.0693143844053843E-2</v>
      </c>
      <c r="Z160">
        <f>(I160/U160-1)*1000</f>
        <v>1.9645775766186091E-2</v>
      </c>
    </row>
    <row r="161" spans="1:26" x14ac:dyDescent="0.2">
      <c r="B161">
        <v>4163.6729999999998</v>
      </c>
      <c r="C161">
        <v>3205.3130000000001</v>
      </c>
      <c r="D161">
        <v>2971.6219999999998</v>
      </c>
      <c r="E161">
        <v>4019.259</v>
      </c>
      <c r="F161">
        <v>3094.107</v>
      </c>
      <c r="G161">
        <v>2868.261</v>
      </c>
      <c r="H161">
        <v>0.76982827799999998</v>
      </c>
      <c r="I161">
        <v>0.71370203399999999</v>
      </c>
      <c r="J161">
        <v>7.7363529999999996E-3</v>
      </c>
      <c r="K161">
        <v>2.0216560000000001E-3</v>
      </c>
      <c r="L161">
        <v>6.85400236E-3</v>
      </c>
      <c r="M161">
        <v>6.5163223689999994E-2</v>
      </c>
      <c r="N161">
        <v>6.85400236E-3</v>
      </c>
      <c r="O161">
        <v>6.5163223689999994E-2</v>
      </c>
      <c r="P161">
        <v>6.5565250140000003E-2</v>
      </c>
      <c r="Q161">
        <v>5.4608465199999998E-3</v>
      </c>
      <c r="R161">
        <v>3.3831132290000003E-2</v>
      </c>
      <c r="T161">
        <f t="shared" ref="T161:T169" si="76">AVERAGE(F160/E160,F161/E161)</f>
        <v>0.76982301404785769</v>
      </c>
      <c r="U161">
        <f t="shared" ref="U161:U169" si="77">AVERAGE(G160/E160,G161/E161)</f>
        <v>0.71365539566891822</v>
      </c>
      <c r="W161">
        <f t="shared" ref="W161:W169" si="78">$AC$2*H161/T161</f>
        <v>7.7329528765895262E-3</v>
      </c>
      <c r="X161">
        <f t="shared" ref="X161:X169" si="79">$AD$2*I161/U161</f>
        <v>2.0216421653259662E-3</v>
      </c>
      <c r="Y161">
        <f t="shared" ref="Y161:Y169" si="80">(H161/T161-1)*1000</f>
        <v>6.8378731814533467E-3</v>
      </c>
      <c r="Z161">
        <f t="shared" ref="Z161:Z169" si="81">(I161/U161-1)*1000</f>
        <v>6.535133254059744E-2</v>
      </c>
    </row>
    <row r="162" spans="1:26" x14ac:dyDescent="0.2">
      <c r="B162">
        <v>4158.9970000000003</v>
      </c>
      <c r="C162">
        <v>3201.6909999999998</v>
      </c>
      <c r="D162">
        <v>2968.0390000000002</v>
      </c>
      <c r="E162">
        <v>4014.252</v>
      </c>
      <c r="F162">
        <v>3090.2959999999998</v>
      </c>
      <c r="G162">
        <v>2864.556</v>
      </c>
      <c r="H162">
        <v>0.76982271199999996</v>
      </c>
      <c r="I162">
        <v>0.71364298699999995</v>
      </c>
      <c r="J162">
        <v>7.7362710000000003E-3</v>
      </c>
      <c r="K162">
        <v>2.0216090000000002E-3</v>
      </c>
      <c r="L162">
        <v>-3.75279223E-3</v>
      </c>
      <c r="M162">
        <v>4.2040218490000003E-2</v>
      </c>
      <c r="N162">
        <v>-3.75279223E-3</v>
      </c>
      <c r="O162">
        <v>4.2040218490000003E-2</v>
      </c>
      <c r="P162">
        <v>4.2427533609999998E-2</v>
      </c>
      <c r="Q162">
        <v>-5.0771631100000004E-3</v>
      </c>
      <c r="R162">
        <v>2.189238257E-2</v>
      </c>
      <c r="T162">
        <f t="shared" si="76"/>
        <v>0.76982567486652909</v>
      </c>
      <c r="U162">
        <f t="shared" si="77"/>
        <v>0.71361287956988217</v>
      </c>
      <c r="W162">
        <f t="shared" si="78"/>
        <v>7.7328702380014972E-3</v>
      </c>
      <c r="X162">
        <f t="shared" si="79"/>
        <v>2.0215953447503109E-3</v>
      </c>
      <c r="Y162">
        <f t="shared" si="80"/>
        <v>-3.8487499519623825E-3</v>
      </c>
      <c r="Z162">
        <f t="shared" si="81"/>
        <v>4.2190143955789239E-2</v>
      </c>
    </row>
    <row r="163" spans="1:26" x14ac:dyDescent="0.2">
      <c r="B163">
        <v>4153.8059999999996</v>
      </c>
      <c r="C163">
        <v>3197.6840000000002</v>
      </c>
      <c r="D163">
        <v>2964.2190000000001</v>
      </c>
      <c r="E163">
        <v>4009.337</v>
      </c>
      <c r="F163">
        <v>3086.38</v>
      </c>
      <c r="G163">
        <v>2861.19</v>
      </c>
      <c r="H163">
        <v>0.76982029699999999</v>
      </c>
      <c r="I163">
        <v>0.71361509700000003</v>
      </c>
      <c r="J163">
        <v>7.7363570000000001E-3</v>
      </c>
      <c r="K163">
        <v>2.021527E-3</v>
      </c>
      <c r="L163">
        <v>7.4204136899999997E-3</v>
      </c>
      <c r="M163">
        <v>1.3240835800000001E-3</v>
      </c>
      <c r="N163">
        <v>7.4204136899999997E-3</v>
      </c>
      <c r="O163">
        <v>1.3240835800000001E-3</v>
      </c>
      <c r="P163">
        <v>1.2182906999999999E-3</v>
      </c>
      <c r="Q163">
        <v>7.7711553099999997E-3</v>
      </c>
      <c r="R163">
        <v>6.2863781000000005E-4</v>
      </c>
      <c r="T163">
        <f t="shared" si="76"/>
        <v>0.76981459530387508</v>
      </c>
      <c r="U163">
        <f t="shared" si="77"/>
        <v>0.71361408051002018</v>
      </c>
      <c r="W163">
        <f t="shared" si="78"/>
        <v>7.7329572743700019E-3</v>
      </c>
      <c r="X163">
        <f t="shared" si="79"/>
        <v>2.021512936440152E-3</v>
      </c>
      <c r="Y163">
        <f t="shared" si="80"/>
        <v>7.4065835589109952E-3</v>
      </c>
      <c r="Z163">
        <f t="shared" si="81"/>
        <v>1.4244253407902363E-3</v>
      </c>
    </row>
    <row r="164" spans="1:26" x14ac:dyDescent="0.2">
      <c r="B164">
        <v>4148.2640000000001</v>
      </c>
      <c r="C164">
        <v>3193.4270000000001</v>
      </c>
      <c r="D164">
        <v>2960.3690000000001</v>
      </c>
      <c r="E164">
        <v>4004.3510000000001</v>
      </c>
      <c r="F164">
        <v>3082.5349999999999</v>
      </c>
      <c r="G164">
        <v>2857.7489999999998</v>
      </c>
      <c r="H164">
        <v>0.76982243800000005</v>
      </c>
      <c r="I164">
        <v>0.71364042999999999</v>
      </c>
      <c r="J164">
        <v>7.7365530000000002E-3</v>
      </c>
      <c r="K164">
        <v>2.0215070000000001E-3</v>
      </c>
      <c r="L164">
        <v>3.2706270730000001E-2</v>
      </c>
      <c r="M164">
        <v>-8.2236069199999994E-3</v>
      </c>
      <c r="N164">
        <v>3.2706270730000001E-2</v>
      </c>
      <c r="O164">
        <v>-8.2236069199999994E-3</v>
      </c>
      <c r="P164">
        <v>-8.7997938200000004E-3</v>
      </c>
      <c r="Q164">
        <v>3.4629782970000002E-2</v>
      </c>
      <c r="R164">
        <v>-4.5407032799999998E-3</v>
      </c>
      <c r="T164">
        <f t="shared" si="76"/>
        <v>0.76979725137474753</v>
      </c>
      <c r="U164">
        <f t="shared" si="77"/>
        <v>0.71364633523858312</v>
      </c>
      <c r="W164">
        <f t="shared" si="78"/>
        <v>7.7331530090281146E-3</v>
      </c>
      <c r="X164">
        <f t="shared" si="79"/>
        <v>2.0214933294778682E-3</v>
      </c>
      <c r="Y164">
        <f t="shared" si="80"/>
        <v>3.2718518035101951E-2</v>
      </c>
      <c r="Z164">
        <f t="shared" si="81"/>
        <v>-8.2747409907435454E-3</v>
      </c>
    </row>
    <row r="165" spans="1:26" x14ac:dyDescent="0.2">
      <c r="B165">
        <v>4143.22</v>
      </c>
      <c r="C165">
        <v>3189.578</v>
      </c>
      <c r="D165">
        <v>2956.665</v>
      </c>
      <c r="E165">
        <v>3999.549</v>
      </c>
      <c r="F165">
        <v>3078.9430000000002</v>
      </c>
      <c r="G165">
        <v>2854.163</v>
      </c>
      <c r="H165">
        <v>0.769830766</v>
      </c>
      <c r="I165">
        <v>0.713615212</v>
      </c>
      <c r="J165">
        <v>7.7365150000000002E-3</v>
      </c>
      <c r="K165">
        <v>2.0214510000000001E-3</v>
      </c>
      <c r="L165">
        <v>2.7803177330000001E-2</v>
      </c>
      <c r="M165">
        <v>-3.6158832279999997E-2</v>
      </c>
      <c r="N165">
        <v>2.7803177330000001E-2</v>
      </c>
      <c r="O165">
        <v>-3.6158832279999997E-2</v>
      </c>
      <c r="P165">
        <v>-3.687661146E-2</v>
      </c>
      <c r="Q165">
        <v>3.0221663909999998E-2</v>
      </c>
      <c r="R165">
        <v>-1.9028501329999999E-2</v>
      </c>
      <c r="T165">
        <f t="shared" si="76"/>
        <v>0.76980947572691028</v>
      </c>
      <c r="U165">
        <f t="shared" si="77"/>
        <v>0.71364108803826398</v>
      </c>
      <c r="W165">
        <f t="shared" si="78"/>
        <v>7.7331138653237803E-3</v>
      </c>
      <c r="X165">
        <f t="shared" si="79"/>
        <v>2.0214367586597792E-3</v>
      </c>
      <c r="Y165">
        <f t="shared" si="80"/>
        <v>2.7656548485133214E-2</v>
      </c>
      <c r="Z165">
        <f t="shared" si="81"/>
        <v>-3.6259176633302026E-2</v>
      </c>
    </row>
    <row r="166" spans="1:26" x14ac:dyDescent="0.2">
      <c r="B166">
        <v>4138.07</v>
      </c>
      <c r="C166">
        <v>3185.607</v>
      </c>
      <c r="D166">
        <v>2953</v>
      </c>
      <c r="E166">
        <v>3994.806</v>
      </c>
      <c r="F166">
        <v>3075.3</v>
      </c>
      <c r="G166">
        <v>2850.7750000000001</v>
      </c>
      <c r="H166">
        <v>0.76982913799999997</v>
      </c>
      <c r="I166">
        <v>0.71361774</v>
      </c>
      <c r="J166">
        <v>7.7363559999999998E-3</v>
      </c>
      <c r="K166">
        <v>2.0215150000000002E-3</v>
      </c>
      <c r="L166">
        <v>7.2702459299999996E-3</v>
      </c>
      <c r="M166">
        <v>-4.2852937500000004E-3</v>
      </c>
      <c r="N166">
        <v>7.2702459299999996E-3</v>
      </c>
      <c r="O166">
        <v>-4.2852937500000004E-3</v>
      </c>
      <c r="P166">
        <v>-4.4325779900000004E-3</v>
      </c>
      <c r="Q166">
        <v>7.7638132300000004E-3</v>
      </c>
      <c r="R166">
        <v>-2.2872127000000001E-3</v>
      </c>
      <c r="T166">
        <f t="shared" si="76"/>
        <v>0.7698235823788746</v>
      </c>
      <c r="U166">
        <f t="shared" si="77"/>
        <v>0.71362079843141513</v>
      </c>
      <c r="W166">
        <f t="shared" si="78"/>
        <v>7.7329558063738025E-3</v>
      </c>
      <c r="X166">
        <f t="shared" si="79"/>
        <v>2.0215013931752365E-3</v>
      </c>
      <c r="Y166">
        <f t="shared" si="80"/>
        <v>7.2167458267102802E-3</v>
      </c>
      <c r="Z166">
        <f t="shared" si="81"/>
        <v>-4.2857935500517641E-3</v>
      </c>
    </row>
    <row r="167" spans="1:26" x14ac:dyDescent="0.2">
      <c r="B167">
        <v>4132.9260000000004</v>
      </c>
      <c r="C167">
        <v>3181.5340000000001</v>
      </c>
      <c r="D167">
        <v>2949.355</v>
      </c>
      <c r="E167">
        <v>3990.1419999999998</v>
      </c>
      <c r="F167">
        <v>3071.6680000000001</v>
      </c>
      <c r="G167">
        <v>2847.4409999999998</v>
      </c>
      <c r="H167">
        <v>0.769802023</v>
      </c>
      <c r="I167">
        <v>0.71362398699999996</v>
      </c>
      <c r="J167">
        <v>7.7361249999999999E-3</v>
      </c>
      <c r="K167">
        <v>2.021536E-3</v>
      </c>
      <c r="L167">
        <v>-2.2591298169999999E-2</v>
      </c>
      <c r="M167">
        <v>6.1716224699999997E-3</v>
      </c>
      <c r="N167">
        <v>-2.2591298169999999E-2</v>
      </c>
      <c r="O167">
        <v>6.1716224699999997E-3</v>
      </c>
      <c r="P167">
        <v>6.57344451E-3</v>
      </c>
      <c r="Q167">
        <v>-2.3933124869999999E-2</v>
      </c>
      <c r="R167">
        <v>3.3918919700000002E-3</v>
      </c>
      <c r="T167">
        <f t="shared" si="76"/>
        <v>0.76981941218947525</v>
      </c>
      <c r="U167">
        <f t="shared" si="77"/>
        <v>0.71361967500396772</v>
      </c>
      <c r="W167">
        <f t="shared" si="78"/>
        <v>7.7327253241459438E-3</v>
      </c>
      <c r="X167">
        <f t="shared" si="79"/>
        <v>2.0215222717804623E-3</v>
      </c>
      <c r="Y167">
        <f t="shared" si="80"/>
        <v>-2.2588660664957239E-2</v>
      </c>
      <c r="Z167">
        <f t="shared" si="81"/>
        <v>6.0424287380289599E-3</v>
      </c>
    </row>
    <row r="168" spans="1:26" x14ac:dyDescent="0.2">
      <c r="B168">
        <v>4127.915</v>
      </c>
      <c r="C168">
        <v>3177.7890000000002</v>
      </c>
      <c r="D168">
        <v>2945.7979999999998</v>
      </c>
      <c r="E168">
        <v>3985.1689999999999</v>
      </c>
      <c r="F168">
        <v>3067.8879999999999</v>
      </c>
      <c r="G168">
        <v>2843.8330000000001</v>
      </c>
      <c r="H168">
        <v>0.76982919400000005</v>
      </c>
      <c r="I168">
        <v>0.71362846199999996</v>
      </c>
      <c r="J168">
        <v>7.7363900000000001E-3</v>
      </c>
      <c r="K168">
        <v>2.0215720000000001E-3</v>
      </c>
      <c r="L168">
        <v>1.1689107589999999E-2</v>
      </c>
      <c r="M168">
        <v>2.390137661E-2</v>
      </c>
      <c r="N168">
        <v>1.1689107589999999E-2</v>
      </c>
      <c r="O168">
        <v>2.390137661E-2</v>
      </c>
      <c r="P168">
        <v>2.39052308E-2</v>
      </c>
      <c r="Q168">
        <v>1.165575091E-2</v>
      </c>
      <c r="R168">
        <v>1.2335027740000001E-2</v>
      </c>
      <c r="T168">
        <f t="shared" si="76"/>
        <v>0.76982026533228898</v>
      </c>
      <c r="U168">
        <f t="shared" si="77"/>
        <v>0.71361153979822989</v>
      </c>
      <c r="W168">
        <f t="shared" si="78"/>
        <v>7.732989689110111E-3</v>
      </c>
      <c r="X168">
        <f t="shared" si="79"/>
        <v>2.0215579939565592E-3</v>
      </c>
      <c r="Y168">
        <f t="shared" si="80"/>
        <v>1.1598379664912173E-2</v>
      </c>
      <c r="Z168">
        <f t="shared" si="81"/>
        <v>2.3713464295749276E-2</v>
      </c>
    </row>
    <row r="169" spans="1:26" x14ac:dyDescent="0.2">
      <c r="B169">
        <v>4122.8029999999999</v>
      </c>
      <c r="C169">
        <v>3173.83</v>
      </c>
      <c r="D169">
        <v>2942.1840000000002</v>
      </c>
      <c r="E169">
        <v>3980.6480000000001</v>
      </c>
      <c r="F169">
        <v>3064.39</v>
      </c>
      <c r="G169">
        <v>2840.752</v>
      </c>
      <c r="H169">
        <v>0.76982320500000001</v>
      </c>
      <c r="I169">
        <v>0.713636673</v>
      </c>
      <c r="J169">
        <v>7.7362910000000002E-3</v>
      </c>
      <c r="K169">
        <v>2.021564E-3</v>
      </c>
      <c r="L169">
        <v>-1.1819063E-3</v>
      </c>
      <c r="M169">
        <v>2.002051124E-2</v>
      </c>
      <c r="N169">
        <v>-1.1819063E-3</v>
      </c>
      <c r="O169">
        <v>2.002051124E-2</v>
      </c>
      <c r="P169">
        <v>2.0195486249999998E-2</v>
      </c>
      <c r="Q169">
        <v>-1.7810955399999999E-3</v>
      </c>
      <c r="R169">
        <v>1.0420819980000001E-2</v>
      </c>
      <c r="T169">
        <f t="shared" si="76"/>
        <v>0.76982411094766801</v>
      </c>
      <c r="U169">
        <f t="shared" si="77"/>
        <v>0.71362235442484523</v>
      </c>
      <c r="W169">
        <f t="shared" si="78"/>
        <v>7.7328908997358978E-3</v>
      </c>
      <c r="X169">
        <f t="shared" si="79"/>
        <v>2.0215506178201817E-3</v>
      </c>
      <c r="Y169">
        <f t="shared" si="80"/>
        <v>-1.1768242318410671E-3</v>
      </c>
      <c r="Z169">
        <f t="shared" si="81"/>
        <v>2.006463932358038E-2</v>
      </c>
    </row>
    <row r="171" spans="1:26" ht="12" customHeight="1" x14ac:dyDescent="0.2">
      <c r="A171" t="s">
        <v>17</v>
      </c>
      <c r="B171">
        <f>AVERAGE(B160:B169)</f>
        <v>4145.3285000000005</v>
      </c>
      <c r="C171">
        <f>AVERAGE(C160:C169)</f>
        <v>3191.16</v>
      </c>
      <c r="D171">
        <f t="shared" ref="D171:R171" si="82">AVERAGE(D160:D169)</f>
        <v>2958.2845000000002</v>
      </c>
      <c r="E171">
        <f t="shared" si="82"/>
        <v>4002.0131000000001</v>
      </c>
      <c r="F171">
        <f t="shared" si="82"/>
        <v>3080.8221999999996</v>
      </c>
      <c r="G171">
        <f t="shared" si="82"/>
        <v>2855.9587999999999</v>
      </c>
      <c r="H171">
        <f t="shared" si="82"/>
        <v>0.76982079010000004</v>
      </c>
      <c r="I171">
        <f t="shared" si="82"/>
        <v>0.71364285859999999</v>
      </c>
      <c r="J171">
        <f t="shared" si="82"/>
        <v>7.7363427999999996E-3</v>
      </c>
      <c r="K171">
        <f t="shared" si="82"/>
        <v>2.02155E-3</v>
      </c>
      <c r="L171">
        <f t="shared" si="82"/>
        <v>5.5544277700000002E-3</v>
      </c>
      <c r="M171">
        <f t="shared" si="82"/>
        <v>1.2953401963999998E-2</v>
      </c>
      <c r="N171">
        <f t="shared" si="82"/>
        <v>5.5544277700000002E-3</v>
      </c>
      <c r="O171">
        <f t="shared" si="82"/>
        <v>1.2953401963999998E-2</v>
      </c>
      <c r="P171">
        <f t="shared" si="82"/>
        <v>1.2967705592000001E-2</v>
      </c>
      <c r="Q171">
        <f t="shared" si="82"/>
        <v>5.495721214999999E-3</v>
      </c>
      <c r="R171">
        <f t="shared" si="82"/>
        <v>6.6912240039999991E-3</v>
      </c>
      <c r="T171">
        <f t="shared" ref="T171:U171" si="83">AVERAGE(T160:T169)</f>
        <v>0.76981654638367758</v>
      </c>
      <c r="U171">
        <f t="shared" si="83"/>
        <v>0.71363360896522476</v>
      </c>
      <c r="W171">
        <f t="shared" ref="W171:Z171" si="84">AVERAGE(W160:W169)</f>
        <v>7.7329426293666643E-3</v>
      </c>
      <c r="X171">
        <f t="shared" si="84"/>
        <v>2.0215362582469807E-3</v>
      </c>
      <c r="Y171">
        <f t="shared" si="84"/>
        <v>5.5127270059407429E-3</v>
      </c>
      <c r="Z171">
        <f t="shared" si="84"/>
        <v>1.2961249878662429E-2</v>
      </c>
    </row>
    <row r="172" spans="1:26" x14ac:dyDescent="0.2">
      <c r="A172" t="s">
        <v>18</v>
      </c>
      <c r="B172">
        <f>STDEV(B160:B169)</f>
        <v>14.756035595646914</v>
      </c>
      <c r="C172">
        <f>STDEV(C160:C169)</f>
        <v>11.35125227550783</v>
      </c>
      <c r="D172">
        <f t="shared" ref="D172:R172" si="85">STDEV(D160:D169)</f>
        <v>10.62057160263358</v>
      </c>
      <c r="E172">
        <f t="shared" si="85"/>
        <v>14.414526734821674</v>
      </c>
      <c r="F172">
        <f t="shared" si="85"/>
        <v>11.094437563231617</v>
      </c>
      <c r="G172">
        <f t="shared" si="85"/>
        <v>10.322800414616179</v>
      </c>
      <c r="H172">
        <f t="shared" si="85"/>
        <v>1.1050772677369129E-5</v>
      </c>
      <c r="I172">
        <f t="shared" si="85"/>
        <v>3.3759904022367897E-5</v>
      </c>
      <c r="J172">
        <f t="shared" si="85"/>
        <v>1.2808226523089496E-7</v>
      </c>
      <c r="K172">
        <f t="shared" si="85"/>
        <v>5.6926853651591298E-8</v>
      </c>
      <c r="L172">
        <f t="shared" si="85"/>
        <v>1.6551235463188197E-2</v>
      </c>
      <c r="M172">
        <f t="shared" si="85"/>
        <v>2.8135614693342352E-2</v>
      </c>
      <c r="N172">
        <f t="shared" si="85"/>
        <v>1.6551235463188197E-2</v>
      </c>
      <c r="O172">
        <f t="shared" si="85"/>
        <v>2.8135614693342352E-2</v>
      </c>
      <c r="P172">
        <f t="shared" si="85"/>
        <v>2.8468903969973928E-2</v>
      </c>
      <c r="Q172">
        <f t="shared" si="85"/>
        <v>1.7753863497761577E-2</v>
      </c>
      <c r="R172">
        <f t="shared" si="85"/>
        <v>1.4689846759770342E-2</v>
      </c>
      <c r="T172">
        <f t="shared" ref="T172:U172" si="86">STDEV(T160:T169)</f>
        <v>9.1389327657104227E-6</v>
      </c>
      <c r="U172">
        <f t="shared" si="86"/>
        <v>2.555703246715945E-5</v>
      </c>
      <c r="W172">
        <f t="shared" ref="W172:Z172" si="87">STDEV(W160:W169)</f>
        <v>1.2785921470824442E-7</v>
      </c>
      <c r="X172">
        <f t="shared" si="87"/>
        <v>5.7025245512078902E-8</v>
      </c>
      <c r="Y172">
        <f t="shared" si="87"/>
        <v>1.6534445642404562E-2</v>
      </c>
      <c r="Z172">
        <f t="shared" si="87"/>
        <v>2.8209231666178804E-2</v>
      </c>
    </row>
    <row r="174" spans="1:26" x14ac:dyDescent="0.2">
      <c r="A174" t="s">
        <v>80</v>
      </c>
    </row>
    <row r="175" spans="1:26" x14ac:dyDescent="0.2">
      <c r="A175" t="s">
        <v>57</v>
      </c>
    </row>
    <row r="177" spans="1:26" x14ac:dyDescent="0.2"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14</v>
      </c>
      <c r="Q177" t="s">
        <v>15</v>
      </c>
      <c r="R177" t="s">
        <v>16</v>
      </c>
      <c r="T177" t="s">
        <v>150</v>
      </c>
      <c r="U177" t="s">
        <v>151</v>
      </c>
      <c r="W177" t="s">
        <v>8</v>
      </c>
      <c r="X177" t="s">
        <v>9</v>
      </c>
      <c r="Y177" t="s">
        <v>152</v>
      </c>
      <c r="Z177" t="s">
        <v>153</v>
      </c>
    </row>
    <row r="178" spans="1:26" x14ac:dyDescent="0.2">
      <c r="E178">
        <v>4016.6309999999999</v>
      </c>
      <c r="F178">
        <v>3091.8739999999998</v>
      </c>
      <c r="G178">
        <v>2866.5949999999998</v>
      </c>
    </row>
    <row r="179" spans="1:26" x14ac:dyDescent="0.2">
      <c r="B179">
        <v>4179.0110000000004</v>
      </c>
      <c r="C179">
        <v>3217.0059999999999</v>
      </c>
      <c r="D179">
        <v>2982.63</v>
      </c>
      <c r="E179">
        <v>4031.2919999999999</v>
      </c>
      <c r="F179">
        <v>3103.3249999999998</v>
      </c>
      <c r="G179">
        <v>2876.8939999999998</v>
      </c>
      <c r="H179">
        <v>0.76980063799999998</v>
      </c>
      <c r="I179">
        <v>0.71371662999999996</v>
      </c>
      <c r="J179">
        <v>7.7364230000000001E-3</v>
      </c>
      <c r="K179">
        <v>2.021681E-3</v>
      </c>
      <c r="L179">
        <v>1.5923812240000002E-2</v>
      </c>
      <c r="M179">
        <v>7.7828516570000006E-2</v>
      </c>
      <c r="N179">
        <v>1.5923812240000002E-2</v>
      </c>
      <c r="O179">
        <v>7.7828516570000006E-2</v>
      </c>
      <c r="P179">
        <v>7.8187573809999994E-2</v>
      </c>
      <c r="Q179">
        <v>1.4662701E-2</v>
      </c>
      <c r="R179">
        <v>4.0344024739999998E-2</v>
      </c>
      <c r="T179">
        <f>AVERAGE(F178/E178,F179/E179)</f>
        <v>0.76978851551880012</v>
      </c>
      <c r="U179">
        <f>AVERAGE(G178/E178,G179/E179)</f>
        <v>0.71366106493976811</v>
      </c>
      <c r="W179">
        <f>$AC$2*H179/T179</f>
        <v>7.7330217762190271E-3</v>
      </c>
      <c r="X179">
        <f>$AD$2*I179/U179</f>
        <v>2.0216674500509999E-3</v>
      </c>
      <c r="Y179">
        <f>(H179/T179-1)*1000</f>
        <v>1.5747807294408389E-2</v>
      </c>
      <c r="Z179">
        <f>(I179/U179-1)*1000</f>
        <v>7.7859172878502747E-2</v>
      </c>
    </row>
    <row r="180" spans="1:26" x14ac:dyDescent="0.2">
      <c r="B180">
        <v>4180.8599999999997</v>
      </c>
      <c r="C180">
        <v>3218.4560000000001</v>
      </c>
      <c r="D180">
        <v>2983.8530000000001</v>
      </c>
      <c r="E180">
        <v>4028.59</v>
      </c>
      <c r="F180">
        <v>3101.2539999999999</v>
      </c>
      <c r="G180">
        <v>2874.8209999999999</v>
      </c>
      <c r="H180">
        <v>0.76980718999999997</v>
      </c>
      <c r="I180">
        <v>0.71369366199999995</v>
      </c>
      <c r="J180">
        <v>7.7362710000000003E-3</v>
      </c>
      <c r="K180">
        <v>2.0217249999999998E-3</v>
      </c>
      <c r="L180">
        <v>-3.8046519700000001E-3</v>
      </c>
      <c r="M180">
        <v>9.9447794869999995E-2</v>
      </c>
      <c r="N180">
        <v>-3.8046519700000001E-3</v>
      </c>
      <c r="O180">
        <v>9.9447794869999995E-2</v>
      </c>
      <c r="P180">
        <v>0.10028460853</v>
      </c>
      <c r="Q180">
        <v>-6.6733841700000003E-3</v>
      </c>
      <c r="R180">
        <v>5.174560223E-2</v>
      </c>
      <c r="T180">
        <f t="shared" ref="T180:T188" si="88">AVERAGE(F179/E179,F180/E180)</f>
        <v>0.76981015392362184</v>
      </c>
      <c r="U180">
        <f t="shared" ref="U180:U188" si="89">AVERAGE(G179/E179,G180/E180)</f>
        <v>0.71362272443443198</v>
      </c>
      <c r="W180">
        <f t="shared" ref="W180:W188" si="90">$AC$2*H180/T180</f>
        <v>7.7328702267827221E-3</v>
      </c>
      <c r="X180">
        <f t="shared" ref="X180:X188" si="91">$AD$2*I180/U180</f>
        <v>2.0217110048701002E-3</v>
      </c>
      <c r="Y180">
        <f t="shared" ref="Y180:Y188" si="92">(H180/T180-1)*1000</f>
        <v>-3.8502007368990121E-3</v>
      </c>
      <c r="Z180">
        <f t="shared" ref="Z180:Z188" si="93">(I180/U180-1)*1000</f>
        <v>9.9404857971885363E-2</v>
      </c>
    </row>
    <row r="181" spans="1:26" x14ac:dyDescent="0.2">
      <c r="B181">
        <v>4176.2629999999999</v>
      </c>
      <c r="C181">
        <v>3214.951</v>
      </c>
      <c r="D181">
        <v>2980.2710000000002</v>
      </c>
      <c r="E181">
        <v>4023.6460000000002</v>
      </c>
      <c r="F181">
        <v>3097.4360000000001</v>
      </c>
      <c r="G181">
        <v>2871.4290000000001</v>
      </c>
      <c r="H181">
        <v>0.76981526899999997</v>
      </c>
      <c r="I181">
        <v>0.71362139300000005</v>
      </c>
      <c r="J181">
        <v>7.7363550000000003E-3</v>
      </c>
      <c r="K181">
        <v>2.0215229999999999E-3</v>
      </c>
      <c r="L181">
        <v>7.0847008500000003E-3</v>
      </c>
      <c r="M181">
        <v>-3.7982853999999998E-4</v>
      </c>
      <c r="N181">
        <v>7.0847008500000003E-3</v>
      </c>
      <c r="O181">
        <v>-3.7982853999999998E-4</v>
      </c>
      <c r="P181">
        <v>-4.9368437999999998E-4</v>
      </c>
      <c r="Q181">
        <v>7.4637251099999996E-3</v>
      </c>
      <c r="R181">
        <v>-2.5474116999999998E-4</v>
      </c>
      <c r="T181">
        <f t="shared" si="88"/>
        <v>0.76980977614105983</v>
      </c>
      <c r="U181">
        <f t="shared" si="89"/>
        <v>0.71362166776931524</v>
      </c>
      <c r="W181">
        <f t="shared" si="90"/>
        <v>7.7329551769154082E-3</v>
      </c>
      <c r="X181">
        <f t="shared" si="91"/>
        <v>2.0215092785978855E-3</v>
      </c>
      <c r="Y181">
        <f t="shared" si="92"/>
        <v>7.1353457833378542E-3</v>
      </c>
      <c r="Z181">
        <f t="shared" si="93"/>
        <v>-3.8503499488751203E-4</v>
      </c>
    </row>
    <row r="182" spans="1:26" x14ac:dyDescent="0.2">
      <c r="B182">
        <v>4170.817</v>
      </c>
      <c r="C182">
        <v>3210.69</v>
      </c>
      <c r="D182">
        <v>2976.3560000000002</v>
      </c>
      <c r="E182">
        <v>4018.76</v>
      </c>
      <c r="F182">
        <v>3093.75</v>
      </c>
      <c r="G182">
        <v>2867.7</v>
      </c>
      <c r="H182">
        <v>0.76979882899999996</v>
      </c>
      <c r="I182">
        <v>0.71361450900000001</v>
      </c>
      <c r="J182">
        <v>7.7361110000000004E-3</v>
      </c>
      <c r="K182">
        <v>2.021541E-3</v>
      </c>
      <c r="L182">
        <v>-2.4464714919999998E-2</v>
      </c>
      <c r="M182">
        <v>8.54450696E-3</v>
      </c>
      <c r="N182">
        <v>-2.4464714919999998E-2</v>
      </c>
      <c r="O182">
        <v>8.54450696E-3</v>
      </c>
      <c r="P182">
        <v>8.9941963E-3</v>
      </c>
      <c r="Q182">
        <v>-2.5967795129999999E-2</v>
      </c>
      <c r="R182">
        <v>4.6409951900000003E-3</v>
      </c>
      <c r="T182">
        <f t="shared" si="88"/>
        <v>0.76981764483969195</v>
      </c>
      <c r="U182">
        <f t="shared" si="89"/>
        <v>0.71360844662530365</v>
      </c>
      <c r="W182">
        <f t="shared" si="90"/>
        <v>7.7327109928919798E-3</v>
      </c>
      <c r="X182">
        <f t="shared" si="91"/>
        <v>2.0215272304454591E-3</v>
      </c>
      <c r="Y182">
        <f t="shared" si="92"/>
        <v>-2.4441943904607299E-2</v>
      </c>
      <c r="Z182">
        <f t="shared" si="93"/>
        <v>8.4953796792852643E-3</v>
      </c>
    </row>
    <row r="183" spans="1:26" x14ac:dyDescent="0.2">
      <c r="B183">
        <v>4165.5550000000003</v>
      </c>
      <c r="C183">
        <v>3206.65</v>
      </c>
      <c r="D183">
        <v>2972.654</v>
      </c>
      <c r="E183">
        <v>4013.6779999999999</v>
      </c>
      <c r="F183">
        <v>3089.7350000000001</v>
      </c>
      <c r="G183">
        <v>2864.1550000000002</v>
      </c>
      <c r="H183">
        <v>0.76980129799999997</v>
      </c>
      <c r="I183">
        <v>0.71362733499999997</v>
      </c>
      <c r="J183">
        <v>7.736171E-3</v>
      </c>
      <c r="K183">
        <v>2.021634E-3</v>
      </c>
      <c r="L183">
        <v>-1.671877687E-2</v>
      </c>
      <c r="M183">
        <v>5.4708806649999997E-2</v>
      </c>
      <c r="N183">
        <v>-1.671877687E-2</v>
      </c>
      <c r="O183">
        <v>5.4708806649999997E-2</v>
      </c>
      <c r="P183">
        <v>5.5398073530000001E-2</v>
      </c>
      <c r="Q183">
        <v>-1.9058360560000001E-2</v>
      </c>
      <c r="R183">
        <v>2.858502273E-2</v>
      </c>
      <c r="T183">
        <f t="shared" si="88"/>
        <v>0.76981421269076478</v>
      </c>
      <c r="U183">
        <f t="shared" si="89"/>
        <v>0.71358845863937015</v>
      </c>
      <c r="W183">
        <f t="shared" si="90"/>
        <v>7.7327702699812898E-3</v>
      </c>
      <c r="X183">
        <f t="shared" si="91"/>
        <v>2.0216201889918504E-3</v>
      </c>
      <c r="Y183">
        <f t="shared" si="92"/>
        <v>-1.6776373509275189E-2</v>
      </c>
      <c r="Z183">
        <f t="shared" si="93"/>
        <v>5.4480086048469545E-2</v>
      </c>
    </row>
    <row r="184" spans="1:26" x14ac:dyDescent="0.2">
      <c r="B184">
        <v>4160.201</v>
      </c>
      <c r="C184">
        <v>3202.6039999999998</v>
      </c>
      <c r="D184">
        <v>2968.7139999999999</v>
      </c>
      <c r="E184">
        <v>4008.931</v>
      </c>
      <c r="F184">
        <v>3086.0639999999999</v>
      </c>
      <c r="G184">
        <v>2860.6880000000001</v>
      </c>
      <c r="H184">
        <v>0.76981938400000005</v>
      </c>
      <c r="I184">
        <v>0.71359857599999998</v>
      </c>
      <c r="J184">
        <v>7.7365020000000001E-3</v>
      </c>
      <c r="K184">
        <v>2.0215519999999998E-3</v>
      </c>
      <c r="L184">
        <v>2.6151534319999999E-2</v>
      </c>
      <c r="M184">
        <v>1.3997352750000001E-2</v>
      </c>
      <c r="N184">
        <v>2.6151534319999999E-2</v>
      </c>
      <c r="O184">
        <v>1.3997352750000001E-2</v>
      </c>
      <c r="P184">
        <v>1.369743503E-2</v>
      </c>
      <c r="Q184">
        <v>2.713705584E-2</v>
      </c>
      <c r="R184">
        <v>7.0678530499999996E-3</v>
      </c>
      <c r="T184">
        <f t="shared" si="88"/>
        <v>0.76979932464383083</v>
      </c>
      <c r="U184">
        <f t="shared" si="89"/>
        <v>0.71358867830947359</v>
      </c>
      <c r="W184">
        <f t="shared" si="90"/>
        <v>7.7331015031584923E-3</v>
      </c>
      <c r="X184">
        <f t="shared" si="91"/>
        <v>2.0215380959051404E-3</v>
      </c>
      <c r="Y184">
        <f t="shared" si="92"/>
        <v>2.6057903049547804E-2</v>
      </c>
      <c r="Z184">
        <f t="shared" si="93"/>
        <v>1.3870302076224306E-2</v>
      </c>
    </row>
    <row r="185" spans="1:26" x14ac:dyDescent="0.2">
      <c r="B185">
        <v>4155.1270000000004</v>
      </c>
      <c r="C185">
        <v>3198.6010000000001</v>
      </c>
      <c r="D185">
        <v>2965.0680000000002</v>
      </c>
      <c r="E185">
        <v>4004.1</v>
      </c>
      <c r="F185">
        <v>3082.4</v>
      </c>
      <c r="G185">
        <v>2857.19</v>
      </c>
      <c r="H185">
        <v>0.76979607000000005</v>
      </c>
      <c r="I185">
        <v>0.713592593</v>
      </c>
      <c r="J185">
        <v>7.7362200000000002E-3</v>
      </c>
      <c r="K185">
        <v>2.0215810000000002E-3</v>
      </c>
      <c r="L185">
        <v>-1.0352781179999999E-2</v>
      </c>
      <c r="M185">
        <v>2.8230052719999999E-2</v>
      </c>
      <c r="N185">
        <v>-1.0352781179999999E-2</v>
      </c>
      <c r="O185">
        <v>2.8230052719999999E-2</v>
      </c>
      <c r="P185">
        <v>2.8612729930000001E-2</v>
      </c>
      <c r="Q185">
        <v>-1.164986812E-2</v>
      </c>
      <c r="R185">
        <v>1.476406641E-2</v>
      </c>
      <c r="T185">
        <f t="shared" si="88"/>
        <v>0.76980408950283929</v>
      </c>
      <c r="U185">
        <f t="shared" si="89"/>
        <v>0.71357242589155956</v>
      </c>
      <c r="W185">
        <f t="shared" si="90"/>
        <v>7.7328194418237687E-3</v>
      </c>
      <c r="X185">
        <f t="shared" si="91"/>
        <v>2.0215671892200439E-3</v>
      </c>
      <c r="Y185">
        <f t="shared" si="92"/>
        <v>-1.0417589291322749E-2</v>
      </c>
      <c r="Z185">
        <f t="shared" si="93"/>
        <v>2.8262174530224726E-2</v>
      </c>
    </row>
    <row r="186" spans="1:26" x14ac:dyDescent="0.2">
      <c r="B186">
        <v>4149.8779999999997</v>
      </c>
      <c r="C186">
        <v>3194.5819999999999</v>
      </c>
      <c r="D186">
        <v>2961.404</v>
      </c>
      <c r="E186">
        <v>3999.3780000000002</v>
      </c>
      <c r="F186">
        <v>3078.6849999999999</v>
      </c>
      <c r="G186">
        <v>2853.8649999999998</v>
      </c>
      <c r="H186">
        <v>0.76980141000000002</v>
      </c>
      <c r="I186">
        <v>0.71361235199999995</v>
      </c>
      <c r="J186">
        <v>7.7363040000000003E-3</v>
      </c>
      <c r="K186">
        <v>2.021639E-3</v>
      </c>
      <c r="L186">
        <v>4.9616549000000001E-4</v>
      </c>
      <c r="M186">
        <v>5.6942871079999999E-2</v>
      </c>
      <c r="N186">
        <v>4.9616549000000001E-4</v>
      </c>
      <c r="O186">
        <v>5.6942871079999999E-2</v>
      </c>
      <c r="P186">
        <v>5.7380159569999999E-2</v>
      </c>
      <c r="Q186">
        <v>-1.0072181500000001E-3</v>
      </c>
      <c r="R186">
        <v>2.9607751210000002E-2</v>
      </c>
      <c r="T186">
        <f t="shared" si="88"/>
        <v>0.76980094813786781</v>
      </c>
      <c r="U186">
        <f t="shared" si="89"/>
        <v>0.71357165300461434</v>
      </c>
      <c r="W186">
        <f t="shared" si="90"/>
        <v>7.7329046395547968E-3</v>
      </c>
      <c r="X186">
        <f t="shared" si="91"/>
        <v>2.0216253550117062E-3</v>
      </c>
      <c r="Y186">
        <f t="shared" si="92"/>
        <v>5.9997605017514388E-4</v>
      </c>
      <c r="Z186">
        <f t="shared" si="93"/>
        <v>5.7035611230160654E-2</v>
      </c>
    </row>
    <row r="187" spans="1:26" x14ac:dyDescent="0.2">
      <c r="B187">
        <v>4144.7039999999997</v>
      </c>
      <c r="C187">
        <v>3190.6990000000001</v>
      </c>
      <c r="D187">
        <v>2957.8240000000001</v>
      </c>
      <c r="E187">
        <v>3994.4670000000001</v>
      </c>
      <c r="F187">
        <v>3074.9079999999999</v>
      </c>
      <c r="G187">
        <v>2850.2449999999999</v>
      </c>
      <c r="H187">
        <v>0.76982546600000001</v>
      </c>
      <c r="I187">
        <v>0.71363946199999995</v>
      </c>
      <c r="J187">
        <v>7.7366409999999998E-3</v>
      </c>
      <c r="K187">
        <v>2.0217410000000001E-3</v>
      </c>
      <c r="L187">
        <v>4.4045140820000002E-2</v>
      </c>
      <c r="M187">
        <v>0.10747404919</v>
      </c>
      <c r="N187">
        <v>4.4045140820000002E-2</v>
      </c>
      <c r="O187">
        <v>0.10747404919</v>
      </c>
      <c r="P187">
        <v>0.10762465315</v>
      </c>
      <c r="Q187">
        <v>4.3451890030000002E-2</v>
      </c>
      <c r="R187">
        <v>5.5532874699999998E-2</v>
      </c>
      <c r="T187">
        <f t="shared" si="88"/>
        <v>0.76979138351027887</v>
      </c>
      <c r="U187">
        <f t="shared" si="89"/>
        <v>0.71356273844739726</v>
      </c>
      <c r="W187">
        <f t="shared" si="90"/>
        <v>7.7332423739085807E-3</v>
      </c>
      <c r="X187">
        <f t="shared" si="91"/>
        <v>2.0217274133572708E-3</v>
      </c>
      <c r="Y187">
        <f t="shared" si="92"/>
        <v>4.4274969103641482E-2</v>
      </c>
      <c r="Z187">
        <f t="shared" si="93"/>
        <v>0.10752180357620489</v>
      </c>
    </row>
    <row r="188" spans="1:26" x14ac:dyDescent="0.2">
      <c r="B188">
        <v>4139.5379999999996</v>
      </c>
      <c r="C188">
        <v>3186.6509999999998</v>
      </c>
      <c r="D188">
        <v>2954.067</v>
      </c>
      <c r="E188">
        <v>3989.7530000000002</v>
      </c>
      <c r="F188">
        <v>3071.3009999999999</v>
      </c>
      <c r="G188">
        <v>2847.0169999999998</v>
      </c>
      <c r="H188">
        <v>0.76980843099999996</v>
      </c>
      <c r="I188">
        <v>0.71362229300000002</v>
      </c>
      <c r="J188">
        <v>7.736438E-3</v>
      </c>
      <c r="K188">
        <v>2.0216850000000001E-3</v>
      </c>
      <c r="L188">
        <v>1.788466679E-2</v>
      </c>
      <c r="M188">
        <v>7.9954910170000004E-2</v>
      </c>
      <c r="N188">
        <v>1.788466679E-2</v>
      </c>
      <c r="O188">
        <v>7.9954910170000004E-2</v>
      </c>
      <c r="P188">
        <v>8.0299895859999998E-2</v>
      </c>
      <c r="Q188">
        <v>1.666853263E-2</v>
      </c>
      <c r="R188">
        <v>4.1433941109999997E-2</v>
      </c>
      <c r="T188">
        <f t="shared" si="88"/>
        <v>0.76979454635240796</v>
      </c>
      <c r="U188">
        <f t="shared" si="89"/>
        <v>0.71356526750851246</v>
      </c>
      <c r="W188">
        <f t="shared" si="90"/>
        <v>7.7330394769446901E-3</v>
      </c>
      <c r="X188">
        <f t="shared" si="91"/>
        <v>2.0216716085414152E-3</v>
      </c>
      <c r="Y188">
        <f t="shared" si="92"/>
        <v>1.803682249734706E-2</v>
      </c>
      <c r="Z188">
        <f t="shared" si="93"/>
        <v>7.9916293693305107E-2</v>
      </c>
    </row>
    <row r="190" spans="1:26" ht="12" customHeight="1" x14ac:dyDescent="0.2">
      <c r="A190" t="s">
        <v>17</v>
      </c>
      <c r="B190">
        <f>AVERAGE(B179:B188)</f>
        <v>4162.1953999999996</v>
      </c>
      <c r="C190">
        <f>AVERAGE(C179:C188)</f>
        <v>3204.0889999999999</v>
      </c>
      <c r="D190">
        <f t="shared" ref="D190:R190" si="94">AVERAGE(D179:D188)</f>
        <v>2970.2840999999999</v>
      </c>
      <c r="E190">
        <f t="shared" si="94"/>
        <v>4011.2594999999992</v>
      </c>
      <c r="F190">
        <f t="shared" si="94"/>
        <v>3087.8858</v>
      </c>
      <c r="G190">
        <f t="shared" si="94"/>
        <v>2862.4003999999995</v>
      </c>
      <c r="H190">
        <f t="shared" si="94"/>
        <v>0.76980739850000002</v>
      </c>
      <c r="I190">
        <f t="shared" si="94"/>
        <v>0.71363388049999998</v>
      </c>
      <c r="J190">
        <f t="shared" si="94"/>
        <v>7.736343599999999E-3</v>
      </c>
      <c r="K190">
        <f t="shared" si="94"/>
        <v>2.0216301999999996E-3</v>
      </c>
      <c r="L190">
        <f t="shared" si="94"/>
        <v>5.6245095569999997E-3</v>
      </c>
      <c r="M190">
        <f t="shared" si="94"/>
        <v>5.2674903242000005E-2</v>
      </c>
      <c r="N190">
        <f t="shared" si="94"/>
        <v>5.6245095569999997E-3</v>
      </c>
      <c r="O190">
        <f t="shared" si="94"/>
        <v>5.2674903242000005E-2</v>
      </c>
      <c r="P190">
        <f t="shared" si="94"/>
        <v>5.2998564133000005E-2</v>
      </c>
      <c r="Q190">
        <f t="shared" si="94"/>
        <v>4.5027278479999999E-3</v>
      </c>
      <c r="R190">
        <f t="shared" si="94"/>
        <v>2.734673902E-2</v>
      </c>
      <c r="T190">
        <f t="shared" ref="T190:U190" si="95">AVERAGE(T179:T188)</f>
        <v>0.76980305952611627</v>
      </c>
      <c r="U190">
        <f t="shared" si="95"/>
        <v>0.71359631255697453</v>
      </c>
      <c r="W190">
        <f t="shared" ref="W190:Z190" si="96">AVERAGE(W179:W188)</f>
        <v>7.7329435878180754E-3</v>
      </c>
      <c r="X190">
        <f t="shared" si="96"/>
        <v>2.0216164814991873E-3</v>
      </c>
      <c r="Y190">
        <f t="shared" si="96"/>
        <v>5.6366716336353484E-3</v>
      </c>
      <c r="Z190">
        <f t="shared" si="96"/>
        <v>5.2646064668937509E-2</v>
      </c>
    </row>
    <row r="191" spans="1:26" x14ac:dyDescent="0.2">
      <c r="A191" t="s">
        <v>18</v>
      </c>
      <c r="B191">
        <f>STDEV(B179:B188)</f>
        <v>14.680346144874685</v>
      </c>
      <c r="C191">
        <f>STDEV(C179:C188)</f>
        <v>11.291377762601806</v>
      </c>
      <c r="D191">
        <f t="shared" ref="D191:R191" si="97">STDEV(D179:D188)</f>
        <v>10.570064516254314</v>
      </c>
      <c r="E191">
        <f t="shared" si="97"/>
        <v>14.374156224511623</v>
      </c>
      <c r="F191">
        <f t="shared" si="97"/>
        <v>11.093736629287719</v>
      </c>
      <c r="G191">
        <f t="shared" si="97"/>
        <v>10.351339818808228</v>
      </c>
      <c r="H191">
        <f t="shared" si="97"/>
        <v>9.7393525937073519E-6</v>
      </c>
      <c r="I191">
        <f t="shared" si="97"/>
        <v>4.0242747750356349E-5</v>
      </c>
      <c r="J191">
        <f t="shared" si="97"/>
        <v>1.6155233070283194E-7</v>
      </c>
      <c r="K191">
        <f t="shared" si="97"/>
        <v>7.8119282012995236E-8</v>
      </c>
      <c r="L191">
        <f t="shared" si="97"/>
        <v>2.0899467295887895E-2</v>
      </c>
      <c r="M191">
        <f t="shared" si="97"/>
        <v>3.8651872473588346E-2</v>
      </c>
      <c r="N191">
        <f t="shared" si="97"/>
        <v>2.0899467295887895E-2</v>
      </c>
      <c r="O191">
        <f t="shared" si="97"/>
        <v>3.8651872473588346E-2</v>
      </c>
      <c r="P191">
        <f t="shared" si="97"/>
        <v>3.8818433823248302E-2</v>
      </c>
      <c r="Q191">
        <f t="shared" si="97"/>
        <v>2.1574414894410535E-2</v>
      </c>
      <c r="R191">
        <f t="shared" si="97"/>
        <v>2.0029801046719559E-2</v>
      </c>
      <c r="T191">
        <f t="shared" ref="T191:U191" si="98">STDEV(T179:T188)</f>
        <v>9.8452900490642782E-6</v>
      </c>
      <c r="U191">
        <f t="shared" si="98"/>
        <v>3.17459160753076E-5</v>
      </c>
      <c r="W191">
        <f t="shared" ref="W191:Z191" si="99">STDEV(W179:W188)</f>
        <v>1.6196822365242062E-7</v>
      </c>
      <c r="X191">
        <f t="shared" si="99"/>
        <v>7.8175057366211087E-8</v>
      </c>
      <c r="Y191">
        <f t="shared" si="99"/>
        <v>2.0945340512923245E-2</v>
      </c>
      <c r="Z191">
        <f t="shared" si="99"/>
        <v>3.8671614369345228E-2</v>
      </c>
    </row>
    <row r="193" spans="1:26" x14ac:dyDescent="0.2">
      <c r="A193" s="1" t="s">
        <v>157</v>
      </c>
      <c r="H193">
        <f t="shared" ref="H193:Z193" si="100">AVERAGE(H19,H38,H57,H76,H95,H114,H171,H190)</f>
        <v>0.76972830342499998</v>
      </c>
      <c r="I193">
        <f t="shared" si="100"/>
        <v>0.71347468199999997</v>
      </c>
      <c r="J193">
        <f t="shared" si="100"/>
        <v>7.7363695125000007E-3</v>
      </c>
      <c r="K193">
        <f t="shared" si="100"/>
        <v>2.021575275E-3</v>
      </c>
      <c r="L193">
        <f t="shared" si="100"/>
        <v>8.9807450779999989E-3</v>
      </c>
      <c r="M193">
        <f t="shared" si="100"/>
        <v>2.5454208908624997E-2</v>
      </c>
      <c r="N193">
        <f t="shared" si="100"/>
        <v>8.9807450779999989E-3</v>
      </c>
      <c r="O193">
        <f t="shared" si="100"/>
        <v>2.5454208908750001E-2</v>
      </c>
      <c r="P193">
        <f t="shared" si="100"/>
        <v>2.5512587270750002E-2</v>
      </c>
      <c r="Q193">
        <f t="shared" si="100"/>
        <v>8.7647035719999999E-3</v>
      </c>
      <c r="R193">
        <f t="shared" si="100"/>
        <v>1.3164182124125E-2</v>
      </c>
      <c r="T193">
        <f t="shared" si="100"/>
        <v>0.76972139541708862</v>
      </c>
      <c r="U193">
        <f t="shared" si="100"/>
        <v>0.71345652733287057</v>
      </c>
      <c r="W193">
        <f t="shared" si="100"/>
        <v>7.7329694042663497E-3</v>
      </c>
      <c r="X193">
        <f t="shared" si="100"/>
        <v>2.0215614987250975E-3</v>
      </c>
      <c r="Y193">
        <f t="shared" si="100"/>
        <v>8.9751925343384276E-3</v>
      </c>
      <c r="Z193">
        <f t="shared" si="100"/>
        <v>2.5447202164856353E-2</v>
      </c>
    </row>
    <row r="194" spans="1:26" x14ac:dyDescent="0.2">
      <c r="A194" s="1" t="s">
        <v>185</v>
      </c>
      <c r="H194">
        <f>SQRT(H20^2+H39^2+H58^2+H77^2+H96^2+H115^2+H134^2+H153^2+H172^2+H191^2)</f>
        <v>6.0707877778008326E-5</v>
      </c>
      <c r="I194">
        <f t="shared" ref="I194:Z194" si="101">SQRT(I20^2+I39^2+I58^2+I77^2+I96^2+I115^2+I134^2+I153^2+I172^2+I191^2)</f>
        <v>1.0944063889953803E-4</v>
      </c>
      <c r="J194">
        <f t="shared" si="101"/>
        <v>5.1809011442660263E-7</v>
      </c>
      <c r="K194">
        <f t="shared" si="101"/>
        <v>2.4868954318370866E-7</v>
      </c>
      <c r="L194">
        <f t="shared" si="101"/>
        <v>6.6971656951590325E-2</v>
      </c>
      <c r="M194">
        <f t="shared" si="101"/>
        <v>0.12301226894697026</v>
      </c>
      <c r="N194">
        <f t="shared" si="101"/>
        <v>6.6971656951590325E-2</v>
      </c>
      <c r="O194">
        <f t="shared" si="101"/>
        <v>0.12301226894725494</v>
      </c>
      <c r="P194">
        <f t="shared" si="101"/>
        <v>0.12392985513596205</v>
      </c>
      <c r="Q194">
        <f t="shared" si="101"/>
        <v>7.0383407423667124E-2</v>
      </c>
      <c r="R194">
        <f t="shared" si="101"/>
        <v>6.3947350127157465E-2</v>
      </c>
      <c r="T194">
        <f t="shared" si="101"/>
        <v>5.5073017823397637E-5</v>
      </c>
      <c r="U194">
        <f t="shared" si="101"/>
        <v>9.4003917605526489E-5</v>
      </c>
      <c r="W194">
        <f t="shared" si="101"/>
        <v>5.1809539495803702E-7</v>
      </c>
      <c r="X194">
        <f t="shared" si="101"/>
        <v>2.4876085252429807E-7</v>
      </c>
      <c r="Y194">
        <f t="shared" si="101"/>
        <v>6.6998848421413543E-2</v>
      </c>
      <c r="Z194">
        <f t="shared" si="101"/>
        <v>0.12305694531123983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O39" sqref="O39"/>
    </sheetView>
  </sheetViews>
  <sheetFormatPr baseColWidth="10" defaultColWidth="8.83203125" defaultRowHeight="16" x14ac:dyDescent="0.2"/>
  <cols>
    <col min="1" max="1" width="9.5" bestFit="1" customWidth="1"/>
    <col min="8" max="8" width="12" bestFit="1" customWidth="1"/>
    <col min="10" max="10" width="12" bestFit="1" customWidth="1"/>
    <col min="15" max="15" width="11.83203125" bestFit="1" customWidth="1"/>
  </cols>
  <sheetData>
    <row r="1" spans="1:13" x14ac:dyDescent="0.2">
      <c r="A1" s="2" t="s">
        <v>81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147</v>
      </c>
      <c r="M1" t="s">
        <v>156</v>
      </c>
    </row>
    <row r="2" spans="1:13" x14ac:dyDescent="0.2">
      <c r="G2">
        <v>3.7990000000000002E-4</v>
      </c>
      <c r="H2">
        <v>3.6765000000000001E-3</v>
      </c>
      <c r="I2">
        <v>2.0052E-3</v>
      </c>
      <c r="J2">
        <f>G2+H2</f>
        <v>4.0563999999999999E-3</v>
      </c>
      <c r="K2">
        <f>G2*H2+I2</f>
        <v>2.00659670235E-3</v>
      </c>
      <c r="L2">
        <f>G2+2*H2</f>
        <v>7.7329E-3</v>
      </c>
      <c r="M2">
        <f>I2+2*H2*G2+H2*H2</f>
        <v>2.0215100569500001E-3</v>
      </c>
    </row>
    <row r="3" spans="1:13" x14ac:dyDescent="0.2">
      <c r="A3" t="s">
        <v>82</v>
      </c>
      <c r="C3" t="s">
        <v>78</v>
      </c>
      <c r="D3" t="s">
        <v>83</v>
      </c>
      <c r="J3" s="9"/>
    </row>
    <row r="4" spans="1:13" x14ac:dyDescent="0.2">
      <c r="A4" t="s">
        <v>57</v>
      </c>
    </row>
    <row r="6" spans="1:13" x14ac:dyDescent="0.2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13" x14ac:dyDescent="0.2">
      <c r="E7">
        <v>262.089</v>
      </c>
      <c r="F7">
        <v>105.343</v>
      </c>
      <c r="G7">
        <v>351.97300000000001</v>
      </c>
    </row>
    <row r="8" spans="1:13" x14ac:dyDescent="0.2">
      <c r="B8">
        <v>2230.0219999999999</v>
      </c>
      <c r="C8">
        <v>901.005</v>
      </c>
      <c r="D8">
        <v>2698.61</v>
      </c>
      <c r="E8">
        <v>285.25400000000002</v>
      </c>
      <c r="F8">
        <v>114.879</v>
      </c>
      <c r="G8">
        <v>535.28099999999995</v>
      </c>
      <c r="H8">
        <v>0.40403420400000001</v>
      </c>
      <c r="I8">
        <v>1.210127137</v>
      </c>
      <c r="J8" s="12">
        <f>$J$2*H8/AVERAGE(F7/E7,F8/E8)</f>
        <v>4.0735757964731516E-3</v>
      </c>
      <c r="K8">
        <f>$K$2*I8/AVERAGE(G7/E7,G8/E8)</f>
        <v>1.508475372464397E-3</v>
      </c>
      <c r="L8">
        <f>(J8/$J$2-1)*1000</f>
        <v>4.2342462462163777</v>
      </c>
      <c r="M8">
        <f>(K8/$K$2-1)*1000</f>
        <v>-248.24187605921745</v>
      </c>
    </row>
    <row r="9" spans="1:13" x14ac:dyDescent="0.2">
      <c r="B9">
        <v>2275.4749999999999</v>
      </c>
      <c r="C9">
        <v>919.93299999999999</v>
      </c>
      <c r="D9">
        <v>2885.6469999999999</v>
      </c>
      <c r="E9">
        <v>286.42099999999999</v>
      </c>
      <c r="F9">
        <v>115.43300000000001</v>
      </c>
      <c r="G9">
        <v>569.29899999999998</v>
      </c>
      <c r="H9">
        <v>0.40428197599999999</v>
      </c>
      <c r="I9">
        <v>1.268151555</v>
      </c>
      <c r="J9" s="12">
        <f t="shared" ref="J9:J17" si="0">$J$2*H9/AVERAGE(F8/E8,F9/E9)</f>
        <v>4.070597019470064E-3</v>
      </c>
      <c r="K9">
        <f t="shared" ref="K9:K17" si="1">$K$2*I9/AVERAGE(G8/E8,G9/E9)</f>
        <v>1.3170697413066989E-3</v>
      </c>
      <c r="L9">
        <f t="shared" ref="L9:L17" si="2">(J9/$J$2-1)*1000</f>
        <v>3.4999061902336592</v>
      </c>
      <c r="M9">
        <f t="shared" ref="M9:M17" si="3">(K9/$K$2-1)*1000</f>
        <v>-343.63006788348173</v>
      </c>
    </row>
    <row r="10" spans="1:13" x14ac:dyDescent="0.2">
      <c r="B10">
        <v>2277.9070000000002</v>
      </c>
      <c r="C10">
        <v>921.01800000000003</v>
      </c>
      <c r="D10">
        <v>2932.2440000000001</v>
      </c>
      <c r="E10">
        <v>285.48599999999999</v>
      </c>
      <c r="F10">
        <v>115.1</v>
      </c>
      <c r="G10">
        <v>575.50199999999995</v>
      </c>
      <c r="H10">
        <v>0.40432667700000002</v>
      </c>
      <c r="I10">
        <v>1.2872539620000001</v>
      </c>
      <c r="J10" s="12">
        <f t="shared" si="0"/>
        <v>4.0687906579777626E-3</v>
      </c>
      <c r="K10">
        <f t="shared" si="1"/>
        <v>1.2903714203201726E-3</v>
      </c>
      <c r="L10">
        <f t="shared" si="2"/>
        <v>3.0545947090432346</v>
      </c>
      <c r="M10">
        <f t="shared" si="3"/>
        <v>-356.93534290723659</v>
      </c>
    </row>
    <row r="11" spans="1:13" x14ac:dyDescent="0.2">
      <c r="B11">
        <v>2272.067</v>
      </c>
      <c r="C11">
        <v>918.64499999999998</v>
      </c>
      <c r="D11">
        <v>2942.692</v>
      </c>
      <c r="E11">
        <v>284.70499999999998</v>
      </c>
      <c r="F11">
        <v>114.809</v>
      </c>
      <c r="G11">
        <v>576.73699999999997</v>
      </c>
      <c r="H11">
        <v>0.40432128699999997</v>
      </c>
      <c r="I11">
        <v>1.2951606410000001</v>
      </c>
      <c r="J11" s="12">
        <f t="shared" si="0"/>
        <v>4.0675388038561335E-3</v>
      </c>
      <c r="K11">
        <f t="shared" si="1"/>
        <v>1.2860565544236375E-3</v>
      </c>
      <c r="L11">
        <f t="shared" si="2"/>
        <v>2.7459826092430806</v>
      </c>
      <c r="M11">
        <f t="shared" si="3"/>
        <v>-359.0856832778162</v>
      </c>
    </row>
    <row r="12" spans="1:13" x14ac:dyDescent="0.2">
      <c r="B12">
        <v>2264.982</v>
      </c>
      <c r="C12">
        <v>915.76900000000001</v>
      </c>
      <c r="D12">
        <v>2941.944</v>
      </c>
      <c r="E12">
        <v>284.24</v>
      </c>
      <c r="F12">
        <v>114.61799999999999</v>
      </c>
      <c r="G12">
        <v>576.91999999999996</v>
      </c>
      <c r="H12">
        <v>0.40431617199999997</v>
      </c>
      <c r="I12">
        <v>1.2988819949999999</v>
      </c>
      <c r="J12" s="12">
        <f t="shared" si="0"/>
        <v>4.0671262239745289E-3</v>
      </c>
      <c r="K12">
        <f t="shared" si="1"/>
        <v>1.2853548008908788E-3</v>
      </c>
      <c r="L12">
        <f t="shared" si="2"/>
        <v>2.6442717617909395</v>
      </c>
      <c r="M12">
        <f t="shared" si="3"/>
        <v>-359.43540653408235</v>
      </c>
    </row>
    <row r="13" spans="1:13" x14ac:dyDescent="0.2">
      <c r="B13">
        <v>2258.0329999999999</v>
      </c>
      <c r="C13">
        <v>912.95799999999997</v>
      </c>
      <c r="D13">
        <v>2937.6529999999998</v>
      </c>
      <c r="E13">
        <v>283.97000000000003</v>
      </c>
      <c r="F13">
        <v>114.539</v>
      </c>
      <c r="G13">
        <v>577.11500000000001</v>
      </c>
      <c r="H13">
        <v>0.40431565000000003</v>
      </c>
      <c r="I13">
        <v>1.300978762</v>
      </c>
      <c r="J13" s="12">
        <f t="shared" si="0"/>
        <v>4.0666523196439845E-3</v>
      </c>
      <c r="K13">
        <f t="shared" si="1"/>
        <v>1.2853460296326706E-3</v>
      </c>
      <c r="L13">
        <f t="shared" si="2"/>
        <v>2.5274429651869212</v>
      </c>
      <c r="M13">
        <f t="shared" si="3"/>
        <v>-359.4397777453965</v>
      </c>
    </row>
    <row r="14" spans="1:13" x14ac:dyDescent="0.2">
      <c r="B14">
        <v>2251.3040000000001</v>
      </c>
      <c r="C14">
        <v>910.29899999999998</v>
      </c>
      <c r="D14">
        <v>2931.7170000000001</v>
      </c>
      <c r="E14">
        <v>283.80599999999998</v>
      </c>
      <c r="F14">
        <v>114.48699999999999</v>
      </c>
      <c r="G14">
        <v>577.08000000000004</v>
      </c>
      <c r="H14">
        <v>0.40434298800000001</v>
      </c>
      <c r="I14">
        <v>1.3022306159999999</v>
      </c>
      <c r="J14" s="12">
        <f t="shared" si="0"/>
        <v>4.0661455947246742E-3</v>
      </c>
      <c r="K14">
        <f t="shared" si="1"/>
        <v>1.2854222279488502E-3</v>
      </c>
      <c r="L14">
        <f t="shared" si="2"/>
        <v>2.4025231053825813</v>
      </c>
      <c r="M14">
        <f t="shared" si="3"/>
        <v>-359.40180383858677</v>
      </c>
    </row>
    <row r="15" spans="1:13" x14ac:dyDescent="0.2">
      <c r="B15">
        <v>2244.6640000000002</v>
      </c>
      <c r="C15">
        <v>907.62900000000002</v>
      </c>
      <c r="D15">
        <v>2924.8409999999999</v>
      </c>
      <c r="E15">
        <v>283.69299999999998</v>
      </c>
      <c r="F15">
        <v>114.45</v>
      </c>
      <c r="G15">
        <v>577.16</v>
      </c>
      <c r="H15">
        <v>0.40434977700000002</v>
      </c>
      <c r="I15">
        <v>1.3030193720000001</v>
      </c>
      <c r="J15" s="12">
        <f t="shared" si="0"/>
        <v>4.0658101134684295E-3</v>
      </c>
      <c r="K15">
        <f t="shared" si="1"/>
        <v>1.2855232134073801E-3</v>
      </c>
      <c r="L15">
        <f t="shared" si="2"/>
        <v>2.3198189203308406</v>
      </c>
      <c r="M15">
        <f t="shared" si="3"/>
        <v>-359.35147710456414</v>
      </c>
    </row>
    <row r="16" spans="1:13" x14ac:dyDescent="0.2">
      <c r="B16">
        <v>2238.1109999999999</v>
      </c>
      <c r="C16">
        <v>904.95899999999995</v>
      </c>
      <c r="D16">
        <v>2917.47</v>
      </c>
      <c r="E16">
        <v>283.60599999999999</v>
      </c>
      <c r="F16">
        <v>114.43899999999999</v>
      </c>
      <c r="G16">
        <v>577.09799999999996</v>
      </c>
      <c r="H16">
        <v>0.40434063799999997</v>
      </c>
      <c r="I16">
        <v>1.303540935</v>
      </c>
      <c r="J16" s="12">
        <f t="shared" si="0"/>
        <v>4.065137644860873E-3</v>
      </c>
      <c r="K16">
        <f t="shared" si="1"/>
        <v>1.2855645443085521E-3</v>
      </c>
      <c r="L16">
        <f t="shared" si="2"/>
        <v>2.1540392616292703</v>
      </c>
      <c r="M16">
        <f t="shared" si="3"/>
        <v>-359.33087959180853</v>
      </c>
    </row>
    <row r="17" spans="1:13" x14ac:dyDescent="0.2">
      <c r="B17">
        <v>2231.6410000000001</v>
      </c>
      <c r="C17">
        <v>902.37599999999998</v>
      </c>
      <c r="D17">
        <v>2910.0050000000001</v>
      </c>
      <c r="E17">
        <v>283.52999999999997</v>
      </c>
      <c r="F17">
        <v>114.395</v>
      </c>
      <c r="G17">
        <v>576.94000000000005</v>
      </c>
      <c r="H17">
        <v>0.40435523000000001</v>
      </c>
      <c r="I17">
        <v>1.303975426</v>
      </c>
      <c r="J17" s="12">
        <f t="shared" si="0"/>
        <v>4.0650931887074616E-3</v>
      </c>
      <c r="K17">
        <f t="shared" si="1"/>
        <v>1.2858686486485822E-3</v>
      </c>
      <c r="L17">
        <f t="shared" si="2"/>
        <v>2.1430797523571687</v>
      </c>
      <c r="M17">
        <f t="shared" si="3"/>
        <v>-359.17932729449143</v>
      </c>
    </row>
    <row r="19" spans="1:13" x14ac:dyDescent="0.2">
      <c r="A19" t="s">
        <v>17</v>
      </c>
      <c r="B19">
        <f>AVERAGE(B7:B17)</f>
        <v>2254.4205999999999</v>
      </c>
      <c r="C19">
        <f t="shared" ref="C19:M19" si="4">AVERAGE(C7:C17)</f>
        <v>911.45910000000003</v>
      </c>
      <c r="D19">
        <f t="shared" si="4"/>
        <v>2902.2822999999999</v>
      </c>
      <c r="E19">
        <f t="shared" si="4"/>
        <v>282.43636363636358</v>
      </c>
      <c r="F19">
        <f t="shared" si="4"/>
        <v>113.86290909090908</v>
      </c>
      <c r="G19">
        <f t="shared" si="4"/>
        <v>551.91863636363632</v>
      </c>
      <c r="H19">
        <f t="shared" si="4"/>
        <v>0.40429845990000002</v>
      </c>
      <c r="I19">
        <f t="shared" si="4"/>
        <v>1.2873320401000001</v>
      </c>
      <c r="J19">
        <f t="shared" si="4"/>
        <v>4.0676467363157066E-3</v>
      </c>
      <c r="K19">
        <f t="shared" si="4"/>
        <v>1.3115052553351822E-3</v>
      </c>
      <c r="L19">
        <f t="shared" si="4"/>
        <v>2.7725905521414078</v>
      </c>
      <c r="M19">
        <f t="shared" si="4"/>
        <v>-346.40316422366823</v>
      </c>
    </row>
    <row r="20" spans="1:13" x14ac:dyDescent="0.2">
      <c r="A20" t="s">
        <v>18</v>
      </c>
      <c r="B20">
        <f>STDEV(B7:B17)</f>
        <v>17.999988056786162</v>
      </c>
      <c r="C20">
        <f t="shared" ref="C20:M20" si="5">STDEV(C7:C17)</f>
        <v>7.3461732963496127</v>
      </c>
      <c r="D20">
        <f t="shared" si="5"/>
        <v>73.620291599002897</v>
      </c>
      <c r="E20">
        <f t="shared" si="5"/>
        <v>6.8110415836746618</v>
      </c>
      <c r="F20">
        <f t="shared" si="5"/>
        <v>2.8440883760722135</v>
      </c>
      <c r="G20">
        <f t="shared" si="5"/>
        <v>67.468130456198693</v>
      </c>
      <c r="H20">
        <f t="shared" si="5"/>
        <v>9.5246715726929549E-5</v>
      </c>
      <c r="I20">
        <f t="shared" si="5"/>
        <v>2.928254343553369E-2</v>
      </c>
      <c r="J20">
        <f t="shared" si="5"/>
        <v>2.6849515558699251E-6</v>
      </c>
      <c r="K20">
        <f t="shared" si="5"/>
        <v>6.9901648506148352E-5</v>
      </c>
      <c r="L20">
        <f t="shared" si="5"/>
        <v>0.6619050280716956</v>
      </c>
      <c r="M20">
        <f t="shared" si="5"/>
        <v>34.835923145036517</v>
      </c>
    </row>
    <row r="22" spans="1:13" x14ac:dyDescent="0.2">
      <c r="A22" t="s">
        <v>82</v>
      </c>
      <c r="D22" t="s">
        <v>83</v>
      </c>
    </row>
    <row r="23" spans="1:13" x14ac:dyDescent="0.2">
      <c r="A23" t="s">
        <v>57</v>
      </c>
    </row>
    <row r="25" spans="1:13" x14ac:dyDescent="0.2"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</row>
    <row r="26" spans="1:13" x14ac:dyDescent="0.2">
      <c r="E26">
        <v>1873.922</v>
      </c>
      <c r="F26">
        <v>757.09500000000003</v>
      </c>
      <c r="G26">
        <v>2417.7289999999998</v>
      </c>
    </row>
    <row r="27" spans="1:13" x14ac:dyDescent="0.2">
      <c r="B27">
        <v>2120.3780000000002</v>
      </c>
      <c r="C27">
        <v>857.19799999999998</v>
      </c>
      <c r="D27">
        <v>2724.2730000000001</v>
      </c>
      <c r="E27">
        <v>1867.4739999999999</v>
      </c>
      <c r="F27">
        <v>754.61699999999996</v>
      </c>
      <c r="G27">
        <v>2420.038</v>
      </c>
      <c r="H27">
        <v>0.404266509</v>
      </c>
      <c r="I27">
        <v>1.2848052249999999</v>
      </c>
      <c r="J27" s="12">
        <f>$J$2*H27/AVERAGE(F26/E26,F27/E27)</f>
        <v>4.0585704805671668E-3</v>
      </c>
      <c r="K27">
        <f>$K$2*I27/AVERAGE(G26/E26,G27/E27)</f>
        <v>1.9938132187707984E-3</v>
      </c>
      <c r="L27">
        <f>(J27/$J$2-1)*1000</f>
        <v>0.53507557616772061</v>
      </c>
      <c r="M27">
        <f>(K27/$K$2-1)*1000</f>
        <v>-6.3707288884858881</v>
      </c>
    </row>
    <row r="28" spans="1:13" x14ac:dyDescent="0.2">
      <c r="B28">
        <v>2112.4349999999999</v>
      </c>
      <c r="C28">
        <v>854.00900000000001</v>
      </c>
      <c r="D28">
        <v>2720.9569999999999</v>
      </c>
      <c r="E28">
        <v>1862.1179999999999</v>
      </c>
      <c r="F28">
        <v>752.45</v>
      </c>
      <c r="G28">
        <v>2417.933</v>
      </c>
      <c r="H28">
        <v>0.40427719200000001</v>
      </c>
      <c r="I28">
        <v>1.2880664049999999</v>
      </c>
      <c r="J28" s="12">
        <f t="shared" ref="J28:J36" si="6">$J$2*H28/AVERAGE(F27/E27,F28/E28)</f>
        <v>4.0583432844690757E-3</v>
      </c>
      <c r="K28">
        <f t="shared" ref="K28:K36" si="7">$K$2*I28/AVERAGE(G27/E27,G28/E28)</f>
        <v>1.9924883325462676E-3</v>
      </c>
      <c r="L28">
        <f t="shared" ref="L28:L36" si="8">(J28/$J$2-1)*1000</f>
        <v>0.4790662826830161</v>
      </c>
      <c r="M28">
        <f t="shared" ref="M28:M36" si="9">(K28/$K$2-1)*1000</f>
        <v>-7.0309942138395698</v>
      </c>
    </row>
    <row r="29" spans="1:13" x14ac:dyDescent="0.2">
      <c r="B29">
        <v>2105.8040000000001</v>
      </c>
      <c r="C29">
        <v>851.37699999999995</v>
      </c>
      <c r="D29">
        <v>2716.7150000000001</v>
      </c>
      <c r="E29">
        <v>1857.479</v>
      </c>
      <c r="F29">
        <v>750.62900000000002</v>
      </c>
      <c r="G29">
        <v>2415.1190000000001</v>
      </c>
      <c r="H29">
        <v>0.40430000700000002</v>
      </c>
      <c r="I29">
        <v>1.2901080490000001</v>
      </c>
      <c r="J29" s="12">
        <f t="shared" si="6"/>
        <v>4.0584349110481047E-3</v>
      </c>
      <c r="K29">
        <f t="shared" si="7"/>
        <v>1.9923252531075532E-3</v>
      </c>
      <c r="L29">
        <f t="shared" si="8"/>
        <v>0.50165443449978753</v>
      </c>
      <c r="M29">
        <f t="shared" si="9"/>
        <v>-7.112265870731771</v>
      </c>
    </row>
    <row r="30" spans="1:13" x14ac:dyDescent="0.2">
      <c r="B30">
        <v>2099.598</v>
      </c>
      <c r="C30">
        <v>848.89200000000005</v>
      </c>
      <c r="D30">
        <v>2712.1729999999998</v>
      </c>
      <c r="E30">
        <v>1853.058</v>
      </c>
      <c r="F30">
        <v>748.9</v>
      </c>
      <c r="G30">
        <v>2411.8220000000001</v>
      </c>
      <c r="H30">
        <v>0.40431175000000003</v>
      </c>
      <c r="I30">
        <v>1.291758044</v>
      </c>
      <c r="J30" s="12">
        <f t="shared" si="6"/>
        <v>4.0582520284884946E-3</v>
      </c>
      <c r="K30">
        <f t="shared" si="7"/>
        <v>1.992534188423478E-3</v>
      </c>
      <c r="L30">
        <f t="shared" si="8"/>
        <v>0.4565694922824548</v>
      </c>
      <c r="M30">
        <f t="shared" si="9"/>
        <v>-7.0081416510118233</v>
      </c>
    </row>
    <row r="31" spans="1:13" x14ac:dyDescent="0.2">
      <c r="B31">
        <v>2093.63</v>
      </c>
      <c r="C31">
        <v>846.46400000000006</v>
      </c>
      <c r="D31">
        <v>2706.9940000000001</v>
      </c>
      <c r="E31">
        <v>1848.829</v>
      </c>
      <c r="F31">
        <v>747.17100000000005</v>
      </c>
      <c r="G31">
        <v>2408.39</v>
      </c>
      <c r="H31">
        <v>0.40430458899999999</v>
      </c>
      <c r="I31">
        <v>1.2929666120000001</v>
      </c>
      <c r="J31" s="12">
        <f t="shared" si="6"/>
        <v>4.0580781333119757E-3</v>
      </c>
      <c r="K31">
        <f t="shared" si="7"/>
        <v>1.9925269731246972E-3</v>
      </c>
      <c r="L31">
        <f t="shared" si="8"/>
        <v>0.41370015579711428</v>
      </c>
      <c r="M31">
        <f t="shared" si="9"/>
        <v>-7.0117374402266508</v>
      </c>
    </row>
    <row r="32" spans="1:13" x14ac:dyDescent="0.2">
      <c r="B32">
        <v>2087.7420000000002</v>
      </c>
      <c r="C32">
        <v>844.11</v>
      </c>
      <c r="D32">
        <v>2701.5349999999999</v>
      </c>
      <c r="E32">
        <v>1844.652</v>
      </c>
      <c r="F32">
        <v>745.48699999999997</v>
      </c>
      <c r="G32">
        <v>2404.7759999999998</v>
      </c>
      <c r="H32">
        <v>0.404317121</v>
      </c>
      <c r="I32">
        <v>1.2939983399999999</v>
      </c>
      <c r="J32" s="12">
        <f t="shared" si="6"/>
        <v>4.0582468588171439E-3</v>
      </c>
      <c r="K32">
        <f t="shared" si="7"/>
        <v>1.9925014943788372E-3</v>
      </c>
      <c r="L32">
        <f t="shared" si="8"/>
        <v>0.45529504416319533</v>
      </c>
      <c r="M32">
        <f t="shared" si="9"/>
        <v>-7.024434932368484</v>
      </c>
    </row>
    <row r="33" spans="1:13" x14ac:dyDescent="0.2">
      <c r="B33">
        <v>2081.92</v>
      </c>
      <c r="C33">
        <v>841.74699999999996</v>
      </c>
      <c r="D33">
        <v>2695.9690000000001</v>
      </c>
      <c r="E33">
        <v>1840.549</v>
      </c>
      <c r="F33">
        <v>743.85199999999998</v>
      </c>
      <c r="G33">
        <v>2401.1680000000001</v>
      </c>
      <c r="H33">
        <v>0.404313011</v>
      </c>
      <c r="I33">
        <v>1.294943771</v>
      </c>
      <c r="J33" s="12">
        <f t="shared" si="6"/>
        <v>4.0581313715765113E-3</v>
      </c>
      <c r="K33">
        <f t="shared" si="7"/>
        <v>1.9924769414705703E-3</v>
      </c>
      <c r="L33">
        <f t="shared" si="8"/>
        <v>0.42682466633259253</v>
      </c>
      <c r="M33">
        <f t="shared" si="9"/>
        <v>-7.0366710275630018</v>
      </c>
    </row>
    <row r="34" spans="1:13" x14ac:dyDescent="0.2">
      <c r="B34">
        <v>2076.16</v>
      </c>
      <c r="C34">
        <v>839.48</v>
      </c>
      <c r="D34">
        <v>2690.489</v>
      </c>
      <c r="E34">
        <v>1836.4459999999999</v>
      </c>
      <c r="F34">
        <v>742.20100000000002</v>
      </c>
      <c r="G34">
        <v>2397.288</v>
      </c>
      <c r="H34">
        <v>0.40434242199999998</v>
      </c>
      <c r="I34">
        <v>1.2958966439999999</v>
      </c>
      <c r="J34" s="12">
        <f t="shared" si="6"/>
        <v>4.0583436612484586E-3</v>
      </c>
      <c r="K34">
        <f t="shared" si="7"/>
        <v>1.9926078316862762E-3</v>
      </c>
      <c r="L34">
        <f t="shared" si="8"/>
        <v>0.47915916784790902</v>
      </c>
      <c r="M34">
        <f t="shared" si="9"/>
        <v>-6.9714410710138841</v>
      </c>
    </row>
    <row r="35" spans="1:13" x14ac:dyDescent="0.2">
      <c r="B35">
        <v>2070.4259999999999</v>
      </c>
      <c r="C35">
        <v>837.10799999999995</v>
      </c>
      <c r="D35">
        <v>2684.864</v>
      </c>
      <c r="E35">
        <v>1832.441</v>
      </c>
      <c r="F35">
        <v>740.58</v>
      </c>
      <c r="G35">
        <v>2394.0070000000001</v>
      </c>
      <c r="H35">
        <v>0.40431687700000002</v>
      </c>
      <c r="I35">
        <v>1.2967690700000001</v>
      </c>
      <c r="J35" s="12">
        <f t="shared" si="6"/>
        <v>4.0580740565424409E-3</v>
      </c>
      <c r="K35">
        <f t="shared" si="7"/>
        <v>1.9925258727581038E-3</v>
      </c>
      <c r="L35">
        <f t="shared" si="8"/>
        <v>0.412695134217822</v>
      </c>
      <c r="M35">
        <f t="shared" si="9"/>
        <v>-7.012285814791408</v>
      </c>
    </row>
    <row r="36" spans="1:13" x14ac:dyDescent="0.2">
      <c r="B36">
        <v>2064.7620000000002</v>
      </c>
      <c r="C36">
        <v>834.81</v>
      </c>
      <c r="D36">
        <v>2679.2640000000001</v>
      </c>
      <c r="E36">
        <v>1828.3879999999999</v>
      </c>
      <c r="F36">
        <v>738.952</v>
      </c>
      <c r="G36">
        <v>2390.107</v>
      </c>
      <c r="H36">
        <v>0.40431325400000001</v>
      </c>
      <c r="I36">
        <v>1.2976142610000001</v>
      </c>
      <c r="J36" s="12">
        <f t="shared" si="6"/>
        <v>4.0580166967028033E-3</v>
      </c>
      <c r="K36">
        <f t="shared" si="7"/>
        <v>1.9924319025593899E-3</v>
      </c>
      <c r="L36">
        <f t="shared" si="8"/>
        <v>0.39855455645487758</v>
      </c>
      <c r="M36">
        <f t="shared" si="9"/>
        <v>-7.0591164502669113</v>
      </c>
    </row>
    <row r="38" spans="1:13" x14ac:dyDescent="0.2">
      <c r="A38" t="s">
        <v>17</v>
      </c>
      <c r="B38">
        <f>AVERAGE(B26:B36)</f>
        <v>2091.2855</v>
      </c>
      <c r="C38">
        <f t="shared" ref="C38:M38" si="10">AVERAGE(C26:C36)</f>
        <v>845.51949999999999</v>
      </c>
      <c r="D38">
        <f t="shared" si="10"/>
        <v>2703.3233</v>
      </c>
      <c r="E38">
        <f t="shared" si="10"/>
        <v>1849.5778181818177</v>
      </c>
      <c r="F38">
        <f t="shared" si="10"/>
        <v>747.44854545454541</v>
      </c>
      <c r="G38">
        <f t="shared" si="10"/>
        <v>2407.1251818181822</v>
      </c>
      <c r="H38">
        <f t="shared" si="10"/>
        <v>0.40430627320000001</v>
      </c>
      <c r="I38">
        <f t="shared" si="10"/>
        <v>1.2926926421</v>
      </c>
      <c r="J38">
        <f t="shared" si="10"/>
        <v>4.0582491482772176E-3</v>
      </c>
      <c r="K38">
        <f t="shared" si="10"/>
        <v>1.9926232008825972E-3</v>
      </c>
      <c r="L38">
        <f t="shared" si="10"/>
        <v>0.45585945104464898</v>
      </c>
      <c r="M38">
        <f t="shared" si="10"/>
        <v>-6.9637817360299392</v>
      </c>
    </row>
    <row r="39" spans="1:13" x14ac:dyDescent="0.2">
      <c r="A39" t="s">
        <v>18</v>
      </c>
      <c r="B39">
        <f>STDEV(B26:B36)</f>
        <v>18.399035634450474</v>
      </c>
      <c r="C39">
        <f t="shared" ref="C39:M39" si="11">STDEV(C26:C36)</f>
        <v>7.4025209257087381</v>
      </c>
      <c r="D39">
        <f t="shared" si="11"/>
        <v>15.501128410896754</v>
      </c>
      <c r="E39">
        <f t="shared" si="11"/>
        <v>14.71793655250751</v>
      </c>
      <c r="F39">
        <f t="shared" si="11"/>
        <v>5.8774326940193262</v>
      </c>
      <c r="G39">
        <f t="shared" si="11"/>
        <v>10.406890917254593</v>
      </c>
      <c r="H39">
        <f t="shared" si="11"/>
        <v>2.1421654473917136E-5</v>
      </c>
      <c r="I39">
        <f t="shared" si="11"/>
        <v>4.0704862710929709E-3</v>
      </c>
      <c r="J39">
        <f t="shared" si="11"/>
        <v>1.7744433518624125E-7</v>
      </c>
      <c r="K39">
        <f t="shared" si="11"/>
        <v>4.2463006533068122E-7</v>
      </c>
      <c r="L39">
        <f t="shared" si="11"/>
        <v>4.3744289317168374E-2</v>
      </c>
      <c r="M39">
        <f t="shared" si="11"/>
        <v>0.21161704533519607</v>
      </c>
    </row>
    <row r="42" spans="1:13" x14ac:dyDescent="0.2">
      <c r="A42" s="1" t="s">
        <v>184</v>
      </c>
      <c r="H42">
        <f t="shared" ref="H42:M42" si="12">AVERAGE(H19,H38)</f>
        <v>0.40430236655000001</v>
      </c>
      <c r="I42">
        <f t="shared" si="12"/>
        <v>1.2900123411000002</v>
      </c>
      <c r="J42">
        <f t="shared" si="12"/>
        <v>4.0629479422964621E-3</v>
      </c>
      <c r="K42">
        <f t="shared" si="12"/>
        <v>1.6520642281088898E-3</v>
      </c>
      <c r="L42">
        <f t="shared" si="12"/>
        <v>1.6142250015930284</v>
      </c>
      <c r="M42">
        <f t="shared" si="12"/>
        <v>-176.68347297984909</v>
      </c>
    </row>
    <row r="43" spans="1:13" x14ac:dyDescent="0.2">
      <c r="A43" s="1" t="s">
        <v>185</v>
      </c>
      <c r="H43">
        <f>SQRT(H20^2+H39^2)</f>
        <v>9.7625939878530352E-5</v>
      </c>
      <c r="I43">
        <f t="shared" ref="I43:M43" si="13">SQRT(I20^2+I39^2)</f>
        <v>2.9564103377864741E-2</v>
      </c>
      <c r="J43">
        <f t="shared" si="13"/>
        <v>2.6908086794601392E-6</v>
      </c>
      <c r="K43">
        <f t="shared" si="13"/>
        <v>6.9902938239887281E-5</v>
      </c>
      <c r="L43">
        <f t="shared" si="13"/>
        <v>0.66334894967464619</v>
      </c>
      <c r="M43">
        <f t="shared" si="13"/>
        <v>34.836565891901103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workbookViewId="0">
      <selection activeCell="O365" sqref="O365"/>
    </sheetView>
  </sheetViews>
  <sheetFormatPr baseColWidth="10" defaultRowHeight="16" x14ac:dyDescent="0.2"/>
  <cols>
    <col min="10" max="11" width="11" bestFit="1" customWidth="1"/>
    <col min="12" max="13" width="11.33203125" bestFit="1" customWidth="1"/>
  </cols>
  <sheetData>
    <row r="1" spans="1:13" x14ac:dyDescent="0.2">
      <c r="A1" s="2" t="s">
        <v>159</v>
      </c>
      <c r="B1" s="2"/>
      <c r="C1" s="2"/>
      <c r="D1" s="2"/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147</v>
      </c>
      <c r="M1" t="s">
        <v>156</v>
      </c>
    </row>
    <row r="2" spans="1:13" x14ac:dyDescent="0.2">
      <c r="G2">
        <v>3.7990000000000002E-4</v>
      </c>
      <c r="H2">
        <v>3.6765000000000001E-3</v>
      </c>
      <c r="I2">
        <v>2.0052E-3</v>
      </c>
      <c r="J2">
        <f>G2+H2</f>
        <v>4.0563999999999999E-3</v>
      </c>
      <c r="K2">
        <f>G2*H2+I2</f>
        <v>2.00659670235E-3</v>
      </c>
      <c r="L2">
        <f>G2+2*H2</f>
        <v>7.7329E-3</v>
      </c>
      <c r="M2">
        <f>I2+2*H2*G2+H2*H2</f>
        <v>2.0215100569500001E-3</v>
      </c>
    </row>
    <row r="3" spans="1:13" x14ac:dyDescent="0.2">
      <c r="A3" t="s">
        <v>160</v>
      </c>
      <c r="C3" t="s">
        <v>161</v>
      </c>
    </row>
    <row r="4" spans="1:13" x14ac:dyDescent="0.2">
      <c r="A4" t="s">
        <v>57</v>
      </c>
    </row>
    <row r="6" spans="1:13" x14ac:dyDescent="0.2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13" x14ac:dyDescent="0.2">
      <c r="E7">
        <v>457.28300000000002</v>
      </c>
      <c r="F7">
        <v>183.886</v>
      </c>
      <c r="G7">
        <v>724.76400000000001</v>
      </c>
    </row>
    <row r="8" spans="1:13" x14ac:dyDescent="0.2">
      <c r="B8">
        <v>454.39299999999997</v>
      </c>
      <c r="C8">
        <v>182.69900000000001</v>
      </c>
      <c r="D8">
        <v>724.18299999999999</v>
      </c>
      <c r="E8">
        <v>457.4</v>
      </c>
      <c r="F8">
        <v>183.917</v>
      </c>
      <c r="G8">
        <v>729.73500000000001</v>
      </c>
      <c r="H8">
        <v>0.40207311299999998</v>
      </c>
      <c r="I8">
        <v>1.5937344600000001</v>
      </c>
      <c r="J8" s="12">
        <f>$J$2*H8/AVERAGE(F7/E7,F8/E8)</f>
        <v>4.0560298666188202E-3</v>
      </c>
      <c r="K8">
        <f>$K$2*I8/AVERAGE(G7/E7,G8/E8)</f>
        <v>2.011098863503041E-3</v>
      </c>
      <c r="L8">
        <f>(J8/$J$2-1)*1000</f>
        <v>-9.1246765895780513E-2</v>
      </c>
      <c r="M8">
        <f>(K8/$K$2-1)*1000</f>
        <v>2.2436801315224297</v>
      </c>
    </row>
    <row r="9" spans="1:13" x14ac:dyDescent="0.2">
      <c r="B9">
        <v>454.32799999999997</v>
      </c>
      <c r="C9">
        <v>182.69900000000001</v>
      </c>
      <c r="D9">
        <v>727.68</v>
      </c>
      <c r="E9">
        <v>457.25099999999998</v>
      </c>
      <c r="F9">
        <v>183.858</v>
      </c>
      <c r="G9">
        <v>732.24199999999996</v>
      </c>
      <c r="H9">
        <v>0.40212962400000002</v>
      </c>
      <c r="I9">
        <v>1.6016630789999999</v>
      </c>
      <c r="J9" s="12">
        <f t="shared" ref="J9:J17" si="0">$J$2*H9/AVERAGE(F8/E8,F9/E9)</f>
        <v>4.0567668718638735E-3</v>
      </c>
      <c r="K9">
        <f t="shared" ref="K9:K17" si="1">$K$2*I9/AVERAGE(G8/E8,G9/E9)</f>
        <v>2.0106940791091389E-3</v>
      </c>
      <c r="L9">
        <f t="shared" ref="L9:L17" si="2">(J9/$J$2-1)*1000</f>
        <v>9.0442723566175331E-2</v>
      </c>
      <c r="M9">
        <f t="shared" ref="M9:M17" si="3">(K9/$K$2-1)*1000</f>
        <v>2.0419533005013868</v>
      </c>
    </row>
    <row r="10" spans="1:13" x14ac:dyDescent="0.2">
      <c r="B10">
        <v>454.15</v>
      </c>
      <c r="C10">
        <v>182.64</v>
      </c>
      <c r="D10">
        <v>729.54200000000003</v>
      </c>
      <c r="E10">
        <v>457.06799999999998</v>
      </c>
      <c r="F10">
        <v>183.791</v>
      </c>
      <c r="G10">
        <v>733.79600000000005</v>
      </c>
      <c r="H10">
        <v>0.40215805799999998</v>
      </c>
      <c r="I10">
        <v>1.606391943</v>
      </c>
      <c r="J10" s="12">
        <f t="shared" si="0"/>
        <v>4.0569709991784084E-3</v>
      </c>
      <c r="K10">
        <f t="shared" si="1"/>
        <v>2.0103145647961318E-3</v>
      </c>
      <c r="L10">
        <f t="shared" si="2"/>
        <v>0.14076500798942959</v>
      </c>
      <c r="M10">
        <f t="shared" si="3"/>
        <v>1.8528199721337124</v>
      </c>
    </row>
    <row r="11" spans="1:13" x14ac:dyDescent="0.2">
      <c r="B11">
        <v>453.959</v>
      </c>
      <c r="C11">
        <v>182.56399999999999</v>
      </c>
      <c r="D11">
        <v>730.77499999999998</v>
      </c>
      <c r="E11">
        <v>456.86599999999999</v>
      </c>
      <c r="F11">
        <v>183.71700000000001</v>
      </c>
      <c r="G11">
        <v>734.58399999999995</v>
      </c>
      <c r="H11">
        <v>0.40215993999999999</v>
      </c>
      <c r="I11">
        <v>1.6097835110000001</v>
      </c>
      <c r="J11" s="12">
        <f t="shared" si="0"/>
        <v>4.0568375408919152E-3</v>
      </c>
      <c r="K11">
        <f t="shared" si="1"/>
        <v>2.0104990380670202E-3</v>
      </c>
      <c r="L11">
        <f t="shared" si="2"/>
        <v>0.1078643358434217</v>
      </c>
      <c r="M11">
        <f t="shared" si="3"/>
        <v>1.9447533789176408</v>
      </c>
    </row>
    <row r="12" spans="1:13" x14ac:dyDescent="0.2">
      <c r="B12">
        <v>453.74400000000003</v>
      </c>
      <c r="C12">
        <v>182.495</v>
      </c>
      <c r="D12">
        <v>731.30799999999999</v>
      </c>
      <c r="E12">
        <v>456.65499999999997</v>
      </c>
      <c r="F12">
        <v>183.62700000000001</v>
      </c>
      <c r="G12">
        <v>735.04</v>
      </c>
      <c r="H12">
        <v>0.40219680899999999</v>
      </c>
      <c r="I12">
        <v>1.611718864</v>
      </c>
      <c r="J12" s="12">
        <f t="shared" si="0"/>
        <v>4.0571865839210911E-3</v>
      </c>
      <c r="K12">
        <f t="shared" si="1"/>
        <v>2.0103034991946376E-3</v>
      </c>
      <c r="L12">
        <f t="shared" si="2"/>
        <v>0.19391182356054415</v>
      </c>
      <c r="M12">
        <f t="shared" si="3"/>
        <v>1.8473053605123635</v>
      </c>
    </row>
    <row r="13" spans="1:13" x14ac:dyDescent="0.2">
      <c r="B13">
        <v>453.55399999999997</v>
      </c>
      <c r="C13">
        <v>182.392</v>
      </c>
      <c r="D13">
        <v>731.71900000000005</v>
      </c>
      <c r="E13">
        <v>456.45800000000003</v>
      </c>
      <c r="F13">
        <v>183.56700000000001</v>
      </c>
      <c r="G13">
        <v>735.44600000000003</v>
      </c>
      <c r="H13">
        <v>0.402138883</v>
      </c>
      <c r="I13">
        <v>1.6133027719999999</v>
      </c>
      <c r="J13" s="12">
        <f t="shared" si="0"/>
        <v>4.0564468142501638E-3</v>
      </c>
      <c r="K13">
        <f t="shared" si="1"/>
        <v>2.0102013481363133E-3</v>
      </c>
      <c r="L13">
        <f t="shared" si="2"/>
        <v>1.1540836742929272E-2</v>
      </c>
      <c r="M13">
        <f t="shared" si="3"/>
        <v>1.7963977425516919</v>
      </c>
    </row>
    <row r="14" spans="1:13" x14ac:dyDescent="0.2">
      <c r="B14">
        <v>453.35500000000002</v>
      </c>
      <c r="C14">
        <v>182.33600000000001</v>
      </c>
      <c r="D14">
        <v>731.94500000000005</v>
      </c>
      <c r="E14">
        <v>456.255</v>
      </c>
      <c r="F14">
        <v>183.499</v>
      </c>
      <c r="G14">
        <v>735.51099999999997</v>
      </c>
      <c r="H14">
        <v>0.402192522</v>
      </c>
      <c r="I14">
        <v>1.6145064520000001</v>
      </c>
      <c r="J14" s="12">
        <f t="shared" si="0"/>
        <v>4.0566247780657785E-3</v>
      </c>
      <c r="K14">
        <f t="shared" si="1"/>
        <v>2.0101761334577937E-3</v>
      </c>
      <c r="L14">
        <f t="shared" si="2"/>
        <v>5.5413190459097095E-2</v>
      </c>
      <c r="M14">
        <f t="shared" si="3"/>
        <v>1.7838318500182915</v>
      </c>
    </row>
    <row r="15" spans="1:13" x14ac:dyDescent="0.2">
      <c r="B15">
        <v>453.15</v>
      </c>
      <c r="C15">
        <v>182.24600000000001</v>
      </c>
      <c r="D15">
        <v>732.077</v>
      </c>
      <c r="E15">
        <v>456.05099999999999</v>
      </c>
      <c r="F15">
        <v>183.42</v>
      </c>
      <c r="G15">
        <v>735.572</v>
      </c>
      <c r="H15">
        <v>0.40217499400000001</v>
      </c>
      <c r="I15">
        <v>1.6155280780000001</v>
      </c>
      <c r="J15" s="12">
        <f t="shared" si="0"/>
        <v>4.0562635708964647E-3</v>
      </c>
      <c r="K15">
        <f t="shared" si="1"/>
        <v>2.0103789733315288E-3</v>
      </c>
      <c r="L15">
        <f t="shared" si="2"/>
        <v>-3.3633049880466004E-2</v>
      </c>
      <c r="M15">
        <f t="shared" si="3"/>
        <v>1.8849183680502701</v>
      </c>
    </row>
    <row r="16" spans="1:13" x14ac:dyDescent="0.2">
      <c r="B16">
        <v>452.97</v>
      </c>
      <c r="C16">
        <v>182.166</v>
      </c>
      <c r="D16">
        <v>732.01900000000001</v>
      </c>
      <c r="E16">
        <v>455.84899999999999</v>
      </c>
      <c r="F16">
        <v>183.333</v>
      </c>
      <c r="G16">
        <v>735.45600000000002</v>
      </c>
      <c r="H16">
        <v>0.40215978699999999</v>
      </c>
      <c r="I16">
        <v>1.616042695</v>
      </c>
      <c r="J16" s="12">
        <f t="shared" si="0"/>
        <v>4.0561402049498754E-3</v>
      </c>
      <c r="K16">
        <f t="shared" si="1"/>
        <v>2.0101996234267662E-3</v>
      </c>
      <c r="L16">
        <f t="shared" si="2"/>
        <v>-6.4045717908634003E-2</v>
      </c>
      <c r="M16">
        <f t="shared" si="3"/>
        <v>1.7955382227763383</v>
      </c>
    </row>
    <row r="17" spans="1:13" x14ac:dyDescent="0.2">
      <c r="B17">
        <v>452.77300000000002</v>
      </c>
      <c r="C17">
        <v>182.10599999999999</v>
      </c>
      <c r="D17">
        <v>732.04899999999998</v>
      </c>
      <c r="E17">
        <v>455.642</v>
      </c>
      <c r="F17">
        <v>183.26</v>
      </c>
      <c r="G17">
        <v>735.39599999999996</v>
      </c>
      <c r="H17">
        <v>0.402202063</v>
      </c>
      <c r="I17">
        <v>1.6168121499999999</v>
      </c>
      <c r="J17" s="12">
        <f t="shared" si="0"/>
        <v>4.0565168287339665E-3</v>
      </c>
      <c r="K17">
        <f t="shared" si="1"/>
        <v>2.0104952409274674E-3</v>
      </c>
      <c r="L17">
        <f t="shared" si="2"/>
        <v>2.88010881488443E-2</v>
      </c>
      <c r="M17">
        <f t="shared" si="3"/>
        <v>1.942861050704181</v>
      </c>
    </row>
    <row r="19" spans="1:13" x14ac:dyDescent="0.2">
      <c r="A19" t="s">
        <v>17</v>
      </c>
      <c r="B19">
        <v>453.63760000000002</v>
      </c>
      <c r="C19">
        <v>182.43430000000001</v>
      </c>
      <c r="D19">
        <v>730.3297</v>
      </c>
      <c r="E19">
        <v>456.54950000000002</v>
      </c>
      <c r="F19">
        <v>183.59889999999999</v>
      </c>
      <c r="G19">
        <v>734.27779999999996</v>
      </c>
      <c r="H19">
        <v>0.40215857900000002</v>
      </c>
      <c r="I19">
        <v>1.6099483999999999</v>
      </c>
      <c r="J19">
        <v>4.0582780000000002E-3</v>
      </c>
      <c r="K19">
        <v>2.0104369999999999E-3</v>
      </c>
      <c r="L19">
        <v>4.3981346999999997E-2</v>
      </c>
      <c r="M19">
        <v>1.9134059379999999</v>
      </c>
    </row>
    <row r="20" spans="1:13" x14ac:dyDescent="0.2">
      <c r="A20" t="s">
        <v>18</v>
      </c>
      <c r="B20">
        <v>0.57176941699999995</v>
      </c>
      <c r="C20">
        <v>0.218486231</v>
      </c>
      <c r="D20">
        <v>2.5815757050000001</v>
      </c>
      <c r="E20">
        <v>0.60124486600000004</v>
      </c>
      <c r="F20">
        <v>0.223238512</v>
      </c>
      <c r="G20">
        <v>1.9115818229999999</v>
      </c>
      <c r="H20" s="15">
        <v>3.8453900000000001E-5</v>
      </c>
      <c r="I20">
        <v>7.4144040000000003E-3</v>
      </c>
      <c r="J20" s="15">
        <v>3.7163600000000001E-7</v>
      </c>
      <c r="K20" s="15">
        <v>2.8431199999999999E-7</v>
      </c>
      <c r="L20">
        <v>9.1578696000000001E-2</v>
      </c>
      <c r="M20">
        <v>0.141688383</v>
      </c>
    </row>
    <row r="22" spans="1:13" x14ac:dyDescent="0.2">
      <c r="A22" t="s">
        <v>162</v>
      </c>
    </row>
    <row r="23" spans="1:13" x14ac:dyDescent="0.2">
      <c r="A23" t="s">
        <v>57</v>
      </c>
    </row>
    <row r="25" spans="1:13" x14ac:dyDescent="0.2"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</row>
    <row r="26" spans="1:13" x14ac:dyDescent="0.2">
      <c r="E26">
        <v>451.67200000000003</v>
      </c>
      <c r="F26">
        <v>181.71</v>
      </c>
      <c r="G26">
        <v>678.29399999999998</v>
      </c>
    </row>
    <row r="27" spans="1:13" x14ac:dyDescent="0.2">
      <c r="B27">
        <v>461.54199999999997</v>
      </c>
      <c r="C27">
        <v>185.697</v>
      </c>
      <c r="D27">
        <v>698.57500000000005</v>
      </c>
      <c r="E27">
        <v>452.99799999999999</v>
      </c>
      <c r="F27">
        <v>182.24799999999999</v>
      </c>
      <c r="G27">
        <v>691.83</v>
      </c>
      <c r="H27">
        <v>0.40234110899999997</v>
      </c>
      <c r="I27">
        <v>1.5135682020000001</v>
      </c>
      <c r="J27" s="12">
        <f>$J$2*H27/AVERAGE(F26/E26,F27/E27)</f>
        <v>4.0567113727517671E-3</v>
      </c>
      <c r="K27">
        <f>$K$2*I27/AVERAGE(G26/E26,G27/E27)</f>
        <v>2.0053849912351168E-3</v>
      </c>
      <c r="L27">
        <f>(J27/$J$2-1)*1000</f>
        <v>7.6760859818447713E-2</v>
      </c>
      <c r="M27">
        <f>(K27/$K$2-1)*1000</f>
        <v>-0.60386380255894601</v>
      </c>
    </row>
    <row r="28" spans="1:13" x14ac:dyDescent="0.2">
      <c r="B28">
        <v>461.98599999999999</v>
      </c>
      <c r="C28">
        <v>185.88499999999999</v>
      </c>
      <c r="D28">
        <v>706.399</v>
      </c>
      <c r="E28">
        <v>453.03399999999999</v>
      </c>
      <c r="F28">
        <v>182.27600000000001</v>
      </c>
      <c r="G28">
        <v>696.26800000000003</v>
      </c>
      <c r="H28">
        <v>0.40236152200000003</v>
      </c>
      <c r="I28">
        <v>1.529047622</v>
      </c>
      <c r="J28" s="12">
        <f t="shared" ref="J28:J36" si="4">$J$2*H28/AVERAGE(F27/E27,F28/E28)</f>
        <v>4.0567162007420516E-3</v>
      </c>
      <c r="K28">
        <f t="shared" ref="K28:K36" si="5">$K$2*I28/AVERAGE(G27/E27,G28/E28)</f>
        <v>2.0026477572254679E-3</v>
      </c>
      <c r="L28">
        <f t="shared" ref="L28:L36" si="6">(J28/$J$2-1)*1000</f>
        <v>7.7951075350579657E-2</v>
      </c>
      <c r="M28">
        <f t="shared" ref="M28:M36" si="7">(K28/$K$2-1)*1000</f>
        <v>-1.967981468277813</v>
      </c>
    </row>
    <row r="29" spans="1:13" x14ac:dyDescent="0.2">
      <c r="B29">
        <v>461.84300000000002</v>
      </c>
      <c r="C29">
        <v>185.81399999999999</v>
      </c>
      <c r="D29">
        <v>709.15499999999997</v>
      </c>
      <c r="E29">
        <v>452.80700000000002</v>
      </c>
      <c r="F29">
        <v>182.196</v>
      </c>
      <c r="G29">
        <v>698.15800000000002</v>
      </c>
      <c r="H29">
        <v>0.40233201800000001</v>
      </c>
      <c r="I29">
        <v>1.5354889650000001</v>
      </c>
      <c r="J29" s="12">
        <f t="shared" si="4"/>
        <v>4.0561421809709782E-3</v>
      </c>
      <c r="K29">
        <f t="shared" si="5"/>
        <v>2.0015346870918558E-3</v>
      </c>
      <c r="L29">
        <f t="shared" si="6"/>
        <v>-6.355858125961511E-2</v>
      </c>
      <c r="M29">
        <f t="shared" si="7"/>
        <v>-2.5226869216997683</v>
      </c>
    </row>
    <row r="30" spans="1:13" x14ac:dyDescent="0.2">
      <c r="B30">
        <v>461.58</v>
      </c>
      <c r="C30">
        <v>185.73</v>
      </c>
      <c r="D30">
        <v>710.19899999999996</v>
      </c>
      <c r="E30">
        <v>452.536</v>
      </c>
      <c r="F30">
        <v>182.089</v>
      </c>
      <c r="G30">
        <v>698.83500000000004</v>
      </c>
      <c r="H30">
        <v>0.40237770299999998</v>
      </c>
      <c r="I30">
        <v>1.53862576</v>
      </c>
      <c r="J30" s="12">
        <f t="shared" si="4"/>
        <v>4.0564538517413829E-3</v>
      </c>
      <c r="K30">
        <f t="shared" si="5"/>
        <v>2.000837919865214E-3</v>
      </c>
      <c r="L30">
        <f t="shared" si="6"/>
        <v>1.3275747308805208E-2</v>
      </c>
      <c r="M30">
        <f t="shared" si="7"/>
        <v>-2.8699252211675796</v>
      </c>
    </row>
    <row r="31" spans="1:13" x14ac:dyDescent="0.2">
      <c r="B31">
        <v>461.30799999999999</v>
      </c>
      <c r="C31">
        <v>185.60300000000001</v>
      </c>
      <c r="D31">
        <v>710.86900000000003</v>
      </c>
      <c r="E31">
        <v>452.28199999999998</v>
      </c>
      <c r="F31">
        <v>181.98099999999999</v>
      </c>
      <c r="G31">
        <v>699.17700000000002</v>
      </c>
      <c r="H31">
        <v>0.40234071500000002</v>
      </c>
      <c r="I31">
        <v>1.5409872870000001</v>
      </c>
      <c r="J31" s="12">
        <f t="shared" si="4"/>
        <v>4.0561228216822887E-3</v>
      </c>
      <c r="K31">
        <f t="shared" si="5"/>
        <v>2.0012872032276925E-3</v>
      </c>
      <c r="L31">
        <f t="shared" si="6"/>
        <v>-6.8331110765984526E-2</v>
      </c>
      <c r="M31">
        <f t="shared" si="7"/>
        <v>-2.6460220512121158</v>
      </c>
    </row>
    <row r="32" spans="1:13" x14ac:dyDescent="0.2">
      <c r="B32">
        <v>461.06900000000002</v>
      </c>
      <c r="C32">
        <v>185.51599999999999</v>
      </c>
      <c r="D32">
        <v>710.95899999999995</v>
      </c>
      <c r="E32">
        <v>452.06099999999998</v>
      </c>
      <c r="F32">
        <v>181.90100000000001</v>
      </c>
      <c r="G32">
        <v>699.27800000000002</v>
      </c>
      <c r="H32">
        <v>0.40236109399999997</v>
      </c>
      <c r="I32">
        <v>1.5419778310000001</v>
      </c>
      <c r="J32" s="12">
        <f t="shared" si="4"/>
        <v>4.0562933918932243E-3</v>
      </c>
      <c r="K32">
        <f t="shared" si="5"/>
        <v>2.0008884429693844E-3</v>
      </c>
      <c r="L32">
        <f t="shared" si="6"/>
        <v>-2.628145813421412E-2</v>
      </c>
      <c r="M32">
        <f t="shared" si="7"/>
        <v>-2.8447467166323737</v>
      </c>
    </row>
    <row r="33" spans="1:13" x14ac:dyDescent="0.2">
      <c r="B33">
        <v>460.83800000000002</v>
      </c>
      <c r="C33">
        <v>185.41800000000001</v>
      </c>
      <c r="D33">
        <v>711.10900000000004</v>
      </c>
      <c r="E33">
        <v>451.839</v>
      </c>
      <c r="F33">
        <v>181.815</v>
      </c>
      <c r="G33">
        <v>699.38</v>
      </c>
      <c r="H33">
        <v>0.40234927100000001</v>
      </c>
      <c r="I33">
        <v>1.5430777499999999</v>
      </c>
      <c r="J33" s="12">
        <f t="shared" si="4"/>
        <v>4.0560375970604369E-3</v>
      </c>
      <c r="K33">
        <f t="shared" si="5"/>
        <v>2.0010443858548247E-3</v>
      </c>
      <c r="L33">
        <f t="shared" si="6"/>
        <v>-8.9341026418221503E-2</v>
      </c>
      <c r="M33">
        <f t="shared" si="7"/>
        <v>-2.767031605639958</v>
      </c>
    </row>
    <row r="34" spans="1:13" x14ac:dyDescent="0.2">
      <c r="B34">
        <v>460.61700000000002</v>
      </c>
      <c r="C34">
        <v>185.34200000000001</v>
      </c>
      <c r="D34">
        <v>710.99199999999996</v>
      </c>
      <c r="E34">
        <v>451.64</v>
      </c>
      <c r="F34">
        <v>181.73099999999999</v>
      </c>
      <c r="G34">
        <v>699.33600000000001</v>
      </c>
      <c r="H34">
        <v>0.40237794900000001</v>
      </c>
      <c r="I34">
        <v>1.5435648070000001</v>
      </c>
      <c r="J34" s="12">
        <f t="shared" si="4"/>
        <v>4.0563333635012201E-3</v>
      </c>
      <c r="K34">
        <f t="shared" si="5"/>
        <v>2.0006608051149036E-3</v>
      </c>
      <c r="L34">
        <f t="shared" si="6"/>
        <v>-1.6427496987492241E-2</v>
      </c>
      <c r="M34">
        <f t="shared" si="7"/>
        <v>-2.9581914632594852</v>
      </c>
    </row>
    <row r="35" spans="1:13" x14ac:dyDescent="0.2">
      <c r="B35">
        <v>460.38900000000001</v>
      </c>
      <c r="C35">
        <v>185.24799999999999</v>
      </c>
      <c r="D35">
        <v>710.93299999999999</v>
      </c>
      <c r="E35">
        <v>451.404</v>
      </c>
      <c r="F35">
        <v>181.63300000000001</v>
      </c>
      <c r="G35">
        <v>699.221</v>
      </c>
      <c r="H35">
        <v>0.402371696</v>
      </c>
      <c r="I35">
        <v>1.5442010260000001</v>
      </c>
      <c r="J35" s="12">
        <f t="shared" si="4"/>
        <v>4.0563480523598044E-3</v>
      </c>
      <c r="K35">
        <f t="shared" si="5"/>
        <v>2.0007491942534033E-3</v>
      </c>
      <c r="L35">
        <f t="shared" si="6"/>
        <v>-1.2806340645821201E-2</v>
      </c>
      <c r="M35">
        <f t="shared" si="7"/>
        <v>-2.9141421840016557</v>
      </c>
    </row>
    <row r="36" spans="1:13" x14ac:dyDescent="0.2">
      <c r="B36">
        <v>460.16899999999998</v>
      </c>
      <c r="C36">
        <v>185.149</v>
      </c>
      <c r="D36">
        <v>710.81100000000004</v>
      </c>
      <c r="E36">
        <v>451.2</v>
      </c>
      <c r="F36">
        <v>181.55199999999999</v>
      </c>
      <c r="G36">
        <v>698.99900000000002</v>
      </c>
      <c r="H36">
        <v>0.40234853500000001</v>
      </c>
      <c r="I36">
        <v>1.544672614</v>
      </c>
      <c r="J36" s="12">
        <f t="shared" si="4"/>
        <v>4.0561363771687096E-3</v>
      </c>
      <c r="K36">
        <f t="shared" si="5"/>
        <v>2.0008672617124143E-3</v>
      </c>
      <c r="L36">
        <f t="shared" si="6"/>
        <v>-6.4989357876577003E-2</v>
      </c>
      <c r="M36">
        <f t="shared" si="7"/>
        <v>-2.8553025283435396</v>
      </c>
    </row>
    <row r="38" spans="1:13" x14ac:dyDescent="0.2">
      <c r="A38" t="s">
        <v>17</v>
      </c>
      <c r="B38">
        <v>461.13409999999999</v>
      </c>
      <c r="C38">
        <v>185.5402</v>
      </c>
      <c r="D38">
        <v>709.00009999999997</v>
      </c>
      <c r="E38">
        <v>452.18009999999998</v>
      </c>
      <c r="F38">
        <v>181.94220000000001</v>
      </c>
      <c r="G38">
        <v>698.04819999999995</v>
      </c>
      <c r="H38">
        <v>0.40235616099999999</v>
      </c>
      <c r="I38">
        <v>1.537521186</v>
      </c>
      <c r="J38">
        <v>4.0580290000000003E-3</v>
      </c>
      <c r="K38">
        <v>2.001591E-3</v>
      </c>
      <c r="L38">
        <v>-1.7374769000000002E-2</v>
      </c>
      <c r="M38">
        <v>-2.4949893959999998</v>
      </c>
    </row>
    <row r="39" spans="1:13" x14ac:dyDescent="0.2">
      <c r="A39" t="s">
        <v>18</v>
      </c>
      <c r="B39">
        <v>0.62089728099999997</v>
      </c>
      <c r="C39">
        <v>0.24757212200000001</v>
      </c>
      <c r="D39">
        <v>3.9394084290000002</v>
      </c>
      <c r="E39">
        <v>0.65940435200000003</v>
      </c>
      <c r="F39">
        <v>0.25878983300000002</v>
      </c>
      <c r="G39">
        <v>2.3796459030000001</v>
      </c>
      <c r="H39" s="15">
        <v>1.6285100000000001E-5</v>
      </c>
      <c r="I39">
        <v>9.6949940000000002E-3</v>
      </c>
      <c r="J39" s="15">
        <v>2.3879999999999999E-7</v>
      </c>
      <c r="K39" s="15">
        <v>1.4554000000000001E-6</v>
      </c>
      <c r="L39">
        <v>5.8845248000000003E-2</v>
      </c>
      <c r="M39">
        <v>0.72530883599999996</v>
      </c>
    </row>
    <row r="41" spans="1:13" x14ac:dyDescent="0.2">
      <c r="A41" t="s">
        <v>163</v>
      </c>
    </row>
    <row r="42" spans="1:13" x14ac:dyDescent="0.2">
      <c r="A42" t="s">
        <v>57</v>
      </c>
    </row>
    <row r="44" spans="1:13" x14ac:dyDescent="0.2"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</row>
    <row r="45" spans="1:13" x14ac:dyDescent="0.2">
      <c r="E45">
        <v>455.35199999999998</v>
      </c>
      <c r="F45">
        <v>183.161</v>
      </c>
      <c r="G45">
        <v>682.02200000000005</v>
      </c>
    </row>
    <row r="46" spans="1:13" x14ac:dyDescent="0.2">
      <c r="B46">
        <v>462.68</v>
      </c>
      <c r="C46">
        <v>186.173</v>
      </c>
      <c r="D46">
        <v>698.80700000000002</v>
      </c>
      <c r="E46">
        <v>456.57499999999999</v>
      </c>
      <c r="F46">
        <v>183.69300000000001</v>
      </c>
      <c r="G46">
        <v>694.995</v>
      </c>
      <c r="H46">
        <v>0.402378927</v>
      </c>
      <c r="I46">
        <v>1.5103445179999999</v>
      </c>
      <c r="J46" s="12">
        <f>$J$2*H46/AVERAGE(F45/E45,F46/E46)</f>
        <v>4.0573538150230669E-3</v>
      </c>
      <c r="K46">
        <f>$K$2*I46/AVERAGE(G45/E45,G46/E46)</f>
        <v>2.0070657336393703E-3</v>
      </c>
      <c r="L46">
        <f>(J46/$J$2-1)*1000</f>
        <v>0.23513830565691229</v>
      </c>
      <c r="M46">
        <f>(K46/$K$2-1)*1000</f>
        <v>0.23374467266945587</v>
      </c>
    </row>
    <row r="47" spans="1:13" x14ac:dyDescent="0.2">
      <c r="B47">
        <v>463.053</v>
      </c>
      <c r="C47">
        <v>186.30600000000001</v>
      </c>
      <c r="D47">
        <v>706.17399999999998</v>
      </c>
      <c r="E47">
        <v>456.57400000000001</v>
      </c>
      <c r="F47">
        <v>183.69200000000001</v>
      </c>
      <c r="G47">
        <v>699.37099999999998</v>
      </c>
      <c r="H47">
        <v>0.40234318600000002</v>
      </c>
      <c r="I47">
        <v>1.525039209</v>
      </c>
      <c r="J47" s="12">
        <f t="shared" ref="J47:J55" si="8">$J$2*H47/AVERAGE(F46/E46,F47/E47)</f>
        <v>4.0565576468555983E-3</v>
      </c>
      <c r="K47">
        <f t="shared" ref="K47:K55" si="9">$K$2*I47/AVERAGE(G46/E46,G47/E47)</f>
        <v>2.0040380620528621E-3</v>
      </c>
      <c r="L47">
        <f t="shared" ref="L47:L55" si="10">(J47/$J$2-1)*1000</f>
        <v>3.8863735232874674E-2</v>
      </c>
      <c r="M47">
        <f t="shared" ref="M47:M55" si="11">(K47/$K$2-1)*1000</f>
        <v>-1.2751143735766357</v>
      </c>
    </row>
    <row r="48" spans="1:13" x14ac:dyDescent="0.2">
      <c r="B48">
        <v>462.89</v>
      </c>
      <c r="C48">
        <v>186.233</v>
      </c>
      <c r="D48">
        <v>708.95500000000004</v>
      </c>
      <c r="E48">
        <v>456.339</v>
      </c>
      <c r="F48">
        <v>183.61600000000001</v>
      </c>
      <c r="G48">
        <v>701.09400000000005</v>
      </c>
      <c r="H48">
        <v>0.40232657199999999</v>
      </c>
      <c r="I48">
        <v>1.5315845109999999</v>
      </c>
      <c r="J48" s="12">
        <f t="shared" si="8"/>
        <v>4.0561918619465035E-3</v>
      </c>
      <c r="K48">
        <f t="shared" si="9"/>
        <v>2.0033555130934215E-3</v>
      </c>
      <c r="L48">
        <f t="shared" si="10"/>
        <v>-5.1311027881029148E-2</v>
      </c>
      <c r="M48">
        <f t="shared" si="11"/>
        <v>-1.6152669107761808</v>
      </c>
    </row>
    <row r="49" spans="1:13" x14ac:dyDescent="0.2">
      <c r="B49">
        <v>462.62700000000001</v>
      </c>
      <c r="C49">
        <v>186.12799999999999</v>
      </c>
      <c r="D49">
        <v>710.12800000000004</v>
      </c>
      <c r="E49">
        <v>456.06900000000002</v>
      </c>
      <c r="F49">
        <v>183.50899999999999</v>
      </c>
      <c r="G49">
        <v>701.84799999999996</v>
      </c>
      <c r="H49">
        <v>0.40232803299999997</v>
      </c>
      <c r="I49">
        <v>1.534990072</v>
      </c>
      <c r="J49" s="12">
        <f t="shared" si="8"/>
        <v>4.0559836197056384E-3</v>
      </c>
      <c r="K49">
        <f t="shared" si="9"/>
        <v>2.0031567073763678E-3</v>
      </c>
      <c r="L49">
        <f t="shared" si="10"/>
        <v>-0.10264774045010139</v>
      </c>
      <c r="M49">
        <f t="shared" si="11"/>
        <v>-1.714342981628314</v>
      </c>
    </row>
    <row r="50" spans="1:13" x14ac:dyDescent="0.2">
      <c r="B50">
        <v>462.35500000000002</v>
      </c>
      <c r="C50">
        <v>186.03899999999999</v>
      </c>
      <c r="D50">
        <v>710.71299999999997</v>
      </c>
      <c r="E50">
        <v>455.81599999999997</v>
      </c>
      <c r="F50">
        <v>183.38499999999999</v>
      </c>
      <c r="G50">
        <v>702.34400000000005</v>
      </c>
      <c r="H50">
        <v>0.40237224199999999</v>
      </c>
      <c r="I50">
        <v>1.537159674</v>
      </c>
      <c r="J50" s="12">
        <f t="shared" si="8"/>
        <v>4.0566567001067318E-3</v>
      </c>
      <c r="K50">
        <f t="shared" si="9"/>
        <v>2.0030536343599737E-3</v>
      </c>
      <c r="L50">
        <f t="shared" si="10"/>
        <v>6.3282740048187236E-2</v>
      </c>
      <c r="M50">
        <f t="shared" si="11"/>
        <v>-1.7657100631516265</v>
      </c>
    </row>
    <row r="51" spans="1:13" x14ac:dyDescent="0.2">
      <c r="B51">
        <v>462.096</v>
      </c>
      <c r="C51">
        <v>185.94399999999999</v>
      </c>
      <c r="D51">
        <v>710.96299999999997</v>
      </c>
      <c r="E51">
        <v>455.56200000000001</v>
      </c>
      <c r="F51">
        <v>183.3</v>
      </c>
      <c r="G51">
        <v>702.57899999999995</v>
      </c>
      <c r="H51">
        <v>0.40239349499999999</v>
      </c>
      <c r="I51">
        <v>1.5385617140000001</v>
      </c>
      <c r="J51" s="12">
        <f t="shared" si="8"/>
        <v>4.0569262793432445E-3</v>
      </c>
      <c r="K51">
        <f t="shared" si="9"/>
        <v>2.0027234349595698E-3</v>
      </c>
      <c r="L51">
        <f t="shared" si="10"/>
        <v>0.1297404948339409</v>
      </c>
      <c r="M51">
        <f t="shared" si="11"/>
        <v>-1.9302669967982133</v>
      </c>
    </row>
    <row r="52" spans="1:13" x14ac:dyDescent="0.2">
      <c r="B52">
        <v>461.86700000000002</v>
      </c>
      <c r="C52">
        <v>185.84800000000001</v>
      </c>
      <c r="D52">
        <v>711.12</v>
      </c>
      <c r="E52">
        <v>455.34</v>
      </c>
      <c r="F52">
        <v>183.21899999999999</v>
      </c>
      <c r="G52">
        <v>702.72799999999995</v>
      </c>
      <c r="H52">
        <v>0.40238458900000001</v>
      </c>
      <c r="I52">
        <v>1.5396650430000001</v>
      </c>
      <c r="J52" s="12">
        <f t="shared" si="8"/>
        <v>4.0565541115256173E-3</v>
      </c>
      <c r="K52">
        <f t="shared" si="9"/>
        <v>2.0025656055245897E-3</v>
      </c>
      <c r="L52">
        <f t="shared" si="10"/>
        <v>3.7992191504132578E-2</v>
      </c>
      <c r="M52">
        <f t="shared" si="11"/>
        <v>-2.0089222815373731</v>
      </c>
    </row>
    <row r="53" spans="1:13" x14ac:dyDescent="0.2">
      <c r="B53">
        <v>461.63099999999997</v>
      </c>
      <c r="C53">
        <v>185.73400000000001</v>
      </c>
      <c r="D53">
        <v>711.13900000000001</v>
      </c>
      <c r="E53">
        <v>455.11599999999999</v>
      </c>
      <c r="F53">
        <v>183.126</v>
      </c>
      <c r="G53">
        <v>702.73699999999997</v>
      </c>
      <c r="H53">
        <v>0.40234319000000002</v>
      </c>
      <c r="I53">
        <v>1.540489671</v>
      </c>
      <c r="J53" s="12">
        <f t="shared" si="8"/>
        <v>4.056076370490067E-3</v>
      </c>
      <c r="K53">
        <f t="shared" si="9"/>
        <v>2.0024320385920048E-3</v>
      </c>
      <c r="L53">
        <f t="shared" si="10"/>
        <v>-7.9782445008613756E-2</v>
      </c>
      <c r="M53">
        <f t="shared" si="11"/>
        <v>-2.0754861966622018</v>
      </c>
    </row>
    <row r="54" spans="1:13" x14ac:dyDescent="0.2">
      <c r="B54">
        <v>461.41399999999999</v>
      </c>
      <c r="C54">
        <v>185.637</v>
      </c>
      <c r="D54">
        <v>711.09500000000003</v>
      </c>
      <c r="E54">
        <v>454.892</v>
      </c>
      <c r="F54">
        <v>183.018</v>
      </c>
      <c r="G54">
        <v>702.68100000000004</v>
      </c>
      <c r="H54">
        <v>0.40232269900000001</v>
      </c>
      <c r="I54">
        <v>1.541121103</v>
      </c>
      <c r="J54" s="12">
        <f t="shared" si="8"/>
        <v>4.0560995353264555E-3</v>
      </c>
      <c r="K54">
        <f t="shared" si="9"/>
        <v>2.0023340760356224E-3</v>
      </c>
      <c r="L54">
        <f t="shared" si="10"/>
        <v>-7.4071756617777318E-2</v>
      </c>
      <c r="M54">
        <f t="shared" si="11"/>
        <v>-2.1243064485182428</v>
      </c>
    </row>
    <row r="55" spans="1:13" x14ac:dyDescent="0.2">
      <c r="B55">
        <v>461.197</v>
      </c>
      <c r="C55">
        <v>185.57599999999999</v>
      </c>
      <c r="D55">
        <v>711.01499999999999</v>
      </c>
      <c r="E55">
        <v>454.69099999999997</v>
      </c>
      <c r="F55">
        <v>182.95599999999999</v>
      </c>
      <c r="G55">
        <v>702.43600000000004</v>
      </c>
      <c r="H55">
        <v>0.40237879399999998</v>
      </c>
      <c r="I55">
        <v>1.541672658</v>
      </c>
      <c r="J55" s="12">
        <f t="shared" si="8"/>
        <v>4.05665389117775E-3</v>
      </c>
      <c r="K55">
        <f t="shared" si="9"/>
        <v>2.0025441812623664E-3</v>
      </c>
      <c r="L55">
        <f t="shared" si="10"/>
        <v>6.2590271607820824E-2</v>
      </c>
      <c r="M55">
        <f t="shared" si="11"/>
        <v>-2.0195991964342408</v>
      </c>
    </row>
    <row r="57" spans="1:13" x14ac:dyDescent="0.2">
      <c r="A57" t="s">
        <v>17</v>
      </c>
      <c r="B57">
        <v>462.18099999999998</v>
      </c>
      <c r="C57">
        <v>185.96180000000001</v>
      </c>
      <c r="D57">
        <v>709.01089999999999</v>
      </c>
      <c r="E57">
        <v>455.69740000000002</v>
      </c>
      <c r="F57">
        <v>183.35140000000001</v>
      </c>
      <c r="G57">
        <v>701.28129999999999</v>
      </c>
      <c r="H57">
        <v>0.40235717300000001</v>
      </c>
      <c r="I57">
        <v>1.5340628169999999</v>
      </c>
      <c r="J57">
        <v>4.0582049999999996E-3</v>
      </c>
      <c r="K57">
        <v>2.003328E-3</v>
      </c>
      <c r="L57">
        <v>2.5979477000000001E-2</v>
      </c>
      <c r="M57">
        <v>-1.629527078</v>
      </c>
    </row>
    <row r="58" spans="1:13" x14ac:dyDescent="0.2">
      <c r="A58" t="s">
        <v>18</v>
      </c>
      <c r="B58">
        <v>0.64170986900000004</v>
      </c>
      <c r="C58">
        <v>0.25597473799999998</v>
      </c>
      <c r="D58">
        <v>3.9081603359999999</v>
      </c>
      <c r="E58">
        <v>0.68702388800000003</v>
      </c>
      <c r="F58">
        <v>0.27226465900000002</v>
      </c>
      <c r="G58">
        <v>2.445878531</v>
      </c>
      <c r="H58" s="15">
        <v>2.7088099999999999E-5</v>
      </c>
      <c r="I58">
        <v>9.7822629999999994E-3</v>
      </c>
      <c r="J58" s="15">
        <v>4.3047000000000002E-7</v>
      </c>
      <c r="K58" s="15">
        <v>1.41154E-6</v>
      </c>
      <c r="L58">
        <v>0.106076793</v>
      </c>
      <c r="M58">
        <v>0.70344868800000004</v>
      </c>
    </row>
    <row r="60" spans="1:13" x14ac:dyDescent="0.2">
      <c r="A60" t="s">
        <v>164</v>
      </c>
    </row>
    <row r="61" spans="1:13" x14ac:dyDescent="0.2">
      <c r="A61" t="s">
        <v>57</v>
      </c>
    </row>
    <row r="63" spans="1:13" x14ac:dyDescent="0.2"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</row>
    <row r="64" spans="1:13" x14ac:dyDescent="0.2">
      <c r="E64">
        <v>454.85399999999998</v>
      </c>
      <c r="F64">
        <v>183.00700000000001</v>
      </c>
      <c r="G64">
        <v>677.59</v>
      </c>
    </row>
    <row r="65" spans="1:13" x14ac:dyDescent="0.2">
      <c r="B65">
        <v>458.565</v>
      </c>
      <c r="C65">
        <v>184.499</v>
      </c>
      <c r="D65">
        <v>690.93200000000002</v>
      </c>
      <c r="E65">
        <v>456.41800000000001</v>
      </c>
      <c r="F65">
        <v>183.624</v>
      </c>
      <c r="G65">
        <v>692.77800000000002</v>
      </c>
      <c r="H65">
        <v>0.40233966900000001</v>
      </c>
      <c r="I65">
        <v>1.5067276590000001</v>
      </c>
      <c r="J65" s="12">
        <f>$J$2*H65/AVERAGE(F64/E64,F65/E65)</f>
        <v>4.0565090227090636E-3</v>
      </c>
      <c r="K65">
        <f>$K$2*I65/AVERAGE(G64/E64,G65/E65)</f>
        <v>2.0105397055954974E-3</v>
      </c>
      <c r="L65">
        <f>(J65/$J$2-1)*1000</f>
        <v>2.6876715576218402E-2</v>
      </c>
      <c r="M65">
        <f>(K65/$K$2-1)*1000</f>
        <v>1.9650202957472995</v>
      </c>
    </row>
    <row r="66" spans="1:13" x14ac:dyDescent="0.2">
      <c r="B66">
        <v>459.09699999999998</v>
      </c>
      <c r="C66">
        <v>184.71299999999999</v>
      </c>
      <c r="D66">
        <v>699.57799999999997</v>
      </c>
      <c r="E66">
        <v>456.49700000000001</v>
      </c>
      <c r="F66">
        <v>183.64599999999999</v>
      </c>
      <c r="G66">
        <v>697.81</v>
      </c>
      <c r="H66">
        <v>0.40234047499999998</v>
      </c>
      <c r="I66">
        <v>1.523812124</v>
      </c>
      <c r="J66" s="12">
        <f t="shared" ref="J66:J74" si="12">$J$2*H66/AVERAGE(F65/E65,F66/E66)</f>
        <v>4.0567606535559129E-3</v>
      </c>
      <c r="K66">
        <f t="shared" ref="K66:K74" si="13">$K$2*I66/AVERAGE(G65/E65,G66/E66)</f>
        <v>2.00735191760632E-3</v>
      </c>
      <c r="L66">
        <f t="shared" ref="L66:L74" si="14">(J66/$J$2-1)*1000</f>
        <v>8.8909761343236582E-2</v>
      </c>
      <c r="M66">
        <f t="shared" ref="M66:M74" si="15">(K66/$K$2-1)*1000</f>
        <v>0.37636624012971076</v>
      </c>
    </row>
    <row r="67" spans="1:13" x14ac:dyDescent="0.2">
      <c r="B67">
        <v>458.96499999999997</v>
      </c>
      <c r="C67">
        <v>184.666</v>
      </c>
      <c r="D67">
        <v>702.55799999999999</v>
      </c>
      <c r="E67">
        <v>456.26799999999997</v>
      </c>
      <c r="F67">
        <v>183.57900000000001</v>
      </c>
      <c r="G67">
        <v>699.83699999999999</v>
      </c>
      <c r="H67">
        <v>0.40235386200000001</v>
      </c>
      <c r="I67">
        <v>1.5307433340000001</v>
      </c>
      <c r="J67" s="12">
        <f t="shared" si="12"/>
        <v>4.0567260423555141E-3</v>
      </c>
      <c r="K67">
        <f t="shared" si="13"/>
        <v>2.0059669239887745E-3</v>
      </c>
      <c r="L67">
        <f t="shared" si="14"/>
        <v>8.0377269380260685E-2</v>
      </c>
      <c r="M67">
        <f t="shared" si="15"/>
        <v>-0.31385397996919195</v>
      </c>
    </row>
    <row r="68" spans="1:13" x14ac:dyDescent="0.2">
      <c r="B68">
        <v>458.70400000000001</v>
      </c>
      <c r="C68">
        <v>184.56399999999999</v>
      </c>
      <c r="D68">
        <v>703.95899999999995</v>
      </c>
      <c r="E68">
        <v>455.99200000000002</v>
      </c>
      <c r="F68">
        <v>183.47</v>
      </c>
      <c r="G68">
        <v>700.702</v>
      </c>
      <c r="H68">
        <v>0.40235947100000002</v>
      </c>
      <c r="I68">
        <v>1.5346672450000001</v>
      </c>
      <c r="J68" s="12">
        <f t="shared" si="12"/>
        <v>4.0564823371823083E-3</v>
      </c>
      <c r="K68">
        <f t="shared" si="13"/>
        <v>2.0058461674972187E-3</v>
      </c>
      <c r="L68">
        <f t="shared" si="14"/>
        <v>2.029809247328096E-2</v>
      </c>
      <c r="M68">
        <f t="shared" si="15"/>
        <v>-0.37403373179190069</v>
      </c>
    </row>
    <row r="69" spans="1:13" x14ac:dyDescent="0.2">
      <c r="B69">
        <v>458.43200000000002</v>
      </c>
      <c r="C69">
        <v>184.46199999999999</v>
      </c>
      <c r="D69">
        <v>704.56299999999999</v>
      </c>
      <c r="E69">
        <v>455.726</v>
      </c>
      <c r="F69">
        <v>183.37700000000001</v>
      </c>
      <c r="G69">
        <v>701.14800000000002</v>
      </c>
      <c r="H69">
        <v>0.40237672400000002</v>
      </c>
      <c r="I69">
        <v>1.536896273</v>
      </c>
      <c r="J69" s="12">
        <f t="shared" si="12"/>
        <v>4.0564784854675269E-3</v>
      </c>
      <c r="K69">
        <f t="shared" si="13"/>
        <v>2.005688837597571E-3</v>
      </c>
      <c r="L69">
        <f t="shared" si="14"/>
        <v>1.9348552294351506E-2</v>
      </c>
      <c r="M69">
        <f t="shared" si="15"/>
        <v>-0.4524400699781328</v>
      </c>
    </row>
    <row r="70" spans="1:13" x14ac:dyDescent="0.2">
      <c r="B70">
        <v>458.17099999999999</v>
      </c>
      <c r="C70">
        <v>184.352</v>
      </c>
      <c r="D70">
        <v>704.82500000000005</v>
      </c>
      <c r="E70">
        <v>455.47699999999998</v>
      </c>
      <c r="F70">
        <v>183.256</v>
      </c>
      <c r="G70">
        <v>701.43499999999995</v>
      </c>
      <c r="H70">
        <v>0.40236519199999998</v>
      </c>
      <c r="I70">
        <v>1.5383437900000001</v>
      </c>
      <c r="J70" s="12">
        <f t="shared" si="12"/>
        <v>4.0564373488590245E-3</v>
      </c>
      <c r="K70">
        <f t="shared" si="13"/>
        <v>2.0053953813280231E-3</v>
      </c>
      <c r="L70">
        <f t="shared" si="14"/>
        <v>9.2073905493261776E-3</v>
      </c>
      <c r="M70">
        <f t="shared" si="15"/>
        <v>-0.59868583486155647</v>
      </c>
    </row>
    <row r="71" spans="1:13" x14ac:dyDescent="0.2">
      <c r="B71">
        <v>457.92599999999999</v>
      </c>
      <c r="C71">
        <v>184.25200000000001</v>
      </c>
      <c r="D71">
        <v>704.91700000000003</v>
      </c>
      <c r="E71">
        <v>455.24400000000003</v>
      </c>
      <c r="F71">
        <v>183.17599999999999</v>
      </c>
      <c r="G71">
        <v>701.58900000000006</v>
      </c>
      <c r="H71">
        <v>0.40236166099999998</v>
      </c>
      <c r="I71">
        <v>1.539370398</v>
      </c>
      <c r="J71" s="12">
        <f t="shared" si="12"/>
        <v>4.0564798229595078E-3</v>
      </c>
      <c r="K71">
        <f t="shared" si="13"/>
        <v>2.0050418197443257E-3</v>
      </c>
      <c r="L71">
        <f t="shared" si="14"/>
        <v>1.9678276182766297E-2</v>
      </c>
      <c r="M71">
        <f t="shared" si="15"/>
        <v>-0.77488545847470558</v>
      </c>
    </row>
    <row r="72" spans="1:13" x14ac:dyDescent="0.2">
      <c r="B72">
        <v>457.69499999999999</v>
      </c>
      <c r="C72">
        <v>184.143</v>
      </c>
      <c r="D72">
        <v>705.04399999999998</v>
      </c>
      <c r="E72">
        <v>455.01299999999998</v>
      </c>
      <c r="F72">
        <v>183.06800000000001</v>
      </c>
      <c r="G72">
        <v>701.53200000000004</v>
      </c>
      <c r="H72">
        <v>0.40232749200000001</v>
      </c>
      <c r="I72">
        <v>1.5404230699999999</v>
      </c>
      <c r="J72" s="12">
        <f t="shared" si="12"/>
        <v>4.0561499079744814E-3</v>
      </c>
      <c r="K72">
        <f t="shared" si="13"/>
        <v>2.0052521361919014E-3</v>
      </c>
      <c r="L72">
        <f t="shared" si="14"/>
        <v>-6.165368935961979E-2</v>
      </c>
      <c r="M72">
        <f t="shared" si="15"/>
        <v>-0.67007294316989707</v>
      </c>
    </row>
    <row r="73" spans="1:13" x14ac:dyDescent="0.2">
      <c r="B73">
        <v>457.47</v>
      </c>
      <c r="C73">
        <v>184.09100000000001</v>
      </c>
      <c r="D73">
        <v>705.06299999999999</v>
      </c>
      <c r="E73">
        <v>454.77699999999999</v>
      </c>
      <c r="F73">
        <v>183.00299999999999</v>
      </c>
      <c r="G73">
        <v>701.63099999999997</v>
      </c>
      <c r="H73">
        <v>0.40241132699999999</v>
      </c>
      <c r="I73">
        <v>1.5412217859999999</v>
      </c>
      <c r="J73" s="12">
        <f t="shared" si="12"/>
        <v>4.0568298664066067E-3</v>
      </c>
      <c r="K73">
        <f t="shared" si="13"/>
        <v>2.0052024708016314E-3</v>
      </c>
      <c r="L73">
        <f t="shared" si="14"/>
        <v>0.10597239093934618</v>
      </c>
      <c r="M73">
        <f t="shared" si="15"/>
        <v>-0.69482400062548244</v>
      </c>
    </row>
    <row r="74" spans="1:13" x14ac:dyDescent="0.2">
      <c r="B74">
        <v>457.25200000000001</v>
      </c>
      <c r="C74">
        <v>183.96700000000001</v>
      </c>
      <c r="D74">
        <v>705.03499999999997</v>
      </c>
      <c r="E74">
        <v>454.55799999999999</v>
      </c>
      <c r="F74">
        <v>182.89099999999999</v>
      </c>
      <c r="G74">
        <v>701.4</v>
      </c>
      <c r="H74">
        <v>0.402332093</v>
      </c>
      <c r="I74">
        <v>1.54189664</v>
      </c>
      <c r="J74" s="12">
        <f t="shared" si="12"/>
        <v>4.0559638609884872E-3</v>
      </c>
      <c r="K74">
        <f t="shared" si="13"/>
        <v>2.0052659925842002E-3</v>
      </c>
      <c r="L74">
        <f t="shared" si="14"/>
        <v>-0.10751873866299277</v>
      </c>
      <c r="M74">
        <f t="shared" si="15"/>
        <v>-0.66316752351947006</v>
      </c>
    </row>
    <row r="76" spans="1:13" x14ac:dyDescent="0.2">
      <c r="A76" t="s">
        <v>17</v>
      </c>
      <c r="B76">
        <v>458.22770000000003</v>
      </c>
      <c r="C76">
        <v>184.37090000000001</v>
      </c>
      <c r="D76">
        <v>702.64739999999995</v>
      </c>
      <c r="E76">
        <v>455.59699999999998</v>
      </c>
      <c r="F76">
        <v>183.309</v>
      </c>
      <c r="G76">
        <v>699.98620000000005</v>
      </c>
      <c r="H76">
        <v>0.40235679699999999</v>
      </c>
      <c r="I76">
        <v>1.533410232</v>
      </c>
      <c r="J76">
        <v>4.0581819999999996E-3</v>
      </c>
      <c r="K76">
        <v>2.0061559999999998E-3</v>
      </c>
      <c r="L76">
        <v>2.0149601999999999E-2</v>
      </c>
      <c r="M76">
        <v>-0.22005770099999999</v>
      </c>
    </row>
    <row r="77" spans="1:13" x14ac:dyDescent="0.2">
      <c r="A77" t="s">
        <v>18</v>
      </c>
      <c r="B77">
        <v>0.63120450100000003</v>
      </c>
      <c r="C77">
        <v>0.25254810300000002</v>
      </c>
      <c r="D77">
        <v>4.4627109149999997</v>
      </c>
      <c r="E77">
        <v>0.69433693399999996</v>
      </c>
      <c r="F77">
        <v>0.271452472</v>
      </c>
      <c r="G77">
        <v>2.7956332540000002</v>
      </c>
      <c r="H77" s="15">
        <v>2.4741700000000001E-5</v>
      </c>
      <c r="I77">
        <v>1.0888379E-2</v>
      </c>
      <c r="J77" s="15">
        <v>2.6671799999999999E-7</v>
      </c>
      <c r="K77" s="15">
        <v>1.6778099999999999E-6</v>
      </c>
      <c r="L77">
        <v>6.5724795000000003E-2</v>
      </c>
      <c r="M77">
        <v>0.83614535400000001</v>
      </c>
    </row>
    <row r="79" spans="1:13" x14ac:dyDescent="0.2">
      <c r="A79" t="s">
        <v>165</v>
      </c>
      <c r="C79" t="s">
        <v>166</v>
      </c>
    </row>
    <row r="80" spans="1:13" x14ac:dyDescent="0.2">
      <c r="A80" t="s">
        <v>57</v>
      </c>
    </row>
    <row r="82" spans="1:13" x14ac:dyDescent="0.2"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</row>
    <row r="83" spans="1:13" x14ac:dyDescent="0.2">
      <c r="E83">
        <v>557.96</v>
      </c>
      <c r="F83">
        <v>224.55199999999999</v>
      </c>
      <c r="G83">
        <v>843.09799999999996</v>
      </c>
    </row>
    <row r="84" spans="1:13" x14ac:dyDescent="0.2">
      <c r="B84">
        <v>557.68600000000004</v>
      </c>
      <c r="C84">
        <v>224.47</v>
      </c>
      <c r="D84">
        <v>845.69200000000001</v>
      </c>
      <c r="E84">
        <v>557.76900000000001</v>
      </c>
      <c r="F84">
        <v>224.49700000000001</v>
      </c>
      <c r="G84">
        <v>847.40300000000002</v>
      </c>
      <c r="H84">
        <v>0.40250248500000002</v>
      </c>
      <c r="I84">
        <v>1.5164298380000001</v>
      </c>
      <c r="J84" s="12">
        <f>$J$2*H84/AVERAGE(F83/E83,F84/E84)</f>
        <v>4.0567133777379026E-3</v>
      </c>
      <c r="K84">
        <f>$K$2*I84/AVERAGE(G83/E83,G84/E84)</f>
        <v>2.0082857317827761E-3</v>
      </c>
      <c r="L84">
        <f>(J84/$J$2-1)*1000</f>
        <v>7.7255137043374944E-2</v>
      </c>
      <c r="M84">
        <f>(K84/$K$2-1)*1000</f>
        <v>0.84173836765399912</v>
      </c>
    </row>
    <row r="85" spans="1:13" x14ac:dyDescent="0.2">
      <c r="B85">
        <v>557.31299999999999</v>
      </c>
      <c r="C85">
        <v>224.31700000000001</v>
      </c>
      <c r="D85">
        <v>848.34299999999996</v>
      </c>
      <c r="E85">
        <v>557.36099999999999</v>
      </c>
      <c r="F85">
        <v>224.322</v>
      </c>
      <c r="G85">
        <v>849.19299999999998</v>
      </c>
      <c r="H85">
        <v>0.40249702300000001</v>
      </c>
      <c r="I85">
        <v>1.522202869</v>
      </c>
      <c r="J85" s="12">
        <f t="shared" ref="J85:J93" si="16">$J$2*H85/AVERAGE(F84/E84,F85/E85)</f>
        <v>4.0565582471764686E-3</v>
      </c>
      <c r="K85">
        <f t="shared" ref="K85:K93" si="17">$K$2*I85/AVERAGE(G84/E84,G85/E85)</f>
        <v>2.0076105326112771E-3</v>
      </c>
      <c r="L85">
        <f t="shared" ref="L85:L93" si="18">(J85/$J$2-1)*1000</f>
        <v>3.901172874187786E-2</v>
      </c>
      <c r="M85">
        <f t="shared" ref="M85:M93" si="19">(K85/$K$2-1)*1000</f>
        <v>0.50524864318268747</v>
      </c>
    </row>
    <row r="86" spans="1:13" x14ac:dyDescent="0.2">
      <c r="B86">
        <v>556.90800000000002</v>
      </c>
      <c r="C86">
        <v>224.14599999999999</v>
      </c>
      <c r="D86">
        <v>849.524</v>
      </c>
      <c r="E86">
        <v>556.95500000000004</v>
      </c>
      <c r="F86">
        <v>224.178</v>
      </c>
      <c r="G86">
        <v>849.93299999999999</v>
      </c>
      <c r="H86">
        <v>0.40248266799999999</v>
      </c>
      <c r="I86">
        <v>1.5254297999999999</v>
      </c>
      <c r="J86" s="12">
        <f t="shared" si="16"/>
        <v>4.056335510050235E-3</v>
      </c>
      <c r="K86">
        <f t="shared" si="17"/>
        <v>2.0074048764647475E-3</v>
      </c>
      <c r="L86">
        <f t="shared" si="18"/>
        <v>-1.5898321113483327E-2</v>
      </c>
      <c r="M86">
        <f t="shared" si="19"/>
        <v>0.40275861801286617</v>
      </c>
    </row>
    <row r="87" spans="1:13" x14ac:dyDescent="0.2">
      <c r="B87">
        <v>556.50800000000004</v>
      </c>
      <c r="C87">
        <v>223.99199999999999</v>
      </c>
      <c r="D87">
        <v>850.096</v>
      </c>
      <c r="E87">
        <v>556.57899999999995</v>
      </c>
      <c r="F87">
        <v>224.03700000000001</v>
      </c>
      <c r="G87">
        <v>850.27499999999998</v>
      </c>
      <c r="H87">
        <v>0.40249679900000002</v>
      </c>
      <c r="I87">
        <v>1.5275556450000001</v>
      </c>
      <c r="J87" s="12">
        <f t="shared" si="16"/>
        <v>4.0562087445558479E-3</v>
      </c>
      <c r="K87">
        <f t="shared" si="17"/>
        <v>2.0075135318318011E-3</v>
      </c>
      <c r="L87">
        <f t="shared" si="18"/>
        <v>-4.7149059301809793E-2</v>
      </c>
      <c r="M87">
        <f t="shared" si="19"/>
        <v>0.45690769885520233</v>
      </c>
    </row>
    <row r="88" spans="1:13" x14ac:dyDescent="0.2">
      <c r="B88">
        <v>556.15599999999995</v>
      </c>
      <c r="C88">
        <v>223.875</v>
      </c>
      <c r="D88">
        <v>850.30799999999999</v>
      </c>
      <c r="E88">
        <v>556.20000000000005</v>
      </c>
      <c r="F88">
        <v>223.87</v>
      </c>
      <c r="G88">
        <v>850.428</v>
      </c>
      <c r="H88">
        <v>0.40253912200000003</v>
      </c>
      <c r="I88">
        <v>1.5289011450000001</v>
      </c>
      <c r="J88" s="12">
        <f t="shared" si="16"/>
        <v>4.0566724742563069E-3</v>
      </c>
      <c r="K88">
        <f t="shared" si="17"/>
        <v>2.0073351052104886E-3</v>
      </c>
      <c r="L88">
        <f t="shared" si="18"/>
        <v>6.7171446678671032E-2</v>
      </c>
      <c r="M88">
        <f t="shared" si="19"/>
        <v>0.36798767765522378</v>
      </c>
    </row>
    <row r="89" spans="1:13" x14ac:dyDescent="0.2">
      <c r="B89">
        <v>555.79100000000005</v>
      </c>
      <c r="C89">
        <v>223.71799999999999</v>
      </c>
      <c r="D89">
        <v>850.43499999999995</v>
      </c>
      <c r="E89">
        <v>555.86400000000003</v>
      </c>
      <c r="F89">
        <v>223.72499999999999</v>
      </c>
      <c r="G89">
        <v>850.58900000000006</v>
      </c>
      <c r="H89">
        <v>0.40252129199999997</v>
      </c>
      <c r="I89">
        <v>1.5301338209999999</v>
      </c>
      <c r="J89" s="12">
        <f t="shared" si="16"/>
        <v>4.0567121271250063E-3</v>
      </c>
      <c r="K89">
        <f t="shared" si="17"/>
        <v>2.0072921427899243E-3</v>
      </c>
      <c r="L89">
        <f t="shared" si="18"/>
        <v>7.6946830935398225E-2</v>
      </c>
      <c r="M89">
        <f t="shared" si="19"/>
        <v>0.34657708701990586</v>
      </c>
    </row>
    <row r="90" spans="1:13" x14ac:dyDescent="0.2">
      <c r="B90">
        <v>555.47699999999998</v>
      </c>
      <c r="C90">
        <v>223.57599999999999</v>
      </c>
      <c r="D90">
        <v>850.41499999999996</v>
      </c>
      <c r="E90">
        <v>555.548</v>
      </c>
      <c r="F90">
        <v>223.595</v>
      </c>
      <c r="G90">
        <v>850.49199999999996</v>
      </c>
      <c r="H90">
        <v>0.402493394</v>
      </c>
      <c r="I90">
        <v>1.530964851</v>
      </c>
      <c r="J90" s="12">
        <f t="shared" si="16"/>
        <v>4.0565449902124325E-3</v>
      </c>
      <c r="K90">
        <f t="shared" si="17"/>
        <v>2.0071294066017504E-3</v>
      </c>
      <c r="L90">
        <f t="shared" si="18"/>
        <v>3.5743568788326741E-2</v>
      </c>
      <c r="M90">
        <f t="shared" si="19"/>
        <v>0.26547649117847349</v>
      </c>
    </row>
    <row r="91" spans="1:13" x14ac:dyDescent="0.2">
      <c r="B91">
        <v>555.15800000000002</v>
      </c>
      <c r="C91">
        <v>223.46</v>
      </c>
      <c r="D91">
        <v>850.45799999999997</v>
      </c>
      <c r="E91">
        <v>555.23199999999997</v>
      </c>
      <c r="F91">
        <v>223.46899999999999</v>
      </c>
      <c r="G91">
        <v>850.29700000000003</v>
      </c>
      <c r="H91">
        <v>0.40251547399999998</v>
      </c>
      <c r="I91">
        <v>1.5319203379999999</v>
      </c>
      <c r="J91" s="12">
        <f t="shared" si="16"/>
        <v>4.0567823346740715E-3</v>
      </c>
      <c r="K91">
        <f t="shared" si="17"/>
        <v>2.0075846589268365E-3</v>
      </c>
      <c r="L91">
        <f t="shared" si="18"/>
        <v>9.4254677564187261E-2</v>
      </c>
      <c r="M91">
        <f t="shared" si="19"/>
        <v>0.49235433093230974</v>
      </c>
    </row>
    <row r="92" spans="1:13" x14ac:dyDescent="0.2">
      <c r="B92">
        <v>554.83100000000002</v>
      </c>
      <c r="C92">
        <v>223.31399999999999</v>
      </c>
      <c r="D92">
        <v>850.22500000000002</v>
      </c>
      <c r="E92">
        <v>554.90099999999995</v>
      </c>
      <c r="F92">
        <v>223.37299999999999</v>
      </c>
      <c r="G92">
        <v>850.21400000000006</v>
      </c>
      <c r="H92">
        <v>0.40248917699999998</v>
      </c>
      <c r="I92">
        <v>1.5324035199999999</v>
      </c>
      <c r="J92" s="12">
        <f t="shared" si="16"/>
        <v>4.0561685711799468E-3</v>
      </c>
      <c r="K92">
        <f t="shared" si="17"/>
        <v>2.0073761965711109E-3</v>
      </c>
      <c r="L92">
        <f t="shared" si="18"/>
        <v>-5.705276108203261E-2</v>
      </c>
      <c r="M92">
        <f t="shared" si="19"/>
        <v>0.38846581388174428</v>
      </c>
    </row>
    <row r="93" spans="1:13" x14ac:dyDescent="0.2">
      <c r="B93">
        <v>554.505</v>
      </c>
      <c r="C93">
        <v>223.19399999999999</v>
      </c>
      <c r="D93">
        <v>849.98500000000001</v>
      </c>
      <c r="E93">
        <v>554.57500000000005</v>
      </c>
      <c r="F93">
        <v>223.215</v>
      </c>
      <c r="G93">
        <v>849.91899999999998</v>
      </c>
      <c r="H93">
        <v>0.40250965799999999</v>
      </c>
      <c r="I93">
        <v>1.532872078</v>
      </c>
      <c r="J93" s="12">
        <f t="shared" si="16"/>
        <v>4.0562802229630228E-3</v>
      </c>
      <c r="K93">
        <f t="shared" si="17"/>
        <v>2.0072478764148415E-3</v>
      </c>
      <c r="L93">
        <f t="shared" si="18"/>
        <v>-2.9527915633820179E-2</v>
      </c>
      <c r="M93">
        <f t="shared" si="19"/>
        <v>0.32451666250565836</v>
      </c>
    </row>
    <row r="95" spans="1:13" x14ac:dyDescent="0.2">
      <c r="A95" t="s">
        <v>17</v>
      </c>
      <c r="B95">
        <v>556.03330000000005</v>
      </c>
      <c r="C95">
        <v>223.80619999999999</v>
      </c>
      <c r="D95">
        <v>849.54809999999998</v>
      </c>
      <c r="E95">
        <v>556.09839999999997</v>
      </c>
      <c r="F95">
        <v>223.82810000000001</v>
      </c>
      <c r="G95">
        <v>849.87429999999995</v>
      </c>
      <c r="H95">
        <v>0.40250470900000002</v>
      </c>
      <c r="I95">
        <v>1.527881391</v>
      </c>
      <c r="J95">
        <v>4.0581979999999998E-3</v>
      </c>
      <c r="K95">
        <v>2.0074789999999999E-3</v>
      </c>
      <c r="L95">
        <v>2.4075533E-2</v>
      </c>
      <c r="M95">
        <v>0.43920313900000002</v>
      </c>
    </row>
    <row r="96" spans="1:13" x14ac:dyDescent="0.2">
      <c r="A96" t="s">
        <v>18</v>
      </c>
      <c r="B96">
        <v>1.0692728629999999</v>
      </c>
      <c r="C96">
        <v>0.42868553599999998</v>
      </c>
      <c r="D96">
        <v>1.4987067350000001</v>
      </c>
      <c r="E96">
        <v>1.0657898690000001</v>
      </c>
      <c r="F96">
        <v>0.42636902399999999</v>
      </c>
      <c r="G96">
        <v>0.95629505599999998</v>
      </c>
      <c r="H96" s="15">
        <v>1.6935500000000001E-5</v>
      </c>
      <c r="I96">
        <v>5.236526E-3</v>
      </c>
      <c r="J96" s="15">
        <v>2.2992299999999999E-7</v>
      </c>
      <c r="K96" s="15">
        <v>3.2107099999999998E-7</v>
      </c>
      <c r="L96">
        <v>5.6657870999999999E-2</v>
      </c>
      <c r="M96">
        <v>0.16000790300000001</v>
      </c>
    </row>
    <row r="98" spans="1:13" x14ac:dyDescent="0.2">
      <c r="A98" t="s">
        <v>167</v>
      </c>
    </row>
    <row r="99" spans="1:13" x14ac:dyDescent="0.2">
      <c r="A99" t="s">
        <v>57</v>
      </c>
    </row>
    <row r="101" spans="1:13" x14ac:dyDescent="0.2"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</row>
    <row r="102" spans="1:13" x14ac:dyDescent="0.2">
      <c r="E102">
        <v>555.779</v>
      </c>
      <c r="F102">
        <v>223.643</v>
      </c>
      <c r="G102">
        <v>826.21400000000006</v>
      </c>
    </row>
    <row r="103" spans="1:13" x14ac:dyDescent="0.2">
      <c r="B103">
        <v>562.08100000000002</v>
      </c>
      <c r="C103">
        <v>226.209</v>
      </c>
      <c r="D103">
        <v>842.06600000000003</v>
      </c>
      <c r="E103">
        <v>556.625</v>
      </c>
      <c r="F103">
        <v>223.99199999999999</v>
      </c>
      <c r="G103">
        <v>838.98299999999995</v>
      </c>
      <c r="H103">
        <v>0.40244835499999998</v>
      </c>
      <c r="I103">
        <v>1.4981222510000001</v>
      </c>
      <c r="J103" s="12">
        <f>$J$2*H103/AVERAGE(F102/E102,F103/E103)</f>
        <v>4.0568546003575618E-3</v>
      </c>
      <c r="K103">
        <f>$K$2*I103/AVERAGE(G102/E102,G103/E103)</f>
        <v>2.0081981016938661E-3</v>
      </c>
      <c r="L103">
        <f>(J103/$J$2-1)*1000</f>
        <v>0.1120699037475692</v>
      </c>
      <c r="M103">
        <f>(K103/$K$2-1)*1000</f>
        <v>0.79806736550036561</v>
      </c>
    </row>
    <row r="104" spans="1:13" x14ac:dyDescent="0.2">
      <c r="B104">
        <v>562.08600000000001</v>
      </c>
      <c r="C104">
        <v>226.19900000000001</v>
      </c>
      <c r="D104">
        <v>848.86199999999997</v>
      </c>
      <c r="E104">
        <v>556.31100000000004</v>
      </c>
      <c r="F104">
        <v>223.88499999999999</v>
      </c>
      <c r="G104">
        <v>842.84699999999998</v>
      </c>
      <c r="H104">
        <v>0.40242830200000002</v>
      </c>
      <c r="I104">
        <v>1.510198444</v>
      </c>
      <c r="J104" s="12">
        <f t="shared" ref="J104:J112" si="20">$J$2*H104/AVERAGE(F103/E103,F104/E104)</f>
        <v>4.0563994498065475E-3</v>
      </c>
      <c r="K104">
        <f t="shared" ref="K104:K112" si="21">$K$2*I104/AVERAGE(G103/E103,G104/E104)</f>
        <v>2.0053117209357643E-3</v>
      </c>
      <c r="L104">
        <f t="shared" ref="L104:L112" si="22">(J104/$J$2-1)*1000</f>
        <v>-1.3563589695841927E-4</v>
      </c>
      <c r="M104">
        <f t="shared" ref="M104:M112" si="23">(K104/$K$2-1)*1000</f>
        <v>-0.64037851389409095</v>
      </c>
    </row>
    <row r="105" spans="1:13" x14ac:dyDescent="0.2">
      <c r="B105">
        <v>561.67499999999995</v>
      </c>
      <c r="C105">
        <v>226.06700000000001</v>
      </c>
      <c r="D105">
        <v>851.32500000000005</v>
      </c>
      <c r="E105">
        <v>555.87</v>
      </c>
      <c r="F105">
        <v>223.715</v>
      </c>
      <c r="G105">
        <v>844.37800000000004</v>
      </c>
      <c r="H105">
        <v>0.40248705699999998</v>
      </c>
      <c r="I105">
        <v>1.5156885950000001</v>
      </c>
      <c r="J105" s="12">
        <f t="shared" si="20"/>
        <v>4.0567484967291697E-3</v>
      </c>
      <c r="K105">
        <f t="shared" si="21"/>
        <v>2.0048058552533015E-3</v>
      </c>
      <c r="L105">
        <f t="shared" si="22"/>
        <v>8.5912811648158893E-2</v>
      </c>
      <c r="M105">
        <f t="shared" si="23"/>
        <v>-0.89247983643214734</v>
      </c>
    </row>
    <row r="106" spans="1:13" x14ac:dyDescent="0.2">
      <c r="B106">
        <v>561.22799999999995</v>
      </c>
      <c r="C106">
        <v>225.86099999999999</v>
      </c>
      <c r="D106">
        <v>852.34</v>
      </c>
      <c r="E106">
        <v>555.44299999999998</v>
      </c>
      <c r="F106">
        <v>223.54599999999999</v>
      </c>
      <c r="G106">
        <v>845.173</v>
      </c>
      <c r="H106">
        <v>0.40244160600000001</v>
      </c>
      <c r="I106">
        <v>1.51870561</v>
      </c>
      <c r="J106" s="12">
        <f t="shared" si="20"/>
        <v>4.056196730548552E-3</v>
      </c>
      <c r="K106">
        <f t="shared" si="21"/>
        <v>2.0044657399074582E-3</v>
      </c>
      <c r="L106">
        <f t="shared" si="22"/>
        <v>-5.0110800573932579E-2</v>
      </c>
      <c r="M106">
        <f t="shared" si="23"/>
        <v>-1.0619784434242607</v>
      </c>
    </row>
    <row r="107" spans="1:13" x14ac:dyDescent="0.2">
      <c r="B107">
        <v>560.79499999999996</v>
      </c>
      <c r="C107">
        <v>225.70500000000001</v>
      </c>
      <c r="D107">
        <v>852.84699999999998</v>
      </c>
      <c r="E107">
        <v>555.04</v>
      </c>
      <c r="F107">
        <v>223.36799999999999</v>
      </c>
      <c r="G107">
        <v>845.524</v>
      </c>
      <c r="H107">
        <v>0.40247374400000002</v>
      </c>
      <c r="I107">
        <v>1.5207817669999999</v>
      </c>
      <c r="J107" s="12">
        <f t="shared" si="20"/>
        <v>4.056638315312268E-3</v>
      </c>
      <c r="K107">
        <f t="shared" si="21"/>
        <v>2.0043475693218454E-3</v>
      </c>
      <c r="L107">
        <f t="shared" si="22"/>
        <v>5.875044676750818E-2</v>
      </c>
      <c r="M107">
        <f t="shared" si="23"/>
        <v>-1.1208694928684926</v>
      </c>
    </row>
    <row r="108" spans="1:13" x14ac:dyDescent="0.2">
      <c r="B108">
        <v>560.423</v>
      </c>
      <c r="C108">
        <v>225.541</v>
      </c>
      <c r="D108">
        <v>853.07100000000003</v>
      </c>
      <c r="E108">
        <v>554.68299999999999</v>
      </c>
      <c r="F108">
        <v>223.24600000000001</v>
      </c>
      <c r="G108">
        <v>845.68700000000001</v>
      </c>
      <c r="H108">
        <v>0.40244814099999998</v>
      </c>
      <c r="I108">
        <v>1.5221895089999999</v>
      </c>
      <c r="J108" s="12">
        <f t="shared" si="20"/>
        <v>4.0563268980948796E-3</v>
      </c>
      <c r="K108">
        <f t="shared" si="21"/>
        <v>2.0042207436919762E-3</v>
      </c>
      <c r="L108">
        <f t="shared" si="22"/>
        <v>-1.8021374894039432E-2</v>
      </c>
      <c r="M108">
        <f t="shared" si="23"/>
        <v>-1.1840738376781568</v>
      </c>
    </row>
    <row r="109" spans="1:13" x14ac:dyDescent="0.2">
      <c r="B109">
        <v>560.06500000000005</v>
      </c>
      <c r="C109">
        <v>225.42</v>
      </c>
      <c r="D109">
        <v>853.16600000000005</v>
      </c>
      <c r="E109">
        <v>554.34199999999998</v>
      </c>
      <c r="F109">
        <v>223.08199999999999</v>
      </c>
      <c r="G109">
        <v>845.80499999999995</v>
      </c>
      <c r="H109">
        <v>0.402489082</v>
      </c>
      <c r="I109">
        <v>1.5233337010000001</v>
      </c>
      <c r="J109" s="12">
        <f t="shared" si="20"/>
        <v>4.0567859145293492E-3</v>
      </c>
      <c r="K109">
        <f t="shared" si="21"/>
        <v>2.0041327367990892E-3</v>
      </c>
      <c r="L109">
        <f t="shared" si="22"/>
        <v>9.5137197847705579E-2</v>
      </c>
      <c r="M109">
        <f t="shared" si="23"/>
        <v>-1.2279326224473586</v>
      </c>
    </row>
    <row r="110" spans="1:13" x14ac:dyDescent="0.2">
      <c r="B110">
        <v>559.71699999999998</v>
      </c>
      <c r="C110">
        <v>225.27699999999999</v>
      </c>
      <c r="D110">
        <v>853.21799999999996</v>
      </c>
      <c r="E110">
        <v>553.99699999999996</v>
      </c>
      <c r="F110">
        <v>222.96</v>
      </c>
      <c r="G110">
        <v>845.78899999999999</v>
      </c>
      <c r="H110">
        <v>0.402484281</v>
      </c>
      <c r="I110">
        <v>1.5243744370000001</v>
      </c>
      <c r="J110" s="12">
        <f t="shared" si="20"/>
        <v>4.0568276123050381E-3</v>
      </c>
      <c r="K110">
        <f t="shared" si="21"/>
        <v>2.0041406178527713E-3</v>
      </c>
      <c r="L110">
        <f t="shared" si="22"/>
        <v>0.10541670077857113</v>
      </c>
      <c r="M110">
        <f t="shared" si="23"/>
        <v>-1.2240050501191035</v>
      </c>
    </row>
    <row r="111" spans="1:13" x14ac:dyDescent="0.2">
      <c r="B111">
        <v>559.38499999999999</v>
      </c>
      <c r="C111">
        <v>225.161</v>
      </c>
      <c r="D111">
        <v>853.10299999999995</v>
      </c>
      <c r="E111">
        <v>553.67899999999997</v>
      </c>
      <c r="F111">
        <v>222.834</v>
      </c>
      <c r="G111">
        <v>845.58500000000004</v>
      </c>
      <c r="H111">
        <v>0.40251582699999999</v>
      </c>
      <c r="I111">
        <v>1.525072325</v>
      </c>
      <c r="J111" s="12">
        <f t="shared" si="20"/>
        <v>4.0569743515589431E-3</v>
      </c>
      <c r="K111">
        <f t="shared" si="21"/>
        <v>2.0041194793925404E-3</v>
      </c>
      <c r="L111">
        <f t="shared" si="22"/>
        <v>0.14159145028669329</v>
      </c>
      <c r="M111">
        <f t="shared" si="23"/>
        <v>-1.2345395338079213</v>
      </c>
    </row>
    <row r="112" spans="1:13" x14ac:dyDescent="0.2">
      <c r="B112">
        <v>559.03800000000001</v>
      </c>
      <c r="C112">
        <v>225.00200000000001</v>
      </c>
      <c r="D112">
        <v>852.96299999999997</v>
      </c>
      <c r="E112">
        <v>553.34799999999996</v>
      </c>
      <c r="F112">
        <v>222.70599999999999</v>
      </c>
      <c r="G112">
        <v>845.46799999999996</v>
      </c>
      <c r="H112">
        <v>0.40248028400000002</v>
      </c>
      <c r="I112">
        <v>1.5257697750000001</v>
      </c>
      <c r="J112" s="12">
        <f t="shared" si="20"/>
        <v>4.0565505858701492E-3</v>
      </c>
      <c r="K112">
        <f t="shared" si="21"/>
        <v>2.0042415711365173E-3</v>
      </c>
      <c r="L112">
        <f t="shared" si="22"/>
        <v>3.7123032775143727E-2</v>
      </c>
      <c r="M112">
        <f t="shared" si="23"/>
        <v>-1.1736943506009956</v>
      </c>
    </row>
    <row r="114" spans="1:13" x14ac:dyDescent="0.2">
      <c r="A114" t="s">
        <v>17</v>
      </c>
      <c r="B114">
        <v>560.64930000000004</v>
      </c>
      <c r="C114">
        <v>225.64420000000001</v>
      </c>
      <c r="D114">
        <v>851.29610000000002</v>
      </c>
      <c r="E114">
        <v>554.93380000000002</v>
      </c>
      <c r="F114">
        <v>223.33340000000001</v>
      </c>
      <c r="G114">
        <v>844.52390000000003</v>
      </c>
      <c r="H114">
        <v>0.402469668</v>
      </c>
      <c r="I114">
        <v>1.518423641</v>
      </c>
      <c r="J114">
        <v>4.0583299999999998E-3</v>
      </c>
      <c r="K114">
        <v>2.0047989999999998E-3</v>
      </c>
      <c r="L114">
        <v>5.6773373000000002E-2</v>
      </c>
      <c r="M114">
        <v>-0.89618843199999998</v>
      </c>
    </row>
    <row r="115" spans="1:13" x14ac:dyDescent="0.2">
      <c r="A115" t="s">
        <v>18</v>
      </c>
      <c r="B115">
        <v>1.104465587</v>
      </c>
      <c r="C115">
        <v>0.434346968</v>
      </c>
      <c r="D115">
        <v>3.5118747909999999</v>
      </c>
      <c r="E115">
        <v>1.1197161149999999</v>
      </c>
      <c r="F115">
        <v>0.44513798100000002</v>
      </c>
      <c r="G115">
        <v>2.1491119329999999</v>
      </c>
      <c r="H115" s="15">
        <v>2.7016600000000002E-5</v>
      </c>
      <c r="I115">
        <v>8.5945339999999992E-3</v>
      </c>
      <c r="J115" s="15">
        <v>2.5517700000000001E-7</v>
      </c>
      <c r="K115" s="15">
        <v>1.2523700000000001E-6</v>
      </c>
      <c r="L115">
        <v>6.2880872000000004E-2</v>
      </c>
      <c r="M115">
        <v>0.62412694899999999</v>
      </c>
    </row>
    <row r="117" spans="1:13" x14ac:dyDescent="0.2">
      <c r="A117" t="s">
        <v>168</v>
      </c>
    </row>
    <row r="118" spans="1:13" x14ac:dyDescent="0.2">
      <c r="A118" t="s">
        <v>57</v>
      </c>
    </row>
    <row r="120" spans="1:13" x14ac:dyDescent="0.2"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</row>
    <row r="121" spans="1:13" x14ac:dyDescent="0.2">
      <c r="E121">
        <v>555.048</v>
      </c>
      <c r="F121">
        <v>223.351</v>
      </c>
      <c r="G121">
        <v>824.721</v>
      </c>
    </row>
    <row r="122" spans="1:13" x14ac:dyDescent="0.2">
      <c r="B122">
        <v>562.23299999999995</v>
      </c>
      <c r="C122">
        <v>226.24799999999999</v>
      </c>
      <c r="D122">
        <v>842.54700000000003</v>
      </c>
      <c r="E122">
        <v>556.12199999999996</v>
      </c>
      <c r="F122">
        <v>223.78200000000001</v>
      </c>
      <c r="G122">
        <v>839.173</v>
      </c>
      <c r="H122">
        <v>0.40240943000000001</v>
      </c>
      <c r="I122">
        <v>1.498571187</v>
      </c>
      <c r="J122" s="12">
        <f>$J$2*H122/AVERAGE(F121/E121,F122/E122)</f>
        <v>4.0565114515620209E-3</v>
      </c>
      <c r="K122">
        <f>$K$2*I122/AVERAGE(G121/E121,G122/E122)</f>
        <v>2.0081472945254622E-3</v>
      </c>
      <c r="L122">
        <f>(J122/$J$2-1)*1000</f>
        <v>2.7475486150452255E-2</v>
      </c>
      <c r="M122">
        <f>(K122/$K$2-1)*1000</f>
        <v>0.77274729578014067</v>
      </c>
    </row>
    <row r="123" spans="1:13" x14ac:dyDescent="0.2">
      <c r="B123">
        <v>562.33199999999999</v>
      </c>
      <c r="C123">
        <v>226.30099999999999</v>
      </c>
      <c r="D123">
        <v>850.24900000000002</v>
      </c>
      <c r="E123">
        <v>555.86500000000001</v>
      </c>
      <c r="F123">
        <v>223.678</v>
      </c>
      <c r="G123">
        <v>843.50400000000002</v>
      </c>
      <c r="H123">
        <v>0.40243323800000003</v>
      </c>
      <c r="I123">
        <v>1.512006427</v>
      </c>
      <c r="J123" s="12">
        <f t="shared" ref="J123:J131" si="24">$J$2*H123/AVERAGE(F122/E122,F123/E123)</f>
        <v>4.0567674126852646E-3</v>
      </c>
      <c r="K123">
        <f t="shared" ref="K123:K131" si="25">$K$2*I123/AVERAGE(G122/E122,G123/E123)</f>
        <v>2.0049908792526589E-3</v>
      </c>
      <c r="L123">
        <f t="shared" ref="L123:L131" si="26">(J123/$J$2-1)*1000</f>
        <v>9.0576049024848615E-2</v>
      </c>
      <c r="M123">
        <f t="shared" ref="M123:M131" si="27">(K123/$K$2-1)*1000</f>
        <v>-0.80027197067578104</v>
      </c>
    </row>
    <row r="124" spans="1:13" x14ac:dyDescent="0.2">
      <c r="B124">
        <v>561.93700000000001</v>
      </c>
      <c r="C124">
        <v>226.14400000000001</v>
      </c>
      <c r="D124">
        <v>852.97199999999998</v>
      </c>
      <c r="E124">
        <v>555.42700000000002</v>
      </c>
      <c r="F124">
        <v>223.54</v>
      </c>
      <c r="G124">
        <v>845.23900000000003</v>
      </c>
      <c r="H124">
        <v>0.40243710900000002</v>
      </c>
      <c r="I124">
        <v>1.5179152149999999</v>
      </c>
      <c r="J124" s="12">
        <f t="shared" si="24"/>
        <v>4.0564646227184828E-3</v>
      </c>
      <c r="K124">
        <f t="shared" si="25"/>
        <v>2.0043427576526226E-3</v>
      </c>
      <c r="L124">
        <f t="shared" si="26"/>
        <v>1.5931051790429862E-2</v>
      </c>
      <c r="M124">
        <f t="shared" si="27"/>
        <v>-1.1232674182798386</v>
      </c>
    </row>
    <row r="125" spans="1:13" x14ac:dyDescent="0.2">
      <c r="B125">
        <v>561.48099999999999</v>
      </c>
      <c r="C125">
        <v>225.95500000000001</v>
      </c>
      <c r="D125">
        <v>854.14099999999996</v>
      </c>
      <c r="E125">
        <v>554.99099999999999</v>
      </c>
      <c r="F125">
        <v>223.34200000000001</v>
      </c>
      <c r="G125">
        <v>845.96299999999997</v>
      </c>
      <c r="H125">
        <v>0.402427335</v>
      </c>
      <c r="I125">
        <v>1.521229693</v>
      </c>
      <c r="J125" s="12">
        <f t="shared" si="24"/>
        <v>4.0562235891764518E-3</v>
      </c>
      <c r="K125">
        <f t="shared" si="25"/>
        <v>2.0042216892324893E-3</v>
      </c>
      <c r="L125">
        <f t="shared" si="26"/>
        <v>-4.3489503882332414E-2</v>
      </c>
      <c r="M125">
        <f t="shared" si="27"/>
        <v>-1.1836026216575091</v>
      </c>
    </row>
    <row r="126" spans="1:13" x14ac:dyDescent="0.2">
      <c r="B126">
        <v>561.05100000000004</v>
      </c>
      <c r="C126">
        <v>225.79300000000001</v>
      </c>
      <c r="D126">
        <v>854.74900000000002</v>
      </c>
      <c r="E126">
        <v>554.60400000000004</v>
      </c>
      <c r="F126">
        <v>223.17599999999999</v>
      </c>
      <c r="G126">
        <v>846.45799999999997</v>
      </c>
      <c r="H126">
        <v>0.40244629100000001</v>
      </c>
      <c r="I126">
        <v>1.5234785689999999</v>
      </c>
      <c r="J126" s="12">
        <f t="shared" si="24"/>
        <v>4.0567124695899013E-3</v>
      </c>
      <c r="K126">
        <f t="shared" si="25"/>
        <v>2.0042524904490804E-3</v>
      </c>
      <c r="L126">
        <f t="shared" si="26"/>
        <v>7.7031256755066835E-2</v>
      </c>
      <c r="M126">
        <f t="shared" si="27"/>
        <v>-1.1682526429821483</v>
      </c>
    </row>
    <row r="127" spans="1:13" x14ac:dyDescent="0.2">
      <c r="B127">
        <v>560.67600000000004</v>
      </c>
      <c r="C127">
        <v>225.63399999999999</v>
      </c>
      <c r="D127">
        <v>854.98900000000003</v>
      </c>
      <c r="E127">
        <v>554.24900000000002</v>
      </c>
      <c r="F127">
        <v>223.03100000000001</v>
      </c>
      <c r="G127">
        <v>846.56399999999996</v>
      </c>
      <c r="H127">
        <v>0.40243151599999999</v>
      </c>
      <c r="I127">
        <v>1.5249242759999999</v>
      </c>
      <c r="J127" s="12">
        <f t="shared" si="24"/>
        <v>4.0566763117641765E-3</v>
      </c>
      <c r="K127">
        <f t="shared" si="25"/>
        <v>2.004101409115056E-3</v>
      </c>
      <c r="L127">
        <f t="shared" si="26"/>
        <v>6.8117484512519866E-2</v>
      </c>
      <c r="M127">
        <f t="shared" si="27"/>
        <v>-1.2435449694608858</v>
      </c>
    </row>
    <row r="128" spans="1:13" x14ac:dyDescent="0.2">
      <c r="B128">
        <v>560.32299999999998</v>
      </c>
      <c r="C128">
        <v>225.5</v>
      </c>
      <c r="D128">
        <v>855.12400000000002</v>
      </c>
      <c r="E128">
        <v>553.90099999999995</v>
      </c>
      <c r="F128">
        <v>222.917</v>
      </c>
      <c r="G128">
        <v>846.54200000000003</v>
      </c>
      <c r="H128">
        <v>0.40244639500000001</v>
      </c>
      <c r="I128">
        <v>1.526126163</v>
      </c>
      <c r="J128" s="12">
        <f t="shared" si="24"/>
        <v>4.0566088874811742E-3</v>
      </c>
      <c r="K128">
        <f t="shared" si="25"/>
        <v>2.0043099980745359E-3</v>
      </c>
      <c r="L128">
        <f t="shared" si="26"/>
        <v>5.1495779798349517E-2</v>
      </c>
      <c r="M128">
        <f t="shared" si="27"/>
        <v>-1.1395933586385576</v>
      </c>
    </row>
    <row r="129" spans="1:13" x14ac:dyDescent="0.2">
      <c r="B129">
        <v>559.97500000000002</v>
      </c>
      <c r="C129">
        <v>225.35</v>
      </c>
      <c r="D129">
        <v>855.09699999999998</v>
      </c>
      <c r="E129">
        <v>553.56100000000004</v>
      </c>
      <c r="F129">
        <v>222.75800000000001</v>
      </c>
      <c r="G129">
        <v>846.64099999999996</v>
      </c>
      <c r="H129">
        <v>0.40242919799999999</v>
      </c>
      <c r="I129">
        <v>1.5270275289999999</v>
      </c>
      <c r="J129" s="12">
        <f t="shared" si="24"/>
        <v>4.0564004667634239E-3</v>
      </c>
      <c r="K129">
        <f t="shared" si="25"/>
        <v>2.0041574891154364E-3</v>
      </c>
      <c r="L129">
        <f t="shared" si="26"/>
        <v>1.1506839170394301E-4</v>
      </c>
      <c r="M129">
        <f t="shared" si="27"/>
        <v>-1.2155971509905106</v>
      </c>
    </row>
    <row r="130" spans="1:13" x14ac:dyDescent="0.2">
      <c r="B130">
        <v>559.64200000000005</v>
      </c>
      <c r="C130">
        <v>225.239</v>
      </c>
      <c r="D130">
        <v>854.95699999999999</v>
      </c>
      <c r="E130">
        <v>553.245</v>
      </c>
      <c r="F130">
        <v>222.654</v>
      </c>
      <c r="G130">
        <v>846.57299999999998</v>
      </c>
      <c r="H130">
        <v>0.40247009</v>
      </c>
      <c r="I130">
        <v>1.5276845889999999</v>
      </c>
      <c r="J130" s="12">
        <f t="shared" si="24"/>
        <v>4.0568034781382325E-3</v>
      </c>
      <c r="K130">
        <f t="shared" si="25"/>
        <v>2.0037955852167805E-3</v>
      </c>
      <c r="L130">
        <f t="shared" si="26"/>
        <v>9.9467049164969623E-2</v>
      </c>
      <c r="M130">
        <f t="shared" si="27"/>
        <v>-1.3959542193701102</v>
      </c>
    </row>
    <row r="131" spans="1:13" x14ac:dyDescent="0.2">
      <c r="B131">
        <v>559.29700000000003</v>
      </c>
      <c r="C131">
        <v>225.09100000000001</v>
      </c>
      <c r="D131">
        <v>854.87800000000004</v>
      </c>
      <c r="E131">
        <v>552.88499999999999</v>
      </c>
      <c r="F131">
        <v>222.524</v>
      </c>
      <c r="G131">
        <v>846.55700000000002</v>
      </c>
      <c r="H131">
        <v>0.40245303799999999</v>
      </c>
      <c r="I131">
        <v>1.5284861240000001</v>
      </c>
      <c r="J131" s="12">
        <f t="shared" si="24"/>
        <v>4.0562849543544482E-3</v>
      </c>
      <c r="K131">
        <f t="shared" si="25"/>
        <v>2.003721768064258E-3</v>
      </c>
      <c r="L131">
        <f t="shared" si="26"/>
        <v>-2.8361514039954017E-2</v>
      </c>
      <c r="M131">
        <f t="shared" si="27"/>
        <v>-1.4327414583982234</v>
      </c>
    </row>
    <row r="133" spans="1:13" x14ac:dyDescent="0.2">
      <c r="A133" t="s">
        <v>17</v>
      </c>
      <c r="B133">
        <v>560.89469999999994</v>
      </c>
      <c r="C133">
        <v>225.72550000000001</v>
      </c>
      <c r="D133">
        <v>852.97029999999995</v>
      </c>
      <c r="E133">
        <v>554.48500000000001</v>
      </c>
      <c r="F133">
        <v>223.14019999999999</v>
      </c>
      <c r="G133">
        <v>845.32140000000004</v>
      </c>
      <c r="H133">
        <v>0.40243836399999999</v>
      </c>
      <c r="I133">
        <v>1.5207449770000001</v>
      </c>
      <c r="J133">
        <v>4.0582450000000003E-3</v>
      </c>
      <c r="K133">
        <v>2.004605E-3</v>
      </c>
      <c r="L133">
        <v>3.5835820999999997E-2</v>
      </c>
      <c r="M133">
        <v>-0.993007851</v>
      </c>
    </row>
    <row r="134" spans="1:13" x14ac:dyDescent="0.2">
      <c r="A134" t="s">
        <v>18</v>
      </c>
      <c r="B134">
        <v>1.088008686</v>
      </c>
      <c r="C134">
        <v>0.431543805</v>
      </c>
      <c r="D134">
        <v>3.9638322380000002</v>
      </c>
      <c r="E134">
        <v>1.110047947</v>
      </c>
      <c r="F134">
        <v>0.43803774600000001</v>
      </c>
      <c r="G134">
        <v>2.3731024789999999</v>
      </c>
      <c r="H134" s="15">
        <v>1.6555600000000001E-5</v>
      </c>
      <c r="I134">
        <v>9.2959489999999995E-3</v>
      </c>
      <c r="J134" s="15">
        <v>2.01483E-7</v>
      </c>
      <c r="K134" s="15">
        <v>1.2915499999999999E-6</v>
      </c>
      <c r="L134">
        <v>4.9649552E-2</v>
      </c>
      <c r="M134">
        <v>0.64365075000000005</v>
      </c>
    </row>
    <row r="136" spans="1:13" x14ac:dyDescent="0.2">
      <c r="A136" t="s">
        <v>169</v>
      </c>
      <c r="C136" t="s">
        <v>170</v>
      </c>
    </row>
    <row r="137" spans="1:13" x14ac:dyDescent="0.2">
      <c r="A137" t="s">
        <v>57</v>
      </c>
    </row>
    <row r="139" spans="1:13" x14ac:dyDescent="0.2"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</row>
    <row r="140" spans="1:13" x14ac:dyDescent="0.2">
      <c r="E140">
        <v>663.15200000000004</v>
      </c>
      <c r="F140">
        <v>266.97399999999999</v>
      </c>
      <c r="G140">
        <v>996.45799999999997</v>
      </c>
    </row>
    <row r="141" spans="1:13" x14ac:dyDescent="0.2">
      <c r="B141">
        <v>662.76</v>
      </c>
      <c r="C141">
        <v>266.82799999999997</v>
      </c>
      <c r="D141">
        <v>999.62400000000002</v>
      </c>
      <c r="E141">
        <v>662.68600000000004</v>
      </c>
      <c r="F141">
        <v>266.76900000000001</v>
      </c>
      <c r="G141">
        <v>1001.626</v>
      </c>
      <c r="H141">
        <v>0.402600615</v>
      </c>
      <c r="I141">
        <v>1.508273027</v>
      </c>
      <c r="J141" s="12">
        <f>$J$2*H141/AVERAGE(F140/E140,F141/E141)</f>
        <v>4.0567055188105976E-3</v>
      </c>
      <c r="K141">
        <f>$K$2*I141/AVERAGE(G140/E140,G141/E141)</f>
        <v>2.0082433164947287E-3</v>
      </c>
      <c r="L141">
        <f>(J141/$J$2-1)*1000</f>
        <v>7.5317722758594385E-2</v>
      </c>
      <c r="M141">
        <f>(K141/$K$2-1)*1000</f>
        <v>0.82060044392595621</v>
      </c>
    </row>
    <row r="142" spans="1:13" x14ac:dyDescent="0.2">
      <c r="B142">
        <v>662.11900000000003</v>
      </c>
      <c r="C142">
        <v>266.56299999999999</v>
      </c>
      <c r="D142">
        <v>1002.845</v>
      </c>
      <c r="E142">
        <v>661.99400000000003</v>
      </c>
      <c r="F142">
        <v>266.51499999999999</v>
      </c>
      <c r="G142">
        <v>1003.503</v>
      </c>
      <c r="H142">
        <v>0.40259132800000003</v>
      </c>
      <c r="I142">
        <v>1.5145983030000001</v>
      </c>
      <c r="J142" s="12">
        <f t="shared" ref="J142:J150" si="28">$J$2*H142/AVERAGE(F141/E141,F142/E142)</f>
        <v>4.0565572066302222E-3</v>
      </c>
      <c r="K142">
        <f t="shared" ref="K142:K150" si="29">$K$2*I142/AVERAGE(G141/E141,G142/E142)</f>
        <v>2.0078251522585157E-3</v>
      </c>
      <c r="L142">
        <f t="shared" ref="L142:L150" si="30">(J142/$J$2-1)*1000</f>
        <v>3.8755209107232957E-2</v>
      </c>
      <c r="M142">
        <f t="shared" ref="M142:M150" si="31">(K142/$K$2-1)*1000</f>
        <v>0.61220568491759941</v>
      </c>
    </row>
    <row r="143" spans="1:13" x14ac:dyDescent="0.2">
      <c r="B143">
        <v>661.48</v>
      </c>
      <c r="C143">
        <v>266.30900000000003</v>
      </c>
      <c r="D143">
        <v>1004.265</v>
      </c>
      <c r="E143">
        <v>661.39400000000001</v>
      </c>
      <c r="F143">
        <v>266.27300000000002</v>
      </c>
      <c r="G143">
        <v>1004.478</v>
      </c>
      <c r="H143">
        <v>0.40259521799999998</v>
      </c>
      <c r="I143">
        <v>1.518207541</v>
      </c>
      <c r="J143" s="12">
        <f t="shared" si="28"/>
        <v>4.0564127949999692E-3</v>
      </c>
      <c r="K143">
        <f t="shared" si="29"/>
        <v>2.0077916639396625E-3</v>
      </c>
      <c r="L143">
        <f t="shared" si="30"/>
        <v>3.1542747187529585E-3</v>
      </c>
      <c r="M143">
        <f t="shared" si="31"/>
        <v>0.59551657204615083</v>
      </c>
    </row>
    <row r="144" spans="1:13" x14ac:dyDescent="0.2">
      <c r="B144">
        <v>660.88499999999999</v>
      </c>
      <c r="C144">
        <v>266.04199999999997</v>
      </c>
      <c r="D144">
        <v>1004.8</v>
      </c>
      <c r="E144">
        <v>660.82899999999995</v>
      </c>
      <c r="F144">
        <v>266.07299999999998</v>
      </c>
      <c r="G144">
        <v>1005.046</v>
      </c>
      <c r="H144">
        <v>0.40255361000000001</v>
      </c>
      <c r="I144">
        <v>1.5203858939999999</v>
      </c>
      <c r="J144" s="12">
        <f t="shared" si="28"/>
        <v>4.0557875931851953E-3</v>
      </c>
      <c r="K144">
        <f t="shared" si="29"/>
        <v>2.0073601766154203E-3</v>
      </c>
      <c r="L144">
        <f t="shared" si="30"/>
        <v>-0.15097298461808073</v>
      </c>
      <c r="M144">
        <f t="shared" si="31"/>
        <v>0.38048216890129716</v>
      </c>
    </row>
    <row r="145" spans="1:13" x14ac:dyDescent="0.2">
      <c r="B145">
        <v>660.34799999999996</v>
      </c>
      <c r="C145">
        <v>265.822</v>
      </c>
      <c r="D145">
        <v>1005.12</v>
      </c>
      <c r="E145">
        <v>660.28599999999994</v>
      </c>
      <c r="F145">
        <v>265.84399999999999</v>
      </c>
      <c r="G145">
        <v>1005.247</v>
      </c>
      <c r="H145">
        <v>0.40254800499999999</v>
      </c>
      <c r="I145">
        <v>1.5221066940000001</v>
      </c>
      <c r="J145" s="12">
        <f t="shared" si="28"/>
        <v>4.0556008856718921E-3</v>
      </c>
      <c r="K145">
        <f t="shared" si="29"/>
        <v>2.007180190221499E-3</v>
      </c>
      <c r="L145">
        <f t="shared" si="30"/>
        <v>-0.19700086976326414</v>
      </c>
      <c r="M145">
        <f t="shared" si="31"/>
        <v>0.29078482527933325</v>
      </c>
    </row>
    <row r="146" spans="1:13" x14ac:dyDescent="0.2">
      <c r="B146">
        <v>659.84</v>
      </c>
      <c r="C146">
        <v>265.67899999999997</v>
      </c>
      <c r="D146">
        <v>1005.324</v>
      </c>
      <c r="E146">
        <v>659.803</v>
      </c>
      <c r="F146">
        <v>265.63600000000002</v>
      </c>
      <c r="G146">
        <v>1005.376</v>
      </c>
      <c r="H146">
        <v>0.40264065300000002</v>
      </c>
      <c r="I146">
        <v>1.5235872850000001</v>
      </c>
      <c r="J146" s="12">
        <f t="shared" si="28"/>
        <v>4.0567167540433158E-3</v>
      </c>
      <c r="K146">
        <f t="shared" si="29"/>
        <v>2.0072429047275821E-3</v>
      </c>
      <c r="L146">
        <f t="shared" si="30"/>
        <v>7.8087477397570382E-2</v>
      </c>
      <c r="M146">
        <f t="shared" si="31"/>
        <v>0.32203899110627709</v>
      </c>
    </row>
    <row r="147" spans="1:13" x14ac:dyDescent="0.2">
      <c r="B147">
        <v>659.35500000000002</v>
      </c>
      <c r="C147">
        <v>265.42700000000002</v>
      </c>
      <c r="D147">
        <v>1005.197</v>
      </c>
      <c r="E147">
        <v>659.31500000000005</v>
      </c>
      <c r="F147">
        <v>265.44</v>
      </c>
      <c r="G147">
        <v>1005.295</v>
      </c>
      <c r="H147">
        <v>0.40255506400000002</v>
      </c>
      <c r="I147">
        <v>1.5245147109999999</v>
      </c>
      <c r="J147" s="12">
        <f t="shared" si="28"/>
        <v>4.0559541710316642E-3</v>
      </c>
      <c r="K147">
        <f t="shared" si="29"/>
        <v>2.0069395574898665E-3</v>
      </c>
      <c r="L147">
        <f t="shared" si="30"/>
        <v>-0.10990754568973582</v>
      </c>
      <c r="M147">
        <f t="shared" si="31"/>
        <v>0.17086400045651651</v>
      </c>
    </row>
    <row r="148" spans="1:13" x14ac:dyDescent="0.2">
      <c r="B148">
        <v>658.86400000000003</v>
      </c>
      <c r="C148">
        <v>265.27600000000001</v>
      </c>
      <c r="D148">
        <v>1005.109</v>
      </c>
      <c r="E148">
        <v>658.82299999999998</v>
      </c>
      <c r="F148">
        <v>265.24599999999998</v>
      </c>
      <c r="G148">
        <v>1005.105</v>
      </c>
      <c r="H148">
        <v>0.40262688000000002</v>
      </c>
      <c r="I148">
        <v>1.525518878</v>
      </c>
      <c r="J148" s="12">
        <f t="shared" si="28"/>
        <v>4.056642983977077E-3</v>
      </c>
      <c r="K148">
        <f t="shared" si="29"/>
        <v>2.0070400556149392E-3</v>
      </c>
      <c r="L148">
        <f t="shared" si="30"/>
        <v>5.9901384744431851E-2</v>
      </c>
      <c r="M148">
        <f t="shared" si="31"/>
        <v>0.22094786880688666</v>
      </c>
    </row>
    <row r="149" spans="1:13" x14ac:dyDescent="0.2">
      <c r="B149">
        <v>658.39800000000002</v>
      </c>
      <c r="C149">
        <v>265.08</v>
      </c>
      <c r="D149">
        <v>1005.001</v>
      </c>
      <c r="E149">
        <v>658.37199999999996</v>
      </c>
      <c r="F149">
        <v>265.06700000000001</v>
      </c>
      <c r="G149">
        <v>1005.024</v>
      </c>
      <c r="H149">
        <v>0.40261319899999998</v>
      </c>
      <c r="I149">
        <v>1.526433331</v>
      </c>
      <c r="J149" s="12">
        <f t="shared" si="28"/>
        <v>4.0564542454645976E-3</v>
      </c>
      <c r="K149">
        <f t="shared" si="29"/>
        <v>2.0070770003166052E-3</v>
      </c>
      <c r="L149">
        <f t="shared" si="30"/>
        <v>1.3372809535061592E-2</v>
      </c>
      <c r="M149">
        <f t="shared" si="31"/>
        <v>0.23935949164211046</v>
      </c>
    </row>
    <row r="150" spans="1:13" x14ac:dyDescent="0.2">
      <c r="B150">
        <v>657.91800000000001</v>
      </c>
      <c r="C150">
        <v>264.88</v>
      </c>
      <c r="D150">
        <v>1004.752</v>
      </c>
      <c r="E150">
        <v>657.88800000000003</v>
      </c>
      <c r="F150">
        <v>264.87799999999999</v>
      </c>
      <c r="G150">
        <v>1004.706</v>
      </c>
      <c r="H150">
        <v>0.40260320799999999</v>
      </c>
      <c r="I150">
        <v>1.527169604</v>
      </c>
      <c r="J150" s="12">
        <f t="shared" si="28"/>
        <v>4.0562889839869422E-3</v>
      </c>
      <c r="K150">
        <f t="shared" si="29"/>
        <v>2.0070181523815559E-3</v>
      </c>
      <c r="L150">
        <f t="shared" si="30"/>
        <v>-2.7368112872960815E-2</v>
      </c>
      <c r="M150">
        <f t="shared" si="31"/>
        <v>0.21003225564064643</v>
      </c>
    </row>
    <row r="152" spans="1:13" x14ac:dyDescent="0.2">
      <c r="A152" t="s">
        <v>17</v>
      </c>
      <c r="B152">
        <v>660.19669999999996</v>
      </c>
      <c r="C152">
        <v>265.79059999999998</v>
      </c>
      <c r="D152">
        <v>1004.2037</v>
      </c>
      <c r="E152">
        <v>660.13900000000001</v>
      </c>
      <c r="F152">
        <v>265.77409999999998</v>
      </c>
      <c r="G152">
        <v>1004.5406</v>
      </c>
      <c r="H152">
        <v>0.40259277799999998</v>
      </c>
      <c r="I152">
        <v>1.5210795269999999</v>
      </c>
      <c r="J152">
        <v>4.0580119999999997E-3</v>
      </c>
      <c r="K152">
        <v>2.0073719999999999E-3</v>
      </c>
      <c r="L152">
        <v>-2.1666062999999999E-2</v>
      </c>
      <c r="M152">
        <v>0.38628322999999998</v>
      </c>
    </row>
    <row r="153" spans="1:13" x14ac:dyDescent="0.2">
      <c r="A153" t="s">
        <v>18</v>
      </c>
      <c r="B153">
        <v>1.6141330700000001</v>
      </c>
      <c r="C153">
        <v>0.64544079700000001</v>
      </c>
      <c r="D153">
        <v>1.7643462780000001</v>
      </c>
      <c r="E153">
        <v>1.5886397400000001</v>
      </c>
      <c r="F153">
        <v>0.63196843300000005</v>
      </c>
      <c r="G153">
        <v>1.1631589360000001</v>
      </c>
      <c r="H153" s="15">
        <v>3.1642700000000001E-5</v>
      </c>
      <c r="I153">
        <v>5.9567580000000004E-3</v>
      </c>
      <c r="J153" s="15">
        <v>3.9849800000000003E-7</v>
      </c>
      <c r="K153" s="15">
        <v>4.3508400000000001E-7</v>
      </c>
      <c r="L153">
        <v>9.8198224000000001E-2</v>
      </c>
      <c r="M153">
        <v>0.21682663999999999</v>
      </c>
    </row>
    <row r="155" spans="1:13" x14ac:dyDescent="0.2">
      <c r="A155" t="s">
        <v>171</v>
      </c>
    </row>
    <row r="156" spans="1:13" x14ac:dyDescent="0.2">
      <c r="A156" t="s">
        <v>57</v>
      </c>
    </row>
    <row r="158" spans="1:13" x14ac:dyDescent="0.2"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</row>
    <row r="159" spans="1:13" x14ac:dyDescent="0.2">
      <c r="E159">
        <v>654.69600000000003</v>
      </c>
      <c r="F159">
        <v>263.52499999999998</v>
      </c>
      <c r="G159">
        <v>967.93799999999999</v>
      </c>
    </row>
    <row r="160" spans="1:13" x14ac:dyDescent="0.2">
      <c r="B160">
        <v>664.21900000000005</v>
      </c>
      <c r="C160">
        <v>267.38799999999998</v>
      </c>
      <c r="D160">
        <v>990.64499999999998</v>
      </c>
      <c r="E160">
        <v>655.72699999999998</v>
      </c>
      <c r="F160">
        <v>263.95400000000001</v>
      </c>
      <c r="G160">
        <v>984.83900000000006</v>
      </c>
      <c r="H160">
        <v>0.40256050999999998</v>
      </c>
      <c r="I160">
        <v>1.491444475</v>
      </c>
      <c r="J160" s="12">
        <f>$J$2*H160/AVERAGE(F159/E159,F160/E160)</f>
        <v>4.0567503808523475E-3</v>
      </c>
      <c r="K160">
        <f>$K$2*I160/AVERAGE(G159/E159,G160/E160)</f>
        <v>2.0083006464265449E-3</v>
      </c>
      <c r="L160">
        <f>(J160/$J$2-1)*1000</f>
        <v>8.6377293252004606E-2</v>
      </c>
      <c r="M160">
        <f>(K160/$K$2-1)*1000</f>
        <v>0.84917117353433547</v>
      </c>
    </row>
    <row r="161" spans="1:13" x14ac:dyDescent="0.2">
      <c r="B161">
        <v>664.01700000000005</v>
      </c>
      <c r="C161">
        <v>267.291</v>
      </c>
      <c r="D161">
        <v>999.28599999999994</v>
      </c>
      <c r="E161">
        <v>655.14599999999996</v>
      </c>
      <c r="F161">
        <v>263.74299999999999</v>
      </c>
      <c r="G161">
        <v>989.48400000000004</v>
      </c>
      <c r="H161">
        <v>0.40253627400000003</v>
      </c>
      <c r="I161">
        <v>1.504909915</v>
      </c>
      <c r="J161" s="12">
        <f t="shared" ref="J161:J169" si="32">$J$2*H161/AVERAGE(F160/E160,F161/E161)</f>
        <v>4.0562226071323869E-3</v>
      </c>
      <c r="K161">
        <f t="shared" ref="K161:K169" si="33">$K$2*I161/AVERAGE(G160/E160,G161/E161)</f>
        <v>2.0049912103226064E-3</v>
      </c>
      <c r="L161">
        <f t="shared" ref="L161:L169" si="34">(J161/$J$2-1)*1000</f>
        <v>-4.373160132464804E-2</v>
      </c>
      <c r="M161">
        <f t="shared" ref="M161:M169" si="35">(K161/$K$2-1)*1000</f>
        <v>-0.80010697989951751</v>
      </c>
    </row>
    <row r="162" spans="1:13" x14ac:dyDescent="0.2">
      <c r="B162">
        <v>663.327</v>
      </c>
      <c r="C162">
        <v>267.01600000000002</v>
      </c>
      <c r="D162">
        <v>1001.977</v>
      </c>
      <c r="E162">
        <v>654.45299999999997</v>
      </c>
      <c r="F162">
        <v>263.43400000000003</v>
      </c>
      <c r="G162">
        <v>991.13800000000003</v>
      </c>
      <c r="H162">
        <v>0.402541123</v>
      </c>
      <c r="I162">
        <v>1.5105324739999999</v>
      </c>
      <c r="J162" s="12">
        <f t="shared" si="32"/>
        <v>4.056326655614376E-3</v>
      </c>
      <c r="K162">
        <f t="shared" si="33"/>
        <v>2.0041332025057322E-3</v>
      </c>
      <c r="L162">
        <f t="shared" si="34"/>
        <v>-1.8081152160509539E-2</v>
      </c>
      <c r="M162">
        <f t="shared" si="35"/>
        <v>-1.2277005346329473</v>
      </c>
    </row>
    <row r="163" spans="1:13" x14ac:dyDescent="0.2">
      <c r="B163">
        <v>662.654</v>
      </c>
      <c r="C163">
        <v>266.75299999999999</v>
      </c>
      <c r="D163">
        <v>1003.0839999999999</v>
      </c>
      <c r="E163">
        <v>653.84</v>
      </c>
      <c r="F163">
        <v>263.20499999999998</v>
      </c>
      <c r="G163">
        <v>991.93200000000002</v>
      </c>
      <c r="H163">
        <v>0.40255238500000001</v>
      </c>
      <c r="I163">
        <v>1.513738118</v>
      </c>
      <c r="J163" s="12">
        <f t="shared" si="32"/>
        <v>4.0565344775620191E-3</v>
      </c>
      <c r="K163">
        <f t="shared" si="33"/>
        <v>2.0039073478372292E-3</v>
      </c>
      <c r="L163">
        <f t="shared" si="34"/>
        <v>3.3151948037435375E-2</v>
      </c>
      <c r="M163">
        <f t="shared" si="35"/>
        <v>-1.3402566193900789</v>
      </c>
    </row>
    <row r="164" spans="1:13" x14ac:dyDescent="0.2">
      <c r="B164">
        <v>662.06200000000001</v>
      </c>
      <c r="C164">
        <v>266.53399999999999</v>
      </c>
      <c r="D164">
        <v>1003.646</v>
      </c>
      <c r="E164">
        <v>653.29899999999998</v>
      </c>
      <c r="F164">
        <v>262.96699999999998</v>
      </c>
      <c r="G164">
        <v>992.35299999999995</v>
      </c>
      <c r="H164">
        <v>0.40258112499999998</v>
      </c>
      <c r="I164">
        <v>1.5159397960000001</v>
      </c>
      <c r="J164" s="12">
        <f t="shared" si="32"/>
        <v>4.0568432637169503E-3</v>
      </c>
      <c r="K164">
        <f t="shared" si="33"/>
        <v>2.003824392110865E-3</v>
      </c>
      <c r="L164">
        <f t="shared" si="34"/>
        <v>0.10927514962788543</v>
      </c>
      <c r="M164">
        <f t="shared" si="35"/>
        <v>-1.3815981237725872</v>
      </c>
    </row>
    <row r="165" spans="1:13" x14ac:dyDescent="0.2">
      <c r="B165">
        <v>661.53099999999995</v>
      </c>
      <c r="C165">
        <v>266.31400000000002</v>
      </c>
      <c r="D165">
        <v>1004.048</v>
      </c>
      <c r="E165">
        <v>652.76199999999994</v>
      </c>
      <c r="F165">
        <v>262.77800000000002</v>
      </c>
      <c r="G165">
        <v>992.42700000000002</v>
      </c>
      <c r="H165">
        <v>0.402572769</v>
      </c>
      <c r="I165">
        <v>1.51776482</v>
      </c>
      <c r="J165" s="12">
        <f t="shared" si="32"/>
        <v>4.0567053966478073E-3</v>
      </c>
      <c r="K165">
        <f t="shared" si="33"/>
        <v>2.0040824391231015E-3</v>
      </c>
      <c r="L165">
        <f t="shared" si="34"/>
        <v>7.5287606697393983E-2</v>
      </c>
      <c r="M165">
        <f t="shared" si="35"/>
        <v>-1.2529987834396517</v>
      </c>
    </row>
    <row r="166" spans="1:13" x14ac:dyDescent="0.2">
      <c r="B166">
        <v>660.98900000000003</v>
      </c>
      <c r="C166">
        <v>266.07900000000001</v>
      </c>
      <c r="D166">
        <v>1003.876</v>
      </c>
      <c r="E166">
        <v>652.26800000000003</v>
      </c>
      <c r="F166">
        <v>262.601</v>
      </c>
      <c r="G166">
        <v>992.495</v>
      </c>
      <c r="H166">
        <v>0.40254647999999998</v>
      </c>
      <c r="I166">
        <v>1.5187488119999999</v>
      </c>
      <c r="J166" s="12">
        <f t="shared" si="32"/>
        <v>4.0560620137498069E-3</v>
      </c>
      <c r="K166">
        <f t="shared" si="33"/>
        <v>2.0036553834582222E-3</v>
      </c>
      <c r="L166">
        <f t="shared" si="34"/>
        <v>-8.3321726208729352E-2</v>
      </c>
      <c r="M166">
        <f t="shared" si="35"/>
        <v>-1.4658246414603893</v>
      </c>
    </row>
    <row r="167" spans="1:13" x14ac:dyDescent="0.2">
      <c r="B167">
        <v>660.49</v>
      </c>
      <c r="C167">
        <v>265.90899999999999</v>
      </c>
      <c r="D167">
        <v>1003.903</v>
      </c>
      <c r="E167">
        <v>651.76700000000005</v>
      </c>
      <c r="F167">
        <v>262.36799999999999</v>
      </c>
      <c r="G167">
        <v>992.31899999999996</v>
      </c>
      <c r="H167">
        <v>0.40259370799999999</v>
      </c>
      <c r="I167">
        <v>1.519937911</v>
      </c>
      <c r="J167" s="12">
        <f t="shared" si="32"/>
        <v>4.0566109301254077E-3</v>
      </c>
      <c r="K167">
        <f t="shared" si="33"/>
        <v>2.0038043991109354E-3</v>
      </c>
      <c r="L167">
        <f t="shared" si="34"/>
        <v>5.1999340648700709E-2</v>
      </c>
      <c r="M167">
        <f t="shared" si="35"/>
        <v>-1.3915617601656383</v>
      </c>
    </row>
    <row r="168" spans="1:13" x14ac:dyDescent="0.2">
      <c r="B168">
        <v>659.96500000000003</v>
      </c>
      <c r="C168">
        <v>265.69499999999999</v>
      </c>
      <c r="D168">
        <v>1003.751</v>
      </c>
      <c r="E168">
        <v>651.27099999999996</v>
      </c>
      <c r="F168">
        <v>262.18099999999998</v>
      </c>
      <c r="G168">
        <v>992.14599999999996</v>
      </c>
      <c r="H168">
        <v>0.40258951300000001</v>
      </c>
      <c r="I168">
        <v>1.5209155620000001</v>
      </c>
      <c r="J168" s="12">
        <f t="shared" si="32"/>
        <v>4.0567126424172154E-3</v>
      </c>
      <c r="K168">
        <f t="shared" si="33"/>
        <v>2.0039126493521823E-3</v>
      </c>
      <c r="L168">
        <f t="shared" si="34"/>
        <v>7.7073862837950813E-2</v>
      </c>
      <c r="M168">
        <f t="shared" si="35"/>
        <v>-1.3376145762994396</v>
      </c>
    </row>
    <row r="169" spans="1:13" x14ac:dyDescent="0.2">
      <c r="B169">
        <v>659.47900000000004</v>
      </c>
      <c r="C169">
        <v>265.471</v>
      </c>
      <c r="D169">
        <v>1003.523</v>
      </c>
      <c r="E169">
        <v>650.78800000000001</v>
      </c>
      <c r="F169">
        <v>261.98099999999999</v>
      </c>
      <c r="G169">
        <v>992.12599999999998</v>
      </c>
      <c r="H169">
        <v>0.40254613700000003</v>
      </c>
      <c r="I169">
        <v>1.5216911769999999</v>
      </c>
      <c r="J169" s="12">
        <f t="shared" si="32"/>
        <v>4.0562206345257559E-3</v>
      </c>
      <c r="K169">
        <f t="shared" si="33"/>
        <v>2.003623045471021E-3</v>
      </c>
      <c r="L169">
        <f t="shared" si="34"/>
        <v>-4.4217896224219011E-2</v>
      </c>
      <c r="M169">
        <f t="shared" si="35"/>
        <v>-1.4819404793681157</v>
      </c>
    </row>
    <row r="171" spans="1:13" x14ac:dyDescent="0.2">
      <c r="A171" t="s">
        <v>17</v>
      </c>
      <c r="B171">
        <v>661.87329999999997</v>
      </c>
      <c r="C171">
        <v>266.44499999999999</v>
      </c>
      <c r="D171">
        <v>1001.7739</v>
      </c>
      <c r="E171">
        <v>653.13210000000004</v>
      </c>
      <c r="F171">
        <v>262.9212</v>
      </c>
      <c r="G171">
        <v>991.1259</v>
      </c>
      <c r="H171">
        <v>0.40256200199999997</v>
      </c>
      <c r="I171">
        <v>1.5135623060000001</v>
      </c>
      <c r="J171">
        <v>4.0581990000000002E-3</v>
      </c>
      <c r="K171">
        <v>2.0044239999999999E-3</v>
      </c>
      <c r="L171">
        <v>2.4381283E-2</v>
      </c>
      <c r="M171">
        <v>-1.083043132</v>
      </c>
    </row>
    <row r="172" spans="1:13" x14ac:dyDescent="0.2">
      <c r="A172" t="s">
        <v>18</v>
      </c>
      <c r="B172">
        <v>1.668101319</v>
      </c>
      <c r="C172">
        <v>0.66528022499999995</v>
      </c>
      <c r="D172">
        <v>4.1686145970000004</v>
      </c>
      <c r="E172">
        <v>1.6589385130000001</v>
      </c>
      <c r="F172">
        <v>0.66236710200000004</v>
      </c>
      <c r="G172">
        <v>2.3899849579999999</v>
      </c>
      <c r="H172" s="15">
        <v>2.08938E-5</v>
      </c>
      <c r="I172">
        <v>9.3350220000000001E-3</v>
      </c>
      <c r="J172" s="15">
        <v>2.7056099999999998E-7</v>
      </c>
      <c r="K172" s="15">
        <v>1.41639E-6</v>
      </c>
      <c r="L172">
        <v>6.6671938E-2</v>
      </c>
      <c r="M172">
        <v>0.70586752600000002</v>
      </c>
    </row>
    <row r="174" spans="1:13" x14ac:dyDescent="0.2">
      <c r="A174" t="s">
        <v>172</v>
      </c>
    </row>
    <row r="175" spans="1:13" x14ac:dyDescent="0.2">
      <c r="A175" t="s">
        <v>57</v>
      </c>
    </row>
    <row r="177" spans="1:13" x14ac:dyDescent="0.2"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</row>
    <row r="178" spans="1:13" x14ac:dyDescent="0.2">
      <c r="E178">
        <v>658.697</v>
      </c>
      <c r="F178">
        <v>265.113</v>
      </c>
      <c r="G178">
        <v>984.48299999999995</v>
      </c>
    </row>
    <row r="179" spans="1:13" x14ac:dyDescent="0.2">
      <c r="B179">
        <v>666.69299999999998</v>
      </c>
      <c r="C179">
        <v>268.34899999999999</v>
      </c>
      <c r="D179">
        <v>1002.431</v>
      </c>
      <c r="E179">
        <v>658.90499999999997</v>
      </c>
      <c r="F179">
        <v>265.209</v>
      </c>
      <c r="G179">
        <v>996.22500000000002</v>
      </c>
      <c r="H179">
        <v>0.40250808399999999</v>
      </c>
      <c r="I179">
        <v>1.5035867359999999</v>
      </c>
      <c r="J179" s="12">
        <f>$J$2*H179/AVERAGE(F178/E178,F179/E179)</f>
        <v>4.0565794320992724E-3</v>
      </c>
      <c r="K179">
        <f>$K$2*I179/AVERAGE(G178/E178,G179/E179)</f>
        <v>2.0070249223307773E-3</v>
      </c>
      <c r="L179">
        <f>(J179/$J$2-1)*1000</f>
        <v>4.4234320893510315E-2</v>
      </c>
      <c r="M179">
        <f>(K179/$K$2-1)*1000</f>
        <v>0.21340610212106093</v>
      </c>
    </row>
    <row r="180" spans="1:13" x14ac:dyDescent="0.2">
      <c r="B180">
        <v>666.20299999999997</v>
      </c>
      <c r="C180">
        <v>268.166</v>
      </c>
      <c r="D180">
        <v>1008.7859999999999</v>
      </c>
      <c r="E180">
        <v>658.21</v>
      </c>
      <c r="F180">
        <v>264.97199999999998</v>
      </c>
      <c r="G180">
        <v>999.74199999999996</v>
      </c>
      <c r="H180">
        <v>0.402529111</v>
      </c>
      <c r="I180">
        <v>1.514231173</v>
      </c>
      <c r="J180" s="12">
        <f t="shared" ref="J180:J188" si="36">$J$2*H180/AVERAGE(F179/E179,F180/E180)</f>
        <v>4.0563702183767127E-3</v>
      </c>
      <c r="K180">
        <f t="shared" ref="K180:K188" si="37">$K$2*I180/AVERAGE(G179/E179,G180/E180)</f>
        <v>2.005035614422774E-3</v>
      </c>
      <c r="L180">
        <f t="shared" ref="L180:L188" si="38">(J180/$J$2-1)*1000</f>
        <v>-7.3418852399864676E-3</v>
      </c>
      <c r="M180">
        <f t="shared" ref="M180:M188" si="39">(K180/$K$2-1)*1000</f>
        <v>-0.77797791922895598</v>
      </c>
    </row>
    <row r="181" spans="1:13" x14ac:dyDescent="0.2">
      <c r="B181">
        <v>665.471</v>
      </c>
      <c r="C181">
        <v>267.87799999999999</v>
      </c>
      <c r="D181">
        <v>1010.9690000000001</v>
      </c>
      <c r="E181">
        <v>657.51599999999996</v>
      </c>
      <c r="F181">
        <v>264.70100000000002</v>
      </c>
      <c r="G181">
        <v>1001.19</v>
      </c>
      <c r="H181">
        <v>0.40253834599999999</v>
      </c>
      <c r="I181">
        <v>1.5191783720000001</v>
      </c>
      <c r="J181" s="12">
        <f t="shared" si="36"/>
        <v>4.0560719440954351E-3</v>
      </c>
      <c r="K181">
        <f t="shared" si="37"/>
        <v>2.0044798901066377E-3</v>
      </c>
      <c r="L181">
        <f t="shared" si="38"/>
        <v>-8.0873657569480173E-2</v>
      </c>
      <c r="M181">
        <f t="shared" si="39"/>
        <v>-1.05492660327966</v>
      </c>
    </row>
    <row r="182" spans="1:13" x14ac:dyDescent="0.2">
      <c r="B182">
        <v>664.81700000000001</v>
      </c>
      <c r="C182">
        <v>267.61099999999999</v>
      </c>
      <c r="D182">
        <v>1011.819</v>
      </c>
      <c r="E182">
        <v>656.91499999999996</v>
      </c>
      <c r="F182">
        <v>264.42700000000002</v>
      </c>
      <c r="G182">
        <v>1001.723</v>
      </c>
      <c r="H182">
        <v>0.40253332600000002</v>
      </c>
      <c r="I182">
        <v>1.521949776</v>
      </c>
      <c r="J182" s="12">
        <f t="shared" si="36"/>
        <v>4.0562029548569956E-3</v>
      </c>
      <c r="K182">
        <f t="shared" si="37"/>
        <v>2.0041765638495082E-3</v>
      </c>
      <c r="L182">
        <f t="shared" si="38"/>
        <v>-4.857635908794844E-2</v>
      </c>
      <c r="M182">
        <f t="shared" si="39"/>
        <v>-1.2060911381233108</v>
      </c>
    </row>
    <row r="183" spans="1:13" x14ac:dyDescent="0.2">
      <c r="B183">
        <v>664.23500000000001</v>
      </c>
      <c r="C183">
        <v>267.37400000000002</v>
      </c>
      <c r="D183">
        <v>1012.328</v>
      </c>
      <c r="E183">
        <v>656.37</v>
      </c>
      <c r="F183">
        <v>264.19499999999999</v>
      </c>
      <c r="G183">
        <v>1002.087</v>
      </c>
      <c r="H183">
        <v>0.40252977200000001</v>
      </c>
      <c r="I183">
        <v>1.5240521419999999</v>
      </c>
      <c r="J183" s="12">
        <f t="shared" si="36"/>
        <v>4.0565098609522373E-3</v>
      </c>
      <c r="K183">
        <f t="shared" si="37"/>
        <v>2.0042978314750055E-3</v>
      </c>
      <c r="L183">
        <f t="shared" si="38"/>
        <v>2.7083362646118658E-2</v>
      </c>
      <c r="M183">
        <f t="shared" si="39"/>
        <v>-1.1456566595081652</v>
      </c>
    </row>
    <row r="184" spans="1:13" x14ac:dyDescent="0.2">
      <c r="B184">
        <v>663.70500000000004</v>
      </c>
      <c r="C184">
        <v>267.173</v>
      </c>
      <c r="D184">
        <v>1012.521</v>
      </c>
      <c r="E184">
        <v>655.88599999999997</v>
      </c>
      <c r="F184">
        <v>264.01900000000001</v>
      </c>
      <c r="G184">
        <v>1002.228</v>
      </c>
      <c r="H184">
        <v>0.402548446</v>
      </c>
      <c r="I184">
        <v>1.525559278</v>
      </c>
      <c r="J184" s="12">
        <f t="shared" si="36"/>
        <v>4.056650401277213E-3</v>
      </c>
      <c r="K184">
        <f t="shared" si="37"/>
        <v>2.004202972072322E-3</v>
      </c>
      <c r="L184">
        <f t="shared" si="38"/>
        <v>6.1729927328002532E-2</v>
      </c>
      <c r="M184">
        <f t="shared" si="39"/>
        <v>-1.1929304353359704</v>
      </c>
    </row>
    <row r="185" spans="1:13" x14ac:dyDescent="0.2">
      <c r="B185">
        <v>663.20799999999997</v>
      </c>
      <c r="C185">
        <v>266.959</v>
      </c>
      <c r="D185">
        <v>1012.378</v>
      </c>
      <c r="E185">
        <v>655.38900000000001</v>
      </c>
      <c r="F185">
        <v>263.80799999999999</v>
      </c>
      <c r="G185">
        <v>1002.11</v>
      </c>
      <c r="H185">
        <v>0.40252635399999998</v>
      </c>
      <c r="I185">
        <v>1.5264872549999999</v>
      </c>
      <c r="J185" s="12">
        <f t="shared" si="36"/>
        <v>4.0563673305806678E-3</v>
      </c>
      <c r="K185">
        <f t="shared" si="37"/>
        <v>2.0038999992525938E-3</v>
      </c>
      <c r="L185">
        <f t="shared" si="38"/>
        <v>-8.0537963050852923E-3</v>
      </c>
      <c r="M185">
        <f t="shared" si="39"/>
        <v>-1.3439188324430029</v>
      </c>
    </row>
    <row r="186" spans="1:13" x14ac:dyDescent="0.2">
      <c r="B186">
        <v>662.69399999999996</v>
      </c>
      <c r="C186">
        <v>266.77499999999998</v>
      </c>
      <c r="D186">
        <v>1012.287</v>
      </c>
      <c r="E186">
        <v>654.87900000000002</v>
      </c>
      <c r="F186">
        <v>263.58300000000003</v>
      </c>
      <c r="G186">
        <v>1001.878</v>
      </c>
      <c r="H186">
        <v>0.40256078000000001</v>
      </c>
      <c r="I186">
        <v>1.5275315190000001</v>
      </c>
      <c r="J186" s="12">
        <f t="shared" si="36"/>
        <v>4.0569500597377314E-3</v>
      </c>
      <c r="K186">
        <f t="shared" si="37"/>
        <v>2.0040808869284232E-3</v>
      </c>
      <c r="L186">
        <f t="shared" si="38"/>
        <v>0.1356029330765729</v>
      </c>
      <c r="M186">
        <f t="shared" si="39"/>
        <v>-1.2537723293527536</v>
      </c>
    </row>
    <row r="187" spans="1:13" x14ac:dyDescent="0.2">
      <c r="B187">
        <v>662.18200000000002</v>
      </c>
      <c r="C187">
        <v>266.55399999999997</v>
      </c>
      <c r="D187">
        <v>1011.94</v>
      </c>
      <c r="E187">
        <v>654.38900000000001</v>
      </c>
      <c r="F187">
        <v>263.41399999999999</v>
      </c>
      <c r="G187">
        <v>1001.615</v>
      </c>
      <c r="H187">
        <v>0.40253899300000001</v>
      </c>
      <c r="I187">
        <v>1.5281901309999999</v>
      </c>
      <c r="J187" s="12">
        <f t="shared" si="36"/>
        <v>4.0566648738115819E-3</v>
      </c>
      <c r="K187">
        <f t="shared" si="37"/>
        <v>2.0039098008709467E-3</v>
      </c>
      <c r="L187">
        <f t="shared" si="38"/>
        <v>6.5297754556326026E-2</v>
      </c>
      <c r="M187">
        <f t="shared" si="39"/>
        <v>-1.3390341347150336</v>
      </c>
    </row>
    <row r="188" spans="1:13" x14ac:dyDescent="0.2">
      <c r="B188">
        <v>661.68</v>
      </c>
      <c r="C188">
        <v>266.36099999999999</v>
      </c>
      <c r="D188">
        <v>1011.616</v>
      </c>
      <c r="E188">
        <v>653.904</v>
      </c>
      <c r="F188">
        <v>263.23399999999998</v>
      </c>
      <c r="G188">
        <v>1001.386</v>
      </c>
      <c r="H188">
        <v>0.40255308899999998</v>
      </c>
      <c r="I188">
        <v>1.5288591579999999</v>
      </c>
      <c r="J188" s="12">
        <f t="shared" si="36"/>
        <v>4.0564722692729488E-3</v>
      </c>
      <c r="K188">
        <f t="shared" si="37"/>
        <v>2.0037862104047089E-3</v>
      </c>
      <c r="L188">
        <f t="shared" si="38"/>
        <v>1.7816111071100593E-2</v>
      </c>
      <c r="M188">
        <f t="shared" si="39"/>
        <v>-1.4006262155218385</v>
      </c>
    </row>
    <row r="190" spans="1:13" x14ac:dyDescent="0.2">
      <c r="A190" t="s">
        <v>17</v>
      </c>
      <c r="B190">
        <v>664.08879999999999</v>
      </c>
      <c r="C190">
        <v>267.32</v>
      </c>
      <c r="D190">
        <v>1010.7075</v>
      </c>
      <c r="E190">
        <v>656.23630000000003</v>
      </c>
      <c r="F190">
        <v>264.15620000000001</v>
      </c>
      <c r="G190">
        <v>1001.0184</v>
      </c>
      <c r="H190">
        <v>0.40253663000000001</v>
      </c>
      <c r="I190">
        <v>1.5219625539999999</v>
      </c>
      <c r="J190">
        <v>4.0581840000000003E-3</v>
      </c>
      <c r="K190">
        <v>2.0044899999999998E-3</v>
      </c>
      <c r="L190">
        <v>2.0691871000000001E-2</v>
      </c>
      <c r="M190">
        <v>-1.0501528170000001</v>
      </c>
    </row>
    <row r="191" spans="1:13" x14ac:dyDescent="0.2">
      <c r="A191" t="s">
        <v>18</v>
      </c>
      <c r="B191">
        <v>1.700346618</v>
      </c>
      <c r="C191">
        <v>0.67732398299999996</v>
      </c>
      <c r="D191">
        <v>3.109859777</v>
      </c>
      <c r="E191">
        <v>1.655583955</v>
      </c>
      <c r="F191">
        <v>0.66795721799999996</v>
      </c>
      <c r="G191">
        <v>1.8305551799999999</v>
      </c>
      <c r="H191" s="15">
        <v>1.50452E-5</v>
      </c>
      <c r="I191">
        <v>7.8904419999999992E-3</v>
      </c>
      <c r="J191" s="15">
        <v>2.5018599999999999E-7</v>
      </c>
      <c r="K191" s="15">
        <v>9.5966499999999998E-7</v>
      </c>
      <c r="L191">
        <v>6.1650968E-2</v>
      </c>
      <c r="M191">
        <v>0.47825489399999999</v>
      </c>
    </row>
    <row r="193" spans="1:13" x14ac:dyDescent="0.2">
      <c r="A193" t="s">
        <v>173</v>
      </c>
      <c r="C193" t="s">
        <v>174</v>
      </c>
    </row>
    <row r="194" spans="1:13" x14ac:dyDescent="0.2">
      <c r="A194" t="s">
        <v>57</v>
      </c>
    </row>
    <row r="196" spans="1:13" x14ac:dyDescent="0.2"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</row>
    <row r="197" spans="1:13" x14ac:dyDescent="0.2">
      <c r="E197">
        <v>761.13300000000004</v>
      </c>
      <c r="F197">
        <v>306.41500000000002</v>
      </c>
      <c r="G197">
        <v>1179.5119999999999</v>
      </c>
    </row>
    <row r="198" spans="1:13" x14ac:dyDescent="0.2">
      <c r="B198">
        <v>840.44600000000003</v>
      </c>
      <c r="C198">
        <v>338.40800000000002</v>
      </c>
      <c r="D198">
        <v>1294.0889999999999</v>
      </c>
      <c r="E198">
        <v>761.47199999999998</v>
      </c>
      <c r="F198">
        <v>306.58999999999997</v>
      </c>
      <c r="G198">
        <v>1197.787</v>
      </c>
      <c r="H198">
        <v>0.40265242499999998</v>
      </c>
      <c r="I198">
        <v>1.539764031</v>
      </c>
      <c r="J198" s="12">
        <f>$J$2*H198/AVERAGE(F197/E197,F198/E198)</f>
        <v>4.0569002906166631E-3</v>
      </c>
      <c r="K198">
        <f>$K$2*I198/AVERAGE(G197/E197,G198/E198)</f>
        <v>1.9788753110541396E-3</v>
      </c>
      <c r="L198">
        <f>(J198/$J$2-1)*1000</f>
        <v>0.12333364970484872</v>
      </c>
      <c r="M198">
        <f>(K198/$K$2-1)*1000</f>
        <v>-13.815128502600915</v>
      </c>
    </row>
    <row r="199" spans="1:13" x14ac:dyDescent="0.2">
      <c r="B199">
        <v>839.625</v>
      </c>
      <c r="C199">
        <v>338.11200000000002</v>
      </c>
      <c r="D199">
        <v>1305.2650000000001</v>
      </c>
      <c r="E199">
        <v>760.47400000000005</v>
      </c>
      <c r="F199">
        <v>306.17899999999997</v>
      </c>
      <c r="G199">
        <v>1204.8889999999999</v>
      </c>
      <c r="H199">
        <v>0.40269401999999999</v>
      </c>
      <c r="I199">
        <v>1.5545803680000001</v>
      </c>
      <c r="J199" s="12">
        <f t="shared" ref="J199:J207" si="40">$J$2*H199/AVERAGE(F198/E198,F199/E199)</f>
        <v>4.0571252571033403E-3</v>
      </c>
      <c r="K199">
        <f t="shared" ref="K199:K207" si="41">$K$2*I199/AVERAGE(G198/E198,G199/E199)</f>
        <v>1.9759514875970934E-3</v>
      </c>
      <c r="L199">
        <f t="shared" ref="L199:L207" si="42">(J199/$J$2-1)*1000</f>
        <v>0.17879329043979375</v>
      </c>
      <c r="M199">
        <f t="shared" ref="M199:M207" si="43">(K199/$K$2-1)*1000</f>
        <v>-15.27223418488466</v>
      </c>
    </row>
    <row r="200" spans="1:13" x14ac:dyDescent="0.2">
      <c r="B200">
        <v>838.42200000000003</v>
      </c>
      <c r="C200">
        <v>337.637</v>
      </c>
      <c r="D200">
        <v>1310.5609999999999</v>
      </c>
      <c r="E200">
        <v>759.46600000000001</v>
      </c>
      <c r="F200">
        <v>305.77300000000002</v>
      </c>
      <c r="G200">
        <v>1208.788</v>
      </c>
      <c r="H200">
        <v>0.40270517300000003</v>
      </c>
      <c r="I200">
        <v>1.563127513</v>
      </c>
      <c r="J200" s="12">
        <f t="shared" si="40"/>
        <v>4.0572995093637963E-3</v>
      </c>
      <c r="K200">
        <f t="shared" si="41"/>
        <v>1.9751547956283317E-3</v>
      </c>
      <c r="L200">
        <f t="shared" si="42"/>
        <v>0.22175065668972316</v>
      </c>
      <c r="M200">
        <f t="shared" si="43"/>
        <v>-15.669270603727025</v>
      </c>
    </row>
    <row r="201" spans="1:13" x14ac:dyDescent="0.2">
      <c r="B201">
        <v>837.29</v>
      </c>
      <c r="C201">
        <v>337.166</v>
      </c>
      <c r="D201">
        <v>1313.798</v>
      </c>
      <c r="E201">
        <v>758.52700000000004</v>
      </c>
      <c r="F201">
        <v>305.44499999999999</v>
      </c>
      <c r="G201">
        <v>1211.33</v>
      </c>
      <c r="H201">
        <v>0.40268743000000001</v>
      </c>
      <c r="I201">
        <v>1.5691072530000001</v>
      </c>
      <c r="J201" s="12">
        <f t="shared" si="40"/>
        <v>4.0567893614007408E-3</v>
      </c>
      <c r="K201">
        <f t="shared" si="41"/>
        <v>1.9749017870117655E-3</v>
      </c>
      <c r="L201">
        <f t="shared" si="42"/>
        <v>9.5986934409930669E-2</v>
      </c>
      <c r="M201">
        <f t="shared" si="43"/>
        <v>-15.795359028107359</v>
      </c>
    </row>
    <row r="202" spans="1:13" x14ac:dyDescent="0.2">
      <c r="B202">
        <v>836.25099999999998</v>
      </c>
      <c r="C202">
        <v>336.779</v>
      </c>
      <c r="D202">
        <v>1315.758</v>
      </c>
      <c r="E202">
        <v>757.69600000000003</v>
      </c>
      <c r="F202">
        <v>305.09699999999998</v>
      </c>
      <c r="G202">
        <v>1213.125</v>
      </c>
      <c r="H202">
        <v>0.402724474</v>
      </c>
      <c r="I202">
        <v>1.5734000889999999</v>
      </c>
      <c r="J202" s="12">
        <f t="shared" si="40"/>
        <v>4.0569190072530853E-3</v>
      </c>
      <c r="K202">
        <f t="shared" si="41"/>
        <v>1.9744580479353789E-3</v>
      </c>
      <c r="L202">
        <f t="shared" si="42"/>
        <v>0.12794774999647096</v>
      </c>
      <c r="M202">
        <f t="shared" si="43"/>
        <v>-16.016499168458932</v>
      </c>
    </row>
    <row r="203" spans="1:13" x14ac:dyDescent="0.2">
      <c r="B203">
        <v>835.29</v>
      </c>
      <c r="C203">
        <v>336.39299999999997</v>
      </c>
      <c r="D203">
        <v>1317.2360000000001</v>
      </c>
      <c r="E203">
        <v>756.91700000000003</v>
      </c>
      <c r="F203">
        <v>304.82400000000001</v>
      </c>
      <c r="G203">
        <v>1214.319</v>
      </c>
      <c r="H203">
        <v>0.40272608599999998</v>
      </c>
      <c r="I203">
        <v>1.5769810390000001</v>
      </c>
      <c r="J203" s="12">
        <f t="shared" si="40"/>
        <v>4.0567534470685078E-3</v>
      </c>
      <c r="K203">
        <f t="shared" si="41"/>
        <v>1.9744166347489705E-3</v>
      </c>
      <c r="L203">
        <f t="shared" si="42"/>
        <v>8.7133189159871449E-2</v>
      </c>
      <c r="M203">
        <f t="shared" si="43"/>
        <v>-16.037137688575953</v>
      </c>
    </row>
    <row r="204" spans="1:13" x14ac:dyDescent="0.2">
      <c r="B204">
        <v>834.36900000000003</v>
      </c>
      <c r="C204">
        <v>336.04300000000001</v>
      </c>
      <c r="D204">
        <v>1318.2360000000001</v>
      </c>
      <c r="E204">
        <v>756.16300000000001</v>
      </c>
      <c r="F204">
        <v>304.52800000000002</v>
      </c>
      <c r="G204">
        <v>1215.1849999999999</v>
      </c>
      <c r="H204">
        <v>0.40275140500000001</v>
      </c>
      <c r="I204">
        <v>1.579919681</v>
      </c>
      <c r="J204" s="12">
        <f t="shared" si="40"/>
        <v>4.0566868598874151E-3</v>
      </c>
      <c r="K204">
        <f t="shared" si="41"/>
        <v>1.9744184045772353E-3</v>
      </c>
      <c r="L204">
        <f t="shared" si="42"/>
        <v>7.071785016643517E-2</v>
      </c>
      <c r="M204">
        <f t="shared" si="43"/>
        <v>-16.03625568360567</v>
      </c>
    </row>
    <row r="205" spans="1:13" x14ac:dyDescent="0.2">
      <c r="B205">
        <v>833.47400000000005</v>
      </c>
      <c r="C205">
        <v>335.68200000000002</v>
      </c>
      <c r="D205">
        <v>1318.8989999999999</v>
      </c>
      <c r="E205">
        <v>755.43399999999997</v>
      </c>
      <c r="F205">
        <v>304.18900000000002</v>
      </c>
      <c r="G205">
        <v>1215.7639999999999</v>
      </c>
      <c r="H205">
        <v>0.40275003100000001</v>
      </c>
      <c r="I205">
        <v>1.5824111489999999</v>
      </c>
      <c r="J205" s="12">
        <f t="shared" si="40"/>
        <v>4.05692484847219E-3</v>
      </c>
      <c r="K205">
        <f t="shared" si="41"/>
        <v>1.9744195884345266E-3</v>
      </c>
      <c r="L205">
        <f t="shared" si="42"/>
        <v>0.1293877507617669</v>
      </c>
      <c r="M205">
        <f t="shared" si="43"/>
        <v>-16.035665700930181</v>
      </c>
    </row>
    <row r="206" spans="1:13" x14ac:dyDescent="0.2">
      <c r="B206">
        <v>832.60199999999998</v>
      </c>
      <c r="C206">
        <v>335.33699999999999</v>
      </c>
      <c r="D206">
        <v>1319.3420000000001</v>
      </c>
      <c r="E206">
        <v>754.76599999999996</v>
      </c>
      <c r="F206">
        <v>303.94200000000001</v>
      </c>
      <c r="G206">
        <v>1216.1590000000001</v>
      </c>
      <c r="H206">
        <v>0.402758222</v>
      </c>
      <c r="I206">
        <v>1.584601052</v>
      </c>
      <c r="J206" s="12">
        <f t="shared" si="40"/>
        <v>4.0571634603768572E-3</v>
      </c>
      <c r="K206">
        <f t="shared" si="41"/>
        <v>1.974533760829521E-3</v>
      </c>
      <c r="L206">
        <f t="shared" si="42"/>
        <v>0.18821131467738894</v>
      </c>
      <c r="M206">
        <f t="shared" si="43"/>
        <v>-15.97876717475355</v>
      </c>
    </row>
    <row r="207" spans="1:13" x14ac:dyDescent="0.2">
      <c r="B207">
        <v>831.73500000000001</v>
      </c>
      <c r="C207">
        <v>334.98599999999999</v>
      </c>
      <c r="D207">
        <v>1319.4469999999999</v>
      </c>
      <c r="E207">
        <v>754.03700000000003</v>
      </c>
      <c r="F207">
        <v>303.64400000000001</v>
      </c>
      <c r="G207">
        <v>1216.367</v>
      </c>
      <c r="H207">
        <v>0.40275567699999998</v>
      </c>
      <c r="I207">
        <v>1.586378834</v>
      </c>
      <c r="J207" s="12">
        <f t="shared" si="40"/>
        <v>4.0570207307478179E-3</v>
      </c>
      <c r="K207">
        <f t="shared" si="41"/>
        <v>1.9744308565758585E-3</v>
      </c>
      <c r="L207">
        <f t="shared" si="42"/>
        <v>0.1530250339754069</v>
      </c>
      <c r="M207">
        <f t="shared" si="43"/>
        <v>-16.030050152315511</v>
      </c>
    </row>
    <row r="209" spans="1:13" x14ac:dyDescent="0.2">
      <c r="A209" t="s">
        <v>17</v>
      </c>
      <c r="B209">
        <v>835.95039999999995</v>
      </c>
      <c r="C209">
        <v>336.65429999999998</v>
      </c>
      <c r="D209">
        <v>1313.2630999999999</v>
      </c>
      <c r="E209">
        <v>757.49519999999995</v>
      </c>
      <c r="F209">
        <v>305.02109999999999</v>
      </c>
      <c r="G209">
        <v>1211.3713</v>
      </c>
      <c r="H209">
        <v>0.40272049399999998</v>
      </c>
      <c r="I209">
        <v>1.5710271010000001</v>
      </c>
      <c r="J209">
        <v>4.0586590000000001E-3</v>
      </c>
      <c r="K209">
        <v>1.975157E-3</v>
      </c>
      <c r="L209">
        <v>0.137628742</v>
      </c>
      <c r="M209">
        <v>-15.668636790000001</v>
      </c>
    </row>
    <row r="210" spans="1:13" x14ac:dyDescent="0.2">
      <c r="A210" t="s">
        <v>18</v>
      </c>
      <c r="B210">
        <v>2.9769053730000001</v>
      </c>
      <c r="C210">
        <v>1.171384561</v>
      </c>
      <c r="D210">
        <v>8.1165016059999999</v>
      </c>
      <c r="E210">
        <v>2.4819900079999999</v>
      </c>
      <c r="F210">
        <v>0.97685623300000002</v>
      </c>
      <c r="G210">
        <v>6.025060388</v>
      </c>
      <c r="H210" s="15">
        <v>3.5274300000000002E-5</v>
      </c>
      <c r="I210">
        <v>1.484605E-2</v>
      </c>
      <c r="J210" s="15">
        <v>1.94589E-7</v>
      </c>
      <c r="K210" s="15">
        <v>1.39698E-6</v>
      </c>
      <c r="L210">
        <v>4.7950845999999998E-2</v>
      </c>
      <c r="M210">
        <v>0.69619141799999995</v>
      </c>
    </row>
    <row r="212" spans="1:13" x14ac:dyDescent="0.2">
      <c r="A212" t="s">
        <v>175</v>
      </c>
    </row>
    <row r="213" spans="1:13" x14ac:dyDescent="0.2">
      <c r="A213" t="s">
        <v>57</v>
      </c>
    </row>
    <row r="215" spans="1:13" x14ac:dyDescent="0.2"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</row>
    <row r="216" spans="1:13" x14ac:dyDescent="0.2">
      <c r="E216">
        <v>765.46600000000001</v>
      </c>
      <c r="F216">
        <v>308.166</v>
      </c>
      <c r="G216">
        <v>1137.098</v>
      </c>
    </row>
    <row r="217" spans="1:13" x14ac:dyDescent="0.2">
      <c r="B217">
        <v>819.07500000000005</v>
      </c>
      <c r="C217">
        <v>329.791</v>
      </c>
      <c r="D217">
        <v>1219.377</v>
      </c>
      <c r="E217">
        <v>765.83500000000004</v>
      </c>
      <c r="F217">
        <v>308.32299999999998</v>
      </c>
      <c r="G217">
        <v>1154.1320000000001</v>
      </c>
      <c r="H217">
        <v>0.40263843500000002</v>
      </c>
      <c r="I217">
        <v>1.488724178</v>
      </c>
      <c r="J217" s="16">
        <f>$J$2*H217/AVERAGE(F216/E216,F217/E217)</f>
        <v>4.0568713810985851E-3</v>
      </c>
      <c r="K217" s="16">
        <f>$K$2*I217/AVERAGE(G216/E216,G217/E217)</f>
        <v>1.9964892117343134E-3</v>
      </c>
      <c r="L217" s="16">
        <f>(J217/$J$2-1)*1000</f>
        <v>0.1162067593396543</v>
      </c>
      <c r="M217" s="16">
        <f>(K217/$K$2-1)*1000</f>
        <v>-5.0371310806248681</v>
      </c>
    </row>
    <row r="218" spans="1:13" x14ac:dyDescent="0.2">
      <c r="B218">
        <v>818.11800000000005</v>
      </c>
      <c r="C218">
        <v>329.41399999999999</v>
      </c>
      <c r="D218">
        <v>1227.56</v>
      </c>
      <c r="E218">
        <v>764.72299999999996</v>
      </c>
      <c r="F218">
        <v>307.892</v>
      </c>
      <c r="G218">
        <v>1158.3630000000001</v>
      </c>
      <c r="H218">
        <v>0.40264851699999998</v>
      </c>
      <c r="I218">
        <v>1.5004693090000001</v>
      </c>
      <c r="J218" s="16">
        <f t="shared" ref="J218:J226" si="44">$J$2*H218/AVERAGE(F217/E217,F218/E218)</f>
        <v>4.0568074518938487E-3</v>
      </c>
      <c r="K218" s="16">
        <f t="shared" ref="K218:K226" si="45">$K$2*I218/AVERAGE(G217/E217,G218/E218)</f>
        <v>1.9927618191301023E-3</v>
      </c>
      <c r="L218" s="16">
        <f t="shared" ref="L218:L226" si="46">(J218/$J$2-1)*1000</f>
        <v>0.10044667533981588</v>
      </c>
      <c r="M218" s="16">
        <f t="shared" ref="M218:M226" si="47">(K218/$K$2-1)*1000</f>
        <v>-6.8947004665637079</v>
      </c>
    </row>
    <row r="219" spans="1:13" x14ac:dyDescent="0.2">
      <c r="B219">
        <v>816.90499999999997</v>
      </c>
      <c r="C219">
        <v>328.93599999999998</v>
      </c>
      <c r="D219">
        <v>1229.9449999999999</v>
      </c>
      <c r="E219">
        <v>763.74199999999996</v>
      </c>
      <c r="F219">
        <v>307.50200000000001</v>
      </c>
      <c r="G219">
        <v>1160.0250000000001</v>
      </c>
      <c r="H219">
        <v>0.40266132599999999</v>
      </c>
      <c r="I219">
        <v>1.5056143740000001</v>
      </c>
      <c r="J219" s="16">
        <f t="shared" si="44"/>
        <v>4.0567937821510535E-3</v>
      </c>
      <c r="K219" s="16">
        <f t="shared" si="45"/>
        <v>1.9917867816854951E-3</v>
      </c>
      <c r="L219" s="16">
        <f t="shared" si="46"/>
        <v>9.7076755510627777E-2</v>
      </c>
      <c r="M219" s="16">
        <f t="shared" si="47"/>
        <v>-7.3806164672554075</v>
      </c>
    </row>
    <row r="220" spans="1:13" x14ac:dyDescent="0.2">
      <c r="B220">
        <v>815.86099999999999</v>
      </c>
      <c r="C220">
        <v>328.51400000000001</v>
      </c>
      <c r="D220">
        <v>1230.93</v>
      </c>
      <c r="E220">
        <v>762.86699999999996</v>
      </c>
      <c r="F220">
        <v>307.14499999999998</v>
      </c>
      <c r="G220">
        <v>1160.759</v>
      </c>
      <c r="H220">
        <v>0.402658513</v>
      </c>
      <c r="I220">
        <v>1.508748456</v>
      </c>
      <c r="J220" s="16">
        <f t="shared" si="44"/>
        <v>4.0567637187319478E-3</v>
      </c>
      <c r="K220" s="16">
        <f t="shared" si="45"/>
        <v>1.9914518399953294E-3</v>
      </c>
      <c r="L220" s="16">
        <f t="shared" si="46"/>
        <v>8.9665400835103881E-2</v>
      </c>
      <c r="M220" s="16">
        <f t="shared" si="47"/>
        <v>-7.547536750625583</v>
      </c>
    </row>
    <row r="221" spans="1:13" x14ac:dyDescent="0.2">
      <c r="B221">
        <v>814.91899999999998</v>
      </c>
      <c r="C221">
        <v>328.154</v>
      </c>
      <c r="D221">
        <v>1231.348</v>
      </c>
      <c r="E221">
        <v>762.06700000000001</v>
      </c>
      <c r="F221">
        <v>306.83300000000003</v>
      </c>
      <c r="G221">
        <v>1161.134</v>
      </c>
      <c r="H221">
        <v>0.40268341800000002</v>
      </c>
      <c r="I221">
        <v>1.5110063540000001</v>
      </c>
      <c r="J221" s="16">
        <f t="shared" si="44"/>
        <v>4.0569789499186968E-3</v>
      </c>
      <c r="K221" s="16">
        <f t="shared" si="45"/>
        <v>1.9912925724764213E-3</v>
      </c>
      <c r="L221" s="16">
        <f t="shared" si="46"/>
        <v>0.14272505637924482</v>
      </c>
      <c r="M221" s="16">
        <f t="shared" si="47"/>
        <v>-7.6269087134727132</v>
      </c>
    </row>
    <row r="222" spans="1:13" x14ac:dyDescent="0.2">
      <c r="B222">
        <v>814.053</v>
      </c>
      <c r="C222">
        <v>327.79399999999998</v>
      </c>
      <c r="D222">
        <v>1231.4590000000001</v>
      </c>
      <c r="E222">
        <v>761.35400000000004</v>
      </c>
      <c r="F222">
        <v>306.52300000000002</v>
      </c>
      <c r="G222">
        <v>1161.1510000000001</v>
      </c>
      <c r="H222">
        <v>0.402669426</v>
      </c>
      <c r="I222">
        <v>1.512749621</v>
      </c>
      <c r="J222" s="16">
        <f t="shared" si="44"/>
        <v>4.0569229279790861E-3</v>
      </c>
      <c r="K222" s="16">
        <f t="shared" si="45"/>
        <v>1.9912760545366596E-3</v>
      </c>
      <c r="L222" s="16">
        <f t="shared" si="46"/>
        <v>0.12891430309780461</v>
      </c>
      <c r="M222" s="16">
        <f t="shared" si="47"/>
        <v>-7.6351405319253773</v>
      </c>
    </row>
    <row r="223" spans="1:13" x14ac:dyDescent="0.2">
      <c r="B223">
        <v>813.21500000000003</v>
      </c>
      <c r="C223">
        <v>327.44099999999997</v>
      </c>
      <c r="D223">
        <v>1231.268</v>
      </c>
      <c r="E223">
        <v>760.65300000000002</v>
      </c>
      <c r="F223">
        <v>306.27199999999999</v>
      </c>
      <c r="G223">
        <v>1161.077</v>
      </c>
      <c r="H223">
        <v>0.40264963300000001</v>
      </c>
      <c r="I223">
        <v>1.5140749600000001</v>
      </c>
      <c r="J223" s="16">
        <f t="shared" si="44"/>
        <v>4.0566683917291546E-3</v>
      </c>
      <c r="K223" s="16">
        <f t="shared" si="45"/>
        <v>1.9912196902184673E-3</v>
      </c>
      <c r="L223" s="16">
        <f t="shared" si="46"/>
        <v>6.6165005708107572E-2</v>
      </c>
      <c r="M223" s="16">
        <f t="shared" si="47"/>
        <v>-7.6632300419532395</v>
      </c>
    </row>
    <row r="224" spans="1:13" x14ac:dyDescent="0.2">
      <c r="B224">
        <v>812.42200000000003</v>
      </c>
      <c r="C224">
        <v>327.13200000000001</v>
      </c>
      <c r="D224">
        <v>1230.9459999999999</v>
      </c>
      <c r="E224">
        <v>759.95500000000004</v>
      </c>
      <c r="F224">
        <v>305.98200000000003</v>
      </c>
      <c r="G224">
        <v>1160.7260000000001</v>
      </c>
      <c r="H224">
        <v>0.40266226900000002</v>
      </c>
      <c r="I224">
        <v>1.5151564390000001</v>
      </c>
      <c r="J224" s="16">
        <f t="shared" si="44"/>
        <v>4.0566482629921094E-3</v>
      </c>
      <c r="K224" s="16">
        <f t="shared" si="45"/>
        <v>1.9911749115894793E-3</v>
      </c>
      <c r="L224" s="16">
        <f t="shared" si="46"/>
        <v>6.1202788706582467E-2</v>
      </c>
      <c r="M224" s="16">
        <f t="shared" si="47"/>
        <v>-7.6855457514006797</v>
      </c>
    </row>
    <row r="225" spans="1:13" x14ac:dyDescent="0.2">
      <c r="B225">
        <v>811.59900000000005</v>
      </c>
      <c r="C225">
        <v>326.81099999999998</v>
      </c>
      <c r="D225">
        <v>1230.559</v>
      </c>
      <c r="E225">
        <v>759.25900000000001</v>
      </c>
      <c r="F225">
        <v>305.70400000000001</v>
      </c>
      <c r="G225">
        <v>1160.3599999999999</v>
      </c>
      <c r="H225">
        <v>0.402675489</v>
      </c>
      <c r="I225">
        <v>1.516216477</v>
      </c>
      <c r="J225" s="16">
        <f t="shared" si="44"/>
        <v>4.0568260035188826E-3</v>
      </c>
      <c r="K225" s="16">
        <f t="shared" si="45"/>
        <v>1.9913562805291191E-3</v>
      </c>
      <c r="L225" s="16">
        <f t="shared" si="46"/>
        <v>0.10502009636192966</v>
      </c>
      <c r="M225" s="16">
        <f t="shared" si="47"/>
        <v>-7.5951594074844531</v>
      </c>
    </row>
    <row r="226" spans="1:13" x14ac:dyDescent="0.2">
      <c r="B226">
        <v>810.82100000000003</v>
      </c>
      <c r="C226">
        <v>326.49400000000003</v>
      </c>
      <c r="D226">
        <v>1230.0260000000001</v>
      </c>
      <c r="E226">
        <v>758.60400000000004</v>
      </c>
      <c r="F226">
        <v>305.44</v>
      </c>
      <c r="G226">
        <v>1159.9480000000001</v>
      </c>
      <c r="H226">
        <v>0.40267106699999999</v>
      </c>
      <c r="I226">
        <v>1.517013623</v>
      </c>
      <c r="J226" s="16">
        <f t="shared" si="44"/>
        <v>4.0567684672291318E-3</v>
      </c>
      <c r="K226" s="16">
        <f t="shared" si="45"/>
        <v>1.9912989493205821E-3</v>
      </c>
      <c r="L226" s="16">
        <f t="shared" si="46"/>
        <v>9.0836019409179514E-2</v>
      </c>
      <c r="M226" s="16">
        <f t="shared" si="47"/>
        <v>-7.6237307733547643</v>
      </c>
    </row>
    <row r="228" spans="1:13" x14ac:dyDescent="0.2">
      <c r="A228" t="s">
        <v>17</v>
      </c>
      <c r="B228">
        <v>814.69880000000001</v>
      </c>
      <c r="C228">
        <v>328.04809999999998</v>
      </c>
      <c r="D228">
        <v>1229.3417999999999</v>
      </c>
      <c r="E228">
        <v>761.90589999999997</v>
      </c>
      <c r="F228">
        <v>306.76159999999999</v>
      </c>
      <c r="G228">
        <v>1159.7674999999999</v>
      </c>
      <c r="H228">
        <v>0.40266180899999998</v>
      </c>
      <c r="I228">
        <v>1.5089773790000001</v>
      </c>
      <c r="J228">
        <v>4.0585049999999996E-3</v>
      </c>
      <c r="K228">
        <v>1.9920110000000001E-3</v>
      </c>
      <c r="L228">
        <v>9.9825886000000003E-2</v>
      </c>
      <c r="M228">
        <v>-7.2689699980000002</v>
      </c>
    </row>
    <row r="229" spans="1:13" x14ac:dyDescent="0.2">
      <c r="A229" t="s">
        <v>18</v>
      </c>
      <c r="B229">
        <v>2.7800320059999999</v>
      </c>
      <c r="C229">
        <v>1.112457085</v>
      </c>
      <c r="D229">
        <v>3.6832815019999998</v>
      </c>
      <c r="E229">
        <v>2.3870901600000001</v>
      </c>
      <c r="F229">
        <v>0.95368399100000001</v>
      </c>
      <c r="G229">
        <v>2.1494030830000002</v>
      </c>
      <c r="H229" s="15">
        <v>1.36642E-5</v>
      </c>
      <c r="I229">
        <v>8.7777500000000008E-3</v>
      </c>
      <c r="J229" s="15">
        <v>1.03006E-7</v>
      </c>
      <c r="K229" s="15">
        <v>1.6431100000000001E-6</v>
      </c>
      <c r="L229">
        <v>2.5382808E-2</v>
      </c>
      <c r="M229">
        <v>0.81885279300000002</v>
      </c>
    </row>
    <row r="231" spans="1:13" x14ac:dyDescent="0.2">
      <c r="A231" t="s">
        <v>176</v>
      </c>
    </row>
    <row r="232" spans="1:13" x14ac:dyDescent="0.2">
      <c r="A232" t="s">
        <v>57</v>
      </c>
    </row>
    <row r="234" spans="1:13" x14ac:dyDescent="0.2"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</row>
    <row r="235" spans="1:13" x14ac:dyDescent="0.2">
      <c r="E235">
        <v>763.86599999999999</v>
      </c>
      <c r="F235">
        <v>307.52800000000002</v>
      </c>
      <c r="G235">
        <v>1137.027</v>
      </c>
    </row>
    <row r="236" spans="1:13" x14ac:dyDescent="0.2">
      <c r="B236">
        <v>802.99800000000005</v>
      </c>
      <c r="C236">
        <v>323.30799999999999</v>
      </c>
      <c r="D236">
        <v>1200.6880000000001</v>
      </c>
      <c r="E236">
        <v>764.43899999999996</v>
      </c>
      <c r="F236">
        <v>307.74799999999999</v>
      </c>
      <c r="G236">
        <v>1155.2929999999999</v>
      </c>
      <c r="H236">
        <v>0.40262612800000003</v>
      </c>
      <c r="I236">
        <v>1.4952576310000001</v>
      </c>
      <c r="J236" s="16">
        <f>$J$2*H236/AVERAGE(F235/E235,F236/E236)</f>
        <v>4.0567924078771245E-3</v>
      </c>
      <c r="K236" s="16">
        <f>$K$2*I236/AVERAGE(G235/E235,G236/E236)</f>
        <v>2.0003783636487233E-3</v>
      </c>
      <c r="L236" s="16">
        <f>(J236/$J$2-1)*1000</f>
        <v>9.6737963988902109E-2</v>
      </c>
      <c r="M236" s="16">
        <f>(K236/$K$2-1)*1000</f>
        <v>-3.0989479320853164</v>
      </c>
    </row>
    <row r="237" spans="1:13" x14ac:dyDescent="0.2">
      <c r="B237">
        <v>802.14700000000005</v>
      </c>
      <c r="C237">
        <v>322.947</v>
      </c>
      <c r="D237">
        <v>1209.441</v>
      </c>
      <c r="E237">
        <v>763.38300000000004</v>
      </c>
      <c r="F237">
        <v>307.33</v>
      </c>
      <c r="G237">
        <v>1159.701</v>
      </c>
      <c r="H237">
        <v>0.40260343700000001</v>
      </c>
      <c r="I237">
        <v>1.5077548839999999</v>
      </c>
      <c r="J237" s="16">
        <f t="shared" ref="J237:J245" si="48">$J$2*H237/AVERAGE(F236/E236,F237/E237)</f>
        <v>4.0565871866789409E-3</v>
      </c>
      <c r="K237" s="16">
        <f t="shared" ref="K237:K245" si="49">$K$2*I237/AVERAGE(G236/E236,G237/E237)</f>
        <v>1.9967006013303741E-3</v>
      </c>
      <c r="L237" s="16">
        <f t="shared" ref="L237:L245" si="50">(J237/$J$2-1)*1000</f>
        <v>4.6146010980407937E-2</v>
      </c>
      <c r="M237" s="16">
        <f t="shared" ref="M237:M245" si="51">(K237/$K$2-1)*1000</f>
        <v>-4.9317837550696408</v>
      </c>
    </row>
    <row r="238" spans="1:13" x14ac:dyDescent="0.2">
      <c r="B238">
        <v>800.98400000000004</v>
      </c>
      <c r="C238">
        <v>322.49099999999999</v>
      </c>
      <c r="D238">
        <v>1212.105</v>
      </c>
      <c r="E238">
        <v>762.38</v>
      </c>
      <c r="F238">
        <v>306.93900000000002</v>
      </c>
      <c r="G238">
        <v>1161.4100000000001</v>
      </c>
      <c r="H238">
        <v>0.40261927800000002</v>
      </c>
      <c r="I238">
        <v>1.5132710170000001</v>
      </c>
      <c r="J238" s="16">
        <f t="shared" si="48"/>
        <v>4.0566152056898215E-3</v>
      </c>
      <c r="K238" s="16">
        <f t="shared" si="49"/>
        <v>1.9960323690839596E-3</v>
      </c>
      <c r="L238" s="16">
        <f t="shared" si="50"/>
        <v>5.30533699392155E-2</v>
      </c>
      <c r="M238" s="16">
        <f t="shared" si="51"/>
        <v>-5.2648014689090639</v>
      </c>
    </row>
    <row r="239" spans="1:13" x14ac:dyDescent="0.2">
      <c r="B239">
        <v>799.971</v>
      </c>
      <c r="C239">
        <v>322.06400000000002</v>
      </c>
      <c r="D239">
        <v>1213.1400000000001</v>
      </c>
      <c r="E239">
        <v>761.50900000000001</v>
      </c>
      <c r="F239">
        <v>306.57600000000002</v>
      </c>
      <c r="G239">
        <v>1162.2339999999999</v>
      </c>
      <c r="H239">
        <v>0.402594587</v>
      </c>
      <c r="I239">
        <v>1.5164805299999999</v>
      </c>
      <c r="J239" s="16">
        <f t="shared" si="48"/>
        <v>4.0563634347135008E-3</v>
      </c>
      <c r="K239" s="16">
        <f t="shared" si="49"/>
        <v>1.9956319376324377E-3</v>
      </c>
      <c r="L239" s="16">
        <f t="shared" si="50"/>
        <v>-9.0142211072175016E-3</v>
      </c>
      <c r="M239" s="16">
        <f t="shared" si="51"/>
        <v>-5.4643589839059592</v>
      </c>
    </row>
    <row r="240" spans="1:13" x14ac:dyDescent="0.2">
      <c r="B240">
        <v>799.05700000000002</v>
      </c>
      <c r="C240">
        <v>321.74299999999999</v>
      </c>
      <c r="D240">
        <v>1213.653</v>
      </c>
      <c r="E240">
        <v>760.73299999999995</v>
      </c>
      <c r="F240">
        <v>306.26100000000002</v>
      </c>
      <c r="G240">
        <v>1162.481</v>
      </c>
      <c r="H240">
        <v>0.40265342500000001</v>
      </c>
      <c r="I240">
        <v>1.518855517</v>
      </c>
      <c r="J240" s="16">
        <f t="shared" si="48"/>
        <v>4.057054996900759E-3</v>
      </c>
      <c r="K240" s="16">
        <f t="shared" si="49"/>
        <v>1.9956776946291207E-3</v>
      </c>
      <c r="L240" s="16">
        <f t="shared" si="50"/>
        <v>0.16147246345510347</v>
      </c>
      <c r="M240" s="16">
        <f t="shared" si="51"/>
        <v>-5.441555698806666</v>
      </c>
    </row>
    <row r="241" spans="1:13" x14ac:dyDescent="0.2">
      <c r="B241">
        <v>798.22199999999998</v>
      </c>
      <c r="C241">
        <v>321.38200000000001</v>
      </c>
      <c r="D241">
        <v>1213.8009999999999</v>
      </c>
      <c r="E241">
        <v>759.995</v>
      </c>
      <c r="F241">
        <v>305.96300000000002</v>
      </c>
      <c r="G241">
        <v>1162.5999999999999</v>
      </c>
      <c r="H241">
        <v>0.40262208199999999</v>
      </c>
      <c r="I241">
        <v>1.5206318480000001</v>
      </c>
      <c r="J241" s="16">
        <f t="shared" si="48"/>
        <v>4.0567622520581671E-3</v>
      </c>
      <c r="K241" s="16">
        <f t="shared" si="49"/>
        <v>1.995710389938904E-3</v>
      </c>
      <c r="L241" s="16">
        <f t="shared" si="50"/>
        <v>8.9303830531406447E-2</v>
      </c>
      <c r="M241" s="16">
        <f t="shared" si="51"/>
        <v>-5.4252617869583464</v>
      </c>
    </row>
    <row r="242" spans="1:13" x14ac:dyDescent="0.2">
      <c r="B242">
        <v>797.399</v>
      </c>
      <c r="C242">
        <v>321.05200000000002</v>
      </c>
      <c r="D242">
        <v>1213.4939999999999</v>
      </c>
      <c r="E242">
        <v>759.26499999999999</v>
      </c>
      <c r="F242">
        <v>305.702</v>
      </c>
      <c r="G242">
        <v>1162.529</v>
      </c>
      <c r="H242">
        <v>0.40262458699999998</v>
      </c>
      <c r="I242">
        <v>1.521815905</v>
      </c>
      <c r="J242" s="16">
        <f t="shared" si="48"/>
        <v>4.0565751721987177E-3</v>
      </c>
      <c r="K242" s="16">
        <f t="shared" si="49"/>
        <v>1.9952952549933392E-3</v>
      </c>
      <c r="L242" s="16">
        <f t="shared" si="50"/>
        <v>4.3184153120545687E-2</v>
      </c>
      <c r="M242" s="16">
        <f t="shared" si="51"/>
        <v>-5.6321468800508701</v>
      </c>
    </row>
    <row r="243" spans="1:13" x14ac:dyDescent="0.2">
      <c r="B243">
        <v>796.60299999999995</v>
      </c>
      <c r="C243">
        <v>320.714</v>
      </c>
      <c r="D243">
        <v>1213.278</v>
      </c>
      <c r="E243">
        <v>758.57600000000002</v>
      </c>
      <c r="F243">
        <v>305.39100000000002</v>
      </c>
      <c r="G243">
        <v>1162.3219999999999</v>
      </c>
      <c r="H243">
        <v>0.40260240800000002</v>
      </c>
      <c r="I243">
        <v>1.523065495</v>
      </c>
      <c r="J243" s="16">
        <f t="shared" si="48"/>
        <v>4.0563565667160219E-3</v>
      </c>
      <c r="K243" s="16">
        <f t="shared" si="49"/>
        <v>1.9953071429058889E-3</v>
      </c>
      <c r="L243" s="16">
        <f t="shared" si="50"/>
        <v>-1.07073473962771E-2</v>
      </c>
      <c r="M243" s="16">
        <f t="shared" si="51"/>
        <v>-5.6262224645786674</v>
      </c>
    </row>
    <row r="244" spans="1:13" x14ac:dyDescent="0.2">
      <c r="B244">
        <v>795.82100000000003</v>
      </c>
      <c r="C244">
        <v>320.43200000000002</v>
      </c>
      <c r="D244">
        <v>1212.854</v>
      </c>
      <c r="E244">
        <v>757.87800000000004</v>
      </c>
      <c r="F244">
        <v>305.13900000000001</v>
      </c>
      <c r="G244">
        <v>1161.864</v>
      </c>
      <c r="H244">
        <v>0.40264309199999998</v>
      </c>
      <c r="I244">
        <v>1.5240280770000001</v>
      </c>
      <c r="J244" s="16">
        <f t="shared" si="48"/>
        <v>4.0567967441188053E-3</v>
      </c>
      <c r="K244" s="16">
        <f t="shared" si="49"/>
        <v>1.9953145513099957E-3</v>
      </c>
      <c r="L244" s="16">
        <f t="shared" si="50"/>
        <v>9.7806951682599674E-2</v>
      </c>
      <c r="M244" s="16">
        <f t="shared" si="51"/>
        <v>-5.6225304401185117</v>
      </c>
    </row>
    <row r="245" spans="1:13" x14ac:dyDescent="0.2">
      <c r="B245">
        <v>795.072</v>
      </c>
      <c r="C245">
        <v>320.11099999999999</v>
      </c>
      <c r="D245">
        <v>1212.4079999999999</v>
      </c>
      <c r="E245">
        <v>757.22799999999995</v>
      </c>
      <c r="F245">
        <v>304.85300000000001</v>
      </c>
      <c r="G245">
        <v>1161.5039999999999</v>
      </c>
      <c r="H245">
        <v>0.402619065</v>
      </c>
      <c r="I245">
        <v>1.5249038580000001</v>
      </c>
      <c r="J245" s="16">
        <f t="shared" si="48"/>
        <v>4.0565234992071724E-3</v>
      </c>
      <c r="K245" s="16">
        <f t="shared" si="49"/>
        <v>1.9953887571419957E-3</v>
      </c>
      <c r="L245" s="16">
        <f t="shared" si="50"/>
        <v>3.0445519961563861E-2</v>
      </c>
      <c r="M245" s="16">
        <f t="shared" si="51"/>
        <v>-5.585549500245035</v>
      </c>
    </row>
    <row r="247" spans="1:13" x14ac:dyDescent="0.2">
      <c r="A247" t="s">
        <v>17</v>
      </c>
      <c r="B247">
        <v>798.82740000000001</v>
      </c>
      <c r="C247">
        <v>321.62439999999998</v>
      </c>
      <c r="D247">
        <v>1211.4862000000001</v>
      </c>
      <c r="E247">
        <v>760.53859999999997</v>
      </c>
      <c r="F247">
        <v>306.1902</v>
      </c>
      <c r="G247">
        <v>1161.1938</v>
      </c>
      <c r="H247">
        <v>0.40262080900000002</v>
      </c>
      <c r="I247">
        <v>1.516606476</v>
      </c>
      <c r="J247">
        <v>4.0583429999999998E-3</v>
      </c>
      <c r="K247">
        <v>1.996144E-3</v>
      </c>
      <c r="L247">
        <v>5.9842869999999999E-2</v>
      </c>
      <c r="M247">
        <v>-5.2093158910000001</v>
      </c>
    </row>
    <row r="248" spans="1:13" x14ac:dyDescent="0.2">
      <c r="A248" t="s">
        <v>18</v>
      </c>
      <c r="B248">
        <v>2.685793291</v>
      </c>
      <c r="C248">
        <v>1.0785543</v>
      </c>
      <c r="D248">
        <v>3.9988561640000002</v>
      </c>
      <c r="E248">
        <v>2.3917026570000002</v>
      </c>
      <c r="F248">
        <v>0.95813740599999997</v>
      </c>
      <c r="G248">
        <v>2.246278888</v>
      </c>
      <c r="H248" s="15">
        <v>1.8067399999999999E-5</v>
      </c>
      <c r="I248">
        <v>9.1851970000000008E-3</v>
      </c>
      <c r="J248" s="15">
        <v>2.1427800000000001E-7</v>
      </c>
      <c r="K248" s="15">
        <v>1.54915E-6</v>
      </c>
      <c r="L248">
        <v>5.2802663999999999E-2</v>
      </c>
      <c r="M248">
        <v>0.77202948400000004</v>
      </c>
    </row>
    <row r="250" spans="1:13" x14ac:dyDescent="0.2">
      <c r="A250" t="s">
        <v>177</v>
      </c>
      <c r="C250" t="s">
        <v>178</v>
      </c>
    </row>
    <row r="251" spans="1:13" x14ac:dyDescent="0.2">
      <c r="A251" t="s">
        <v>57</v>
      </c>
    </row>
    <row r="253" spans="1:13" x14ac:dyDescent="0.2"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</row>
    <row r="254" spans="1:13" x14ac:dyDescent="0.2">
      <c r="E254">
        <v>862.17700000000002</v>
      </c>
      <c r="F254">
        <v>347.15300000000002</v>
      </c>
      <c r="G254">
        <v>1296.9000000000001</v>
      </c>
    </row>
    <row r="255" spans="1:13" x14ac:dyDescent="0.2">
      <c r="B255">
        <v>862.29499999999996</v>
      </c>
      <c r="C255">
        <v>347.20100000000002</v>
      </c>
      <c r="D255">
        <v>1302.499</v>
      </c>
      <c r="E255">
        <v>860.81700000000001</v>
      </c>
      <c r="F255">
        <v>346.60700000000003</v>
      </c>
      <c r="G255">
        <v>1303.7270000000001</v>
      </c>
      <c r="H255">
        <v>0.40264735400000001</v>
      </c>
      <c r="I255">
        <v>1.510502153</v>
      </c>
      <c r="J255" s="16">
        <f>$J$2*H255/AVERAGE(F254/E254,F255/E255)</f>
        <v>4.0563939997953127E-3</v>
      </c>
      <c r="K255" s="16">
        <f>$K$2*I255/AVERAGE(G254/E254,G255/E255)</f>
        <v>2.0081029323261103E-3</v>
      </c>
      <c r="L255" s="16">
        <f>(J255/$J$2-1)*1000</f>
        <v>-1.4791945289749364E-3</v>
      </c>
      <c r="M255" s="16">
        <f>(K255/$K$2-1)*1000</f>
        <v>0.75063911664274841</v>
      </c>
    </row>
    <row r="256" spans="1:13" x14ac:dyDescent="0.2">
      <c r="B256">
        <v>860.83</v>
      </c>
      <c r="C256">
        <v>346.61500000000001</v>
      </c>
      <c r="D256">
        <v>1306.2249999999999</v>
      </c>
      <c r="E256">
        <v>859.44500000000005</v>
      </c>
      <c r="F256">
        <v>346.05</v>
      </c>
      <c r="G256">
        <v>1306.1020000000001</v>
      </c>
      <c r="H256">
        <v>0.40265243499999998</v>
      </c>
      <c r="I256">
        <v>1.5174031100000001</v>
      </c>
      <c r="J256" s="16">
        <f t="shared" ref="J256:J264" si="52">$J$2*H256/AVERAGE(F255/E255,F256/E256)</f>
        <v>4.0564625848925617E-3</v>
      </c>
      <c r="K256" s="16">
        <f t="shared" ref="K256:K264" si="53">$K$2*I256/AVERAGE(G255/E255,G256/E256)</f>
        <v>2.0069798673801875E-3</v>
      </c>
      <c r="L256" s="16">
        <f t="shared" ref="L256:L264" si="54">(J256/$J$2-1)*1000</f>
        <v>1.5428678769691118E-2</v>
      </c>
      <c r="M256" s="16">
        <f t="shared" ref="M256:M264" si="55">(K256/$K$2-1)*1000</f>
        <v>0.19095268607727256</v>
      </c>
    </row>
    <row r="257" spans="1:13" x14ac:dyDescent="0.2">
      <c r="B257">
        <v>859.577</v>
      </c>
      <c r="C257">
        <v>346.101</v>
      </c>
      <c r="D257">
        <v>1307.8130000000001</v>
      </c>
      <c r="E257">
        <v>858.29700000000003</v>
      </c>
      <c r="F257">
        <v>345.62099999999998</v>
      </c>
      <c r="G257">
        <v>1307.085</v>
      </c>
      <c r="H257">
        <v>0.40264049099999999</v>
      </c>
      <c r="I257">
        <v>1.521460646</v>
      </c>
      <c r="J257" s="16">
        <f t="shared" si="52"/>
        <v>4.0561739772416354E-3</v>
      </c>
      <c r="K257" s="16">
        <f t="shared" si="53"/>
        <v>2.0068178718719389E-3</v>
      </c>
      <c r="L257" s="16">
        <f t="shared" si="54"/>
        <v>-5.5720037068440753E-2</v>
      </c>
      <c r="M257" s="16">
        <f t="shared" si="55"/>
        <v>0.11022121270309881</v>
      </c>
    </row>
    <row r="258" spans="1:13" x14ac:dyDescent="0.2">
      <c r="B258">
        <v>858.49</v>
      </c>
      <c r="C258">
        <v>345.69400000000002</v>
      </c>
      <c r="D258">
        <v>1308.547</v>
      </c>
      <c r="E258">
        <v>857.29399999999998</v>
      </c>
      <c r="F258">
        <v>345.20400000000001</v>
      </c>
      <c r="G258">
        <v>1307.462</v>
      </c>
      <c r="H258">
        <v>0.40267730600000001</v>
      </c>
      <c r="I258">
        <v>1.5242432749999999</v>
      </c>
      <c r="J258" s="16">
        <f t="shared" si="52"/>
        <v>4.0564268327302607E-3</v>
      </c>
      <c r="K258" s="16">
        <f t="shared" si="53"/>
        <v>2.0069266625397388E-3</v>
      </c>
      <c r="L258" s="16">
        <f t="shared" si="54"/>
        <v>6.614912301694531E-3</v>
      </c>
      <c r="M258" s="16">
        <f t="shared" si="55"/>
        <v>0.16443772151730762</v>
      </c>
    </row>
    <row r="259" spans="1:13" x14ac:dyDescent="0.2">
      <c r="B259">
        <v>857.47799999999995</v>
      </c>
      <c r="C259">
        <v>345.26</v>
      </c>
      <c r="D259">
        <v>1308.712</v>
      </c>
      <c r="E259">
        <v>856.34400000000005</v>
      </c>
      <c r="F259">
        <v>344.8</v>
      </c>
      <c r="G259">
        <v>1307.606</v>
      </c>
      <c r="H259">
        <v>0.402645845</v>
      </c>
      <c r="I259">
        <v>1.526234356</v>
      </c>
      <c r="J259" s="16">
        <f t="shared" si="52"/>
        <v>4.05631318437752E-3</v>
      </c>
      <c r="K259" s="16">
        <f t="shared" si="53"/>
        <v>2.0068608953614851E-3</v>
      </c>
      <c r="L259" s="16">
        <f t="shared" si="54"/>
        <v>-2.1402135509274167E-2</v>
      </c>
      <c r="M259" s="16">
        <f t="shared" si="55"/>
        <v>0.13166223744698335</v>
      </c>
    </row>
    <row r="260" spans="1:13" x14ac:dyDescent="0.2">
      <c r="B260">
        <v>856.53300000000002</v>
      </c>
      <c r="C260">
        <v>344.90499999999997</v>
      </c>
      <c r="D260">
        <v>1308.585</v>
      </c>
      <c r="E260">
        <v>855.40599999999995</v>
      </c>
      <c r="F260">
        <v>344.43799999999999</v>
      </c>
      <c r="G260">
        <v>1307.5119999999999</v>
      </c>
      <c r="H260">
        <v>0.40267591800000002</v>
      </c>
      <c r="I260">
        <v>1.5277684549999999</v>
      </c>
      <c r="J260" s="16">
        <f t="shared" si="52"/>
        <v>4.0566500918751778E-3</v>
      </c>
      <c r="K260" s="16">
        <f t="shared" si="53"/>
        <v>2.0066265652079404E-3</v>
      </c>
      <c r="L260" s="16">
        <f t="shared" si="54"/>
        <v>6.1653652297044559E-2</v>
      </c>
      <c r="M260" s="16">
        <f t="shared" si="55"/>
        <v>1.4882341780708686E-2</v>
      </c>
    </row>
    <row r="261" spans="1:13" x14ac:dyDescent="0.2">
      <c r="B261">
        <v>855.58799999999997</v>
      </c>
      <c r="C261">
        <v>344.50900000000001</v>
      </c>
      <c r="D261">
        <v>1308.3630000000001</v>
      </c>
      <c r="E261">
        <v>854.51400000000001</v>
      </c>
      <c r="F261">
        <v>344.08</v>
      </c>
      <c r="G261">
        <v>1307.1379999999999</v>
      </c>
      <c r="H261">
        <v>0.40265701700000001</v>
      </c>
      <c r="I261">
        <v>1.529197009</v>
      </c>
      <c r="J261" s="16">
        <f t="shared" si="52"/>
        <v>4.0563604438959245E-3</v>
      </c>
      <c r="K261" s="16">
        <f t="shared" si="53"/>
        <v>2.0067149141399089E-3</v>
      </c>
      <c r="L261" s="16">
        <f t="shared" si="54"/>
        <v>-9.7515294535943653E-3</v>
      </c>
      <c r="M261" s="16">
        <f t="shared" si="55"/>
        <v>5.8911583862508721E-2</v>
      </c>
    </row>
    <row r="262" spans="1:13" x14ac:dyDescent="0.2">
      <c r="B262">
        <v>854.68200000000002</v>
      </c>
      <c r="C262">
        <v>344.12599999999998</v>
      </c>
      <c r="D262">
        <v>1307.7919999999999</v>
      </c>
      <c r="E262">
        <v>853.62</v>
      </c>
      <c r="F262">
        <v>343.738</v>
      </c>
      <c r="G262">
        <v>1306.5999999999999</v>
      </c>
      <c r="H262">
        <v>0.40263588099999997</v>
      </c>
      <c r="I262">
        <v>1.530150436</v>
      </c>
      <c r="J262" s="16">
        <f t="shared" si="52"/>
        <v>4.0560345239254543E-3</v>
      </c>
      <c r="K262" s="16">
        <f t="shared" si="53"/>
        <v>2.0065687196211138E-3</v>
      </c>
      <c r="L262" s="16">
        <f t="shared" si="54"/>
        <v>-9.0098627981927137E-2</v>
      </c>
      <c r="M262" s="16">
        <f t="shared" si="55"/>
        <v>-1.3945367723144919E-2</v>
      </c>
    </row>
    <row r="263" spans="1:13" x14ac:dyDescent="0.2">
      <c r="B263">
        <v>853.77700000000004</v>
      </c>
      <c r="C263">
        <v>343.78899999999999</v>
      </c>
      <c r="D263">
        <v>1307.2339999999999</v>
      </c>
      <c r="E263">
        <v>852.73</v>
      </c>
      <c r="F263">
        <v>343.34100000000001</v>
      </c>
      <c r="G263">
        <v>1306.0440000000001</v>
      </c>
      <c r="H263">
        <v>0.40266856899999998</v>
      </c>
      <c r="I263">
        <v>1.5311176209999999</v>
      </c>
      <c r="J263" s="16">
        <f t="shared" si="52"/>
        <v>4.0564857996065349E-3</v>
      </c>
      <c r="K263" s="16">
        <f t="shared" si="53"/>
        <v>2.0065799068778954E-3</v>
      </c>
      <c r="L263" s="16">
        <f t="shared" si="54"/>
        <v>2.1151663182950031E-2</v>
      </c>
      <c r="M263" s="16">
        <f t="shared" si="55"/>
        <v>-8.3701284293580258E-3</v>
      </c>
    </row>
    <row r="264" spans="1:13" x14ac:dyDescent="0.2">
      <c r="B264">
        <v>852.86500000000001</v>
      </c>
      <c r="C264">
        <v>343.41500000000002</v>
      </c>
      <c r="D264">
        <v>1306.7239999999999</v>
      </c>
      <c r="E264">
        <v>851.85400000000004</v>
      </c>
      <c r="F264">
        <v>342.98599999999999</v>
      </c>
      <c r="G264">
        <v>1305.588</v>
      </c>
      <c r="H264">
        <v>0.402660668</v>
      </c>
      <c r="I264">
        <v>1.5321570390000001</v>
      </c>
      <c r="J264" s="16">
        <f t="shared" si="52"/>
        <v>4.0566478383551163E-3</v>
      </c>
      <c r="K264" s="16">
        <f t="shared" si="53"/>
        <v>2.0066412031054088E-3</v>
      </c>
      <c r="L264" s="16">
        <f t="shared" si="54"/>
        <v>6.109810549159711E-2</v>
      </c>
      <c r="M264" s="16">
        <f t="shared" si="55"/>
        <v>2.2177229413777866E-2</v>
      </c>
    </row>
    <row r="266" spans="1:13" x14ac:dyDescent="0.2">
      <c r="A266" t="s">
        <v>17</v>
      </c>
      <c r="B266">
        <v>857.2115</v>
      </c>
      <c r="C266">
        <v>345.16149999999999</v>
      </c>
      <c r="D266">
        <v>1307.2493999999999</v>
      </c>
      <c r="E266">
        <v>856.03210000000001</v>
      </c>
      <c r="F266">
        <v>344.68650000000002</v>
      </c>
      <c r="G266">
        <v>1306.4864</v>
      </c>
      <c r="H266">
        <v>0.40265614799999999</v>
      </c>
      <c r="I266">
        <v>1.52502341</v>
      </c>
      <c r="J266">
        <v>4.0580950000000003E-3</v>
      </c>
      <c r="K266">
        <v>2.0068830000000001E-3</v>
      </c>
      <c r="L266">
        <v>-1.2504510000000001E-3</v>
      </c>
      <c r="M266">
        <v>0.14215686299999999</v>
      </c>
    </row>
    <row r="267" spans="1:13" x14ac:dyDescent="0.2">
      <c r="A267" t="s">
        <v>18</v>
      </c>
      <c r="B267">
        <v>3.0987278119999999</v>
      </c>
      <c r="C267">
        <v>1.2448100479999999</v>
      </c>
      <c r="D267">
        <v>1.866396838</v>
      </c>
      <c r="E267">
        <v>2.9484051980000001</v>
      </c>
      <c r="F267">
        <v>1.189432568</v>
      </c>
      <c r="G267">
        <v>1.1934011339999999</v>
      </c>
      <c r="H267" s="15">
        <v>1.44035E-5</v>
      </c>
      <c r="I267">
        <v>6.8554339999999997E-3</v>
      </c>
      <c r="J267" s="15">
        <v>1.9142300000000001E-7</v>
      </c>
      <c r="K267" s="15">
        <v>4.5305899999999998E-7</v>
      </c>
      <c r="L267">
        <v>4.7170524999999998E-2</v>
      </c>
      <c r="M267">
        <v>0.22578458700000001</v>
      </c>
    </row>
    <row r="269" spans="1:13" x14ac:dyDescent="0.2">
      <c r="A269" t="s">
        <v>179</v>
      </c>
      <c r="C269" t="s">
        <v>178</v>
      </c>
    </row>
    <row r="270" spans="1:13" x14ac:dyDescent="0.2">
      <c r="A270" t="s">
        <v>57</v>
      </c>
    </row>
    <row r="272" spans="1:13" x14ac:dyDescent="0.2"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</row>
    <row r="273" spans="1:13" x14ac:dyDescent="0.2">
      <c r="E273">
        <v>860.72199999999998</v>
      </c>
      <c r="F273">
        <v>346.52499999999998</v>
      </c>
      <c r="G273">
        <v>1290.904</v>
      </c>
    </row>
    <row r="274" spans="1:13" x14ac:dyDescent="0.2">
      <c r="B274">
        <v>872.92899999999997</v>
      </c>
      <c r="C274">
        <v>351.45100000000002</v>
      </c>
      <c r="D274">
        <v>1315.875</v>
      </c>
      <c r="E274">
        <v>859.72500000000002</v>
      </c>
      <c r="F274">
        <v>346.149</v>
      </c>
      <c r="G274">
        <v>1302.635</v>
      </c>
      <c r="H274">
        <v>0.40261113399999998</v>
      </c>
      <c r="I274">
        <v>1.507424573</v>
      </c>
      <c r="J274" s="16">
        <f>$J$2*H274/AVERAGE(F273/E273,F274/E274)</f>
        <v>4.0563830343632928E-3</v>
      </c>
      <c r="K274" s="16">
        <f>$K$2*I274/AVERAGE(G273/E273,G274/E274)</f>
        <v>2.0065173337341577E-3</v>
      </c>
      <c r="L274" s="16">
        <f>(J274/$J$2-1)*1000</f>
        <v>-4.1824368176568427E-3</v>
      </c>
      <c r="M274" s="16">
        <f>(K274/$K$2-1)*1000</f>
        <v>-3.955384544851448E-2</v>
      </c>
    </row>
    <row r="275" spans="1:13" x14ac:dyDescent="0.2">
      <c r="B275">
        <v>871.44100000000003</v>
      </c>
      <c r="C275">
        <v>350.84800000000001</v>
      </c>
      <c r="D275">
        <v>1321.6559999999999</v>
      </c>
      <c r="E275">
        <v>858.31500000000005</v>
      </c>
      <c r="F275">
        <v>345.577</v>
      </c>
      <c r="G275">
        <v>1305.8620000000001</v>
      </c>
      <c r="H275">
        <v>0.40260649399999998</v>
      </c>
      <c r="I275">
        <v>1.516632376</v>
      </c>
      <c r="J275" s="16">
        <f t="shared" ref="J275:J283" si="56">$J$2*H275/AVERAGE(F274/E274,F275/E275)</f>
        <v>4.0562127246259842E-3</v>
      </c>
      <c r="K275" s="16">
        <f t="shared" ref="K275:K283" si="57">$K$2*I275/AVERAGE(G274/E274,G275/E275)</f>
        <v>2.0043917794576433E-3</v>
      </c>
      <c r="L275" s="16">
        <f t="shared" ref="L275:L283" si="58">(J275/$J$2-1)*1000</f>
        <v>-4.6167876446068234E-2</v>
      </c>
      <c r="M275" s="16">
        <f t="shared" ref="M275:M283" si="59">(K275/$K$2-1)*1000</f>
        <v>-1.0988370955531401</v>
      </c>
    </row>
    <row r="276" spans="1:13" x14ac:dyDescent="0.2">
      <c r="B276">
        <v>870.06</v>
      </c>
      <c r="C276">
        <v>350.322</v>
      </c>
      <c r="D276">
        <v>1323.67</v>
      </c>
      <c r="E276">
        <v>857.10299999999995</v>
      </c>
      <c r="F276">
        <v>345.08499999999998</v>
      </c>
      <c r="G276">
        <v>1307.271</v>
      </c>
      <c r="H276">
        <v>0.40264101600000002</v>
      </c>
      <c r="I276">
        <v>1.5213551380000001</v>
      </c>
      <c r="J276" s="16">
        <f t="shared" si="56"/>
        <v>4.0566093752500438E-3</v>
      </c>
      <c r="K276" s="16">
        <f t="shared" si="57"/>
        <v>2.0040048390041359E-3</v>
      </c>
      <c r="L276" s="16">
        <f t="shared" si="58"/>
        <v>5.1616026536693838E-2</v>
      </c>
      <c r="M276" s="16">
        <f t="shared" si="59"/>
        <v>-1.2916712874234682</v>
      </c>
    </row>
    <row r="277" spans="1:13" x14ac:dyDescent="0.2">
      <c r="B277">
        <v>868.88300000000004</v>
      </c>
      <c r="C277">
        <v>349.82100000000003</v>
      </c>
      <c r="D277">
        <v>1324.383</v>
      </c>
      <c r="E277">
        <v>856.05200000000002</v>
      </c>
      <c r="F277">
        <v>344.65199999999999</v>
      </c>
      <c r="G277">
        <v>1307.8320000000001</v>
      </c>
      <c r="H277">
        <v>0.40260966399999998</v>
      </c>
      <c r="I277">
        <v>1.5242365</v>
      </c>
      <c r="J277" s="16">
        <f t="shared" si="56"/>
        <v>4.0563750934732804E-3</v>
      </c>
      <c r="K277" s="16">
        <f t="shared" si="57"/>
        <v>2.0036418305432011E-3</v>
      </c>
      <c r="L277" s="16">
        <f t="shared" si="58"/>
        <v>-6.1400568779346187E-3</v>
      </c>
      <c r="M277" s="16">
        <f t="shared" si="59"/>
        <v>-1.4725788213139079</v>
      </c>
    </row>
    <row r="278" spans="1:13" x14ac:dyDescent="0.2">
      <c r="B278">
        <v>867.84900000000005</v>
      </c>
      <c r="C278">
        <v>349.43099999999998</v>
      </c>
      <c r="D278">
        <v>1324.45</v>
      </c>
      <c r="E278">
        <v>855.07100000000003</v>
      </c>
      <c r="F278">
        <v>344.28</v>
      </c>
      <c r="G278">
        <v>1307.809</v>
      </c>
      <c r="H278">
        <v>0.40264027699999999</v>
      </c>
      <c r="I278">
        <v>1.526130258</v>
      </c>
      <c r="J278" s="16">
        <f t="shared" si="56"/>
        <v>4.0566062287221375E-3</v>
      </c>
      <c r="K278" s="16">
        <f t="shared" si="57"/>
        <v>2.0033399388635562E-3</v>
      </c>
      <c r="L278" s="16">
        <f t="shared" si="58"/>
        <v>5.0840331855317444E-2</v>
      </c>
      <c r="M278" s="16">
        <f t="shared" si="59"/>
        <v>-1.6230284255076555</v>
      </c>
    </row>
    <row r="279" spans="1:13" x14ac:dyDescent="0.2">
      <c r="B279">
        <v>866.83900000000006</v>
      </c>
      <c r="C279">
        <v>349.00700000000001</v>
      </c>
      <c r="D279">
        <v>1324.345</v>
      </c>
      <c r="E279">
        <v>854.13900000000001</v>
      </c>
      <c r="F279">
        <v>343.88900000000001</v>
      </c>
      <c r="G279">
        <v>1307.5519999999999</v>
      </c>
      <c r="H279">
        <v>0.40261998500000001</v>
      </c>
      <c r="I279">
        <v>1.52778733</v>
      </c>
      <c r="J279" s="16">
        <f t="shared" si="56"/>
        <v>4.0563594055983334E-3</v>
      </c>
      <c r="K279" s="16">
        <f t="shared" si="57"/>
        <v>2.0034876707841175E-3</v>
      </c>
      <c r="L279" s="16">
        <f t="shared" si="58"/>
        <v>-1.0007494740782441E-2</v>
      </c>
      <c r="M279" s="16">
        <f t="shared" si="59"/>
        <v>-1.5494053001490204</v>
      </c>
    </row>
    <row r="280" spans="1:13" x14ac:dyDescent="0.2">
      <c r="B280">
        <v>865.87599999999998</v>
      </c>
      <c r="C280">
        <v>348.64400000000001</v>
      </c>
      <c r="D280">
        <v>1324.068</v>
      </c>
      <c r="E280">
        <v>853.25400000000002</v>
      </c>
      <c r="F280">
        <v>343.548</v>
      </c>
      <c r="G280">
        <v>1307.018</v>
      </c>
      <c r="H280">
        <v>0.40264904699999998</v>
      </c>
      <c r="I280">
        <v>1.5291646640000001</v>
      </c>
      <c r="J280" s="16">
        <f t="shared" si="56"/>
        <v>4.0566546552876434E-3</v>
      </c>
      <c r="K280" s="16">
        <f t="shared" si="57"/>
        <v>2.0037682926385592E-3</v>
      </c>
      <c r="L280" s="16">
        <f t="shared" si="58"/>
        <v>6.277864304404801E-2</v>
      </c>
      <c r="M280" s="16">
        <f t="shared" si="59"/>
        <v>-1.4095556461986014</v>
      </c>
    </row>
    <row r="281" spans="1:13" x14ac:dyDescent="0.2">
      <c r="B281">
        <v>864.93</v>
      </c>
      <c r="C281">
        <v>348.25700000000001</v>
      </c>
      <c r="D281">
        <v>1323.4590000000001</v>
      </c>
      <c r="E281">
        <v>852.34900000000005</v>
      </c>
      <c r="F281">
        <v>343.13200000000001</v>
      </c>
      <c r="G281">
        <v>1306.4580000000001</v>
      </c>
      <c r="H281">
        <v>0.40264172500000001</v>
      </c>
      <c r="I281">
        <v>1.5301337429999999</v>
      </c>
      <c r="J281" s="16">
        <f t="shared" si="56"/>
        <v>4.0567955591995974E-3</v>
      </c>
      <c r="K281" s="16">
        <f t="shared" si="57"/>
        <v>2.0037745150028948E-3</v>
      </c>
      <c r="L281" s="16">
        <f t="shared" si="58"/>
        <v>9.7514840646351075E-2</v>
      </c>
      <c r="M281" s="16">
        <f t="shared" si="59"/>
        <v>-1.4064546920664611</v>
      </c>
    </row>
    <row r="282" spans="1:13" x14ac:dyDescent="0.2">
      <c r="B282">
        <v>863.98199999999997</v>
      </c>
      <c r="C282">
        <v>347.88</v>
      </c>
      <c r="D282">
        <v>1322.7460000000001</v>
      </c>
      <c r="E282">
        <v>851.43499999999995</v>
      </c>
      <c r="F282">
        <v>342.815</v>
      </c>
      <c r="G282">
        <v>1305.8620000000001</v>
      </c>
      <c r="H282">
        <v>0.402646701</v>
      </c>
      <c r="I282">
        <v>1.530986725</v>
      </c>
      <c r="J282" s="16">
        <f t="shared" si="56"/>
        <v>4.0568493103785115E-3</v>
      </c>
      <c r="K282" s="16">
        <f t="shared" si="57"/>
        <v>2.0036396044756074E-3</v>
      </c>
      <c r="L282" s="16">
        <f t="shared" si="58"/>
        <v>0.11076579689173194</v>
      </c>
      <c r="M282" s="16">
        <f t="shared" si="59"/>
        <v>-1.4736881960034642</v>
      </c>
    </row>
    <row r="283" spans="1:13" x14ac:dyDescent="0.2">
      <c r="B283">
        <v>863.03899999999999</v>
      </c>
      <c r="C283">
        <v>347.5</v>
      </c>
      <c r="D283">
        <v>1322.028</v>
      </c>
      <c r="E283">
        <v>850.53099999999995</v>
      </c>
      <c r="F283">
        <v>342.46600000000001</v>
      </c>
      <c r="G283">
        <v>1305.0609999999999</v>
      </c>
      <c r="H283">
        <v>0.40264682699999998</v>
      </c>
      <c r="I283">
        <v>1.531828685</v>
      </c>
      <c r="J283" s="16">
        <f t="shared" si="56"/>
        <v>4.0564603865790704E-3</v>
      </c>
      <c r="K283" s="16">
        <f t="shared" si="57"/>
        <v>2.0036739700210883E-3</v>
      </c>
      <c r="L283" s="16">
        <f t="shared" si="58"/>
        <v>1.488674170957438E-2</v>
      </c>
      <c r="M283" s="16">
        <f t="shared" si="59"/>
        <v>-1.4565619117627993</v>
      </c>
    </row>
    <row r="285" spans="1:13" x14ac:dyDescent="0.2">
      <c r="A285" t="s">
        <v>17</v>
      </c>
      <c r="B285">
        <v>867.58280000000002</v>
      </c>
      <c r="C285">
        <v>349.31610000000001</v>
      </c>
      <c r="D285">
        <v>1322.6679999999999</v>
      </c>
      <c r="E285">
        <v>854.79740000000004</v>
      </c>
      <c r="F285">
        <v>344.15929999999997</v>
      </c>
      <c r="G285">
        <v>1306.336</v>
      </c>
      <c r="H285">
        <v>0.402631287</v>
      </c>
      <c r="I285">
        <v>1.5245679990000001</v>
      </c>
      <c r="J285">
        <v>4.0582309999999998E-3</v>
      </c>
      <c r="K285">
        <v>2.004025E-3</v>
      </c>
      <c r="L285">
        <v>3.2190452000000001E-2</v>
      </c>
      <c r="M285">
        <v>-1.2821335220000001</v>
      </c>
    </row>
    <row r="286" spans="1:13" x14ac:dyDescent="0.2">
      <c r="A286" t="s">
        <v>18</v>
      </c>
      <c r="B286">
        <v>3.2571476210000001</v>
      </c>
      <c r="C286">
        <v>1.3001723350000001</v>
      </c>
      <c r="D286">
        <v>2.5842136130000002</v>
      </c>
      <c r="E286">
        <v>3.0173122769999998</v>
      </c>
      <c r="F286">
        <v>1.2137876480000001</v>
      </c>
      <c r="G286">
        <v>1.599062642</v>
      </c>
      <c r="H286" s="15">
        <v>1.73046E-5</v>
      </c>
      <c r="I286">
        <v>7.6458610000000003E-3</v>
      </c>
      <c r="J286" s="15">
        <v>2.05657E-7</v>
      </c>
      <c r="K286" s="15">
        <v>9.2206900000000002E-7</v>
      </c>
      <c r="L286">
        <v>5.0678174999999999E-2</v>
      </c>
      <c r="M286">
        <v>0.45951863199999998</v>
      </c>
    </row>
    <row r="288" spans="1:13" x14ac:dyDescent="0.2">
      <c r="A288" t="s">
        <v>180</v>
      </c>
      <c r="C288" t="s">
        <v>178</v>
      </c>
    </row>
    <row r="289" spans="1:13" x14ac:dyDescent="0.2">
      <c r="A289" t="s">
        <v>57</v>
      </c>
    </row>
    <row r="291" spans="1:13" x14ac:dyDescent="0.2"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</row>
    <row r="292" spans="1:13" x14ac:dyDescent="0.2">
      <c r="E292">
        <v>862.17</v>
      </c>
      <c r="F292">
        <v>347.12200000000001</v>
      </c>
      <c r="G292">
        <v>1295.0630000000001</v>
      </c>
    </row>
    <row r="293" spans="1:13" x14ac:dyDescent="0.2">
      <c r="B293">
        <v>872.79399999999998</v>
      </c>
      <c r="C293">
        <v>351.40800000000002</v>
      </c>
      <c r="D293">
        <v>1318.624</v>
      </c>
      <c r="E293">
        <v>861.31700000000001</v>
      </c>
      <c r="F293">
        <v>346.78300000000002</v>
      </c>
      <c r="G293">
        <v>1308.1089999999999</v>
      </c>
      <c r="H293">
        <v>0.40262425699999999</v>
      </c>
      <c r="I293">
        <v>1.5108085069999999</v>
      </c>
      <c r="J293" s="16">
        <f>$J$2*H293/AVERAGE(F292/E292,F293/E293)</f>
        <v>4.0564740694267023E-3</v>
      </c>
      <c r="K293" s="16">
        <f>$K$2*I293/AVERAGE(G292/E292,G293/E293)</f>
        <v>2.0071206530931072E-3</v>
      </c>
      <c r="L293" s="16">
        <f>(J293/$J$2-1)*1000</f>
        <v>1.8259892195615635E-2</v>
      </c>
      <c r="M293" s="16">
        <f>(K293/$K$2-1)*1000</f>
        <v>0.26111412547114021</v>
      </c>
    </row>
    <row r="294" spans="1:13" x14ac:dyDescent="0.2">
      <c r="B294">
        <v>871.25599999999997</v>
      </c>
      <c r="C294">
        <v>350.81200000000001</v>
      </c>
      <c r="D294">
        <v>1324.85</v>
      </c>
      <c r="E294">
        <v>859.78700000000003</v>
      </c>
      <c r="F294">
        <v>346.19499999999999</v>
      </c>
      <c r="G294">
        <v>1311.394</v>
      </c>
      <c r="H294">
        <v>0.40265036100000001</v>
      </c>
      <c r="I294">
        <v>1.5206199650000001</v>
      </c>
      <c r="J294" s="16">
        <f t="shared" ref="J294:J302" si="60">$J$2*H294/AVERAGE(F293/E293,F294/E294)</f>
        <v>4.0565470535440908E-3</v>
      </c>
      <c r="K294" s="16">
        <f t="shared" ref="K294:K302" si="61">$K$2*I294/AVERAGE(G293/E293,G294/E294)</f>
        <v>2.0047866832707839E-3</v>
      </c>
      <c r="L294" s="16">
        <f t="shared" ref="L294:L302" si="62">(J294/$J$2-1)*1000</f>
        <v>3.6252229585587159E-2</v>
      </c>
      <c r="M294" s="16">
        <f t="shared" ref="M294:M302" si="63">(K294/$K$2-1)*1000</f>
        <v>-0.90203431366975284</v>
      </c>
    </row>
    <row r="295" spans="1:13" x14ac:dyDescent="0.2">
      <c r="B295">
        <v>869.77800000000002</v>
      </c>
      <c r="C295">
        <v>350.23500000000001</v>
      </c>
      <c r="D295">
        <v>1326.6469999999999</v>
      </c>
      <c r="E295">
        <v>858.49</v>
      </c>
      <c r="F295">
        <v>345.65</v>
      </c>
      <c r="G295">
        <v>1312.53</v>
      </c>
      <c r="H295">
        <v>0.40267191000000002</v>
      </c>
      <c r="I295">
        <v>1.525269666</v>
      </c>
      <c r="J295" s="16">
        <f t="shared" si="60"/>
        <v>4.0567336063141064E-3</v>
      </c>
      <c r="K295" s="16">
        <f t="shared" si="61"/>
        <v>2.0042332515757474E-3</v>
      </c>
      <c r="L295" s="16">
        <f t="shared" si="62"/>
        <v>8.2241966794738275E-2</v>
      </c>
      <c r="M295" s="16">
        <f t="shared" si="63"/>
        <v>-1.1778404556753719</v>
      </c>
    </row>
    <row r="296" spans="1:13" x14ac:dyDescent="0.2">
      <c r="B296">
        <v>868.50699999999995</v>
      </c>
      <c r="C296">
        <v>349.73200000000003</v>
      </c>
      <c r="D296">
        <v>1327.3679999999999</v>
      </c>
      <c r="E296">
        <v>857.31299999999999</v>
      </c>
      <c r="F296">
        <v>345.17200000000003</v>
      </c>
      <c r="G296">
        <v>1312.9280000000001</v>
      </c>
      <c r="H296">
        <v>0.402681542</v>
      </c>
      <c r="I296">
        <v>1.5283334900000001</v>
      </c>
      <c r="J296" s="16">
        <f t="shared" si="60"/>
        <v>4.0569883626093732E-3</v>
      </c>
      <c r="K296" s="16">
        <f t="shared" si="61"/>
        <v>2.0041966050006539E-3</v>
      </c>
      <c r="L296" s="16">
        <f t="shared" si="62"/>
        <v>0.14504551064331572</v>
      </c>
      <c r="M296" s="16">
        <f t="shared" si="63"/>
        <v>-1.1961035052709956</v>
      </c>
    </row>
    <row r="297" spans="1:13" x14ac:dyDescent="0.2">
      <c r="B297">
        <v>867.38199999999995</v>
      </c>
      <c r="C297">
        <v>349.25299999999999</v>
      </c>
      <c r="D297">
        <v>1327.479</v>
      </c>
      <c r="E297">
        <v>856.27800000000002</v>
      </c>
      <c r="F297">
        <v>344.80500000000001</v>
      </c>
      <c r="G297">
        <v>1312.777</v>
      </c>
      <c r="H297">
        <v>0.40265241200000002</v>
      </c>
      <c r="I297">
        <v>1.5304441559999999</v>
      </c>
      <c r="J297" s="16">
        <f t="shared" si="60"/>
        <v>4.0564265690538849E-3</v>
      </c>
      <c r="K297" s="16">
        <f t="shared" si="61"/>
        <v>2.0041890248059932E-3</v>
      </c>
      <c r="L297" s="16">
        <f t="shared" si="62"/>
        <v>6.5499097439136733E-3</v>
      </c>
      <c r="M297" s="16">
        <f t="shared" si="63"/>
        <v>-1.199881142626813</v>
      </c>
    </row>
    <row r="298" spans="1:13" x14ac:dyDescent="0.2">
      <c r="B298">
        <v>866.31200000000001</v>
      </c>
      <c r="C298">
        <v>348.82600000000002</v>
      </c>
      <c r="D298">
        <v>1327.287</v>
      </c>
      <c r="E298">
        <v>855.29899999999998</v>
      </c>
      <c r="F298">
        <v>344.38499999999999</v>
      </c>
      <c r="G298">
        <v>1312.4649999999999</v>
      </c>
      <c r="H298">
        <v>0.40265595999999998</v>
      </c>
      <c r="I298">
        <v>1.532110689</v>
      </c>
      <c r="J298" s="16">
        <f t="shared" si="60"/>
        <v>4.0563216889284203E-3</v>
      </c>
      <c r="K298" s="16">
        <f t="shared" si="61"/>
        <v>2.0043669002260882E-3</v>
      </c>
      <c r="L298" s="16">
        <f t="shared" si="62"/>
        <v>-1.9305559505911063E-2</v>
      </c>
      <c r="M298" s="16">
        <f t="shared" si="63"/>
        <v>-1.1112358159964808</v>
      </c>
    </row>
    <row r="299" spans="1:13" x14ac:dyDescent="0.2">
      <c r="B299">
        <v>865.29200000000003</v>
      </c>
      <c r="C299">
        <v>348.40100000000001</v>
      </c>
      <c r="D299">
        <v>1326.731</v>
      </c>
      <c r="E299">
        <v>854.32</v>
      </c>
      <c r="F299">
        <v>343.98700000000002</v>
      </c>
      <c r="G299">
        <v>1312.126</v>
      </c>
      <c r="H299">
        <v>0.40263957500000003</v>
      </c>
      <c r="I299">
        <v>1.533274923</v>
      </c>
      <c r="J299" s="16">
        <f t="shared" si="60"/>
        <v>4.0563308766578604E-3</v>
      </c>
      <c r="K299" s="16">
        <f t="shared" si="61"/>
        <v>2.0040922895835363E-3</v>
      </c>
      <c r="L299" s="16">
        <f t="shared" si="62"/>
        <v>-1.7040563588310853E-2</v>
      </c>
      <c r="M299" s="16">
        <f t="shared" si="63"/>
        <v>-1.2480897449550499</v>
      </c>
    </row>
    <row r="300" spans="1:13" x14ac:dyDescent="0.2">
      <c r="B300">
        <v>864.27599999999995</v>
      </c>
      <c r="C300">
        <v>348.024</v>
      </c>
      <c r="D300">
        <v>1326.1510000000001</v>
      </c>
      <c r="E300">
        <v>853.37300000000005</v>
      </c>
      <c r="F300">
        <v>343.61099999999999</v>
      </c>
      <c r="G300">
        <v>1311.3969999999999</v>
      </c>
      <c r="H300">
        <v>0.40267658899999997</v>
      </c>
      <c r="I300">
        <v>1.5344076680000001</v>
      </c>
      <c r="J300" s="16">
        <f t="shared" si="60"/>
        <v>4.0566949060694439E-3</v>
      </c>
      <c r="K300" s="16">
        <f t="shared" si="61"/>
        <v>2.004129173547422E-3</v>
      </c>
      <c r="L300" s="16">
        <f t="shared" si="62"/>
        <v>7.2701427237031879E-2</v>
      </c>
      <c r="M300" s="16">
        <f t="shared" si="63"/>
        <v>-1.2297083911720907</v>
      </c>
    </row>
    <row r="301" spans="1:13" x14ac:dyDescent="0.2">
      <c r="B301">
        <v>863.30100000000004</v>
      </c>
      <c r="C301">
        <v>347.62700000000001</v>
      </c>
      <c r="D301">
        <v>1325.59</v>
      </c>
      <c r="E301">
        <v>852.44</v>
      </c>
      <c r="F301">
        <v>343.24</v>
      </c>
      <c r="G301">
        <v>1310.788</v>
      </c>
      <c r="H301">
        <v>0.402671801</v>
      </c>
      <c r="I301">
        <v>1.535490579</v>
      </c>
      <c r="J301" s="16">
        <f t="shared" si="60"/>
        <v>4.0565877470683234E-3</v>
      </c>
      <c r="K301" s="16">
        <f t="shared" si="61"/>
        <v>2.0043578750612565E-3</v>
      </c>
      <c r="L301" s="16">
        <f t="shared" si="62"/>
        <v>4.6284160418963438E-2</v>
      </c>
      <c r="M301" s="16">
        <f t="shared" si="63"/>
        <v>-1.1157335632623333</v>
      </c>
    </row>
    <row r="302" spans="1:13" x14ac:dyDescent="0.2">
      <c r="B302">
        <v>862.346</v>
      </c>
      <c r="C302">
        <v>347.20400000000001</v>
      </c>
      <c r="D302">
        <v>1324.6410000000001</v>
      </c>
      <c r="E302">
        <v>851.51700000000005</v>
      </c>
      <c r="F302">
        <v>342.87099999999998</v>
      </c>
      <c r="G302">
        <v>1309.912</v>
      </c>
      <c r="H302">
        <v>0.40262673300000001</v>
      </c>
      <c r="I302">
        <v>1.5360902089999999</v>
      </c>
      <c r="J302" s="16">
        <f t="shared" si="60"/>
        <v>4.0560904311430874E-3</v>
      </c>
      <c r="K302" s="16">
        <f t="shared" si="61"/>
        <v>2.004094003901234E-3</v>
      </c>
      <c r="L302" s="16">
        <f t="shared" si="62"/>
        <v>-7.6316156422562287E-2</v>
      </c>
      <c r="M302" s="16">
        <f t="shared" si="63"/>
        <v>-1.2472354040226064</v>
      </c>
    </row>
    <row r="304" spans="1:13" x14ac:dyDescent="0.2">
      <c r="A304" t="s">
        <v>17</v>
      </c>
      <c r="B304">
        <v>867.12440000000004</v>
      </c>
      <c r="C304">
        <v>349.15219999999999</v>
      </c>
      <c r="D304">
        <v>1325.5368000000001</v>
      </c>
      <c r="E304">
        <v>856.01340000000005</v>
      </c>
      <c r="F304">
        <v>344.66989999999998</v>
      </c>
      <c r="G304">
        <v>1311.4426000000001</v>
      </c>
      <c r="H304">
        <v>0.40265511399999998</v>
      </c>
      <c r="I304">
        <v>1.5286849849999999</v>
      </c>
      <c r="J304">
        <v>4.0582200000000004E-3</v>
      </c>
      <c r="K304">
        <v>2.0045570000000001E-3</v>
      </c>
      <c r="L304">
        <v>2.9467282000000001E-2</v>
      </c>
      <c r="M304">
        <v>-1.0166748210000001</v>
      </c>
    </row>
    <row r="305" spans="1:13" x14ac:dyDescent="0.2">
      <c r="A305" t="s">
        <v>18</v>
      </c>
      <c r="B305">
        <v>3.4611587080000001</v>
      </c>
      <c r="C305">
        <v>1.391546526</v>
      </c>
      <c r="D305">
        <v>2.6307649839999998</v>
      </c>
      <c r="E305">
        <v>3.2248554559999998</v>
      </c>
      <c r="F305">
        <v>1.2897682349999999</v>
      </c>
      <c r="G305">
        <v>1.511819375</v>
      </c>
      <c r="H305" s="15">
        <v>2.0412100000000001E-5</v>
      </c>
      <c r="I305">
        <v>7.9316609999999996E-3</v>
      </c>
      <c r="J305" s="15">
        <v>2.52068E-7</v>
      </c>
      <c r="K305" s="15">
        <v>9.2401999999999999E-7</v>
      </c>
      <c r="L305">
        <v>6.2114809E-2</v>
      </c>
      <c r="M305">
        <v>0.46049120799999999</v>
      </c>
    </row>
    <row r="307" spans="1:13" x14ac:dyDescent="0.2">
      <c r="A307" t="s">
        <v>181</v>
      </c>
      <c r="C307" t="s">
        <v>133</v>
      </c>
    </row>
    <row r="308" spans="1:13" x14ac:dyDescent="0.2">
      <c r="A308" t="s">
        <v>57</v>
      </c>
    </row>
    <row r="310" spans="1:13" x14ac:dyDescent="0.2"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</row>
    <row r="311" spans="1:13" x14ac:dyDescent="0.2">
      <c r="E311">
        <v>964.63800000000003</v>
      </c>
      <c r="F311">
        <v>388.67899999999997</v>
      </c>
      <c r="G311">
        <v>1415.8309999999999</v>
      </c>
    </row>
    <row r="312" spans="1:13" x14ac:dyDescent="0.2">
      <c r="B312">
        <v>970.97</v>
      </c>
      <c r="C312">
        <v>391.30099999999999</v>
      </c>
      <c r="D312">
        <v>1435.652</v>
      </c>
      <c r="E312">
        <v>964.03899999999999</v>
      </c>
      <c r="F312">
        <v>388.49700000000001</v>
      </c>
      <c r="G312">
        <v>1433.521</v>
      </c>
      <c r="H312">
        <v>0.40300053800000002</v>
      </c>
      <c r="I312">
        <v>1.4785754369999999</v>
      </c>
      <c r="J312" s="16">
        <f>$J$2*H312/AVERAGE(F311/E311,F312/E312)</f>
        <v>4.0568272096639874E-3</v>
      </c>
      <c r="K312" s="16">
        <f>$K$2*I312/AVERAGE(G311/E311,G312/E312)</f>
        <v>2.0082422495429049E-3</v>
      </c>
      <c r="L312" s="16">
        <f>(J312/$J$2-1)*1000</f>
        <v>0.10531744009156796</v>
      </c>
      <c r="M312" s="16">
        <f>(K312/$K$2-1)*1000</f>
        <v>0.82006872182027735</v>
      </c>
    </row>
    <row r="313" spans="1:13" x14ac:dyDescent="0.2">
      <c r="B313">
        <v>969.61900000000003</v>
      </c>
      <c r="C313">
        <v>390.77199999999999</v>
      </c>
      <c r="D313">
        <v>1446.508</v>
      </c>
      <c r="E313">
        <v>962.601</v>
      </c>
      <c r="F313">
        <v>387.935</v>
      </c>
      <c r="G313">
        <v>1440.6880000000001</v>
      </c>
      <c r="H313">
        <v>0.40301587799999999</v>
      </c>
      <c r="I313">
        <v>1.4918322820000001</v>
      </c>
      <c r="J313" s="16">
        <f t="shared" ref="J313:J321" si="64">$J$2*H313/AVERAGE(F312/E312,F313/E313)</f>
        <v>4.0565802323600858E-3</v>
      </c>
      <c r="K313" s="16">
        <f t="shared" ref="K313:K321" si="65">$K$2*I313/AVERAGE(G312/E312,G313/E313)</f>
        <v>2.0066021459641675E-3</v>
      </c>
      <c r="L313" s="16">
        <f t="shared" ref="L313:L321" si="66">(J313/$J$2-1)*1000</f>
        <v>4.4431604399486346E-2</v>
      </c>
      <c r="M313" s="16">
        <f t="shared" ref="M313:M321" si="67">(K313/$K$2-1)*1000</f>
        <v>2.7128591217895348E-3</v>
      </c>
    </row>
    <row r="314" spans="1:13" x14ac:dyDescent="0.2">
      <c r="B314">
        <v>968.03499999999997</v>
      </c>
      <c r="C314">
        <v>390.10199999999998</v>
      </c>
      <c r="D314">
        <v>1451.136</v>
      </c>
      <c r="E314">
        <v>961.12099999999998</v>
      </c>
      <c r="F314">
        <v>387.36599999999999</v>
      </c>
      <c r="G314">
        <v>1443.8230000000001</v>
      </c>
      <c r="H314">
        <v>0.40298300100000001</v>
      </c>
      <c r="I314">
        <v>1.499054128</v>
      </c>
      <c r="J314" s="16">
        <f t="shared" si="64"/>
        <v>4.0560141036850225E-3</v>
      </c>
      <c r="K314" s="16">
        <f t="shared" si="65"/>
        <v>2.0060737767593514E-3</v>
      </c>
      <c r="L314" s="16">
        <f t="shared" si="66"/>
        <v>-9.5132707567668895E-2</v>
      </c>
      <c r="M314" s="16">
        <f t="shared" si="67"/>
        <v>-0.26060323434007326</v>
      </c>
    </row>
    <row r="315" spans="1:13" x14ac:dyDescent="0.2">
      <c r="B315">
        <v>966.52300000000002</v>
      </c>
      <c r="C315">
        <v>389.52300000000002</v>
      </c>
      <c r="D315">
        <v>1453.059</v>
      </c>
      <c r="E315">
        <v>959.76</v>
      </c>
      <c r="F315">
        <v>386.80399999999997</v>
      </c>
      <c r="G315">
        <v>1445.0530000000001</v>
      </c>
      <c r="H315">
        <v>0.403014172</v>
      </c>
      <c r="I315">
        <v>1.503386879</v>
      </c>
      <c r="J315" s="16">
        <f t="shared" si="64"/>
        <v>4.056254731421613E-3</v>
      </c>
      <c r="K315" s="16">
        <f t="shared" si="65"/>
        <v>2.0058666633692135E-3</v>
      </c>
      <c r="L315" s="16">
        <f t="shared" si="66"/>
        <v>-3.5812192680007016E-2</v>
      </c>
      <c r="M315" s="16">
        <f t="shared" si="67"/>
        <v>-0.36381948596420077</v>
      </c>
    </row>
    <row r="316" spans="1:13" x14ac:dyDescent="0.2">
      <c r="B316">
        <v>965.101</v>
      </c>
      <c r="C316">
        <v>388.99700000000001</v>
      </c>
      <c r="D316">
        <v>1453.4749999999999</v>
      </c>
      <c r="E316">
        <v>958.44399999999996</v>
      </c>
      <c r="F316">
        <v>386.29300000000001</v>
      </c>
      <c r="G316">
        <v>1445.3040000000001</v>
      </c>
      <c r="H316">
        <v>0.40306372200000001</v>
      </c>
      <c r="I316">
        <v>1.5060336270000001</v>
      </c>
      <c r="J316" s="16">
        <f t="shared" si="64"/>
        <v>4.0567223226150861E-3</v>
      </c>
      <c r="K316" s="16">
        <f t="shared" si="65"/>
        <v>2.0055700596137201E-3</v>
      </c>
      <c r="L316" s="16">
        <f t="shared" si="66"/>
        <v>7.9460264048369922E-2</v>
      </c>
      <c r="M316" s="16">
        <f t="shared" si="67"/>
        <v>-0.51163382012819891</v>
      </c>
    </row>
    <row r="317" spans="1:13" x14ac:dyDescent="0.2">
      <c r="B317">
        <v>963.74599999999998</v>
      </c>
      <c r="C317">
        <v>388.43299999999999</v>
      </c>
      <c r="D317">
        <v>1453.4280000000001</v>
      </c>
      <c r="E317">
        <v>957.19399999999996</v>
      </c>
      <c r="F317">
        <v>385.82499999999999</v>
      </c>
      <c r="G317">
        <v>1444.9349999999999</v>
      </c>
      <c r="H317">
        <v>0.40304459599999998</v>
      </c>
      <c r="I317">
        <v>1.5081030740000001</v>
      </c>
      <c r="J317" s="16">
        <f t="shared" si="64"/>
        <v>4.0562398724233728E-3</v>
      </c>
      <c r="K317" s="16">
        <f t="shared" si="65"/>
        <v>2.0057216257249079E-3</v>
      </c>
      <c r="L317" s="16">
        <f t="shared" si="66"/>
        <v>-3.9475292532120676E-2</v>
      </c>
      <c r="M317" s="16">
        <f t="shared" si="67"/>
        <v>-0.43609990192217118</v>
      </c>
    </row>
    <row r="318" spans="1:13" x14ac:dyDescent="0.2">
      <c r="B318">
        <v>962.44100000000003</v>
      </c>
      <c r="C318">
        <v>387.93200000000002</v>
      </c>
      <c r="D318">
        <v>1452.5920000000001</v>
      </c>
      <c r="E318">
        <v>955.97</v>
      </c>
      <c r="F318">
        <v>385.28899999999999</v>
      </c>
      <c r="G318">
        <v>1444.193</v>
      </c>
      <c r="H318">
        <v>0.40307046800000002</v>
      </c>
      <c r="I318">
        <v>1.50927908</v>
      </c>
      <c r="J318" s="16">
        <f t="shared" si="64"/>
        <v>4.0565364355102636E-3</v>
      </c>
      <c r="K318" s="16">
        <f t="shared" si="65"/>
        <v>2.0054644001725815E-3</v>
      </c>
      <c r="L318" s="16">
        <f t="shared" si="66"/>
        <v>3.3634629292844664E-2</v>
      </c>
      <c r="M318" s="16">
        <f t="shared" si="67"/>
        <v>-0.56428986257794911</v>
      </c>
    </row>
    <row r="319" spans="1:13" x14ac:dyDescent="0.2">
      <c r="B319">
        <v>961.15800000000002</v>
      </c>
      <c r="C319">
        <v>387.37599999999998</v>
      </c>
      <c r="D319">
        <v>1451.6279999999999</v>
      </c>
      <c r="E319">
        <v>954.74800000000005</v>
      </c>
      <c r="F319">
        <v>384.846</v>
      </c>
      <c r="G319">
        <v>1443.3209999999999</v>
      </c>
      <c r="H319">
        <v>0.403030426</v>
      </c>
      <c r="I319">
        <v>1.510290345</v>
      </c>
      <c r="J319" s="16">
        <f t="shared" si="64"/>
        <v>4.0560969179702982E-3</v>
      </c>
      <c r="K319" s="16">
        <f t="shared" si="65"/>
        <v>2.0053627465134029E-3</v>
      </c>
      <c r="L319" s="16">
        <f t="shared" si="66"/>
        <v>-7.4716997757073855E-2</v>
      </c>
      <c r="M319" s="16">
        <f t="shared" si="67"/>
        <v>-0.61494959856756015</v>
      </c>
    </row>
    <row r="320" spans="1:13" x14ac:dyDescent="0.2">
      <c r="B320">
        <v>959.87800000000004</v>
      </c>
      <c r="C320">
        <v>386.90300000000002</v>
      </c>
      <c r="D320">
        <v>1450.5219999999999</v>
      </c>
      <c r="E320">
        <v>953.53599999999994</v>
      </c>
      <c r="F320">
        <v>384.36700000000002</v>
      </c>
      <c r="G320">
        <v>1441.9490000000001</v>
      </c>
      <c r="H320">
        <v>0.40307548199999998</v>
      </c>
      <c r="I320">
        <v>1.5111514660000001</v>
      </c>
      <c r="J320" s="16">
        <f t="shared" si="64"/>
        <v>4.0562390916263208E-3</v>
      </c>
      <c r="K320" s="16">
        <f t="shared" si="65"/>
        <v>2.0055089100656314E-3</v>
      </c>
      <c r="L320" s="16">
        <f t="shared" si="66"/>
        <v>-3.9667777753438216E-2</v>
      </c>
      <c r="M320" s="16">
        <f t="shared" si="67"/>
        <v>-0.54210807936372341</v>
      </c>
    </row>
    <row r="321" spans="1:13" x14ac:dyDescent="0.2">
      <c r="B321">
        <v>958.61</v>
      </c>
      <c r="C321">
        <v>386.42399999999998</v>
      </c>
      <c r="D321">
        <v>1449.2919999999999</v>
      </c>
      <c r="E321">
        <v>952.375</v>
      </c>
      <c r="F321">
        <v>383.87799999999999</v>
      </c>
      <c r="G321">
        <v>1440.7919999999999</v>
      </c>
      <c r="H321">
        <v>0.40310890300000002</v>
      </c>
      <c r="I321">
        <v>1.511868717</v>
      </c>
      <c r="J321" s="16">
        <f t="shared" si="64"/>
        <v>4.0566360474758069E-3</v>
      </c>
      <c r="K321" s="16">
        <f t="shared" si="65"/>
        <v>2.0057237254974773E-3</v>
      </c>
      <c r="L321" s="16">
        <f t="shared" si="66"/>
        <v>5.8191370625904071E-2</v>
      </c>
      <c r="M321" s="16">
        <f t="shared" si="67"/>
        <v>-0.43505346714678428</v>
      </c>
    </row>
    <row r="323" spans="1:13" x14ac:dyDescent="0.2">
      <c r="A323" t="s">
        <v>17</v>
      </c>
      <c r="B323">
        <v>964.60810000000004</v>
      </c>
      <c r="C323">
        <v>388.77629999999999</v>
      </c>
      <c r="D323">
        <v>1449.7292</v>
      </c>
      <c r="E323">
        <v>957.97879999999998</v>
      </c>
      <c r="F323">
        <v>386.11</v>
      </c>
      <c r="G323">
        <v>1442.3579</v>
      </c>
      <c r="H323">
        <v>0.40304071899999999</v>
      </c>
      <c r="I323">
        <v>1.5029575040000001</v>
      </c>
      <c r="J323">
        <v>4.0581150000000002E-3</v>
      </c>
      <c r="K323">
        <v>2.006014E-3</v>
      </c>
      <c r="L323">
        <v>3.6230339999999998E-3</v>
      </c>
      <c r="M323">
        <v>-0.29057758700000003</v>
      </c>
    </row>
    <row r="324" spans="1:13" x14ac:dyDescent="0.2">
      <c r="A324" t="s">
        <v>18</v>
      </c>
      <c r="B324">
        <v>4.1757248860000002</v>
      </c>
      <c r="C324">
        <v>1.6517594689999999</v>
      </c>
      <c r="D324">
        <v>5.3948867109999998</v>
      </c>
      <c r="E324">
        <v>3.9098673690000001</v>
      </c>
      <c r="F324">
        <v>1.5453834479999999</v>
      </c>
      <c r="G324">
        <v>3.5359234989999999</v>
      </c>
      <c r="H324" s="15">
        <v>3.8959199999999998E-5</v>
      </c>
      <c r="I324">
        <v>1.0592972000000001E-2</v>
      </c>
      <c r="J324" s="15">
        <v>2.79892E-7</v>
      </c>
      <c r="K324" s="15">
        <v>8.6180899999999998E-7</v>
      </c>
      <c r="L324">
        <v>6.8971274999999999E-2</v>
      </c>
      <c r="M324">
        <v>0.42948760499999999</v>
      </c>
    </row>
    <row r="326" spans="1:13" x14ac:dyDescent="0.2">
      <c r="A326" t="s">
        <v>182</v>
      </c>
    </row>
    <row r="327" spans="1:13" x14ac:dyDescent="0.2">
      <c r="A327" t="s">
        <v>57</v>
      </c>
    </row>
    <row r="329" spans="1:13" x14ac:dyDescent="0.2"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</row>
    <row r="330" spans="1:13" x14ac:dyDescent="0.2">
      <c r="E330">
        <v>959.06700000000001</v>
      </c>
      <c r="F330">
        <v>386.54500000000002</v>
      </c>
      <c r="G330">
        <v>1375.318</v>
      </c>
    </row>
    <row r="331" spans="1:13" x14ac:dyDescent="0.2">
      <c r="B331">
        <v>965.33900000000006</v>
      </c>
      <c r="C331">
        <v>389.08600000000001</v>
      </c>
      <c r="D331">
        <v>1390.568</v>
      </c>
      <c r="E331">
        <v>957.19799999999998</v>
      </c>
      <c r="F331">
        <v>385.78500000000003</v>
      </c>
      <c r="G331">
        <v>1383.4280000000001</v>
      </c>
      <c r="H331">
        <v>0.403056268</v>
      </c>
      <c r="I331">
        <v>1.440497044</v>
      </c>
      <c r="J331" s="16">
        <f>$J$2*H331/AVERAGE(F330/E330,F331/E331)</f>
        <v>4.0565713566954641E-3</v>
      </c>
      <c r="K331" s="16">
        <f>$K$2*I331/AVERAGE(G330/E330,G331/E331)</f>
        <v>2.007773224369775E-3</v>
      </c>
      <c r="L331" s="16">
        <f>(J331/$J$2-1)*1000</f>
        <v>4.2243539952746545E-2</v>
      </c>
      <c r="M331" s="16">
        <f>(K331/$K$2-1)*1000</f>
        <v>0.58632709721750942</v>
      </c>
    </row>
    <row r="332" spans="1:13" x14ac:dyDescent="0.2">
      <c r="B332">
        <v>963.173</v>
      </c>
      <c r="C332">
        <v>388.17700000000002</v>
      </c>
      <c r="D332">
        <v>1394.19</v>
      </c>
      <c r="E332">
        <v>955.32</v>
      </c>
      <c r="F332">
        <v>385.05599999999998</v>
      </c>
      <c r="G332">
        <v>1385.4970000000001</v>
      </c>
      <c r="H332">
        <v>0.40301963800000001</v>
      </c>
      <c r="I332">
        <v>1.447497939</v>
      </c>
      <c r="J332" s="16">
        <f t="shared" ref="J332:J340" si="68">$J$2*H332/AVERAGE(F331/E331,F332/E332)</f>
        <v>4.0560910217232867E-3</v>
      </c>
      <c r="K332" s="16">
        <f t="shared" ref="K332:K340" si="69">$K$2*I332/AVERAGE(G331/E331,G332/E332)</f>
        <v>2.0061880982778961E-3</v>
      </c>
      <c r="L332" s="16">
        <f t="shared" ref="L332:L340" si="70">(J332/$J$2-1)*1000</f>
        <v>-7.6170564222710624E-2</v>
      </c>
      <c r="M332" s="16">
        <f t="shared" ref="M332:M340" si="71">(K332/$K$2-1)*1000</f>
        <v>-0.20363039151083395</v>
      </c>
    </row>
    <row r="333" spans="1:13" x14ac:dyDescent="0.2">
      <c r="B333">
        <v>961.34900000000005</v>
      </c>
      <c r="C333">
        <v>387.48700000000002</v>
      </c>
      <c r="D333">
        <v>1395.002</v>
      </c>
      <c r="E333">
        <v>953.774</v>
      </c>
      <c r="F333">
        <v>384.41699999999997</v>
      </c>
      <c r="G333">
        <v>1385.9590000000001</v>
      </c>
      <c r="H333">
        <v>0.40306627099999998</v>
      </c>
      <c r="I333">
        <v>1.4510876500000001</v>
      </c>
      <c r="J333" s="16">
        <f t="shared" si="68"/>
        <v>4.0564970640385046E-3</v>
      </c>
      <c r="K333" s="16">
        <f t="shared" si="69"/>
        <v>2.005731159002593E-3</v>
      </c>
      <c r="L333" s="16">
        <f t="shared" si="70"/>
        <v>2.3928616138535475E-2</v>
      </c>
      <c r="M333" s="16">
        <f t="shared" si="71"/>
        <v>-0.43134893344209946</v>
      </c>
    </row>
    <row r="334" spans="1:13" x14ac:dyDescent="0.2">
      <c r="B334">
        <v>959.82399999999996</v>
      </c>
      <c r="C334">
        <v>386.86099999999999</v>
      </c>
      <c r="D334">
        <v>1395.019</v>
      </c>
      <c r="E334">
        <v>952.40499999999997</v>
      </c>
      <c r="F334">
        <v>383.87299999999999</v>
      </c>
      <c r="G334">
        <v>1385.8579999999999</v>
      </c>
      <c r="H334">
        <v>0.40305401600000001</v>
      </c>
      <c r="I334">
        <v>1.4534113820000001</v>
      </c>
      <c r="J334" s="16">
        <f t="shared" si="68"/>
        <v>4.0564163439632799E-3</v>
      </c>
      <c r="K334" s="16">
        <f t="shared" si="69"/>
        <v>2.0056149819354069E-3</v>
      </c>
      <c r="L334" s="16">
        <f t="shared" si="70"/>
        <v>4.0291793905744555E-3</v>
      </c>
      <c r="M334" s="16">
        <f t="shared" si="71"/>
        <v>-0.48924650052672991</v>
      </c>
    </row>
    <row r="335" spans="1:13" x14ac:dyDescent="0.2">
      <c r="B335">
        <v>958.39</v>
      </c>
      <c r="C335">
        <v>386.279</v>
      </c>
      <c r="D335">
        <v>1394.6</v>
      </c>
      <c r="E335">
        <v>951.11500000000001</v>
      </c>
      <c r="F335">
        <v>383.34800000000001</v>
      </c>
      <c r="G335">
        <v>1385.3869999999999</v>
      </c>
      <c r="H335">
        <v>0.40304936499999999</v>
      </c>
      <c r="I335">
        <v>1.455148259</v>
      </c>
      <c r="J335" s="16">
        <f t="shared" si="68"/>
        <v>4.0563552216483379E-3</v>
      </c>
      <c r="K335" s="16">
        <f t="shared" si="69"/>
        <v>2.0056248893493417E-3</v>
      </c>
      <c r="L335" s="16">
        <f t="shared" si="70"/>
        <v>-1.1038938877327986E-2</v>
      </c>
      <c r="M335" s="16">
        <f t="shared" si="71"/>
        <v>-0.48430907890972819</v>
      </c>
    </row>
    <row r="336" spans="1:13" x14ac:dyDescent="0.2">
      <c r="B336">
        <v>957.08</v>
      </c>
      <c r="C336">
        <v>385.755</v>
      </c>
      <c r="D336">
        <v>1394.048</v>
      </c>
      <c r="E336">
        <v>949.86</v>
      </c>
      <c r="F336">
        <v>382.83199999999999</v>
      </c>
      <c r="G336">
        <v>1384.7439999999999</v>
      </c>
      <c r="H336">
        <v>0.40305402099999998</v>
      </c>
      <c r="I336">
        <v>1.456564033</v>
      </c>
      <c r="J336" s="16">
        <f t="shared" si="68"/>
        <v>4.0564827199465791E-3</v>
      </c>
      <c r="K336" s="16">
        <f t="shared" si="69"/>
        <v>2.0056985067569825E-3</v>
      </c>
      <c r="L336" s="16">
        <f t="shared" si="70"/>
        <v>2.0392453056627957E-2</v>
      </c>
      <c r="M336" s="16">
        <f t="shared" si="71"/>
        <v>-0.44762138399090379</v>
      </c>
    </row>
    <row r="337" spans="1:13" x14ac:dyDescent="0.2">
      <c r="B337">
        <v>955.77300000000002</v>
      </c>
      <c r="C337">
        <v>385.20699999999999</v>
      </c>
      <c r="D337">
        <v>1393.038</v>
      </c>
      <c r="E337">
        <v>948.65300000000002</v>
      </c>
      <c r="F337">
        <v>382.37900000000002</v>
      </c>
      <c r="G337">
        <v>1383.83</v>
      </c>
      <c r="H337">
        <v>0.40303169500000002</v>
      </c>
      <c r="I337">
        <v>1.457498524</v>
      </c>
      <c r="J337" s="16">
        <f t="shared" si="68"/>
        <v>4.0561343715278695E-3</v>
      </c>
      <c r="K337" s="16">
        <f t="shared" si="69"/>
        <v>2.0055134210508821E-3</v>
      </c>
      <c r="L337" s="16">
        <f t="shared" si="70"/>
        <v>-6.5483796501952796E-2</v>
      </c>
      <c r="M337" s="16">
        <f t="shared" si="71"/>
        <v>-0.53986000168804171</v>
      </c>
    </row>
    <row r="338" spans="1:13" x14ac:dyDescent="0.2">
      <c r="B338">
        <v>954.48900000000003</v>
      </c>
      <c r="C338">
        <v>384.70800000000003</v>
      </c>
      <c r="D338">
        <v>1392.143</v>
      </c>
      <c r="E338">
        <v>947.43799999999999</v>
      </c>
      <c r="F338">
        <v>381.858</v>
      </c>
      <c r="G338">
        <v>1382.9069999999999</v>
      </c>
      <c r="H338">
        <v>0.40305069500000001</v>
      </c>
      <c r="I338">
        <v>1.4585212489999999</v>
      </c>
      <c r="J338" s="16">
        <f t="shared" si="68"/>
        <v>4.0563140956304386E-3</v>
      </c>
      <c r="K338" s="16">
        <f t="shared" si="69"/>
        <v>2.0056911960290138E-3</v>
      </c>
      <c r="L338" s="16">
        <f t="shared" si="70"/>
        <v>-2.1177489784363068E-2</v>
      </c>
      <c r="M338" s="16">
        <f t="shared" si="71"/>
        <v>-0.451264730937595</v>
      </c>
    </row>
    <row r="339" spans="1:13" x14ac:dyDescent="0.2">
      <c r="B339">
        <v>953.18799999999999</v>
      </c>
      <c r="C339">
        <v>384.209</v>
      </c>
      <c r="D339">
        <v>1390.9949999999999</v>
      </c>
      <c r="E339">
        <v>946.25</v>
      </c>
      <c r="F339">
        <v>381.37900000000002</v>
      </c>
      <c r="G339">
        <v>1381.9179999999999</v>
      </c>
      <c r="H339">
        <v>0.40307759599999998</v>
      </c>
      <c r="I339">
        <v>1.4593076330000001</v>
      </c>
      <c r="J339" s="16">
        <f t="shared" si="68"/>
        <v>4.0567518710190155E-3</v>
      </c>
      <c r="K339" s="16">
        <f t="shared" si="69"/>
        <v>2.0056153930155299E-3</v>
      </c>
      <c r="L339" s="16">
        <f t="shared" si="70"/>
        <v>8.6744655116710589E-2</v>
      </c>
      <c r="M339" s="16">
        <f t="shared" si="71"/>
        <v>-0.48904163617968788</v>
      </c>
    </row>
    <row r="340" spans="1:13" x14ac:dyDescent="0.2">
      <c r="B340">
        <v>951.91</v>
      </c>
      <c r="C340">
        <v>383.69900000000001</v>
      </c>
      <c r="D340">
        <v>1389.8240000000001</v>
      </c>
      <c r="E340">
        <v>945.08299999999997</v>
      </c>
      <c r="F340">
        <v>380.91399999999999</v>
      </c>
      <c r="G340">
        <v>1380.7570000000001</v>
      </c>
      <c r="H340">
        <v>0.403083835</v>
      </c>
      <c r="I340">
        <v>1.4600370469999999</v>
      </c>
      <c r="J340" s="16">
        <f t="shared" si="68"/>
        <v>4.0567871553439782E-3</v>
      </c>
      <c r="K340" s="16">
        <f t="shared" si="69"/>
        <v>2.0056821973977925E-3</v>
      </c>
      <c r="L340" s="16">
        <f t="shared" si="70"/>
        <v>9.5443088447444424E-2</v>
      </c>
      <c r="M340" s="16">
        <f t="shared" si="71"/>
        <v>-0.455749255013016</v>
      </c>
    </row>
    <row r="342" spans="1:13" x14ac:dyDescent="0.2">
      <c r="A342" t="s">
        <v>17</v>
      </c>
      <c r="B342">
        <v>958.05150000000003</v>
      </c>
      <c r="C342">
        <v>386.14679999999998</v>
      </c>
      <c r="D342">
        <v>1392.9427000000001</v>
      </c>
      <c r="E342">
        <v>950.70960000000002</v>
      </c>
      <c r="F342">
        <v>383.1841</v>
      </c>
      <c r="G342">
        <v>1384.0284999999999</v>
      </c>
      <c r="H342">
        <v>0.40305434000000001</v>
      </c>
      <c r="I342">
        <v>1.453957076</v>
      </c>
      <c r="J342">
        <v>4.05814E-3</v>
      </c>
      <c r="K342">
        <v>2.0059140000000001E-3</v>
      </c>
      <c r="L342">
        <v>9.8910739999999997E-3</v>
      </c>
      <c r="M342">
        <v>-0.34057448099999998</v>
      </c>
    </row>
    <row r="343" spans="1:13" x14ac:dyDescent="0.2">
      <c r="A343" t="s">
        <v>18</v>
      </c>
      <c r="B343">
        <v>4.3927427330000004</v>
      </c>
      <c r="C343">
        <v>1.7618794760000001</v>
      </c>
      <c r="D343">
        <v>1.940316529</v>
      </c>
      <c r="E343">
        <v>3.9858897010000001</v>
      </c>
      <c r="F343">
        <v>1.6066743050000001</v>
      </c>
      <c r="G343">
        <v>1.776467859</v>
      </c>
      <c r="H343" s="15">
        <v>1.9183700000000001E-5</v>
      </c>
      <c r="I343">
        <v>6.1337630000000004E-3</v>
      </c>
      <c r="J343" s="15">
        <v>2.30774E-7</v>
      </c>
      <c r="K343" s="15">
        <v>6.7804600000000001E-7</v>
      </c>
      <c r="L343">
        <v>5.6867578000000002E-2</v>
      </c>
      <c r="M343">
        <v>0.33790811399999998</v>
      </c>
    </row>
    <row r="345" spans="1:13" x14ac:dyDescent="0.2">
      <c r="A345" t="s">
        <v>183</v>
      </c>
    </row>
    <row r="346" spans="1:13" x14ac:dyDescent="0.2">
      <c r="A346" t="s">
        <v>57</v>
      </c>
    </row>
    <row r="348" spans="1:13" x14ac:dyDescent="0.2">
      <c r="B348" t="s">
        <v>19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L348" t="s">
        <v>29</v>
      </c>
      <c r="M348" t="s">
        <v>30</v>
      </c>
    </row>
    <row r="349" spans="1:13" x14ac:dyDescent="0.2">
      <c r="E349">
        <v>971.75199999999995</v>
      </c>
      <c r="F349">
        <v>391.65300000000002</v>
      </c>
      <c r="G349">
        <v>1401.4059999999999</v>
      </c>
    </row>
    <row r="350" spans="1:13" x14ac:dyDescent="0.2">
      <c r="B350">
        <v>973.41800000000001</v>
      </c>
      <c r="C350">
        <v>392.31700000000001</v>
      </c>
      <c r="D350">
        <v>1409.943</v>
      </c>
      <c r="E350">
        <v>969.70399999999995</v>
      </c>
      <c r="F350">
        <v>390.81400000000002</v>
      </c>
      <c r="G350">
        <v>1408.6110000000001</v>
      </c>
      <c r="H350">
        <v>0.40303061000000001</v>
      </c>
      <c r="I350">
        <v>1.4484455949999999</v>
      </c>
      <c r="J350" s="16">
        <f>$J$2*H350/AVERAGE(F349/E349,F350/E350)</f>
        <v>4.0563959061372763E-3</v>
      </c>
      <c r="K350" s="16">
        <f>$K$2*I350/AVERAGE(G349/E349,G350/E350)</f>
        <v>2.0080717604369215E-3</v>
      </c>
      <c r="L350" s="16">
        <f>(J350/$J$2-1)*1000</f>
        <v>-1.0092354608692844E-3</v>
      </c>
      <c r="M350" s="16">
        <f>(K350/$K$2-1)*1000</f>
        <v>0.73510441096313883</v>
      </c>
    </row>
    <row r="351" spans="1:13" x14ac:dyDescent="0.2">
      <c r="B351">
        <v>971.19</v>
      </c>
      <c r="C351">
        <v>391.41699999999997</v>
      </c>
      <c r="D351">
        <v>1413.2850000000001</v>
      </c>
      <c r="E351">
        <v>967.80899999999997</v>
      </c>
      <c r="F351">
        <v>390.05799999999999</v>
      </c>
      <c r="G351">
        <v>1410.508</v>
      </c>
      <c r="H351">
        <v>0.40302818400000001</v>
      </c>
      <c r="I351">
        <v>1.4552099300000001</v>
      </c>
      <c r="J351" s="16">
        <f t="shared" ref="J351:J359" si="72">$J$2*H351/AVERAGE(F350/E350,F351/E351)</f>
        <v>4.0564017573589701E-3</v>
      </c>
      <c r="K351" s="16">
        <f t="shared" ref="K351:K359" si="73">$K$2*I351/AVERAGE(G350/E350,G351/E351)</f>
        <v>2.0068562209914795E-3</v>
      </c>
      <c r="L351" s="16">
        <f t="shared" ref="L351:L359" si="74">(J351/$J$2-1)*1000</f>
        <v>4.3323118292803997E-4</v>
      </c>
      <c r="M351" s="16">
        <f t="shared" ref="M351:M359" si="75">(K351/$K$2-1)*1000</f>
        <v>0.1293327359581653</v>
      </c>
    </row>
    <row r="352" spans="1:13" x14ac:dyDescent="0.2">
      <c r="B352">
        <v>969.37599999999998</v>
      </c>
      <c r="C352">
        <v>390.67500000000001</v>
      </c>
      <c r="D352">
        <v>1414.1690000000001</v>
      </c>
      <c r="E352">
        <v>966.22500000000002</v>
      </c>
      <c r="F352">
        <v>389.44099999999997</v>
      </c>
      <c r="G352">
        <v>1411.077</v>
      </c>
      <c r="H352">
        <v>0.403016875</v>
      </c>
      <c r="I352">
        <v>1.458845137</v>
      </c>
      <c r="J352" s="16">
        <f t="shared" si="72"/>
        <v>4.0561362752819198E-3</v>
      </c>
      <c r="K352" s="16">
        <f t="shared" si="73"/>
        <v>2.0065033535119014E-3</v>
      </c>
      <c r="L352" s="16">
        <f t="shared" si="74"/>
        <v>-6.5014475416624862E-2</v>
      </c>
      <c r="M352" s="16">
        <f t="shared" si="75"/>
        <v>-4.6520976531683189E-2</v>
      </c>
    </row>
    <row r="353" spans="1:13" x14ac:dyDescent="0.2">
      <c r="B353">
        <v>967.82</v>
      </c>
      <c r="C353">
        <v>390.04899999999998</v>
      </c>
      <c r="D353">
        <v>1414.2739999999999</v>
      </c>
      <c r="E353">
        <v>964.82</v>
      </c>
      <c r="F353">
        <v>388.85</v>
      </c>
      <c r="G353">
        <v>1411.068</v>
      </c>
      <c r="H353">
        <v>0.403018298</v>
      </c>
      <c r="I353">
        <v>1.461298934</v>
      </c>
      <c r="J353" s="16">
        <f t="shared" si="72"/>
        <v>4.0561680025674582E-3</v>
      </c>
      <c r="K353" s="16">
        <f t="shared" si="73"/>
        <v>2.0063745181866776E-3</v>
      </c>
      <c r="L353" s="16">
        <f t="shared" si="74"/>
        <v>-5.7192937713668179E-2</v>
      </c>
      <c r="M353" s="16">
        <f t="shared" si="75"/>
        <v>-0.11072686557400679</v>
      </c>
    </row>
    <row r="354" spans="1:13" x14ac:dyDescent="0.2">
      <c r="B354">
        <v>966.35599999999999</v>
      </c>
      <c r="C354">
        <v>389.46899999999999</v>
      </c>
      <c r="D354">
        <v>1413.82</v>
      </c>
      <c r="E354">
        <v>963.45899999999995</v>
      </c>
      <c r="F354">
        <v>388.33199999999999</v>
      </c>
      <c r="G354">
        <v>1410.5889999999999</v>
      </c>
      <c r="H354">
        <v>0.403028204</v>
      </c>
      <c r="I354">
        <v>1.4630428710000001</v>
      </c>
      <c r="J354" s="16">
        <f t="shared" si="72"/>
        <v>4.0562371589291301E-3</v>
      </c>
      <c r="K354" s="16">
        <f t="shared" si="73"/>
        <v>2.0062388396148421E-3</v>
      </c>
      <c r="L354" s="16">
        <f t="shared" si="74"/>
        <v>-4.0144234017769342E-2</v>
      </c>
      <c r="M354" s="16">
        <f t="shared" si="75"/>
        <v>-0.17834312930886664</v>
      </c>
    </row>
    <row r="355" spans="1:13" x14ac:dyDescent="0.2">
      <c r="B355">
        <v>964.96299999999997</v>
      </c>
      <c r="C355">
        <v>388.928</v>
      </c>
      <c r="D355">
        <v>1413.08</v>
      </c>
      <c r="E355">
        <v>962.17899999999997</v>
      </c>
      <c r="F355">
        <v>387.81200000000001</v>
      </c>
      <c r="G355">
        <v>1409.893</v>
      </c>
      <c r="H355">
        <v>0.40304989800000002</v>
      </c>
      <c r="I355">
        <v>1.4643874429999999</v>
      </c>
      <c r="J355" s="16">
        <f t="shared" si="72"/>
        <v>4.0563174351753084E-3</v>
      </c>
      <c r="K355" s="16">
        <f t="shared" si="73"/>
        <v>2.0061679357177399E-3</v>
      </c>
      <c r="L355" s="16">
        <f t="shared" si="74"/>
        <v>-2.0354211786699494E-2</v>
      </c>
      <c r="M355" s="16">
        <f t="shared" si="75"/>
        <v>-0.21367852930187503</v>
      </c>
    </row>
    <row r="356" spans="1:13" x14ac:dyDescent="0.2">
      <c r="B356">
        <v>963.59299999999996</v>
      </c>
      <c r="C356">
        <v>388.36099999999999</v>
      </c>
      <c r="D356">
        <v>1412.2539999999999</v>
      </c>
      <c r="E356">
        <v>960.90200000000004</v>
      </c>
      <c r="F356">
        <v>387.24799999999999</v>
      </c>
      <c r="G356">
        <v>1408.972</v>
      </c>
      <c r="H356">
        <v>0.40303452200000001</v>
      </c>
      <c r="I356">
        <v>1.4656131619999999</v>
      </c>
      <c r="J356" s="16">
        <f t="shared" si="72"/>
        <v>4.056442206112041E-3</v>
      </c>
      <c r="K356" s="16">
        <f t="shared" si="73"/>
        <v>2.0063313219494667E-3</v>
      </c>
      <c r="L356" s="16">
        <f t="shared" si="74"/>
        <v>1.0404820047549279E-2</v>
      </c>
      <c r="M356" s="16">
        <f t="shared" si="75"/>
        <v>-0.13225398019567347</v>
      </c>
    </row>
    <row r="357" spans="1:13" x14ac:dyDescent="0.2">
      <c r="B357">
        <v>962.23299999999995</v>
      </c>
      <c r="C357">
        <v>387.83699999999999</v>
      </c>
      <c r="D357">
        <v>1411.3610000000001</v>
      </c>
      <c r="E357">
        <v>959.60500000000002</v>
      </c>
      <c r="F357">
        <v>386.74799999999999</v>
      </c>
      <c r="G357">
        <v>1407.8910000000001</v>
      </c>
      <c r="H357">
        <v>0.40305971299999999</v>
      </c>
      <c r="I357">
        <v>1.466755443</v>
      </c>
      <c r="J357" s="16">
        <f t="shared" si="72"/>
        <v>4.0568349117111845E-3</v>
      </c>
      <c r="K357" s="16">
        <f t="shared" si="73"/>
        <v>2.0066327052157325E-3</v>
      </c>
      <c r="L357" s="16">
        <f t="shared" si="74"/>
        <v>0.10721617966291674</v>
      </c>
      <c r="M357" s="16">
        <f t="shared" si="75"/>
        <v>1.7942253014879839E-2</v>
      </c>
    </row>
    <row r="358" spans="1:13" x14ac:dyDescent="0.2">
      <c r="B358">
        <v>960.88499999999999</v>
      </c>
      <c r="C358">
        <v>387.29399999999998</v>
      </c>
      <c r="D358">
        <v>1410.277</v>
      </c>
      <c r="E358">
        <v>958.34900000000005</v>
      </c>
      <c r="F358">
        <v>386.23200000000003</v>
      </c>
      <c r="G358">
        <v>1406.799</v>
      </c>
      <c r="H358">
        <v>0.40305930899999998</v>
      </c>
      <c r="I358">
        <v>1.4676857329999999</v>
      </c>
      <c r="J358" s="16">
        <f t="shared" si="72"/>
        <v>4.0567632505931909E-3</v>
      </c>
      <c r="K358" s="16">
        <f t="shared" si="73"/>
        <v>2.0067843596546296E-3</v>
      </c>
      <c r="L358" s="16">
        <f t="shared" si="74"/>
        <v>8.9549993390836136E-2</v>
      </c>
      <c r="M358" s="16">
        <f t="shared" si="75"/>
        <v>9.3520189886620031E-2</v>
      </c>
    </row>
    <row r="359" spans="1:13" x14ac:dyDescent="0.2">
      <c r="B359">
        <v>959.55600000000004</v>
      </c>
      <c r="C359">
        <v>386.762</v>
      </c>
      <c r="D359">
        <v>1408.9369999999999</v>
      </c>
      <c r="E359">
        <v>957.09799999999996</v>
      </c>
      <c r="F359">
        <v>385.78899999999999</v>
      </c>
      <c r="G359">
        <v>1405.7719999999999</v>
      </c>
      <c r="H359">
        <v>0.4030629</v>
      </c>
      <c r="I359">
        <v>1.4683211629999999</v>
      </c>
      <c r="J359" s="16">
        <f t="shared" si="72"/>
        <v>4.0565291635826133E-3</v>
      </c>
      <c r="K359" s="16">
        <f t="shared" si="73"/>
        <v>2.0065395115074769E-3</v>
      </c>
      <c r="L359" s="16">
        <f t="shared" si="74"/>
        <v>3.1841924517550524E-2</v>
      </c>
      <c r="M359" s="16">
        <f t="shared" si="75"/>
        <v>-2.8501413590564795E-2</v>
      </c>
    </row>
    <row r="361" spans="1:13" x14ac:dyDescent="0.2">
      <c r="A361" t="s">
        <v>17</v>
      </c>
      <c r="B361">
        <v>965.93899999999996</v>
      </c>
      <c r="C361">
        <v>389.3109</v>
      </c>
      <c r="D361">
        <v>1412.14</v>
      </c>
      <c r="E361">
        <v>963.01499999999999</v>
      </c>
      <c r="F361">
        <v>388.13240000000002</v>
      </c>
      <c r="G361">
        <v>1409.1179999999999</v>
      </c>
      <c r="H361">
        <v>0.40303885099999998</v>
      </c>
      <c r="I361">
        <v>1.4619605410000001</v>
      </c>
      <c r="J361">
        <v>4.0581230000000003E-3</v>
      </c>
      <c r="K361">
        <v>2.0066509999999999E-3</v>
      </c>
      <c r="L361">
        <v>5.5731050000000001E-3</v>
      </c>
      <c r="M361">
        <v>2.6587469999999998E-2</v>
      </c>
    </row>
    <row r="362" spans="1:13" x14ac:dyDescent="0.2">
      <c r="A362" t="s">
        <v>18</v>
      </c>
      <c r="B362">
        <v>4.5400660049999999</v>
      </c>
      <c r="C362">
        <v>1.816251662</v>
      </c>
      <c r="D362">
        <v>1.9109173479999999</v>
      </c>
      <c r="E362">
        <v>4.1507513109999996</v>
      </c>
      <c r="F362">
        <v>1.669017156</v>
      </c>
      <c r="G362">
        <v>1.846742417</v>
      </c>
      <c r="H362" s="15">
        <v>1.7554099999999999E-5</v>
      </c>
      <c r="I362">
        <v>6.280458E-3</v>
      </c>
      <c r="J362" s="15">
        <v>2.33712E-7</v>
      </c>
      <c r="K362" s="15">
        <v>5.4720300000000001E-7</v>
      </c>
      <c r="L362">
        <v>5.7591529000000002E-2</v>
      </c>
      <c r="M362">
        <v>0.27270198200000001</v>
      </c>
    </row>
    <row r="365" spans="1:13" x14ac:dyDescent="0.2">
      <c r="A365" s="1" t="s">
        <v>184</v>
      </c>
      <c r="H365">
        <f t="shared" ref="H365:M365" si="76">AVERAGE(H19,H38,H57,H76,H95,H114,H133,H152,H171,H190,H209,H228,H247,H266,H285,H304,H323,H342,H361)</f>
        <v>0.40260065431578945</v>
      </c>
      <c r="I365">
        <f t="shared" si="76"/>
        <v>1.5227557632631579</v>
      </c>
      <c r="J365">
        <f t="shared" si="76"/>
        <v>4.0582259473684211E-3</v>
      </c>
      <c r="K365">
        <f t="shared" si="76"/>
        <v>2.0027387894736839E-3</v>
      </c>
      <c r="L365">
        <f t="shared" si="76"/>
        <v>3.1032603631578944E-2</v>
      </c>
      <c r="M365">
        <f t="shared" si="76"/>
        <v>-1.9229585714210529</v>
      </c>
    </row>
    <row r="366" spans="1:13" x14ac:dyDescent="0.2">
      <c r="A366" s="1" t="s">
        <v>185</v>
      </c>
      <c r="G366">
        <f>SQRT(G20^2+G39^2+G58^2+G77^2+G96^2+G115^2+G134^2+G153^2+G172^2+G191^2+G210^2+G229^2+G248^2+G267^2+G286^2+G305^2+G324^2+G343^2+G362^2)</f>
        <v>10.770253233475954</v>
      </c>
      <c r="H366">
        <f t="shared" ref="H366:M366" si="77">SQRT(H20^2+H39^2+H58^2+H77^2+H96^2+H115^2+H134^2+H153^2+H172^2+H191^2+H210^2+H229^2+H248^2+H267^2+H286^2+H305^2+H324^2+H343^2+H362^2)</f>
        <v>1.044976090707821E-4</v>
      </c>
      <c r="I366">
        <f t="shared" si="77"/>
        <v>3.8409242822295145E-2</v>
      </c>
      <c r="J366">
        <f t="shared" si="77"/>
        <v>1.1523182676305189E-6</v>
      </c>
      <c r="K366">
        <f t="shared" si="77"/>
        <v>4.8913143945481569E-6</v>
      </c>
      <c r="L366">
        <f t="shared" si="77"/>
        <v>0.28395519350517134</v>
      </c>
      <c r="M366">
        <f t="shared" si="77"/>
        <v>2.437615507916143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2"/>
  <sheetViews>
    <sheetView zoomScale="87" workbookViewId="0">
      <selection activeCell="O24" sqref="O24"/>
    </sheetView>
  </sheetViews>
  <sheetFormatPr baseColWidth="10" defaultColWidth="8.83203125" defaultRowHeight="16" x14ac:dyDescent="0.2"/>
  <cols>
    <col min="2" max="7" width="9.33203125" bestFit="1" customWidth="1"/>
    <col min="8" max="8" width="12.5" bestFit="1" customWidth="1"/>
    <col min="9" max="9" width="9.33203125" bestFit="1" customWidth="1"/>
    <col min="10" max="11" width="12.5" bestFit="1" customWidth="1"/>
    <col min="12" max="13" width="9.33203125" bestFit="1" customWidth="1"/>
    <col min="23" max="23" width="8.83203125" customWidth="1"/>
  </cols>
  <sheetData>
    <row r="1" spans="1:30" x14ac:dyDescent="0.2">
      <c r="A1" t="s">
        <v>121</v>
      </c>
      <c r="I1" t="s">
        <v>123</v>
      </c>
      <c r="J1" s="9">
        <v>3.7990000000000002E-4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147</v>
      </c>
      <c r="AD1" t="s">
        <v>156</v>
      </c>
    </row>
    <row r="2" spans="1:30" x14ac:dyDescent="0.2">
      <c r="I2" s="9" t="s">
        <v>124</v>
      </c>
      <c r="J2" s="9">
        <v>3.6765000000000001E-3</v>
      </c>
      <c r="X2">
        <v>3.7990000000000002E-4</v>
      </c>
      <c r="Y2">
        <v>3.6765000000000001E-3</v>
      </c>
      <c r="Z2">
        <v>2.0052E-3</v>
      </c>
      <c r="AA2">
        <f>X2+Y2</f>
        <v>4.0563999999999999E-3</v>
      </c>
      <c r="AB2">
        <f>X2*Y2+Z2</f>
        <v>2.00659670235E-3</v>
      </c>
      <c r="AC2">
        <f>X2+2*Y2</f>
        <v>7.7329E-3</v>
      </c>
      <c r="AD2">
        <f>Z2+2*Y2*X2+Y2*Y2</f>
        <v>2.0215100569500001E-3</v>
      </c>
    </row>
    <row r="3" spans="1:30" x14ac:dyDescent="0.2">
      <c r="A3" s="1" t="s">
        <v>122</v>
      </c>
      <c r="I3" t="s">
        <v>125</v>
      </c>
      <c r="J3" s="9">
        <v>2.0052E-3</v>
      </c>
    </row>
    <row r="4" spans="1:30" x14ac:dyDescent="0.2">
      <c r="I4" s="9"/>
    </row>
    <row r="5" spans="1:30" x14ac:dyDescent="0.2">
      <c r="A5" t="s">
        <v>126</v>
      </c>
      <c r="C5" t="s">
        <v>78</v>
      </c>
      <c r="I5" s="9"/>
    </row>
    <row r="6" spans="1:30" x14ac:dyDescent="0.2">
      <c r="A6" t="s">
        <v>127</v>
      </c>
      <c r="I6" s="9"/>
    </row>
    <row r="7" spans="1:30" x14ac:dyDescent="0.2">
      <c r="W7" s="13" t="s">
        <v>149</v>
      </c>
      <c r="X7" s="14"/>
      <c r="Y7" s="14"/>
      <c r="Z7" s="14"/>
    </row>
    <row r="8" spans="1:30" x14ac:dyDescent="0.2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T8" t="s">
        <v>150</v>
      </c>
      <c r="U8" t="s">
        <v>151</v>
      </c>
      <c r="W8" t="s">
        <v>8</v>
      </c>
      <c r="X8" t="s">
        <v>9</v>
      </c>
      <c r="Y8" t="s">
        <v>152</v>
      </c>
      <c r="Z8" t="s">
        <v>153</v>
      </c>
    </row>
    <row r="9" spans="1:30" x14ac:dyDescent="0.2">
      <c r="E9">
        <v>4032.1869999999999</v>
      </c>
      <c r="F9">
        <v>3101.3069999999998</v>
      </c>
      <c r="G9">
        <v>2875.011</v>
      </c>
    </row>
    <row r="10" spans="1:30" x14ac:dyDescent="0.2">
      <c r="B10">
        <v>4145.277</v>
      </c>
      <c r="C10">
        <v>7250.9979999999996</v>
      </c>
      <c r="D10">
        <v>3018.84</v>
      </c>
      <c r="E10">
        <v>4048.2069999999999</v>
      </c>
      <c r="F10">
        <v>3113.6950000000002</v>
      </c>
      <c r="G10">
        <v>2886.1950000000002</v>
      </c>
      <c r="H10">
        <v>1.7492191370000001</v>
      </c>
      <c r="I10">
        <v>0.72826014800000005</v>
      </c>
      <c r="J10">
        <v>1.7594169999999999E-2</v>
      </c>
      <c r="K10">
        <v>2.064831E-3</v>
      </c>
      <c r="L10">
        <v>1274.2358067278401</v>
      </c>
      <c r="M10">
        <v>21.422932974849999</v>
      </c>
      <c r="N10">
        <v>1274.2358067278401</v>
      </c>
      <c r="O10">
        <v>21.422932974849999</v>
      </c>
      <c r="P10">
        <v>-10.46017393316</v>
      </c>
      <c r="Q10">
        <v>1340.31947424245</v>
      </c>
      <c r="R10">
        <v>-5.4111838077299996</v>
      </c>
      <c r="T10">
        <f>AVERAGE(F9/E9,F10/E10)</f>
        <v>0.76914589419641199</v>
      </c>
      <c r="U10">
        <f>AVERAGE(G9/E9,G10/E10)</f>
        <v>0.71298583607666166</v>
      </c>
      <c r="W10">
        <f>$AC$2*H10/T10</f>
        <v>1.7586438108259748E-2</v>
      </c>
      <c r="X10">
        <f>$AD$2*I10/U10</f>
        <v>2.0648169132768063E-3</v>
      </c>
      <c r="Y10">
        <f>(H10/T10-1)*1000</f>
        <v>1274.2358116954504</v>
      </c>
      <c r="Z10">
        <f>(I10/U10-1)*1000</f>
        <v>21.423022941645222</v>
      </c>
    </row>
    <row r="11" spans="1:30" x14ac:dyDescent="0.2">
      <c r="B11">
        <v>4152.6390000000001</v>
      </c>
      <c r="C11">
        <v>7263.7849999999999</v>
      </c>
      <c r="D11">
        <v>3023.97</v>
      </c>
      <c r="E11">
        <v>4048.9940000000001</v>
      </c>
      <c r="F11">
        <v>3114.2779999999998</v>
      </c>
      <c r="G11">
        <v>2886.6410000000001</v>
      </c>
      <c r="H11">
        <v>1.749197463</v>
      </c>
      <c r="I11">
        <v>0.72820446100000003</v>
      </c>
      <c r="J11">
        <v>1.7593825E-2</v>
      </c>
      <c r="K11">
        <v>2.064799E-3</v>
      </c>
      <c r="L11">
        <v>1274.1912054397101</v>
      </c>
      <c r="M11">
        <v>21.407437524879999</v>
      </c>
      <c r="N11">
        <v>1274.1912054397101</v>
      </c>
      <c r="O11">
        <v>21.407437524879999</v>
      </c>
      <c r="P11">
        <v>-10.47423788353</v>
      </c>
      <c r="Q11">
        <v>1340.27294632999</v>
      </c>
      <c r="R11">
        <v>-5.4184778590400002</v>
      </c>
      <c r="T11">
        <f t="shared" ref="T11:T19" si="0">AVERAGE(F10/E10,F11/E11)</f>
        <v>0.76915134034212274</v>
      </c>
      <c r="U11">
        <f t="shared" ref="U11:U19" si="1">AVERAGE(G10/E10,G11/E11)</f>
        <v>0.71294216497597485</v>
      </c>
      <c r="W11">
        <f t="shared" ref="W11:W19" si="2">$AC$2*H11/T11</f>
        <v>1.758609567736838E-2</v>
      </c>
      <c r="X11">
        <f t="shared" ref="X11:X19" si="3">$AD$2*I11/U11</f>
        <v>2.0647854955765745E-3</v>
      </c>
      <c r="Y11">
        <f t="shared" ref="Y11:Z19" si="4">(H11/T11-1)*1000</f>
        <v>1274.19152935747</v>
      </c>
      <c r="Z11">
        <f t="shared" si="4"/>
        <v>21.407481242941451</v>
      </c>
    </row>
    <row r="12" spans="1:30" x14ac:dyDescent="0.2">
      <c r="B12">
        <v>4153.09</v>
      </c>
      <c r="C12">
        <v>7264.4750000000004</v>
      </c>
      <c r="D12">
        <v>3024.2739999999999</v>
      </c>
      <c r="E12">
        <v>4046.58</v>
      </c>
      <c r="F12">
        <v>3112.4430000000002</v>
      </c>
      <c r="G12">
        <v>2884.9720000000002</v>
      </c>
      <c r="H12">
        <v>1.7491733780000001</v>
      </c>
      <c r="I12">
        <v>0.72819836000000004</v>
      </c>
      <c r="J12">
        <v>1.7593587000000001E-2</v>
      </c>
      <c r="K12">
        <v>2.0648049999999999E-3</v>
      </c>
      <c r="L12">
        <v>1274.16035061866</v>
      </c>
      <c r="M12">
        <v>21.4100915476</v>
      </c>
      <c r="N12">
        <v>1274.16035061866</v>
      </c>
      <c r="O12">
        <v>21.4100915476</v>
      </c>
      <c r="P12">
        <v>-10.470495600750001</v>
      </c>
      <c r="Q12">
        <v>1340.24039786969</v>
      </c>
      <c r="R12">
        <v>-5.4165369767999998</v>
      </c>
      <c r="T12">
        <f t="shared" si="0"/>
        <v>0.7691512679002086</v>
      </c>
      <c r="U12">
        <f t="shared" si="1"/>
        <v>0.71293437815685345</v>
      </c>
      <c r="W12">
        <f t="shared" si="2"/>
        <v>1.758585518770947E-2</v>
      </c>
      <c r="X12">
        <f t="shared" si="3"/>
        <v>2.0647907483437797E-3</v>
      </c>
      <c r="Y12">
        <f t="shared" si="4"/>
        <v>1274.1604298141024</v>
      </c>
      <c r="Z12">
        <f t="shared" si="4"/>
        <v>21.410079680276528</v>
      </c>
    </row>
    <row r="13" spans="1:30" x14ac:dyDescent="0.2">
      <c r="B13">
        <v>4151.6099999999997</v>
      </c>
      <c r="C13">
        <v>7262.0159999999996</v>
      </c>
      <c r="D13">
        <v>3023.1260000000002</v>
      </c>
      <c r="E13">
        <v>4043.221</v>
      </c>
      <c r="F13">
        <v>3109.902</v>
      </c>
      <c r="G13">
        <v>2882.6759999999999</v>
      </c>
      <c r="H13">
        <v>1.7492048200000001</v>
      </c>
      <c r="I13">
        <v>0.72818162600000003</v>
      </c>
      <c r="J13">
        <v>1.7593722999999999E-2</v>
      </c>
      <c r="K13">
        <v>2.0647040000000001E-3</v>
      </c>
      <c r="L13">
        <v>1274.17790424183</v>
      </c>
      <c r="M13">
        <v>21.36005969599</v>
      </c>
      <c r="N13">
        <v>1274.17790424183</v>
      </c>
      <c r="O13">
        <v>21.36005969599</v>
      </c>
      <c r="P13">
        <v>-10.52150205151</v>
      </c>
      <c r="Q13">
        <v>1340.26022414356</v>
      </c>
      <c r="R13">
        <v>-5.4429910596799997</v>
      </c>
      <c r="T13">
        <f t="shared" si="0"/>
        <v>0.76915921883499228</v>
      </c>
      <c r="U13">
        <f t="shared" si="1"/>
        <v>0.71295301837795211</v>
      </c>
      <c r="W13">
        <f t="shared" si="2"/>
        <v>1.7585989508213676E-2</v>
      </c>
      <c r="X13">
        <f t="shared" si="3"/>
        <v>2.0646893165474334E-3</v>
      </c>
      <c r="Y13">
        <f t="shared" si="4"/>
        <v>1274.1777998181374</v>
      </c>
      <c r="Z13">
        <f t="shared" si="4"/>
        <v>21.359903429113423</v>
      </c>
    </row>
    <row r="14" spans="1:30" x14ac:dyDescent="0.2">
      <c r="B14">
        <v>4149.6400000000003</v>
      </c>
      <c r="C14">
        <v>7258.67</v>
      </c>
      <c r="D14">
        <v>3022.0059999999999</v>
      </c>
      <c r="E14">
        <v>4039.5450000000001</v>
      </c>
      <c r="F14">
        <v>3107.1329999999998</v>
      </c>
      <c r="G14">
        <v>2880.05</v>
      </c>
      <c r="H14">
        <v>1.7492291179999999</v>
      </c>
      <c r="I14">
        <v>0.72825739599999995</v>
      </c>
      <c r="J14">
        <v>1.7593681E-2</v>
      </c>
      <c r="K14">
        <v>2.0648849999999998E-3</v>
      </c>
      <c r="L14">
        <v>1274.1725113800501</v>
      </c>
      <c r="M14">
        <v>21.44974436195</v>
      </c>
      <c r="N14">
        <v>1274.1725113800401</v>
      </c>
      <c r="O14">
        <v>21.44974436195</v>
      </c>
      <c r="P14">
        <v>-10.430973532639999</v>
      </c>
      <c r="Q14">
        <v>1340.2521281122299</v>
      </c>
      <c r="R14">
        <v>-5.3960396298499997</v>
      </c>
      <c r="T14">
        <f t="shared" si="0"/>
        <v>0.76917172000206824</v>
      </c>
      <c r="U14">
        <f t="shared" si="1"/>
        <v>0.71296459623616215</v>
      </c>
      <c r="W14">
        <f t="shared" si="2"/>
        <v>1.7585947968219409E-2</v>
      </c>
      <c r="X14">
        <f t="shared" si="3"/>
        <v>2.0648706230772984E-3</v>
      </c>
      <c r="Y14">
        <f t="shared" si="4"/>
        <v>1274.1724279661457</v>
      </c>
      <c r="Z14">
        <f t="shared" si="4"/>
        <v>21.44959208994468</v>
      </c>
    </row>
    <row r="15" spans="1:30" x14ac:dyDescent="0.2">
      <c r="B15">
        <v>4147.3429999999998</v>
      </c>
      <c r="C15">
        <v>7254.65</v>
      </c>
      <c r="D15">
        <v>3020.4090000000001</v>
      </c>
      <c r="E15">
        <v>4035.4670000000001</v>
      </c>
      <c r="F15">
        <v>3104.0349999999999</v>
      </c>
      <c r="G15">
        <v>2877.433</v>
      </c>
      <c r="H15">
        <v>1.7492282050000001</v>
      </c>
      <c r="I15">
        <v>0.72827556100000002</v>
      </c>
      <c r="J15">
        <v>1.7593393999999998E-2</v>
      </c>
      <c r="K15">
        <v>2.0648340000000002E-3</v>
      </c>
      <c r="L15">
        <v>1274.13548743773</v>
      </c>
      <c r="M15">
        <v>21.424343329020001</v>
      </c>
      <c r="N15">
        <v>1274.13548743773</v>
      </c>
      <c r="O15">
        <v>21.424343329020001</v>
      </c>
      <c r="P15">
        <v>-10.455278153789999</v>
      </c>
      <c r="Q15">
        <v>1340.2138431278399</v>
      </c>
      <c r="R15">
        <v>-5.4086446989199999</v>
      </c>
      <c r="T15">
        <f t="shared" si="0"/>
        <v>0.76918375100370073</v>
      </c>
      <c r="U15">
        <f t="shared" si="1"/>
        <v>0.71299994932072497</v>
      </c>
      <c r="W15">
        <f t="shared" si="2"/>
        <v>1.7585663723126962E-2</v>
      </c>
      <c r="X15">
        <f t="shared" si="3"/>
        <v>2.0648197411444191E-3</v>
      </c>
      <c r="Y15">
        <f t="shared" si="4"/>
        <v>1274.1356700755161</v>
      </c>
      <c r="Z15">
        <f t="shared" si="4"/>
        <v>21.424421830363638</v>
      </c>
    </row>
    <row r="16" spans="1:30" x14ac:dyDescent="0.2">
      <c r="B16">
        <v>4143.4359999999997</v>
      </c>
      <c r="C16">
        <v>7247.723</v>
      </c>
      <c r="D16">
        <v>3017.538</v>
      </c>
      <c r="E16">
        <v>4030.6770000000001</v>
      </c>
      <c r="F16">
        <v>3100.35</v>
      </c>
      <c r="G16">
        <v>2873.76</v>
      </c>
      <c r="H16">
        <v>1.749205876</v>
      </c>
      <c r="I16">
        <v>0.72826955999999998</v>
      </c>
      <c r="J16">
        <v>1.7593062E-2</v>
      </c>
      <c r="K16">
        <v>2.0648049999999999E-3</v>
      </c>
      <c r="L16">
        <v>1274.0925465190401</v>
      </c>
      <c r="M16">
        <v>21.41015751191</v>
      </c>
      <c r="N16">
        <v>1274.0925465190401</v>
      </c>
      <c r="O16">
        <v>21.41015751191</v>
      </c>
      <c r="P16">
        <v>-10.46808045729</v>
      </c>
      <c r="Q16">
        <v>1340.16902753769</v>
      </c>
      <c r="R16">
        <v>-5.4152843985499999</v>
      </c>
      <c r="T16">
        <f t="shared" si="0"/>
        <v>0.76918847464802176</v>
      </c>
      <c r="U16">
        <f t="shared" si="1"/>
        <v>0.71300398888997396</v>
      </c>
      <c r="W16">
        <f t="shared" si="2"/>
        <v>1.7585331247598392E-2</v>
      </c>
      <c r="X16">
        <f t="shared" si="3"/>
        <v>2.0647910287325648E-3</v>
      </c>
      <c r="Y16">
        <f t="shared" si="4"/>
        <v>1274.0926751410716</v>
      </c>
      <c r="Z16">
        <f t="shared" si="4"/>
        <v>21.410218382918124</v>
      </c>
    </row>
    <row r="17" spans="1:26" x14ac:dyDescent="0.2">
      <c r="B17">
        <v>4141.5249999999996</v>
      </c>
      <c r="C17">
        <v>7244.41</v>
      </c>
      <c r="D17">
        <v>3016.2460000000001</v>
      </c>
      <c r="E17">
        <v>4026.549</v>
      </c>
      <c r="F17">
        <v>3097.1410000000001</v>
      </c>
      <c r="G17">
        <v>2871.1559999999999</v>
      </c>
      <c r="H17">
        <v>1.7492131280000001</v>
      </c>
      <c r="I17">
        <v>0.72829352999999997</v>
      </c>
      <c r="J17">
        <v>1.7593234999999999E-2</v>
      </c>
      <c r="K17">
        <v>2.0648440000000001E-3</v>
      </c>
      <c r="L17">
        <v>1274.1148650692801</v>
      </c>
      <c r="M17">
        <v>21.42922893603</v>
      </c>
      <c r="N17">
        <v>1274.1148650692801</v>
      </c>
      <c r="O17">
        <v>21.42922893603</v>
      </c>
      <c r="P17">
        <v>-10.44964240697</v>
      </c>
      <c r="Q17">
        <v>1340.1920048335401</v>
      </c>
      <c r="R17">
        <v>-5.4057218266899998</v>
      </c>
      <c r="T17">
        <f t="shared" si="0"/>
        <v>0.76918420591394354</v>
      </c>
      <c r="U17">
        <f t="shared" si="1"/>
        <v>0.71301415323919193</v>
      </c>
      <c r="W17">
        <f t="shared" si="2"/>
        <v>1.758550174784081E-2</v>
      </c>
      <c r="X17">
        <f t="shared" si="3"/>
        <v>2.0648295529874651E-3</v>
      </c>
      <c r="Y17">
        <f t="shared" si="4"/>
        <v>1274.1147238216986</v>
      </c>
      <c r="Z17">
        <f t="shared" si="4"/>
        <v>21.429275549993633</v>
      </c>
    </row>
    <row r="18" spans="1:26" x14ac:dyDescent="0.2">
      <c r="B18">
        <v>4139.0320000000002</v>
      </c>
      <c r="C18">
        <v>7240.1310000000003</v>
      </c>
      <c r="D18">
        <v>3014.6060000000002</v>
      </c>
      <c r="E18">
        <v>4022.37</v>
      </c>
      <c r="F18">
        <v>3094.0410000000002</v>
      </c>
      <c r="G18">
        <v>2868.3449999999998</v>
      </c>
      <c r="H18">
        <v>1.7492330700000001</v>
      </c>
      <c r="I18">
        <v>0.72833592400000002</v>
      </c>
      <c r="J18">
        <v>1.7593204000000001E-2</v>
      </c>
      <c r="K18">
        <v>2.0647809999999999E-3</v>
      </c>
      <c r="L18">
        <v>1274.11092784632</v>
      </c>
      <c r="M18">
        <v>21.398190993549999</v>
      </c>
      <c r="N18">
        <v>1274.11092784632</v>
      </c>
      <c r="O18">
        <v>21.398190993549999</v>
      </c>
      <c r="P18">
        <v>-10.48077135654</v>
      </c>
      <c r="Q18">
        <v>1340.1886980218801</v>
      </c>
      <c r="R18">
        <v>-5.4218663612900002</v>
      </c>
      <c r="T18">
        <f t="shared" si="0"/>
        <v>0.76919423085622396</v>
      </c>
      <c r="U18">
        <f t="shared" si="1"/>
        <v>0.71307725766886132</v>
      </c>
      <c r="W18">
        <f t="shared" si="2"/>
        <v>1.7585473037084399E-2</v>
      </c>
      <c r="X18">
        <f t="shared" si="3"/>
        <v>2.0647670071784778E-3</v>
      </c>
      <c r="Y18">
        <f t="shared" si="4"/>
        <v>1274.1110110158415</v>
      </c>
      <c r="Z18">
        <f t="shared" si="4"/>
        <v>21.398335407612379</v>
      </c>
    </row>
    <row r="19" spans="1:26" x14ac:dyDescent="0.2">
      <c r="B19">
        <v>4136.451</v>
      </c>
      <c r="C19">
        <v>7235.7020000000002</v>
      </c>
      <c r="D19">
        <v>3012.8139999999999</v>
      </c>
      <c r="E19">
        <v>4018.2919999999999</v>
      </c>
      <c r="F19">
        <v>3090.8290000000002</v>
      </c>
      <c r="G19">
        <v>2865.5349999999999</v>
      </c>
      <c r="H19">
        <v>1.7492534710000001</v>
      </c>
      <c r="I19">
        <v>0.72835730300000001</v>
      </c>
      <c r="J19">
        <v>1.7593298E-2</v>
      </c>
      <c r="K19">
        <v>2.0647460000000001E-3</v>
      </c>
      <c r="L19">
        <v>1274.12304669474</v>
      </c>
      <c r="M19">
        <v>21.380780868919999</v>
      </c>
      <c r="N19">
        <v>1274.12304669474</v>
      </c>
      <c r="O19">
        <v>21.380780868919999</v>
      </c>
      <c r="P19">
        <v>-10.498728818949999</v>
      </c>
      <c r="Q19">
        <v>1340.20192368008</v>
      </c>
      <c r="R19">
        <v>-5.4311798253600001</v>
      </c>
      <c r="T19">
        <f t="shared" si="0"/>
        <v>0.7691990985142233</v>
      </c>
      <c r="U19">
        <f t="shared" si="1"/>
        <v>0.71311044410715563</v>
      </c>
      <c r="W19">
        <f t="shared" si="2"/>
        <v>1.7585566847418473E-2</v>
      </c>
      <c r="X19">
        <f t="shared" si="3"/>
        <v>2.0647315226338643E-3</v>
      </c>
      <c r="Y19">
        <f t="shared" si="4"/>
        <v>1274.1231423422614</v>
      </c>
      <c r="Z19">
        <f t="shared" si="4"/>
        <v>21.380781923526769</v>
      </c>
    </row>
    <row r="21" spans="1:26" x14ac:dyDescent="0.2">
      <c r="A21" t="s">
        <v>17</v>
      </c>
      <c r="B21">
        <f>AVERAGE(B10:B19)</f>
        <v>4146.0043000000005</v>
      </c>
      <c r="C21">
        <f>AVERAGE(C10:C19)</f>
        <v>7252.2559999999994</v>
      </c>
      <c r="D21">
        <f t="shared" ref="D21:R21" si="5">AVERAGE(D10:D19)</f>
        <v>3019.3828999999996</v>
      </c>
      <c r="E21">
        <f t="shared" si="5"/>
        <v>4035.9902000000002</v>
      </c>
      <c r="F21">
        <f t="shared" si="5"/>
        <v>3104.3847000000001</v>
      </c>
      <c r="G21">
        <f t="shared" si="5"/>
        <v>2877.6763000000001</v>
      </c>
      <c r="H21">
        <f t="shared" si="5"/>
        <v>1.7492157666000001</v>
      </c>
      <c r="I21">
        <f t="shared" si="5"/>
        <v>0.72826338690000003</v>
      </c>
      <c r="J21">
        <f t="shared" si="5"/>
        <v>1.7593517900000001E-2</v>
      </c>
      <c r="K21">
        <f t="shared" si="5"/>
        <v>2.0648034000000002E-3</v>
      </c>
      <c r="L21">
        <f t="shared" si="5"/>
        <v>1274.1514651975199</v>
      </c>
      <c r="M21">
        <f t="shared" si="5"/>
        <v>21.40929677447</v>
      </c>
      <c r="N21">
        <f t="shared" si="5"/>
        <v>1274.151465197519</v>
      </c>
      <c r="O21">
        <f t="shared" si="5"/>
        <v>21.40929677447</v>
      </c>
      <c r="P21">
        <f t="shared" si="5"/>
        <v>-10.470988419513001</v>
      </c>
      <c r="Q21">
        <f t="shared" si="5"/>
        <v>1340.2310667898951</v>
      </c>
      <c r="R21">
        <f t="shared" si="5"/>
        <v>-5.4167926443910002</v>
      </c>
      <c r="T21">
        <f t="shared" ref="T21:Z21" si="6">AVERAGE(T10:T19)</f>
        <v>0.76917292022119166</v>
      </c>
      <c r="U21">
        <f t="shared" si="6"/>
        <v>0.71299857870495131</v>
      </c>
      <c r="W21">
        <f t="shared" si="6"/>
        <v>1.7585786305283974E-2</v>
      </c>
      <c r="X21">
        <f t="shared" si="6"/>
        <v>2.0647891949498683E-3</v>
      </c>
      <c r="Y21">
        <f t="shared" si="6"/>
        <v>1274.1515221047696</v>
      </c>
      <c r="Z21">
        <f t="shared" si="6"/>
        <v>21.409311247833582</v>
      </c>
    </row>
    <row r="22" spans="1:26" x14ac:dyDescent="0.2">
      <c r="A22" t="s">
        <v>18</v>
      </c>
      <c r="B22">
        <f>STDEV(B10:B19)</f>
        <v>5.8473969526809704</v>
      </c>
      <c r="C22">
        <f>STDEV(C10:C19)</f>
        <v>10.16033105322408</v>
      </c>
      <c r="D22">
        <f t="shared" ref="D22:R22" si="7">STDEV(D10:D19)</f>
        <v>4.0334219948932404</v>
      </c>
      <c r="E22">
        <f t="shared" si="7"/>
        <v>11.114505904947446</v>
      </c>
      <c r="F22">
        <f t="shared" si="7"/>
        <v>8.4794551587285447</v>
      </c>
      <c r="G22">
        <f t="shared" si="7"/>
        <v>7.6680290390977239</v>
      </c>
      <c r="H22">
        <f t="shared" si="7"/>
        <v>2.2165519059013861E-5</v>
      </c>
      <c r="I22">
        <f t="shared" si="7"/>
        <v>5.7357332774353165E-5</v>
      </c>
      <c r="J22">
        <f t="shared" si="7"/>
        <v>3.404416902266587E-7</v>
      </c>
      <c r="K22">
        <f t="shared" si="7"/>
        <v>5.1322942671289821E-8</v>
      </c>
      <c r="L22">
        <f t="shared" si="7"/>
        <v>4.400865214110098E-2</v>
      </c>
      <c r="M22">
        <f t="shared" si="7"/>
        <v>2.5410535087216413E-2</v>
      </c>
      <c r="N22">
        <f t="shared" si="7"/>
        <v>4.4008652140569378E-2</v>
      </c>
      <c r="O22">
        <f t="shared" si="7"/>
        <v>2.5410535087216413E-2</v>
      </c>
      <c r="P22">
        <f t="shared" si="7"/>
        <v>2.5509757944449478E-2</v>
      </c>
      <c r="Q22">
        <f t="shared" si="7"/>
        <v>4.6267778928785773E-2</v>
      </c>
      <c r="R22">
        <f t="shared" si="7"/>
        <v>1.3230307563838929E-2</v>
      </c>
      <c r="T22">
        <f t="shared" ref="T22:Z22" si="8">STDEV(T10:T19)</f>
        <v>1.9664259191331263E-5</v>
      </c>
      <c r="U22">
        <f t="shared" si="8"/>
        <v>5.7421548151253376E-5</v>
      </c>
      <c r="W22">
        <f t="shared" si="8"/>
        <v>3.4027845953180333E-7</v>
      </c>
      <c r="X22">
        <f t="shared" si="8"/>
        <v>5.1396321144923419E-8</v>
      </c>
      <c r="Y22">
        <f t="shared" si="8"/>
        <v>4.4003990680264213E-2</v>
      </c>
      <c r="Z22">
        <f t="shared" si="8"/>
        <v>2.5424717016963028E-2</v>
      </c>
    </row>
    <row r="24" spans="1:26" x14ac:dyDescent="0.2">
      <c r="A24" t="s">
        <v>128</v>
      </c>
      <c r="C24" t="s">
        <v>78</v>
      </c>
    </row>
    <row r="25" spans="1:26" x14ac:dyDescent="0.2">
      <c r="A25" t="s">
        <v>127</v>
      </c>
    </row>
    <row r="27" spans="1:26" x14ac:dyDescent="0.2"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T27" t="s">
        <v>150</v>
      </c>
      <c r="U27" t="s">
        <v>151</v>
      </c>
      <c r="W27" t="s">
        <v>8</v>
      </c>
      <c r="X27" t="s">
        <v>9</v>
      </c>
      <c r="Y27" t="s">
        <v>152</v>
      </c>
      <c r="Z27" t="s">
        <v>153</v>
      </c>
    </row>
    <row r="28" spans="1:26" x14ac:dyDescent="0.2">
      <c r="E28">
        <v>4044.2550000000001</v>
      </c>
      <c r="F28">
        <v>3111.0390000000002</v>
      </c>
      <c r="G28">
        <v>2885.596</v>
      </c>
    </row>
    <row r="29" spans="1:26" x14ac:dyDescent="0.2">
      <c r="B29">
        <v>4151.1549999999997</v>
      </c>
      <c r="C29">
        <v>7262.3649999999998</v>
      </c>
      <c r="D29">
        <v>3025.1640000000002</v>
      </c>
      <c r="E29">
        <v>4064.998</v>
      </c>
      <c r="F29">
        <v>3127.1210000000001</v>
      </c>
      <c r="G29">
        <v>2900.2429999999999</v>
      </c>
      <c r="H29">
        <v>1.7494808690000001</v>
      </c>
      <c r="I29">
        <v>0.72875255999999999</v>
      </c>
      <c r="J29">
        <v>1.7594091999999999E-2</v>
      </c>
      <c r="K29">
        <v>2.0647780000000002E-3</v>
      </c>
      <c r="L29">
        <v>1274.2256145697399</v>
      </c>
      <c r="M29">
        <v>21.397009366950002</v>
      </c>
      <c r="N29">
        <v>1274.2256145697399</v>
      </c>
      <c r="O29">
        <v>21.397009366950002</v>
      </c>
      <c r="P29">
        <v>-10.485934394339999</v>
      </c>
      <c r="Q29">
        <v>1340.3094456941101</v>
      </c>
      <c r="R29">
        <v>-5.4245441124899996</v>
      </c>
      <c r="T29">
        <f>AVERAGE(F28/E28,F29/E29)</f>
        <v>0.76926440448676181</v>
      </c>
      <c r="U29">
        <f>AVERAGE(G28/E28,G29/E29)</f>
        <v>0.71348611160140762</v>
      </c>
      <c r="W29">
        <f>$AC$2*H29/T29</f>
        <v>1.7586359817228371E-2</v>
      </c>
      <c r="X29">
        <f>$AD$2*I29/U29</f>
        <v>2.0647642681670833E-3</v>
      </c>
      <c r="Y29">
        <f>(H29/T29-1)*1000</f>
        <v>1274.2256872878702</v>
      </c>
      <c r="Z29">
        <f>(I29/U29-1)*1000</f>
        <v>21.396980474261973</v>
      </c>
    </row>
    <row r="30" spans="1:26" x14ac:dyDescent="0.2">
      <c r="B30">
        <v>4158.8879999999999</v>
      </c>
      <c r="C30">
        <v>7275.6970000000001</v>
      </c>
      <c r="D30">
        <v>3030.7640000000001</v>
      </c>
      <c r="E30">
        <v>4064.9810000000002</v>
      </c>
      <c r="F30">
        <v>3127.0450000000001</v>
      </c>
      <c r="G30">
        <v>2900.1080000000002</v>
      </c>
      <c r="H30">
        <v>1.7494332530000001</v>
      </c>
      <c r="I30">
        <v>0.72874394200000003</v>
      </c>
      <c r="J30">
        <v>1.7593436E-2</v>
      </c>
      <c r="K30">
        <v>2.0648519999999998E-3</v>
      </c>
      <c r="L30">
        <v>1274.14082600602</v>
      </c>
      <c r="M30">
        <v>21.433497233899999</v>
      </c>
      <c r="N30">
        <v>1274.14082600602</v>
      </c>
      <c r="O30">
        <v>21.433497233899999</v>
      </c>
      <c r="P30">
        <v>-10.446242111769999</v>
      </c>
      <c r="Q30">
        <v>1340.21921537721</v>
      </c>
      <c r="R30">
        <v>-5.4039583325500002</v>
      </c>
      <c r="T30">
        <f t="shared" ref="T30:T38" si="9">AVERAGE(F29/E29,F30/E30)</f>
        <v>0.76927209773462235</v>
      </c>
      <c r="U30">
        <f t="shared" ref="U30:U38" si="10">AVERAGE(G29/E29,G30/E30)</f>
        <v>0.71345215033680565</v>
      </c>
      <c r="W30">
        <f t="shared" ref="W30:W38" si="11">$AC$2*H30/T30</f>
        <v>1.7585705294605073E-2</v>
      </c>
      <c r="X30">
        <f t="shared" ref="X30:X38" si="12">$AD$2*I30/U30</f>
        <v>2.0648381352539741E-3</v>
      </c>
      <c r="Y30">
        <f t="shared" ref="Y30:Z38" si="13">(H30/T30-1)*1000</f>
        <v>1274.1410459989236</v>
      </c>
      <c r="Z30">
        <f t="shared" si="13"/>
        <v>21.433521023064284</v>
      </c>
    </row>
    <row r="31" spans="1:26" x14ac:dyDescent="0.2">
      <c r="B31">
        <v>4158.3530000000001</v>
      </c>
      <c r="C31">
        <v>7274.8760000000002</v>
      </c>
      <c r="D31">
        <v>3030.14</v>
      </c>
      <c r="E31">
        <v>4061.7809999999999</v>
      </c>
      <c r="F31">
        <v>3124.576</v>
      </c>
      <c r="G31">
        <v>2897.7359999999999</v>
      </c>
      <c r="H31">
        <v>1.749461006</v>
      </c>
      <c r="I31">
        <v>0.72868765199999996</v>
      </c>
      <c r="J31">
        <v>1.7593912999999999E-2</v>
      </c>
      <c r="K31">
        <v>2.0647679999999998E-3</v>
      </c>
      <c r="L31">
        <v>1274.2025860205899</v>
      </c>
      <c r="M31">
        <v>21.391852733730001</v>
      </c>
      <c r="N31">
        <v>1274.2025860205899</v>
      </c>
      <c r="O31">
        <v>21.391852733730001</v>
      </c>
      <c r="P31">
        <v>-10.490331079840001</v>
      </c>
      <c r="Q31">
        <v>1340.2853456614801</v>
      </c>
      <c r="R31">
        <v>-5.42682440907</v>
      </c>
      <c r="T31">
        <f t="shared" si="9"/>
        <v>0.76926345291065767</v>
      </c>
      <c r="U31">
        <f t="shared" si="10"/>
        <v>0.71342608100752836</v>
      </c>
      <c r="W31">
        <f t="shared" si="11"/>
        <v>1.758618190180496E-2</v>
      </c>
      <c r="X31">
        <f t="shared" si="12"/>
        <v>2.0647540875054406E-3</v>
      </c>
      <c r="Y31">
        <f t="shared" si="13"/>
        <v>1274.2026796939001</v>
      </c>
      <c r="Z31">
        <f t="shared" si="13"/>
        <v>21.391944307556976</v>
      </c>
    </row>
    <row r="32" spans="1:26" x14ac:dyDescent="0.2">
      <c r="B32">
        <v>4156.3950000000004</v>
      </c>
      <c r="C32">
        <v>7271.35</v>
      </c>
      <c r="D32">
        <v>3028.8380000000002</v>
      </c>
      <c r="E32">
        <v>4058.0540000000001</v>
      </c>
      <c r="F32">
        <v>3121.712</v>
      </c>
      <c r="G32">
        <v>2895.239</v>
      </c>
      <c r="H32">
        <v>1.749436599</v>
      </c>
      <c r="I32">
        <v>0.72871744999999999</v>
      </c>
      <c r="J32">
        <v>1.7593681E-2</v>
      </c>
      <c r="K32">
        <v>2.0648260000000001E-3</v>
      </c>
      <c r="L32">
        <v>1274.17253296798</v>
      </c>
      <c r="M32">
        <v>21.420742704889999</v>
      </c>
      <c r="N32">
        <v>1274.17253296798</v>
      </c>
      <c r="O32">
        <v>21.420742704889999</v>
      </c>
      <c r="P32">
        <v>-10.460188408400001</v>
      </c>
      <c r="Q32">
        <v>1340.25293327997</v>
      </c>
      <c r="R32">
        <v>-5.41119131507</v>
      </c>
      <c r="T32">
        <f t="shared" si="9"/>
        <v>0.76926292238656269</v>
      </c>
      <c r="U32">
        <f t="shared" si="10"/>
        <v>0.71343507279954577</v>
      </c>
      <c r="W32">
        <f t="shared" si="11"/>
        <v>1.758594868245714E-2</v>
      </c>
      <c r="X32">
        <f t="shared" si="12"/>
        <v>2.0648124966290509E-3</v>
      </c>
      <c r="Y32">
        <f t="shared" si="13"/>
        <v>1274.1725203296483</v>
      </c>
      <c r="Z32">
        <f t="shared" si="13"/>
        <v>21.420838115633334</v>
      </c>
    </row>
    <row r="33" spans="1:26" x14ac:dyDescent="0.2">
      <c r="B33">
        <v>4154.107</v>
      </c>
      <c r="C33">
        <v>7267.3850000000002</v>
      </c>
      <c r="D33">
        <v>3027.3919999999998</v>
      </c>
      <c r="E33">
        <v>4054.0720000000001</v>
      </c>
      <c r="F33">
        <v>3118.7469999999998</v>
      </c>
      <c r="G33">
        <v>2892.4380000000001</v>
      </c>
      <c r="H33">
        <v>1.74944571</v>
      </c>
      <c r="I33">
        <v>0.72877088499999998</v>
      </c>
      <c r="J33">
        <v>1.7593484E-2</v>
      </c>
      <c r="K33">
        <v>2.064906E-3</v>
      </c>
      <c r="L33">
        <v>1274.1471137983301</v>
      </c>
      <c r="M33">
        <v>21.46012890858</v>
      </c>
      <c r="N33">
        <v>1274.1471137983301</v>
      </c>
      <c r="O33">
        <v>21.46012890858</v>
      </c>
      <c r="P33">
        <v>-10.41963313596</v>
      </c>
      <c r="Q33">
        <v>1340.2251152179001</v>
      </c>
      <c r="R33">
        <v>-5.3901582282699998</v>
      </c>
      <c r="T33">
        <f t="shared" si="9"/>
        <v>0.76927540921212056</v>
      </c>
      <c r="U33">
        <f t="shared" si="10"/>
        <v>0.71345995114395278</v>
      </c>
      <c r="W33">
        <f t="shared" si="11"/>
        <v>1.758575481401967E-2</v>
      </c>
      <c r="X33">
        <f t="shared" si="12"/>
        <v>2.0648918988062513E-3</v>
      </c>
      <c r="Y33">
        <f t="shared" si="13"/>
        <v>1274.14744973033</v>
      </c>
      <c r="Z33">
        <f t="shared" si="13"/>
        <v>21.460116761281121</v>
      </c>
    </row>
    <row r="34" spans="1:26" x14ac:dyDescent="0.2">
      <c r="B34">
        <v>4151.71</v>
      </c>
      <c r="C34">
        <v>7263.3440000000001</v>
      </c>
      <c r="D34">
        <v>3025.817</v>
      </c>
      <c r="E34">
        <v>4050.203</v>
      </c>
      <c r="F34">
        <v>3115.739</v>
      </c>
      <c r="G34">
        <v>2889.712</v>
      </c>
      <c r="H34">
        <v>1.749482413</v>
      </c>
      <c r="I34">
        <v>0.72881216699999996</v>
      </c>
      <c r="J34">
        <v>1.7593666000000001E-2</v>
      </c>
      <c r="K34">
        <v>2.0649969999999998E-3</v>
      </c>
      <c r="L34">
        <v>1274.1705888824399</v>
      </c>
      <c r="M34">
        <v>21.504923455050001</v>
      </c>
      <c r="N34">
        <v>1274.1705888824399</v>
      </c>
      <c r="O34">
        <v>21.504923455050001</v>
      </c>
      <c r="P34">
        <v>-10.37532359185</v>
      </c>
      <c r="Q34">
        <v>1340.2486158857701</v>
      </c>
      <c r="R34">
        <v>-5.3671785491800001</v>
      </c>
      <c r="T34">
        <f t="shared" si="9"/>
        <v>0.76928361696687053</v>
      </c>
      <c r="U34">
        <f t="shared" si="10"/>
        <v>0.71346912788971206</v>
      </c>
      <c r="W34">
        <f t="shared" si="11"/>
        <v>1.7585936126949021E-2</v>
      </c>
      <c r="X34">
        <f t="shared" si="12"/>
        <v>2.0649823063483208E-3</v>
      </c>
      <c r="Y34">
        <f t="shared" si="13"/>
        <v>1274.1708966815838</v>
      </c>
      <c r="Z34">
        <f t="shared" si="13"/>
        <v>21.504839537583422</v>
      </c>
    </row>
    <row r="35" spans="1:26" x14ac:dyDescent="0.2">
      <c r="B35">
        <v>4149.4059999999999</v>
      </c>
      <c r="C35">
        <v>7259.366</v>
      </c>
      <c r="D35">
        <v>3024.2860000000001</v>
      </c>
      <c r="E35">
        <v>4046.087</v>
      </c>
      <c r="F35">
        <v>3112.6109999999999</v>
      </c>
      <c r="G35">
        <v>2887.2489999999998</v>
      </c>
      <c r="H35">
        <v>1.7494953740000001</v>
      </c>
      <c r="I35">
        <v>0.72884798500000003</v>
      </c>
      <c r="J35">
        <v>1.7593778000000001E-2</v>
      </c>
      <c r="K35">
        <v>2.064916E-3</v>
      </c>
      <c r="L35">
        <v>1274.1851261367699</v>
      </c>
      <c r="M35">
        <v>21.46521271388</v>
      </c>
      <c r="N35">
        <v>1274.1851261367699</v>
      </c>
      <c r="O35">
        <v>21.46521271388</v>
      </c>
      <c r="P35">
        <v>-10.41582883509</v>
      </c>
      <c r="Q35">
        <v>1340.26498870402</v>
      </c>
      <c r="R35">
        <v>-5.3881852339399998</v>
      </c>
      <c r="T35">
        <f t="shared" si="9"/>
        <v>0.76928445244785237</v>
      </c>
      <c r="U35">
        <f t="shared" si="10"/>
        <v>0.71353190670299571</v>
      </c>
      <c r="W35">
        <f t="shared" si="11"/>
        <v>1.7586047312611808E-2</v>
      </c>
      <c r="X35">
        <f t="shared" si="12"/>
        <v>2.0649020987347768E-3</v>
      </c>
      <c r="Y35">
        <f t="shared" si="13"/>
        <v>1274.1852749436573</v>
      </c>
      <c r="Z35">
        <f t="shared" si="13"/>
        <v>21.465162458922158</v>
      </c>
    </row>
    <row r="36" spans="1:26" x14ac:dyDescent="0.2">
      <c r="B36">
        <v>4146.8710000000001</v>
      </c>
      <c r="C36">
        <v>7254.9120000000003</v>
      </c>
      <c r="D36">
        <v>3022.4949999999999</v>
      </c>
      <c r="E36">
        <v>4041.9290000000001</v>
      </c>
      <c r="F36">
        <v>3109.4740000000002</v>
      </c>
      <c r="G36">
        <v>2884.319</v>
      </c>
      <c r="H36">
        <v>1.7494905249999999</v>
      </c>
      <c r="I36">
        <v>0.72886158700000003</v>
      </c>
      <c r="J36">
        <v>1.7593448000000001E-2</v>
      </c>
      <c r="K36">
        <v>2.0647719999999999E-3</v>
      </c>
      <c r="L36">
        <v>1274.1423582177199</v>
      </c>
      <c r="M36">
        <v>21.393944585909999</v>
      </c>
      <c r="N36">
        <v>1274.1423582177199</v>
      </c>
      <c r="O36">
        <v>21.393944585909999</v>
      </c>
      <c r="P36">
        <v>-10.486137604370001</v>
      </c>
      <c r="Q36">
        <v>1340.2218952513099</v>
      </c>
      <c r="R36">
        <v>-5.4246495052199997</v>
      </c>
      <c r="T36">
        <f t="shared" si="9"/>
        <v>0.76929682529537602</v>
      </c>
      <c r="U36">
        <f t="shared" si="10"/>
        <v>0.71359502986731838</v>
      </c>
      <c r="W36">
        <f t="shared" si="11"/>
        <v>1.7585715728877602E-2</v>
      </c>
      <c r="X36">
        <f t="shared" si="12"/>
        <v>2.0647579741677755E-3</v>
      </c>
      <c r="Y36">
        <f t="shared" si="13"/>
        <v>1274.1423953339113</v>
      </c>
      <c r="Z36">
        <f t="shared" si="13"/>
        <v>21.393866960536691</v>
      </c>
    </row>
    <row r="37" spans="1:26" x14ac:dyDescent="0.2">
      <c r="B37">
        <v>4144.4160000000002</v>
      </c>
      <c r="C37">
        <v>7250.6880000000001</v>
      </c>
      <c r="D37">
        <v>3020.886</v>
      </c>
      <c r="E37">
        <v>4037.759</v>
      </c>
      <c r="F37">
        <v>3106.3</v>
      </c>
      <c r="G37">
        <v>2881.4490000000001</v>
      </c>
      <c r="H37">
        <v>1.7495077619999999</v>
      </c>
      <c r="I37">
        <v>0.72890498100000001</v>
      </c>
      <c r="J37">
        <v>1.7593352E-2</v>
      </c>
      <c r="K37">
        <v>2.0648440000000001E-3</v>
      </c>
      <c r="L37">
        <v>1274.1299917455699</v>
      </c>
      <c r="M37">
        <v>21.429517941899999</v>
      </c>
      <c r="N37">
        <v>1274.1299917455699</v>
      </c>
      <c r="O37">
        <v>21.429517941899999</v>
      </c>
      <c r="P37">
        <v>-10.449875262540001</v>
      </c>
      <c r="Q37">
        <v>1340.2079189198801</v>
      </c>
      <c r="R37">
        <v>-5.40584259261</v>
      </c>
      <c r="T37">
        <f t="shared" si="9"/>
        <v>0.76930866854717139</v>
      </c>
      <c r="U37">
        <f t="shared" si="10"/>
        <v>0.71361271061286946</v>
      </c>
      <c r="W37">
        <f t="shared" si="11"/>
        <v>1.7585618264667015E-2</v>
      </c>
      <c r="X37">
        <f t="shared" si="12"/>
        <v>2.0648297427143325E-3</v>
      </c>
      <c r="Y37">
        <f t="shared" si="13"/>
        <v>1274.1297914969825</v>
      </c>
      <c r="Z37">
        <f t="shared" si="13"/>
        <v>21.429369404024623</v>
      </c>
    </row>
    <row r="38" spans="1:26" x14ac:dyDescent="0.2">
      <c r="B38">
        <v>4142.0020000000004</v>
      </c>
      <c r="C38">
        <v>7246.4790000000003</v>
      </c>
      <c r="D38">
        <v>3019.0729999999999</v>
      </c>
      <c r="E38">
        <v>4033.9659999999999</v>
      </c>
      <c r="F38">
        <v>3103.3510000000001</v>
      </c>
      <c r="G38">
        <v>2878.7730000000001</v>
      </c>
      <c r="H38">
        <v>1.749511131</v>
      </c>
      <c r="I38">
        <v>0.728892082</v>
      </c>
      <c r="J38">
        <v>1.7593377E-2</v>
      </c>
      <c r="K38">
        <v>2.0647590000000002E-3</v>
      </c>
      <c r="L38">
        <v>1274.1332531801199</v>
      </c>
      <c r="M38">
        <v>21.38719959877</v>
      </c>
      <c r="N38">
        <v>1274.1332531801199</v>
      </c>
      <c r="O38">
        <v>21.38719959877</v>
      </c>
      <c r="P38">
        <v>-10.49261661153</v>
      </c>
      <c r="Q38">
        <v>1340.21249354201</v>
      </c>
      <c r="R38">
        <v>-5.4280097789599999</v>
      </c>
      <c r="T38">
        <f t="shared" si="9"/>
        <v>0.76930903684499219</v>
      </c>
      <c r="U38">
        <f t="shared" si="10"/>
        <v>0.71362961628052757</v>
      </c>
      <c r="W38">
        <f t="shared" si="11"/>
        <v>1.7585643710091779E-2</v>
      </c>
      <c r="X38">
        <f t="shared" si="12"/>
        <v>2.0647442883242203E-3</v>
      </c>
      <c r="Y38">
        <f t="shared" si="13"/>
        <v>1274.1330820380163</v>
      </c>
      <c r="Z38">
        <f t="shared" si="13"/>
        <v>21.387096851474887</v>
      </c>
    </row>
    <row r="40" spans="1:26" x14ac:dyDescent="0.2">
      <c r="A40" t="s">
        <v>17</v>
      </c>
      <c r="B40">
        <f t="shared" ref="B40:R40" si="14">AVERAGE(B29:B38)</f>
        <v>4151.3302999999996</v>
      </c>
      <c r="C40">
        <f t="shared" si="14"/>
        <v>7262.6462000000001</v>
      </c>
      <c r="D40">
        <f t="shared" si="14"/>
        <v>3025.4854999999998</v>
      </c>
      <c r="E40">
        <f t="shared" si="14"/>
        <v>4051.3830000000003</v>
      </c>
      <c r="F40">
        <f t="shared" si="14"/>
        <v>3116.6675999999998</v>
      </c>
      <c r="G40">
        <f t="shared" si="14"/>
        <v>2890.7266</v>
      </c>
      <c r="H40">
        <f t="shared" si="14"/>
        <v>1.7494744642</v>
      </c>
      <c r="I40">
        <f t="shared" si="14"/>
        <v>0.7287991291</v>
      </c>
      <c r="J40">
        <f t="shared" si="14"/>
        <v>1.7593622700000002E-2</v>
      </c>
      <c r="K40">
        <f t="shared" si="14"/>
        <v>2.0648417999999998E-3</v>
      </c>
      <c r="L40">
        <f t="shared" si="14"/>
        <v>1274.1649991525278</v>
      </c>
      <c r="M40">
        <f t="shared" si="14"/>
        <v>21.428402924356</v>
      </c>
      <c r="N40">
        <f t="shared" si="14"/>
        <v>1274.1649991525278</v>
      </c>
      <c r="O40">
        <f t="shared" si="14"/>
        <v>21.428402924356</v>
      </c>
      <c r="P40">
        <f t="shared" si="14"/>
        <v>-10.452211103569001</v>
      </c>
      <c r="Q40">
        <f t="shared" si="14"/>
        <v>1340.244796753366</v>
      </c>
      <c r="R40">
        <f t="shared" si="14"/>
        <v>-5.4070542057360003</v>
      </c>
      <c r="T40">
        <f t="shared" ref="T40:Z40" si="15">AVERAGE(T29:T38)</f>
        <v>0.76928208868329873</v>
      </c>
      <c r="U40">
        <f t="shared" si="15"/>
        <v>0.71350977582426633</v>
      </c>
      <c r="V40" t="e">
        <f t="shared" si="15"/>
        <v>#DIV/0!</v>
      </c>
      <c r="W40">
        <f t="shared" si="15"/>
        <v>1.7585891165331241E-2</v>
      </c>
      <c r="X40">
        <f t="shared" si="15"/>
        <v>2.0648277296651226E-3</v>
      </c>
      <c r="Y40">
        <f t="shared" si="15"/>
        <v>1274.1650823534824</v>
      </c>
      <c r="Z40">
        <f t="shared" si="15"/>
        <v>21.428373589433942</v>
      </c>
    </row>
    <row r="41" spans="1:26" x14ac:dyDescent="0.2">
      <c r="A41" t="s">
        <v>18</v>
      </c>
      <c r="B41">
        <f t="shared" ref="B41:R41" si="16">STDEV(B29:B38)</f>
        <v>5.7579539971532085</v>
      </c>
      <c r="C41">
        <f t="shared" si="16"/>
        <v>9.9645159976120681</v>
      </c>
      <c r="D41">
        <f t="shared" si="16"/>
        <v>3.9054325766951172</v>
      </c>
      <c r="E41">
        <f t="shared" si="16"/>
        <v>11.244300245013074</v>
      </c>
      <c r="F41">
        <f t="shared" si="16"/>
        <v>8.5839761338593021</v>
      </c>
      <c r="G41">
        <f t="shared" si="16"/>
        <v>7.7038066665483873</v>
      </c>
      <c r="H41">
        <f t="shared" si="16"/>
        <v>2.8660144927881802E-5</v>
      </c>
      <c r="I41">
        <f t="shared" si="16"/>
        <v>7.5581734193237612E-5</v>
      </c>
      <c r="J41">
        <f t="shared" si="16"/>
        <v>2.4769382982452456E-7</v>
      </c>
      <c r="K41">
        <f t="shared" si="16"/>
        <v>7.8398979585147806E-8</v>
      </c>
      <c r="L41">
        <f t="shared" si="16"/>
        <v>3.2024755262903305E-2</v>
      </c>
      <c r="M41">
        <f t="shared" si="16"/>
        <v>3.8743210907490548E-2</v>
      </c>
      <c r="N41">
        <f t="shared" si="16"/>
        <v>3.2024755262903305E-2</v>
      </c>
      <c r="O41">
        <f t="shared" si="16"/>
        <v>3.8743210907490548E-2</v>
      </c>
      <c r="P41">
        <f t="shared" si="16"/>
        <v>3.9122898611427308E-2</v>
      </c>
      <c r="Q41">
        <f t="shared" si="16"/>
        <v>3.3799940342758676E-2</v>
      </c>
      <c r="R41">
        <f t="shared" si="16"/>
        <v>2.0290218330087619E-2</v>
      </c>
      <c r="T41">
        <f t="shared" ref="T41:Z41" si="17">STDEV(T29:T38)</f>
        <v>1.7731289047384416E-5</v>
      </c>
      <c r="U41">
        <f t="shared" si="17"/>
        <v>7.6967628955580661E-5</v>
      </c>
      <c r="V41" t="e">
        <f t="shared" si="17"/>
        <v>#DIV/0!</v>
      </c>
      <c r="W41">
        <f t="shared" si="17"/>
        <v>2.4799203890874387E-7</v>
      </c>
      <c r="X41">
        <f t="shared" si="17"/>
        <v>7.8291179022888892E-8</v>
      </c>
      <c r="Y41">
        <f t="shared" si="17"/>
        <v>3.2069733076669708E-2</v>
      </c>
      <c r="Z41">
        <f t="shared" si="17"/>
        <v>3.872905739634145E-2</v>
      </c>
    </row>
    <row r="43" spans="1:26" x14ac:dyDescent="0.2">
      <c r="A43" t="s">
        <v>129</v>
      </c>
      <c r="G43" t="s">
        <v>130</v>
      </c>
      <c r="H43" t="s">
        <v>32</v>
      </c>
      <c r="I43" t="s">
        <v>33</v>
      </c>
      <c r="J43" t="s">
        <v>34</v>
      </c>
      <c r="K43" t="s">
        <v>35</v>
      </c>
      <c r="L43" t="s">
        <v>36</v>
      </c>
    </row>
    <row r="44" spans="1:26" x14ac:dyDescent="0.2">
      <c r="G44" t="s">
        <v>131</v>
      </c>
      <c r="H44">
        <v>3.7990000000000002E-4</v>
      </c>
      <c r="I44">
        <v>3.6765000000000001E-3</v>
      </c>
      <c r="J44">
        <v>2.0052E-3</v>
      </c>
      <c r="K44">
        <f>H44+I44</f>
        <v>4.0563999999999999E-3</v>
      </c>
      <c r="L44">
        <f>H44*I44+J44</f>
        <v>2.00659670235E-3</v>
      </c>
    </row>
    <row r="45" spans="1:26" x14ac:dyDescent="0.2">
      <c r="A45" t="s">
        <v>132</v>
      </c>
      <c r="C45" t="s">
        <v>133</v>
      </c>
    </row>
    <row r="46" spans="1:26" x14ac:dyDescent="0.2">
      <c r="A46" t="s">
        <v>127</v>
      </c>
    </row>
    <row r="48" spans="1:26" x14ac:dyDescent="0.2"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</row>
    <row r="49" spans="1:13" x14ac:dyDescent="0.2">
      <c r="E49">
        <v>969.90200000000004</v>
      </c>
      <c r="F49">
        <v>391.00599999999997</v>
      </c>
      <c r="G49">
        <v>1457.3689999999999</v>
      </c>
    </row>
    <row r="50" spans="1:13" x14ac:dyDescent="0.2">
      <c r="B50">
        <v>959.82299999999998</v>
      </c>
      <c r="C50">
        <v>464.95499999999998</v>
      </c>
      <c r="D50">
        <v>1407.011</v>
      </c>
      <c r="E50">
        <v>968.10199999999998</v>
      </c>
      <c r="F50">
        <v>390.49900000000002</v>
      </c>
      <c r="G50">
        <v>1459.1310000000001</v>
      </c>
      <c r="H50">
        <v>0.48441773599999999</v>
      </c>
      <c r="I50">
        <v>1.4659063299999999</v>
      </c>
      <c r="J50">
        <f>$K$44*H50/AVERAGE(F49/E49,F50/E50)</f>
        <v>4.8728563062493168E-3</v>
      </c>
      <c r="K50">
        <f>$L$44*I50/AVERAGE(G49/E49,G50/E50)</f>
        <v>1.9546022050105456E-3</v>
      </c>
      <c r="L50">
        <f>(J50/$K$44-1)*1000</f>
        <v>201.27608378101681</v>
      </c>
      <c r="M50">
        <f>(K50/$L$44-1)*1000</f>
        <v>-25.911782511434332</v>
      </c>
    </row>
    <row r="51" spans="1:13" x14ac:dyDescent="0.2">
      <c r="B51">
        <v>958.67600000000004</v>
      </c>
      <c r="C51">
        <v>464.55399999999997</v>
      </c>
      <c r="D51">
        <v>1407.6379999999999</v>
      </c>
      <c r="E51">
        <v>966.71799999999996</v>
      </c>
      <c r="F51">
        <v>390.00799999999998</v>
      </c>
      <c r="G51">
        <v>1458.3130000000001</v>
      </c>
      <c r="H51">
        <v>0.48457869599999998</v>
      </c>
      <c r="I51">
        <v>1.4683153849999999</v>
      </c>
      <c r="J51">
        <f t="shared" ref="J51:J59" si="18">$K$44*H51/AVERAGE(F50/E50,F51/E51)</f>
        <v>4.8726905303223466E-3</v>
      </c>
      <c r="K51">
        <f t="shared" ref="K51:K59" si="19">$L$44*I51/AVERAGE(G50/E50,G51/E51)</f>
        <v>1.9539675537700663E-3</v>
      </c>
      <c r="L51">
        <f t="shared" ref="L51:L59" si="20">(J51/$K$44-1)*1000</f>
        <v>201.23521603450013</v>
      </c>
      <c r="M51">
        <f t="shared" ref="M51:M59" si="21">(K51/$L$44-1)*1000</f>
        <v>-26.228064921215989</v>
      </c>
    </row>
    <row r="52" spans="1:13" x14ac:dyDescent="0.2">
      <c r="B52">
        <v>957.87699999999995</v>
      </c>
      <c r="C52">
        <v>464.22899999999998</v>
      </c>
      <c r="D52">
        <v>1407.1590000000001</v>
      </c>
      <c r="E52">
        <v>965.60599999999999</v>
      </c>
      <c r="F52">
        <v>389.61399999999998</v>
      </c>
      <c r="G52">
        <v>1456.9780000000001</v>
      </c>
      <c r="H52">
        <v>0.484643818</v>
      </c>
      <c r="I52">
        <v>1.469039883</v>
      </c>
      <c r="J52">
        <f t="shared" si="18"/>
        <v>4.8725835642587879E-3</v>
      </c>
      <c r="K52">
        <f t="shared" si="19"/>
        <v>1.9538521068055577E-3</v>
      </c>
      <c r="L52">
        <f t="shared" si="20"/>
        <v>201.2088463314239</v>
      </c>
      <c r="M52">
        <f t="shared" si="21"/>
        <v>-26.285598637071029</v>
      </c>
    </row>
    <row r="53" spans="1:13" x14ac:dyDescent="0.2">
      <c r="B53">
        <v>957.30799999999999</v>
      </c>
      <c r="C53">
        <v>463.98</v>
      </c>
      <c r="D53">
        <v>1406.4</v>
      </c>
      <c r="E53">
        <v>964.67499999999995</v>
      </c>
      <c r="F53">
        <v>389.24900000000002</v>
      </c>
      <c r="G53">
        <v>1455.7429999999999</v>
      </c>
      <c r="H53">
        <v>0.48467157</v>
      </c>
      <c r="I53">
        <v>1.46912025</v>
      </c>
      <c r="J53">
        <f t="shared" si="18"/>
        <v>4.8724543561696068E-3</v>
      </c>
      <c r="K53">
        <f t="shared" si="19"/>
        <v>1.9536154260549814E-3</v>
      </c>
      <c r="L53">
        <f t="shared" si="20"/>
        <v>201.17699343496875</v>
      </c>
      <c r="M53">
        <f t="shared" si="21"/>
        <v>-26.40354996744998</v>
      </c>
    </row>
    <row r="54" spans="1:13" x14ac:dyDescent="0.2">
      <c r="B54">
        <v>956.83199999999999</v>
      </c>
      <c r="C54">
        <v>463.80599999999998</v>
      </c>
      <c r="D54">
        <v>1405.472</v>
      </c>
      <c r="E54">
        <v>963.78800000000001</v>
      </c>
      <c r="F54">
        <v>388.91399999999999</v>
      </c>
      <c r="G54">
        <v>1454.144</v>
      </c>
      <c r="H54">
        <v>0.48473072299999997</v>
      </c>
      <c r="I54">
        <v>1.4688797760000001</v>
      </c>
      <c r="J54">
        <f t="shared" si="18"/>
        <v>4.8728388456088277E-3</v>
      </c>
      <c r="K54">
        <f t="shared" si="19"/>
        <v>1.9533566704982032E-3</v>
      </c>
      <c r="L54">
        <f t="shared" si="20"/>
        <v>201.27177931388118</v>
      </c>
      <c r="M54">
        <f t="shared" si="21"/>
        <v>-26.532502415380964</v>
      </c>
    </row>
    <row r="55" spans="1:13" x14ac:dyDescent="0.2">
      <c r="B55">
        <v>956.41099999999994</v>
      </c>
      <c r="C55">
        <v>463.63200000000001</v>
      </c>
      <c r="D55">
        <v>1404.5989999999999</v>
      </c>
      <c r="E55">
        <v>962.93799999999999</v>
      </c>
      <c r="F55">
        <v>388.62599999999998</v>
      </c>
      <c r="G55">
        <v>1452.8019999999999</v>
      </c>
      <c r="H55">
        <v>0.48476237599999999</v>
      </c>
      <c r="I55">
        <v>1.4686141619999999</v>
      </c>
      <c r="J55">
        <f t="shared" si="18"/>
        <v>4.8726686953742436E-3</v>
      </c>
      <c r="K55">
        <f t="shared" si="19"/>
        <v>1.9532183854872771E-3</v>
      </c>
      <c r="L55">
        <f t="shared" si="20"/>
        <v>201.22983319550426</v>
      </c>
      <c r="M55">
        <f t="shared" si="21"/>
        <v>-26.60141761431656</v>
      </c>
    </row>
    <row r="56" spans="1:13" x14ac:dyDescent="0.2">
      <c r="B56">
        <v>955.98500000000001</v>
      </c>
      <c r="C56">
        <v>463.44600000000003</v>
      </c>
      <c r="D56">
        <v>1403.742</v>
      </c>
      <c r="E56">
        <v>962.09400000000005</v>
      </c>
      <c r="F56">
        <v>388.29300000000001</v>
      </c>
      <c r="G56">
        <v>1451.279</v>
      </c>
      <c r="H56">
        <v>0.48478375400000001</v>
      </c>
      <c r="I56">
        <v>1.468373248</v>
      </c>
      <c r="J56">
        <f t="shared" si="18"/>
        <v>4.8724909404130228E-3</v>
      </c>
      <c r="K56">
        <f t="shared" si="19"/>
        <v>1.953105944853111E-3</v>
      </c>
      <c r="L56">
        <f t="shared" si="20"/>
        <v>201.18601232941091</v>
      </c>
      <c r="M56">
        <f t="shared" si="21"/>
        <v>-26.657453106667674</v>
      </c>
    </row>
    <row r="57" spans="1:13" x14ac:dyDescent="0.2">
      <c r="B57">
        <v>955.55</v>
      </c>
      <c r="C57">
        <v>463.25799999999998</v>
      </c>
      <c r="D57">
        <v>1402.7260000000001</v>
      </c>
      <c r="E57">
        <v>961.23699999999997</v>
      </c>
      <c r="F57">
        <v>387.93799999999999</v>
      </c>
      <c r="G57">
        <v>1449.6849999999999</v>
      </c>
      <c r="H57">
        <v>0.484807457</v>
      </c>
      <c r="I57">
        <v>1.467977984</v>
      </c>
      <c r="J57">
        <f t="shared" si="18"/>
        <v>4.8727386229570381E-3</v>
      </c>
      <c r="K57">
        <f t="shared" si="19"/>
        <v>1.9529510085152253E-3</v>
      </c>
      <c r="L57">
        <f t="shared" si="20"/>
        <v>201.24707202372494</v>
      </c>
      <c r="M57">
        <f t="shared" si="21"/>
        <v>-26.734666598399293</v>
      </c>
    </row>
    <row r="58" spans="1:13" x14ac:dyDescent="0.2">
      <c r="B58">
        <v>955.16300000000001</v>
      </c>
      <c r="C58">
        <v>463.08600000000001</v>
      </c>
      <c r="D58">
        <v>1401.923</v>
      </c>
      <c r="E58">
        <v>960.41099999999994</v>
      </c>
      <c r="F58">
        <v>387.62700000000001</v>
      </c>
      <c r="G58">
        <v>1448.4449999999999</v>
      </c>
      <c r="H58">
        <v>0.48482341499999998</v>
      </c>
      <c r="I58">
        <v>1.467730763</v>
      </c>
      <c r="J58">
        <f t="shared" si="18"/>
        <v>4.8728157630152187E-3</v>
      </c>
      <c r="K58">
        <f t="shared" si="19"/>
        <v>1.9528211340593055E-3</v>
      </c>
      <c r="L58">
        <f t="shared" si="20"/>
        <v>201.26608890031039</v>
      </c>
      <c r="M58">
        <f t="shared" si="21"/>
        <v>-26.799390344714457</v>
      </c>
    </row>
    <row r="59" spans="1:13" x14ac:dyDescent="0.2">
      <c r="B59">
        <v>954.76900000000001</v>
      </c>
      <c r="C59">
        <v>462.90499999999997</v>
      </c>
      <c r="D59">
        <v>1401.0730000000001</v>
      </c>
      <c r="E59">
        <v>959.58699999999999</v>
      </c>
      <c r="F59">
        <v>387.3</v>
      </c>
      <c r="G59">
        <v>1446.9960000000001</v>
      </c>
      <c r="H59">
        <v>0.48483495300000001</v>
      </c>
      <c r="I59">
        <v>1.4674473699999999</v>
      </c>
      <c r="J59">
        <f t="shared" si="18"/>
        <v>4.8727561452971239E-3</v>
      </c>
      <c r="K59">
        <f t="shared" si="19"/>
        <v>1.9525793779024681E-3</v>
      </c>
      <c r="L59">
        <f t="shared" si="20"/>
        <v>201.25139170129279</v>
      </c>
      <c r="M59">
        <f t="shared" si="21"/>
        <v>-26.919871035505196</v>
      </c>
    </row>
    <row r="61" spans="1:13" x14ac:dyDescent="0.2">
      <c r="A61" t="s">
        <v>17</v>
      </c>
      <c r="B61">
        <f>AVERAGE(B50:B59)</f>
        <v>956.83940000000007</v>
      </c>
      <c r="C61">
        <f t="shared" ref="C61:M61" si="22">AVERAGE(C50:C59)</f>
        <v>463.78509999999994</v>
      </c>
      <c r="D61">
        <f t="shared" si="22"/>
        <v>1404.7743000000003</v>
      </c>
      <c r="E61">
        <f t="shared" si="22"/>
        <v>963.51559999999995</v>
      </c>
      <c r="F61">
        <f t="shared" si="22"/>
        <v>388.80680000000001</v>
      </c>
      <c r="G61">
        <f t="shared" si="22"/>
        <v>1453.3516</v>
      </c>
      <c r="H61">
        <f t="shared" si="22"/>
        <v>0.48470544979999997</v>
      </c>
      <c r="I61">
        <f t="shared" si="22"/>
        <v>1.4681405151</v>
      </c>
      <c r="J61">
        <f t="shared" si="22"/>
        <v>4.872689376966553E-3</v>
      </c>
      <c r="K61">
        <f t="shared" si="22"/>
        <v>1.9534069812956745E-3</v>
      </c>
      <c r="L61">
        <f t="shared" si="22"/>
        <v>201.23493170460341</v>
      </c>
      <c r="M61">
        <f t="shared" si="22"/>
        <v>-26.507429715215544</v>
      </c>
    </row>
    <row r="62" spans="1:13" x14ac:dyDescent="0.2">
      <c r="A62" t="s">
        <v>18</v>
      </c>
      <c r="B62">
        <f>STDEV(B50:B59)</f>
        <v>1.6070737520239844</v>
      </c>
      <c r="C62">
        <f t="shared" ref="C62:M62" si="23">STDEV(C50:C59)</f>
        <v>0.65616079499531432</v>
      </c>
      <c r="D62">
        <f t="shared" si="23"/>
        <v>2.3367005251945199</v>
      </c>
      <c r="E62">
        <f t="shared" si="23"/>
        <v>2.7828370495672989</v>
      </c>
      <c r="F62">
        <f t="shared" si="23"/>
        <v>1.0476902426024797</v>
      </c>
      <c r="G62">
        <f t="shared" si="23"/>
        <v>4.2166928115131768</v>
      </c>
      <c r="H62">
        <f t="shared" si="23"/>
        <v>1.3118912846201642E-4</v>
      </c>
      <c r="I62">
        <f t="shared" si="23"/>
        <v>9.597847892617138E-4</v>
      </c>
      <c r="J62">
        <f t="shared" si="23"/>
        <v>1.4114614164037014E-7</v>
      </c>
      <c r="K62">
        <f t="shared" si="23"/>
        <v>6.1002415227453326E-7</v>
      </c>
      <c r="L62">
        <f t="shared" si="23"/>
        <v>3.4795913036276639E-2</v>
      </c>
      <c r="M62">
        <f t="shared" si="23"/>
        <v>0.30400934655184725</v>
      </c>
    </row>
    <row r="64" spans="1:13" x14ac:dyDescent="0.2">
      <c r="A64" t="s">
        <v>134</v>
      </c>
      <c r="C64" t="s">
        <v>133</v>
      </c>
    </row>
    <row r="65" spans="1:13" x14ac:dyDescent="0.2">
      <c r="A65" t="s">
        <v>127</v>
      </c>
    </row>
    <row r="67" spans="1:13" x14ac:dyDescent="0.2"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</row>
    <row r="68" spans="1:13" x14ac:dyDescent="0.2">
      <c r="E68">
        <v>956.351</v>
      </c>
      <c r="F68">
        <v>385.84699999999998</v>
      </c>
      <c r="G68">
        <v>1420.998</v>
      </c>
    </row>
    <row r="69" spans="1:13" x14ac:dyDescent="0.2">
      <c r="B69">
        <v>966.71600000000001</v>
      </c>
      <c r="C69">
        <v>468.75299999999999</v>
      </c>
      <c r="D69">
        <v>1404.028</v>
      </c>
      <c r="E69">
        <v>955.14300000000003</v>
      </c>
      <c r="F69">
        <v>385.572</v>
      </c>
      <c r="G69">
        <v>1432.62</v>
      </c>
      <c r="H69">
        <v>0.48489186000000001</v>
      </c>
      <c r="I69">
        <v>1.4523678600000001</v>
      </c>
      <c r="J69">
        <f>$K$44*H69/AVERAGE(F68/E68,F69/E69)</f>
        <v>4.8738055688216523E-3</v>
      </c>
      <c r="K69">
        <f>$L$44*I69/AVERAGE(G68/E68,G69/E69)</f>
        <v>1.9521470823461299E-3</v>
      </c>
      <c r="L69">
        <f>(J69/$K$44-1)*1000</f>
        <v>201.51009979825773</v>
      </c>
      <c r="M69">
        <f>(K69/$L$44-1)*1000</f>
        <v>-27.135308226163279</v>
      </c>
    </row>
    <row r="70" spans="1:13" x14ac:dyDescent="0.2">
      <c r="B70">
        <v>965.47400000000005</v>
      </c>
      <c r="C70">
        <v>468.245</v>
      </c>
      <c r="D70">
        <v>1409.94</v>
      </c>
      <c r="E70">
        <v>953.57799999999997</v>
      </c>
      <c r="F70">
        <v>385.005</v>
      </c>
      <c r="G70">
        <v>1435.296</v>
      </c>
      <c r="H70">
        <v>0.48499015000000001</v>
      </c>
      <c r="I70">
        <v>1.4603605630000001</v>
      </c>
      <c r="J70">
        <f t="shared" ref="J70:J78" si="24">$K$44*H70/AVERAGE(F69/E69,F70/E70)</f>
        <v>4.873041073505128E-3</v>
      </c>
      <c r="K70">
        <f t="shared" ref="K70:K78" si="25">$L$44*I70/AVERAGE(G69/E69,G70/E70)</f>
        <v>1.950273820746041E-3</v>
      </c>
      <c r="L70">
        <f t="shared" ref="L70:L78" si="26">(J70/$K$44-1)*1000</f>
        <v>201.32163334610209</v>
      </c>
      <c r="M70">
        <f t="shared" ref="M70:M78" si="27">(K70/$L$44-1)*1000</f>
        <v>-28.068859845128415</v>
      </c>
    </row>
    <row r="71" spans="1:13" x14ac:dyDescent="0.2">
      <c r="B71">
        <v>964.50800000000004</v>
      </c>
      <c r="C71">
        <v>467.81599999999997</v>
      </c>
      <c r="D71">
        <v>1412.2090000000001</v>
      </c>
      <c r="E71">
        <v>952.36699999999996</v>
      </c>
      <c r="F71">
        <v>384.54</v>
      </c>
      <c r="G71">
        <v>1436.327</v>
      </c>
      <c r="H71">
        <v>0.485031194</v>
      </c>
      <c r="I71">
        <v>1.464176023</v>
      </c>
      <c r="J71">
        <f t="shared" si="24"/>
        <v>4.8728919228471267E-3</v>
      </c>
      <c r="K71">
        <f t="shared" si="25"/>
        <v>1.9500064656543597E-3</v>
      </c>
      <c r="L71">
        <f t="shared" si="26"/>
        <v>201.28486412758284</v>
      </c>
      <c r="M71">
        <f t="shared" si="27"/>
        <v>-28.202097924991843</v>
      </c>
    </row>
    <row r="72" spans="1:13" x14ac:dyDescent="0.2">
      <c r="B72">
        <v>963.82899999999995</v>
      </c>
      <c r="C72">
        <v>467.572</v>
      </c>
      <c r="D72">
        <v>1413.309</v>
      </c>
      <c r="E72">
        <v>951.37800000000004</v>
      </c>
      <c r="F72">
        <v>384.17899999999997</v>
      </c>
      <c r="G72">
        <v>1436.566</v>
      </c>
      <c r="H72">
        <v>0.48511881899999998</v>
      </c>
      <c r="I72">
        <v>1.466348567</v>
      </c>
      <c r="J72">
        <f t="shared" si="24"/>
        <v>4.8733774053771302E-3</v>
      </c>
      <c r="K72">
        <f t="shared" si="25"/>
        <v>1.9497839984733425E-3</v>
      </c>
      <c r="L72">
        <f t="shared" si="26"/>
        <v>201.40454722836276</v>
      </c>
      <c r="M72">
        <f t="shared" si="27"/>
        <v>-28.31296583420184</v>
      </c>
    </row>
    <row r="73" spans="1:13" x14ac:dyDescent="0.2">
      <c r="B73">
        <v>963.30700000000002</v>
      </c>
      <c r="C73">
        <v>467.31599999999997</v>
      </c>
      <c r="D73">
        <v>1413.9929999999999</v>
      </c>
      <c r="E73">
        <v>950.48699999999997</v>
      </c>
      <c r="F73">
        <v>383.83699999999999</v>
      </c>
      <c r="G73">
        <v>1436.432</v>
      </c>
      <c r="H73">
        <v>0.48511650899999997</v>
      </c>
      <c r="I73">
        <v>1.4678527459999999</v>
      </c>
      <c r="J73">
        <f t="shared" si="24"/>
        <v>4.8729981009209417E-3</v>
      </c>
      <c r="K73">
        <f t="shared" si="25"/>
        <v>1.9497856085517393E-3</v>
      </c>
      <c r="L73">
        <f t="shared" si="26"/>
        <v>201.31103957226637</v>
      </c>
      <c r="M73">
        <f t="shared" si="27"/>
        <v>-28.312163441576054</v>
      </c>
    </row>
    <row r="74" spans="1:13" x14ac:dyDescent="0.2">
      <c r="B74">
        <v>962.84199999999998</v>
      </c>
      <c r="C74">
        <v>467.10500000000002</v>
      </c>
      <c r="D74">
        <v>1414.2840000000001</v>
      </c>
      <c r="E74">
        <v>949.61900000000003</v>
      </c>
      <c r="F74">
        <v>383.50700000000001</v>
      </c>
      <c r="G74">
        <v>1436.011</v>
      </c>
      <c r="H74">
        <v>0.48513206599999997</v>
      </c>
      <c r="I74">
        <v>1.468864757</v>
      </c>
      <c r="J74">
        <f t="shared" si="24"/>
        <v>4.8729109817624476E-3</v>
      </c>
      <c r="K74">
        <f t="shared" si="25"/>
        <v>1.9497020724613401E-3</v>
      </c>
      <c r="L74">
        <f t="shared" si="26"/>
        <v>201.28956260784148</v>
      </c>
      <c r="M74">
        <f t="shared" si="27"/>
        <v>-28.353794174000413</v>
      </c>
    </row>
    <row r="75" spans="1:13" x14ac:dyDescent="0.2">
      <c r="B75">
        <v>962.43899999999996</v>
      </c>
      <c r="C75">
        <v>466.94</v>
      </c>
      <c r="D75">
        <v>1414.46</v>
      </c>
      <c r="E75">
        <v>948.8</v>
      </c>
      <c r="F75">
        <v>383.23599999999999</v>
      </c>
      <c r="G75">
        <v>1435.5340000000001</v>
      </c>
      <c r="H75">
        <v>0.48516319699999999</v>
      </c>
      <c r="I75">
        <v>1.469662255</v>
      </c>
      <c r="J75">
        <f t="shared" si="24"/>
        <v>4.8727133165044414E-3</v>
      </c>
      <c r="K75">
        <f t="shared" si="25"/>
        <v>1.9496382208772749E-3</v>
      </c>
      <c r="L75">
        <f t="shared" si="26"/>
        <v>201.24083337551556</v>
      </c>
      <c r="M75">
        <f t="shared" si="27"/>
        <v>-28.385615009742125</v>
      </c>
    </row>
    <row r="76" spans="1:13" x14ac:dyDescent="0.2">
      <c r="B76">
        <v>962.00699999999995</v>
      </c>
      <c r="C76">
        <v>466.72199999999998</v>
      </c>
      <c r="D76">
        <v>1414.4280000000001</v>
      </c>
      <c r="E76">
        <v>947.96100000000001</v>
      </c>
      <c r="F76">
        <v>382.86200000000002</v>
      </c>
      <c r="G76">
        <v>1434.9369999999999</v>
      </c>
      <c r="H76">
        <v>0.48515462399999998</v>
      </c>
      <c r="I76">
        <v>1.4702894630000001</v>
      </c>
      <c r="J76">
        <f t="shared" si="24"/>
        <v>4.8724707497732949E-3</v>
      </c>
      <c r="K76">
        <f t="shared" si="25"/>
        <v>1.9494959700419665E-3</v>
      </c>
      <c r="L76">
        <f t="shared" si="26"/>
        <v>201.18103485191185</v>
      </c>
      <c r="M76">
        <f t="shared" si="27"/>
        <v>-28.456506602029584</v>
      </c>
    </row>
    <row r="77" spans="1:13" x14ac:dyDescent="0.2">
      <c r="B77">
        <v>961.601</v>
      </c>
      <c r="C77">
        <v>466.57600000000002</v>
      </c>
      <c r="D77">
        <v>1414.347</v>
      </c>
      <c r="E77">
        <v>947.15899999999999</v>
      </c>
      <c r="F77">
        <v>382.54500000000002</v>
      </c>
      <c r="G77">
        <v>1434.0940000000001</v>
      </c>
      <c r="H77">
        <v>0.48520753500000002</v>
      </c>
      <c r="I77">
        <v>1.4708254759999999</v>
      </c>
      <c r="J77">
        <f t="shared" si="24"/>
        <v>4.873181582436369E-3</v>
      </c>
      <c r="K77">
        <f t="shared" si="25"/>
        <v>1.9494975248551078E-3</v>
      </c>
      <c r="L77">
        <f t="shared" si="26"/>
        <v>201.35627217147456</v>
      </c>
      <c r="M77">
        <f t="shared" si="27"/>
        <v>-28.455731751189095</v>
      </c>
    </row>
    <row r="78" spans="1:13" x14ac:dyDescent="0.2">
      <c r="B78">
        <v>961.19100000000003</v>
      </c>
      <c r="C78">
        <v>466.35</v>
      </c>
      <c r="D78">
        <v>1414.0160000000001</v>
      </c>
      <c r="E78">
        <v>946.32100000000003</v>
      </c>
      <c r="F78">
        <v>382.18900000000002</v>
      </c>
      <c r="G78">
        <v>1433.2449999999999</v>
      </c>
      <c r="H78">
        <v>0.48517946499999998</v>
      </c>
      <c r="I78">
        <v>1.4711086280000001</v>
      </c>
      <c r="J78">
        <f t="shared" si="24"/>
        <v>4.8729674747013249E-3</v>
      </c>
      <c r="K78">
        <f t="shared" si="25"/>
        <v>1.9493350382855136E-3</v>
      </c>
      <c r="L78">
        <f t="shared" si="26"/>
        <v>201.30348947375131</v>
      </c>
      <c r="M78">
        <f t="shared" si="27"/>
        <v>-28.536707948052076</v>
      </c>
    </row>
    <row r="80" spans="1:13" x14ac:dyDescent="0.2">
      <c r="A80" t="s">
        <v>17</v>
      </c>
      <c r="B80">
        <f>AVERAGE(B69:B78)</f>
        <v>963.39140000000009</v>
      </c>
      <c r="C80">
        <f t="shared" ref="C80:M80" si="28">AVERAGE(C69:C78)</f>
        <v>467.33950000000004</v>
      </c>
      <c r="D80">
        <f t="shared" si="28"/>
        <v>1412.5013999999996</v>
      </c>
      <c r="E80">
        <f t="shared" si="28"/>
        <v>950.28129999999999</v>
      </c>
      <c r="F80">
        <f t="shared" si="28"/>
        <v>383.74719999999996</v>
      </c>
      <c r="G80">
        <f t="shared" si="28"/>
        <v>1435.1061999999997</v>
      </c>
      <c r="H80">
        <f t="shared" si="28"/>
        <v>0.48509854189999996</v>
      </c>
      <c r="I80">
        <f t="shared" si="28"/>
        <v>1.4661856337999999</v>
      </c>
      <c r="J80">
        <f t="shared" si="28"/>
        <v>4.8730358176649856E-3</v>
      </c>
      <c r="K80">
        <f t="shared" si="28"/>
        <v>1.9499665802292815E-3</v>
      </c>
      <c r="L80">
        <f t="shared" si="28"/>
        <v>201.32033765530667</v>
      </c>
      <c r="M80">
        <f t="shared" si="28"/>
        <v>-28.221975075707469</v>
      </c>
    </row>
    <row r="81" spans="1:26" x14ac:dyDescent="0.2">
      <c r="A81" t="s">
        <v>18</v>
      </c>
      <c r="B81">
        <f>STDEV(B69:B78)</f>
        <v>1.7640975785558772</v>
      </c>
      <c r="C81">
        <f t="shared" ref="C81:M81" si="29">STDEV(C69:C78)</f>
        <v>0.76430887444510476</v>
      </c>
      <c r="D81">
        <f t="shared" si="29"/>
        <v>3.2955808862441534</v>
      </c>
      <c r="E81">
        <f t="shared" si="29"/>
        <v>2.8586901060139787</v>
      </c>
      <c r="F81">
        <f t="shared" si="29"/>
        <v>1.0909158028412982</v>
      </c>
      <c r="G81">
        <f t="shared" si="29"/>
        <v>1.3790192811479816</v>
      </c>
      <c r="H81">
        <f t="shared" si="29"/>
        <v>9.8100471180706146E-5</v>
      </c>
      <c r="I81">
        <f t="shared" si="29"/>
        <v>5.9026988763284218E-3</v>
      </c>
      <c r="J81">
        <f t="shared" si="29"/>
        <v>3.6456454330463814E-7</v>
      </c>
      <c r="K81">
        <f t="shared" si="29"/>
        <v>8.1204681392573427E-7</v>
      </c>
      <c r="L81">
        <f t="shared" si="29"/>
        <v>8.9873913643805786E-2</v>
      </c>
      <c r="M81">
        <f t="shared" si="29"/>
        <v>0.40468860183749689</v>
      </c>
    </row>
    <row r="84" spans="1:26" x14ac:dyDescent="0.2">
      <c r="A84" s="1" t="s">
        <v>154</v>
      </c>
    </row>
    <row r="86" spans="1:26" x14ac:dyDescent="0.2">
      <c r="A86" t="s">
        <v>135</v>
      </c>
      <c r="C86" t="s">
        <v>78</v>
      </c>
    </row>
    <row r="87" spans="1:26" x14ac:dyDescent="0.2">
      <c r="A87" t="s">
        <v>136</v>
      </c>
    </row>
    <row r="89" spans="1:26" x14ac:dyDescent="0.2"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T89" t="s">
        <v>150</v>
      </c>
      <c r="U89" t="s">
        <v>151</v>
      </c>
      <c r="W89" t="s">
        <v>8</v>
      </c>
      <c r="X89" t="s">
        <v>9</v>
      </c>
      <c r="Y89" t="s">
        <v>152</v>
      </c>
      <c r="Z89" t="s">
        <v>153</v>
      </c>
    </row>
    <row r="90" spans="1:26" x14ac:dyDescent="0.2">
      <c r="E90">
        <v>4112.5649999999996</v>
      </c>
      <c r="F90">
        <v>3163.3589999999999</v>
      </c>
      <c r="G90">
        <v>2934.3580000000002</v>
      </c>
    </row>
    <row r="91" spans="1:26" x14ac:dyDescent="0.2">
      <c r="B91">
        <v>3978.7449999999999</v>
      </c>
      <c r="C91">
        <v>5365.1949999999997</v>
      </c>
      <c r="D91">
        <v>2874.864</v>
      </c>
      <c r="E91">
        <v>4137.3059999999996</v>
      </c>
      <c r="F91">
        <v>3182.5039999999999</v>
      </c>
      <c r="G91">
        <v>2952.1680000000001</v>
      </c>
      <c r="H91">
        <v>1.348464186</v>
      </c>
      <c r="I91">
        <v>0.72255533000000005</v>
      </c>
      <c r="J91">
        <v>1.3562171E-2</v>
      </c>
      <c r="K91">
        <v>2.0470950000000001E-3</v>
      </c>
      <c r="L91">
        <v>753.05650808297003</v>
      </c>
      <c r="M91">
        <v>12.64961641719</v>
      </c>
      <c r="N91">
        <v>753.05650808297003</v>
      </c>
      <c r="O91">
        <v>12.64961641719</v>
      </c>
      <c r="P91">
        <v>-3.26734378977</v>
      </c>
      <c r="Q91">
        <v>792.03306820091996</v>
      </c>
      <c r="R91">
        <v>-1.6872846299399999</v>
      </c>
      <c r="T91">
        <f>AVERAGE(F90/E90,F91/E91)</f>
        <v>0.76920750130607218</v>
      </c>
      <c r="U91">
        <f>AVERAGE(G90/E90,G91/E91)</f>
        <v>0.71352940312113367</v>
      </c>
      <c r="W91">
        <f>$AC$2*H91/T91</f>
        <v>1.355621036744183E-2</v>
      </c>
      <c r="X91">
        <f>$AD$2*I91/U91</f>
        <v>2.0470815356853004E-3</v>
      </c>
      <c r="Y91">
        <f>(H91/T91-1)*1000</f>
        <v>753.05646878167681</v>
      </c>
      <c r="Z91">
        <f>(I91/U91-1)*1000</f>
        <v>12.649691574565747</v>
      </c>
    </row>
    <row r="92" spans="1:26" x14ac:dyDescent="0.2">
      <c r="B92">
        <v>3987.9639999999999</v>
      </c>
      <c r="C92">
        <v>5377.6809999999996</v>
      </c>
      <c r="D92">
        <v>2881.5230000000001</v>
      </c>
      <c r="E92">
        <v>4139</v>
      </c>
      <c r="F92">
        <v>3183.9250000000002</v>
      </c>
      <c r="G92">
        <v>2953.3939999999998</v>
      </c>
      <c r="H92">
        <v>1.348477744</v>
      </c>
      <c r="I92">
        <v>0.72255499700000003</v>
      </c>
      <c r="J92">
        <v>1.3561811E-2</v>
      </c>
      <c r="K92">
        <v>2.0470340000000001E-3</v>
      </c>
      <c r="L92">
        <v>753.00994640532997</v>
      </c>
      <c r="M92">
        <v>12.61927950906</v>
      </c>
      <c r="N92">
        <v>753.00994640532997</v>
      </c>
      <c r="O92">
        <v>12.61927950906</v>
      </c>
      <c r="P92">
        <v>-3.2966576266500001</v>
      </c>
      <c r="Q92">
        <v>791.98488435937998</v>
      </c>
      <c r="R92">
        <v>-1.7024346558200001</v>
      </c>
      <c r="T92">
        <f t="shared" ref="T92:T100" si="30">AVERAGE(F91/E91,F92/E92)</f>
        <v>0.76923557150558342</v>
      </c>
      <c r="U92">
        <f t="shared" ref="U92:U100" si="31">AVERAGE(G91/E91,G92/E92)</f>
        <v>0.71355046520394205</v>
      </c>
      <c r="W92">
        <f t="shared" ref="W92:W100" si="32">$AC$2*H92/T92</f>
        <v>1.3555851981946355E-2</v>
      </c>
      <c r="X92">
        <f t="shared" ref="X92:X100" si="33">$AD$2*I92/U92</f>
        <v>2.0470201679673823E-3</v>
      </c>
      <c r="Y92">
        <f t="shared" ref="Y92:Z100" si="34">(H92/T92-1)*1000</f>
        <v>753.0101232327271</v>
      </c>
      <c r="Z92">
        <f t="shared" si="34"/>
        <v>12.619334209927668</v>
      </c>
    </row>
    <row r="93" spans="1:26" x14ac:dyDescent="0.2">
      <c r="B93">
        <v>3988.3359999999998</v>
      </c>
      <c r="C93">
        <v>5378.1019999999999</v>
      </c>
      <c r="D93">
        <v>2881.768</v>
      </c>
      <c r="E93">
        <v>4136.3440000000001</v>
      </c>
      <c r="F93">
        <v>3181.848</v>
      </c>
      <c r="G93">
        <v>2951.518</v>
      </c>
      <c r="H93">
        <v>1.3484574789999999</v>
      </c>
      <c r="I93">
        <v>0.72254896899999999</v>
      </c>
      <c r="J93">
        <v>1.3561428E-2</v>
      </c>
      <c r="K93">
        <v>2.0470039999999998E-3</v>
      </c>
      <c r="L93">
        <v>752.96051519707999</v>
      </c>
      <c r="M93">
        <v>12.604580423090001</v>
      </c>
      <c r="N93">
        <v>752.96051519707999</v>
      </c>
      <c r="O93">
        <v>12.604580423090001</v>
      </c>
      <c r="P93">
        <v>-3.3101388322599998</v>
      </c>
      <c r="Q93">
        <v>791.93326023323004</v>
      </c>
      <c r="R93">
        <v>-1.7094021073000001</v>
      </c>
      <c r="T93">
        <f t="shared" si="30"/>
        <v>0.76924572430161464</v>
      </c>
      <c r="U93">
        <f t="shared" si="31"/>
        <v>0.71355486927949596</v>
      </c>
      <c r="W93">
        <f t="shared" si="32"/>
        <v>1.3555469351260991E-2</v>
      </c>
      <c r="X93">
        <f t="shared" si="33"/>
        <v>2.0469904563151795E-3</v>
      </c>
      <c r="Y93">
        <f t="shared" si="34"/>
        <v>752.96064235422568</v>
      </c>
      <c r="Z93">
        <f t="shared" si="34"/>
        <v>12.604636458561025</v>
      </c>
    </row>
    <row r="94" spans="1:26" x14ac:dyDescent="0.2">
      <c r="B94">
        <v>3986.701</v>
      </c>
      <c r="C94">
        <v>5375.9740000000002</v>
      </c>
      <c r="D94">
        <v>2880.6579999999999</v>
      </c>
      <c r="E94">
        <v>4132.8010000000004</v>
      </c>
      <c r="F94">
        <v>3179.1350000000002</v>
      </c>
      <c r="G94">
        <v>2948.99</v>
      </c>
      <c r="H94">
        <v>1.3484770129999999</v>
      </c>
      <c r="I94">
        <v>0.72256679599999996</v>
      </c>
      <c r="J94">
        <v>1.3561671000000001E-2</v>
      </c>
      <c r="K94">
        <v>2.0470480000000001E-3</v>
      </c>
      <c r="L94">
        <v>752.99182893162003</v>
      </c>
      <c r="M94">
        <v>12.6263432925</v>
      </c>
      <c r="N94">
        <v>752.99182893162003</v>
      </c>
      <c r="O94">
        <v>12.6263432925</v>
      </c>
      <c r="P94">
        <v>-3.28905373038</v>
      </c>
      <c r="Q94">
        <v>791.96562831389997</v>
      </c>
      <c r="R94">
        <v>-1.6985047768099999</v>
      </c>
      <c r="T94">
        <f t="shared" si="30"/>
        <v>0.76924313279366652</v>
      </c>
      <c r="U94">
        <f t="shared" si="31"/>
        <v>0.71355720573977865</v>
      </c>
      <c r="W94">
        <f t="shared" si="32"/>
        <v>1.3555711386018569E-2</v>
      </c>
      <c r="X94">
        <f t="shared" si="33"/>
        <v>2.0470342576357093E-3</v>
      </c>
      <c r="Y94">
        <f t="shared" si="34"/>
        <v>752.99194170603107</v>
      </c>
      <c r="Z94">
        <f t="shared" si="34"/>
        <v>12.626304082909101</v>
      </c>
    </row>
    <row r="95" spans="1:26" x14ac:dyDescent="0.2">
      <c r="B95">
        <v>3984.4549999999999</v>
      </c>
      <c r="C95">
        <v>5373.0379999999996</v>
      </c>
      <c r="D95">
        <v>2879.0360000000001</v>
      </c>
      <c r="E95">
        <v>4128.6189999999997</v>
      </c>
      <c r="F95">
        <v>3176.049</v>
      </c>
      <c r="G95">
        <v>2946.3330000000001</v>
      </c>
      <c r="H95">
        <v>1.348500246</v>
      </c>
      <c r="I95">
        <v>0.72256714300000002</v>
      </c>
      <c r="J95">
        <v>1.3561597999999999E-2</v>
      </c>
      <c r="K95">
        <v>2.0469360000000001E-3</v>
      </c>
      <c r="L95">
        <v>752.98247717748995</v>
      </c>
      <c r="M95">
        <v>12.57057400854</v>
      </c>
      <c r="N95">
        <v>752.98247717748995</v>
      </c>
      <c r="O95">
        <v>12.57057400854</v>
      </c>
      <c r="P95">
        <v>-3.3449914993599998</v>
      </c>
      <c r="Q95">
        <v>791.95728660649002</v>
      </c>
      <c r="R95">
        <v>-1.72741511918</v>
      </c>
      <c r="T95">
        <f t="shared" si="30"/>
        <v>0.76926049835709764</v>
      </c>
      <c r="U95">
        <f t="shared" si="31"/>
        <v>0.7135968351279498</v>
      </c>
      <c r="W95">
        <f t="shared" si="32"/>
        <v>1.3555638921488871E-2</v>
      </c>
      <c r="X95">
        <f t="shared" si="33"/>
        <v>2.0469215591941712E-3</v>
      </c>
      <c r="Y95">
        <f t="shared" si="34"/>
        <v>752.98257076761274</v>
      </c>
      <c r="Z95">
        <f t="shared" si="34"/>
        <v>12.570554451018401</v>
      </c>
    </row>
    <row r="96" spans="1:26" x14ac:dyDescent="0.2">
      <c r="B96">
        <v>3981.761</v>
      </c>
      <c r="C96">
        <v>5369.3609999999999</v>
      </c>
      <c r="D96">
        <v>2877.154</v>
      </c>
      <c r="E96">
        <v>4124.2049999999999</v>
      </c>
      <c r="F96">
        <v>3172.5219999999999</v>
      </c>
      <c r="G96">
        <v>2943.067</v>
      </c>
      <c r="H96">
        <v>1.3484891130000001</v>
      </c>
      <c r="I96">
        <v>0.72258323300000005</v>
      </c>
      <c r="J96">
        <v>1.3561488E-2</v>
      </c>
      <c r="K96">
        <v>2.0469080000000001E-3</v>
      </c>
      <c r="L96">
        <v>752.96824248588996</v>
      </c>
      <c r="M96">
        <v>12.556885600979999</v>
      </c>
      <c r="N96">
        <v>752.96824248588996</v>
      </c>
      <c r="O96">
        <v>12.556885600979999</v>
      </c>
      <c r="P96">
        <v>-3.3584003768900001</v>
      </c>
      <c r="Q96">
        <v>791.94267469725003</v>
      </c>
      <c r="R96">
        <v>-1.7343453520900001</v>
      </c>
      <c r="T96">
        <f t="shared" si="30"/>
        <v>0.76926042887572765</v>
      </c>
      <c r="U96">
        <f t="shared" si="31"/>
        <v>0.71362238403725287</v>
      </c>
      <c r="W96">
        <f t="shared" si="32"/>
        <v>1.3555528232692024E-2</v>
      </c>
      <c r="X96">
        <f t="shared" si="33"/>
        <v>2.0468938547430603E-3</v>
      </c>
      <c r="Y96">
        <f t="shared" si="34"/>
        <v>752.96825675904563</v>
      </c>
      <c r="Z96">
        <f t="shared" si="34"/>
        <v>12.556849621296884</v>
      </c>
    </row>
    <row r="97" spans="1:26" x14ac:dyDescent="0.2">
      <c r="B97">
        <v>3978.8290000000002</v>
      </c>
      <c r="C97">
        <v>5365.4840000000004</v>
      </c>
      <c r="D97">
        <v>2875.1959999999999</v>
      </c>
      <c r="E97">
        <v>4119.5619999999999</v>
      </c>
      <c r="F97">
        <v>3169.027</v>
      </c>
      <c r="G97">
        <v>2939.9929999999999</v>
      </c>
      <c r="H97">
        <v>1.3485083099999999</v>
      </c>
      <c r="I97">
        <v>0.72262372200000002</v>
      </c>
      <c r="J97">
        <v>1.3561798999999999E-2</v>
      </c>
      <c r="K97">
        <v>2.0469799999999999E-3</v>
      </c>
      <c r="L97">
        <v>753.00836188634003</v>
      </c>
      <c r="M97">
        <v>12.59250575673</v>
      </c>
      <c r="N97">
        <v>753.00836188634003</v>
      </c>
      <c r="O97">
        <v>12.59250575673</v>
      </c>
      <c r="P97">
        <v>-3.3235903428100002</v>
      </c>
      <c r="Q97">
        <v>791.98393685002998</v>
      </c>
      <c r="R97">
        <v>-1.7163542570300001</v>
      </c>
      <c r="T97">
        <f t="shared" si="30"/>
        <v>0.76925379418992512</v>
      </c>
      <c r="U97">
        <f t="shared" si="31"/>
        <v>0.71363736200253813</v>
      </c>
      <c r="W97">
        <f t="shared" si="32"/>
        <v>1.3555838124113829E-2</v>
      </c>
      <c r="X97">
        <f t="shared" si="33"/>
        <v>2.0469655867155195E-3</v>
      </c>
      <c r="Y97">
        <f t="shared" si="34"/>
        <v>753.00833117120726</v>
      </c>
      <c r="Z97">
        <f t="shared" si="34"/>
        <v>12.592333972320624</v>
      </c>
    </row>
    <row r="98" spans="1:26" x14ac:dyDescent="0.2">
      <c r="B98">
        <v>3975.9180000000001</v>
      </c>
      <c r="C98">
        <v>5361.6760000000004</v>
      </c>
      <c r="D98">
        <v>2873.3270000000002</v>
      </c>
      <c r="E98">
        <v>4114.9570000000003</v>
      </c>
      <c r="F98">
        <v>3165.5349999999999</v>
      </c>
      <c r="G98">
        <v>2936.79</v>
      </c>
      <c r="H98">
        <v>1.3485380039999999</v>
      </c>
      <c r="I98">
        <v>0.72268257899999999</v>
      </c>
      <c r="J98">
        <v>1.3561826000000001E-2</v>
      </c>
      <c r="K98">
        <v>2.0470340000000001E-3</v>
      </c>
      <c r="L98">
        <v>753.01188205923995</v>
      </c>
      <c r="M98">
        <v>12.6194485074</v>
      </c>
      <c r="N98">
        <v>753.01188205923995</v>
      </c>
      <c r="O98">
        <v>12.6194485074</v>
      </c>
      <c r="P98">
        <v>-3.29653938029</v>
      </c>
      <c r="Q98">
        <v>791.98691681853995</v>
      </c>
      <c r="R98">
        <v>-1.70237354311</v>
      </c>
      <c r="T98">
        <f t="shared" si="30"/>
        <v>0.76926922243213691</v>
      </c>
      <c r="U98">
        <f t="shared" si="31"/>
        <v>0.7136765422102842</v>
      </c>
      <c r="W98">
        <f t="shared" si="32"/>
        <v>1.3555864744155342E-2</v>
      </c>
      <c r="X98">
        <f t="shared" si="33"/>
        <v>2.0470199243295389E-3</v>
      </c>
      <c r="Y98">
        <f t="shared" si="34"/>
        <v>753.01177361085013</v>
      </c>
      <c r="Z98">
        <f t="shared" si="34"/>
        <v>12.619213687231179</v>
      </c>
    </row>
    <row r="99" spans="1:26" x14ac:dyDescent="0.2">
      <c r="B99">
        <v>3972.9520000000002</v>
      </c>
      <c r="C99">
        <v>5357.5910000000003</v>
      </c>
      <c r="D99">
        <v>2871.444</v>
      </c>
      <c r="E99">
        <v>4110.1350000000002</v>
      </c>
      <c r="F99">
        <v>3161.8440000000001</v>
      </c>
      <c r="G99">
        <v>2933.4580000000001</v>
      </c>
      <c r="H99">
        <v>1.348516397</v>
      </c>
      <c r="I99">
        <v>0.72274827100000005</v>
      </c>
      <c r="J99">
        <v>1.3561459999999999E-2</v>
      </c>
      <c r="K99">
        <v>2.0471529999999999E-3</v>
      </c>
      <c r="L99">
        <v>752.96465167317001</v>
      </c>
      <c r="M99">
        <v>12.67805771265</v>
      </c>
      <c r="N99">
        <v>752.96465167317001</v>
      </c>
      <c r="O99">
        <v>12.67805771265</v>
      </c>
      <c r="P99">
        <v>-3.2362195818499999</v>
      </c>
      <c r="Q99">
        <v>791.93563744708001</v>
      </c>
      <c r="R99">
        <v>-1.6711992011300001</v>
      </c>
      <c r="T99">
        <f t="shared" si="30"/>
        <v>0.76927759723784916</v>
      </c>
      <c r="U99">
        <f t="shared" si="31"/>
        <v>0.71369998830070736</v>
      </c>
      <c r="W99">
        <f t="shared" si="32"/>
        <v>1.3555499970106546E-2</v>
      </c>
      <c r="X99">
        <f t="shared" si="33"/>
        <v>2.0471387451587494E-3</v>
      </c>
      <c r="Y99">
        <f t="shared" si="34"/>
        <v>752.96460190957418</v>
      </c>
      <c r="Z99">
        <f t="shared" si="34"/>
        <v>12.677991940053479</v>
      </c>
    </row>
    <row r="100" spans="1:26" x14ac:dyDescent="0.2">
      <c r="B100">
        <v>3969.8440000000001</v>
      </c>
      <c r="C100">
        <v>5353.527</v>
      </c>
      <c r="D100">
        <v>2869.17</v>
      </c>
      <c r="E100">
        <v>4105.5050000000001</v>
      </c>
      <c r="F100">
        <v>3158.2979999999998</v>
      </c>
      <c r="G100">
        <v>2930.3090000000002</v>
      </c>
      <c r="H100">
        <v>1.3485482710000001</v>
      </c>
      <c r="I100">
        <v>0.72274112599999996</v>
      </c>
      <c r="J100">
        <v>1.3561706E-2</v>
      </c>
      <c r="K100">
        <v>2.04704E-3</v>
      </c>
      <c r="L100">
        <v>752.99642589250004</v>
      </c>
      <c r="M100">
        <v>12.62220520394</v>
      </c>
      <c r="N100">
        <v>752.99642589250004</v>
      </c>
      <c r="O100">
        <v>12.62220520394</v>
      </c>
      <c r="P100">
        <v>-3.2933465206800001</v>
      </c>
      <c r="Q100">
        <v>791.97057724557999</v>
      </c>
      <c r="R100">
        <v>-1.7007233937299999</v>
      </c>
      <c r="T100">
        <f t="shared" si="30"/>
        <v>0.76928176123709124</v>
      </c>
      <c r="U100">
        <f t="shared" si="31"/>
        <v>0.71373223360306515</v>
      </c>
      <c r="W100">
        <f t="shared" si="32"/>
        <v>1.3555746997103123E-2</v>
      </c>
      <c r="X100">
        <f t="shared" si="33"/>
        <v>2.0470260217964362E-3</v>
      </c>
      <c r="Y100">
        <f t="shared" si="34"/>
        <v>752.99654684570112</v>
      </c>
      <c r="Z100">
        <f t="shared" si="34"/>
        <v>12.622229980361332</v>
      </c>
    </row>
    <row r="102" spans="1:26" x14ac:dyDescent="0.2">
      <c r="A102" t="s">
        <v>17</v>
      </c>
      <c r="B102">
        <f>AVERAGE(B91:B100)</f>
        <v>3980.5504999999998</v>
      </c>
      <c r="C102">
        <f>AVERAGE(C91:C100)</f>
        <v>5367.7628999999997</v>
      </c>
      <c r="D102">
        <f t="shared" ref="D102:R102" si="35">AVERAGE(D91:D100)</f>
        <v>2876.4139999999998</v>
      </c>
      <c r="E102">
        <f t="shared" si="35"/>
        <v>4124.8433999999997</v>
      </c>
      <c r="F102">
        <f t="shared" si="35"/>
        <v>3173.0687000000003</v>
      </c>
      <c r="G102">
        <f t="shared" si="35"/>
        <v>2943.6019999999999</v>
      </c>
      <c r="H102">
        <f t="shared" si="35"/>
        <v>1.3484976763000001</v>
      </c>
      <c r="I102">
        <f t="shared" si="35"/>
        <v>0.7226172166</v>
      </c>
      <c r="J102">
        <f t="shared" si="35"/>
        <v>1.3561695799999999E-2</v>
      </c>
      <c r="K102">
        <f t="shared" si="35"/>
        <v>2.0470231999999999E-3</v>
      </c>
      <c r="L102">
        <f t="shared" si="35"/>
        <v>752.99508397916304</v>
      </c>
      <c r="M102">
        <f t="shared" si="35"/>
        <v>12.613949643208</v>
      </c>
      <c r="N102">
        <f t="shared" si="35"/>
        <v>752.99508397916304</v>
      </c>
      <c r="O102">
        <f t="shared" si="35"/>
        <v>12.613949643208</v>
      </c>
      <c r="P102">
        <f t="shared" si="35"/>
        <v>-3.3016281680939996</v>
      </c>
      <c r="Q102">
        <f t="shared" si="35"/>
        <v>791.96938707723996</v>
      </c>
      <c r="R102">
        <f t="shared" si="35"/>
        <v>-1.705003703614</v>
      </c>
      <c r="T102">
        <f t="shared" ref="T102:Z102" si="36">AVERAGE(T91:T100)</f>
        <v>0.76925352322367657</v>
      </c>
      <c r="U102">
        <f t="shared" si="36"/>
        <v>0.71361572886261482</v>
      </c>
      <c r="V102" t="e">
        <f t="shared" si="36"/>
        <v>#DIV/0!</v>
      </c>
      <c r="W102">
        <f t="shared" si="36"/>
        <v>1.3555736007632749E-2</v>
      </c>
      <c r="X102">
        <f t="shared" si="36"/>
        <v>2.0470092109541047E-3</v>
      </c>
      <c r="Y102">
        <f t="shared" si="36"/>
        <v>752.99512571386515</v>
      </c>
      <c r="Z102">
        <f t="shared" si="36"/>
        <v>12.613913997824545</v>
      </c>
    </row>
    <row r="103" spans="1:26" x14ac:dyDescent="0.2">
      <c r="A103" t="s">
        <v>18</v>
      </c>
      <c r="B103">
        <f>STDEV(B91:B100)</f>
        <v>6.4132057029918927</v>
      </c>
      <c r="C103">
        <f>STDEV(C91:C100)</f>
        <v>8.5507290715793687</v>
      </c>
      <c r="D103">
        <f t="shared" ref="D103:R103" si="37">STDEV(D91:D100)</f>
        <v>4.3562630009370702</v>
      </c>
      <c r="E103">
        <f t="shared" si="37"/>
        <v>11.93463897140485</v>
      </c>
      <c r="F103">
        <f t="shared" si="37"/>
        <v>9.1116576861123431</v>
      </c>
      <c r="G103">
        <f t="shared" si="37"/>
        <v>8.2173976415893932</v>
      </c>
      <c r="H103">
        <f t="shared" si="37"/>
        <v>3.0352214592668047E-5</v>
      </c>
      <c r="I103">
        <f t="shared" si="37"/>
        <v>7.8462171288952933E-5</v>
      </c>
      <c r="J103">
        <f t="shared" si="37"/>
        <v>2.2297772683984424E-7</v>
      </c>
      <c r="K103">
        <f t="shared" si="37"/>
        <v>7.168108382115915E-8</v>
      </c>
      <c r="L103">
        <f t="shared" si="37"/>
        <v>2.8800481808380265E-2</v>
      </c>
      <c r="M103">
        <f t="shared" si="37"/>
        <v>3.5508587831662983E-2</v>
      </c>
      <c r="N103">
        <f t="shared" si="37"/>
        <v>2.8800481808380265E-2</v>
      </c>
      <c r="O103">
        <f t="shared" si="37"/>
        <v>3.5508587831662983E-2</v>
      </c>
      <c r="P103">
        <f t="shared" si="37"/>
        <v>3.5573455577688082E-2</v>
      </c>
      <c r="Q103">
        <f t="shared" si="37"/>
        <v>3.0063160953844103E-2</v>
      </c>
      <c r="R103">
        <f t="shared" si="37"/>
        <v>1.8385289149518036E-2</v>
      </c>
      <c r="T103">
        <f t="shared" ref="T103:Z103" si="38">STDEV(T91:T100)</f>
        <v>2.1931428359710459E-5</v>
      </c>
      <c r="U103">
        <f t="shared" si="38"/>
        <v>6.9984801176435225E-5</v>
      </c>
      <c r="V103" t="e">
        <f t="shared" si="38"/>
        <v>#DIV/0!</v>
      </c>
      <c r="W103">
        <f t="shared" si="38"/>
        <v>2.2251357259228179E-7</v>
      </c>
      <c r="X103">
        <f t="shared" si="38"/>
        <v>7.1801769760944918E-8</v>
      </c>
      <c r="Y103">
        <f t="shared" si="38"/>
        <v>2.8774919188403317E-2</v>
      </c>
      <c r="Z103">
        <f t="shared" si="38"/>
        <v>3.5518878332565701E-2</v>
      </c>
    </row>
    <row r="105" spans="1:26" x14ac:dyDescent="0.2">
      <c r="A105" t="s">
        <v>137</v>
      </c>
      <c r="C105" t="s">
        <v>78</v>
      </c>
    </row>
    <row r="106" spans="1:26" x14ac:dyDescent="0.2">
      <c r="A106" t="s">
        <v>136</v>
      </c>
    </row>
    <row r="108" spans="1:26" x14ac:dyDescent="0.2"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11</v>
      </c>
      <c r="N108" t="s">
        <v>12</v>
      </c>
      <c r="O108" t="s">
        <v>13</v>
      </c>
      <c r="P108" t="s">
        <v>14</v>
      </c>
      <c r="Q108" t="s">
        <v>15</v>
      </c>
      <c r="R108" t="s">
        <v>16</v>
      </c>
      <c r="T108" t="s">
        <v>150</v>
      </c>
      <c r="U108" t="s">
        <v>151</v>
      </c>
      <c r="W108" t="s">
        <v>8</v>
      </c>
      <c r="X108" t="s">
        <v>9</v>
      </c>
      <c r="Y108" t="s">
        <v>152</v>
      </c>
      <c r="Z108" t="s">
        <v>153</v>
      </c>
    </row>
    <row r="109" spans="1:26" x14ac:dyDescent="0.2">
      <c r="E109">
        <v>4061.15</v>
      </c>
      <c r="F109">
        <v>3124.3110000000001</v>
      </c>
      <c r="G109">
        <v>2899.471</v>
      </c>
    </row>
    <row r="110" spans="1:26" x14ac:dyDescent="0.2">
      <c r="B110">
        <v>4080.29</v>
      </c>
      <c r="C110">
        <v>5502.9070000000002</v>
      </c>
      <c r="D110">
        <v>2949.9490000000001</v>
      </c>
      <c r="E110">
        <v>4078.9929999999999</v>
      </c>
      <c r="F110">
        <v>3138.107</v>
      </c>
      <c r="G110">
        <v>2912.0819999999999</v>
      </c>
      <c r="H110">
        <v>1.3486557539999999</v>
      </c>
      <c r="I110">
        <v>0.72297538400000005</v>
      </c>
      <c r="J110">
        <v>1.3562021E-2</v>
      </c>
      <c r="K110">
        <v>2.047115E-3</v>
      </c>
      <c r="L110">
        <v>753.03711846132001</v>
      </c>
      <c r="M110">
        <v>12.65930151443</v>
      </c>
      <c r="N110">
        <v>753.03711846132001</v>
      </c>
      <c r="O110">
        <v>12.65930151443</v>
      </c>
      <c r="P110">
        <v>-3.25706464214</v>
      </c>
      <c r="Q110">
        <v>792.01240291298996</v>
      </c>
      <c r="R110">
        <v>-1.6819721948499999</v>
      </c>
      <c r="T110">
        <f>AVERAGE(F109/E109,F110/E110)</f>
        <v>0.76932528690337221</v>
      </c>
      <c r="U110">
        <f>AVERAGE(G109/E109,G110/E110)</f>
        <v>0.71393749226584258</v>
      </c>
      <c r="W110">
        <f>$AC$2*H110/T110</f>
        <v>1.3556060430672534E-2</v>
      </c>
      <c r="X110">
        <f>$AD$2*I110/U110</f>
        <v>2.0471007973609568E-3</v>
      </c>
      <c r="Y110">
        <f>(H110/T110-1)*1000</f>
        <v>753.03707931985866</v>
      </c>
      <c r="Z110">
        <f>(I110/U110-1)*1000</f>
        <v>12.659219934610277</v>
      </c>
    </row>
    <row r="111" spans="1:26" x14ac:dyDescent="0.2">
      <c r="B111">
        <v>4086.4050000000002</v>
      </c>
      <c r="C111">
        <v>5511.107</v>
      </c>
      <c r="D111">
        <v>2954.1849999999999</v>
      </c>
      <c r="E111">
        <v>4078.165</v>
      </c>
      <c r="F111">
        <v>3137.3609999999999</v>
      </c>
      <c r="G111">
        <v>2911.2249999999999</v>
      </c>
      <c r="H111">
        <v>1.348644247</v>
      </c>
      <c r="I111">
        <v>0.72292998900000005</v>
      </c>
      <c r="J111">
        <v>1.3561992E-2</v>
      </c>
      <c r="K111">
        <v>2.0471249999999999E-3</v>
      </c>
      <c r="L111">
        <v>753.03335403123003</v>
      </c>
      <c r="M111">
        <v>12.664195014740001</v>
      </c>
      <c r="N111">
        <v>753.03335403123003</v>
      </c>
      <c r="O111">
        <v>12.664195014740001</v>
      </c>
      <c r="P111">
        <v>-3.2520331266400002</v>
      </c>
      <c r="Q111">
        <v>792.00830979165005</v>
      </c>
      <c r="R111">
        <v>-1.6793718333200001</v>
      </c>
      <c r="T111">
        <f t="shared" ref="T111:T119" si="39">AVERAGE(F110/E110,F111/E111)</f>
        <v>0.76932039184916812</v>
      </c>
      <c r="U111">
        <f t="shared" ref="U111:U119" si="40">AVERAGE(G110/E110,G111/E111)</f>
        <v>0.71388919682683549</v>
      </c>
      <c r="W111">
        <f t="shared" ref="W111:W119" si="41">$AC$2*H111/T111</f>
        <v>1.3556031021820337E-2</v>
      </c>
      <c r="X111">
        <f t="shared" ref="X111:X119" si="42">$AD$2*I111/U111</f>
        <v>2.0471107417370541E-3</v>
      </c>
      <c r="Y111">
        <f t="shared" ref="Y111:Z119" si="43">(H111/T111-1)*1000</f>
        <v>753.03327623793609</v>
      </c>
      <c r="Z111">
        <f t="shared" si="43"/>
        <v>12.664139215651238</v>
      </c>
    </row>
    <row r="112" spans="1:26" x14ac:dyDescent="0.2">
      <c r="B112">
        <v>4084.9659999999999</v>
      </c>
      <c r="C112">
        <v>5509.2749999999996</v>
      </c>
      <c r="D112">
        <v>2953.1120000000001</v>
      </c>
      <c r="E112">
        <v>4074.4380000000001</v>
      </c>
      <c r="F112">
        <v>3134.4879999999998</v>
      </c>
      <c r="G112">
        <v>2908.6559999999999</v>
      </c>
      <c r="H112">
        <v>1.348670737</v>
      </c>
      <c r="I112">
        <v>0.72292187799999996</v>
      </c>
      <c r="J112">
        <v>1.3562507999999999E-2</v>
      </c>
      <c r="K112">
        <v>2.0471629999999998E-3</v>
      </c>
      <c r="L112">
        <v>753.09999712886997</v>
      </c>
      <c r="M112">
        <v>12.68307938431</v>
      </c>
      <c r="N112">
        <v>753.09999712886997</v>
      </c>
      <c r="O112">
        <v>12.68307938431</v>
      </c>
      <c r="P112">
        <v>-3.2347978075700001</v>
      </c>
      <c r="Q112">
        <v>792.07793448140001</v>
      </c>
      <c r="R112">
        <v>-1.67046441398</v>
      </c>
      <c r="T112">
        <f t="shared" si="39"/>
        <v>0.76930631816005612</v>
      </c>
      <c r="U112">
        <f t="shared" si="40"/>
        <v>0.71386783360709383</v>
      </c>
      <c r="W112">
        <f t="shared" si="41"/>
        <v>1.3556545287565794E-2</v>
      </c>
      <c r="X112">
        <f t="shared" si="42"/>
        <v>2.047149035111895E-3</v>
      </c>
      <c r="Y112">
        <f t="shared" si="43"/>
        <v>753.0997798453094</v>
      </c>
      <c r="Z112">
        <f t="shared" si="43"/>
        <v>12.683082171047078</v>
      </c>
    </row>
    <row r="113" spans="1:26" x14ac:dyDescent="0.2">
      <c r="B113">
        <v>4082.348</v>
      </c>
      <c r="C113">
        <v>5505.6480000000001</v>
      </c>
      <c r="D113">
        <v>2951.2330000000002</v>
      </c>
      <c r="E113">
        <v>4070.0590000000002</v>
      </c>
      <c r="F113">
        <v>3131.1889999999999</v>
      </c>
      <c r="G113">
        <v>2905.5790000000002</v>
      </c>
      <c r="H113">
        <v>1.3486473830000001</v>
      </c>
      <c r="I113">
        <v>0.72292526400000001</v>
      </c>
      <c r="J113">
        <v>1.3562133000000001E-2</v>
      </c>
      <c r="K113">
        <v>2.0471230000000001E-3</v>
      </c>
      <c r="L113">
        <v>753.05157034699005</v>
      </c>
      <c r="M113">
        <v>12.66343553461</v>
      </c>
      <c r="N113">
        <v>753.05157034699005</v>
      </c>
      <c r="O113">
        <v>12.66343553461</v>
      </c>
      <c r="P113">
        <v>-3.2532879293599999</v>
      </c>
      <c r="Q113">
        <v>792.02750032626</v>
      </c>
      <c r="R113">
        <v>-1.6800203332999999</v>
      </c>
      <c r="T113">
        <f t="shared" si="39"/>
        <v>0.76931418079512226</v>
      </c>
      <c r="U113">
        <f t="shared" si="40"/>
        <v>0.7138850964523421</v>
      </c>
      <c r="W113">
        <f t="shared" si="41"/>
        <v>1.355617198843506E-2</v>
      </c>
      <c r="X113">
        <f t="shared" si="42"/>
        <v>2.0471091200274061E-3</v>
      </c>
      <c r="Y113">
        <f t="shared" si="43"/>
        <v>753.05150570097362</v>
      </c>
      <c r="Z113">
        <f t="shared" si="43"/>
        <v>12.663336988799845</v>
      </c>
    </row>
    <row r="114" spans="1:26" x14ac:dyDescent="0.2">
      <c r="B114">
        <v>4079.5030000000002</v>
      </c>
      <c r="C114">
        <v>5501.7520000000004</v>
      </c>
      <c r="D114">
        <v>2949.1680000000001</v>
      </c>
      <c r="E114">
        <v>4065.6089999999999</v>
      </c>
      <c r="F114">
        <v>3127.7620000000002</v>
      </c>
      <c r="G114">
        <v>2902.645</v>
      </c>
      <c r="H114">
        <v>1.348632856</v>
      </c>
      <c r="I114">
        <v>0.72292329499999997</v>
      </c>
      <c r="J114">
        <v>1.3561841999999999E-2</v>
      </c>
      <c r="K114">
        <v>2.0470150000000001E-3</v>
      </c>
      <c r="L114">
        <v>753.01396718481999</v>
      </c>
      <c r="M114">
        <v>12.609624148969999</v>
      </c>
      <c r="N114">
        <v>753.01396718481999</v>
      </c>
      <c r="O114">
        <v>12.609624148969999</v>
      </c>
      <c r="P114">
        <v>-3.3064937372799998</v>
      </c>
      <c r="Q114">
        <v>791.98937530631997</v>
      </c>
      <c r="R114">
        <v>-1.70751821919</v>
      </c>
      <c r="T114">
        <f t="shared" si="39"/>
        <v>0.76932232215928931</v>
      </c>
      <c r="U114">
        <f t="shared" si="40"/>
        <v>0.71392098754355371</v>
      </c>
      <c r="W114">
        <f t="shared" si="41"/>
        <v>1.3555882510845815E-2</v>
      </c>
      <c r="X114">
        <f t="shared" si="42"/>
        <v>2.0470006299636587E-3</v>
      </c>
      <c r="Y114">
        <f t="shared" si="43"/>
        <v>753.0140711564635</v>
      </c>
      <c r="Z114">
        <f t="shared" si="43"/>
        <v>12.609669155996039</v>
      </c>
    </row>
    <row r="115" spans="1:26" x14ac:dyDescent="0.2">
      <c r="B115">
        <v>4076.3710000000001</v>
      </c>
      <c r="C115">
        <v>5497.5860000000002</v>
      </c>
      <c r="D115">
        <v>2947.2579999999998</v>
      </c>
      <c r="E115">
        <v>4061.192</v>
      </c>
      <c r="F115">
        <v>3124.3380000000002</v>
      </c>
      <c r="G115">
        <v>2899.6120000000001</v>
      </c>
      <c r="H115">
        <v>1.3486472890000001</v>
      </c>
      <c r="I115">
        <v>0.72301030700000002</v>
      </c>
      <c r="J115">
        <v>1.3562051E-2</v>
      </c>
      <c r="K115">
        <v>2.0471320000000001E-3</v>
      </c>
      <c r="L115">
        <v>753.04101661303002</v>
      </c>
      <c r="M115">
        <v>12.667971733650001</v>
      </c>
      <c r="N115">
        <v>753.04101661303002</v>
      </c>
      <c r="O115">
        <v>12.667971733650001</v>
      </c>
      <c r="P115">
        <v>-3.2484339257300001</v>
      </c>
      <c r="Q115">
        <v>792.01627202500003</v>
      </c>
      <c r="R115">
        <v>-1.67751171702</v>
      </c>
      <c r="T115">
        <f t="shared" si="39"/>
        <v>0.76931870066863883</v>
      </c>
      <c r="U115">
        <f t="shared" si="40"/>
        <v>0.71396568779523117</v>
      </c>
      <c r="W115">
        <f t="shared" si="41"/>
        <v>1.3556091398849361E-2</v>
      </c>
      <c r="X115">
        <f t="shared" si="42"/>
        <v>2.0471188347894291E-3</v>
      </c>
      <c r="Y115">
        <f t="shared" si="43"/>
        <v>753.04108404988551</v>
      </c>
      <c r="Z115">
        <f t="shared" si="43"/>
        <v>12.668142684418404</v>
      </c>
    </row>
    <row r="116" spans="1:26" x14ac:dyDescent="0.2">
      <c r="B116">
        <v>4073.5720000000001</v>
      </c>
      <c r="C116">
        <v>5493.8850000000002</v>
      </c>
      <c r="D116">
        <v>2945.2280000000001</v>
      </c>
      <c r="E116">
        <v>4056.866</v>
      </c>
      <c r="F116">
        <v>3121.0360000000001</v>
      </c>
      <c r="G116">
        <v>2896.5970000000002</v>
      </c>
      <c r="H116">
        <v>1.3486649959999999</v>
      </c>
      <c r="I116">
        <v>0.72300859699999998</v>
      </c>
      <c r="J116">
        <v>1.356223E-2</v>
      </c>
      <c r="K116">
        <v>2.0470589999999999E-3</v>
      </c>
      <c r="L116">
        <v>753.06410021882004</v>
      </c>
      <c r="M116">
        <v>12.631786417320001</v>
      </c>
      <c r="N116">
        <v>753.06410021882004</v>
      </c>
      <c r="O116">
        <v>12.631786417320001</v>
      </c>
      <c r="P116">
        <v>-3.2855120702799998</v>
      </c>
      <c r="Q116">
        <v>792.04153731638996</v>
      </c>
      <c r="R116">
        <v>-1.6966743654500001</v>
      </c>
      <c r="T116">
        <f t="shared" si="39"/>
        <v>0.76931872301156634</v>
      </c>
      <c r="U116">
        <f t="shared" si="40"/>
        <v>0.7139896067857423</v>
      </c>
      <c r="W116">
        <f t="shared" si="41"/>
        <v>1.3556268989194487E-2</v>
      </c>
      <c r="X116">
        <f t="shared" si="42"/>
        <v>2.0470454138352811E-3</v>
      </c>
      <c r="Y116">
        <f t="shared" si="43"/>
        <v>753.06404960551504</v>
      </c>
      <c r="Z116">
        <f t="shared" si="43"/>
        <v>12.631822828429673</v>
      </c>
    </row>
    <row r="117" spans="1:26" x14ac:dyDescent="0.2">
      <c r="B117">
        <v>4070.7570000000001</v>
      </c>
      <c r="C117">
        <v>5490.1130000000003</v>
      </c>
      <c r="D117">
        <v>2943.3209999999999</v>
      </c>
      <c r="E117">
        <v>4052.4580000000001</v>
      </c>
      <c r="F117">
        <v>3117.7130000000002</v>
      </c>
      <c r="G117">
        <v>2893.6170000000002</v>
      </c>
      <c r="H117">
        <v>1.3486712380000001</v>
      </c>
      <c r="I117">
        <v>0.72304005599999999</v>
      </c>
      <c r="J117">
        <v>1.3562088999999999E-2</v>
      </c>
      <c r="K117">
        <v>2.047063E-3</v>
      </c>
      <c r="L117">
        <v>753.04594758715996</v>
      </c>
      <c r="M117">
        <v>12.633783379760001</v>
      </c>
      <c r="N117">
        <v>753.04594758715996</v>
      </c>
      <c r="O117">
        <v>12.633783379760001</v>
      </c>
      <c r="P117">
        <v>-3.2830121780899999</v>
      </c>
      <c r="Q117">
        <v>792.02238052298003</v>
      </c>
      <c r="R117">
        <v>-1.6953823656</v>
      </c>
      <c r="T117">
        <f t="shared" si="39"/>
        <v>0.7693303457940559</v>
      </c>
      <c r="U117">
        <f t="shared" si="40"/>
        <v>0.71401933021697062</v>
      </c>
      <c r="W117">
        <f t="shared" si="41"/>
        <v>1.3556126926939138E-2</v>
      </c>
      <c r="X117">
        <f t="shared" si="42"/>
        <v>2.0470492645311739E-3</v>
      </c>
      <c r="Y117">
        <f t="shared" si="43"/>
        <v>753.04567845687131</v>
      </c>
      <c r="Z117">
        <f t="shared" si="43"/>
        <v>12.633727689540519</v>
      </c>
    </row>
    <row r="118" spans="1:26" x14ac:dyDescent="0.2">
      <c r="B118">
        <v>4067.8420000000001</v>
      </c>
      <c r="C118">
        <v>5486.0919999999996</v>
      </c>
      <c r="D118">
        <v>2941.2779999999998</v>
      </c>
      <c r="E118">
        <v>4048.25</v>
      </c>
      <c r="F118">
        <v>3114.4749999999999</v>
      </c>
      <c r="G118">
        <v>2890.7310000000002</v>
      </c>
      <c r="H118">
        <v>1.3486491759999999</v>
      </c>
      <c r="I118">
        <v>0.72305618299999996</v>
      </c>
      <c r="J118">
        <v>1.3561719E-2</v>
      </c>
      <c r="K118">
        <v>2.0470079999999999E-3</v>
      </c>
      <c r="L118">
        <v>752.99808494419005</v>
      </c>
      <c r="M118">
        <v>12.606357490880001</v>
      </c>
      <c r="N118">
        <v>752.99808494419005</v>
      </c>
      <c r="O118">
        <v>12.606357490880001</v>
      </c>
      <c r="P118">
        <v>-3.3093581238100001</v>
      </c>
      <c r="Q118">
        <v>791.97274932406003</v>
      </c>
      <c r="R118">
        <v>-1.70899861482</v>
      </c>
      <c r="T118">
        <f t="shared" si="39"/>
        <v>0.76933867998654715</v>
      </c>
      <c r="U118">
        <f t="shared" si="40"/>
        <v>0.71405463098802624</v>
      </c>
      <c r="W118">
        <f t="shared" si="41"/>
        <v>1.3555758321254253E-2</v>
      </c>
      <c r="X118">
        <f t="shared" si="42"/>
        <v>2.0469937204270995E-3</v>
      </c>
      <c r="Y118">
        <f t="shared" si="43"/>
        <v>752.99801125764623</v>
      </c>
      <c r="Z118">
        <f t="shared" si="43"/>
        <v>12.606251148484793</v>
      </c>
    </row>
    <row r="119" spans="1:26" x14ac:dyDescent="0.2">
      <c r="B119">
        <v>4064.8719999999998</v>
      </c>
      <c r="C119">
        <v>5482.1580000000004</v>
      </c>
      <c r="D119">
        <v>2939.4209999999998</v>
      </c>
      <c r="E119">
        <v>4043.8870000000002</v>
      </c>
      <c r="F119">
        <v>3111.09</v>
      </c>
      <c r="G119">
        <v>2887.5720000000001</v>
      </c>
      <c r="H119">
        <v>1.3486666869999999</v>
      </c>
      <c r="I119">
        <v>0.72312762799999997</v>
      </c>
      <c r="J119">
        <v>1.3561956999999999E-2</v>
      </c>
      <c r="K119">
        <v>2.0471840000000001E-3</v>
      </c>
      <c r="L119">
        <v>753.02885546832999</v>
      </c>
      <c r="M119">
        <v>12.6933231812</v>
      </c>
      <c r="N119">
        <v>753.02885546832999</v>
      </c>
      <c r="O119">
        <v>12.6933231812</v>
      </c>
      <c r="P119">
        <v>-3.2225647768200001</v>
      </c>
      <c r="Q119">
        <v>792.00279242736997</v>
      </c>
      <c r="R119">
        <v>-1.6641422823800001</v>
      </c>
      <c r="T119">
        <f t="shared" si="39"/>
        <v>0.76933509463477523</v>
      </c>
      <c r="U119">
        <f t="shared" si="40"/>
        <v>0.71406390877035197</v>
      </c>
      <c r="W119">
        <f t="shared" si="41"/>
        <v>1.3555997505681559E-2</v>
      </c>
      <c r="X119">
        <f t="shared" si="42"/>
        <v>2.0471693842890005E-3</v>
      </c>
      <c r="Y119">
        <f t="shared" si="43"/>
        <v>753.02894201160746</v>
      </c>
      <c r="Z119">
        <f t="shared" si="43"/>
        <v>12.69314849598846</v>
      </c>
    </row>
    <row r="121" spans="1:26" x14ac:dyDescent="0.2">
      <c r="A121" t="s">
        <v>17</v>
      </c>
      <c r="B121">
        <f>AVERAGE(B110:B119)</f>
        <v>4076.6925999999999</v>
      </c>
      <c r="C121">
        <f>AVERAGE(C110:C119)</f>
        <v>5498.0523000000003</v>
      </c>
      <c r="D121">
        <f t="shared" ref="D121:R121" si="44">AVERAGE(D110:D119)</f>
        <v>2947.4152999999997</v>
      </c>
      <c r="E121">
        <f t="shared" si="44"/>
        <v>4062.9917</v>
      </c>
      <c r="F121">
        <f t="shared" si="44"/>
        <v>3125.7559000000001</v>
      </c>
      <c r="G121">
        <f t="shared" si="44"/>
        <v>2900.8316</v>
      </c>
      <c r="H121">
        <f t="shared" si="44"/>
        <v>1.3486550362999998</v>
      </c>
      <c r="I121">
        <f t="shared" si="44"/>
        <v>0.7229918581</v>
      </c>
      <c r="J121">
        <f t="shared" si="44"/>
        <v>1.3562054200000001E-2</v>
      </c>
      <c r="K121">
        <f t="shared" si="44"/>
        <v>2.0470987E-3</v>
      </c>
      <c r="L121">
        <f t="shared" si="44"/>
        <v>753.04140119847614</v>
      </c>
      <c r="M121">
        <f t="shared" si="44"/>
        <v>12.651285779987001</v>
      </c>
      <c r="N121">
        <f t="shared" si="44"/>
        <v>753.04140119847614</v>
      </c>
      <c r="O121">
        <f t="shared" si="44"/>
        <v>12.651285779987001</v>
      </c>
      <c r="P121">
        <f t="shared" si="44"/>
        <v>-3.265255831772</v>
      </c>
      <c r="Q121">
        <f t="shared" si="44"/>
        <v>792.01712544344196</v>
      </c>
      <c r="R121">
        <f t="shared" si="44"/>
        <v>-1.6862056339910001</v>
      </c>
      <c r="T121">
        <f t="shared" ref="T121:Z121" si="45">AVERAGE(T110:T119)</f>
        <v>0.76932300439625911</v>
      </c>
      <c r="U121">
        <f t="shared" si="45"/>
        <v>0.71395937712519897</v>
      </c>
      <c r="V121" t="e">
        <f t="shared" si="45"/>
        <v>#DIV/0!</v>
      </c>
      <c r="W121">
        <f t="shared" si="45"/>
        <v>1.3556093438125836E-2</v>
      </c>
      <c r="X121">
        <f t="shared" si="45"/>
        <v>2.047084694207296E-3</v>
      </c>
      <c r="Y121">
        <f t="shared" si="45"/>
        <v>753.04134776420665</v>
      </c>
      <c r="Z121">
        <f t="shared" si="45"/>
        <v>12.651254031296634</v>
      </c>
    </row>
    <row r="122" spans="1:26" x14ac:dyDescent="0.2">
      <c r="A122" t="s">
        <v>18</v>
      </c>
      <c r="B122">
        <f>STDEV(B110:B119)</f>
        <v>7.2933429951185449</v>
      </c>
      <c r="C122">
        <f>STDEV(C110:C119)</f>
        <v>9.8184553893844235</v>
      </c>
      <c r="D122">
        <f t="shared" ref="D122:R122" si="46">STDEV(D110:D119)</f>
        <v>5.0054998207528145</v>
      </c>
      <c r="E122">
        <f t="shared" si="46"/>
        <v>12.508284561752545</v>
      </c>
      <c r="F122">
        <f t="shared" si="46"/>
        <v>9.5936556866155964</v>
      </c>
      <c r="G122">
        <f t="shared" si="46"/>
        <v>8.6342377415598186</v>
      </c>
      <c r="H122">
        <f t="shared" si="46"/>
        <v>1.2934742483779449E-5</v>
      </c>
      <c r="I122">
        <f t="shared" si="46"/>
        <v>6.96394025541457E-5</v>
      </c>
      <c r="J122">
        <f t="shared" si="46"/>
        <v>2.1501359130158335E-7</v>
      </c>
      <c r="K122">
        <f t="shared" si="46"/>
        <v>5.9768163208628786E-8</v>
      </c>
      <c r="L122">
        <f t="shared" si="46"/>
        <v>2.7773638169669341E-2</v>
      </c>
      <c r="M122">
        <f t="shared" si="46"/>
        <v>2.9581743851019606E-2</v>
      </c>
      <c r="N122">
        <f t="shared" si="46"/>
        <v>2.7773638169669341E-2</v>
      </c>
      <c r="O122">
        <f t="shared" si="46"/>
        <v>2.9581743851019606E-2</v>
      </c>
      <c r="P122">
        <f t="shared" si="46"/>
        <v>2.9419457256829956E-2</v>
      </c>
      <c r="Q122">
        <f t="shared" si="46"/>
        <v>2.8818251272189867E-2</v>
      </c>
      <c r="R122">
        <f t="shared" si="46"/>
        <v>1.520451494192737E-2</v>
      </c>
      <c r="T122">
        <f t="shared" ref="T122:Z122" si="47">STDEV(T110:T119)</f>
        <v>9.726444766339377E-6</v>
      </c>
      <c r="U122">
        <f t="shared" si="47"/>
        <v>7.0964786855625341E-5</v>
      </c>
      <c r="V122" t="e">
        <f t="shared" si="47"/>
        <v>#DIV/0!</v>
      </c>
      <c r="W122">
        <f t="shared" si="47"/>
        <v>2.1428533950614989E-7</v>
      </c>
      <c r="X122">
        <f t="shared" si="47"/>
        <v>5.9771214422442921E-8</v>
      </c>
      <c r="Y122">
        <f t="shared" si="47"/>
        <v>2.7710863906951086E-2</v>
      </c>
      <c r="Z122">
        <f t="shared" si="47"/>
        <v>2.9567606758609959E-2</v>
      </c>
    </row>
    <row r="124" spans="1:26" x14ac:dyDescent="0.2">
      <c r="A124" t="s">
        <v>129</v>
      </c>
    </row>
    <row r="126" spans="1:26" x14ac:dyDescent="0.2">
      <c r="A126" t="s">
        <v>138</v>
      </c>
      <c r="C126" t="s">
        <v>133</v>
      </c>
    </row>
    <row r="127" spans="1:26" x14ac:dyDescent="0.2">
      <c r="A127" t="s">
        <v>136</v>
      </c>
    </row>
    <row r="129" spans="1:13" x14ac:dyDescent="0.2"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</row>
    <row r="130" spans="1:13" x14ac:dyDescent="0.2">
      <c r="E130">
        <v>962.404</v>
      </c>
      <c r="F130">
        <v>388.07299999999998</v>
      </c>
      <c r="G130">
        <v>1455.066</v>
      </c>
    </row>
    <row r="131" spans="1:13" x14ac:dyDescent="0.2">
      <c r="B131">
        <v>961.11</v>
      </c>
      <c r="C131">
        <v>433.98700000000002</v>
      </c>
      <c r="D131">
        <v>1414.818</v>
      </c>
      <c r="E131">
        <v>960.60400000000004</v>
      </c>
      <c r="F131">
        <v>387.47</v>
      </c>
      <c r="G131">
        <v>1456.87</v>
      </c>
      <c r="H131">
        <v>0.45154776800000002</v>
      </c>
      <c r="I131">
        <v>1.4720655789999999</v>
      </c>
      <c r="J131">
        <f>$K$44*H131/AVERAGE(F130/E130,F131/E131)</f>
        <v>4.5417122824762245E-3</v>
      </c>
      <c r="K131">
        <f>$L$44*I131/AVERAGE(G130/E130,G131/E131)</f>
        <v>1.9506793431652361E-3</v>
      </c>
      <c r="L131">
        <f>(J131/$K$44-1)*1000</f>
        <v>119.64113067651726</v>
      </c>
      <c r="M131">
        <f>(K131/$L$44-1)*1000</f>
        <v>-27.86676521459297</v>
      </c>
    </row>
    <row r="132" spans="1:13" x14ac:dyDescent="0.2">
      <c r="B132">
        <v>959.83299999999997</v>
      </c>
      <c r="C132">
        <v>433.50200000000001</v>
      </c>
      <c r="D132">
        <v>1415.4349999999999</v>
      </c>
      <c r="E132">
        <v>959.12599999999998</v>
      </c>
      <c r="F132">
        <v>386.947</v>
      </c>
      <c r="G132">
        <v>1456.1369999999999</v>
      </c>
      <c r="H132">
        <v>0.45164336999999999</v>
      </c>
      <c r="I132">
        <v>1.474667229</v>
      </c>
      <c r="J132">
        <f t="shared" ref="J132:J140" si="48">$K$44*H132/AVERAGE(F131/E131,F132/E132)</f>
        <v>4.5415244375547597E-3</v>
      </c>
      <c r="K132">
        <f t="shared" ref="K132:K140" si="49">$L$44*I132/AVERAGE(G131/E131,G132/E132)</f>
        <v>1.9500806527926043E-3</v>
      </c>
      <c r="L132">
        <f t="shared" ref="L132:L140" si="50">(J132/$K$44-1)*1000</f>
        <v>119.59482239294927</v>
      </c>
      <c r="M132">
        <f t="shared" ref="M132:M140" si="51">(K132/$L$44-1)*1000</f>
        <v>-28.165126301267996</v>
      </c>
    </row>
    <row r="133" spans="1:13" x14ac:dyDescent="0.2">
      <c r="B133">
        <v>958.88400000000001</v>
      </c>
      <c r="C133">
        <v>433.113</v>
      </c>
      <c r="D133">
        <v>1414.74</v>
      </c>
      <c r="E133">
        <v>957.95100000000002</v>
      </c>
      <c r="F133">
        <v>386.46300000000002</v>
      </c>
      <c r="G133">
        <v>1454.6590000000001</v>
      </c>
      <c r="H133">
        <v>0.45168491</v>
      </c>
      <c r="I133">
        <v>1.475402997</v>
      </c>
      <c r="J133">
        <f t="shared" si="48"/>
        <v>4.5415712605245372E-3</v>
      </c>
      <c r="K133">
        <f t="shared" si="49"/>
        <v>1.9498379319999812E-3</v>
      </c>
      <c r="L133">
        <f t="shared" si="50"/>
        <v>119.60636537928626</v>
      </c>
      <c r="M133">
        <f t="shared" si="51"/>
        <v>-28.286087724327725</v>
      </c>
    </row>
    <row r="134" spans="1:13" x14ac:dyDescent="0.2">
      <c r="B134">
        <v>958.16</v>
      </c>
      <c r="C134">
        <v>432.82100000000003</v>
      </c>
      <c r="D134">
        <v>1413.819</v>
      </c>
      <c r="E134">
        <v>956.88699999999994</v>
      </c>
      <c r="F134">
        <v>386.07499999999999</v>
      </c>
      <c r="G134">
        <v>1453.3030000000001</v>
      </c>
      <c r="H134">
        <v>0.45172109399999999</v>
      </c>
      <c r="I134">
        <v>1.4755565079999999</v>
      </c>
      <c r="J134">
        <f t="shared" si="48"/>
        <v>4.5417509841782812E-3</v>
      </c>
      <c r="K134">
        <f t="shared" si="49"/>
        <v>1.9496615593748031E-3</v>
      </c>
      <c r="L134">
        <f t="shared" si="50"/>
        <v>119.6506715753578</v>
      </c>
      <c r="M134">
        <f t="shared" si="51"/>
        <v>-28.373984123724494</v>
      </c>
    </row>
    <row r="135" spans="1:13" x14ac:dyDescent="0.2">
      <c r="B135">
        <v>957.50900000000001</v>
      </c>
      <c r="C135">
        <v>432.57</v>
      </c>
      <c r="D135">
        <v>1412.9349999999999</v>
      </c>
      <c r="E135">
        <v>955.91700000000003</v>
      </c>
      <c r="F135">
        <v>385.72</v>
      </c>
      <c r="G135">
        <v>1451.8710000000001</v>
      </c>
      <c r="H135">
        <v>0.451766167</v>
      </c>
      <c r="I135">
        <v>1.4756364959999999</v>
      </c>
      <c r="J135">
        <f t="shared" si="48"/>
        <v>4.5417474132586708E-3</v>
      </c>
      <c r="K135">
        <f t="shared" si="49"/>
        <v>1.9495653678051684E-3</v>
      </c>
      <c r="L135">
        <f t="shared" si="50"/>
        <v>119.64979125793084</v>
      </c>
      <c r="M135">
        <f t="shared" si="51"/>
        <v>-28.421921793273185</v>
      </c>
    </row>
    <row r="136" spans="1:13" x14ac:dyDescent="0.2">
      <c r="B136">
        <v>956.92899999999997</v>
      </c>
      <c r="C136">
        <v>432.267</v>
      </c>
      <c r="D136">
        <v>1411.894</v>
      </c>
      <c r="E136">
        <v>954.96199999999999</v>
      </c>
      <c r="F136">
        <v>385.30799999999999</v>
      </c>
      <c r="G136">
        <v>1450.3219999999999</v>
      </c>
      <c r="H136">
        <v>0.45172341300000002</v>
      </c>
      <c r="I136">
        <v>1.475442505</v>
      </c>
      <c r="J136">
        <f t="shared" si="48"/>
        <v>4.5412605544235696E-3</v>
      </c>
      <c r="K136">
        <f t="shared" si="49"/>
        <v>1.9493476083554805E-3</v>
      </c>
      <c r="L136">
        <f t="shared" si="50"/>
        <v>119.52976886489731</v>
      </c>
      <c r="M136">
        <f t="shared" si="51"/>
        <v>-28.530443575170317</v>
      </c>
    </row>
    <row r="137" spans="1:13" x14ac:dyDescent="0.2">
      <c r="B137">
        <v>956.35900000000004</v>
      </c>
      <c r="C137">
        <v>431.995</v>
      </c>
      <c r="D137">
        <v>1410.9549999999999</v>
      </c>
      <c r="E137">
        <v>954.03200000000004</v>
      </c>
      <c r="F137">
        <v>384.95699999999999</v>
      </c>
      <c r="G137">
        <v>1448.9970000000001</v>
      </c>
      <c r="H137">
        <v>0.45170783199999998</v>
      </c>
      <c r="I137">
        <v>1.475340573</v>
      </c>
      <c r="J137">
        <f t="shared" si="48"/>
        <v>4.5411179994351569E-3</v>
      </c>
      <c r="K137">
        <f t="shared" si="49"/>
        <v>1.949220344714595E-3</v>
      </c>
      <c r="L137">
        <f t="shared" si="50"/>
        <v>119.49462563730329</v>
      </c>
      <c r="M137">
        <f t="shared" si="51"/>
        <v>-28.593866205505858</v>
      </c>
    </row>
    <row r="138" spans="1:13" x14ac:dyDescent="0.2">
      <c r="B138">
        <v>955.80899999999997</v>
      </c>
      <c r="C138">
        <v>431.77699999999999</v>
      </c>
      <c r="D138">
        <v>1410.2539999999999</v>
      </c>
      <c r="E138">
        <v>953.12599999999998</v>
      </c>
      <c r="F138">
        <v>384.57400000000001</v>
      </c>
      <c r="G138">
        <v>1447.461</v>
      </c>
      <c r="H138">
        <v>0.45173960899999999</v>
      </c>
      <c r="I138">
        <v>1.475454679</v>
      </c>
      <c r="J138">
        <f t="shared" si="48"/>
        <v>4.5413973749384526E-3</v>
      </c>
      <c r="K138">
        <f t="shared" si="49"/>
        <v>1.9494200035111166E-3</v>
      </c>
      <c r="L138">
        <f t="shared" si="50"/>
        <v>119.56349840707348</v>
      </c>
      <c r="M138">
        <f t="shared" si="51"/>
        <v>-28.494364997172394</v>
      </c>
    </row>
    <row r="139" spans="1:13" x14ac:dyDescent="0.2">
      <c r="B139">
        <v>955.23800000000006</v>
      </c>
      <c r="C139">
        <v>431.68299999999999</v>
      </c>
      <c r="D139">
        <v>1409.3240000000001</v>
      </c>
      <c r="E139">
        <v>952.20100000000002</v>
      </c>
      <c r="F139">
        <v>384.24799999999999</v>
      </c>
      <c r="G139">
        <v>1446.069</v>
      </c>
      <c r="H139">
        <v>0.45191146199999999</v>
      </c>
      <c r="I139">
        <v>1.4753641580000001</v>
      </c>
      <c r="J139">
        <f t="shared" si="48"/>
        <v>4.5429487478740377E-3</v>
      </c>
      <c r="K139">
        <f t="shared" si="49"/>
        <v>1.9493995175083069E-3</v>
      </c>
      <c r="L139">
        <f t="shared" si="50"/>
        <v>119.94594908639122</v>
      </c>
      <c r="M139">
        <f t="shared" si="51"/>
        <v>-28.504574324630049</v>
      </c>
    </row>
    <row r="140" spans="1:13" x14ac:dyDescent="0.2">
      <c r="B140">
        <v>954.70799999999997</v>
      </c>
      <c r="C140">
        <v>431.36700000000002</v>
      </c>
      <c r="D140">
        <v>1408.43</v>
      </c>
      <c r="E140">
        <v>951.29899999999998</v>
      </c>
      <c r="F140">
        <v>383.90499999999997</v>
      </c>
      <c r="G140">
        <v>1444.6949999999999</v>
      </c>
      <c r="H140">
        <v>0.451831696</v>
      </c>
      <c r="I140">
        <v>1.475247346</v>
      </c>
      <c r="J140">
        <f t="shared" si="48"/>
        <v>4.5417435904938153E-3</v>
      </c>
      <c r="K140">
        <f t="shared" si="49"/>
        <v>1.949239394764328E-3</v>
      </c>
      <c r="L140">
        <f t="shared" si="50"/>
        <v>119.64884885460391</v>
      </c>
      <c r="M140">
        <f t="shared" si="51"/>
        <v>-28.584372494233069</v>
      </c>
    </row>
    <row r="142" spans="1:13" x14ac:dyDescent="0.2">
      <c r="A142" t="s">
        <v>17</v>
      </c>
      <c r="B142">
        <f>AVERAGE(B131:B140)</f>
        <v>957.45390000000009</v>
      </c>
      <c r="C142">
        <f t="shared" ref="C142:M142" si="52">AVERAGE(C131:C140)</f>
        <v>432.50820000000004</v>
      </c>
      <c r="D142">
        <f t="shared" si="52"/>
        <v>1412.2603999999999</v>
      </c>
      <c r="E142">
        <f t="shared" si="52"/>
        <v>955.6105</v>
      </c>
      <c r="F142">
        <f t="shared" si="52"/>
        <v>385.56670000000003</v>
      </c>
      <c r="G142">
        <f t="shared" si="52"/>
        <v>1451.0383999999997</v>
      </c>
      <c r="H142">
        <f t="shared" si="52"/>
        <v>0.4517277321</v>
      </c>
      <c r="I142">
        <f t="shared" si="52"/>
        <v>1.475017807</v>
      </c>
      <c r="J142">
        <f>AVERAGE(J131:J140)</f>
        <v>4.5416774645157506E-3</v>
      </c>
      <c r="K142">
        <f t="shared" si="52"/>
        <v>1.9496451723991621E-3</v>
      </c>
      <c r="L142">
        <f t="shared" si="52"/>
        <v>119.63254721323108</v>
      </c>
      <c r="M142">
        <f t="shared" si="52"/>
        <v>-28.382150675389806</v>
      </c>
    </row>
    <row r="143" spans="1:13" x14ac:dyDescent="0.2">
      <c r="A143" t="s">
        <v>18</v>
      </c>
      <c r="B143">
        <f>STDEV(B131:B140)</f>
        <v>2.0603177991109343</v>
      </c>
      <c r="C143">
        <f t="shared" ref="C143:M143" si="53">STDEV(C131:C140)</f>
        <v>0.84862186317975363</v>
      </c>
      <c r="D143">
        <f t="shared" si="53"/>
        <v>2.4678039360262325</v>
      </c>
      <c r="E143">
        <f t="shared" si="53"/>
        <v>3.0512983484266401</v>
      </c>
      <c r="F143">
        <f t="shared" si="53"/>
        <v>1.1802698420276729</v>
      </c>
      <c r="G143">
        <f t="shared" si="53"/>
        <v>4.2340636430423899</v>
      </c>
      <c r="H143">
        <f t="shared" si="53"/>
        <v>9.8871396480980286E-5</v>
      </c>
      <c r="I143">
        <f t="shared" si="53"/>
        <v>1.0701999747895726E-3</v>
      </c>
      <c r="J143">
        <f t="shared" si="53"/>
        <v>4.9799667458011205E-7</v>
      </c>
      <c r="K143">
        <f t="shared" si="53"/>
        <v>4.5309695804649833E-7</v>
      </c>
      <c r="L143">
        <f t="shared" si="53"/>
        <v>0.1227681379006114</v>
      </c>
      <c r="M143">
        <f t="shared" si="53"/>
        <v>0.22580369912692277</v>
      </c>
    </row>
    <row r="145" spans="1:13" x14ac:dyDescent="0.2">
      <c r="A145" t="s">
        <v>139</v>
      </c>
      <c r="C145" t="s">
        <v>133</v>
      </c>
    </row>
    <row r="146" spans="1:13" x14ac:dyDescent="0.2">
      <c r="A146" t="s">
        <v>136</v>
      </c>
    </row>
    <row r="148" spans="1:13" x14ac:dyDescent="0.2"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</row>
    <row r="149" spans="1:13" x14ac:dyDescent="0.2">
      <c r="E149">
        <v>961.35500000000002</v>
      </c>
      <c r="F149">
        <v>387.67500000000001</v>
      </c>
      <c r="G149">
        <v>1444.49</v>
      </c>
    </row>
    <row r="150" spans="1:13" x14ac:dyDescent="0.2">
      <c r="B150">
        <v>968.98900000000003</v>
      </c>
      <c r="C150">
        <v>437.66899999999998</v>
      </c>
      <c r="D150">
        <v>1421.194</v>
      </c>
      <c r="E150">
        <v>959.774</v>
      </c>
      <c r="F150">
        <v>387.209</v>
      </c>
      <c r="G150">
        <v>1454.567</v>
      </c>
      <c r="H150">
        <v>0.45167657999999999</v>
      </c>
      <c r="I150">
        <v>1.4666774890000001</v>
      </c>
      <c r="J150">
        <f>$K$44*H150/AVERAGE(F149/E149,F150/E150)</f>
        <v>4.5424285161145229E-3</v>
      </c>
      <c r="K150">
        <f>$L$44*I150/AVERAGE(G149/E149,G150/E150)</f>
        <v>1.950261994600249E-3</v>
      </c>
      <c r="L150">
        <f>(J150/$K$44-1)*1000</f>
        <v>119.81769946615795</v>
      </c>
      <c r="M150">
        <f>(K150/$L$44-1)*1000</f>
        <v>-28.074753478751102</v>
      </c>
    </row>
    <row r="151" spans="1:13" x14ac:dyDescent="0.2">
      <c r="B151">
        <v>967.56399999999996</v>
      </c>
      <c r="C151">
        <v>437.11200000000002</v>
      </c>
      <c r="D151">
        <v>1426.684</v>
      </c>
      <c r="E151">
        <v>958.12599999999998</v>
      </c>
      <c r="F151">
        <v>386.59800000000001</v>
      </c>
      <c r="G151">
        <v>1457.1790000000001</v>
      </c>
      <c r="H151">
        <v>0.45176558</v>
      </c>
      <c r="I151">
        <v>1.474511948</v>
      </c>
      <c r="J151">
        <f t="shared" ref="J151:J159" si="54">$K$44*H151/AVERAGE(F150/E150,F151/E151)</f>
        <v>4.542000650203994E-3</v>
      </c>
      <c r="K151">
        <f t="shared" ref="K151:K159" si="55">$L$44*I151/AVERAGE(G150/E150,G151/E151)</f>
        <v>1.9488580457467989E-3</v>
      </c>
      <c r="L151">
        <f t="shared" ref="L151:L159" si="56">(J151/$K$44-1)*1000</f>
        <v>119.71222024553651</v>
      </c>
      <c r="M151">
        <f t="shared" ref="M151:M159" si="57">(K151/$L$44-1)*1000</f>
        <v>-28.774420159058955</v>
      </c>
    </row>
    <row r="152" spans="1:13" x14ac:dyDescent="0.2">
      <c r="B152">
        <v>966.476</v>
      </c>
      <c r="C152">
        <v>436.61500000000001</v>
      </c>
      <c r="D152">
        <v>1428.759</v>
      </c>
      <c r="E152">
        <v>956.83100000000002</v>
      </c>
      <c r="F152">
        <v>386.08800000000002</v>
      </c>
      <c r="G152">
        <v>1458.193</v>
      </c>
      <c r="H152">
        <v>0.45175922499999999</v>
      </c>
      <c r="I152">
        <v>1.4783180570000001</v>
      </c>
      <c r="J152">
        <f t="shared" si="54"/>
        <v>4.541546674418858E-3</v>
      </c>
      <c r="K152">
        <f t="shared" si="55"/>
        <v>1.948465511790664E-3</v>
      </c>
      <c r="L152">
        <f t="shared" si="56"/>
        <v>119.60030431388869</v>
      </c>
      <c r="M152">
        <f t="shared" si="57"/>
        <v>-28.970041907901312</v>
      </c>
    </row>
    <row r="153" spans="1:13" x14ac:dyDescent="0.2">
      <c r="B153">
        <v>965.66600000000005</v>
      </c>
      <c r="C153">
        <v>436.31799999999998</v>
      </c>
      <c r="D153">
        <v>1429.962</v>
      </c>
      <c r="E153">
        <v>955.74300000000005</v>
      </c>
      <c r="F153">
        <v>385.63900000000001</v>
      </c>
      <c r="G153">
        <v>1458.62</v>
      </c>
      <c r="H153">
        <v>0.45183094299999998</v>
      </c>
      <c r="I153">
        <v>1.4808032609999999</v>
      </c>
      <c r="J153">
        <f t="shared" si="54"/>
        <v>4.5422527812959378E-3</v>
      </c>
      <c r="K153">
        <f t="shared" si="55"/>
        <v>1.948349840335129E-3</v>
      </c>
      <c r="L153">
        <f t="shared" si="56"/>
        <v>119.77437661373091</v>
      </c>
      <c r="M153">
        <f t="shared" si="57"/>
        <v>-29.027687500261521</v>
      </c>
    </row>
    <row r="154" spans="1:13" x14ac:dyDescent="0.2">
      <c r="B154">
        <v>964.98599999999999</v>
      </c>
      <c r="C154">
        <v>436.05500000000001</v>
      </c>
      <c r="D154">
        <v>1430.5820000000001</v>
      </c>
      <c r="E154">
        <v>954.73900000000003</v>
      </c>
      <c r="F154">
        <v>385.26799999999997</v>
      </c>
      <c r="G154">
        <v>1458.5719999999999</v>
      </c>
      <c r="H154">
        <v>0.451877378</v>
      </c>
      <c r="I154">
        <v>1.4824905340000001</v>
      </c>
      <c r="J154">
        <f t="shared" si="54"/>
        <v>4.5425772873982457E-3</v>
      </c>
      <c r="K154">
        <f t="shared" si="55"/>
        <v>1.9481834216854379E-3</v>
      </c>
      <c r="L154">
        <f t="shared" si="56"/>
        <v>119.85437515980823</v>
      </c>
      <c r="M154">
        <f t="shared" si="57"/>
        <v>-29.110623273800982</v>
      </c>
    </row>
    <row r="155" spans="1:13" x14ac:dyDescent="0.2">
      <c r="B155">
        <v>964.35799999999995</v>
      </c>
      <c r="C155">
        <v>435.72500000000002</v>
      </c>
      <c r="D155">
        <v>1430.8630000000001</v>
      </c>
      <c r="E155">
        <v>953.76900000000001</v>
      </c>
      <c r="F155">
        <v>384.89100000000002</v>
      </c>
      <c r="G155">
        <v>1458.299</v>
      </c>
      <c r="H155">
        <v>0.45182935099999999</v>
      </c>
      <c r="I155">
        <v>1.4837459989999999</v>
      </c>
      <c r="J155">
        <f t="shared" si="54"/>
        <v>4.5418082952538271E-3</v>
      </c>
      <c r="K155">
        <f t="shared" si="55"/>
        <v>1.9480330716834177E-3</v>
      </c>
      <c r="L155">
        <f t="shared" si="56"/>
        <v>119.6648001316012</v>
      </c>
      <c r="M155">
        <f t="shared" si="57"/>
        <v>-29.185551136407305</v>
      </c>
    </row>
    <row r="156" spans="1:13" x14ac:dyDescent="0.2">
      <c r="B156">
        <v>963.75300000000004</v>
      </c>
      <c r="C156">
        <v>435.46499999999997</v>
      </c>
      <c r="D156">
        <v>1430.9280000000001</v>
      </c>
      <c r="E156">
        <v>952.78700000000003</v>
      </c>
      <c r="F156">
        <v>384.48899999999998</v>
      </c>
      <c r="G156">
        <v>1457.6030000000001</v>
      </c>
      <c r="H156">
        <v>0.45184239999999998</v>
      </c>
      <c r="I156">
        <v>1.484745051</v>
      </c>
      <c r="J156">
        <f t="shared" si="54"/>
        <v>4.5418881080665592E-3</v>
      </c>
      <c r="K156">
        <f t="shared" si="55"/>
        <v>1.9479982436914709E-3</v>
      </c>
      <c r="L156">
        <f t="shared" si="56"/>
        <v>119.68447590636022</v>
      </c>
      <c r="M156">
        <f t="shared" si="57"/>
        <v>-29.202907883732809</v>
      </c>
    </row>
    <row r="157" spans="1:13" x14ac:dyDescent="0.2">
      <c r="B157">
        <v>963.17</v>
      </c>
      <c r="C157">
        <v>435.197</v>
      </c>
      <c r="D157">
        <v>1430.915</v>
      </c>
      <c r="E157">
        <v>951.85299999999995</v>
      </c>
      <c r="F157">
        <v>384.149</v>
      </c>
      <c r="G157">
        <v>1456.9110000000001</v>
      </c>
      <c r="H157">
        <v>0.45183758299999999</v>
      </c>
      <c r="I157">
        <v>1.48563044</v>
      </c>
      <c r="J157">
        <f t="shared" si="54"/>
        <v>4.5416552572002571E-3</v>
      </c>
      <c r="K157">
        <f t="shared" si="55"/>
        <v>1.9481284319983715E-3</v>
      </c>
      <c r="L157">
        <f t="shared" si="56"/>
        <v>119.62707257673233</v>
      </c>
      <c r="M157">
        <f t="shared" si="57"/>
        <v>-29.138027727821036</v>
      </c>
    </row>
    <row r="158" spans="1:13" x14ac:dyDescent="0.2">
      <c r="B158">
        <v>962.59699999999998</v>
      </c>
      <c r="C158">
        <v>434.96600000000001</v>
      </c>
      <c r="D158">
        <v>1430.8420000000001</v>
      </c>
      <c r="E158">
        <v>950.93</v>
      </c>
      <c r="F158">
        <v>383.79</v>
      </c>
      <c r="G158">
        <v>1456.3879999999999</v>
      </c>
      <c r="H158">
        <v>0.45186722600000001</v>
      </c>
      <c r="I158">
        <v>1.4864389570000001</v>
      </c>
      <c r="J158">
        <f t="shared" si="54"/>
        <v>4.5416551202040025E-3</v>
      </c>
      <c r="K158">
        <f t="shared" si="55"/>
        <v>1.9481002927565221E-3</v>
      </c>
      <c r="L158">
        <f t="shared" si="56"/>
        <v>119.62703880386604</v>
      </c>
      <c r="M158">
        <f t="shared" si="57"/>
        <v>-29.152051094756935</v>
      </c>
    </row>
    <row r="159" spans="1:13" x14ac:dyDescent="0.2">
      <c r="B159">
        <v>962.04</v>
      </c>
      <c r="C159">
        <v>434.73500000000001</v>
      </c>
      <c r="D159">
        <v>1430.6469999999999</v>
      </c>
      <c r="E159">
        <v>949.995</v>
      </c>
      <c r="F159">
        <v>383.40199999999999</v>
      </c>
      <c r="G159">
        <v>1455.52</v>
      </c>
      <c r="H159">
        <v>0.451888821</v>
      </c>
      <c r="I159">
        <v>1.4870979419999999</v>
      </c>
      <c r="J159">
        <f t="shared" si="54"/>
        <v>4.5418552762743524E-3</v>
      </c>
      <c r="K159">
        <f t="shared" si="55"/>
        <v>1.9479910543411375E-3</v>
      </c>
      <c r="L159">
        <f t="shared" si="56"/>
        <v>119.67638208124254</v>
      </c>
      <c r="M159">
        <f t="shared" si="57"/>
        <v>-29.206490741376822</v>
      </c>
    </row>
    <row r="161" spans="1:26" x14ac:dyDescent="0.2">
      <c r="A161" t="s">
        <v>17</v>
      </c>
      <c r="B161">
        <f>AVERAGE(B150:B159)</f>
        <v>964.95990000000018</v>
      </c>
      <c r="C161">
        <f t="shared" ref="C161:I161" si="58">AVERAGE(C150:C159)</f>
        <v>435.98570000000001</v>
      </c>
      <c r="D161">
        <f t="shared" si="58"/>
        <v>1429.1376</v>
      </c>
      <c r="E161">
        <f t="shared" si="58"/>
        <v>954.4547</v>
      </c>
      <c r="F161">
        <f t="shared" si="58"/>
        <v>385.15230000000003</v>
      </c>
      <c r="G161">
        <f t="shared" si="58"/>
        <v>1457.1851999999999</v>
      </c>
      <c r="H161">
        <f t="shared" si="58"/>
        <v>0.45181750869999993</v>
      </c>
      <c r="I161">
        <f t="shared" si="58"/>
        <v>1.4810459678000001</v>
      </c>
      <c r="J161">
        <f>AVERAGE(J150:J159)</f>
        <v>4.5419667966430568E-3</v>
      </c>
      <c r="K161">
        <f>AVERAGE(K150:K159)</f>
        <v>1.9484369908629201E-3</v>
      </c>
      <c r="L161">
        <f>AVERAGE(L150:L159)</f>
        <v>119.70387452989246</v>
      </c>
      <c r="M161">
        <f>AVERAGE(M150:M159)</f>
        <v>-28.984255490386875</v>
      </c>
    </row>
    <row r="162" spans="1:26" x14ac:dyDescent="0.2">
      <c r="A162" t="s">
        <v>18</v>
      </c>
      <c r="B162">
        <f>STDEV(B150:B159)</f>
        <v>2.2346898094466061</v>
      </c>
      <c r="C162">
        <f t="shared" ref="C162:M162" si="59">STDEV(C150:C159)</f>
        <v>0.95326771918723829</v>
      </c>
      <c r="D162">
        <f t="shared" si="59"/>
        <v>3.1011674217587744</v>
      </c>
      <c r="E162">
        <f t="shared" si="59"/>
        <v>3.1884065351415574</v>
      </c>
      <c r="F162">
        <f t="shared" si="59"/>
        <v>1.2418681313068498</v>
      </c>
      <c r="G162">
        <f t="shared" si="59"/>
        <v>1.3642762672322912</v>
      </c>
      <c r="H162">
        <f t="shared" si="59"/>
        <v>6.5353177265362459E-5</v>
      </c>
      <c r="I162">
        <f t="shared" si="59"/>
        <v>6.3808329984362377E-3</v>
      </c>
      <c r="J162">
        <f t="shared" si="59"/>
        <v>3.4693422418791862E-7</v>
      </c>
      <c r="K162">
        <f t="shared" si="59"/>
        <v>6.9471938342140207E-7</v>
      </c>
      <c r="L162">
        <f t="shared" si="59"/>
        <v>8.552761665222168E-2</v>
      </c>
      <c r="M162">
        <f t="shared" si="59"/>
        <v>0.34621774400793709</v>
      </c>
    </row>
    <row r="164" spans="1:26" x14ac:dyDescent="0.2">
      <c r="A164" s="1" t="s">
        <v>155</v>
      </c>
    </row>
    <row r="166" spans="1:26" x14ac:dyDescent="0.2">
      <c r="A166" t="s">
        <v>140</v>
      </c>
      <c r="C166" t="s">
        <v>78</v>
      </c>
    </row>
    <row r="167" spans="1:26" x14ac:dyDescent="0.2">
      <c r="A167" t="s">
        <v>141</v>
      </c>
    </row>
    <row r="169" spans="1:26" x14ac:dyDescent="0.2"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7</v>
      </c>
      <c r="J169" t="s">
        <v>8</v>
      </c>
      <c r="K169" t="s">
        <v>9</v>
      </c>
      <c r="L169" t="s">
        <v>10</v>
      </c>
      <c r="M169" t="s">
        <v>11</v>
      </c>
      <c r="N169" t="s">
        <v>12</v>
      </c>
      <c r="O169" t="s">
        <v>13</v>
      </c>
      <c r="P169" t="s">
        <v>14</v>
      </c>
      <c r="Q169" t="s">
        <v>15</v>
      </c>
      <c r="R169" t="s">
        <v>16</v>
      </c>
      <c r="T169" t="s">
        <v>150</v>
      </c>
      <c r="U169" t="s">
        <v>151</v>
      </c>
      <c r="W169" t="s">
        <v>8</v>
      </c>
      <c r="X169" t="s">
        <v>9</v>
      </c>
      <c r="Y169" t="s">
        <v>152</v>
      </c>
      <c r="Z169" t="s">
        <v>153</v>
      </c>
    </row>
    <row r="170" spans="1:26" x14ac:dyDescent="0.2">
      <c r="E170">
        <v>4070.174</v>
      </c>
      <c r="F170">
        <v>3130.7150000000001</v>
      </c>
      <c r="G170">
        <v>2905.4470000000001</v>
      </c>
    </row>
    <row r="171" spans="1:26" x14ac:dyDescent="0.2">
      <c r="B171">
        <v>4006.01</v>
      </c>
      <c r="C171">
        <v>4144.7460000000001</v>
      </c>
      <c r="D171">
        <v>2876.203</v>
      </c>
      <c r="E171">
        <v>4094.5140000000001</v>
      </c>
      <c r="F171">
        <v>3149.6880000000001</v>
      </c>
      <c r="G171">
        <v>2922.6790000000001</v>
      </c>
      <c r="H171">
        <v>1.0346317979999999</v>
      </c>
      <c r="I171">
        <v>0.71797191100000002</v>
      </c>
      <c r="J171">
        <v>1.0405698999999999E-2</v>
      </c>
      <c r="K171">
        <v>2.0332789999999998E-3</v>
      </c>
      <c r="L171">
        <v>345.04855762102</v>
      </c>
      <c r="M171">
        <v>5.8149718540400004</v>
      </c>
      <c r="N171">
        <v>345.04855762102</v>
      </c>
      <c r="O171">
        <v>5.8149718540400004</v>
      </c>
      <c r="P171">
        <v>-0.42819591462000001</v>
      </c>
      <c r="Q171">
        <v>362.87900380395001</v>
      </c>
      <c r="R171">
        <v>-0.22097199229</v>
      </c>
      <c r="T171">
        <f>AVERAGE(F170/E170,F171/E171)</f>
        <v>0.76921521726467001</v>
      </c>
      <c r="U171">
        <f>AVERAGE(G170/E170,G171/E171)</f>
        <v>0.7138210822665001</v>
      </c>
      <c r="W171">
        <f>$AC$2*H171/T171</f>
        <v>1.0401125785322748E-2</v>
      </c>
      <c r="X171">
        <f>$AD$2*I171/U171</f>
        <v>2.0332650222177734E-3</v>
      </c>
      <c r="Y171">
        <f>(H171/T171-1)*1000</f>
        <v>345.04853099390243</v>
      </c>
      <c r="Z171">
        <f>(I171/U171-1)*1000</f>
        <v>5.8149427589337943</v>
      </c>
    </row>
    <row r="172" spans="1:26" x14ac:dyDescent="0.2">
      <c r="B172">
        <v>4014.1370000000002</v>
      </c>
      <c r="C172">
        <v>4153.0820000000003</v>
      </c>
      <c r="D172">
        <v>2881.931</v>
      </c>
      <c r="E172">
        <v>4095.0160000000001</v>
      </c>
      <c r="F172">
        <v>3150.0729999999999</v>
      </c>
      <c r="G172">
        <v>2923.1089999999999</v>
      </c>
      <c r="H172">
        <v>1.034613875</v>
      </c>
      <c r="I172">
        <v>0.71794538399999996</v>
      </c>
      <c r="J172">
        <v>1.0405105E-2</v>
      </c>
      <c r="K172">
        <v>2.0332290000000001E-3</v>
      </c>
      <c r="L172">
        <v>344.97175828096999</v>
      </c>
      <c r="M172">
        <v>5.7901216249500003</v>
      </c>
      <c r="N172">
        <v>344.97175828096999</v>
      </c>
      <c r="O172">
        <v>5.7901216249500003</v>
      </c>
      <c r="P172">
        <v>-0.45163998785999998</v>
      </c>
      <c r="Q172">
        <v>362.79886323907999</v>
      </c>
      <c r="R172">
        <v>-0.23307171065000001</v>
      </c>
      <c r="T172">
        <f t="shared" ref="T172:T180" si="60">AVERAGE(F171/E171,F172/E172)</f>
        <v>0.76924573205924984</v>
      </c>
      <c r="U172">
        <f t="shared" ref="U172:U180" si="61">AVERAGE(G171/E171,G172/E172)</f>
        <v>0.71381239162772747</v>
      </c>
      <c r="W172">
        <f t="shared" ref="W172:W180" si="62">$AC$2*H172/T172</f>
        <v>1.0400533016374631E-2</v>
      </c>
      <c r="X172">
        <f t="shared" ref="X172:X180" si="63">$AD$2*I172/U172</f>
        <v>2.0332146529248537E-3</v>
      </c>
      <c r="Y172">
        <f t="shared" ref="Y172:Z180" si="64">(H172/T172-1)*1000</f>
        <v>344.97187554146944</v>
      </c>
      <c r="Z172">
        <f t="shared" si="64"/>
        <v>5.7900260919370172</v>
      </c>
    </row>
    <row r="173" spans="1:26" x14ac:dyDescent="0.2">
      <c r="B173">
        <v>4013.5770000000002</v>
      </c>
      <c r="C173">
        <v>4152.576</v>
      </c>
      <c r="D173">
        <v>2881.5889999999999</v>
      </c>
      <c r="E173">
        <v>4091.8820000000001</v>
      </c>
      <c r="F173">
        <v>3147.6610000000001</v>
      </c>
      <c r="G173">
        <v>2920.875</v>
      </c>
      <c r="H173">
        <v>1.0346321620000001</v>
      </c>
      <c r="I173">
        <v>0.71796040299999997</v>
      </c>
      <c r="J173">
        <v>1.0405294000000001E-2</v>
      </c>
      <c r="K173">
        <v>2.0332449999999999E-3</v>
      </c>
      <c r="L173">
        <v>344.99618680310999</v>
      </c>
      <c r="M173">
        <v>5.7983210386800002</v>
      </c>
      <c r="N173">
        <v>344.99618680310999</v>
      </c>
      <c r="O173">
        <v>5.7983210386800002</v>
      </c>
      <c r="P173">
        <v>-0.44388557115999999</v>
      </c>
      <c r="Q173">
        <v>362.82434662230003</v>
      </c>
      <c r="R173">
        <v>-0.22906956419999999</v>
      </c>
      <c r="T173">
        <f t="shared" si="60"/>
        <v>0.76924544553339502</v>
      </c>
      <c r="U173">
        <f t="shared" si="61"/>
        <v>0.71382152326718573</v>
      </c>
      <c r="W173">
        <f t="shared" si="62"/>
        <v>1.040072072182645E-2</v>
      </c>
      <c r="X173">
        <f t="shared" si="63"/>
        <v>2.0332311759295673E-3</v>
      </c>
      <c r="Y173">
        <f t="shared" si="64"/>
        <v>344.99614915832979</v>
      </c>
      <c r="Z173">
        <f t="shared" si="64"/>
        <v>5.7981996870455355</v>
      </c>
    </row>
    <row r="174" spans="1:26" x14ac:dyDescent="0.2">
      <c r="B174">
        <v>4011.3270000000002</v>
      </c>
      <c r="C174">
        <v>4150.1869999999999</v>
      </c>
      <c r="D174">
        <v>2879.9389999999999</v>
      </c>
      <c r="E174">
        <v>4087.8</v>
      </c>
      <c r="F174">
        <v>3144.6149999999998</v>
      </c>
      <c r="G174">
        <v>2918.1709999999998</v>
      </c>
      <c r="H174">
        <v>1.034617149</v>
      </c>
      <c r="I174">
        <v>0.71795179200000003</v>
      </c>
      <c r="J174">
        <v>1.0404991000000001E-2</v>
      </c>
      <c r="K174">
        <v>2.0331469999999999E-3</v>
      </c>
      <c r="L174">
        <v>344.95703406043998</v>
      </c>
      <c r="M174">
        <v>5.7495637766699996</v>
      </c>
      <c r="N174">
        <v>344.95703406043998</v>
      </c>
      <c r="O174">
        <v>5.7495637766699996</v>
      </c>
      <c r="P174">
        <v>-0.49220330043999999</v>
      </c>
      <c r="Q174">
        <v>362.78445977962002</v>
      </c>
      <c r="R174">
        <v>-0.25400716238999999</v>
      </c>
      <c r="T174">
        <f t="shared" si="60"/>
        <v>0.76925680570013966</v>
      </c>
      <c r="U174">
        <f t="shared" si="61"/>
        <v>0.7138475682504104</v>
      </c>
      <c r="W174">
        <f t="shared" si="62"/>
        <v>1.0400416209799217E-2</v>
      </c>
      <c r="X174">
        <f t="shared" si="63"/>
        <v>2.0331326076944165E-3</v>
      </c>
      <c r="Y174">
        <f t="shared" si="64"/>
        <v>344.95677039651594</v>
      </c>
      <c r="Z174">
        <f t="shared" si="64"/>
        <v>5.7494399814919106</v>
      </c>
    </row>
    <row r="175" spans="1:26" x14ac:dyDescent="0.2">
      <c r="B175">
        <v>4008.5450000000001</v>
      </c>
      <c r="C175">
        <v>4147.4440000000004</v>
      </c>
      <c r="D175">
        <v>2878.1320000000001</v>
      </c>
      <c r="E175">
        <v>4083.538</v>
      </c>
      <c r="F175">
        <v>3141.2710000000002</v>
      </c>
      <c r="G175">
        <v>2915.0970000000002</v>
      </c>
      <c r="H175">
        <v>1.0346505930000001</v>
      </c>
      <c r="I175">
        <v>0.71799918500000004</v>
      </c>
      <c r="J175">
        <v>1.0405278E-2</v>
      </c>
      <c r="K175">
        <v>2.0332190000000002E-3</v>
      </c>
      <c r="L175">
        <v>344.99412004658001</v>
      </c>
      <c r="M175">
        <v>5.7851902799000001</v>
      </c>
      <c r="N175">
        <v>344.99412004658001</v>
      </c>
      <c r="O175">
        <v>5.7851902799000001</v>
      </c>
      <c r="P175">
        <v>-0.45707425057000001</v>
      </c>
      <c r="Q175">
        <v>362.82252465381998</v>
      </c>
      <c r="R175">
        <v>-0.23587640705999999</v>
      </c>
      <c r="T175">
        <f t="shared" si="60"/>
        <v>0.76926030545819535</v>
      </c>
      <c r="U175">
        <f t="shared" si="61"/>
        <v>0.71386937898984781</v>
      </c>
      <c r="W175">
        <f t="shared" si="62"/>
        <v>1.0400705084924597E-2</v>
      </c>
      <c r="X175">
        <f t="shared" si="63"/>
        <v>2.0332046955330255E-3</v>
      </c>
      <c r="Y175">
        <f t="shared" si="64"/>
        <v>344.99412703185038</v>
      </c>
      <c r="Z175">
        <f t="shared" si="64"/>
        <v>5.7851003722781957</v>
      </c>
    </row>
    <row r="176" spans="1:26" x14ac:dyDescent="0.2">
      <c r="B176">
        <v>4005.55</v>
      </c>
      <c r="C176">
        <v>4144.2889999999998</v>
      </c>
      <c r="D176">
        <v>2875.779</v>
      </c>
      <c r="E176">
        <v>4078.9789999999998</v>
      </c>
      <c r="F176">
        <v>3137.77</v>
      </c>
      <c r="G176">
        <v>2911.8090000000002</v>
      </c>
      <c r="H176">
        <v>1.0346368180000001</v>
      </c>
      <c r="I176">
        <v>0.71794871500000002</v>
      </c>
      <c r="J176">
        <v>1.0405236E-2</v>
      </c>
      <c r="K176">
        <v>2.0330980000000001E-3</v>
      </c>
      <c r="L176">
        <v>344.98871967483001</v>
      </c>
      <c r="M176">
        <v>5.72564582537</v>
      </c>
      <c r="N176">
        <v>344.98871967483001</v>
      </c>
      <c r="O176">
        <v>5.72564582537</v>
      </c>
      <c r="P176">
        <v>-0.51696395602</v>
      </c>
      <c r="Q176">
        <v>362.81844167241002</v>
      </c>
      <c r="R176">
        <v>-0.26678678210000001</v>
      </c>
      <c r="T176">
        <f t="shared" si="60"/>
        <v>0.76925303841510084</v>
      </c>
      <c r="U176">
        <f t="shared" si="61"/>
        <v>0.71386142059931501</v>
      </c>
      <c r="W176">
        <f t="shared" si="62"/>
        <v>1.040066486626586E-2</v>
      </c>
      <c r="X176">
        <f t="shared" si="63"/>
        <v>2.0330844416951003E-3</v>
      </c>
      <c r="Y176">
        <f t="shared" si="64"/>
        <v>344.98892605178645</v>
      </c>
      <c r="Z176">
        <f t="shared" si="64"/>
        <v>5.7256132391263481</v>
      </c>
    </row>
    <row r="177" spans="1:26" x14ac:dyDescent="0.2">
      <c r="B177">
        <v>4002.4380000000001</v>
      </c>
      <c r="C177">
        <v>4141.0389999999998</v>
      </c>
      <c r="D177">
        <v>2873.6089999999999</v>
      </c>
      <c r="E177">
        <v>4074.239</v>
      </c>
      <c r="F177">
        <v>3134.1460000000002</v>
      </c>
      <c r="G177">
        <v>2908.8440000000001</v>
      </c>
      <c r="H177">
        <v>1.0346292619999999</v>
      </c>
      <c r="I177">
        <v>0.71796455100000001</v>
      </c>
      <c r="J177">
        <v>1.0405115E-2</v>
      </c>
      <c r="K177">
        <v>2.0330090000000001E-3</v>
      </c>
      <c r="L177">
        <v>344.97301092389</v>
      </c>
      <c r="M177">
        <v>5.6811958468999997</v>
      </c>
      <c r="N177">
        <v>344.97301092389</v>
      </c>
      <c r="O177">
        <v>5.6811958468999997</v>
      </c>
      <c r="P177">
        <v>-0.56142882898000002</v>
      </c>
      <c r="Q177">
        <v>362.80310686783002</v>
      </c>
      <c r="R177">
        <v>-0.28973664663999998</v>
      </c>
      <c r="T177">
        <f t="shared" si="60"/>
        <v>0.7692565086509906</v>
      </c>
      <c r="U177">
        <f t="shared" si="61"/>
        <v>0.71390869759030784</v>
      </c>
      <c r="W177">
        <f t="shared" si="62"/>
        <v>1.0400541991058651E-2</v>
      </c>
      <c r="X177">
        <f t="shared" si="63"/>
        <v>2.0329946466249573E-3</v>
      </c>
      <c r="Y177">
        <f t="shared" si="64"/>
        <v>344.97303612598773</v>
      </c>
      <c r="Z177">
        <f t="shared" si="64"/>
        <v>5.6811934402565267</v>
      </c>
    </row>
    <row r="178" spans="1:26" x14ac:dyDescent="0.2">
      <c r="B178">
        <v>3999.18</v>
      </c>
      <c r="C178">
        <v>4137.8270000000002</v>
      </c>
      <c r="D178">
        <v>2871.777</v>
      </c>
      <c r="E178">
        <v>4069.5430000000001</v>
      </c>
      <c r="F178">
        <v>3130.57</v>
      </c>
      <c r="G178">
        <v>2905.3560000000002</v>
      </c>
      <c r="H178">
        <v>1.0346689529999999</v>
      </c>
      <c r="I178">
        <v>0.71809139399999999</v>
      </c>
      <c r="J178">
        <v>1.0405417E-2</v>
      </c>
      <c r="K178">
        <v>2.0332689999999999E-3</v>
      </c>
      <c r="L178">
        <v>345.01207045394</v>
      </c>
      <c r="M178">
        <v>5.8098625118199996</v>
      </c>
      <c r="N178">
        <v>345.01207045394</v>
      </c>
      <c r="O178">
        <v>5.8098625118199996</v>
      </c>
      <c r="P178">
        <v>-0.43258572369999998</v>
      </c>
      <c r="Q178">
        <v>362.84074936372002</v>
      </c>
      <c r="R178">
        <v>-0.22323760577999999</v>
      </c>
      <c r="T178">
        <f t="shared" si="60"/>
        <v>0.76926371813802907</v>
      </c>
      <c r="U178">
        <f t="shared" si="61"/>
        <v>0.71394346287372601</v>
      </c>
      <c r="W178">
        <f t="shared" si="62"/>
        <v>1.0400843505293307E-2</v>
      </c>
      <c r="X178">
        <f t="shared" si="63"/>
        <v>2.0332548027503857E-3</v>
      </c>
      <c r="Y178">
        <f t="shared" si="64"/>
        <v>345.01202722048731</v>
      </c>
      <c r="Z178">
        <f t="shared" si="64"/>
        <v>5.8098873958141173</v>
      </c>
    </row>
    <row r="179" spans="1:26" x14ac:dyDescent="0.2">
      <c r="B179">
        <v>3996.0720000000001</v>
      </c>
      <c r="C179">
        <v>4134.6189999999997</v>
      </c>
      <c r="D179">
        <v>2869.33</v>
      </c>
      <c r="E179">
        <v>4064.9290000000001</v>
      </c>
      <c r="F179">
        <v>3126.9720000000002</v>
      </c>
      <c r="G179">
        <v>2902.0810000000001</v>
      </c>
      <c r="H179">
        <v>1.034670827</v>
      </c>
      <c r="I179">
        <v>0.71803751199999999</v>
      </c>
      <c r="J179">
        <v>1.0405454999999999E-2</v>
      </c>
      <c r="K179">
        <v>2.0331569999999998E-3</v>
      </c>
      <c r="L179">
        <v>345.01702555909998</v>
      </c>
      <c r="M179">
        <v>5.7544879888700002</v>
      </c>
      <c r="N179">
        <v>345.01702555909998</v>
      </c>
      <c r="O179">
        <v>5.7544879888700002</v>
      </c>
      <c r="P179">
        <v>-0.48848880478000001</v>
      </c>
      <c r="Q179">
        <v>362.84745036082001</v>
      </c>
      <c r="R179">
        <v>-0.25209002758999999</v>
      </c>
      <c r="T179">
        <f t="shared" si="60"/>
        <v>0.76926221793124783</v>
      </c>
      <c r="U179">
        <f t="shared" si="61"/>
        <v>0.71392919058746496</v>
      </c>
      <c r="W179">
        <f t="shared" si="62"/>
        <v>1.0400882627025605E-2</v>
      </c>
      <c r="X179">
        <f t="shared" si="63"/>
        <v>2.0331428815523792E-3</v>
      </c>
      <c r="Y179">
        <f t="shared" si="64"/>
        <v>345.01708634866679</v>
      </c>
      <c r="Z179">
        <f t="shared" si="64"/>
        <v>5.7545222505253069</v>
      </c>
    </row>
    <row r="180" spans="1:26" x14ac:dyDescent="0.2">
      <c r="B180">
        <v>3992.7420000000002</v>
      </c>
      <c r="C180">
        <v>4131.0889999999999</v>
      </c>
      <c r="D180">
        <v>2866.9670000000001</v>
      </c>
      <c r="E180">
        <v>4060.1480000000001</v>
      </c>
      <c r="F180">
        <v>3123.3609999999999</v>
      </c>
      <c r="G180">
        <v>2898.7460000000001</v>
      </c>
      <c r="H180">
        <v>1.0346494230000001</v>
      </c>
      <c r="I180">
        <v>0.71804464400000001</v>
      </c>
      <c r="J180">
        <v>1.0405209E-2</v>
      </c>
      <c r="K180">
        <v>2.0331429999999998E-3</v>
      </c>
      <c r="L180">
        <v>344.98515237705999</v>
      </c>
      <c r="M180">
        <v>5.7475601338100004</v>
      </c>
      <c r="N180">
        <v>344.98515237705999</v>
      </c>
      <c r="O180">
        <v>5.7475601338100004</v>
      </c>
      <c r="P180">
        <v>-0.49480706861000001</v>
      </c>
      <c r="Q180">
        <v>362.81409958541002</v>
      </c>
      <c r="R180">
        <v>-0.25535102780000002</v>
      </c>
      <c r="T180">
        <f t="shared" si="60"/>
        <v>0.76926446842759011</v>
      </c>
      <c r="U180">
        <f t="shared" si="61"/>
        <v>0.71394117817034175</v>
      </c>
      <c r="W180">
        <f t="shared" si="62"/>
        <v>1.040063703900268E-2</v>
      </c>
      <c r="X180">
        <f t="shared" si="63"/>
        <v>2.033128937743882E-3</v>
      </c>
      <c r="Y180">
        <f t="shared" si="64"/>
        <v>344.9853274971457</v>
      </c>
      <c r="Z180">
        <f t="shared" si="64"/>
        <v>5.7476245314416197</v>
      </c>
    </row>
    <row r="182" spans="1:26" x14ac:dyDescent="0.2">
      <c r="A182" t="s">
        <v>17</v>
      </c>
      <c r="B182">
        <f>AVERAGE(B171:B180)</f>
        <v>4004.9578000000001</v>
      </c>
      <c r="C182">
        <f>AVERAGE(C171:C180)</f>
        <v>4143.6898000000001</v>
      </c>
      <c r="D182">
        <f t="shared" ref="D182:R182" si="65">AVERAGE(D171:D180)</f>
        <v>2875.5256000000004</v>
      </c>
      <c r="E182">
        <f t="shared" si="65"/>
        <v>4080.0588000000002</v>
      </c>
      <c r="F182">
        <f t="shared" si="65"/>
        <v>3138.6127000000006</v>
      </c>
      <c r="G182">
        <f t="shared" si="65"/>
        <v>2912.6767</v>
      </c>
      <c r="H182">
        <f t="shared" si="65"/>
        <v>1.034640086</v>
      </c>
      <c r="I182">
        <f t="shared" si="65"/>
        <v>0.71799154909999996</v>
      </c>
      <c r="J182">
        <f t="shared" si="65"/>
        <v>1.0405279899999998E-2</v>
      </c>
      <c r="K182">
        <f t="shared" si="65"/>
        <v>2.0331795000000001E-3</v>
      </c>
      <c r="L182">
        <f t="shared" si="65"/>
        <v>344.99436358009399</v>
      </c>
      <c r="M182">
        <f t="shared" si="65"/>
        <v>5.7656920881009999</v>
      </c>
      <c r="N182">
        <f t="shared" si="65"/>
        <v>344.99436358009399</v>
      </c>
      <c r="O182">
        <f t="shared" si="65"/>
        <v>5.7656920881009999</v>
      </c>
      <c r="P182">
        <f t="shared" si="65"/>
        <v>-0.47672734067400002</v>
      </c>
      <c r="Q182">
        <f t="shared" si="65"/>
        <v>362.82330459489606</v>
      </c>
      <c r="R182">
        <f t="shared" si="65"/>
        <v>-0.24601989264999999</v>
      </c>
      <c r="T182">
        <f t="shared" ref="T182:Z182" si="66">AVERAGE(T171:T180)</f>
        <v>0.76925234575786072</v>
      </c>
      <c r="U182">
        <f t="shared" si="66"/>
        <v>0.71387558942228291</v>
      </c>
      <c r="W182">
        <f t="shared" si="66"/>
        <v>1.0400707084689372E-2</v>
      </c>
      <c r="X182">
        <f t="shared" si="66"/>
        <v>2.0331653864666338E-3</v>
      </c>
      <c r="Y182">
        <f t="shared" si="66"/>
        <v>344.9943856366142</v>
      </c>
      <c r="Z182">
        <f t="shared" si="66"/>
        <v>5.7656549748850363</v>
      </c>
    </row>
    <row r="183" spans="1:26" x14ac:dyDescent="0.2">
      <c r="A183" t="s">
        <v>18</v>
      </c>
      <c r="B183">
        <f>STDEV(B171:B180)</f>
        <v>7.3132789089436923</v>
      </c>
      <c r="C183">
        <f>STDEV(C171:C180)</f>
        <v>7.5086537748861932</v>
      </c>
      <c r="D183">
        <f t="shared" ref="D183:R183" si="67">STDEV(D171:D180)</f>
        <v>5.0984629753594257</v>
      </c>
      <c r="E183">
        <f t="shared" si="67"/>
        <v>12.540860335541398</v>
      </c>
      <c r="F183">
        <f t="shared" si="67"/>
        <v>9.6173077088479353</v>
      </c>
      <c r="G183">
        <f t="shared" si="67"/>
        <v>8.7401029621445385</v>
      </c>
      <c r="H183">
        <f t="shared" si="67"/>
        <v>1.957416494032573E-5</v>
      </c>
      <c r="I183">
        <f t="shared" si="67"/>
        <v>5.0100125425546764E-5</v>
      </c>
      <c r="J183">
        <f t="shared" si="67"/>
        <v>2.0371627873616742E-7</v>
      </c>
      <c r="K183">
        <f t="shared" si="67"/>
        <v>8.4864925355219603E-8</v>
      </c>
      <c r="L183">
        <f t="shared" si="67"/>
        <v>2.6340936956057284E-2</v>
      </c>
      <c r="M183">
        <f t="shared" si="67"/>
        <v>4.2003824963282865E-2</v>
      </c>
      <c r="N183">
        <f t="shared" si="67"/>
        <v>2.6340936956057284E-2</v>
      </c>
      <c r="O183">
        <f t="shared" si="67"/>
        <v>4.2003824963282865E-2</v>
      </c>
      <c r="P183">
        <f t="shared" si="67"/>
        <v>4.2026478395786694E-2</v>
      </c>
      <c r="Q183">
        <f t="shared" si="67"/>
        <v>2.7108961066896836E-2</v>
      </c>
      <c r="R183">
        <f t="shared" si="67"/>
        <v>2.1690808691398399E-2</v>
      </c>
      <c r="T183">
        <f t="shared" ref="T183:Z183" si="68">STDEV(T171:T180)</f>
        <v>1.4699533026834194E-5</v>
      </c>
      <c r="U183">
        <f t="shared" si="68"/>
        <v>5.1413980443277547E-5</v>
      </c>
      <c r="W183">
        <f t="shared" si="68"/>
        <v>2.0379144139617442E-7</v>
      </c>
      <c r="X183">
        <f t="shared" si="68"/>
        <v>8.4876886516477515E-8</v>
      </c>
      <c r="Y183">
        <f t="shared" si="68"/>
        <v>2.6353818282430139E-2</v>
      </c>
      <c r="Z183">
        <f t="shared" si="68"/>
        <v>4.1986873240970599E-2</v>
      </c>
    </row>
    <row r="185" spans="1:26" x14ac:dyDescent="0.2">
      <c r="A185" t="s">
        <v>142</v>
      </c>
      <c r="C185" t="s">
        <v>78</v>
      </c>
    </row>
    <row r="186" spans="1:26" x14ac:dyDescent="0.2">
      <c r="A186" t="s">
        <v>141</v>
      </c>
    </row>
    <row r="188" spans="1:26" x14ac:dyDescent="0.2"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14</v>
      </c>
      <c r="Q188" t="s">
        <v>15</v>
      </c>
      <c r="R188" t="s">
        <v>16</v>
      </c>
      <c r="T188" t="s">
        <v>150</v>
      </c>
      <c r="U188" t="s">
        <v>151</v>
      </c>
      <c r="W188" t="s">
        <v>8</v>
      </c>
      <c r="X188" t="s">
        <v>9</v>
      </c>
      <c r="Y188" t="s">
        <v>152</v>
      </c>
      <c r="Z188" t="s">
        <v>153</v>
      </c>
    </row>
    <row r="189" spans="1:26" x14ac:dyDescent="0.2">
      <c r="E189">
        <v>4017.1219999999998</v>
      </c>
      <c r="F189">
        <v>3090.261</v>
      </c>
      <c r="G189">
        <v>2868.4070000000002</v>
      </c>
    </row>
    <row r="190" spans="1:26" x14ac:dyDescent="0.2">
      <c r="B190">
        <v>4123.3180000000002</v>
      </c>
      <c r="C190">
        <v>4266.4380000000001</v>
      </c>
      <c r="D190">
        <v>2961.3719999999998</v>
      </c>
      <c r="E190">
        <v>4035.43</v>
      </c>
      <c r="F190">
        <v>3104.45</v>
      </c>
      <c r="G190">
        <v>2881.3980000000001</v>
      </c>
      <c r="H190">
        <v>1.0347097839999999</v>
      </c>
      <c r="I190">
        <v>0.71820101400000003</v>
      </c>
      <c r="J190">
        <v>1.0405533999999999E-2</v>
      </c>
      <c r="K190">
        <v>2.0333180000000001E-3</v>
      </c>
      <c r="L190">
        <v>345.02721557038001</v>
      </c>
      <c r="M190">
        <v>5.8342835654799998</v>
      </c>
      <c r="N190">
        <v>345.02721557038001</v>
      </c>
      <c r="O190">
        <v>5.8342835654799998</v>
      </c>
      <c r="P190">
        <v>-0.40829197084000002</v>
      </c>
      <c r="Q190">
        <v>362.85602911053002</v>
      </c>
      <c r="R190">
        <v>-0.21069947760999999</v>
      </c>
      <c r="T190">
        <f>AVERAGE(F189/E189,F190/E190)</f>
        <v>0.7692854093275483</v>
      </c>
      <c r="U190">
        <f>AVERAGE(G189/E189,G190/E190)</f>
        <v>0.71403515126904349</v>
      </c>
      <c r="W190">
        <f>$AC$2*H190/T190</f>
        <v>1.0400960672954583E-2</v>
      </c>
      <c r="X190">
        <f>$AD$2*I190/U190</f>
        <v>2.0333040609167999E-3</v>
      </c>
      <c r="Y190">
        <f>(H190/T190-1)*1000</f>
        <v>345.02717906019529</v>
      </c>
      <c r="Z190">
        <f>(I190/U190-1)*1000</f>
        <v>5.8342544110785433</v>
      </c>
    </row>
    <row r="191" spans="1:26" x14ac:dyDescent="0.2">
      <c r="B191">
        <v>4129.3999999999996</v>
      </c>
      <c r="C191">
        <v>4272.6869999999999</v>
      </c>
      <c r="D191">
        <v>2965.4270000000001</v>
      </c>
      <c r="E191">
        <v>4034.3670000000002</v>
      </c>
      <c r="F191">
        <v>3103.5250000000001</v>
      </c>
      <c r="G191">
        <v>2880.422</v>
      </c>
      <c r="H191">
        <v>1.0346992370000001</v>
      </c>
      <c r="I191">
        <v>0.71812545299999997</v>
      </c>
      <c r="J191">
        <v>1.0405433E-2</v>
      </c>
      <c r="K191">
        <v>2.0332100000000001E-3</v>
      </c>
      <c r="L191">
        <v>345.01410232897001</v>
      </c>
      <c r="M191">
        <v>5.7806147772500003</v>
      </c>
      <c r="N191">
        <v>345.01410232897001</v>
      </c>
      <c r="O191">
        <v>5.7806147772500003</v>
      </c>
      <c r="P191">
        <v>-0.46210046020000001</v>
      </c>
      <c r="Q191">
        <v>362.84367282825002</v>
      </c>
      <c r="R191">
        <v>-0.23847050833</v>
      </c>
      <c r="T191">
        <f t="shared" ref="T191:T199" si="69">AVERAGE(F190/E190,F191/E191)</f>
        <v>0.76928514879276755</v>
      </c>
      <c r="U191">
        <f t="shared" ref="U191:U199" si="70">AVERAGE(G190/E190,G191/E191)</f>
        <v>0.71399813048740646</v>
      </c>
      <c r="W191">
        <f t="shared" ref="W191:W199" si="71">$AC$2*H191/T191</f>
        <v>1.0400858176390842E-2</v>
      </c>
      <c r="X191">
        <f t="shared" ref="X191:X199" si="72">$AD$2*I191/U191</f>
        <v>2.0331955552884739E-3</v>
      </c>
      <c r="Y191">
        <f t="shared" ref="Y191:Z199" si="73">(H191/T191-1)*1000</f>
        <v>345.01392445147894</v>
      </c>
      <c r="Z191">
        <f t="shared" si="73"/>
        <v>5.7805788787934631</v>
      </c>
    </row>
    <row r="192" spans="1:26" x14ac:dyDescent="0.2">
      <c r="B192">
        <v>4127.7389999999996</v>
      </c>
      <c r="C192">
        <v>4270.9009999999998</v>
      </c>
      <c r="D192">
        <v>2964.163</v>
      </c>
      <c r="E192">
        <v>4030.5149999999999</v>
      </c>
      <c r="F192">
        <v>3100.5250000000001</v>
      </c>
      <c r="G192">
        <v>2877.7179999999998</v>
      </c>
      <c r="H192">
        <v>1.034682766</v>
      </c>
      <c r="I192">
        <v>0.718108152</v>
      </c>
      <c r="J192">
        <v>1.0405507E-2</v>
      </c>
      <c r="K192">
        <v>2.033221E-3</v>
      </c>
      <c r="L192">
        <v>345.02371884349998</v>
      </c>
      <c r="M192">
        <v>5.7861643347999996</v>
      </c>
      <c r="N192">
        <v>345.02371884349998</v>
      </c>
      <c r="O192">
        <v>5.7861643347999996</v>
      </c>
      <c r="P192">
        <v>-0.45670824371000002</v>
      </c>
      <c r="Q192">
        <v>362.85364223974</v>
      </c>
      <c r="R192">
        <v>-0.23568750575</v>
      </c>
      <c r="T192">
        <f t="shared" si="69"/>
        <v>0.76926729770277757</v>
      </c>
      <c r="U192">
        <f t="shared" si="70"/>
        <v>0.71397697103133106</v>
      </c>
      <c r="W192">
        <f t="shared" si="71"/>
        <v>1.0400933960269284E-2</v>
      </c>
      <c r="X192">
        <f t="shared" si="72"/>
        <v>2.0332068261933855E-3</v>
      </c>
      <c r="Y192">
        <f t="shared" si="73"/>
        <v>345.02372464008113</v>
      </c>
      <c r="Z192">
        <f t="shared" si="73"/>
        <v>5.7861543667179216</v>
      </c>
    </row>
    <row r="193" spans="1:26" x14ac:dyDescent="0.2">
      <c r="B193">
        <v>4124.6899999999996</v>
      </c>
      <c r="C193">
        <v>4267.71</v>
      </c>
      <c r="D193">
        <v>2961.87</v>
      </c>
      <c r="E193">
        <v>4026.1149999999998</v>
      </c>
      <c r="F193">
        <v>3097.2249999999999</v>
      </c>
      <c r="G193">
        <v>2874.6880000000001</v>
      </c>
      <c r="H193">
        <v>1.034674104</v>
      </c>
      <c r="I193">
        <v>0.718083095</v>
      </c>
      <c r="J193">
        <v>1.0405337000000001E-2</v>
      </c>
      <c r="K193">
        <v>2.033094E-3</v>
      </c>
      <c r="L193">
        <v>345.00179134517998</v>
      </c>
      <c r="M193">
        <v>5.7235275601</v>
      </c>
      <c r="N193">
        <v>345.00179134517998</v>
      </c>
      <c r="O193">
        <v>5.7235275601</v>
      </c>
      <c r="P193">
        <v>-0.51937033243999997</v>
      </c>
      <c r="Q193">
        <v>362.83225253095998</v>
      </c>
      <c r="R193">
        <v>-0.26802878386000001</v>
      </c>
      <c r="T193">
        <f t="shared" si="69"/>
        <v>0.76927326268097884</v>
      </c>
      <c r="U193">
        <f t="shared" si="70"/>
        <v>0.71399655450731647</v>
      </c>
      <c r="W193">
        <f t="shared" si="71"/>
        <v>1.0400766238693081E-2</v>
      </c>
      <c r="X193">
        <f t="shared" si="72"/>
        <v>2.0330801165699564E-3</v>
      </c>
      <c r="Y193">
        <f t="shared" si="73"/>
        <v>345.00203528987618</v>
      </c>
      <c r="Z193">
        <f t="shared" si="73"/>
        <v>5.7234736874933745</v>
      </c>
    </row>
    <row r="194" spans="1:26" x14ac:dyDescent="0.2">
      <c r="B194">
        <v>4121.21</v>
      </c>
      <c r="C194">
        <v>4264.1959999999999</v>
      </c>
      <c r="D194">
        <v>2959.7710000000002</v>
      </c>
      <c r="E194">
        <v>4021.5390000000002</v>
      </c>
      <c r="F194">
        <v>3093.636</v>
      </c>
      <c r="G194">
        <v>2871.4090000000001</v>
      </c>
      <c r="H194">
        <v>1.034695149</v>
      </c>
      <c r="I194">
        <v>0.71818010099999996</v>
      </c>
      <c r="J194">
        <v>1.0405522E-2</v>
      </c>
      <c r="K194">
        <v>2.033333E-3</v>
      </c>
      <c r="L194">
        <v>345.02570532609002</v>
      </c>
      <c r="M194">
        <v>5.8418576730199998</v>
      </c>
      <c r="N194">
        <v>345.02570532609002</v>
      </c>
      <c r="O194">
        <v>5.8418576730199998</v>
      </c>
      <c r="P194">
        <v>-0.40062825458000001</v>
      </c>
      <c r="Q194">
        <v>362.85423661649003</v>
      </c>
      <c r="R194">
        <v>-0.20674422566</v>
      </c>
      <c r="T194">
        <f t="shared" si="69"/>
        <v>0.76927523982534785</v>
      </c>
      <c r="U194">
        <f t="shared" si="70"/>
        <v>0.71400895134781517</v>
      </c>
      <c r="W194">
        <f t="shared" si="71"/>
        <v>1.0400951055591816E-2</v>
      </c>
      <c r="X194">
        <f t="shared" si="72"/>
        <v>2.0333194620772302E-3</v>
      </c>
      <c r="Y194">
        <f t="shared" si="73"/>
        <v>345.02593536600989</v>
      </c>
      <c r="Z194">
        <f t="shared" si="73"/>
        <v>5.8418730525870988</v>
      </c>
    </row>
    <row r="195" spans="1:26" x14ac:dyDescent="0.2">
      <c r="B195">
        <v>4118.0730000000003</v>
      </c>
      <c r="C195">
        <v>4260.9040000000005</v>
      </c>
      <c r="D195">
        <v>2957.4470000000001</v>
      </c>
      <c r="E195">
        <v>4017.1010000000001</v>
      </c>
      <c r="F195">
        <v>3090.2950000000001</v>
      </c>
      <c r="G195">
        <v>2868.36</v>
      </c>
      <c r="H195">
        <v>1.0346839109999999</v>
      </c>
      <c r="I195">
        <v>0.718162678</v>
      </c>
      <c r="J195">
        <v>1.0405401999999999E-2</v>
      </c>
      <c r="K195">
        <v>2.0332459999999998E-3</v>
      </c>
      <c r="L195">
        <v>345.01017737097999</v>
      </c>
      <c r="M195">
        <v>5.7984302822</v>
      </c>
      <c r="N195">
        <v>345.01017737097999</v>
      </c>
      <c r="O195">
        <v>5.7984302822</v>
      </c>
      <c r="P195">
        <v>-0.44406643317</v>
      </c>
      <c r="Q195">
        <v>362.83906451310997</v>
      </c>
      <c r="R195">
        <v>-0.22916290906</v>
      </c>
      <c r="T195">
        <f t="shared" si="69"/>
        <v>0.76927577803302949</v>
      </c>
      <c r="U195">
        <f t="shared" si="70"/>
        <v>0.71402240505321168</v>
      </c>
      <c r="W195">
        <f t="shared" si="71"/>
        <v>1.040083081236488E-2</v>
      </c>
      <c r="X195">
        <f t="shared" si="72"/>
        <v>2.0332318227394459E-3</v>
      </c>
      <c r="Y195">
        <f t="shared" si="73"/>
        <v>345.01038580155961</v>
      </c>
      <c r="Z195">
        <f t="shared" si="73"/>
        <v>5.7985196507661652</v>
      </c>
    </row>
    <row r="196" spans="1:26" x14ac:dyDescent="0.2">
      <c r="B196">
        <v>4114.9269999999997</v>
      </c>
      <c r="C196">
        <v>4257.7879999999996</v>
      </c>
      <c r="D196">
        <v>2955.3609999999999</v>
      </c>
      <c r="E196">
        <v>4012.7840000000001</v>
      </c>
      <c r="F196">
        <v>3086.9920000000002</v>
      </c>
      <c r="G196">
        <v>2865.3890000000001</v>
      </c>
      <c r="H196">
        <v>1.0347175630000001</v>
      </c>
      <c r="I196">
        <v>0.71820486299999997</v>
      </c>
      <c r="J196">
        <v>1.0405589E-2</v>
      </c>
      <c r="K196">
        <v>2.0332829999999999E-3</v>
      </c>
      <c r="L196">
        <v>345.03434557368001</v>
      </c>
      <c r="M196">
        <v>5.8169633744400002</v>
      </c>
      <c r="N196">
        <v>345.03434557368001</v>
      </c>
      <c r="O196">
        <v>5.8169633744400002</v>
      </c>
      <c r="P196">
        <v>-0.42589353183000001</v>
      </c>
      <c r="Q196">
        <v>362.86399645148998</v>
      </c>
      <c r="R196">
        <v>-0.21978371714</v>
      </c>
      <c r="T196">
        <f t="shared" si="69"/>
        <v>0.76928710805743683</v>
      </c>
      <c r="U196">
        <f t="shared" si="70"/>
        <v>0.7140512049644554</v>
      </c>
      <c r="W196">
        <f t="shared" si="71"/>
        <v>1.0401015900457933E-2</v>
      </c>
      <c r="X196">
        <f t="shared" si="72"/>
        <v>2.0332692437332539E-3</v>
      </c>
      <c r="Y196">
        <f t="shared" si="73"/>
        <v>345.03432094788923</v>
      </c>
      <c r="Z196">
        <f t="shared" si="73"/>
        <v>5.8170310569691797</v>
      </c>
    </row>
    <row r="197" spans="1:26" x14ac:dyDescent="0.2">
      <c r="B197">
        <v>4111.82</v>
      </c>
      <c r="C197">
        <v>4254.5630000000001</v>
      </c>
      <c r="D197">
        <v>2953.152</v>
      </c>
      <c r="E197">
        <v>4008.4259999999999</v>
      </c>
      <c r="F197">
        <v>3083.585</v>
      </c>
      <c r="G197">
        <v>2862.24</v>
      </c>
      <c r="H197">
        <v>1.0347152660000001</v>
      </c>
      <c r="I197">
        <v>0.71821054799999995</v>
      </c>
      <c r="J197">
        <v>1.0405628E-2</v>
      </c>
      <c r="K197">
        <v>2.0332729999999999E-3</v>
      </c>
      <c r="L197">
        <v>345.03932355888998</v>
      </c>
      <c r="M197">
        <v>5.8119607418700001</v>
      </c>
      <c r="N197">
        <v>345.03932355888998</v>
      </c>
      <c r="O197">
        <v>5.8119607418700001</v>
      </c>
      <c r="P197">
        <v>-0.43103812958999999</v>
      </c>
      <c r="Q197">
        <v>362.86936862857999</v>
      </c>
      <c r="R197">
        <v>-0.22243888027</v>
      </c>
      <c r="T197">
        <f t="shared" si="69"/>
        <v>0.76928256091135583</v>
      </c>
      <c r="U197">
        <f t="shared" si="70"/>
        <v>0.71406046965855763</v>
      </c>
      <c r="W197">
        <f t="shared" si="71"/>
        <v>1.04010542900808E-2</v>
      </c>
      <c r="X197">
        <f t="shared" si="72"/>
        <v>2.0332589570233616E-3</v>
      </c>
      <c r="Y197">
        <f t="shared" si="73"/>
        <v>345.03928540144034</v>
      </c>
      <c r="Z197">
        <f t="shared" si="73"/>
        <v>5.8119424303473277</v>
      </c>
    </row>
    <row r="198" spans="1:26" x14ac:dyDescent="0.2">
      <c r="B198">
        <v>4108.4939999999997</v>
      </c>
      <c r="C198">
        <v>4251.049</v>
      </c>
      <c r="D198">
        <v>2950.828</v>
      </c>
      <c r="E198">
        <v>4003.7660000000001</v>
      </c>
      <c r="F198">
        <v>3080.09</v>
      </c>
      <c r="G198">
        <v>2859.2559999999999</v>
      </c>
      <c r="H198">
        <v>1.034697551</v>
      </c>
      <c r="I198">
        <v>0.71822601200000002</v>
      </c>
      <c r="J198">
        <v>1.0405388999999999E-2</v>
      </c>
      <c r="K198">
        <v>2.0332079999999999E-3</v>
      </c>
      <c r="L198">
        <v>345.00847165952001</v>
      </c>
      <c r="M198">
        <v>5.7797580102000001</v>
      </c>
      <c r="N198">
        <v>345.00847165952001</v>
      </c>
      <c r="O198">
        <v>5.7797580102000001</v>
      </c>
      <c r="P198">
        <v>-0.46284671596999999</v>
      </c>
      <c r="Q198">
        <v>362.83777126933001</v>
      </c>
      <c r="R198">
        <v>-0.23885566253000001</v>
      </c>
      <c r="T198">
        <f t="shared" si="69"/>
        <v>0.76928698816427521</v>
      </c>
      <c r="U198">
        <f t="shared" si="70"/>
        <v>0.71409873851009453</v>
      </c>
      <c r="W198">
        <f t="shared" si="71"/>
        <v>1.0400816360121906E-2</v>
      </c>
      <c r="X198">
        <f t="shared" si="72"/>
        <v>2.0331937701645545E-3</v>
      </c>
      <c r="Y198">
        <f t="shared" si="73"/>
        <v>345.0085168723125</v>
      </c>
      <c r="Z198">
        <f t="shared" si="73"/>
        <v>5.779695814218444</v>
      </c>
    </row>
    <row r="199" spans="1:26" x14ac:dyDescent="0.2">
      <c r="B199">
        <v>4105.2020000000002</v>
      </c>
      <c r="C199">
        <v>4247.6450000000004</v>
      </c>
      <c r="D199">
        <v>2948.547</v>
      </c>
      <c r="E199">
        <v>3999.2280000000001</v>
      </c>
      <c r="F199">
        <v>3076.6329999999998</v>
      </c>
      <c r="G199">
        <v>2856.11</v>
      </c>
      <c r="H199">
        <v>1.0346980859999999</v>
      </c>
      <c r="I199">
        <v>0.71824645799999998</v>
      </c>
      <c r="J199">
        <v>1.0405185000000001E-2</v>
      </c>
      <c r="K199">
        <v>2.0331099999999999E-3</v>
      </c>
      <c r="L199">
        <v>344.98206978010001</v>
      </c>
      <c r="M199">
        <v>5.7312935669599998</v>
      </c>
      <c r="N199">
        <v>344.98206978010001</v>
      </c>
      <c r="O199">
        <v>5.7312935669599998</v>
      </c>
      <c r="P199">
        <v>-0.51113452784000002</v>
      </c>
      <c r="Q199">
        <v>362.81129298575001</v>
      </c>
      <c r="R199">
        <v>-0.26377804849000003</v>
      </c>
      <c r="T199">
        <f t="shared" si="69"/>
        <v>0.76930246596872642</v>
      </c>
      <c r="U199">
        <f t="shared" si="70"/>
        <v>0.71415348477973994</v>
      </c>
      <c r="W199">
        <f t="shared" si="71"/>
        <v>1.0400612481014279E-2</v>
      </c>
      <c r="X199">
        <f t="shared" si="72"/>
        <v>2.0330957828533533E-3</v>
      </c>
      <c r="Y199">
        <f t="shared" si="73"/>
        <v>344.98215171724445</v>
      </c>
      <c r="Z199">
        <f t="shared" si="73"/>
        <v>5.7312234799531403</v>
      </c>
    </row>
    <row r="201" spans="1:26" x14ac:dyDescent="0.2">
      <c r="A201" t="s">
        <v>17</v>
      </c>
      <c r="B201">
        <f>AVERAGE(B190:B199)</f>
        <v>4118.4872999999989</v>
      </c>
      <c r="C201">
        <f>AVERAGE(C190:C199)</f>
        <v>4261.388100000001</v>
      </c>
      <c r="D201">
        <f t="shared" ref="D201:R201" si="74">AVERAGE(D190:D199)</f>
        <v>2957.7938000000004</v>
      </c>
      <c r="E201">
        <f t="shared" si="74"/>
        <v>4018.9270999999999</v>
      </c>
      <c r="F201">
        <f t="shared" si="74"/>
        <v>3091.6956</v>
      </c>
      <c r="G201">
        <f t="shared" si="74"/>
        <v>2869.6989999999996</v>
      </c>
      <c r="H201">
        <f t="shared" si="74"/>
        <v>1.0346973417000003</v>
      </c>
      <c r="I201">
        <f t="shared" si="74"/>
        <v>0.71817483739999999</v>
      </c>
      <c r="J201">
        <f t="shared" si="74"/>
        <v>1.04054526E-2</v>
      </c>
      <c r="K201">
        <f t="shared" si="74"/>
        <v>2.0332296000000003E-3</v>
      </c>
      <c r="L201">
        <f t="shared" si="74"/>
        <v>345.01669213572904</v>
      </c>
      <c r="M201">
        <f t="shared" si="74"/>
        <v>5.7904853886319998</v>
      </c>
      <c r="N201">
        <f t="shared" si="74"/>
        <v>345.01669213572904</v>
      </c>
      <c r="O201">
        <f t="shared" si="74"/>
        <v>5.7904853886319998</v>
      </c>
      <c r="P201">
        <f t="shared" si="74"/>
        <v>-0.45220786001700003</v>
      </c>
      <c r="Q201">
        <f t="shared" si="74"/>
        <v>362.84613271742302</v>
      </c>
      <c r="R201">
        <f t="shared" si="74"/>
        <v>-0.23336497187000002</v>
      </c>
      <c r="T201">
        <f t="shared" ref="T201:Z201" si="75">AVERAGE(T190:T199)</f>
        <v>0.76928212594642442</v>
      </c>
      <c r="U201">
        <f t="shared" si="75"/>
        <v>0.71404020616089725</v>
      </c>
      <c r="W201">
        <f t="shared" si="75"/>
        <v>1.040087999479394E-2</v>
      </c>
      <c r="X201">
        <f t="shared" si="75"/>
        <v>2.0332155597559817E-3</v>
      </c>
      <c r="Y201">
        <f t="shared" si="75"/>
        <v>345.01674595480875</v>
      </c>
      <c r="Z201">
        <f t="shared" si="75"/>
        <v>5.7904746828924658</v>
      </c>
    </row>
    <row r="202" spans="1:26" x14ac:dyDescent="0.2">
      <c r="A202" t="s">
        <v>18</v>
      </c>
      <c r="B202">
        <f>STDEV(B190:B199)</f>
        <v>8.2163031028423248</v>
      </c>
      <c r="C202">
        <f>STDEV(C190:C199)</f>
        <v>8.4791212129820881</v>
      </c>
      <c r="D202">
        <f t="shared" ref="D202:R202" si="76">STDEV(D190:D199)</f>
        <v>5.7132542351584226</v>
      </c>
      <c r="E202">
        <f t="shared" si="76"/>
        <v>12.792195923470034</v>
      </c>
      <c r="F202">
        <f t="shared" si="76"/>
        <v>9.8112541977737528</v>
      </c>
      <c r="G202">
        <f t="shared" si="76"/>
        <v>8.9049972487362634</v>
      </c>
      <c r="H202">
        <f t="shared" si="76"/>
        <v>1.4247088014767399E-5</v>
      </c>
      <c r="I202">
        <f t="shared" si="76"/>
        <v>5.3839611617797021E-5</v>
      </c>
      <c r="J202">
        <f t="shared" si="76"/>
        <v>1.3154399348567578E-7</v>
      </c>
      <c r="K202">
        <f t="shared" si="76"/>
        <v>7.9670432268060838E-8</v>
      </c>
      <c r="L202">
        <f t="shared" si="76"/>
        <v>1.7005380329605774E-2</v>
      </c>
      <c r="M202">
        <f t="shared" si="76"/>
        <v>3.9441922760306732E-2</v>
      </c>
      <c r="N202">
        <f t="shared" si="76"/>
        <v>1.7005380329605774E-2</v>
      </c>
      <c r="O202">
        <f t="shared" si="76"/>
        <v>3.9441922760306732E-2</v>
      </c>
      <c r="P202">
        <f t="shared" si="76"/>
        <v>3.9455174755775702E-2</v>
      </c>
      <c r="Q202">
        <f t="shared" si="76"/>
        <v>1.703400561170975E-2</v>
      </c>
      <c r="R202">
        <f t="shared" si="76"/>
        <v>2.0363418970855161E-2</v>
      </c>
      <c r="T202">
        <f t="shared" ref="T202:Z202" si="77">STDEV(T190:T199)</f>
        <v>9.823076220391705E-6</v>
      </c>
      <c r="U202">
        <f t="shared" si="77"/>
        <v>5.3524106599195607E-5</v>
      </c>
      <c r="W202">
        <f t="shared" si="77"/>
        <v>1.3113541346154746E-7</v>
      </c>
      <c r="X202">
        <f t="shared" si="77"/>
        <v>7.9791762220564667E-8</v>
      </c>
      <c r="Y202">
        <f t="shared" si="77"/>
        <v>1.6958115773002224E-2</v>
      </c>
      <c r="Z202">
        <f t="shared" si="77"/>
        <v>3.9471365450893359E-2</v>
      </c>
    </row>
    <row r="204" spans="1:26" x14ac:dyDescent="0.2">
      <c r="A204" t="s">
        <v>129</v>
      </c>
    </row>
    <row r="206" spans="1:26" x14ac:dyDescent="0.2">
      <c r="A206" t="s">
        <v>143</v>
      </c>
      <c r="C206" t="s">
        <v>133</v>
      </c>
    </row>
    <row r="207" spans="1:26" x14ac:dyDescent="0.2">
      <c r="A207" t="s">
        <v>141</v>
      </c>
    </row>
    <row r="209" spans="1:13" x14ac:dyDescent="0.2"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</row>
    <row r="210" spans="1:13" x14ac:dyDescent="0.2">
      <c r="E210">
        <v>962.66300000000001</v>
      </c>
      <c r="F210">
        <v>388.05799999999999</v>
      </c>
      <c r="G210">
        <v>1472.511</v>
      </c>
    </row>
    <row r="211" spans="1:13" x14ac:dyDescent="0.2">
      <c r="B211">
        <v>964.71799999999996</v>
      </c>
      <c r="C211">
        <v>410.363</v>
      </c>
      <c r="D211">
        <v>1434.9059999999999</v>
      </c>
      <c r="E211">
        <v>960.84199999999998</v>
      </c>
      <c r="F211">
        <v>387.39</v>
      </c>
      <c r="G211">
        <v>1475.191</v>
      </c>
      <c r="H211">
        <v>0.42537107099999999</v>
      </c>
      <c r="I211">
        <v>1.4873832229999999</v>
      </c>
      <c r="J211">
        <f>$K$44*H211/AVERAGE(F210/E210,F211/E211)</f>
        <v>4.2800547947820858E-3</v>
      </c>
      <c r="K211">
        <f>$L$44*I211/AVERAGE(G210/E210,G211/E211)</f>
        <v>1.9475649639616949E-3</v>
      </c>
      <c r="L211">
        <f>(J211/$K$44-1)*1000</f>
        <v>55.136277187182174</v>
      </c>
      <c r="M211">
        <f>(K211/$L$44-1)*1000</f>
        <v>-29.418835543370992</v>
      </c>
    </row>
    <row r="212" spans="1:13" x14ac:dyDescent="0.2">
      <c r="B212">
        <v>963.33199999999999</v>
      </c>
      <c r="C212">
        <v>409.76</v>
      </c>
      <c r="D212">
        <v>1435.5229999999999</v>
      </c>
      <c r="E212">
        <v>959.29899999999998</v>
      </c>
      <c r="F212">
        <v>386.78800000000001</v>
      </c>
      <c r="G212">
        <v>1474.24</v>
      </c>
      <c r="H212">
        <v>0.425356874</v>
      </c>
      <c r="I212">
        <v>1.49016364</v>
      </c>
      <c r="J212">
        <f t="shared" ref="J212:J220" si="78">$K$44*H212/AVERAGE(F211/E211,F212/E212)</f>
        <v>4.2794358044126795E-3</v>
      </c>
      <c r="K212">
        <f t="shared" ref="K212:K220" si="79">$L$44*I212/AVERAGE(G211/E211,G212/E212)</f>
        <v>1.9466540117561756E-3</v>
      </c>
      <c r="L212">
        <f t="shared" ref="L212:L220" si="80">(J212/$K$44-1)*1000</f>
        <v>54.98368119827424</v>
      </c>
      <c r="M212">
        <f t="shared" ref="M212:M220" si="81">(K212/$L$44-1)*1000</f>
        <v>-29.872814264881086</v>
      </c>
    </row>
    <row r="213" spans="1:13" x14ac:dyDescent="0.2">
      <c r="B213">
        <v>962.26900000000001</v>
      </c>
      <c r="C213">
        <v>409.31099999999998</v>
      </c>
      <c r="D213">
        <v>1434.9870000000001</v>
      </c>
      <c r="E213">
        <v>958.01</v>
      </c>
      <c r="F213">
        <v>386.286</v>
      </c>
      <c r="G213">
        <v>1472.78</v>
      </c>
      <c r="H213">
        <v>0.42536037599999998</v>
      </c>
      <c r="I213">
        <v>1.4912538660000001</v>
      </c>
      <c r="J213">
        <f t="shared" si="78"/>
        <v>4.2792616541259777E-3</v>
      </c>
      <c r="K213">
        <f t="shared" si="79"/>
        <v>1.9467969303514901E-3</v>
      </c>
      <c r="L213">
        <f t="shared" si="80"/>
        <v>54.940748971003202</v>
      </c>
      <c r="M213">
        <f t="shared" si="81"/>
        <v>-29.801589890223745</v>
      </c>
    </row>
    <row r="214" spans="1:13" x14ac:dyDescent="0.2">
      <c r="B214">
        <v>961.43799999999999</v>
      </c>
      <c r="C214">
        <v>409.01100000000002</v>
      </c>
      <c r="D214">
        <v>1433.7739999999999</v>
      </c>
      <c r="E214">
        <v>956.93100000000004</v>
      </c>
      <c r="F214">
        <v>385.83</v>
      </c>
      <c r="G214">
        <v>1471.239</v>
      </c>
      <c r="H214">
        <v>0.42541568600000002</v>
      </c>
      <c r="I214">
        <v>1.4912815180000001</v>
      </c>
      <c r="J214">
        <f t="shared" si="78"/>
        <v>4.2798359807669313E-3</v>
      </c>
      <c r="K214">
        <f t="shared" si="79"/>
        <v>1.9464108155285689E-3</v>
      </c>
      <c r="L214">
        <f t="shared" si="80"/>
        <v>55.082334278407252</v>
      </c>
      <c r="M214">
        <f t="shared" si="81"/>
        <v>-29.994012623934417</v>
      </c>
    </row>
    <row r="215" spans="1:13" x14ac:dyDescent="0.2">
      <c r="B215">
        <v>960.73800000000006</v>
      </c>
      <c r="C215">
        <v>408.74200000000002</v>
      </c>
      <c r="D215">
        <v>1432.8530000000001</v>
      </c>
      <c r="E215">
        <v>955.92700000000002</v>
      </c>
      <c r="F215">
        <v>385.44900000000001</v>
      </c>
      <c r="G215">
        <v>1469.702</v>
      </c>
      <c r="H215">
        <v>0.42544590599999998</v>
      </c>
      <c r="I215">
        <v>1.4914097310000001</v>
      </c>
      <c r="J215">
        <f t="shared" si="78"/>
        <v>4.2801238965907273E-3</v>
      </c>
      <c r="K215">
        <f t="shared" si="79"/>
        <v>1.946495866188869E-3</v>
      </c>
      <c r="L215">
        <f t="shared" si="80"/>
        <v>55.153312442246083</v>
      </c>
      <c r="M215">
        <f t="shared" si="81"/>
        <v>-29.951627096139745</v>
      </c>
    </row>
    <row r="216" spans="1:13" x14ac:dyDescent="0.2">
      <c r="B216">
        <v>960.07500000000005</v>
      </c>
      <c r="C216">
        <v>408.46899999999999</v>
      </c>
      <c r="D216">
        <v>1431.9</v>
      </c>
      <c r="E216">
        <v>954.93899999999996</v>
      </c>
      <c r="F216">
        <v>385.09199999999998</v>
      </c>
      <c r="G216">
        <v>1468.24</v>
      </c>
      <c r="H216">
        <v>0.42545546099999998</v>
      </c>
      <c r="I216">
        <v>1.4914452030000001</v>
      </c>
      <c r="J216">
        <f t="shared" si="78"/>
        <v>4.279857856342802E-3</v>
      </c>
      <c r="K216">
        <f t="shared" si="79"/>
        <v>1.946499994122364E-3</v>
      </c>
      <c r="L216">
        <f t="shared" si="80"/>
        <v>55.08772713312338</v>
      </c>
      <c r="M216">
        <f t="shared" si="81"/>
        <v>-29.949569914699104</v>
      </c>
    </row>
    <row r="217" spans="1:13" x14ac:dyDescent="0.2">
      <c r="B217">
        <v>959.43799999999999</v>
      </c>
      <c r="C217">
        <v>408.18900000000002</v>
      </c>
      <c r="D217">
        <v>1430.8209999999999</v>
      </c>
      <c r="E217">
        <v>953.94299999999998</v>
      </c>
      <c r="F217">
        <v>384.71300000000002</v>
      </c>
      <c r="G217">
        <v>1466.643</v>
      </c>
      <c r="H217">
        <v>0.42544533499999998</v>
      </c>
      <c r="I217">
        <v>1.4913109099999999</v>
      </c>
      <c r="J217">
        <f t="shared" si="78"/>
        <v>4.2794000610374885E-3</v>
      </c>
      <c r="K217">
        <f t="shared" si="79"/>
        <v>1.9463304824735366E-3</v>
      </c>
      <c r="L217">
        <f t="shared" si="80"/>
        <v>54.974869598039874</v>
      </c>
      <c r="M217">
        <f t="shared" si="81"/>
        <v>-30.034047103677295</v>
      </c>
    </row>
    <row r="218" spans="1:13" x14ac:dyDescent="0.2">
      <c r="B218">
        <v>958.82600000000002</v>
      </c>
      <c r="C218">
        <v>407.93400000000003</v>
      </c>
      <c r="D218">
        <v>1429.799</v>
      </c>
      <c r="E218">
        <v>953.02599999999995</v>
      </c>
      <c r="F218">
        <v>384.30599999999998</v>
      </c>
      <c r="G218">
        <v>1465.3230000000001</v>
      </c>
      <c r="H218">
        <v>0.42545156200000001</v>
      </c>
      <c r="I218">
        <v>1.491196889</v>
      </c>
      <c r="J218">
        <f t="shared" si="78"/>
        <v>4.2795437424879594E-3</v>
      </c>
      <c r="K218">
        <f t="shared" si="79"/>
        <v>1.9461655476518968E-3</v>
      </c>
      <c r="L218">
        <f t="shared" si="80"/>
        <v>55.010290525579151</v>
      </c>
      <c r="M218">
        <f t="shared" si="81"/>
        <v>-30.116243402239284</v>
      </c>
    </row>
    <row r="219" spans="1:13" x14ac:dyDescent="0.2">
      <c r="B219">
        <v>958.21400000000006</v>
      </c>
      <c r="C219">
        <v>407.66</v>
      </c>
      <c r="D219">
        <v>1428.84</v>
      </c>
      <c r="E219">
        <v>952.10199999999998</v>
      </c>
      <c r="F219">
        <v>383.91500000000002</v>
      </c>
      <c r="G219">
        <v>1463.7449999999999</v>
      </c>
      <c r="H219">
        <v>0.42543703700000002</v>
      </c>
      <c r="I219">
        <v>1.4911494089999999</v>
      </c>
      <c r="J219">
        <f t="shared" si="78"/>
        <v>4.2797072214321025E-3</v>
      </c>
      <c r="K219">
        <f t="shared" si="79"/>
        <v>1.9461484828173026E-3</v>
      </c>
      <c r="L219">
        <f t="shared" si="80"/>
        <v>55.050592010675189</v>
      </c>
      <c r="M219">
        <f t="shared" si="81"/>
        <v>-30.124747769147753</v>
      </c>
    </row>
    <row r="220" spans="1:13" x14ac:dyDescent="0.2">
      <c r="B220">
        <v>957.63</v>
      </c>
      <c r="C220">
        <v>407.416</v>
      </c>
      <c r="D220">
        <v>1427.8789999999999</v>
      </c>
      <c r="E220">
        <v>951.13400000000001</v>
      </c>
      <c r="F220">
        <v>383.572</v>
      </c>
      <c r="G220">
        <v>1462.2639999999999</v>
      </c>
      <c r="H220">
        <v>0.42544217099999998</v>
      </c>
      <c r="I220">
        <v>1.491054844</v>
      </c>
      <c r="J220">
        <f t="shared" si="78"/>
        <v>4.2795973751526169E-3</v>
      </c>
      <c r="K220">
        <f t="shared" si="79"/>
        <v>1.9461248485437639E-3</v>
      </c>
      <c r="L220">
        <f t="shared" si="80"/>
        <v>55.023512265214734</v>
      </c>
      <c r="M220">
        <f t="shared" si="81"/>
        <v>-30.136526056987577</v>
      </c>
    </row>
    <row r="222" spans="1:13" x14ac:dyDescent="0.2">
      <c r="A222" t="s">
        <v>17</v>
      </c>
      <c r="B222">
        <f>AVERAGE(B211:B220)</f>
        <v>960.66779999999994</v>
      </c>
      <c r="C222">
        <f t="shared" ref="C222:I222" si="82">AVERAGE(C211:C220)</f>
        <v>408.68549999999999</v>
      </c>
      <c r="D222">
        <f t="shared" si="82"/>
        <v>1432.1282000000003</v>
      </c>
      <c r="E222">
        <f t="shared" si="82"/>
        <v>955.61530000000005</v>
      </c>
      <c r="F222">
        <f t="shared" si="82"/>
        <v>385.33410000000003</v>
      </c>
      <c r="G222">
        <f t="shared" si="82"/>
        <v>1468.9367000000002</v>
      </c>
      <c r="H222">
        <f t="shared" si="82"/>
        <v>0.42541814789999999</v>
      </c>
      <c r="I222">
        <f t="shared" si="82"/>
        <v>1.4907649233</v>
      </c>
      <c r="J222">
        <f>AVERAGE(J211:J220)</f>
        <v>4.2796818387131367E-3</v>
      </c>
      <c r="K222">
        <f>AVERAGE(K211:K220)</f>
        <v>1.9465191943395664E-3</v>
      </c>
      <c r="L222">
        <f>AVERAGE(L211:L220)</f>
        <v>55.044334560974526</v>
      </c>
      <c r="M222">
        <f>AVERAGE(M211:M220)</f>
        <v>-29.940001366530101</v>
      </c>
    </row>
    <row r="223" spans="1:13" x14ac:dyDescent="0.2">
      <c r="A223" t="s">
        <v>18</v>
      </c>
      <c r="B223">
        <f>STDEV(B211:B220)</f>
        <v>2.2893344399142954</v>
      </c>
      <c r="C223">
        <f t="shared" ref="C223:M223" si="83">STDEV(C211:C220)</f>
        <v>0.94224121115560711</v>
      </c>
      <c r="D223">
        <f t="shared" si="83"/>
        <v>2.722367221535146</v>
      </c>
      <c r="E223">
        <f t="shared" si="83"/>
        <v>3.1769066033905817</v>
      </c>
      <c r="F223">
        <f t="shared" si="83"/>
        <v>1.2528186398854524</v>
      </c>
      <c r="G223">
        <f t="shared" si="83"/>
        <v>4.4494997983543936</v>
      </c>
      <c r="H223">
        <f t="shared" si="83"/>
        <v>3.9814439285961748E-5</v>
      </c>
      <c r="I223">
        <f t="shared" si="83"/>
        <v>1.2426901876524375E-3</v>
      </c>
      <c r="J223">
        <f t="shared" si="83"/>
        <v>2.8530469888913577E-7</v>
      </c>
      <c r="K223">
        <f t="shared" si="83"/>
        <v>4.2885114431497328E-7</v>
      </c>
      <c r="L223">
        <f t="shared" si="83"/>
        <v>7.0334458852444284E-2</v>
      </c>
      <c r="M223">
        <f t="shared" si="83"/>
        <v>0.21372064641226104</v>
      </c>
    </row>
    <row r="225" spans="1:13" x14ac:dyDescent="0.2">
      <c r="A225" t="s">
        <v>144</v>
      </c>
      <c r="C225" t="s">
        <v>133</v>
      </c>
    </row>
    <row r="226" spans="1:13" x14ac:dyDescent="0.2">
      <c r="A226" t="s">
        <v>141</v>
      </c>
    </row>
    <row r="228" spans="1:13" x14ac:dyDescent="0.2"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 t="s">
        <v>30</v>
      </c>
    </row>
    <row r="229" spans="1:13" x14ac:dyDescent="0.2">
      <c r="E229">
        <v>964.70399999999995</v>
      </c>
      <c r="F229">
        <v>388.88799999999998</v>
      </c>
      <c r="G229">
        <v>1465.183</v>
      </c>
    </row>
    <row r="230" spans="1:13" x14ac:dyDescent="0.2">
      <c r="B230">
        <v>967.24300000000005</v>
      </c>
      <c r="C230">
        <v>411.46</v>
      </c>
      <c r="D230">
        <v>1433.521</v>
      </c>
      <c r="E230">
        <v>963.26199999999994</v>
      </c>
      <c r="F230">
        <v>388.39499999999998</v>
      </c>
      <c r="G230">
        <v>1476.8430000000001</v>
      </c>
      <c r="H230">
        <v>0.425394891</v>
      </c>
      <c r="I230">
        <v>1.4820694160000001</v>
      </c>
      <c r="J230">
        <f>$K$44*H230/AVERAGE(F229/E229,F230/E230)</f>
        <v>4.2800930256021294E-3</v>
      </c>
      <c r="K230">
        <f>$L$44*I230/AVERAGE(G229/E229,G230/E230)</f>
        <v>1.9488570004846555E-3</v>
      </c>
      <c r="L230">
        <f>(J230/$K$44-1)*1000</f>
        <v>55.145702002299842</v>
      </c>
      <c r="M230">
        <f>(K230/$L$44-1)*1000</f>
        <v>-28.774941071976979</v>
      </c>
    </row>
    <row r="231" spans="1:13" x14ac:dyDescent="0.2">
      <c r="B231">
        <v>965.80700000000002</v>
      </c>
      <c r="C231">
        <v>410.86599999999999</v>
      </c>
      <c r="D231">
        <v>1439.722</v>
      </c>
      <c r="E231">
        <v>961.56700000000001</v>
      </c>
      <c r="F231">
        <v>387.73099999999999</v>
      </c>
      <c r="G231">
        <v>1479.875</v>
      </c>
      <c r="H231">
        <v>0.425412281</v>
      </c>
      <c r="I231">
        <v>1.4906938750000001</v>
      </c>
      <c r="J231">
        <f t="shared" ref="J231:J239" si="84">$K$44*H231/AVERAGE(F230/E230,F231/E231)</f>
        <v>4.2796741983686373E-3</v>
      </c>
      <c r="K231">
        <f t="shared" ref="K231:K239" si="85">$L$44*I231/AVERAGE(G230/E230,G231/E231)</f>
        <v>1.9472875190467548E-3</v>
      </c>
      <c r="L231">
        <f t="shared" ref="L231:L239" si="86">(J231/$K$44-1)*1000</f>
        <v>55.04245103259975</v>
      </c>
      <c r="M231">
        <f t="shared" ref="M231:M239" si="87">(K231/$L$44-1)*1000</f>
        <v>-29.55710194967731</v>
      </c>
    </row>
    <row r="232" spans="1:13" x14ac:dyDescent="0.2">
      <c r="B232">
        <v>964.64700000000005</v>
      </c>
      <c r="C232">
        <v>410.38299999999998</v>
      </c>
      <c r="D232">
        <v>1442.0139999999999</v>
      </c>
      <c r="E232">
        <v>960.20600000000002</v>
      </c>
      <c r="F232">
        <v>387.18299999999999</v>
      </c>
      <c r="G232">
        <v>1480.9939999999999</v>
      </c>
      <c r="H232">
        <v>0.42542283400000003</v>
      </c>
      <c r="I232">
        <v>1.4948622229999999</v>
      </c>
      <c r="J232">
        <f t="shared" si="84"/>
        <v>4.2796686992258512E-3</v>
      </c>
      <c r="K232">
        <f t="shared" si="85"/>
        <v>1.9469007905905209E-3</v>
      </c>
      <c r="L232">
        <f t="shared" si="86"/>
        <v>55.041095361860528</v>
      </c>
      <c r="M232">
        <f t="shared" si="87"/>
        <v>-29.749830491382244</v>
      </c>
    </row>
    <row r="233" spans="1:13" x14ac:dyDescent="0.2">
      <c r="B233">
        <v>963.75900000000001</v>
      </c>
      <c r="C233">
        <v>410.03</v>
      </c>
      <c r="D233">
        <v>1443.123</v>
      </c>
      <c r="E233">
        <v>959.07500000000005</v>
      </c>
      <c r="F233">
        <v>386.71800000000002</v>
      </c>
      <c r="G233">
        <v>1481.2449999999999</v>
      </c>
      <c r="H233">
        <v>0.42544852300000002</v>
      </c>
      <c r="I233">
        <v>1.497390351</v>
      </c>
      <c r="J233">
        <f t="shared" si="84"/>
        <v>4.2799722526641899E-3</v>
      </c>
      <c r="K233">
        <f t="shared" si="85"/>
        <v>1.9467645107904975E-3</v>
      </c>
      <c r="L233">
        <f t="shared" si="86"/>
        <v>55.115928573165938</v>
      </c>
      <c r="M233">
        <f t="shared" si="87"/>
        <v>-29.817746380939813</v>
      </c>
    </row>
    <row r="234" spans="1:13" x14ac:dyDescent="0.2">
      <c r="B234">
        <v>963.03099999999995</v>
      </c>
      <c r="C234">
        <v>409.68200000000002</v>
      </c>
      <c r="D234">
        <v>1443.7149999999999</v>
      </c>
      <c r="E234">
        <v>958.02</v>
      </c>
      <c r="F234">
        <v>386.32499999999999</v>
      </c>
      <c r="G234">
        <v>1481.125</v>
      </c>
      <c r="H234">
        <v>0.42540881899999999</v>
      </c>
      <c r="I234">
        <v>1.499136764</v>
      </c>
      <c r="J234">
        <f t="shared" si="84"/>
        <v>4.2794428944649375E-3</v>
      </c>
      <c r="K234">
        <f t="shared" si="85"/>
        <v>1.9467292782336862E-3</v>
      </c>
      <c r="L234">
        <f t="shared" si="86"/>
        <v>54.985429066398254</v>
      </c>
      <c r="M234">
        <f t="shared" si="87"/>
        <v>-29.835304745692515</v>
      </c>
    </row>
    <row r="235" spans="1:13" x14ac:dyDescent="0.2">
      <c r="B235">
        <v>962.36599999999999</v>
      </c>
      <c r="C235">
        <v>409.43599999999998</v>
      </c>
      <c r="D235">
        <v>1443.854</v>
      </c>
      <c r="E235">
        <v>957.01599999999996</v>
      </c>
      <c r="F235">
        <v>385.89400000000001</v>
      </c>
      <c r="G235">
        <v>1480.598</v>
      </c>
      <c r="H235">
        <v>0.42544784200000002</v>
      </c>
      <c r="I235">
        <v>1.500317388</v>
      </c>
      <c r="J235">
        <f t="shared" si="84"/>
        <v>4.2798009066469045E-3</v>
      </c>
      <c r="K235">
        <f t="shared" si="85"/>
        <v>1.9465952640839339E-3</v>
      </c>
      <c r="L235">
        <f t="shared" si="86"/>
        <v>55.073687665640577</v>
      </c>
      <c r="M235">
        <f t="shared" si="87"/>
        <v>-29.902091534286022</v>
      </c>
    </row>
    <row r="236" spans="1:13" x14ac:dyDescent="0.2">
      <c r="B236">
        <v>961.69399999999996</v>
      </c>
      <c r="C236">
        <v>409.15600000000001</v>
      </c>
      <c r="D236">
        <v>1443.922</v>
      </c>
      <c r="E236">
        <v>956.02099999999996</v>
      </c>
      <c r="F236">
        <v>385.53500000000003</v>
      </c>
      <c r="G236">
        <v>1479.981</v>
      </c>
      <c r="H236">
        <v>0.42545316</v>
      </c>
      <c r="I236">
        <v>1.5014357739999999</v>
      </c>
      <c r="J236">
        <f t="shared" si="84"/>
        <v>4.2797650128506446E-3</v>
      </c>
      <c r="K236">
        <f t="shared" si="85"/>
        <v>1.946764861114102E-3</v>
      </c>
      <c r="L236">
        <f t="shared" si="86"/>
        <v>55.064838983000854</v>
      </c>
      <c r="M236">
        <f t="shared" si="87"/>
        <v>-29.817571794983344</v>
      </c>
    </row>
    <row r="237" spans="1:13" x14ac:dyDescent="0.2">
      <c r="B237">
        <v>961.07500000000005</v>
      </c>
      <c r="C237">
        <v>408.90699999999998</v>
      </c>
      <c r="D237">
        <v>1443.575</v>
      </c>
      <c r="E237">
        <v>955.06799999999998</v>
      </c>
      <c r="F237">
        <v>385.09800000000001</v>
      </c>
      <c r="G237">
        <v>1479.1389999999999</v>
      </c>
      <c r="H237">
        <v>0.425468293</v>
      </c>
      <c r="I237">
        <v>1.50204205</v>
      </c>
      <c r="J237">
        <f t="shared" si="84"/>
        <v>4.2799756685598317E-3</v>
      </c>
      <c r="K237">
        <f t="shared" si="85"/>
        <v>1.9465271889560628E-3</v>
      </c>
      <c r="L237">
        <f t="shared" si="86"/>
        <v>55.116770673462099</v>
      </c>
      <c r="M237">
        <f t="shared" si="87"/>
        <v>-29.936017199463926</v>
      </c>
    </row>
    <row r="238" spans="1:13" x14ac:dyDescent="0.2">
      <c r="B238">
        <v>960.46</v>
      </c>
      <c r="C238">
        <v>408.66300000000001</v>
      </c>
      <c r="D238">
        <v>1443.412</v>
      </c>
      <c r="E238">
        <v>954.11199999999997</v>
      </c>
      <c r="F238">
        <v>384.74099999999999</v>
      </c>
      <c r="G238">
        <v>1478.271</v>
      </c>
      <c r="H238">
        <v>0.42548660100000002</v>
      </c>
      <c r="I238">
        <v>1.5028337789999999</v>
      </c>
      <c r="J238">
        <f t="shared" si="84"/>
        <v>4.2802942111685996E-3</v>
      </c>
      <c r="K238">
        <f t="shared" si="85"/>
        <v>1.9467327555749846E-3</v>
      </c>
      <c r="L238">
        <f t="shared" si="86"/>
        <v>55.19529907518983</v>
      </c>
      <c r="M238">
        <f t="shared" si="87"/>
        <v>-29.833571790936595</v>
      </c>
    </row>
    <row r="239" spans="1:13" x14ac:dyDescent="0.2">
      <c r="B239">
        <v>959.83500000000004</v>
      </c>
      <c r="C239">
        <v>408.36500000000001</v>
      </c>
      <c r="D239">
        <v>1442.951</v>
      </c>
      <c r="E239">
        <v>953.14400000000001</v>
      </c>
      <c r="F239">
        <v>384.37299999999999</v>
      </c>
      <c r="G239">
        <v>1477.432</v>
      </c>
      <c r="H239">
        <v>0.42545334499999998</v>
      </c>
      <c r="I239">
        <v>1.5033316240000001</v>
      </c>
      <c r="J239">
        <f t="shared" si="84"/>
        <v>4.279676905673057E-3</v>
      </c>
      <c r="K239">
        <f t="shared" si="85"/>
        <v>1.9465386691237519E-3</v>
      </c>
      <c r="L239">
        <f t="shared" si="86"/>
        <v>55.043118448145464</v>
      </c>
      <c r="M239">
        <f t="shared" si="87"/>
        <v>-29.930295986189904</v>
      </c>
    </row>
    <row r="241" spans="1:13" x14ac:dyDescent="0.2">
      <c r="A241" t="s">
        <v>17</v>
      </c>
      <c r="B241">
        <f>AVERAGE(B230:B239)</f>
        <v>962.99170000000015</v>
      </c>
      <c r="C241">
        <f t="shared" ref="C241:I241" si="88">AVERAGE(C230:C239)</f>
        <v>409.69480000000004</v>
      </c>
      <c r="D241">
        <f t="shared" si="88"/>
        <v>1441.9809</v>
      </c>
      <c r="E241">
        <f t="shared" si="88"/>
        <v>957.74909999999977</v>
      </c>
      <c r="F241">
        <f t="shared" si="88"/>
        <v>386.19929999999999</v>
      </c>
      <c r="G241">
        <f t="shared" si="88"/>
        <v>1479.5503000000001</v>
      </c>
      <c r="H241">
        <f t="shared" si="88"/>
        <v>0.42543965890000007</v>
      </c>
      <c r="I241">
        <f t="shared" si="88"/>
        <v>1.4974113244</v>
      </c>
      <c r="J241">
        <f>AVERAGE(J230:J239)</f>
        <v>4.2798363775224781E-3</v>
      </c>
      <c r="K241">
        <f>AVERAGE(K230:K239)</f>
        <v>1.946969783799895E-3</v>
      </c>
      <c r="L241">
        <f>AVERAGE(L230:L239)</f>
        <v>55.082432088176311</v>
      </c>
      <c r="M241">
        <f>AVERAGE(M230:M239)</f>
        <v>-29.715447294552867</v>
      </c>
    </row>
    <row r="242" spans="1:13" x14ac:dyDescent="0.2">
      <c r="A242" t="s">
        <v>18</v>
      </c>
      <c r="B242">
        <f>STDEV(B230:B239)</f>
        <v>2.391031904150736</v>
      </c>
      <c r="C242">
        <f t="shared" ref="C242:M242" si="89">STDEV(C230:C239)</f>
        <v>0.99357232024424735</v>
      </c>
      <c r="D242">
        <f t="shared" si="89"/>
        <v>3.2282055025457712</v>
      </c>
      <c r="E242">
        <f t="shared" si="89"/>
        <v>3.2995569887823177</v>
      </c>
      <c r="F242">
        <f t="shared" si="89"/>
        <v>1.3177883028434809</v>
      </c>
      <c r="G242">
        <f t="shared" si="89"/>
        <v>1.5792758572628227</v>
      </c>
      <c r="H242">
        <f t="shared" si="89"/>
        <v>2.8918444392812005E-5</v>
      </c>
      <c r="I242">
        <f t="shared" si="89"/>
        <v>6.6709299742763444E-3</v>
      </c>
      <c r="J242">
        <f t="shared" si="89"/>
        <v>2.4818749797529838E-7</v>
      </c>
      <c r="K242">
        <f t="shared" si="89"/>
        <v>6.9820987492722195E-7</v>
      </c>
      <c r="L242">
        <f t="shared" si="89"/>
        <v>6.1184177589805683E-2</v>
      </c>
      <c r="M242">
        <f t="shared" si="89"/>
        <v>0.34795725225178337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5</vt:i4>
      </vt:variant>
    </vt:vector>
  </HeadingPairs>
  <TitlesOfParts>
    <vt:vector size="12" baseType="lpstr">
      <vt:lpstr>Cylinder Prep Calculations</vt:lpstr>
      <vt:lpstr>Spiked Results Analysis</vt:lpstr>
      <vt:lpstr>Aug07 Raw (ZE - 45)</vt:lpstr>
      <vt:lpstr>Aug8 Raw (ZE - 45)</vt:lpstr>
      <vt:lpstr>Aug10 Raw (ZE - 31)</vt:lpstr>
      <vt:lpstr>Aug13 Raw (ZE - 31)</vt:lpstr>
      <vt:lpstr>Aug17 Raw (Spiked)</vt:lpstr>
      <vt:lpstr>Obs 45 vs Calc 45 (4 pts)</vt:lpstr>
      <vt:lpstr>Obs 31 vs Obs 45 (3 pts)</vt:lpstr>
      <vt:lpstr>Obs 31 vs Obs 45 (4 pts)</vt:lpstr>
      <vt:lpstr>Obs 31 vs Calc 45 (3 pts)</vt:lpstr>
      <vt:lpstr>Obs 31 vs Calc 45 (4 pts)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2018-08-21T19:34:03Z</dcterms:created>
  <dcterms:modified xsi:type="dcterms:W3CDTF">2018-08-29T07:24:19Z</dcterms:modified>
</cp:coreProperties>
</file>