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阿牧颗粒加工厂旧版\历史配方\"/>
    </mc:Choice>
  </mc:AlternateContent>
  <bookViews>
    <workbookView xWindow="0" yWindow="0" windowWidth="23328" windowHeight="9840" tabRatio="939" firstSheet="2" activeTab="4"/>
  </bookViews>
  <sheets>
    <sheet name="我的架子牛拉骨架" sheetId="12" r:id="rId1"/>
    <sheet name="我的育肥前期" sheetId="15" r:id="rId2"/>
    <sheet name="我的育肥后期" sheetId="16" r:id="rId3"/>
    <sheet name="我的预犊母牛" sheetId="17" r:id="rId4"/>
    <sheet name="我的牛犊期" sheetId="18" r:id="rId5"/>
    <sheet name="我的饲料配方总表" sheetId="19" r:id="rId6"/>
    <sheet name="大姐定制" sheetId="21" r:id="rId7"/>
    <sheet name="购料清单" sheetId="20" r:id="rId8"/>
    <sheet name="购买信息" sheetId="13" r:id="rId9"/>
    <sheet name="饲料计算器" sheetId="11" r:id="rId10"/>
    <sheet name="药物对牛的作用" sheetId="14" r:id="rId11"/>
    <sheet name="肉牛饲养标准" sheetId="7" r:id="rId12"/>
    <sheet name="饲料营养校验" sheetId="10" r:id="rId13"/>
    <sheet name="猪饲料" sheetId="8" r:id="rId14"/>
    <sheet name="原料简介" sheetId="2" r:id="rId15"/>
    <sheet name="饲料种类讲解" sheetId="5" r:id="rId16"/>
  </sheets>
  <calcPr calcId="162913"/>
</workbook>
</file>

<file path=xl/calcChain.xml><?xml version="1.0" encoding="utf-8"?>
<calcChain xmlns="http://schemas.openxmlformats.org/spreadsheetml/2006/main">
  <c r="J24" i="10" l="1"/>
  <c r="J22" i="10"/>
  <c r="M20" i="10"/>
  <c r="J20" i="10"/>
  <c r="L20" i="10" s="1"/>
  <c r="F19" i="10"/>
  <c r="E19" i="10"/>
  <c r="D19" i="10"/>
  <c r="C19" i="10"/>
  <c r="J17" i="10"/>
  <c r="M17" i="10" s="1"/>
  <c r="B16" i="10"/>
  <c r="L15" i="10"/>
  <c r="K15" i="10"/>
  <c r="J15" i="10"/>
  <c r="N15" i="10" s="1"/>
  <c r="F15" i="10"/>
  <c r="F16" i="10" s="1"/>
  <c r="F18" i="10" s="1"/>
  <c r="F20" i="10" s="1"/>
  <c r="E15" i="10"/>
  <c r="E16" i="10" s="1"/>
  <c r="E18" i="10" s="1"/>
  <c r="E20" i="10" s="1"/>
  <c r="D15" i="10"/>
  <c r="D16" i="10" s="1"/>
  <c r="D18" i="10" s="1"/>
  <c r="D20" i="10" s="1"/>
  <c r="C15" i="10"/>
  <c r="F13" i="10"/>
  <c r="E13" i="10"/>
  <c r="D13" i="10"/>
  <c r="C13" i="10"/>
  <c r="F11" i="10"/>
  <c r="E11" i="10"/>
  <c r="D11" i="10"/>
  <c r="C11" i="10"/>
  <c r="D9" i="10"/>
  <c r="C9" i="10"/>
  <c r="C16" i="10" s="1"/>
  <c r="C18" i="10" s="1"/>
  <c r="C20" i="10" s="1"/>
  <c r="F7" i="10"/>
  <c r="E7" i="10"/>
  <c r="D7" i="10"/>
  <c r="C7" i="10"/>
  <c r="F5" i="10"/>
  <c r="E5" i="10"/>
  <c r="D5" i="10"/>
  <c r="C5" i="10"/>
  <c r="M4" i="10"/>
  <c r="L4" i="10"/>
  <c r="K4" i="10"/>
  <c r="B33" i="11"/>
  <c r="E33" i="11" s="1"/>
  <c r="B29" i="11"/>
  <c r="E29" i="11" s="1"/>
  <c r="B27" i="11"/>
  <c r="E27" i="11" s="1"/>
  <c r="I20" i="11"/>
  <c r="B30" i="11" s="1"/>
  <c r="I19" i="11"/>
  <c r="I18" i="11"/>
  <c r="B28" i="11" s="1"/>
  <c r="I17" i="11"/>
  <c r="R15" i="11"/>
  <c r="O15" i="11"/>
  <c r="K15" i="11"/>
  <c r="T7" i="11"/>
  <c r="P7" i="11"/>
  <c r="T6" i="11"/>
  <c r="S6" i="11"/>
  <c r="R6" i="11"/>
  <c r="Q6" i="11"/>
  <c r="T5" i="11"/>
  <c r="S5" i="11"/>
  <c r="R5" i="11"/>
  <c r="Q5" i="11"/>
  <c r="T4" i="11"/>
  <c r="S4" i="11"/>
  <c r="R4" i="11"/>
  <c r="Q4" i="11"/>
  <c r="K4" i="11"/>
  <c r="J4" i="11"/>
  <c r="T3" i="11"/>
  <c r="S3" i="11"/>
  <c r="S7" i="11" s="1"/>
  <c r="R3" i="11"/>
  <c r="R7" i="11" s="1"/>
  <c r="Q3" i="11"/>
  <c r="Q7" i="11" s="1"/>
  <c r="C15" i="11" s="1"/>
  <c r="K3" i="11"/>
  <c r="K5" i="11" s="1"/>
  <c r="J3" i="11"/>
  <c r="J5" i="11" s="1"/>
  <c r="K24" i="13"/>
  <c r="L24" i="13" s="1"/>
  <c r="J24" i="13"/>
  <c r="J23" i="13"/>
  <c r="K23" i="13" s="1"/>
  <c r="L23" i="13" s="1"/>
  <c r="J22" i="13"/>
  <c r="K22" i="13" s="1"/>
  <c r="L22" i="13" s="1"/>
  <c r="L21" i="13"/>
  <c r="K21" i="13"/>
  <c r="J21" i="13"/>
  <c r="K20" i="13"/>
  <c r="L20" i="13" s="1"/>
  <c r="J20" i="13"/>
  <c r="J19" i="13"/>
  <c r="K19" i="13" s="1"/>
  <c r="L19" i="13" s="1"/>
  <c r="J18" i="13"/>
  <c r="K18" i="13" s="1"/>
  <c r="L18" i="13" s="1"/>
  <c r="L17" i="13"/>
  <c r="K17" i="13"/>
  <c r="J17" i="13"/>
  <c r="K16" i="13"/>
  <c r="L16" i="13" s="1"/>
  <c r="J16" i="13"/>
  <c r="J15" i="13"/>
  <c r="K15" i="13" s="1"/>
  <c r="L15" i="13" s="1"/>
  <c r="J14" i="13"/>
  <c r="K14" i="13" s="1"/>
  <c r="L14" i="13" s="1"/>
  <c r="L13" i="13"/>
  <c r="K13" i="13"/>
  <c r="J13" i="13"/>
  <c r="K12" i="13"/>
  <c r="L12" i="13" s="1"/>
  <c r="J12" i="13"/>
  <c r="J11" i="13"/>
  <c r="K11" i="13" s="1"/>
  <c r="L11" i="13" s="1"/>
  <c r="J10" i="13"/>
  <c r="K10" i="13" s="1"/>
  <c r="L10" i="13" s="1"/>
  <c r="L9" i="13"/>
  <c r="K9" i="13"/>
  <c r="J9" i="13"/>
  <c r="K8" i="13"/>
  <c r="L8" i="13" s="1"/>
  <c r="J8" i="13"/>
  <c r="J7" i="13"/>
  <c r="K7" i="13" s="1"/>
  <c r="L7" i="13" s="1"/>
  <c r="J6" i="13"/>
  <c r="K6" i="13" s="1"/>
  <c r="L6" i="13" s="1"/>
  <c r="L5" i="13"/>
  <c r="K5" i="13"/>
  <c r="J5" i="13"/>
  <c r="K4" i="13"/>
  <c r="L4" i="13" s="1"/>
  <c r="J4" i="13"/>
  <c r="J3" i="13"/>
  <c r="K3" i="13" s="1"/>
  <c r="L3" i="13" s="1"/>
  <c r="J2" i="13"/>
  <c r="K2" i="13" s="1"/>
  <c r="L2" i="13" s="1"/>
  <c r="Y11" i="20"/>
  <c r="X11" i="20"/>
  <c r="W11" i="20"/>
  <c r="V11" i="20"/>
  <c r="U11" i="20"/>
  <c r="T11" i="20"/>
  <c r="S11" i="20"/>
  <c r="R11" i="20"/>
  <c r="Q11" i="20"/>
  <c r="P11" i="20"/>
  <c r="O11" i="20"/>
  <c r="N11" i="20"/>
  <c r="M11" i="20"/>
  <c r="L11" i="20"/>
  <c r="K11" i="20"/>
  <c r="J11" i="20"/>
  <c r="I11" i="20"/>
  <c r="H11" i="20"/>
  <c r="G11" i="20"/>
  <c r="F11" i="20"/>
  <c r="E11" i="20"/>
  <c r="D11" i="20"/>
  <c r="C11" i="20"/>
  <c r="B11" i="20"/>
  <c r="X8" i="21"/>
  <c r="W8" i="21"/>
  <c r="V8" i="21"/>
  <c r="U8" i="21"/>
  <c r="T8" i="21"/>
  <c r="S8" i="21"/>
  <c r="R8" i="21"/>
  <c r="Q8" i="21"/>
  <c r="P8" i="21"/>
  <c r="O8" i="21"/>
  <c r="N8" i="21"/>
  <c r="M8" i="21"/>
  <c r="L8" i="21"/>
  <c r="K8" i="21"/>
  <c r="J8" i="21"/>
  <c r="I8" i="21"/>
  <c r="H8" i="21"/>
  <c r="G8" i="21"/>
  <c r="F8" i="21"/>
  <c r="Z8" i="21" s="1"/>
  <c r="E8" i="21"/>
  <c r="D8" i="21"/>
  <c r="Y8" i="21" s="1"/>
  <c r="Z7" i="21"/>
  <c r="Y7" i="21"/>
  <c r="C21" i="19"/>
  <c r="Y20" i="19"/>
  <c r="Y21" i="19" s="1"/>
  <c r="X20" i="19"/>
  <c r="X21" i="19" s="1"/>
  <c r="W20" i="19"/>
  <c r="W21" i="19" s="1"/>
  <c r="V20" i="19"/>
  <c r="V21" i="19" s="1"/>
  <c r="U20" i="19"/>
  <c r="U21" i="19" s="1"/>
  <c r="T20" i="19"/>
  <c r="T21" i="19" s="1"/>
  <c r="S20" i="19"/>
  <c r="S21" i="19" s="1"/>
  <c r="R20" i="19"/>
  <c r="R21" i="19" s="1"/>
  <c r="Q20" i="19"/>
  <c r="Q21" i="19" s="1"/>
  <c r="P20" i="19"/>
  <c r="P21" i="19" s="1"/>
  <c r="O20" i="19"/>
  <c r="O21" i="19" s="1"/>
  <c r="N20" i="19"/>
  <c r="N21" i="19" s="1"/>
  <c r="M20" i="19"/>
  <c r="M21" i="19" s="1"/>
  <c r="L20" i="19"/>
  <c r="L21" i="19" s="1"/>
  <c r="K20" i="19"/>
  <c r="K21" i="19" s="1"/>
  <c r="J20" i="19"/>
  <c r="J21" i="19" s="1"/>
  <c r="I20" i="19"/>
  <c r="I21" i="19" s="1"/>
  <c r="H20" i="19"/>
  <c r="H21" i="19" s="1"/>
  <c r="G20" i="19"/>
  <c r="G21" i="19" s="1"/>
  <c r="F20" i="19"/>
  <c r="F21" i="19" s="1"/>
  <c r="E20" i="19"/>
  <c r="E21" i="19" s="1"/>
  <c r="D20" i="19"/>
  <c r="AA20" i="19" s="1"/>
  <c r="AA19" i="19"/>
  <c r="Z19" i="19"/>
  <c r="Y17" i="19"/>
  <c r="X17" i="19"/>
  <c r="W17" i="19"/>
  <c r="V17" i="19"/>
  <c r="U17" i="19"/>
  <c r="T17" i="19"/>
  <c r="S17" i="19"/>
  <c r="R17" i="19"/>
  <c r="Q17" i="19"/>
  <c r="P17" i="19"/>
  <c r="O17" i="19"/>
  <c r="N17" i="19"/>
  <c r="M17" i="19"/>
  <c r="L17" i="19"/>
  <c r="K17" i="19"/>
  <c r="J17" i="19"/>
  <c r="I17" i="19"/>
  <c r="H17" i="19"/>
  <c r="G17" i="19"/>
  <c r="F17" i="19"/>
  <c r="Z17" i="19" s="1"/>
  <c r="E17" i="19"/>
  <c r="D17" i="19"/>
  <c r="AA17" i="19" s="1"/>
  <c r="AA16" i="19"/>
  <c r="Z16" i="19"/>
  <c r="Y14" i="19"/>
  <c r="X14" i="19"/>
  <c r="W14" i="19"/>
  <c r="V14" i="19"/>
  <c r="U14" i="19"/>
  <c r="T14" i="19"/>
  <c r="S14" i="19"/>
  <c r="R14" i="19"/>
  <c r="Q14" i="19"/>
  <c r="P14" i="19"/>
  <c r="O14" i="19"/>
  <c r="N14" i="19"/>
  <c r="M14" i="19"/>
  <c r="L14" i="19"/>
  <c r="K14" i="19"/>
  <c r="J14" i="19"/>
  <c r="I14" i="19"/>
  <c r="H14" i="19"/>
  <c r="G14" i="19"/>
  <c r="F14" i="19"/>
  <c r="E14" i="19"/>
  <c r="D14" i="19"/>
  <c r="AA14" i="19" s="1"/>
  <c r="AA13" i="19"/>
  <c r="Z13" i="19"/>
  <c r="Y11" i="19"/>
  <c r="X11" i="19"/>
  <c r="W11" i="19"/>
  <c r="V11" i="19"/>
  <c r="U11" i="19"/>
  <c r="T11" i="19"/>
  <c r="S11" i="19"/>
  <c r="R11" i="19"/>
  <c r="Q11" i="19"/>
  <c r="P11" i="19"/>
  <c r="O11" i="19"/>
  <c r="N11" i="19"/>
  <c r="M11" i="19"/>
  <c r="L11" i="19"/>
  <c r="K11" i="19"/>
  <c r="J11" i="19"/>
  <c r="I11" i="19"/>
  <c r="H11" i="19"/>
  <c r="G11" i="19"/>
  <c r="F11" i="19"/>
  <c r="Z11" i="19" s="1"/>
  <c r="E11" i="19"/>
  <c r="AA11" i="19" s="1"/>
  <c r="D11" i="19"/>
  <c r="AA10" i="19"/>
  <c r="Z10" i="19"/>
  <c r="Y8" i="19"/>
  <c r="X8" i="19"/>
  <c r="W8" i="19"/>
  <c r="V8" i="19"/>
  <c r="U8" i="19"/>
  <c r="T8" i="19"/>
  <c r="S8" i="19"/>
  <c r="R8" i="19"/>
  <c r="Q8" i="19"/>
  <c r="P8" i="19"/>
  <c r="O8" i="19"/>
  <c r="N8" i="19"/>
  <c r="M8" i="19"/>
  <c r="L8" i="19"/>
  <c r="K8" i="19"/>
  <c r="J8" i="19"/>
  <c r="I8" i="19"/>
  <c r="H8" i="19"/>
  <c r="G8" i="19"/>
  <c r="F8" i="19"/>
  <c r="E8" i="19"/>
  <c r="D8" i="19"/>
  <c r="AA8" i="19" s="1"/>
  <c r="AA7" i="19"/>
  <c r="Z7" i="19"/>
  <c r="U6" i="18"/>
  <c r="V6" i="18"/>
  <c r="U6" i="17"/>
  <c r="V5" i="17"/>
  <c r="U8" i="16"/>
  <c r="V5" i="16"/>
  <c r="U5" i="16"/>
  <c r="X8" i="15"/>
  <c r="Y5" i="15"/>
  <c r="X5" i="15"/>
  <c r="K10" i="12"/>
  <c r="J10" i="12"/>
  <c r="I10" i="12"/>
  <c r="L10" i="12" s="1"/>
  <c r="L9" i="12"/>
  <c r="L8" i="12"/>
  <c r="Q6" i="12"/>
  <c r="Q5" i="12"/>
  <c r="AA21" i="19" l="1"/>
  <c r="P15" i="11"/>
  <c r="Q15" i="11" s="1"/>
  <c r="S15" i="11"/>
  <c r="T15" i="11" s="1"/>
  <c r="K20" i="11" s="1"/>
  <c r="L20" i="11" s="1"/>
  <c r="I15" i="11"/>
  <c r="I16" i="11"/>
  <c r="B26" i="11" s="1"/>
  <c r="G30" i="11"/>
  <c r="C30" i="11"/>
  <c r="F30" i="11"/>
  <c r="E30" i="11"/>
  <c r="D30" i="11"/>
  <c r="G28" i="11"/>
  <c r="C28" i="11"/>
  <c r="D28" i="11"/>
  <c r="F28" i="11"/>
  <c r="E28" i="11"/>
  <c r="L15" i="11"/>
  <c r="M15" i="11" s="1"/>
  <c r="F27" i="11"/>
  <c r="F29" i="11"/>
  <c r="C27" i="11"/>
  <c r="G27" i="11"/>
  <c r="C29" i="11"/>
  <c r="G29" i="11"/>
  <c r="C33" i="11"/>
  <c r="G33" i="11"/>
  <c r="M15" i="10"/>
  <c r="K17" i="10"/>
  <c r="N20" i="10"/>
  <c r="D21" i="19"/>
  <c r="F33" i="11"/>
  <c r="N17" i="10"/>
  <c r="Z8" i="19"/>
  <c r="Z21" i="19" s="1"/>
  <c r="Z14" i="19"/>
  <c r="D27" i="11"/>
  <c r="D29" i="11"/>
  <c r="D33" i="11"/>
  <c r="L17" i="10"/>
  <c r="K20" i="10"/>
  <c r="M20" i="11" l="1"/>
  <c r="B32" i="11"/>
  <c r="I21" i="11"/>
  <c r="B25" i="11"/>
  <c r="O20" i="11"/>
  <c r="G26" i="11"/>
  <c r="C26" i="11"/>
  <c r="F26" i="11"/>
  <c r="E26" i="11"/>
  <c r="D26" i="11"/>
  <c r="E25" i="11" l="1"/>
  <c r="D25" i="11"/>
  <c r="F25" i="11"/>
  <c r="G25" i="11"/>
  <c r="C25" i="11"/>
  <c r="G32" i="11"/>
  <c r="C32" i="11"/>
  <c r="F32" i="11"/>
  <c r="E32" i="11"/>
  <c r="D32" i="11"/>
  <c r="Q20" i="11"/>
  <c r="P20" i="11"/>
  <c r="B31" i="11" s="1"/>
  <c r="B34" i="11" s="1"/>
  <c r="B36" i="11" s="1"/>
  <c r="F34" i="11" l="1"/>
  <c r="F36" i="11" s="1"/>
  <c r="E31" i="11"/>
  <c r="E34" i="11" s="1"/>
  <c r="E36" i="11" s="1"/>
  <c r="D31" i="11"/>
  <c r="D34" i="11" s="1"/>
  <c r="D36" i="11" s="1"/>
  <c r="F31" i="11"/>
  <c r="G31" i="11"/>
  <c r="G34" i="11" s="1"/>
  <c r="G36" i="11" s="1"/>
  <c r="C31" i="11"/>
  <c r="C34" i="11" s="1"/>
</calcChain>
</file>

<file path=xl/sharedStrings.xml><?xml version="1.0" encoding="utf-8"?>
<sst xmlns="http://schemas.openxmlformats.org/spreadsheetml/2006/main" count="798" uniqueCount="355">
  <si>
    <r>
      <rPr>
        <sz val="11"/>
        <color theme="1"/>
        <rFont val="等线"/>
        <family val="3"/>
        <charset val="134"/>
        <scheme val="minor"/>
      </rPr>
      <t xml:space="preserve">牛大爷品牌---肉牛养殖饲料配方 价格单位 斤/元  饲料单位 斤 </t>
    </r>
    <r>
      <rPr>
        <sz val="11"/>
        <color rgb="FFFF0000"/>
        <rFont val="等线"/>
        <family val="3"/>
        <charset val="134"/>
        <scheme val="minor"/>
      </rPr>
      <t>精料日喂体重1.5%</t>
    </r>
  </si>
  <si>
    <t>精饲料</t>
  </si>
  <si>
    <t>矿物质饲料</t>
  </si>
  <si>
    <t>瘤胃缓冲调控剂</t>
  </si>
  <si>
    <t>饲料添加剂</t>
  </si>
  <si>
    <t>酶制剂</t>
  </si>
  <si>
    <t>附加物</t>
  </si>
  <si>
    <t>谷实类</t>
  </si>
  <si>
    <t>饼粕类</t>
  </si>
  <si>
    <t>促合成</t>
  </si>
  <si>
    <t>维生素添加剂</t>
  </si>
  <si>
    <t>微量元素添加剂</t>
  </si>
  <si>
    <t>清毒</t>
  </si>
  <si>
    <t>消化酶</t>
  </si>
  <si>
    <t>转化酶</t>
  </si>
  <si>
    <t>饲料育肥期</t>
  </si>
  <si>
    <t>饲喂目标</t>
  </si>
  <si>
    <t>主要营养</t>
  </si>
  <si>
    <t>玉米</t>
  </si>
  <si>
    <r>
      <rPr>
        <b/>
        <sz val="14"/>
        <rFont val="等线"/>
        <family val="3"/>
        <charset val="134"/>
        <scheme val="minor"/>
      </rPr>
      <t xml:space="preserve">豆柏
</t>
    </r>
    <r>
      <rPr>
        <b/>
        <sz val="6"/>
        <rFont val="等线"/>
        <family val="3"/>
        <charset val="134"/>
        <scheme val="minor"/>
      </rPr>
      <t>公8-10%
母牛&lt;5%</t>
    </r>
  </si>
  <si>
    <t>麦麸</t>
  </si>
  <si>
    <r>
      <rPr>
        <b/>
        <sz val="14"/>
        <rFont val="等线"/>
        <family val="3"/>
        <charset val="134"/>
        <scheme val="minor"/>
      </rPr>
      <t xml:space="preserve">骨粉
</t>
    </r>
    <r>
      <rPr>
        <b/>
        <sz val="10"/>
        <rFont val="等线"/>
        <family val="3"/>
        <charset val="134"/>
        <scheme val="minor"/>
      </rPr>
      <t>钙磷维A</t>
    </r>
  </si>
  <si>
    <t>食盐</t>
  </si>
  <si>
    <r>
      <rPr>
        <b/>
        <sz val="14"/>
        <color rgb="FFFF0000"/>
        <rFont val="等线"/>
        <family val="3"/>
        <charset val="134"/>
        <scheme val="minor"/>
      </rPr>
      <t xml:space="preserve">瘤胃素
</t>
    </r>
    <r>
      <rPr>
        <b/>
        <sz val="10"/>
        <color rgb="FFFF0000"/>
        <rFont val="等线"/>
        <family val="3"/>
        <charset val="134"/>
        <scheme val="minor"/>
      </rPr>
      <t>一代1500斤</t>
    </r>
  </si>
  <si>
    <r>
      <rPr>
        <b/>
        <sz val="14"/>
        <color rgb="FFFF0000"/>
        <rFont val="等线"/>
        <family val="3"/>
        <charset val="134"/>
        <scheme val="minor"/>
      </rPr>
      <t xml:space="preserve">多种维生素全补
</t>
    </r>
    <r>
      <rPr>
        <b/>
        <sz val="10"/>
        <color rgb="FFFF0000"/>
        <rFont val="等线"/>
        <family val="3"/>
        <charset val="134"/>
        <scheme val="minor"/>
      </rPr>
      <t>维生素A、D、E、烟酸
28元十代</t>
    </r>
  </si>
  <si>
    <r>
      <rPr>
        <b/>
        <sz val="14"/>
        <color rgb="FFFF0000"/>
        <rFont val="等线"/>
        <family val="3"/>
        <charset val="134"/>
        <scheme val="minor"/>
      </rPr>
      <t xml:space="preserve">微量+多维
</t>
    </r>
    <r>
      <rPr>
        <b/>
        <sz val="10"/>
        <color rgb="FFFF0000"/>
        <rFont val="等线"/>
        <family val="3"/>
        <charset val="134"/>
        <scheme val="minor"/>
      </rPr>
      <t>矿物质牛羊矿物质添加剂</t>
    </r>
    <r>
      <rPr>
        <b/>
        <sz val="11"/>
        <color rgb="FFFF0000"/>
        <rFont val="等线"/>
        <family val="3"/>
        <charset val="134"/>
        <scheme val="minor"/>
      </rPr>
      <t xml:space="preserve">
</t>
    </r>
  </si>
  <si>
    <t>小苏打</t>
  </si>
  <si>
    <t>益生素</t>
  </si>
  <si>
    <r>
      <rPr>
        <b/>
        <sz val="14"/>
        <color rgb="FFFF0000"/>
        <rFont val="等线"/>
        <family val="3"/>
        <charset val="134"/>
        <scheme val="minor"/>
      </rPr>
      <t xml:space="preserve">尿素
</t>
    </r>
    <r>
      <rPr>
        <b/>
        <sz val="10"/>
        <color rgb="FFFF0000"/>
        <rFont val="等线"/>
        <family val="3"/>
        <charset val="134"/>
        <scheme val="minor"/>
      </rPr>
      <t>转化蛋白质200：20g</t>
    </r>
  </si>
  <si>
    <t>干草粉</t>
  </si>
  <si>
    <t>秸秆粉</t>
  </si>
  <si>
    <t>总斤数（斤）</t>
  </si>
  <si>
    <t>预计总价</t>
  </si>
  <si>
    <t>原料价格/斤</t>
  </si>
  <si>
    <t>拉骨架</t>
  </si>
  <si>
    <t>架子牛
拉骨架料
600-800斤</t>
  </si>
  <si>
    <t>（补钙拉骨架矿物微量）长骨架、促进瘤胃发育</t>
  </si>
  <si>
    <t>A、D、E等对牛的生长发育起到至关重要的作用钙、磷、维生素D、蛋白质多、粗饲料</t>
  </si>
  <si>
    <t>含量物</t>
  </si>
  <si>
    <t>备注</t>
  </si>
  <si>
    <t>豆柏</t>
  </si>
  <si>
    <t>饲料</t>
  </si>
  <si>
    <t>骨粉</t>
  </si>
  <si>
    <t>骨粉占日粮的2~2.5%。钙磷比：2.5：1</t>
  </si>
  <si>
    <t>磷</t>
  </si>
  <si>
    <t>酶制剂-消化酶</t>
  </si>
  <si>
    <t>促进消化钙磷</t>
  </si>
  <si>
    <t>瘤胃素</t>
  </si>
  <si>
    <t>防止瘤胃积食，改善瘤胃环境以防消化不了，促进毛绒增长。</t>
  </si>
  <si>
    <t>维生素D3</t>
  </si>
  <si>
    <t>促进钙磷吸收合成</t>
  </si>
  <si>
    <t>维生素A</t>
  </si>
  <si>
    <t>发育必须营养</t>
  </si>
  <si>
    <t>维生素E</t>
  </si>
  <si>
    <t>抗氧化，增强免疫力</t>
  </si>
  <si>
    <t>维生素C</t>
  </si>
  <si>
    <t>抗病毒</t>
  </si>
  <si>
    <t>赖氨酸</t>
  </si>
  <si>
    <t>促进生长快速生长</t>
  </si>
  <si>
    <t>牛大爷品牌---肉牛养殖饲料配方 价格单位 斤/元  饲料单位 斤</t>
  </si>
  <si>
    <t>能量饲料</t>
  </si>
  <si>
    <t>防霉剂或抗氧化剂</t>
  </si>
  <si>
    <t>多汁饲料</t>
  </si>
  <si>
    <t>粗饲料</t>
  </si>
  <si>
    <t>糠麸类</t>
  </si>
  <si>
    <t>淀粉渣</t>
  </si>
  <si>
    <t>糖渣</t>
  </si>
  <si>
    <t>动物油脂</t>
  </si>
  <si>
    <t>植物油脂</t>
  </si>
  <si>
    <t>促消化</t>
  </si>
  <si>
    <t>促生长</t>
  </si>
  <si>
    <t>除霉剂</t>
  </si>
  <si>
    <t>能量型</t>
  </si>
  <si>
    <t>蛋白质型</t>
  </si>
  <si>
    <t>马铃薯粉渣</t>
  </si>
  <si>
    <t>白糖渣</t>
  </si>
  <si>
    <t>牛脂/
猪油</t>
  </si>
  <si>
    <r>
      <rPr>
        <b/>
        <sz val="14"/>
        <rFont val="等线"/>
        <family val="3"/>
        <charset val="134"/>
        <scheme val="minor"/>
      </rPr>
      <t xml:space="preserve">植物油
</t>
    </r>
    <r>
      <rPr>
        <b/>
        <sz val="10"/>
        <rFont val="等线"/>
        <family val="3"/>
        <charset val="134"/>
        <scheme val="minor"/>
      </rPr>
      <t xml:space="preserve">大豆磷脂粉
</t>
    </r>
  </si>
  <si>
    <r>
      <rPr>
        <b/>
        <sz val="14"/>
        <rFont val="等线"/>
        <family val="3"/>
        <charset val="134"/>
        <scheme val="minor"/>
      </rPr>
      <t xml:space="preserve">健胃散16/袋
</t>
    </r>
  </si>
  <si>
    <r>
      <rPr>
        <b/>
        <sz val="14"/>
        <color rgb="FFFF0000"/>
        <rFont val="等线"/>
        <family val="3"/>
        <charset val="134"/>
        <scheme val="minor"/>
      </rPr>
      <t>多种维生素全补</t>
    </r>
    <r>
      <rPr>
        <b/>
        <sz val="10"/>
        <color rgb="FFFF0000"/>
        <rFont val="等线"/>
        <family val="3"/>
        <charset val="134"/>
        <scheme val="minor"/>
      </rPr>
      <t xml:space="preserve">
28元十代</t>
    </r>
  </si>
  <si>
    <t>糖
葡萄糖</t>
  </si>
  <si>
    <t>酒糟</t>
  </si>
  <si>
    <t>豆腐渣啤酒糟</t>
  </si>
  <si>
    <t>干草</t>
  </si>
  <si>
    <t>秸秆</t>
  </si>
  <si>
    <t>脂肪含量</t>
  </si>
  <si>
    <t>蛋白质含量</t>
  </si>
  <si>
    <t>育肥前期
800-1000斤</t>
  </si>
  <si>
    <t>（提高能量饲料降低蛋白）生长肌肉</t>
  </si>
  <si>
    <t>能量饲料、蛋白质、铁、铜、锰、粗饲料</t>
  </si>
  <si>
    <t>育肥后期
1000-1200斤</t>
  </si>
  <si>
    <t>促进脂肪沉积，防止瘤胃酸中毒</t>
  </si>
  <si>
    <t>高能量饲料、小苏打、氨基酸、铁、铜、瘤胃素</t>
  </si>
  <si>
    <t>奶粉</t>
  </si>
  <si>
    <t>母牛</t>
  </si>
  <si>
    <t>蛋白需求增加</t>
  </si>
  <si>
    <t>豆粕的量增加10%</t>
  </si>
  <si>
    <t>高粱</t>
  </si>
  <si>
    <t>牛犊</t>
  </si>
  <si>
    <t>（肌肉生长蛋白除霉）生长需要大量的蛋白</t>
  </si>
  <si>
    <t>骨粉，奶粉</t>
  </si>
  <si>
    <r>
      <rPr>
        <sz val="11"/>
        <color theme="1"/>
        <rFont val="等线"/>
        <family val="3"/>
        <charset val="134"/>
        <scheme val="minor"/>
      </rPr>
      <t xml:space="preserve">牛大爷品牌---肉牛养殖饲料配方 价格单位 斤/元  饲料单位 斤 </t>
    </r>
    <r>
      <rPr>
        <sz val="11"/>
        <color rgb="FFFF0000"/>
        <rFont val="等线"/>
        <family val="3"/>
        <charset val="134"/>
        <scheme val="minor"/>
      </rPr>
      <t>精料日喂体重1.1%</t>
    </r>
  </si>
  <si>
    <t>合计</t>
  </si>
  <si>
    <t>米糠类</t>
  </si>
  <si>
    <t>维生素</t>
  </si>
  <si>
    <t>微量元素</t>
  </si>
  <si>
    <t>除霉氧化</t>
  </si>
  <si>
    <t>预配斤数</t>
  </si>
  <si>
    <t>预配价格</t>
  </si>
  <si>
    <t>小麦粉</t>
  </si>
  <si>
    <t>白糖</t>
  </si>
  <si>
    <t>猪油</t>
  </si>
  <si>
    <t>豆油</t>
  </si>
  <si>
    <t>磷酸氢钙</t>
  </si>
  <si>
    <t>豆秸粉</t>
  </si>
  <si>
    <t>山楂粉</t>
  </si>
  <si>
    <t>多种维生素全补
ADE酸0.1</t>
  </si>
  <si>
    <t>微量+多维
ADE矿0.1</t>
  </si>
  <si>
    <t>葡萄糖</t>
  </si>
  <si>
    <t>尿素</t>
  </si>
  <si>
    <t>原料单价/斤/元</t>
  </si>
  <si>
    <t>架子牛拉骨架
600-800斤
日喂6.6~8.8</t>
  </si>
  <si>
    <t>饲料吨数计算器</t>
  </si>
  <si>
    <t>输入配置吨数单位 斤</t>
  </si>
  <si>
    <t>育肥前期
800-1000斤
日喂8.8~11</t>
  </si>
  <si>
    <t>育肥后期
1000-1200斤
日喂11~13.2</t>
  </si>
  <si>
    <t>母牛
日喂1~2</t>
  </si>
  <si>
    <t>牛犊奶料
4~6月</t>
  </si>
  <si>
    <t>原料共需 斤</t>
  </si>
  <si>
    <t>拉骨架上膘
600-800斤
日喂6.6~8.8</t>
  </si>
  <si>
    <t>（补钙拉骨架矿物微量）长骨架、促进瘤胃发育，快速发胖</t>
  </si>
  <si>
    <t>A、D、E等对牛的生长发育起到至关重要的作用钙、磷、维生素D、蛋白质多、粗饲料，油脂等</t>
  </si>
  <si>
    <r>
      <rPr>
        <b/>
        <sz val="16"/>
        <color theme="1"/>
        <rFont val="等线"/>
        <family val="3"/>
        <charset val="134"/>
        <scheme val="minor"/>
      </rPr>
      <t xml:space="preserve">牛大爷品牌---阿牧颗粒加工购料清单 </t>
    </r>
    <r>
      <rPr>
        <sz val="11"/>
        <color theme="1"/>
        <rFont val="等线"/>
        <family val="3"/>
        <charset val="134"/>
        <scheme val="minor"/>
      </rPr>
      <t xml:space="preserve">                          -----</t>
    </r>
    <r>
      <rPr>
        <sz val="8"/>
        <color theme="1"/>
        <rFont val="等线"/>
        <family val="3"/>
        <charset val="134"/>
        <scheme val="minor"/>
      </rPr>
      <t xml:space="preserve">价格单位 斤/元  饲料单位 斤 </t>
    </r>
    <r>
      <rPr>
        <sz val="8"/>
        <color rgb="FFFF0000"/>
        <rFont val="等线"/>
        <family val="3"/>
        <charset val="134"/>
        <scheme val="minor"/>
      </rPr>
      <t xml:space="preserve">精料日喂体重1.1% </t>
    </r>
    <r>
      <rPr>
        <sz val="8"/>
        <rFont val="等线"/>
        <family val="3"/>
        <charset val="134"/>
        <scheme val="minor"/>
      </rPr>
      <t>-----</t>
    </r>
    <r>
      <rPr>
        <sz val="8"/>
        <color rgb="FFFF0000"/>
        <rFont val="等线"/>
        <family val="3"/>
        <charset val="134"/>
        <scheme val="minor"/>
      </rPr>
      <t xml:space="preserve">  </t>
    </r>
  </si>
  <si>
    <t>批次</t>
  </si>
  <si>
    <t>用料斤数</t>
  </si>
  <si>
    <t>用料价格</t>
  </si>
  <si>
    <t>本批配置斤数</t>
  </si>
  <si>
    <t>马铃薯粉渣面粉</t>
  </si>
  <si>
    <t>多种维生素全补</t>
  </si>
  <si>
    <t>微量+多维</t>
  </si>
  <si>
    <t>秸粉</t>
  </si>
  <si>
    <t>总斤</t>
  </si>
  <si>
    <t>总价</t>
  </si>
  <si>
    <t>单价/斤/元</t>
  </si>
  <si>
    <t>拉骨架
日喂6.6~8.8斤</t>
  </si>
  <si>
    <t>育肥前期
日喂8.8~11斤</t>
  </si>
  <si>
    <t>育肥后期
日喂11~13.2</t>
  </si>
  <si>
    <t>母牛
日喂1~2斤</t>
  </si>
  <si>
    <t>合计需料</t>
  </si>
  <si>
    <t>原料采购备注</t>
  </si>
  <si>
    <t>原料名称</t>
  </si>
  <si>
    <t>商位</t>
  </si>
  <si>
    <t>商铺名称</t>
  </si>
  <si>
    <t>营养作用</t>
  </si>
  <si>
    <t>单价</t>
  </si>
  <si>
    <t>单重</t>
  </si>
  <si>
    <t>用量</t>
  </si>
  <si>
    <t>需要饲料</t>
  </si>
  <si>
    <t>需要克</t>
  </si>
  <si>
    <t>需购数量</t>
  </si>
  <si>
    <t>采购总价</t>
  </si>
  <si>
    <t>拼</t>
  </si>
  <si>
    <t>冬梅畜牧商店</t>
  </si>
  <si>
    <t>维生素A、维D3、维E、维K3、维B1 B2 B6 B12、烟酸、乳酸钙、叶酸、泛酸钙、蛋氨酸、赖氨酸、β-胡萝卜素、大豆黄酮</t>
  </si>
  <si>
    <t>28元 十袋  每袋1斤
每500g拌料500斤</t>
  </si>
  <si>
    <t>宇星畜牧</t>
  </si>
  <si>
    <t>一袋1000g拌料1500斤</t>
  </si>
  <si>
    <t>微量元素+多种维生素</t>
  </si>
  <si>
    <t>牧盛饲料兽药添加剂</t>
  </si>
  <si>
    <t>硫酸铜 硫酸亚铁 硫酸锰 硫酸锌 碘化钾 氯化钴 亚硒酸钠 维A D E K3 B 沸石粉</t>
  </si>
  <si>
    <t>2500g每袋 10.9元每袋 每500g拌料2000斤</t>
  </si>
  <si>
    <t>凌30</t>
  </si>
  <si>
    <t xml:space="preserve">枯草芽孢杆菌 乳酸菌 活性蛋白 糖化酶 酸性蛋白酶 氨基酸 未知促生长因子 </t>
  </si>
  <si>
    <t>一桶52元 25袋 每袋500g 拌料1500</t>
  </si>
  <si>
    <t>强盛宠物用品点</t>
  </si>
  <si>
    <t xml:space="preserve">糖化酶 活性酶 氨基酸 为质因子 </t>
  </si>
  <si>
    <t>一桶25包 49元 每包拌料1500</t>
  </si>
  <si>
    <t>信得过低价兽药</t>
  </si>
  <si>
    <t>一同75 25包 每包500G 每包半料2000斤</t>
  </si>
  <si>
    <t>牛羊多矿</t>
  </si>
  <si>
    <t>天猫</t>
  </si>
  <si>
    <t>济生康旗舰店</t>
  </si>
  <si>
    <t>硫、铜、锌、锰</t>
  </si>
  <si>
    <t>每袋14.9 1000G每袋拌2000斤</t>
  </si>
  <si>
    <t>电解多维</t>
  </si>
  <si>
    <t>A D E K3 B</t>
  </si>
  <si>
    <t>9公斤一桶50元 预计16斤敬重</t>
  </si>
  <si>
    <t>食用葡萄糖</t>
  </si>
  <si>
    <t>悦泽化工</t>
  </si>
  <si>
    <t>改善适口性 增强应激能力 调节体温</t>
  </si>
  <si>
    <t>15元 50斤一代 500g拌料1000斤</t>
  </si>
  <si>
    <t>小淘小趣</t>
  </si>
  <si>
    <t>94一代50斤  3斤拌料100斤</t>
  </si>
  <si>
    <t>艾栩禽畜养殖</t>
  </si>
  <si>
    <t>9.9一代 2斤  每袋拌料1000斤</t>
  </si>
  <si>
    <t>易鲜宝</t>
  </si>
  <si>
    <t>枣庄万润</t>
  </si>
  <si>
    <t>饲料抗氧化剂</t>
  </si>
  <si>
    <t>双盈动保</t>
  </si>
  <si>
    <t>合成蛋白质必须  不可合成氨基酸 必须进补</t>
  </si>
  <si>
    <t>一代100g 配100-150斤料</t>
  </si>
  <si>
    <t>青宠物用品店</t>
  </si>
  <si>
    <t>89.9一百袋 每袋100g</t>
  </si>
  <si>
    <t>临期奶粉</t>
  </si>
  <si>
    <t>丽源食化配料</t>
  </si>
  <si>
    <t>5斤32</t>
  </si>
  <si>
    <t>牛肉骨粉</t>
  </si>
  <si>
    <t>玖玖饲料</t>
  </si>
  <si>
    <t>蛋白质含量 物质</t>
  </si>
  <si>
    <t>130一代 一代50斤</t>
  </si>
  <si>
    <t>脱脂鱼粉</t>
  </si>
  <si>
    <t>62蛋白 促生长因子</t>
  </si>
  <si>
    <t>100斤一代</t>
  </si>
  <si>
    <t>大豆卵磷脂粉</t>
  </si>
  <si>
    <t>淘</t>
  </si>
  <si>
    <t>海兴馨兰饲料原料</t>
  </si>
  <si>
    <t>50含量 6000一吨 30 4400一吨 鱼粉3200/吨 红枣2000/吨  电话 13373476066</t>
  </si>
  <si>
    <t>土霉素钙+锌</t>
  </si>
  <si>
    <t>促生长 增抵抗力 白痢 丹毒 气喘肺炎等疾病</t>
  </si>
  <si>
    <t>500g/袋 拌料一吨，5袋8.86 一代1.77</t>
  </si>
  <si>
    <t>原料中营养物质含量</t>
  </si>
  <si>
    <t>粗料的营养浓度每千克干物质含量</t>
  </si>
  <si>
    <t>精料的营养浓度每千克干物质</t>
  </si>
  <si>
    <t>干物质%</t>
  </si>
  <si>
    <t>肉牛能量</t>
  </si>
  <si>
    <t>粗蛋白%</t>
  </si>
  <si>
    <t>钙%</t>
  </si>
  <si>
    <t>磷%</t>
  </si>
  <si>
    <t>原料</t>
  </si>
  <si>
    <t>占干物质</t>
  </si>
  <si>
    <t>RND</t>
  </si>
  <si>
    <t>蛋白质克</t>
  </si>
  <si>
    <t>钙克</t>
  </si>
  <si>
    <t>磷克</t>
  </si>
  <si>
    <t>玉米秆</t>
  </si>
  <si>
    <t>米糠</t>
  </si>
  <si>
    <t>盐</t>
  </si>
  <si>
    <t>设置每千克肉牛RND</t>
  </si>
  <si>
    <t>日粮中各原料占干物质的百分比</t>
  </si>
  <si>
    <t>每千克蛋白质对比</t>
  </si>
  <si>
    <t>每千克钙对比</t>
  </si>
  <si>
    <t>每千克磷对比</t>
  </si>
  <si>
    <t>每千克RND</t>
  </si>
  <si>
    <t>粗料比</t>
  </si>
  <si>
    <t>精料比</t>
  </si>
  <si>
    <t>占比%</t>
  </si>
  <si>
    <t>每千克日需蛋白克</t>
  </si>
  <si>
    <t>精粗蛋白</t>
  </si>
  <si>
    <t>对比结果</t>
  </si>
  <si>
    <t>每千克日需钙克</t>
  </si>
  <si>
    <t>精粗钙</t>
  </si>
  <si>
    <t>每千克日需磷克</t>
  </si>
  <si>
    <t>精粗磷</t>
  </si>
  <si>
    <t>缺磷用磷酸氢钙补充</t>
  </si>
  <si>
    <t>每千克缺钙用骨粉补充</t>
  </si>
  <si>
    <t>需补磷克数</t>
  </si>
  <si>
    <t>需磷酸氢钙克数</t>
  </si>
  <si>
    <t>含钙克数</t>
  </si>
  <si>
    <t>需补钙克数</t>
  </si>
  <si>
    <t>共需骨粉克数</t>
  </si>
  <si>
    <t>含磷克数</t>
  </si>
  <si>
    <t>饲料日粮配比营养详情</t>
  </si>
  <si>
    <t>干物质采食量千克</t>
  </si>
  <si>
    <t>饲料采食量千克</t>
  </si>
  <si>
    <t>粗蛋白克</t>
  </si>
  <si>
    <t>日需要求</t>
  </si>
  <si>
    <t>无</t>
  </si>
  <si>
    <t>配方与日需对比</t>
  </si>
  <si>
    <t>瘤胃素作为牛的催肥剂越来越受到人们的重视。瘤胃素的药残低，安全无副作用，催肥效果明显，是欧盟国家唯一允许用作肉牛饲料添加剂的抗生素，在我国也允许使用。肉牛饲喂瘤胃素以后，可调节瘤胃微生物区系平衡，通过抑制乳酸产生菌、氨产生菌和产气菌活性来控制瘤胃发酵，使瘤胃中蛋白质的降解速度减慢，从而使采食的营养物质合成的蛋白质增多，提高营养物质的转化率，提高肉牛增重速度。正确使用瘤胃素可以使肉牛日增重提高10%-15%，被称作肉牛软黄金。瘤胃素与牛预混料搭配使用催肥效果更佳。
　　经大量的调查及试验结果得出，每头牛每天饲喂瘤胃素150-360mg效果较好，切不可为追求催肥效果而盲目的加大用量，一头牛每天饲喂1g以上即可出现中毒现象，出现采食量下降，腹泻，间歇性出汗等症状。如果牛饲喂瘤胃素出现了中毒的症状，要及时诊治，立即停喂瘤胃素，每天用5%葡萄糖生理盐水静脉注射4000ml, 人工盐水50g溶于500g水中让牛饮用，每头牛每天服20克黄胺脒。4天以后症状即可减轻并逐渐消失。</t>
  </si>
  <si>
    <t>钙</t>
  </si>
  <si>
    <t>抗氧化，增强免疫力 提高肉品质 加速增重</t>
  </si>
  <si>
    <t>促生长 快速生长</t>
  </si>
  <si>
    <t>肉牛体重
（千克）</t>
  </si>
  <si>
    <t>日增重
（千克）</t>
  </si>
  <si>
    <t>干物质
（千克）</t>
  </si>
  <si>
    <t>肉牛能量
（RND）</t>
  </si>
  <si>
    <r>
      <rPr>
        <sz val="11"/>
        <color theme="1"/>
        <rFont val="等线"/>
        <family val="3"/>
        <charset val="134"/>
        <scheme val="minor"/>
      </rPr>
      <t>综合净能
（兆焦</t>
    </r>
    <r>
      <rPr>
        <sz val="8"/>
        <color theme="1"/>
        <rFont val="等线"/>
        <family val="3"/>
        <charset val="134"/>
        <scheme val="minor"/>
      </rPr>
      <t>8.08焦</t>
    </r>
    <r>
      <rPr>
        <sz val="11"/>
        <color theme="1"/>
        <rFont val="等线"/>
        <family val="3"/>
        <charset val="134"/>
        <scheme val="minor"/>
      </rPr>
      <t>）</t>
    </r>
  </si>
  <si>
    <t>粗蛋白质
（克）</t>
  </si>
  <si>
    <t>钙
（克）</t>
  </si>
  <si>
    <t>磷
（克）</t>
  </si>
  <si>
    <t>一斤饲料需鱼粉的3.8%</t>
  </si>
  <si>
    <t>一斤含钙</t>
  </si>
  <si>
    <t>119.75克</t>
  </si>
  <si>
    <t>5.76克</t>
  </si>
  <si>
    <t>100斤含鱼粉</t>
  </si>
  <si>
    <t>11975克</t>
  </si>
  <si>
    <t>23.9斤</t>
  </si>
  <si>
    <t>500公斤日增1.5</t>
  </si>
  <si>
    <t>干物质</t>
  </si>
  <si>
    <t>蛋白质</t>
  </si>
  <si>
    <t>计算原料中钙磷蛋白含量</t>
  </si>
  <si>
    <t>日需总营养</t>
  </si>
  <si>
    <t>斤/克</t>
  </si>
  <si>
    <t>干物质克</t>
  </si>
  <si>
    <t>饲料配方含量</t>
  </si>
  <si>
    <t>面粉</t>
  </si>
  <si>
    <t xml:space="preserve"> </t>
  </si>
  <si>
    <t>当前饲料含量</t>
  </si>
  <si>
    <t>活牛日需</t>
  </si>
  <si>
    <t>饲料每斤含量</t>
  </si>
  <si>
    <t>日喂每斤所需含量</t>
  </si>
  <si>
    <t>对比 饲料比标准</t>
  </si>
  <si>
    <t xml:space="preserve">1.玉米：猪消化能bai14.27（兆焦/千克）du，粗zhi蛋白8.7（%）、粗纤dao维1.6（%)、粗脂肪3.6%、钙0.02%、总磷zhuan0.27%、有shu效磷0.1% 。
2.豆粕：猪消化能13.18（兆焦/千克），粗蛋白43.0（%）、粗纤维5.1（%)、粗脂肪1.9% 。钙0.32%、总磷0.61%、有效磷0.2% 。
3.麸皮：猪消化能9.37（兆焦/千克），粗蛋白15.7（%）、粗纤维8.9（%)、粗脂肪3.9% 。钙0.11%、总磷0.92%、有效磷0.3% 。
4.大豆秸秆：猪消化能：1.59（兆焦/千克），粗蛋白6.4（%）、粗纤维41.4（%)、粗脂肪不详% 。钙0.87%、总磷0.07%、有效磷不详。
5.花生壳：猪消化能：负值（兆焦/千克），粗蛋白4.56（%）、粗纤维60.63（%)、粗脂肪不详% 。钙0.79%、总磷0.45%、有效磷不详。 </t>
  </si>
  <si>
    <t>原料名</t>
  </si>
  <si>
    <t>功效</t>
  </si>
  <si>
    <t>替代品</t>
  </si>
  <si>
    <t>麦麸，即麦皮，小麦加工面粉副产品，麦黄色，片状或粉状。麦皮的端部有部分胚芽（也就是麦子生芽的部位），
大约占麦皮总量的5-10%左右，一部分大约有1/3-1/2跑面粉里了，麦皮共分6层，外面的5层含粗纤维较多，营养少，
难以消化。 麦皮含有大量的维生素B类。富含纤维素和维生素，主要用途有食用、入药、饲料原料、酿酒等。</t>
  </si>
  <si>
    <t>维生素B</t>
  </si>
  <si>
    <t>棉柏</t>
  </si>
  <si>
    <r>
      <rPr>
        <sz val="11"/>
        <color theme="1"/>
        <rFont val="等线"/>
        <family val="3"/>
        <charset val="134"/>
        <scheme val="minor"/>
      </rP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</si>
  <si>
    <t>豆粕一般呈不规则碎片状，颜色为浅黄色至浅褐色，味道具有烤大豆香味。豆粕的主要成分为：蛋白质40%～48%，赖氨酸2.5%～3.0%，色氨酸0.6%～0.7%，蛋氨酸0.5%～0.7%。</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</si>
  <si>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</si>
  <si>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牡蛎粉</t>
  </si>
  <si>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</si>
  <si>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</si>
  <si>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红枣粉</t>
  </si>
  <si>
    <t xml:space="preserve">能量 1228 含糖量 69 蛋白质 10 抗坏血酸 12  热量 309 钙 61 磷 55 </t>
  </si>
  <si>
    <t>鱼粉</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</si>
  <si>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</si>
  <si>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 xml:space="preserve">一百斤黄豆出油率16% 豆柏80%   </t>
  </si>
  <si>
    <t>干物质中粗纤维含量大于或等于18%的饲料统称粗饲料。粗饲料主要包括干草、秸秆、青绿饲料、青贮饲料四种。</t>
  </si>
  <si>
    <t>干物质中粗纤维含量小于18%的饲料统称精饲料。精饲料又分能量饲料和蛋白质补充料。干物质粗蛋白含量小于20%的精饲料称能量饲料；干物质粗蛋白含量大于或等于20%的精饲料称蛋白质补充料。精饲料主要有谷实类、糠麸类、饼粕类三种。</t>
  </si>
  <si>
    <t>列如</t>
  </si>
  <si>
    <t>详解</t>
  </si>
  <si>
    <t>为水分含量小于15%的野生或人工栽培的禾本科或豆科牧草。如野干草（秋白草）、羊草、黑麦草、苜蓿等</t>
  </si>
  <si>
    <t>粮食作物的籽实，如玉米、高粱、大麦、燕麦、稻谷等为谷实类，一般属能量饲料。</t>
  </si>
  <si>
    <t>为农作物收获后的秸、藤、蔓、秧、荚、壳等。如玉米秸、稻草、谷草、花生藤、甘薯蔓、马铃薯秧、豆荚、豆秸等。有干燥和青绿两种。</t>
  </si>
  <si>
    <t>各种粮食干加工的副产品，如小麦麸、玉米皮、高粱糠、米糠等为糠麸类也属能量饲料。</t>
  </si>
  <si>
    <t>青绿饲料</t>
  </si>
  <si>
    <t>水分含量大于或等于45%的野生或人工栽培的禾本科或豆科牧草和农作物植株。如野青草、青大麦、青燕麦、青苜蓿、三叶草、紫云英和全株玉米青饲等。</t>
  </si>
  <si>
    <t>油料的加工副产品，如豆饼（粕）、花生饼（粕）、菜子饼（粕）、棉籽饼（粕）、葫麻饼、葵花仔饼、玉米胚芽饼等为饼粕类。以上除玉米胚芽饼属能量饲料外，均属蛋白质补充料。带壳的棉仔饼和葵花仔饼干物质粗纤维量大于18%，可归入粗饲料。</t>
  </si>
  <si>
    <t>青贮饲料</t>
  </si>
  <si>
    <t>是以青绿饲料或青绿农作物秸秆为原料，通过铡碎、压实、密封，经乳酸发酵制成的饲料。含水量一般在65%－75%，pH值4.2左右。含水量45－55%的青贮饲料称低水份青贮或半干青贮，pH值4.5左右。</t>
  </si>
  <si>
    <t>动物性饲料</t>
  </si>
  <si>
    <t>干物质中粗纤维含量小于18%，水分含量大于75%的饲料称多汁饲料，主要有块根、块茎、瓜果、蔬菜类和糟渣类两种。</t>
  </si>
  <si>
    <t>来源于动物的产品及动物产品加工的副产品称动物性饲料。</t>
  </si>
  <si>
    <t>块根、块茎、瓜果、蔬菜类</t>
  </si>
  <si>
    <t>如胡萝卜、萝卜、甘薯、马铃薯、甘蓝、南瓜、西瓜、苹果、大白菜、甘蓝叶等均属能量饲料。</t>
  </si>
  <si>
    <t>蛋白质补充料</t>
  </si>
  <si>
    <t>如牛奶、奶粉、鱼粉、骨粉、肉骨粉、血粉、羽毛粉、蚕蛹等干物质中粗蛋白含量大于或等于20%，属蛋白质补充料</t>
  </si>
  <si>
    <t>糟喳类如粮食、豆类、块根等</t>
  </si>
  <si>
    <t>如淀粉渣、糖渣、酒糟属能量饲料；豆腐渣、酱油渣啤酒渣属蛋白质补充料。甜菜渣因干物质粗纤维含量大于18%，应归入粗饲料。</t>
  </si>
  <si>
    <t>如牛脂、猪油等干物质粗蛋白含量小于20%，属能量饲料。</t>
  </si>
  <si>
    <t>如骨粉、蛋壳粉、贝壳粉、石粉、碳酸钙、磷酸钙、磷酸氢钙、食盐、硫酸镁以补充钙、磷、镁、钾、钠、氯、硫等常量元素（占体重0.01%以上的元素）为目的归属矿物质饲料。</t>
  </si>
  <si>
    <t>为补充营养物质、提高生产性能、提高饲料利用率，改善饲料品质，促进生长繁殖，保障奶牛健康而掺入饲料中的少量或微量营养性或非营养性物质，称饲料添加剂。</t>
  </si>
  <si>
    <t>如维生素A、D、E、烟酸等；</t>
  </si>
  <si>
    <r>
      <rPr>
        <sz val="11"/>
        <color theme="1"/>
        <rFont val="等线"/>
        <family val="3"/>
        <charset val="134"/>
        <scheme val="minor"/>
      </rPr>
      <t>微量元素</t>
    </r>
    <r>
      <rPr>
        <sz val="8"/>
        <color theme="1"/>
        <rFont val="等线"/>
        <family val="3"/>
        <charset val="134"/>
        <scheme val="minor"/>
      </rPr>
      <t>（占体重0.01%以下的元素）</t>
    </r>
    <r>
      <rPr>
        <sz val="11"/>
        <color theme="1"/>
        <rFont val="等线"/>
        <family val="3"/>
        <charset val="134"/>
        <scheme val="minor"/>
      </rPr>
      <t>添加剂</t>
    </r>
  </si>
  <si>
    <t>如铁、锌、铜、锰、碘、钴、硒等</t>
  </si>
  <si>
    <t>氨基酸添加剂</t>
  </si>
  <si>
    <t>如保护性赖氨酸、蛋氨酸；</t>
  </si>
  <si>
    <t>如碳酸氢钠、脲酶抑制剂等</t>
  </si>
  <si>
    <t>如淀粉酶、蛋白酶、脂肪酶、纤维素分解酶等；</t>
  </si>
  <si>
    <t>活性菌（益生素）制剂</t>
  </si>
  <si>
    <t>如乳酸菌、曲霉菌、酵母制剂等；</t>
  </si>
  <si>
    <t>饲料防霉剂或抗氧化剂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</si>
</sst>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3">
    <font>
      <sz val="11"/>
      <color theme="1"/>
      <name val="等线"/>
      <charset val="134"/>
      <scheme val="minor"/>
    </font>
    <font>
      <sz val="16"/>
      <color theme="1"/>
      <name val="等线"/>
      <family val="3"/>
      <charset val="134"/>
      <scheme val="minor"/>
    </font>
    <font>
      <b/>
      <sz val="14"/>
      <color theme="1"/>
      <name val="等线"/>
      <family val="3"/>
      <charset val="134"/>
      <scheme val="minor"/>
    </font>
    <font>
      <b/>
      <sz val="16"/>
      <color theme="1"/>
      <name val="等线"/>
      <family val="3"/>
      <charset val="134"/>
      <scheme val="minor"/>
    </font>
    <font>
      <b/>
      <sz val="11"/>
      <color theme="1"/>
      <name val="等线"/>
      <family val="3"/>
      <charset val="134"/>
      <scheme val="minor"/>
    </font>
    <font>
      <sz val="9"/>
      <color theme="1"/>
      <name val="等线"/>
      <family val="3"/>
      <charset val="134"/>
      <scheme val="minor"/>
    </font>
    <font>
      <b/>
      <sz val="9"/>
      <color theme="1"/>
      <name val="等线"/>
      <family val="3"/>
      <charset val="134"/>
      <scheme val="minor"/>
    </font>
    <font>
      <b/>
      <sz val="9"/>
      <name val="等线"/>
      <family val="3"/>
      <charset val="134"/>
      <scheme val="minor"/>
    </font>
    <font>
      <sz val="11"/>
      <color theme="1"/>
      <name val="等线"/>
      <family val="3"/>
      <charset val="134"/>
      <scheme val="minor"/>
    </font>
    <font>
      <sz val="11"/>
      <name val="等线"/>
      <family val="3"/>
      <charset val="134"/>
      <scheme val="minor"/>
    </font>
    <font>
      <u/>
      <sz val="11"/>
      <color theme="10"/>
      <name val="等线"/>
      <family val="3"/>
      <charset val="134"/>
      <scheme val="minor"/>
    </font>
    <font>
      <sz val="12"/>
      <name val="等线"/>
      <family val="3"/>
      <charset val="134"/>
      <scheme val="minor"/>
    </font>
    <font>
      <b/>
      <sz val="14"/>
      <name val="等线"/>
      <family val="3"/>
      <charset val="134"/>
      <scheme val="minor"/>
    </font>
    <font>
      <sz val="14"/>
      <name val="等线"/>
      <family val="3"/>
      <charset val="134"/>
      <scheme val="minor"/>
    </font>
    <font>
      <b/>
      <sz val="12"/>
      <name val="等线"/>
      <family val="3"/>
      <charset val="134"/>
      <scheme val="minor"/>
    </font>
    <font>
      <b/>
      <sz val="11"/>
      <name val="等线"/>
      <family val="3"/>
      <charset val="134"/>
      <scheme val="minor"/>
    </font>
    <font>
      <b/>
      <sz val="12"/>
      <color theme="4" tint="-0.499984740745262"/>
      <name val="等线"/>
      <family val="3"/>
      <charset val="134"/>
      <scheme val="minor"/>
    </font>
    <font>
      <b/>
      <sz val="8"/>
      <color theme="4" tint="-0.499984740745262"/>
      <name val="等线"/>
      <family val="3"/>
      <charset val="134"/>
      <scheme val="minor"/>
    </font>
    <font>
      <b/>
      <sz val="14"/>
      <color theme="4" tint="-0.499984740745262"/>
      <name val="等线"/>
      <family val="3"/>
      <charset val="134"/>
      <scheme val="minor"/>
    </font>
    <font>
      <b/>
      <sz val="14"/>
      <color rgb="FFFF0000"/>
      <name val="等线"/>
      <family val="3"/>
      <charset val="134"/>
      <scheme val="minor"/>
    </font>
    <font>
      <b/>
      <sz val="11"/>
      <color theme="4" tint="-0.499984740745262"/>
      <name val="等线"/>
      <family val="3"/>
      <charset val="134"/>
      <scheme val="minor"/>
    </font>
    <font>
      <b/>
      <sz val="11"/>
      <color theme="1" tint="4.9989318521683403E-2"/>
      <name val="等线"/>
      <family val="3"/>
      <charset val="134"/>
      <scheme val="minor"/>
    </font>
    <font>
      <b/>
      <sz val="10"/>
      <name val="等线"/>
      <family val="3"/>
      <charset val="134"/>
      <scheme val="minor"/>
    </font>
    <font>
      <b/>
      <sz val="12"/>
      <color theme="5" tint="-0.499984740745262"/>
      <name val="等线"/>
      <family val="3"/>
      <charset val="134"/>
      <scheme val="minor"/>
    </font>
    <font>
      <b/>
      <sz val="11"/>
      <color theme="5" tint="-0.499984740745262"/>
      <name val="等线"/>
      <family val="3"/>
      <charset val="134"/>
      <scheme val="minor"/>
    </font>
    <font>
      <b/>
      <sz val="12"/>
      <color theme="7" tint="-0.499984740745262"/>
      <name val="等线"/>
      <family val="3"/>
      <charset val="134"/>
      <scheme val="minor"/>
    </font>
    <font>
      <b/>
      <sz val="11"/>
      <color theme="7" tint="-0.499984740745262"/>
      <name val="等线"/>
      <family val="3"/>
      <charset val="134"/>
      <scheme val="minor"/>
    </font>
    <font>
      <b/>
      <sz val="12"/>
      <color theme="8" tint="-0.499984740745262"/>
      <name val="等线"/>
      <family val="3"/>
      <charset val="134"/>
      <scheme val="minor"/>
    </font>
    <font>
      <b/>
      <sz val="11"/>
      <color theme="8" tint="-0.499984740745262"/>
      <name val="等线"/>
      <family val="3"/>
      <charset val="134"/>
      <scheme val="minor"/>
    </font>
    <font>
      <b/>
      <sz val="12"/>
      <color theme="9" tint="-0.499984740745262"/>
      <name val="等线"/>
      <family val="3"/>
      <charset val="134"/>
      <scheme val="minor"/>
    </font>
    <font>
      <b/>
      <sz val="11"/>
      <color theme="9" tint="-0.499984740745262"/>
      <name val="等线"/>
      <family val="3"/>
      <charset val="134"/>
      <scheme val="minor"/>
    </font>
    <font>
      <b/>
      <sz val="8"/>
      <color theme="5" tint="-0.499984740745262"/>
      <name val="等线"/>
      <family val="3"/>
      <charset val="134"/>
      <scheme val="minor"/>
    </font>
    <font>
      <b/>
      <sz val="14"/>
      <color theme="5" tint="-0.499984740745262"/>
      <name val="等线"/>
      <family val="3"/>
      <charset val="134"/>
      <scheme val="minor"/>
    </font>
    <font>
      <b/>
      <sz val="8"/>
      <color theme="7" tint="-0.499984740745262"/>
      <name val="等线"/>
      <family val="3"/>
      <charset val="134"/>
      <scheme val="minor"/>
    </font>
    <font>
      <b/>
      <sz val="14"/>
      <color theme="7" tint="-0.499984740745262"/>
      <name val="等线"/>
      <family val="3"/>
      <charset val="134"/>
      <scheme val="minor"/>
    </font>
    <font>
      <b/>
      <sz val="8"/>
      <color theme="8" tint="-0.499984740745262"/>
      <name val="等线"/>
      <family val="3"/>
      <charset val="134"/>
      <scheme val="minor"/>
    </font>
    <font>
      <b/>
      <sz val="14"/>
      <color theme="8" tint="-0.499984740745262"/>
      <name val="等线"/>
      <family val="3"/>
      <charset val="134"/>
      <scheme val="minor"/>
    </font>
    <font>
      <b/>
      <sz val="8"/>
      <color theme="9" tint="-0.499984740745262"/>
      <name val="等线"/>
      <family val="3"/>
      <charset val="134"/>
      <scheme val="minor"/>
    </font>
    <font>
      <b/>
      <sz val="14"/>
      <color theme="9" tint="-0.499984740745262"/>
      <name val="等线"/>
      <family val="3"/>
      <charset val="134"/>
      <scheme val="minor"/>
    </font>
    <font>
      <b/>
      <sz val="12"/>
      <color theme="1"/>
      <name val="等线"/>
      <family val="3"/>
      <charset val="134"/>
      <scheme val="minor"/>
    </font>
    <font>
      <sz val="11"/>
      <color rgb="FFFF0000"/>
      <name val="等线"/>
      <family val="3"/>
      <charset val="134"/>
      <scheme val="minor"/>
    </font>
    <font>
      <sz val="11"/>
      <color rgb="FFFF0000"/>
      <name val="等线"/>
      <family val="3"/>
      <charset val="134"/>
      <scheme val="minor"/>
    </font>
    <font>
      <b/>
      <sz val="11"/>
      <color rgb="FFFF0000"/>
      <name val="等线"/>
      <family val="3"/>
      <charset val="134"/>
      <scheme val="minor"/>
    </font>
    <font>
      <b/>
      <sz val="12"/>
      <color rgb="FFFF0000"/>
      <name val="等线"/>
      <family val="3"/>
      <charset val="134"/>
      <scheme val="minor"/>
    </font>
    <font>
      <b/>
      <sz val="14"/>
      <color rgb="FF0070C0"/>
      <name val="等线"/>
      <family val="3"/>
      <charset val="134"/>
      <scheme val="minor"/>
    </font>
    <font>
      <b/>
      <sz val="12"/>
      <color rgb="FF0070C0"/>
      <name val="等线"/>
      <family val="3"/>
      <charset val="134"/>
      <scheme val="minor"/>
    </font>
    <font>
      <sz val="10"/>
      <color theme="1"/>
      <name val="等线"/>
      <family val="3"/>
      <charset val="134"/>
      <scheme val="minor"/>
    </font>
    <font>
      <sz val="8"/>
      <color theme="1"/>
      <name val="等线"/>
      <family val="3"/>
      <charset val="134"/>
      <scheme val="minor"/>
    </font>
    <font>
      <sz val="8"/>
      <color rgb="FFFF0000"/>
      <name val="等线"/>
      <family val="3"/>
      <charset val="134"/>
      <scheme val="minor"/>
    </font>
    <font>
      <sz val="8"/>
      <name val="等线"/>
      <family val="3"/>
      <charset val="134"/>
      <scheme val="minor"/>
    </font>
    <font>
      <b/>
      <sz val="6"/>
      <name val="等线"/>
      <family val="3"/>
      <charset val="134"/>
      <scheme val="minor"/>
    </font>
    <font>
      <b/>
      <sz val="10"/>
      <color rgb="FFFF0000"/>
      <name val="等线"/>
      <family val="3"/>
      <charset val="134"/>
      <scheme val="minor"/>
    </font>
    <font>
      <sz val="9"/>
      <name val="等线"/>
      <family val="3"/>
      <charset val="134"/>
      <scheme val="minor"/>
    </font>
  </fonts>
  <fills count="27">
    <fill>
      <patternFill patternType="none"/>
    </fill>
    <fill>
      <patternFill patternType="gray125"/>
    </fill>
    <fill>
      <patternFill patternType="solid">
        <fgColor rgb="FFFFFF00"/>
        <bgColor indexed="64"/>
      </patternFill>
    </fill>
    <fill>
      <patternFill patternType="solid">
        <fgColor theme="4" tint="0.39994506668294322"/>
        <bgColor indexed="64"/>
      </patternFill>
    </fill>
    <fill>
      <patternFill patternType="solid">
        <fgColor rgb="FF0070C0"/>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79995117038483843"/>
        <bgColor indexed="64"/>
      </patternFill>
    </fill>
    <fill>
      <patternFill patternType="solid">
        <fgColor theme="5" tint="0.59999389629810485"/>
        <bgColor indexed="64"/>
      </patternFill>
    </fill>
    <fill>
      <patternFill patternType="solid">
        <fgColor theme="5" tint="0.39994506668294322"/>
        <bgColor indexed="64"/>
      </patternFill>
    </fill>
    <fill>
      <patternFill patternType="solid">
        <fgColor rgb="FFFFC000"/>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theme="9" tint="0.79995117038483843"/>
        <bgColor indexed="64"/>
      </patternFill>
    </fill>
    <fill>
      <patternFill patternType="solid">
        <fgColor theme="7" tint="0.39994506668294322"/>
        <bgColor indexed="64"/>
      </patternFill>
    </fill>
    <fill>
      <patternFill patternType="solid">
        <fgColor theme="7"/>
        <bgColor indexed="64"/>
      </patternFill>
    </fill>
    <fill>
      <patternFill patternType="solid">
        <fgColor theme="0" tint="-0.14996795556505021"/>
        <bgColor indexed="64"/>
      </patternFill>
    </fill>
    <fill>
      <patternFill patternType="solid">
        <fgColor theme="8" tint="0.39994506668294322"/>
        <bgColor indexed="64"/>
      </patternFill>
    </fill>
    <fill>
      <patternFill patternType="solid">
        <fgColor theme="3" tint="0.79995117038483843"/>
        <bgColor indexed="64"/>
      </patternFill>
    </fill>
    <fill>
      <patternFill patternType="solid">
        <fgColor theme="6" tint="0.39994506668294322"/>
        <bgColor indexed="64"/>
      </patternFill>
    </fill>
    <fill>
      <patternFill patternType="solid">
        <fgColor theme="8" tint="0.79995117038483843"/>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9389629810485"/>
        <bgColor indexed="64"/>
      </patternFill>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8">
    <xf numFmtId="0" fontId="0" fillId="0" borderId="0" xfId="0"/>
    <xf numFmtId="0" fontId="1" fillId="0" borderId="0" xfId="0" applyFont="1" applyAlignment="1">
      <alignment wrapText="1"/>
    </xf>
    <xf numFmtId="0" fontId="0" fillId="0" borderId="0" xfId="0" applyAlignment="1">
      <alignment vertical="center" wrapText="1"/>
    </xf>
    <xf numFmtId="0" fontId="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0" borderId="5" xfId="0"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9" xfId="0"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wrapText="1"/>
    </xf>
    <xf numFmtId="0" fontId="0" fillId="0" borderId="5" xfId="0" applyBorder="1"/>
    <xf numFmtId="0" fontId="0" fillId="2" borderId="5" xfId="0" applyFill="1" applyBorder="1"/>
    <xf numFmtId="0" fontId="0" fillId="3" borderId="5" xfId="0" applyFill="1" applyBorder="1"/>
    <xf numFmtId="0" fontId="0" fillId="4" borderId="5" xfId="0" applyFill="1" applyBorder="1"/>
    <xf numFmtId="0" fontId="0" fillId="5" borderId="5" xfId="0" applyFill="1" applyBorder="1"/>
    <xf numFmtId="0" fontId="0" fillId="0" borderId="5" xfId="0" applyBorder="1" applyAlignment="1">
      <alignment horizontal="center" vertical="center"/>
    </xf>
    <xf numFmtId="0" fontId="0" fillId="0" borderId="15"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xf numFmtId="0" fontId="0" fillId="0" borderId="13" xfId="0" applyBorder="1"/>
    <xf numFmtId="0" fontId="0" fillId="0" borderId="21" xfId="0" applyBorder="1" applyAlignment="1">
      <alignment horizontal="center" vertical="center"/>
    </xf>
    <xf numFmtId="0" fontId="0" fillId="0" borderId="21" xfId="0" applyBorder="1"/>
    <xf numFmtId="0" fontId="0" fillId="0" borderId="0" xfId="0" applyAlignment="1">
      <alignment horizontal="center" vertical="center"/>
    </xf>
    <xf numFmtId="0" fontId="0" fillId="5" borderId="5" xfId="0" applyFill="1" applyBorder="1" applyAlignment="1">
      <alignment wrapText="1"/>
    </xf>
    <xf numFmtId="0" fontId="0" fillId="5" borderId="5" xfId="0" applyFill="1" applyBorder="1" applyAlignment="1">
      <alignment horizontal="center"/>
    </xf>
    <xf numFmtId="0" fontId="0" fillId="5" borderId="5" xfId="0" applyFill="1" applyBorder="1" applyAlignment="1">
      <alignment horizontal="left" vertical="center" wrapText="1"/>
    </xf>
    <xf numFmtId="0" fontId="0" fillId="5" borderId="7" xfId="0" applyFill="1" applyBorder="1" applyAlignment="1">
      <alignment horizontal="left" vertical="center"/>
    </xf>
    <xf numFmtId="0" fontId="0" fillId="5" borderId="22" xfId="0" applyFill="1" applyBorder="1" applyAlignment="1">
      <alignment horizontal="center"/>
    </xf>
    <xf numFmtId="0" fontId="0" fillId="5" borderId="7" xfId="0" applyFill="1" applyBorder="1" applyAlignment="1">
      <alignment horizontal="left" vertical="center" wrapText="1"/>
    </xf>
    <xf numFmtId="0" fontId="0" fillId="5" borderId="22" xfId="0" applyFill="1" applyBorder="1" applyAlignment="1">
      <alignment horizontal="center" wrapText="1"/>
    </xf>
    <xf numFmtId="0" fontId="0" fillId="5" borderId="23" xfId="0" applyFill="1" applyBorder="1"/>
    <xf numFmtId="0" fontId="0" fillId="5" borderId="24" xfId="0" applyFill="1" applyBorder="1" applyAlignment="1">
      <alignment horizontal="left" vertical="center" wrapText="1"/>
    </xf>
    <xf numFmtId="176" fontId="4" fillId="0" borderId="0" xfId="0" applyNumberFormat="1" applyFont="1" applyAlignment="1">
      <alignment horizontal="center" vertical="center"/>
    </xf>
    <xf numFmtId="176" fontId="0" fillId="0" borderId="0" xfId="0" applyNumberFormat="1" applyAlignment="1">
      <alignment horizontal="center" vertical="center" wrapText="1"/>
    </xf>
    <xf numFmtId="176" fontId="5" fillId="0" borderId="0" xfId="0" applyNumberFormat="1" applyFont="1" applyAlignment="1">
      <alignment horizontal="center" vertical="center" wrapText="1"/>
    </xf>
    <xf numFmtId="176" fontId="0" fillId="0" borderId="0" xfId="0" applyNumberFormat="1" applyAlignment="1">
      <alignment horizontal="center" vertical="center"/>
    </xf>
    <xf numFmtId="176" fontId="4" fillId="0" borderId="0" xfId="0" applyNumberFormat="1" applyFont="1" applyBorder="1" applyAlignment="1">
      <alignment horizontal="center" vertical="center"/>
    </xf>
    <xf numFmtId="176" fontId="0" fillId="0" borderId="5"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5" xfId="0" applyNumberFormat="1" applyFill="1" applyBorder="1" applyAlignment="1">
      <alignment horizontal="center" vertical="center"/>
    </xf>
    <xf numFmtId="176" fontId="0" fillId="0" borderId="0" xfId="0" applyNumberFormat="1" applyBorder="1" applyAlignment="1">
      <alignment horizontal="center" vertical="center"/>
    </xf>
    <xf numFmtId="176" fontId="0" fillId="6" borderId="5" xfId="0" applyNumberFormat="1" applyFill="1" applyBorder="1" applyAlignment="1">
      <alignment horizontal="center" vertical="center"/>
    </xf>
    <xf numFmtId="176" fontId="4" fillId="5" borderId="0" xfId="0" applyNumberFormat="1" applyFont="1" applyFill="1" applyBorder="1" applyAlignment="1">
      <alignment vertical="center"/>
    </xf>
    <xf numFmtId="176" fontId="0" fillId="7" borderId="5" xfId="0" applyNumberFormat="1" applyFill="1" applyBorder="1" applyAlignment="1">
      <alignment horizontal="center" vertical="center" wrapText="1"/>
    </xf>
    <xf numFmtId="176" fontId="0" fillId="5" borderId="0" xfId="0" applyNumberFormat="1" applyFill="1" applyBorder="1" applyAlignment="1">
      <alignment vertical="center" wrapText="1"/>
    </xf>
    <xf numFmtId="176" fontId="0" fillId="5" borderId="0" xfId="0" applyNumberFormat="1" applyFill="1" applyBorder="1" applyAlignment="1">
      <alignment horizontal="center" vertical="center" wrapText="1"/>
    </xf>
    <xf numFmtId="176" fontId="0" fillId="0" borderId="5" xfId="0" applyNumberFormat="1" applyBorder="1" applyAlignment="1">
      <alignment horizontal="center" vertical="center" wrapText="1"/>
    </xf>
    <xf numFmtId="176" fontId="0" fillId="7" borderId="5" xfId="0" applyNumberFormat="1" applyFill="1" applyBorder="1" applyAlignment="1">
      <alignment horizontal="center" vertical="center"/>
    </xf>
    <xf numFmtId="176" fontId="5" fillId="0" borderId="5" xfId="0" applyNumberFormat="1" applyFont="1" applyBorder="1" applyAlignment="1">
      <alignment horizontal="center" vertical="center" wrapText="1"/>
    </xf>
    <xf numFmtId="176" fontId="0" fillId="8" borderId="5" xfId="0" applyNumberFormat="1" applyFill="1" applyBorder="1" applyAlignment="1">
      <alignment horizontal="center" vertical="center" wrapText="1"/>
    </xf>
    <xf numFmtId="176" fontId="0" fillId="9" borderId="5" xfId="0" applyNumberFormat="1" applyFill="1" applyBorder="1" applyAlignment="1">
      <alignment horizontal="center" vertical="center" wrapText="1"/>
    </xf>
    <xf numFmtId="176" fontId="0" fillId="3" borderId="5" xfId="0" applyNumberFormat="1" applyFill="1" applyBorder="1" applyAlignment="1">
      <alignment horizontal="center" vertical="center" wrapText="1"/>
    </xf>
    <xf numFmtId="176" fontId="0" fillId="10" borderId="5" xfId="0" applyNumberFormat="1" applyFill="1" applyBorder="1" applyAlignment="1">
      <alignment horizontal="center" vertical="center" wrapText="1"/>
    </xf>
    <xf numFmtId="176" fontId="0" fillId="11" borderId="5" xfId="0" applyNumberFormat="1" applyFill="1" applyBorder="1" applyAlignment="1">
      <alignment horizontal="center" vertical="center" wrapText="1"/>
    </xf>
    <xf numFmtId="176" fontId="0" fillId="12" borderId="5" xfId="0" applyNumberFormat="1" applyFill="1" applyBorder="1" applyAlignment="1">
      <alignment horizontal="center" vertical="center" wrapText="1"/>
    </xf>
    <xf numFmtId="176" fontId="0" fillId="8" borderId="5" xfId="0" applyNumberFormat="1" applyFill="1" applyBorder="1" applyAlignment="1">
      <alignment horizontal="center" vertical="center"/>
    </xf>
    <xf numFmtId="176" fontId="0" fillId="9" borderId="5" xfId="0" applyNumberFormat="1" applyFill="1" applyBorder="1" applyAlignment="1">
      <alignment horizontal="center" vertical="center"/>
    </xf>
    <xf numFmtId="176" fontId="0" fillId="3" borderId="5" xfId="0" applyNumberFormat="1" applyFill="1" applyBorder="1" applyAlignment="1">
      <alignment horizontal="center" vertical="center"/>
    </xf>
    <xf numFmtId="176" fontId="0" fillId="10" borderId="5" xfId="0" applyNumberFormat="1" applyFill="1" applyBorder="1" applyAlignment="1">
      <alignment horizontal="center" vertical="center"/>
    </xf>
    <xf numFmtId="176" fontId="0" fillId="11" borderId="5" xfId="0" applyNumberFormat="1" applyFill="1" applyBorder="1" applyAlignment="1">
      <alignment horizontal="center" vertical="center"/>
    </xf>
    <xf numFmtId="176" fontId="0" fillId="12" borderId="5" xfId="0" applyNumberFormat="1" applyFill="1" applyBorder="1" applyAlignment="1">
      <alignment horizontal="center" vertical="center"/>
    </xf>
    <xf numFmtId="176" fontId="0" fillId="7" borderId="15" xfId="0" applyNumberFormat="1" applyFill="1" applyBorder="1" applyAlignment="1">
      <alignment horizontal="center" vertical="center"/>
    </xf>
    <xf numFmtId="176" fontId="0" fillId="8" borderId="15" xfId="0" applyNumberFormat="1" applyFill="1" applyBorder="1" applyAlignment="1">
      <alignment horizontal="center" vertical="center"/>
    </xf>
    <xf numFmtId="176" fontId="0" fillId="9" borderId="15" xfId="0" applyNumberFormat="1" applyFill="1" applyBorder="1" applyAlignment="1">
      <alignment horizontal="center" vertical="center"/>
    </xf>
    <xf numFmtId="176" fontId="0" fillId="3" borderId="15" xfId="0" applyNumberFormat="1" applyFill="1" applyBorder="1" applyAlignment="1">
      <alignment horizontal="center" vertical="center"/>
    </xf>
    <xf numFmtId="176" fontId="0" fillId="10" borderId="15" xfId="0" applyNumberFormat="1" applyFill="1" applyBorder="1" applyAlignment="1">
      <alignment horizontal="center" vertical="center"/>
    </xf>
    <xf numFmtId="176" fontId="0" fillId="11" borderId="15" xfId="0" applyNumberFormat="1" applyFill="1" applyBorder="1" applyAlignment="1">
      <alignment horizontal="center" vertical="center"/>
    </xf>
    <xf numFmtId="176" fontId="0" fillId="12" borderId="15" xfId="0" applyNumberFormat="1" applyFill="1" applyBorder="1" applyAlignment="1">
      <alignment horizontal="center" vertical="center"/>
    </xf>
    <xf numFmtId="176" fontId="0" fillId="7" borderId="1" xfId="0" applyNumberFormat="1" applyFill="1" applyBorder="1" applyAlignment="1">
      <alignment horizontal="center" vertical="center"/>
    </xf>
    <xf numFmtId="176" fontId="0" fillId="8" borderId="2" xfId="0" applyNumberFormat="1" applyFill="1" applyBorder="1" applyAlignment="1">
      <alignment horizontal="center" vertical="center"/>
    </xf>
    <xf numFmtId="176" fontId="0" fillId="9" borderId="2"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10" borderId="2" xfId="0" applyNumberFormat="1" applyFill="1" applyBorder="1" applyAlignment="1">
      <alignment horizontal="center" vertical="center"/>
    </xf>
    <xf numFmtId="176" fontId="0" fillId="11" borderId="2" xfId="0" applyNumberFormat="1" applyFill="1" applyBorder="1" applyAlignment="1">
      <alignment horizontal="center" vertical="center"/>
    </xf>
    <xf numFmtId="176" fontId="0" fillId="12" borderId="3" xfId="0" applyNumberFormat="1" applyFill="1" applyBorder="1" applyAlignment="1">
      <alignment horizontal="center" vertical="center"/>
    </xf>
    <xf numFmtId="176" fontId="0" fillId="7" borderId="4" xfId="0" applyNumberFormat="1" applyFill="1" applyBorder="1" applyAlignment="1">
      <alignment horizontal="center" vertical="center"/>
    </xf>
    <xf numFmtId="176" fontId="0" fillId="12" borderId="6" xfId="0" applyNumberFormat="1" applyFill="1" applyBorder="1" applyAlignment="1">
      <alignment horizontal="center" vertical="center"/>
    </xf>
    <xf numFmtId="176" fontId="5" fillId="7" borderId="4" xfId="0" applyNumberFormat="1" applyFont="1" applyFill="1" applyBorder="1" applyAlignment="1">
      <alignment horizontal="center" vertical="center" wrapText="1"/>
    </xf>
    <xf numFmtId="176" fontId="0" fillId="7" borderId="9" xfId="0" applyNumberFormat="1" applyFill="1" applyBorder="1" applyAlignment="1">
      <alignment horizontal="center" vertical="center"/>
    </xf>
    <xf numFmtId="176" fontId="0" fillId="8" borderId="12" xfId="0" applyNumberFormat="1" applyFill="1" applyBorder="1" applyAlignment="1">
      <alignment horizontal="center" vertical="center"/>
    </xf>
    <xf numFmtId="176" fontId="0" fillId="9" borderId="12" xfId="0" applyNumberFormat="1" applyFill="1" applyBorder="1" applyAlignment="1">
      <alignment horizontal="center" vertical="center"/>
    </xf>
    <xf numFmtId="176" fontId="0" fillId="3" borderId="12" xfId="0" applyNumberFormat="1" applyFill="1" applyBorder="1" applyAlignment="1">
      <alignment horizontal="center" vertical="center"/>
    </xf>
    <xf numFmtId="176" fontId="0" fillId="10" borderId="12" xfId="0" applyNumberFormat="1" applyFill="1" applyBorder="1" applyAlignment="1">
      <alignment horizontal="center" vertical="center"/>
    </xf>
    <xf numFmtId="176" fontId="0" fillId="11" borderId="12" xfId="0" applyNumberFormat="1" applyFill="1" applyBorder="1" applyAlignment="1">
      <alignment horizontal="center" vertical="center"/>
    </xf>
    <xf numFmtId="176" fontId="0" fillId="12" borderId="13" xfId="0" applyNumberFormat="1" applyFill="1" applyBorder="1" applyAlignment="1">
      <alignment horizontal="center" vertical="center"/>
    </xf>
    <xf numFmtId="176" fontId="0" fillId="6" borderId="21" xfId="0" applyNumberFormat="1" applyFill="1" applyBorder="1" applyAlignment="1">
      <alignment horizontal="center" vertical="center"/>
    </xf>
    <xf numFmtId="176" fontId="0" fillId="13" borderId="5" xfId="0" applyNumberFormat="1" applyFill="1" applyBorder="1" applyAlignment="1">
      <alignment horizontal="center" vertical="center"/>
    </xf>
    <xf numFmtId="176" fontId="0" fillId="14" borderId="5" xfId="0" applyNumberFormat="1" applyFill="1" applyBorder="1" applyAlignment="1">
      <alignment horizontal="center" vertical="center" wrapText="1"/>
    </xf>
    <xf numFmtId="176" fontId="0" fillId="15" borderId="5" xfId="0" applyNumberFormat="1" applyFill="1" applyBorder="1" applyAlignment="1">
      <alignment horizontal="center" vertical="center" wrapText="1"/>
    </xf>
    <xf numFmtId="176" fontId="0" fillId="14" borderId="5" xfId="0" applyNumberFormat="1" applyFill="1" applyBorder="1" applyAlignment="1">
      <alignment horizontal="center" vertical="center"/>
    </xf>
    <xf numFmtId="176" fontId="0" fillId="15" borderId="5" xfId="0" applyNumberFormat="1" applyFill="1" applyBorder="1" applyAlignment="1">
      <alignment horizontal="center" vertical="center"/>
    </xf>
    <xf numFmtId="176" fontId="6" fillId="6" borderId="5" xfId="0" applyNumberFormat="1" applyFont="1" applyFill="1" applyBorder="1" applyAlignment="1">
      <alignment horizontal="center" vertical="center" wrapText="1"/>
    </xf>
    <xf numFmtId="176" fontId="7" fillId="13" borderId="5" xfId="0" applyNumberFormat="1" applyFont="1" applyFill="1" applyBorder="1" applyAlignment="1">
      <alignment horizontal="center" vertical="center" wrapText="1"/>
    </xf>
    <xf numFmtId="176" fontId="6" fillId="17" borderId="5" xfId="0" applyNumberFormat="1" applyFont="1" applyFill="1" applyBorder="1" applyAlignment="1">
      <alignment horizontal="center" vertical="center" wrapText="1"/>
    </xf>
    <xf numFmtId="176" fontId="7" fillId="18" borderId="5" xfId="0" applyNumberFormat="1" applyFont="1" applyFill="1" applyBorder="1" applyAlignment="1">
      <alignment horizontal="center" vertical="center" wrapText="1"/>
    </xf>
    <xf numFmtId="176" fontId="8" fillId="6" borderId="5" xfId="0" applyNumberFormat="1" applyFont="1" applyFill="1" applyBorder="1" applyAlignment="1">
      <alignment horizontal="center" vertical="center"/>
    </xf>
    <xf numFmtId="176" fontId="9" fillId="13" borderId="5" xfId="0" applyNumberFormat="1" applyFont="1" applyFill="1" applyBorder="1" applyAlignment="1">
      <alignment horizontal="center" vertical="center"/>
    </xf>
    <xf numFmtId="176" fontId="0" fillId="17" borderId="5" xfId="0" applyNumberFormat="1" applyFill="1" applyBorder="1" applyAlignment="1">
      <alignment horizontal="center" vertical="center"/>
    </xf>
    <xf numFmtId="176" fontId="9" fillId="18" borderId="5" xfId="0" applyNumberFormat="1" applyFont="1" applyFill="1" applyBorder="1" applyAlignment="1">
      <alignment horizontal="center" vertical="center"/>
    </xf>
    <xf numFmtId="176" fontId="0" fillId="17" borderId="5" xfId="0" applyNumberFormat="1" applyFill="1" applyBorder="1" applyAlignment="1">
      <alignment horizontal="center" vertical="center" wrapText="1"/>
    </xf>
    <xf numFmtId="176" fontId="5" fillId="17" borderId="5" xfId="0" applyNumberFormat="1" applyFont="1" applyFill="1" applyBorder="1" applyAlignment="1">
      <alignment horizontal="center" vertical="center" wrapText="1"/>
    </xf>
    <xf numFmtId="0" fontId="2" fillId="0" borderId="0" xfId="0" applyFont="1" applyAlignment="1">
      <alignment horizontal="center" vertical="center"/>
    </xf>
    <xf numFmtId="0" fontId="0" fillId="11" borderId="5" xfId="0"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left" vertical="center" wrapText="1"/>
    </xf>
    <xf numFmtId="0" fontId="10" fillId="0" borderId="0" xfId="1"/>
    <xf numFmtId="0" fontId="0" fillId="5" borderId="5" xfId="0" applyFill="1" applyBorder="1" applyAlignment="1">
      <alignment horizontal="center" vertical="center"/>
    </xf>
    <xf numFmtId="0" fontId="2" fillId="11" borderId="5" xfId="0" applyFont="1" applyFill="1" applyBorder="1" applyAlignment="1">
      <alignment horizontal="center" vertical="center"/>
    </xf>
    <xf numFmtId="0" fontId="0" fillId="5" borderId="5" xfId="0" applyNumberFormat="1" applyFill="1" applyBorder="1"/>
    <xf numFmtId="0" fontId="0" fillId="0" borderId="5" xfId="0" applyNumberFormat="1" applyBorder="1" applyAlignment="1">
      <alignment vertical="center" wrapText="1"/>
    </xf>
    <xf numFmtId="0" fontId="9" fillId="0" borderId="5" xfId="0" applyNumberFormat="1" applyFont="1" applyBorder="1" applyAlignment="1">
      <alignment horizontal="center" vertical="center" wrapText="1"/>
    </xf>
    <xf numFmtId="0" fontId="11" fillId="0" borderId="5" xfId="0" applyNumberFormat="1" applyFont="1" applyBorder="1" applyAlignment="1">
      <alignment horizontal="center" vertical="center"/>
    </xf>
    <xf numFmtId="0" fontId="12" fillId="5" borderId="5" xfId="0" applyNumberFormat="1" applyFont="1" applyFill="1" applyBorder="1" applyAlignment="1">
      <alignment vertical="center"/>
    </xf>
    <xf numFmtId="0" fontId="13" fillId="5" borderId="5" xfId="0" applyNumberFormat="1" applyFont="1" applyFill="1" applyBorder="1" applyAlignment="1">
      <alignment horizontal="center" vertical="center"/>
    </xf>
    <xf numFmtId="0" fontId="8" fillId="0" borderId="5" xfId="0" applyNumberFormat="1" applyFont="1" applyBorder="1" applyAlignment="1">
      <alignment horizontal="center" vertical="center"/>
    </xf>
    <xf numFmtId="0" fontId="0" fillId="0" borderId="5" xfId="0" applyNumberFormat="1" applyBorder="1" applyAlignment="1">
      <alignment horizontal="center" vertical="center" wrapText="1"/>
    </xf>
    <xf numFmtId="0" fontId="0" fillId="0" borderId="5" xfId="0" applyNumberFormat="1" applyBorder="1"/>
    <xf numFmtId="0" fontId="0" fillId="0" borderId="5" xfId="0" applyNumberFormat="1" applyBorder="1" applyAlignment="1">
      <alignment wrapText="1"/>
    </xf>
    <xf numFmtId="0" fontId="0" fillId="12" borderId="5" xfId="0" applyNumberFormat="1" applyFill="1" applyBorder="1" applyAlignment="1">
      <alignment vertical="center" wrapText="1"/>
    </xf>
    <xf numFmtId="0" fontId="0" fillId="10" borderId="5" xfId="0" applyNumberFormat="1" applyFill="1" applyBorder="1" applyAlignment="1">
      <alignment vertical="center" wrapText="1"/>
    </xf>
    <xf numFmtId="0" fontId="14" fillId="19" borderId="5" xfId="0" applyNumberFormat="1" applyFont="1" applyFill="1" applyBorder="1" applyAlignment="1">
      <alignment horizontal="center" vertical="center" wrapText="1"/>
    </xf>
    <xf numFmtId="0" fontId="15" fillId="19" borderId="5" xfId="0" applyNumberFormat="1" applyFont="1" applyFill="1" applyBorder="1" applyAlignment="1">
      <alignment vertical="center" wrapText="1"/>
    </xf>
    <xf numFmtId="0" fontId="15" fillId="12" borderId="5" xfId="0" applyNumberFormat="1" applyFont="1" applyFill="1" applyBorder="1" applyAlignment="1">
      <alignment horizontal="center" vertical="center" wrapText="1"/>
    </xf>
    <xf numFmtId="0" fontId="15" fillId="10" borderId="5" xfId="0" applyNumberFormat="1" applyFont="1" applyFill="1" applyBorder="1" applyAlignment="1">
      <alignment horizontal="center" vertical="center" wrapText="1"/>
    </xf>
    <xf numFmtId="0" fontId="11" fillId="19" borderId="5" xfId="0" applyNumberFormat="1" applyFont="1" applyFill="1" applyBorder="1" applyAlignment="1">
      <alignment horizontal="center" vertical="center" wrapText="1"/>
    </xf>
    <xf numFmtId="0" fontId="11" fillId="19" borderId="5" xfId="0" applyNumberFormat="1" applyFont="1" applyFill="1" applyBorder="1" applyAlignment="1">
      <alignment vertical="center" wrapText="1"/>
    </xf>
    <xf numFmtId="0" fontId="11" fillId="12" borderId="5" xfId="0" applyNumberFormat="1" applyFont="1" applyFill="1" applyBorder="1" applyAlignment="1">
      <alignment horizontal="center" vertical="center"/>
    </xf>
    <xf numFmtId="0" fontId="11" fillId="12" borderId="5" xfId="0" applyNumberFormat="1" applyFont="1" applyFill="1" applyBorder="1" applyAlignment="1">
      <alignment horizontal="center" vertical="center" wrapText="1"/>
    </xf>
    <xf numFmtId="0" fontId="11" fillId="10" borderId="5" xfId="0" applyNumberFormat="1" applyFont="1" applyFill="1" applyBorder="1" applyAlignment="1">
      <alignment horizontal="center" vertical="center" wrapText="1"/>
    </xf>
    <xf numFmtId="0" fontId="11" fillId="10" borderId="5" xfId="0" applyNumberFormat="1" applyFont="1" applyFill="1" applyBorder="1" applyAlignment="1">
      <alignment horizontal="center" vertical="center"/>
    </xf>
    <xf numFmtId="0" fontId="12" fillId="5" borderId="7" xfId="0" applyNumberFormat="1" applyFont="1" applyFill="1" applyBorder="1" applyAlignment="1">
      <alignment horizontal="center" vertical="center" wrapText="1"/>
    </xf>
    <xf numFmtId="0" fontId="12" fillId="5" borderId="22" xfId="0" applyNumberFormat="1" applyFont="1" applyFill="1" applyBorder="1" applyAlignment="1">
      <alignment vertical="center" wrapText="1"/>
    </xf>
    <xf numFmtId="0" fontId="12" fillId="5" borderId="22" xfId="0" applyNumberFormat="1" applyFont="1" applyFill="1" applyBorder="1" applyAlignment="1">
      <alignment horizontal="center" vertical="center"/>
    </xf>
    <xf numFmtId="0" fontId="9" fillId="5" borderId="5" xfId="0" applyNumberFormat="1" applyFont="1" applyFill="1" applyBorder="1" applyAlignment="1">
      <alignment horizontal="center" vertical="center" wrapText="1"/>
    </xf>
    <xf numFmtId="0" fontId="8" fillId="0" borderId="5" xfId="0"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8" fillId="0" borderId="15" xfId="0" applyNumberFormat="1" applyFont="1" applyBorder="1" applyAlignment="1">
      <alignment horizontal="center" vertical="center"/>
    </xf>
    <xf numFmtId="0" fontId="4" fillId="0" borderId="26" xfId="0" applyNumberFormat="1" applyFont="1" applyBorder="1" applyAlignment="1">
      <alignment horizontal="center" vertical="center" wrapText="1"/>
    </xf>
    <xf numFmtId="0" fontId="8" fillId="0" borderId="27" xfId="0" applyNumberFormat="1" applyFont="1" applyBorder="1" applyAlignment="1">
      <alignment horizontal="center" vertical="center" wrapText="1"/>
    </xf>
    <xf numFmtId="0" fontId="0" fillId="0" borderId="21" xfId="0" applyNumberFormat="1" applyBorder="1" applyAlignment="1">
      <alignment horizontal="center" vertical="center" wrapText="1"/>
    </xf>
    <xf numFmtId="0" fontId="0" fillId="0" borderId="21" xfId="0" applyNumberFormat="1" applyBorder="1" applyAlignment="1">
      <alignment vertical="center" wrapText="1"/>
    </xf>
    <xf numFmtId="0" fontId="0" fillId="0" borderId="21" xfId="0" applyNumberFormat="1" applyBorder="1"/>
    <xf numFmtId="0" fontId="0" fillId="15" borderId="5" xfId="0" applyNumberFormat="1" applyFill="1" applyBorder="1" applyAlignment="1">
      <alignment vertical="center" wrapText="1"/>
    </xf>
    <xf numFmtId="0" fontId="0" fillId="14" borderId="5" xfId="0" applyNumberFormat="1" applyFill="1" applyBorder="1" applyAlignment="1">
      <alignment vertical="center" wrapText="1"/>
    </xf>
    <xf numFmtId="0" fontId="0" fillId="20" borderId="5" xfId="0" applyNumberFormat="1" applyFill="1" applyBorder="1" applyAlignment="1">
      <alignment vertical="center" wrapText="1"/>
    </xf>
    <xf numFmtId="0" fontId="15" fillId="15" borderId="5" xfId="0" applyNumberFormat="1" applyFont="1" applyFill="1" applyBorder="1" applyAlignment="1">
      <alignment horizontal="center" vertical="center" wrapText="1"/>
    </xf>
    <xf numFmtId="0" fontId="15" fillId="14" borderId="5" xfId="0" applyNumberFormat="1" applyFont="1" applyFill="1" applyBorder="1" applyAlignment="1">
      <alignment horizontal="center" vertical="center" wrapText="1"/>
    </xf>
    <xf numFmtId="0" fontId="15" fillId="20" borderId="5" xfId="0" applyNumberFormat="1" applyFont="1" applyFill="1" applyBorder="1" applyAlignment="1">
      <alignment horizontal="center" vertical="center" wrapText="1"/>
    </xf>
    <xf numFmtId="0" fontId="11" fillId="15" borderId="5" xfId="0" applyNumberFormat="1" applyFont="1" applyFill="1" applyBorder="1" applyAlignment="1">
      <alignment horizontal="center" vertical="center" wrapText="1"/>
    </xf>
    <xf numFmtId="0" fontId="11" fillId="14" borderId="5" xfId="0" applyNumberFormat="1" applyFont="1" applyFill="1" applyBorder="1" applyAlignment="1">
      <alignment horizontal="center" vertical="center" wrapText="1"/>
    </xf>
    <xf numFmtId="0" fontId="11" fillId="20" borderId="5" xfId="0" applyNumberFormat="1" applyFont="1" applyFill="1" applyBorder="1" applyAlignment="1">
      <alignment horizontal="center" vertical="center" wrapText="1"/>
    </xf>
    <xf numFmtId="0" fontId="8" fillId="5" borderId="5" xfId="0" applyNumberFormat="1" applyFont="1" applyFill="1" applyBorder="1" applyAlignment="1">
      <alignment horizontal="center" vertical="center"/>
    </xf>
    <xf numFmtId="0" fontId="8" fillId="5" borderId="15" xfId="0" applyNumberFormat="1" applyFont="1" applyFill="1" applyBorder="1" applyAlignment="1">
      <alignment horizontal="center" vertical="center"/>
    </xf>
    <xf numFmtId="0" fontId="0" fillId="5" borderId="21" xfId="0" applyNumberFormat="1" applyFill="1" applyBorder="1"/>
    <xf numFmtId="0" fontId="0" fillId="21" borderId="25" xfId="0" applyNumberFormat="1" applyFill="1" applyBorder="1" applyAlignment="1">
      <alignment horizontal="center"/>
    </xf>
    <xf numFmtId="0" fontId="0" fillId="22" borderId="5" xfId="0" applyNumberFormat="1" applyFill="1" applyBorder="1" applyAlignment="1">
      <alignment horizontal="center" wrapText="1"/>
    </xf>
    <xf numFmtId="0" fontId="0" fillId="3" borderId="5" xfId="0" applyNumberFormat="1" applyFill="1" applyBorder="1" applyAlignment="1">
      <alignment vertical="center" wrapText="1"/>
    </xf>
    <xf numFmtId="0" fontId="0" fillId="21" borderId="5" xfId="0" applyNumberFormat="1" applyFill="1" applyBorder="1" applyAlignment="1">
      <alignment vertical="center" wrapText="1"/>
    </xf>
    <xf numFmtId="0" fontId="0" fillId="22" borderId="5" xfId="0" applyNumberFormat="1" applyFill="1" applyBorder="1" applyAlignment="1">
      <alignment vertical="center" wrapText="1"/>
    </xf>
    <xf numFmtId="0" fontId="15" fillId="3" borderId="5" xfId="0" applyNumberFormat="1" applyFont="1" applyFill="1" applyBorder="1" applyAlignment="1">
      <alignment horizontal="center" vertical="center" wrapText="1"/>
    </xf>
    <xf numFmtId="0" fontId="15" fillId="21" borderId="5" xfId="0" applyNumberFormat="1" applyFont="1" applyFill="1" applyBorder="1" applyAlignment="1">
      <alignment horizontal="center" vertical="center" wrapText="1"/>
    </xf>
    <xf numFmtId="0" fontId="15" fillId="22" borderId="5" xfId="0" applyNumberFormat="1" applyFont="1" applyFill="1" applyBorder="1" applyAlignment="1">
      <alignment horizontal="center" vertical="center" wrapText="1"/>
    </xf>
    <xf numFmtId="0" fontId="11" fillId="20" borderId="5" xfId="0" applyNumberFormat="1" applyFont="1" applyFill="1" applyBorder="1" applyAlignment="1">
      <alignment horizontal="center" vertical="center"/>
    </xf>
    <xf numFmtId="0" fontId="11" fillId="3" borderId="5" xfId="0" applyNumberFormat="1" applyFont="1" applyFill="1" applyBorder="1" applyAlignment="1">
      <alignment horizontal="center" vertical="center"/>
    </xf>
    <xf numFmtId="0" fontId="11" fillId="3" borderId="5" xfId="0" applyNumberFormat="1" applyFont="1" applyFill="1" applyBorder="1" applyAlignment="1">
      <alignment horizontal="center" vertical="center" wrapText="1"/>
    </xf>
    <xf numFmtId="0" fontId="11" fillId="21" borderId="5" xfId="0" applyNumberFormat="1" applyFont="1" applyFill="1" applyBorder="1" applyAlignment="1">
      <alignment horizontal="center" vertical="center" wrapText="1"/>
    </xf>
    <xf numFmtId="0" fontId="11" fillId="22" borderId="5" xfId="0" applyNumberFormat="1" applyFont="1" applyFill="1" applyBorder="1" applyAlignment="1">
      <alignment horizontal="center" vertical="center" wrapText="1"/>
    </xf>
    <xf numFmtId="0" fontId="12" fillId="5" borderId="22" xfId="0" applyNumberFormat="1" applyFont="1" applyFill="1" applyBorder="1" applyAlignment="1">
      <alignment horizontal="center" vertical="center" wrapText="1"/>
    </xf>
    <xf numFmtId="0" fontId="0" fillId="0" borderId="21" xfId="0" applyNumberFormat="1" applyBorder="1" applyAlignment="1">
      <alignment wrapText="1"/>
    </xf>
    <xf numFmtId="0" fontId="12" fillId="5" borderId="25" xfId="0" applyNumberFormat="1" applyFont="1" applyFill="1" applyBorder="1" applyAlignment="1">
      <alignment horizontal="center" vertical="center" wrapText="1"/>
    </xf>
    <xf numFmtId="0" fontId="8" fillId="0" borderId="28" xfId="0" applyNumberFormat="1" applyFont="1" applyBorder="1" applyAlignment="1">
      <alignment horizontal="center" vertical="center" wrapText="1"/>
    </xf>
    <xf numFmtId="0" fontId="8" fillId="0" borderId="25" xfId="0" applyNumberFormat="1" applyFont="1" applyBorder="1" applyAlignment="1">
      <alignment horizontal="center" vertical="center"/>
    </xf>
    <xf numFmtId="0" fontId="0" fillId="5" borderId="5" xfId="0" applyNumberFormat="1" applyFill="1" applyBorder="1" applyAlignment="1">
      <alignment horizontal="center"/>
    </xf>
    <xf numFmtId="0" fontId="0" fillId="0" borderId="5" xfId="0" applyNumberFormat="1" applyBorder="1" applyAlignment="1">
      <alignment horizontal="center" vertical="center"/>
    </xf>
    <xf numFmtId="0" fontId="0" fillId="12" borderId="7" xfId="0" applyNumberFormat="1" applyFill="1" applyBorder="1" applyAlignment="1">
      <alignment horizontal="center" vertical="center"/>
    </xf>
    <xf numFmtId="0" fontId="0" fillId="12" borderId="5" xfId="0" applyNumberFormat="1" applyFill="1" applyBorder="1" applyAlignment="1">
      <alignment horizontal="center" vertical="center"/>
    </xf>
    <xf numFmtId="0" fontId="0" fillId="10" borderId="5" xfId="0" applyNumberFormat="1" applyFill="1" applyBorder="1" applyAlignment="1">
      <alignment horizontal="center" vertical="center"/>
    </xf>
    <xf numFmtId="0" fontId="15" fillId="19" borderId="5" xfId="0" applyNumberFormat="1" applyFont="1" applyFill="1" applyBorder="1" applyAlignment="1">
      <alignment horizontal="center" vertical="center"/>
    </xf>
    <xf numFmtId="0" fontId="15" fillId="19" borderId="5" xfId="0" applyNumberFormat="1" applyFont="1" applyFill="1" applyBorder="1" applyAlignment="1">
      <alignment horizontal="center" vertical="center" wrapText="1"/>
    </xf>
    <xf numFmtId="0" fontId="15" fillId="12" borderId="5" xfId="0" applyNumberFormat="1" applyFont="1" applyFill="1" applyBorder="1" applyAlignment="1">
      <alignment horizontal="center" vertical="center"/>
    </xf>
    <xf numFmtId="0" fontId="15" fillId="10" borderId="5" xfId="0" applyNumberFormat="1" applyFont="1" applyFill="1" applyBorder="1" applyAlignment="1">
      <alignment horizontal="center" vertical="center"/>
    </xf>
    <xf numFmtId="0" fontId="12" fillId="19" borderId="5" xfId="0" applyNumberFormat="1" applyFont="1" applyFill="1" applyBorder="1" applyAlignment="1">
      <alignment horizontal="center" vertical="center"/>
    </xf>
    <xf numFmtId="0" fontId="12" fillId="19" borderId="5" xfId="0" applyNumberFormat="1" applyFont="1" applyFill="1" applyBorder="1" applyAlignment="1">
      <alignment horizontal="center" vertical="center" wrapText="1"/>
    </xf>
    <xf numFmtId="0" fontId="12" fillId="12" borderId="5" xfId="0" applyNumberFormat="1" applyFont="1" applyFill="1" applyBorder="1" applyAlignment="1">
      <alignment horizontal="center" vertical="center"/>
    </xf>
    <xf numFmtId="0" fontId="12" fillId="12" borderId="5" xfId="0" applyNumberFormat="1" applyFont="1" applyFill="1" applyBorder="1" applyAlignment="1">
      <alignment horizontal="center" vertical="center" wrapText="1"/>
    </xf>
    <xf numFmtId="0" fontId="12" fillId="10" borderId="5" xfId="0" applyNumberFormat="1" applyFont="1" applyFill="1" applyBorder="1" applyAlignment="1">
      <alignment horizontal="center" vertical="center" wrapText="1"/>
    </xf>
    <xf numFmtId="0" fontId="12" fillId="10" borderId="5" xfId="0" applyNumberFormat="1" applyFont="1" applyFill="1" applyBorder="1" applyAlignment="1">
      <alignment horizontal="center" vertical="center"/>
    </xf>
    <xf numFmtId="0" fontId="12" fillId="5" borderId="7" xfId="0" applyNumberFormat="1" applyFont="1" applyFill="1" applyBorder="1" applyAlignment="1">
      <alignment horizontal="center" vertical="center"/>
    </xf>
    <xf numFmtId="0" fontId="16" fillId="8" borderId="5" xfId="0" applyNumberFormat="1" applyFont="1" applyFill="1" applyBorder="1" applyAlignment="1">
      <alignment horizontal="center" vertical="center" wrapText="1"/>
    </xf>
    <xf numFmtId="0" fontId="17" fillId="8" borderId="5" xfId="0" applyNumberFormat="1" applyFont="1" applyFill="1" applyBorder="1" applyAlignment="1">
      <alignment horizontal="center" vertical="center" wrapText="1"/>
    </xf>
    <xf numFmtId="0" fontId="18" fillId="8" borderId="5" xfId="0" applyNumberFormat="1" applyFont="1" applyFill="1" applyBorder="1" applyAlignment="1">
      <alignment horizontal="center" vertical="center"/>
    </xf>
    <xf numFmtId="0" fontId="19" fillId="8" borderId="5" xfId="0" applyNumberFormat="1" applyFont="1" applyFill="1" applyBorder="1" applyAlignment="1">
      <alignment horizontal="center" vertical="center"/>
    </xf>
    <xf numFmtId="0" fontId="20" fillId="8" borderId="5" xfId="0" applyNumberFormat="1" applyFont="1" applyFill="1" applyBorder="1" applyAlignment="1">
      <alignment horizontal="center" vertical="center" wrapText="1"/>
    </xf>
    <xf numFmtId="0" fontId="21" fillId="8" borderId="5" xfId="0" applyNumberFormat="1" applyFont="1" applyFill="1" applyBorder="1" applyAlignment="1">
      <alignment horizontal="center" vertical="center"/>
    </xf>
    <xf numFmtId="0" fontId="0" fillId="15"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0" fontId="15" fillId="15" borderId="5" xfId="0" applyNumberFormat="1" applyFont="1" applyFill="1" applyBorder="1" applyAlignment="1">
      <alignment horizontal="center" vertical="center"/>
    </xf>
    <xf numFmtId="0" fontId="22" fillId="10" borderId="5" xfId="0" applyNumberFormat="1" applyFont="1" applyFill="1" applyBorder="1" applyAlignment="1">
      <alignment horizontal="center" vertical="center" wrapText="1"/>
    </xf>
    <xf numFmtId="0" fontId="12" fillId="15" borderId="5" xfId="0" applyNumberFormat="1" applyFont="1" applyFill="1" applyBorder="1" applyAlignment="1">
      <alignment horizontal="center" vertical="center" wrapText="1"/>
    </xf>
    <xf numFmtId="0" fontId="12" fillId="14" borderId="5" xfId="0" applyNumberFormat="1" applyFont="1" applyFill="1" applyBorder="1" applyAlignment="1">
      <alignment horizontal="center" vertical="center" wrapText="1"/>
    </xf>
    <xf numFmtId="0" fontId="16" fillId="8" borderId="5" xfId="0" applyNumberFormat="1" applyFont="1" applyFill="1" applyBorder="1" applyAlignment="1">
      <alignment horizontal="center" vertical="center"/>
    </xf>
    <xf numFmtId="0" fontId="0" fillId="20" borderId="7" xfId="0" applyNumberFormat="1" applyFill="1" applyBorder="1" applyAlignment="1">
      <alignment horizontal="center" vertical="center"/>
    </xf>
    <xf numFmtId="0" fontId="0" fillId="20" borderId="5" xfId="0" applyNumberFormat="1" applyFill="1" applyBorder="1" applyAlignment="1">
      <alignment vertical="center"/>
    </xf>
    <xf numFmtId="0" fontId="0" fillId="20" borderId="25" xfId="0" applyNumberFormat="1" applyFill="1" applyBorder="1" applyAlignment="1">
      <alignment vertical="center"/>
    </xf>
    <xf numFmtId="0" fontId="0" fillId="20" borderId="5" xfId="0" applyNumberFormat="1" applyFill="1" applyBorder="1" applyAlignment="1">
      <alignment horizontal="center" vertical="center"/>
    </xf>
    <xf numFmtId="0" fontId="0" fillId="3" borderId="5" xfId="0" applyNumberFormat="1" applyFill="1" applyBorder="1" applyAlignment="1">
      <alignment horizontal="center" vertical="center"/>
    </xf>
    <xf numFmtId="0" fontId="15" fillId="20" borderId="21" xfId="0" applyNumberFormat="1" applyFont="1" applyFill="1" applyBorder="1" applyAlignment="1">
      <alignment horizontal="center" vertical="center" wrapText="1"/>
    </xf>
    <xf numFmtId="0" fontId="15" fillId="20" borderId="5" xfId="0" applyNumberFormat="1" applyFont="1" applyFill="1" applyBorder="1" applyAlignment="1">
      <alignment horizontal="center" vertical="center"/>
    </xf>
    <xf numFmtId="0" fontId="15" fillId="3" borderId="5"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12" fillId="20" borderId="5" xfId="0" applyNumberFormat="1" applyFont="1" applyFill="1" applyBorder="1" applyAlignment="1">
      <alignment horizontal="center" vertical="center" wrapText="1"/>
    </xf>
    <xf numFmtId="0" fontId="12" fillId="20" borderId="5" xfId="0" applyNumberFormat="1" applyFont="1" applyFill="1" applyBorder="1" applyAlignment="1">
      <alignment horizontal="center" vertical="center"/>
    </xf>
    <xf numFmtId="0" fontId="12" fillId="3" borderId="5" xfId="0" applyNumberFormat="1" applyFont="1" applyFill="1" applyBorder="1" applyAlignment="1">
      <alignment horizontal="center" vertical="center"/>
    </xf>
    <xf numFmtId="0" fontId="12" fillId="3" borderId="5" xfId="0" applyNumberFormat="1" applyFont="1" applyFill="1" applyBorder="1" applyAlignment="1">
      <alignment horizontal="center" vertical="center" wrapText="1"/>
    </xf>
    <xf numFmtId="0" fontId="0" fillId="22" borderId="5" xfId="0" applyNumberFormat="1" applyFill="1" applyBorder="1" applyAlignment="1">
      <alignment horizontal="center"/>
    </xf>
    <xf numFmtId="0" fontId="0" fillId="22" borderId="5" xfId="0" applyNumberFormat="1" applyFill="1" applyBorder="1" applyAlignment="1">
      <alignment horizontal="center" vertical="center"/>
    </xf>
    <xf numFmtId="0" fontId="15" fillId="22" borderId="5" xfId="0" applyNumberFormat="1" applyFont="1" applyFill="1" applyBorder="1" applyAlignment="1">
      <alignment horizontal="center" vertical="center"/>
    </xf>
    <xf numFmtId="0" fontId="12" fillId="22" borderId="5" xfId="0" applyNumberFormat="1" applyFont="1" applyFill="1" applyBorder="1" applyAlignment="1">
      <alignment horizontal="center" vertical="center"/>
    </xf>
    <xf numFmtId="0" fontId="12" fillId="5" borderId="25" xfId="0" applyNumberFormat="1" applyFont="1" applyFill="1" applyBorder="1" applyAlignment="1">
      <alignment horizontal="center" vertical="center"/>
    </xf>
    <xf numFmtId="0" fontId="20" fillId="8" borderId="5" xfId="0" applyNumberFormat="1" applyFont="1" applyFill="1" applyBorder="1" applyAlignment="1">
      <alignment horizontal="center" vertical="center"/>
    </xf>
    <xf numFmtId="0" fontId="9" fillId="0" borderId="5" xfId="0" applyNumberFormat="1" applyFont="1" applyBorder="1" applyAlignment="1">
      <alignment horizontal="center" vertical="center"/>
    </xf>
    <xf numFmtId="0" fontId="16" fillId="5" borderId="5" xfId="0" applyNumberFormat="1" applyFont="1" applyFill="1" applyBorder="1" applyAlignment="1">
      <alignment vertical="center" wrapText="1"/>
    </xf>
    <xf numFmtId="0" fontId="23" fillId="10" borderId="5" xfId="0" applyNumberFormat="1" applyFont="1" applyFill="1" applyBorder="1" applyAlignment="1">
      <alignment horizontal="center" vertical="center"/>
    </xf>
    <xf numFmtId="0" fontId="24" fillId="10" borderId="5" xfId="0" applyNumberFormat="1" applyFont="1" applyFill="1" applyBorder="1" applyAlignment="1">
      <alignment horizontal="center" vertical="center"/>
    </xf>
    <xf numFmtId="0" fontId="23" fillId="5" borderId="5" xfId="0" applyNumberFormat="1" applyFont="1" applyFill="1" applyBorder="1" applyAlignment="1">
      <alignment horizontal="center" vertical="center"/>
    </xf>
    <xf numFmtId="0" fontId="25" fillId="14" borderId="5" xfId="0" applyNumberFormat="1" applyFont="1" applyFill="1" applyBorder="1" applyAlignment="1">
      <alignment horizontal="center" vertical="center"/>
    </xf>
    <xf numFmtId="0" fontId="26" fillId="14" borderId="5" xfId="0" applyNumberFormat="1" applyFont="1" applyFill="1" applyBorder="1" applyAlignment="1">
      <alignment horizontal="center" vertical="center"/>
    </xf>
    <xf numFmtId="0" fontId="25" fillId="5" borderId="5" xfId="0" applyNumberFormat="1" applyFont="1" applyFill="1" applyBorder="1" applyAlignment="1">
      <alignment horizontal="center" vertical="center"/>
    </xf>
    <xf numFmtId="0" fontId="27" fillId="23" borderId="5" xfId="0" applyNumberFormat="1" applyFont="1" applyFill="1" applyBorder="1" applyAlignment="1">
      <alignment horizontal="center" vertical="center"/>
    </xf>
    <xf numFmtId="0" fontId="28" fillId="23" borderId="5" xfId="0" applyNumberFormat="1" applyFont="1" applyFill="1" applyBorder="1" applyAlignment="1">
      <alignment horizontal="center" vertical="center"/>
    </xf>
    <xf numFmtId="0" fontId="27" fillId="5" borderId="5" xfId="0" applyNumberFormat="1" applyFont="1" applyFill="1" applyBorder="1" applyAlignment="1">
      <alignment horizontal="center" vertical="center"/>
    </xf>
    <xf numFmtId="0" fontId="29" fillId="16" borderId="5" xfId="0" applyNumberFormat="1" applyFont="1" applyFill="1" applyBorder="1" applyAlignment="1">
      <alignment horizontal="center" vertical="center"/>
    </xf>
    <xf numFmtId="0" fontId="30" fillId="16" borderId="5" xfId="0" applyNumberFormat="1" applyFont="1" applyFill="1" applyBorder="1" applyAlignment="1">
      <alignment horizontal="center" vertical="center"/>
    </xf>
    <xf numFmtId="0" fontId="16" fillId="5" borderId="7" xfId="0" applyNumberFormat="1" applyFont="1" applyFill="1" applyBorder="1" applyAlignment="1">
      <alignment vertical="center" wrapText="1"/>
    </xf>
    <xf numFmtId="0" fontId="16" fillId="5" borderId="22" xfId="0" applyNumberFormat="1" applyFont="1" applyFill="1" applyBorder="1" applyAlignment="1">
      <alignment vertical="center" wrapText="1"/>
    </xf>
    <xf numFmtId="0" fontId="23" fillId="10" borderId="5" xfId="0" applyNumberFormat="1" applyFont="1" applyFill="1" applyBorder="1" applyAlignment="1">
      <alignment horizontal="center" vertical="center" wrapText="1"/>
    </xf>
    <xf numFmtId="0" fontId="31" fillId="10" borderId="5" xfId="0" applyNumberFormat="1" applyFont="1" applyFill="1" applyBorder="1" applyAlignment="1">
      <alignment horizontal="center" vertical="center" wrapText="1"/>
    </xf>
    <xf numFmtId="0" fontId="32" fillId="10" borderId="5" xfId="0" applyNumberFormat="1" applyFont="1" applyFill="1" applyBorder="1" applyAlignment="1">
      <alignment horizontal="center" vertical="center"/>
    </xf>
    <xf numFmtId="0" fontId="20" fillId="10" borderId="5" xfId="0" applyNumberFormat="1" applyFont="1" applyFill="1" applyBorder="1" applyAlignment="1">
      <alignment horizontal="center" vertical="center" wrapText="1"/>
    </xf>
    <xf numFmtId="0" fontId="23" fillId="5" borderId="25" xfId="0" applyNumberFormat="1" applyFont="1" applyFill="1" applyBorder="1" applyAlignment="1">
      <alignment horizontal="center" vertical="center" wrapText="1"/>
    </xf>
    <xf numFmtId="0" fontId="31" fillId="5" borderId="5" xfId="0" applyNumberFormat="1" applyFont="1" applyFill="1" applyBorder="1" applyAlignment="1">
      <alignment horizontal="center" vertical="center" wrapText="1"/>
    </xf>
    <xf numFmtId="0" fontId="32" fillId="5" borderId="5" xfId="0" applyNumberFormat="1" applyFont="1" applyFill="1" applyBorder="1" applyAlignment="1">
      <alignment horizontal="center" vertical="center"/>
    </xf>
    <xf numFmtId="0" fontId="25" fillId="14" borderId="4" xfId="0" applyNumberFormat="1" applyFont="1" applyFill="1" applyBorder="1" applyAlignment="1">
      <alignment horizontal="center" vertical="center" wrapText="1"/>
    </xf>
    <xf numFmtId="0" fontId="33" fillId="14" borderId="5" xfId="0" applyNumberFormat="1" applyFont="1" applyFill="1" applyBorder="1" applyAlignment="1">
      <alignment horizontal="center" vertical="center" wrapText="1"/>
    </xf>
    <xf numFmtId="0" fontId="19" fillId="14" borderId="5" xfId="0" applyNumberFormat="1" applyFont="1" applyFill="1" applyBorder="1" applyAlignment="1">
      <alignment horizontal="center" vertical="center"/>
    </xf>
    <xf numFmtId="0" fontId="34" fillId="14" borderId="5" xfId="0" applyNumberFormat="1" applyFont="1" applyFill="1" applyBorder="1" applyAlignment="1">
      <alignment horizontal="center" vertical="center"/>
    </xf>
    <xf numFmtId="0" fontId="20" fillId="14" borderId="5" xfId="0" applyNumberFormat="1" applyFont="1" applyFill="1" applyBorder="1" applyAlignment="1">
      <alignment horizontal="center" vertical="center" wrapText="1"/>
    </xf>
    <xf numFmtId="0" fontId="26" fillId="14" borderId="15" xfId="0" applyNumberFormat="1" applyFont="1" applyFill="1" applyBorder="1" applyAlignment="1">
      <alignment horizontal="center" vertical="center"/>
    </xf>
    <xf numFmtId="0" fontId="25" fillId="5" borderId="16" xfId="0" applyNumberFormat="1" applyFont="1" applyFill="1" applyBorder="1" applyAlignment="1">
      <alignment horizontal="center" vertical="center" wrapText="1"/>
    </xf>
    <xf numFmtId="0" fontId="33" fillId="5" borderId="15" xfId="0" applyNumberFormat="1" applyFont="1" applyFill="1" applyBorder="1" applyAlignment="1">
      <alignment horizontal="center" vertical="center" wrapText="1"/>
    </xf>
    <xf numFmtId="0" fontId="34" fillId="5" borderId="15" xfId="0" applyNumberFormat="1" applyFont="1" applyFill="1" applyBorder="1" applyAlignment="1">
      <alignment horizontal="center" vertical="center"/>
    </xf>
    <xf numFmtId="0" fontId="34" fillId="5" borderId="5" xfId="0" applyNumberFormat="1" applyFont="1" applyFill="1" applyBorder="1" applyAlignment="1">
      <alignment horizontal="center" vertical="center"/>
    </xf>
    <xf numFmtId="0" fontId="27" fillId="23" borderId="9" xfId="0" applyNumberFormat="1" applyFont="1" applyFill="1" applyBorder="1" applyAlignment="1">
      <alignment horizontal="center" vertical="center" wrapText="1"/>
    </xf>
    <xf numFmtId="0" fontId="35" fillId="23" borderId="12" xfId="0" applyNumberFormat="1" applyFont="1" applyFill="1" applyBorder="1" applyAlignment="1">
      <alignment horizontal="center" vertical="center" wrapText="1"/>
    </xf>
    <xf numFmtId="0" fontId="36" fillId="23" borderId="12" xfId="0" applyNumberFormat="1" applyFont="1" applyFill="1" applyBorder="1" applyAlignment="1">
      <alignment horizontal="center" vertical="center"/>
    </xf>
    <xf numFmtId="0" fontId="36" fillId="23" borderId="5" xfId="0" applyNumberFormat="1" applyFont="1" applyFill="1" applyBorder="1" applyAlignment="1">
      <alignment horizontal="center" vertical="center"/>
    </xf>
    <xf numFmtId="0" fontId="20" fillId="23" borderId="5" xfId="0" applyNumberFormat="1" applyFont="1" applyFill="1" applyBorder="1" applyAlignment="1">
      <alignment horizontal="center" vertical="center" wrapText="1"/>
    </xf>
    <xf numFmtId="0" fontId="28" fillId="23" borderId="12" xfId="0" applyNumberFormat="1" applyFont="1" applyFill="1" applyBorder="1" applyAlignment="1">
      <alignment horizontal="center" vertical="center"/>
    </xf>
    <xf numFmtId="0" fontId="27" fillId="5" borderId="9" xfId="0" applyNumberFormat="1" applyFont="1" applyFill="1" applyBorder="1" applyAlignment="1">
      <alignment horizontal="center" vertical="center" wrapText="1"/>
    </xf>
    <xf numFmtId="0" fontId="35" fillId="5" borderId="15" xfId="0" applyNumberFormat="1" applyFont="1" applyFill="1" applyBorder="1" applyAlignment="1">
      <alignment horizontal="center" vertical="center" wrapText="1"/>
    </xf>
    <xf numFmtId="0" fontId="36" fillId="5" borderId="12" xfId="0" applyNumberFormat="1" applyFont="1" applyFill="1" applyBorder="1" applyAlignment="1">
      <alignment horizontal="center" vertical="center"/>
    </xf>
    <xf numFmtId="0" fontId="36" fillId="5" borderId="5" xfId="0" applyNumberFormat="1" applyFont="1" applyFill="1" applyBorder="1" applyAlignment="1">
      <alignment horizontal="center" vertical="center"/>
    </xf>
    <xf numFmtId="0" fontId="29" fillId="16" borderId="9" xfId="0" applyNumberFormat="1" applyFont="1" applyFill="1" applyBorder="1" applyAlignment="1">
      <alignment horizontal="center" vertical="center" wrapText="1"/>
    </xf>
    <xf numFmtId="0" fontId="37" fillId="16" borderId="5" xfId="0" applyNumberFormat="1" applyFont="1" applyFill="1" applyBorder="1" applyAlignment="1">
      <alignment horizontal="center" vertical="center" wrapText="1"/>
    </xf>
    <xf numFmtId="0" fontId="38" fillId="16" borderId="12" xfId="0" applyNumberFormat="1" applyFont="1" applyFill="1" applyBorder="1" applyAlignment="1">
      <alignment horizontal="center" vertical="center"/>
    </xf>
    <xf numFmtId="0" fontId="38" fillId="16" borderId="5" xfId="0" applyNumberFormat="1" applyFont="1" applyFill="1" applyBorder="1" applyAlignment="1">
      <alignment horizontal="center" vertical="center"/>
    </xf>
    <xf numFmtId="0" fontId="20" fillId="16" borderId="5" xfId="0" applyNumberFormat="1" applyFont="1" applyFill="1" applyBorder="1" applyAlignment="1">
      <alignment horizontal="center" vertical="center" wrapText="1"/>
    </xf>
    <xf numFmtId="0" fontId="30" fillId="16" borderId="15" xfId="0" applyNumberFormat="1" applyFont="1" applyFill="1" applyBorder="1" applyAlignment="1">
      <alignment horizontal="center" vertical="center"/>
    </xf>
    <xf numFmtId="0" fontId="2" fillId="0" borderId="5" xfId="0" applyNumberFormat="1" applyFont="1" applyBorder="1"/>
    <xf numFmtId="0" fontId="19" fillId="10" borderId="5" xfId="0" applyNumberFormat="1" applyFont="1" applyFill="1" applyBorder="1" applyAlignment="1">
      <alignment horizontal="center" vertical="center"/>
    </xf>
    <xf numFmtId="0" fontId="0" fillId="21" borderId="5" xfId="0" applyNumberFormat="1" applyFill="1" applyBorder="1" applyAlignment="1">
      <alignment horizontal="center" vertical="center"/>
    </xf>
    <xf numFmtId="0" fontId="12" fillId="21" borderId="5" xfId="0" applyNumberFormat="1" applyFont="1" applyFill="1" applyBorder="1" applyAlignment="1">
      <alignment horizontal="center" vertical="center" wrapText="1"/>
    </xf>
    <xf numFmtId="0" fontId="16" fillId="5" borderId="25" xfId="0" applyNumberFormat="1" applyFont="1" applyFill="1" applyBorder="1" applyAlignment="1">
      <alignment vertical="center" wrapText="1"/>
    </xf>
    <xf numFmtId="0" fontId="0" fillId="0" borderId="0" xfId="0" applyBorder="1"/>
    <xf numFmtId="0" fontId="12" fillId="5" borderId="0" xfId="0" applyFont="1" applyFill="1" applyBorder="1" applyAlignment="1">
      <alignment horizontal="center" vertical="center"/>
    </xf>
    <xf numFmtId="0" fontId="12" fillId="5" borderId="0" xfId="0" applyFont="1" applyFill="1" applyBorder="1"/>
    <xf numFmtId="0" fontId="0" fillId="5" borderId="0" xfId="0" applyFill="1" applyBorder="1"/>
    <xf numFmtId="0" fontId="0" fillId="0" borderId="0" xfId="0" applyFill="1"/>
    <xf numFmtId="0" fontId="0" fillId="0" borderId="0" xfId="0" applyFill="1" applyAlignment="1">
      <alignment wrapText="1"/>
    </xf>
    <xf numFmtId="0" fontId="0" fillId="0" borderId="0" xfId="0" applyFill="1" applyBorder="1"/>
    <xf numFmtId="0" fontId="0" fillId="15" borderId="2" xfId="0" applyFill="1" applyBorder="1"/>
    <xf numFmtId="0" fontId="0" fillId="0" borderId="4" xfId="0" applyBorder="1"/>
    <xf numFmtId="0" fontId="0" fillId="0" borderId="5" xfId="0" applyBorder="1" applyAlignment="1">
      <alignment wrapText="1"/>
    </xf>
    <xf numFmtId="0" fontId="0" fillId="12" borderId="5" xfId="0" applyFill="1" applyBorder="1" applyAlignment="1">
      <alignment horizontal="center"/>
    </xf>
    <xf numFmtId="0" fontId="0" fillId="15" borderId="5" xfId="0" applyFill="1" applyBorder="1" applyAlignment="1">
      <alignment horizontal="center"/>
    </xf>
    <xf numFmtId="0" fontId="0" fillId="15" borderId="5" xfId="0" applyFill="1" applyBorder="1"/>
    <xf numFmtId="0" fontId="12" fillId="19" borderId="9" xfId="0" applyFont="1" applyFill="1" applyBorder="1" applyAlignment="1">
      <alignment horizontal="center" vertical="center"/>
    </xf>
    <xf numFmtId="0" fontId="12" fillId="19" borderId="12" xfId="0" applyFont="1" applyFill="1" applyBorder="1" applyAlignment="1">
      <alignment horizontal="center" vertical="center" wrapText="1"/>
    </xf>
    <xf numFmtId="0" fontId="12" fillId="12" borderId="12" xfId="0" applyFont="1" applyFill="1" applyBorder="1" applyAlignment="1">
      <alignment horizontal="center" vertical="center"/>
    </xf>
    <xf numFmtId="0" fontId="12" fillId="12" borderId="12" xfId="0" applyFont="1" applyFill="1" applyBorder="1" applyAlignment="1">
      <alignment horizontal="center" vertical="center" wrapText="1"/>
    </xf>
    <xf numFmtId="0" fontId="12" fillId="15" borderId="5" xfId="0" applyFont="1" applyFill="1" applyBorder="1" applyAlignment="1">
      <alignment horizontal="center" vertical="center"/>
    </xf>
    <xf numFmtId="0" fontId="12" fillId="5" borderId="29" xfId="0" applyFont="1" applyFill="1" applyBorder="1"/>
    <xf numFmtId="0" fontId="12" fillId="5" borderId="21" xfId="0" applyFont="1" applyFill="1" applyBorder="1" applyAlignment="1">
      <alignment wrapText="1"/>
    </xf>
    <xf numFmtId="0" fontId="12" fillId="12" borderId="21" xfId="0" applyFont="1" applyFill="1" applyBorder="1" applyAlignment="1">
      <alignment horizontal="center" vertical="center"/>
    </xf>
    <xf numFmtId="0" fontId="39" fillId="5" borderId="9" xfId="0" applyFont="1" applyFill="1" applyBorder="1" applyAlignment="1">
      <alignment horizontal="center" wrapText="1"/>
    </xf>
    <xf numFmtId="0" fontId="12" fillId="5" borderId="5" xfId="0" applyFont="1" applyFill="1" applyBorder="1" applyAlignment="1">
      <alignment wrapText="1"/>
    </xf>
    <xf numFmtId="0" fontId="40" fillId="12" borderId="12" xfId="0" applyFont="1" applyFill="1" applyBorder="1" applyAlignment="1">
      <alignment horizontal="center" vertical="center"/>
    </xf>
    <xf numFmtId="0" fontId="40" fillId="15" borderId="5" xfId="0" applyFont="1" applyFill="1" applyBorder="1" applyAlignment="1">
      <alignment horizontal="center" vertical="center"/>
    </xf>
    <xf numFmtId="0" fontId="0" fillId="14" borderId="2" xfId="0" applyFill="1" applyBorder="1"/>
    <xf numFmtId="0" fontId="0" fillId="20" borderId="2" xfId="0" applyFill="1" applyBorder="1"/>
    <xf numFmtId="0" fontId="0" fillId="14" borderId="5" xfId="0" applyFill="1" applyBorder="1" applyAlignment="1">
      <alignment horizontal="center"/>
    </xf>
    <xf numFmtId="0" fontId="0" fillId="20" borderId="5" xfId="0" applyFill="1" applyBorder="1" applyAlignment="1">
      <alignment horizontal="center"/>
    </xf>
    <xf numFmtId="0" fontId="0" fillId="14" borderId="5" xfId="0" applyFill="1" applyBorder="1"/>
    <xf numFmtId="0" fontId="0" fillId="20" borderId="5" xfId="0" applyFill="1" applyBorder="1"/>
    <xf numFmtId="0" fontId="12" fillId="15" borderId="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9" fillId="20" borderId="5" xfId="0" applyFont="1" applyFill="1" applyBorder="1" applyAlignment="1">
      <alignment horizontal="center" vertical="center" wrapText="1"/>
    </xf>
    <xf numFmtId="0" fontId="12" fillId="20" borderId="5" xfId="0" applyFont="1" applyFill="1" applyBorder="1" applyAlignment="1">
      <alignment horizontal="center" vertical="center" wrapText="1"/>
    </xf>
    <xf numFmtId="0" fontId="12" fillId="20" borderId="5" xfId="0" applyFont="1" applyFill="1" applyBorder="1" applyAlignment="1">
      <alignment horizontal="center" vertical="center"/>
    </xf>
    <xf numFmtId="0" fontId="12" fillId="14" borderId="5" xfId="0" applyFont="1" applyFill="1" applyBorder="1" applyAlignment="1">
      <alignment horizontal="center" vertical="center"/>
    </xf>
    <xf numFmtId="0" fontId="41" fillId="15" borderId="5" xfId="0" applyFont="1" applyFill="1" applyBorder="1" applyAlignment="1">
      <alignment horizontal="center" vertical="center"/>
    </xf>
    <xf numFmtId="0" fontId="40" fillId="14" borderId="5" xfId="0" applyFont="1" applyFill="1" applyBorder="1" applyAlignment="1">
      <alignment horizontal="center" vertical="center"/>
    </xf>
    <xf numFmtId="0" fontId="41" fillId="14" borderId="5" xfId="0" applyFont="1" applyFill="1" applyBorder="1" applyAlignment="1">
      <alignment horizontal="center" vertical="center"/>
    </xf>
    <xf numFmtId="0" fontId="19" fillId="24" borderId="5" xfId="0" applyFont="1" applyFill="1" applyBorder="1" applyAlignment="1">
      <alignment horizontal="center" vertical="center"/>
    </xf>
    <xf numFmtId="0" fontId="42" fillId="24" borderId="5" xfId="0" applyFont="1" applyFill="1" applyBorder="1" applyAlignment="1">
      <alignment horizontal="center" vertical="center"/>
    </xf>
    <xf numFmtId="0" fontId="15" fillId="24" borderId="5" xfId="0" applyFont="1" applyFill="1" applyBorder="1" applyAlignment="1">
      <alignment horizontal="center" vertical="center"/>
    </xf>
    <xf numFmtId="0" fontId="0" fillId="25" borderId="2" xfId="0" applyFill="1" applyBorder="1"/>
    <xf numFmtId="0" fontId="0" fillId="21" borderId="2" xfId="0" applyFill="1" applyBorder="1"/>
    <xf numFmtId="0" fontId="0" fillId="0" borderId="2" xfId="0" applyBorder="1"/>
    <xf numFmtId="0" fontId="0" fillId="16" borderId="2" xfId="0" applyFill="1" applyBorder="1"/>
    <xf numFmtId="0" fontId="0" fillId="16" borderId="3" xfId="0" applyFill="1" applyBorder="1"/>
    <xf numFmtId="0" fontId="0" fillId="25" borderId="5" xfId="0" applyFill="1" applyBorder="1" applyAlignment="1">
      <alignment horizontal="center"/>
    </xf>
    <xf numFmtId="0" fontId="0" fillId="21" borderId="5" xfId="0" applyFill="1" applyBorder="1" applyAlignment="1">
      <alignment horizontal="center"/>
    </xf>
    <xf numFmtId="0" fontId="0" fillId="25" borderId="5" xfId="0" applyFill="1" applyBorder="1"/>
    <xf numFmtId="0" fontId="0" fillId="21" borderId="5" xfId="0" applyFill="1" applyBorder="1"/>
    <xf numFmtId="0" fontId="0" fillId="16" borderId="5" xfId="0" applyFill="1" applyBorder="1"/>
    <xf numFmtId="0" fontId="0" fillId="16" borderId="6" xfId="0" applyFill="1" applyBorder="1"/>
    <xf numFmtId="0" fontId="12" fillId="25" borderId="5" xfId="0" applyFont="1" applyFill="1" applyBorder="1" applyAlignment="1">
      <alignment horizontal="center" vertical="center"/>
    </xf>
    <xf numFmtId="0" fontId="12" fillId="21" borderId="5" xfId="0" applyFont="1" applyFill="1" applyBorder="1" applyAlignment="1">
      <alignment horizontal="center" vertical="center" wrapText="1"/>
    </xf>
    <xf numFmtId="0" fontId="12" fillId="19" borderId="5" xfId="0" applyFont="1" applyFill="1" applyBorder="1" applyAlignment="1">
      <alignment horizontal="center" vertical="center"/>
    </xf>
    <xf numFmtId="0" fontId="12" fillId="16" borderId="12" xfId="0" applyFont="1" applyFill="1" applyBorder="1" applyAlignment="1">
      <alignment horizontal="center" vertical="center"/>
    </xf>
    <xf numFmtId="0" fontId="12" fillId="16" borderId="13" xfId="0" applyFont="1" applyFill="1" applyBorder="1" applyAlignment="1">
      <alignment horizontal="center" vertical="center"/>
    </xf>
    <xf numFmtId="0" fontId="12" fillId="21" borderId="5" xfId="0" applyFont="1" applyFill="1" applyBorder="1" applyAlignment="1">
      <alignment horizontal="center" vertical="center"/>
    </xf>
    <xf numFmtId="0" fontId="12" fillId="5" borderId="5" xfId="0" applyFont="1" applyFill="1" applyBorder="1" applyAlignment="1">
      <alignment horizontal="center" vertical="center"/>
    </xf>
    <xf numFmtId="0" fontId="12" fillId="16" borderId="21" xfId="0" applyFont="1" applyFill="1" applyBorder="1" applyAlignment="1">
      <alignment horizontal="center" vertical="center"/>
    </xf>
    <xf numFmtId="0" fontId="12" fillId="16" borderId="30" xfId="0" applyFont="1" applyFill="1" applyBorder="1" applyAlignment="1">
      <alignment horizontal="center" vertical="center"/>
    </xf>
    <xf numFmtId="0" fontId="41" fillId="21" borderId="5" xfId="0" applyFont="1" applyFill="1" applyBorder="1" applyAlignment="1">
      <alignment horizontal="center" vertical="center"/>
    </xf>
    <xf numFmtId="0" fontId="0" fillId="16" borderId="12" xfId="0" applyFill="1" applyBorder="1"/>
    <xf numFmtId="0" fontId="0" fillId="16" borderId="13" xfId="0" applyFill="1" applyBorder="1"/>
    <xf numFmtId="0" fontId="0" fillId="10" borderId="5" xfId="0" applyFill="1" applyBorder="1" applyAlignment="1">
      <alignment horizontal="center"/>
    </xf>
    <xf numFmtId="0" fontId="0" fillId="10" borderId="5" xfId="0" applyFill="1" applyBorder="1"/>
    <xf numFmtId="0" fontId="12" fillId="10"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0" fillId="5" borderId="12" xfId="0" applyFill="1" applyBorder="1" applyAlignment="1">
      <alignment wrapText="1"/>
    </xf>
    <xf numFmtId="0" fontId="40" fillId="10" borderId="5" xfId="0" applyFont="1" applyFill="1" applyBorder="1" applyAlignment="1">
      <alignment horizontal="center" vertical="center"/>
    </xf>
    <xf numFmtId="0" fontId="39" fillId="0" borderId="0" xfId="0" applyFont="1" applyBorder="1" applyAlignment="1">
      <alignment horizontal="center"/>
    </xf>
    <xf numFmtId="0" fontId="9" fillId="5" borderId="0" xfId="0" applyFont="1" applyFill="1" applyBorder="1"/>
    <xf numFmtId="0" fontId="12" fillId="19" borderId="9" xfId="0" applyFont="1" applyFill="1" applyBorder="1"/>
    <xf numFmtId="0" fontId="12" fillId="19" borderId="12" xfId="0" applyFont="1" applyFill="1" applyBorder="1" applyAlignment="1">
      <alignment wrapText="1"/>
    </xf>
    <xf numFmtId="0" fontId="12" fillId="10" borderId="12" xfId="0" applyFont="1" applyFill="1" applyBorder="1" applyAlignment="1">
      <alignment horizontal="center" vertical="center"/>
    </xf>
    <xf numFmtId="0" fontId="12" fillId="10" borderId="12" xfId="0" applyFont="1" applyFill="1" applyBorder="1" applyAlignment="1">
      <alignment horizontal="center" vertical="center" wrapText="1"/>
    </xf>
    <xf numFmtId="0" fontId="12" fillId="10" borderId="21" xfId="0" applyFont="1" applyFill="1" applyBorder="1" applyAlignment="1">
      <alignment horizontal="center" vertical="center"/>
    </xf>
    <xf numFmtId="0" fontId="39" fillId="0" borderId="4" xfId="0" applyFont="1" applyBorder="1" applyAlignment="1">
      <alignment horizontal="center" wrapText="1"/>
    </xf>
    <xf numFmtId="0" fontId="15" fillId="5" borderId="5" xfId="0" applyFont="1" applyFill="1" applyBorder="1" applyAlignment="1">
      <alignment horizontal="center" wrapText="1"/>
    </xf>
    <xf numFmtId="0" fontId="14" fillId="12" borderId="5" xfId="0" applyFont="1" applyFill="1" applyBorder="1" applyAlignment="1">
      <alignment horizontal="center" vertical="center"/>
    </xf>
    <xf numFmtId="0" fontId="14" fillId="10" borderId="5" xfId="0" applyFont="1" applyFill="1" applyBorder="1" applyAlignment="1">
      <alignment horizontal="center" vertical="center"/>
    </xf>
    <xf numFmtId="0" fontId="14" fillId="24" borderId="4" xfId="0" applyFont="1" applyFill="1" applyBorder="1" applyAlignment="1">
      <alignment horizontal="center" wrapText="1"/>
    </xf>
    <xf numFmtId="0" fontId="9" fillId="24" borderId="5" xfId="0" applyFont="1" applyFill="1" applyBorder="1" applyAlignment="1">
      <alignment wrapText="1"/>
    </xf>
    <xf numFmtId="0" fontId="41" fillId="12" borderId="5" xfId="0" applyFont="1" applyFill="1" applyBorder="1" applyAlignment="1">
      <alignment horizontal="center" vertical="center"/>
    </xf>
    <xf numFmtId="0" fontId="41" fillId="24" borderId="5" xfId="0" applyFont="1" applyFill="1" applyBorder="1" applyAlignment="1">
      <alignment horizontal="center" vertical="center"/>
    </xf>
    <xf numFmtId="0" fontId="0" fillId="20" borderId="22" xfId="0" applyFill="1" applyBorder="1" applyAlignment="1">
      <alignment horizontal="center"/>
    </xf>
    <xf numFmtId="0" fontId="12" fillId="15" borderId="12" xfId="0" applyFont="1" applyFill="1" applyBorder="1" applyAlignment="1">
      <alignment horizontal="center" vertical="center"/>
    </xf>
    <xf numFmtId="0" fontId="12" fillId="15" borderId="12" xfId="0" applyFont="1" applyFill="1" applyBorder="1" applyAlignment="1">
      <alignment horizontal="center" vertical="center" wrapText="1"/>
    </xf>
    <xf numFmtId="0" fontId="12" fillId="14" borderId="12" xfId="0" applyFont="1" applyFill="1" applyBorder="1" applyAlignment="1">
      <alignment horizontal="center" vertical="center" wrapText="1"/>
    </xf>
    <xf numFmtId="0" fontId="12" fillId="20" borderId="12" xfId="0" applyFont="1" applyFill="1" applyBorder="1" applyAlignment="1">
      <alignment horizontal="center" vertical="center" wrapText="1"/>
    </xf>
    <xf numFmtId="0" fontId="12" fillId="20" borderId="12" xfId="0" applyFont="1" applyFill="1" applyBorder="1" applyAlignment="1">
      <alignment horizontal="center" vertical="center"/>
    </xf>
    <xf numFmtId="0" fontId="12" fillId="15" borderId="21" xfId="0" applyFont="1" applyFill="1" applyBorder="1" applyAlignment="1">
      <alignment horizontal="center" vertical="center"/>
    </xf>
    <xf numFmtId="0" fontId="12" fillId="14" borderId="21" xfId="0" applyFont="1" applyFill="1" applyBorder="1" applyAlignment="1">
      <alignment horizontal="center" vertical="center"/>
    </xf>
    <xf numFmtId="0" fontId="12" fillId="20" borderId="21" xfId="0" applyFont="1" applyFill="1" applyBorder="1" applyAlignment="1">
      <alignment horizontal="center" vertical="center" wrapText="1"/>
    </xf>
    <xf numFmtId="0" fontId="12" fillId="20" borderId="21" xfId="0" applyFont="1" applyFill="1" applyBorder="1" applyAlignment="1">
      <alignment horizontal="center" vertical="center"/>
    </xf>
    <xf numFmtId="0" fontId="39" fillId="15" borderId="5" xfId="0" applyFont="1" applyFill="1" applyBorder="1" applyAlignment="1">
      <alignment horizontal="center" vertical="center"/>
    </xf>
    <xf numFmtId="0" fontId="43" fillId="15" borderId="5" xfId="0" applyFont="1" applyFill="1" applyBorder="1" applyAlignment="1">
      <alignment horizontal="center" vertical="center"/>
    </xf>
    <xf numFmtId="0" fontId="43" fillId="14" borderId="5" xfId="0" applyFont="1" applyFill="1" applyBorder="1" applyAlignment="1">
      <alignment horizontal="center" vertical="center"/>
    </xf>
    <xf numFmtId="0" fontId="44" fillId="20" borderId="15" xfId="0" applyFont="1" applyFill="1" applyBorder="1" applyAlignment="1">
      <alignment horizontal="center" vertical="center"/>
    </xf>
    <xf numFmtId="0" fontId="39" fillId="20" borderId="5" xfId="0" applyFont="1" applyFill="1" applyBorder="1" applyAlignment="1">
      <alignment horizontal="center" vertical="center"/>
    </xf>
    <xf numFmtId="0" fontId="14" fillId="20" borderId="5" xfId="0" applyFont="1" applyFill="1" applyBorder="1" applyAlignment="1">
      <alignment horizontal="center" vertical="center"/>
    </xf>
    <xf numFmtId="0" fontId="0" fillId="25" borderId="7" xfId="0" applyFill="1" applyBorder="1" applyAlignment="1">
      <alignment horizontal="center"/>
    </xf>
    <xf numFmtId="0" fontId="0" fillId="0" borderId="7" xfId="0" applyBorder="1"/>
    <xf numFmtId="0" fontId="0" fillId="20" borderId="0" xfId="0" applyFill="1" applyBorder="1"/>
    <xf numFmtId="0" fontId="0" fillId="25" borderId="0" xfId="0" applyFill="1"/>
    <xf numFmtId="0" fontId="12" fillId="25" borderId="12" xfId="0" applyFont="1" applyFill="1" applyBorder="1"/>
    <xf numFmtId="0" fontId="12" fillId="21" borderId="12" xfId="0" applyFont="1" applyFill="1" applyBorder="1" applyAlignment="1">
      <alignment horizontal="center" vertical="center" wrapText="1"/>
    </xf>
    <xf numFmtId="0" fontId="12" fillId="19" borderId="12" xfId="0" applyFont="1" applyFill="1" applyBorder="1" applyAlignment="1">
      <alignment horizontal="center" vertical="center"/>
    </xf>
    <xf numFmtId="0" fontId="12" fillId="16" borderId="12" xfId="0" applyFont="1" applyFill="1" applyBorder="1" applyAlignment="1">
      <alignment horizontal="center" vertical="center" wrapText="1"/>
    </xf>
    <xf numFmtId="0" fontId="12" fillId="21" borderId="21" xfId="0" applyFont="1" applyFill="1" applyBorder="1" applyAlignment="1">
      <alignment horizontal="center" vertical="center"/>
    </xf>
    <xf numFmtId="0" fontId="12" fillId="5" borderId="21" xfId="0" applyFont="1" applyFill="1" applyBorder="1" applyAlignment="1">
      <alignment horizontal="center" vertical="center"/>
    </xf>
    <xf numFmtId="0" fontId="14" fillId="20" borderId="15" xfId="0" applyFont="1" applyFill="1" applyBorder="1" applyAlignment="1">
      <alignment horizontal="center" vertical="center"/>
    </xf>
    <xf numFmtId="0" fontId="45" fillId="25" borderId="15" xfId="0" applyFont="1" applyFill="1" applyBorder="1" applyAlignment="1">
      <alignment horizontal="center" vertical="center"/>
    </xf>
    <xf numFmtId="0" fontId="43" fillId="21" borderId="21" xfId="0" applyFont="1" applyFill="1" applyBorder="1" applyAlignment="1">
      <alignment horizontal="center" vertical="center"/>
    </xf>
    <xf numFmtId="0" fontId="39" fillId="16" borderId="5" xfId="0" applyFont="1" applyFill="1" applyBorder="1" applyAlignment="1">
      <alignment horizontal="center"/>
    </xf>
    <xf numFmtId="0" fontId="39" fillId="25" borderId="5" xfId="0" applyFont="1" applyFill="1" applyBorder="1" applyAlignment="1">
      <alignment horizontal="center"/>
    </xf>
    <xf numFmtId="0" fontId="41" fillId="21" borderId="21" xfId="0" applyFont="1" applyFill="1" applyBorder="1" applyAlignment="1">
      <alignment horizontal="center" vertical="center"/>
    </xf>
    <xf numFmtId="0" fontId="41" fillId="16" borderId="5" xfId="0" applyFont="1" applyFill="1" applyBorder="1"/>
    <xf numFmtId="0" fontId="39" fillId="16" borderId="6" xfId="0" applyFont="1" applyFill="1" applyBorder="1" applyAlignment="1">
      <alignment horizontal="center"/>
    </xf>
    <xf numFmtId="0" fontId="9" fillId="16" borderId="5" xfId="0" applyFont="1" applyFill="1" applyBorder="1"/>
    <xf numFmtId="0" fontId="9" fillId="16" borderId="6" xfId="0" applyFont="1" applyFill="1" applyBorder="1"/>
    <xf numFmtId="0" fontId="15" fillId="24" borderId="0" xfId="0" applyFont="1" applyFill="1" applyBorder="1" applyAlignment="1">
      <alignment horizontal="center" vertical="center"/>
    </xf>
    <xf numFmtId="0" fontId="0" fillId="5" borderId="0" xfId="0" applyFill="1"/>
    <xf numFmtId="0" fontId="0" fillId="5" borderId="0" xfId="0" applyFill="1" applyAlignment="1">
      <alignment wrapText="1"/>
    </xf>
    <xf numFmtId="0" fontId="12" fillId="12" borderId="5" xfId="0" applyFont="1" applyFill="1" applyBorder="1" applyAlignment="1">
      <alignment horizontal="center" vertical="center"/>
    </xf>
    <xf numFmtId="0" fontId="14" fillId="24" borderId="4" xfId="0" applyFont="1" applyFill="1" applyBorder="1" applyAlignment="1">
      <alignment horizontal="center" vertical="center" wrapText="1"/>
    </xf>
    <xf numFmtId="0" fontId="15" fillId="24" borderId="5" xfId="0" applyFont="1" applyFill="1" applyBorder="1" applyAlignment="1">
      <alignment horizontal="center" vertical="center" wrapText="1"/>
    </xf>
    <xf numFmtId="0" fontId="15" fillId="24" borderId="21" xfId="0" applyFont="1" applyFill="1" applyBorder="1" applyAlignment="1">
      <alignment horizontal="center" vertical="center"/>
    </xf>
    <xf numFmtId="0" fontId="0" fillId="26" borderId="2" xfId="0" applyFill="1" applyBorder="1"/>
    <xf numFmtId="0" fontId="46" fillId="26" borderId="5" xfId="0" applyFont="1" applyFill="1" applyBorder="1" applyAlignment="1">
      <alignment horizontal="center" wrapText="1"/>
    </xf>
    <xf numFmtId="0" fontId="0" fillId="26" borderId="5" xfId="0" applyFill="1" applyBorder="1"/>
    <xf numFmtId="0" fontId="12" fillId="26" borderId="12" xfId="0" applyFont="1" applyFill="1" applyBorder="1"/>
    <xf numFmtId="0" fontId="12" fillId="26" borderId="21" xfId="0" applyFont="1" applyFill="1" applyBorder="1"/>
    <xf numFmtId="0" fontId="39" fillId="26" borderId="5" xfId="0" applyFont="1" applyFill="1" applyBorder="1" applyAlignment="1">
      <alignment horizontal="center"/>
    </xf>
    <xf numFmtId="0" fontId="12" fillId="24" borderId="21" xfId="0" applyFont="1" applyFill="1" applyBorder="1" applyAlignment="1">
      <alignment horizontal="center" vertical="center"/>
    </xf>
    <xf numFmtId="0" fontId="15" fillId="24" borderId="6" xfId="0" applyFont="1" applyFill="1" applyBorder="1" applyAlignment="1">
      <alignment horizontal="center" vertical="center"/>
    </xf>
    <xf numFmtId="0" fontId="39" fillId="0" borderId="0" xfId="0" applyFont="1" applyBorder="1" applyAlignment="1">
      <alignment horizontal="center" vertical="center"/>
    </xf>
    <xf numFmtId="0" fontId="0" fillId="0" borderId="7" xfId="0" applyBorder="1" applyAlignment="1">
      <alignment horizontal="center"/>
    </xf>
    <xf numFmtId="0" fontId="0" fillId="0" borderId="22" xfId="0" applyBorder="1" applyAlignment="1">
      <alignment horizontal="center"/>
    </xf>
    <xf numFmtId="0" fontId="0" fillId="12" borderId="25" xfId="0" applyFill="1" applyBorder="1" applyAlignment="1">
      <alignment horizontal="center"/>
    </xf>
    <xf numFmtId="0" fontId="12" fillId="19" borderId="5" xfId="0" applyFont="1" applyFill="1" applyBorder="1"/>
    <xf numFmtId="0" fontId="12" fillId="19" borderId="5" xfId="0" applyFont="1" applyFill="1" applyBorder="1" applyAlignment="1">
      <alignment wrapText="1"/>
    </xf>
    <xf numFmtId="0" fontId="12" fillId="12"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39" fillId="0" borderId="15" xfId="0" applyFont="1" applyBorder="1" applyAlignment="1">
      <alignment horizontal="center" vertical="center" wrapText="1"/>
    </xf>
    <xf numFmtId="0" fontId="15" fillId="5" borderId="15" xfId="0" applyFont="1" applyFill="1" applyBorder="1" applyAlignment="1">
      <alignment horizontal="center" vertical="center" wrapText="1"/>
    </xf>
    <xf numFmtId="0" fontId="45" fillId="12" borderId="15" xfId="0" applyFont="1" applyFill="1" applyBorder="1" applyAlignment="1">
      <alignment horizontal="center" vertical="center"/>
    </xf>
    <xf numFmtId="0" fontId="45" fillId="15" borderId="15" xfId="0" applyFont="1" applyFill="1" applyBorder="1" applyAlignment="1">
      <alignment horizontal="center" vertical="center"/>
    </xf>
    <xf numFmtId="0" fontId="0" fillId="5" borderId="7" xfId="0" applyFill="1" applyBorder="1" applyAlignment="1">
      <alignment horizontal="center"/>
    </xf>
    <xf numFmtId="0" fontId="0" fillId="5" borderId="25" xfId="0" applyFill="1" applyBorder="1" applyAlignment="1">
      <alignment horizontal="center"/>
    </xf>
    <xf numFmtId="0" fontId="0" fillId="5" borderId="22" xfId="0" applyFill="1" applyBorder="1" applyAlignment="1"/>
    <xf numFmtId="0" fontId="0" fillId="5" borderId="5" xfId="0" applyFill="1" applyBorder="1" applyAlignment="1"/>
    <xf numFmtId="0" fontId="0" fillId="5" borderId="7" xfId="0" applyFill="1" applyBorder="1" applyAlignment="1">
      <alignment horizontal="center" wrapText="1"/>
    </xf>
    <xf numFmtId="0" fontId="0" fillId="5" borderId="25" xfId="0" applyFill="1" applyBorder="1" applyAlignment="1">
      <alignment horizontal="center" wrapText="1"/>
    </xf>
    <xf numFmtId="0" fontId="0" fillId="25" borderId="22" xfId="0" applyFill="1" applyBorder="1"/>
    <xf numFmtId="0" fontId="19" fillId="14" borderId="5" xfId="0" applyFont="1" applyFill="1" applyBorder="1" applyAlignment="1">
      <alignment horizontal="center" vertical="center" wrapText="1"/>
    </xf>
    <xf numFmtId="0" fontId="19" fillId="20" borderId="5" xfId="0" applyFont="1" applyFill="1" applyBorder="1" applyAlignment="1">
      <alignment horizontal="center" vertical="center"/>
    </xf>
    <xf numFmtId="0" fontId="19" fillId="25" borderId="5" xfId="0" applyFont="1" applyFill="1" applyBorder="1" applyAlignment="1">
      <alignment horizontal="center" vertical="center"/>
    </xf>
    <xf numFmtId="0" fontId="19" fillId="25" borderId="5" xfId="0" applyFont="1" applyFill="1" applyBorder="1" applyAlignment="1">
      <alignment horizontal="center" vertical="center" wrapText="1"/>
    </xf>
    <xf numFmtId="0" fontId="45" fillId="14" borderId="15" xfId="0" applyFont="1" applyFill="1" applyBorder="1" applyAlignment="1">
      <alignment horizontal="center" vertical="center"/>
    </xf>
    <xf numFmtId="0" fontId="45" fillId="20" borderId="15" xfId="0" applyFont="1" applyFill="1" applyBorder="1" applyAlignment="1">
      <alignment horizontal="center" vertical="center"/>
    </xf>
    <xf numFmtId="0" fontId="45" fillId="21" borderId="15" xfId="0" applyFont="1" applyFill="1" applyBorder="1" applyAlignment="1">
      <alignment horizontal="center" vertical="center"/>
    </xf>
    <xf numFmtId="0" fontId="0" fillId="0" borderId="25" xfId="0" applyBorder="1" applyAlignment="1">
      <alignment horizontal="center"/>
    </xf>
    <xf numFmtId="0" fontId="12" fillId="5" borderId="15" xfId="0" applyFont="1" applyFill="1" applyBorder="1" applyAlignment="1">
      <alignment horizontal="center" vertical="center"/>
    </xf>
    <xf numFmtId="0" fontId="0" fillId="20" borderId="5"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12" borderId="5" xfId="0" applyFill="1" applyBorder="1" applyAlignment="1">
      <alignment horizontal="center"/>
    </xf>
    <xf numFmtId="0" fontId="0" fillId="10" borderId="5" xfId="0" applyFill="1" applyBorder="1" applyAlignment="1">
      <alignment horizontal="center"/>
    </xf>
    <xf numFmtId="0" fontId="0" fillId="15" borderId="5" xfId="0" applyFill="1" applyBorder="1" applyAlignment="1">
      <alignment horizontal="center"/>
    </xf>
    <xf numFmtId="0" fontId="0" fillId="14" borderId="5" xfId="0" applyFill="1" applyBorder="1" applyAlignment="1">
      <alignment horizontal="center"/>
    </xf>
    <xf numFmtId="0" fontId="0" fillId="21" borderId="7" xfId="0" applyFill="1" applyBorder="1" applyAlignment="1">
      <alignment horizontal="center"/>
    </xf>
    <xf numFmtId="0" fontId="0" fillId="21" borderId="25" xfId="0" applyFill="1" applyBorder="1" applyAlignment="1">
      <alignment horizontal="center"/>
    </xf>
    <xf numFmtId="0" fontId="0" fillId="20" borderId="7" xfId="0" applyFill="1" applyBorder="1" applyAlignment="1">
      <alignment horizontal="center"/>
    </xf>
    <xf numFmtId="0" fontId="0" fillId="20" borderId="22" xfId="0" applyFill="1" applyBorder="1" applyAlignment="1">
      <alignment horizontal="center"/>
    </xf>
    <xf numFmtId="0" fontId="0" fillId="20" borderId="25" xfId="0" applyFill="1" applyBorder="1" applyAlignment="1">
      <alignment horizontal="center"/>
    </xf>
    <xf numFmtId="0" fontId="0" fillId="16" borderId="5" xfId="0" applyFill="1" applyBorder="1" applyAlignment="1">
      <alignment horizontal="center"/>
    </xf>
    <xf numFmtId="0" fontId="0" fillId="16" borderId="6" xfId="0" applyFill="1" applyBorder="1" applyAlignment="1">
      <alignment horizontal="center"/>
    </xf>
    <xf numFmtId="0" fontId="0" fillId="21" borderId="5" xfId="0" applyFill="1" applyBorder="1" applyAlignment="1">
      <alignment horizontal="center"/>
    </xf>
    <xf numFmtId="0" fontId="0" fillId="5" borderId="7" xfId="0" applyNumberFormat="1" applyFill="1" applyBorder="1" applyAlignment="1">
      <alignment horizontal="center" vertical="center" wrapText="1"/>
    </xf>
    <xf numFmtId="0" fontId="0" fillId="5" borderId="22" xfId="0" applyNumberFormat="1" applyFill="1" applyBorder="1" applyAlignment="1">
      <alignment horizontal="center" vertical="center" wrapText="1"/>
    </xf>
    <xf numFmtId="0" fontId="0" fillId="5" borderId="25" xfId="0" applyNumberFormat="1" applyFill="1" applyBorder="1" applyAlignment="1">
      <alignment horizontal="center" vertical="center" wrapText="1"/>
    </xf>
    <xf numFmtId="0" fontId="0" fillId="12" borderId="7" xfId="0" applyNumberFormat="1" applyFill="1" applyBorder="1" applyAlignment="1">
      <alignment horizontal="center"/>
    </xf>
    <xf numFmtId="0" fontId="0" fillId="12" borderId="22" xfId="0" applyNumberFormat="1" applyFill="1" applyBorder="1" applyAlignment="1">
      <alignment horizontal="center"/>
    </xf>
    <xf numFmtId="0" fontId="0" fillId="12" borderId="25" xfId="0" applyNumberFormat="1" applyFill="1" applyBorder="1" applyAlignment="1">
      <alignment horizontal="center"/>
    </xf>
    <xf numFmtId="0" fontId="0" fillId="10" borderId="7" xfId="0" applyNumberFormat="1" applyFill="1" applyBorder="1" applyAlignment="1">
      <alignment horizontal="center"/>
    </xf>
    <xf numFmtId="0" fontId="0" fillId="10" borderId="22" xfId="0" applyNumberFormat="1" applyFill="1" applyBorder="1" applyAlignment="1">
      <alignment horizontal="center"/>
    </xf>
    <xf numFmtId="0" fontId="0" fillId="10" borderId="25" xfId="0" applyNumberFormat="1" applyFill="1" applyBorder="1" applyAlignment="1">
      <alignment horizontal="center"/>
    </xf>
    <xf numFmtId="0" fontId="0" fillId="15" borderId="7" xfId="0" applyNumberFormat="1" applyFill="1" applyBorder="1" applyAlignment="1">
      <alignment horizontal="center"/>
    </xf>
    <xf numFmtId="0" fontId="0" fillId="15" borderId="22" xfId="0" applyNumberFormat="1" applyFill="1" applyBorder="1" applyAlignment="1">
      <alignment horizontal="center"/>
    </xf>
    <xf numFmtId="0" fontId="0" fillId="15" borderId="25" xfId="0" applyNumberFormat="1" applyFill="1" applyBorder="1" applyAlignment="1">
      <alignment horizontal="center"/>
    </xf>
    <xf numFmtId="0" fontId="0" fillId="14" borderId="7" xfId="0" applyNumberFormat="1" applyFill="1" applyBorder="1" applyAlignment="1">
      <alignment horizontal="center"/>
    </xf>
    <xf numFmtId="0" fontId="0" fillId="14" borderId="25" xfId="0" applyNumberFormat="1" applyFill="1" applyBorder="1" applyAlignment="1">
      <alignment horizontal="center"/>
    </xf>
    <xf numFmtId="0" fontId="0" fillId="20" borderId="7" xfId="0" applyNumberFormat="1" applyFill="1" applyBorder="1" applyAlignment="1">
      <alignment horizontal="center"/>
    </xf>
    <xf numFmtId="0" fontId="0" fillId="20" borderId="22" xfId="0" applyNumberFormat="1" applyFill="1" applyBorder="1" applyAlignment="1">
      <alignment horizontal="center"/>
    </xf>
    <xf numFmtId="0" fontId="0" fillId="20" borderId="25" xfId="0" applyNumberFormat="1" applyFill="1" applyBorder="1" applyAlignment="1">
      <alignment horizontal="center"/>
    </xf>
    <xf numFmtId="0" fontId="0" fillId="3" borderId="7" xfId="0" applyNumberFormat="1" applyFill="1" applyBorder="1" applyAlignment="1">
      <alignment horizontal="center"/>
    </xf>
    <xf numFmtId="0" fontId="0" fillId="3" borderId="22" xfId="0" applyNumberFormat="1" applyFill="1" applyBorder="1" applyAlignment="1">
      <alignment horizontal="center"/>
    </xf>
    <xf numFmtId="0" fontId="0" fillId="3" borderId="25" xfId="0" applyNumberFormat="1" applyFill="1" applyBorder="1" applyAlignment="1">
      <alignment horizontal="center"/>
    </xf>
    <xf numFmtId="0" fontId="8" fillId="5" borderId="7" xfId="0" applyNumberFormat="1" applyFont="1" applyFill="1" applyBorder="1" applyAlignment="1">
      <alignment horizontal="right" vertical="center" wrapText="1"/>
    </xf>
    <xf numFmtId="0" fontId="0" fillId="5" borderId="22" xfId="0" applyNumberFormat="1" applyFill="1" applyBorder="1" applyAlignment="1">
      <alignment horizontal="right" vertical="center" wrapText="1"/>
    </xf>
    <xf numFmtId="0" fontId="0" fillId="5" borderId="25" xfId="0" applyNumberFormat="1" applyFill="1" applyBorder="1" applyAlignment="1">
      <alignment horizontal="right" vertical="center" wrapText="1"/>
    </xf>
    <xf numFmtId="0" fontId="0" fillId="0" borderId="7" xfId="0" applyNumberFormat="1" applyBorder="1" applyAlignment="1">
      <alignment horizontal="center" wrapText="1"/>
    </xf>
    <xf numFmtId="0" fontId="0" fillId="0" borderId="25" xfId="0" applyNumberFormat="1" applyBorder="1" applyAlignment="1">
      <alignment horizontal="center" wrapText="1"/>
    </xf>
    <xf numFmtId="0" fontId="0" fillId="0" borderId="5" xfId="0" applyNumberFormat="1" applyBorder="1" applyAlignment="1">
      <alignment vertical="center" wrapText="1"/>
    </xf>
    <xf numFmtId="176" fontId="4" fillId="0" borderId="5"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22" xfId="0" applyNumberFormat="1" applyFont="1" applyBorder="1" applyAlignment="1">
      <alignment horizontal="center" vertical="center"/>
    </xf>
    <xf numFmtId="176" fontId="4" fillId="0" borderId="25" xfId="0" applyNumberFormat="1" applyFont="1" applyBorder="1" applyAlignment="1">
      <alignment horizontal="center" vertical="center"/>
    </xf>
    <xf numFmtId="176" fontId="4" fillId="7" borderId="5" xfId="0" applyNumberFormat="1" applyFont="1" applyFill="1" applyBorder="1" applyAlignment="1">
      <alignment horizontal="center" vertical="center"/>
    </xf>
    <xf numFmtId="176" fontId="6" fillId="0" borderId="5" xfId="0" applyNumberFormat="1" applyFont="1" applyBorder="1" applyAlignment="1">
      <alignment horizontal="center" vertical="center" wrapText="1"/>
    </xf>
    <xf numFmtId="176" fontId="4" fillId="14" borderId="7" xfId="0" applyNumberFormat="1" applyFont="1" applyFill="1" applyBorder="1" applyAlignment="1">
      <alignment horizontal="center" vertical="center"/>
    </xf>
    <xf numFmtId="176" fontId="4" fillId="14" borderId="22" xfId="0" applyNumberFormat="1" applyFont="1" applyFill="1" applyBorder="1" applyAlignment="1">
      <alignment horizontal="center" vertical="center"/>
    </xf>
    <xf numFmtId="176" fontId="4" fillId="14" borderId="25" xfId="0" applyNumberFormat="1" applyFont="1" applyFill="1" applyBorder="1" applyAlignment="1">
      <alignment horizontal="center" vertical="center"/>
    </xf>
    <xf numFmtId="176" fontId="4" fillId="15" borderId="7" xfId="0" applyNumberFormat="1" applyFont="1" applyFill="1" applyBorder="1" applyAlignment="1">
      <alignment horizontal="center" vertical="center"/>
    </xf>
    <xf numFmtId="176" fontId="4" fillId="15" borderId="22" xfId="0" applyNumberFormat="1" applyFont="1" applyFill="1" applyBorder="1" applyAlignment="1">
      <alignment horizontal="center" vertical="center"/>
    </xf>
    <xf numFmtId="176" fontId="4" fillId="15" borderId="25" xfId="0" applyNumberFormat="1" applyFont="1" applyFill="1" applyBorder="1" applyAlignment="1">
      <alignment horizontal="center" vertical="center"/>
    </xf>
    <xf numFmtId="176" fontId="4" fillId="17" borderId="7" xfId="0" applyNumberFormat="1" applyFont="1" applyFill="1" applyBorder="1" applyAlignment="1">
      <alignment horizontal="center" vertical="center"/>
    </xf>
    <xf numFmtId="176" fontId="4" fillId="17" borderId="22" xfId="0" applyNumberFormat="1" applyFont="1" applyFill="1" applyBorder="1" applyAlignment="1">
      <alignment horizontal="center" vertical="center"/>
    </xf>
    <xf numFmtId="176" fontId="4" fillId="17" borderId="25" xfId="0" applyNumberFormat="1" applyFont="1" applyFill="1" applyBorder="1" applyAlignment="1">
      <alignment horizontal="center" vertical="center"/>
    </xf>
    <xf numFmtId="176" fontId="0" fillId="7" borderId="5" xfId="0" applyNumberFormat="1" applyFill="1" applyBorder="1" applyAlignment="1">
      <alignment horizontal="center" vertical="center" wrapText="1"/>
    </xf>
    <xf numFmtId="176" fontId="2" fillId="0" borderId="7" xfId="0" applyNumberFormat="1" applyFont="1" applyBorder="1" applyAlignment="1">
      <alignment horizontal="center" vertical="center"/>
    </xf>
    <xf numFmtId="176" fontId="2" fillId="0" borderId="22" xfId="0" applyNumberFormat="1" applyFont="1" applyBorder="1" applyAlignment="1">
      <alignment horizontal="center" vertical="center"/>
    </xf>
    <xf numFmtId="176" fontId="2" fillId="0" borderId="25" xfId="0" applyNumberFormat="1" applyFont="1" applyBorder="1" applyAlignment="1">
      <alignment horizontal="center" vertical="center"/>
    </xf>
    <xf numFmtId="176" fontId="4" fillId="16" borderId="5" xfId="0" applyNumberFormat="1" applyFont="1" applyFill="1" applyBorder="1" applyAlignment="1">
      <alignment horizontal="center" vertical="center"/>
    </xf>
    <xf numFmtId="176" fontId="4" fillId="17" borderId="5" xfId="0" applyNumberFormat="1"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4" xfId="0"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s://jishengkang.tma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pane ySplit="5" topLeftCell="A6" activePane="bottomLeft" state="frozen"/>
      <selection pane="bottomLeft" activeCell="H6" sqref="H6"/>
    </sheetView>
  </sheetViews>
  <sheetFormatPr defaultColWidth="8.88671875" defaultRowHeight="13.8"/>
  <cols>
    <col min="1" max="1" width="15.109375" style="410" customWidth="1"/>
    <col min="2" max="2" width="8.6640625" style="411" customWidth="1"/>
    <col min="3" max="3" width="12.88671875" style="411" customWidth="1"/>
    <col min="4" max="9" width="8.88671875" style="410"/>
    <col min="10" max="11" width="17.77734375" style="410" customWidth="1"/>
    <col min="12" max="12" width="10.5546875" style="410" customWidth="1"/>
    <col min="13" max="16" width="8.88671875" style="410"/>
    <col min="17" max="18" width="17.77734375" style="410" customWidth="1"/>
    <col min="19" max="16384" width="8.88671875" style="289"/>
  </cols>
  <sheetData>
    <row r="1" spans="1:18" s="286" customFormat="1">
      <c r="A1" s="425" t="s">
        <v>0</v>
      </c>
      <c r="B1" s="426"/>
      <c r="C1" s="426"/>
      <c r="D1" s="426"/>
      <c r="E1" s="426"/>
      <c r="F1" s="426"/>
      <c r="G1" s="426"/>
      <c r="H1" s="426"/>
      <c r="I1" s="426"/>
      <c r="J1" s="316"/>
      <c r="K1" s="316"/>
      <c r="L1" s="316"/>
      <c r="M1" s="336"/>
      <c r="N1" s="442"/>
      <c r="O1" s="426"/>
      <c r="P1" s="426"/>
      <c r="Q1" s="450"/>
      <c r="R1" s="17"/>
    </row>
    <row r="2" spans="1:18" s="286" customFormat="1" ht="13.2" customHeight="1">
      <c r="A2" s="17"/>
      <c r="B2" s="295"/>
      <c r="C2" s="295"/>
      <c r="D2" s="296" t="s">
        <v>1</v>
      </c>
      <c r="E2" s="296"/>
      <c r="F2" s="296"/>
      <c r="G2" s="297" t="s">
        <v>2</v>
      </c>
      <c r="H2" s="297"/>
      <c r="I2" s="313" t="s">
        <v>3</v>
      </c>
      <c r="J2" s="452" t="s">
        <v>4</v>
      </c>
      <c r="K2" s="452"/>
      <c r="L2" s="452"/>
      <c r="M2" s="334" t="s">
        <v>5</v>
      </c>
      <c r="N2" s="334"/>
      <c r="O2" s="335" t="s">
        <v>6</v>
      </c>
      <c r="P2" s="335"/>
      <c r="Q2" s="17"/>
      <c r="R2" s="17"/>
    </row>
    <row r="3" spans="1:18" s="286" customFormat="1" ht="30.6" customHeight="1">
      <c r="A3" s="17"/>
      <c r="B3" s="295"/>
      <c r="C3" s="295"/>
      <c r="D3" s="296" t="s">
        <v>7</v>
      </c>
      <c r="E3" s="296" t="s">
        <v>8</v>
      </c>
      <c r="F3" s="427"/>
      <c r="G3" s="298"/>
      <c r="H3" s="298"/>
      <c r="I3" s="315" t="s">
        <v>9</v>
      </c>
      <c r="J3" s="316" t="s">
        <v>10</v>
      </c>
      <c r="K3" s="314" t="s">
        <v>11</v>
      </c>
      <c r="L3" s="316" t="s">
        <v>12</v>
      </c>
      <c r="M3" s="336" t="s">
        <v>13</v>
      </c>
      <c r="N3" s="336" t="s">
        <v>14</v>
      </c>
      <c r="O3" s="337"/>
      <c r="P3" s="337"/>
      <c r="Q3" s="17"/>
      <c r="R3" s="17"/>
    </row>
    <row r="4" spans="1:18" s="288" customFormat="1" ht="74.400000000000006">
      <c r="A4" s="428" t="s">
        <v>15</v>
      </c>
      <c r="B4" s="429" t="s">
        <v>16</v>
      </c>
      <c r="C4" s="429" t="s">
        <v>17</v>
      </c>
      <c r="D4" s="412" t="s">
        <v>18</v>
      </c>
      <c r="E4" s="430" t="s">
        <v>19</v>
      </c>
      <c r="F4" s="412" t="s">
        <v>20</v>
      </c>
      <c r="G4" s="317" t="s">
        <v>21</v>
      </c>
      <c r="H4" s="317" t="s">
        <v>22</v>
      </c>
      <c r="I4" s="443" t="s">
        <v>23</v>
      </c>
      <c r="J4" s="319" t="s">
        <v>24</v>
      </c>
      <c r="K4" s="319" t="s">
        <v>25</v>
      </c>
      <c r="L4" s="444" t="s">
        <v>26</v>
      </c>
      <c r="M4" s="445" t="s">
        <v>27</v>
      </c>
      <c r="N4" s="446" t="s">
        <v>28</v>
      </c>
      <c r="O4" s="341" t="s">
        <v>29</v>
      </c>
      <c r="P4" s="341" t="s">
        <v>30</v>
      </c>
      <c r="Q4" s="342" t="s">
        <v>31</v>
      </c>
      <c r="R4" s="342" t="s">
        <v>32</v>
      </c>
    </row>
    <row r="5" spans="1:18" s="287" customFormat="1" ht="41.4" customHeight="1">
      <c r="A5" s="346" t="s">
        <v>33</v>
      </c>
      <c r="B5" s="431" t="s">
        <v>34</v>
      </c>
      <c r="C5" s="431"/>
      <c r="D5" s="412">
        <v>1.35</v>
      </c>
      <c r="E5" s="412">
        <v>2.2999999999999998</v>
      </c>
      <c r="F5" s="412">
        <v>1.7</v>
      </c>
      <c r="G5" s="303">
        <v>3</v>
      </c>
      <c r="H5" s="303">
        <v>0.4</v>
      </c>
      <c r="I5" s="322">
        <v>8</v>
      </c>
      <c r="J5" s="321">
        <v>2.8</v>
      </c>
      <c r="K5" s="320">
        <v>2.1800000000000002</v>
      </c>
      <c r="L5" s="321">
        <v>2.2000000000000002</v>
      </c>
      <c r="M5" s="340">
        <v>2.08</v>
      </c>
      <c r="N5" s="340"/>
      <c r="O5" s="345">
        <v>0.33</v>
      </c>
      <c r="P5" s="345"/>
      <c r="Q5" s="346">
        <f>D6*D5+E6*E5+F6*F5+G6*G5+H6*H5+I6*I5+J6*J5+K6*K5+L6*L5+M6*M5+O6*O5+P6*P5</f>
        <v>156.97799999999998</v>
      </c>
      <c r="R5" s="346"/>
    </row>
    <row r="6" spans="1:18" s="424" customFormat="1" ht="118.8" customHeight="1">
      <c r="A6" s="432" t="s">
        <v>35</v>
      </c>
      <c r="B6" s="433" t="s">
        <v>36</v>
      </c>
      <c r="C6" s="433" t="s">
        <v>37</v>
      </c>
      <c r="D6" s="434">
        <v>57</v>
      </c>
      <c r="E6" s="434">
        <v>20</v>
      </c>
      <c r="F6" s="434">
        <v>12</v>
      </c>
      <c r="G6" s="435">
        <v>2.5</v>
      </c>
      <c r="H6" s="435">
        <v>0.1</v>
      </c>
      <c r="I6" s="447">
        <v>0.13400000000000001</v>
      </c>
      <c r="J6" s="386">
        <v>0.5</v>
      </c>
      <c r="K6" s="448">
        <v>0.1</v>
      </c>
      <c r="L6" s="448">
        <v>1</v>
      </c>
      <c r="M6" s="400">
        <v>0.1</v>
      </c>
      <c r="N6" s="400">
        <v>0.12</v>
      </c>
      <c r="O6" s="449">
        <v>3</v>
      </c>
      <c r="P6" s="449">
        <v>6</v>
      </c>
      <c r="Q6" s="451">
        <f>SUM(D6:P6)</f>
        <v>102.55399999999999</v>
      </c>
      <c r="R6" s="451"/>
    </row>
    <row r="7" spans="1:18" s="21" customFormat="1">
      <c r="B7" s="21" t="s">
        <v>38</v>
      </c>
      <c r="C7" s="436" t="s">
        <v>39</v>
      </c>
      <c r="D7" s="40"/>
      <c r="E7" s="437"/>
      <c r="F7" s="438"/>
      <c r="I7" s="21" t="s">
        <v>18</v>
      </c>
      <c r="J7" s="21" t="s">
        <v>40</v>
      </c>
      <c r="K7" s="21" t="s">
        <v>41</v>
      </c>
    </row>
    <row r="8" spans="1:18" s="21" customFormat="1" ht="13.8" customHeight="1">
      <c r="A8" s="36">
        <v>3</v>
      </c>
      <c r="B8" s="37" t="s">
        <v>42</v>
      </c>
      <c r="C8" s="38" t="s">
        <v>43</v>
      </c>
      <c r="D8" s="38"/>
      <c r="E8" s="38"/>
      <c r="F8" s="439"/>
      <c r="I8" s="21">
        <v>5</v>
      </c>
      <c r="J8" s="21">
        <v>1</v>
      </c>
      <c r="K8" s="21">
        <v>4</v>
      </c>
      <c r="L8" s="21">
        <f>SUM(I8:K8)</f>
        <v>10</v>
      </c>
    </row>
    <row r="9" spans="1:18" s="21" customFormat="1">
      <c r="A9" s="36" t="s">
        <v>44</v>
      </c>
      <c r="B9" s="37"/>
      <c r="C9" s="38"/>
      <c r="D9" s="38"/>
      <c r="E9" s="38"/>
      <c r="F9" s="439"/>
      <c r="I9" s="21">
        <v>1.35</v>
      </c>
      <c r="J9" s="21">
        <v>2.2999999999999998</v>
      </c>
      <c r="K9" s="21">
        <v>2</v>
      </c>
      <c r="L9" s="21">
        <f>(K9+J9+I9)/3</f>
        <v>1.8833333333333335</v>
      </c>
    </row>
    <row r="10" spans="1:18" s="21" customFormat="1">
      <c r="A10" s="36" t="s">
        <v>45</v>
      </c>
      <c r="B10" s="36"/>
      <c r="C10" s="436" t="s">
        <v>46</v>
      </c>
      <c r="D10" s="40"/>
      <c r="E10" s="437"/>
      <c r="I10" s="21">
        <f>I9*I8</f>
        <v>6.75</v>
      </c>
      <c r="J10" s="21">
        <f t="shared" ref="J10:K10" si="0">J9*J8</f>
        <v>2.2999999999999998</v>
      </c>
      <c r="K10" s="21">
        <f t="shared" si="0"/>
        <v>8</v>
      </c>
      <c r="L10" s="21">
        <f>SUM(I10:K10)</f>
        <v>17.05</v>
      </c>
    </row>
    <row r="11" spans="1:18" s="21" customFormat="1" ht="28.2" customHeight="1">
      <c r="A11" s="21" t="s">
        <v>47</v>
      </c>
      <c r="B11" s="36"/>
      <c r="C11" s="440" t="s">
        <v>48</v>
      </c>
      <c r="D11" s="42"/>
      <c r="E11" s="441"/>
    </row>
    <row r="12" spans="1:18" s="21" customFormat="1">
      <c r="A12" s="21" t="s">
        <v>49</v>
      </c>
      <c r="B12" s="36"/>
      <c r="C12" s="436" t="s">
        <v>50</v>
      </c>
      <c r="D12" s="40"/>
      <c r="E12" s="437"/>
    </row>
    <row r="13" spans="1:18">
      <c r="A13" s="21" t="s">
        <v>51</v>
      </c>
      <c r="B13" s="36"/>
      <c r="C13" s="440" t="s">
        <v>52</v>
      </c>
      <c r="D13" s="42"/>
      <c r="E13" s="441"/>
    </row>
    <row r="14" spans="1:18" ht="13.8" customHeight="1">
      <c r="A14" s="21" t="s">
        <v>53</v>
      </c>
      <c r="B14" s="36"/>
      <c r="C14" s="440" t="s">
        <v>54</v>
      </c>
      <c r="D14" s="42"/>
      <c r="E14" s="441"/>
    </row>
    <row r="15" spans="1:18">
      <c r="A15" s="21" t="s">
        <v>55</v>
      </c>
      <c r="B15" s="36"/>
      <c r="C15" s="440" t="s">
        <v>56</v>
      </c>
      <c r="D15" s="42"/>
      <c r="E15" s="441"/>
    </row>
    <row r="16" spans="1:18">
      <c r="A16" s="36" t="s">
        <v>57</v>
      </c>
      <c r="B16" s="36"/>
      <c r="C16" s="436" t="s">
        <v>58</v>
      </c>
      <c r="D16" s="40"/>
      <c r="E16" s="437"/>
    </row>
    <row r="17" spans="1:3">
      <c r="A17" s="411"/>
      <c r="C17" s="410"/>
    </row>
    <row r="18" spans="1:3">
      <c r="A18" s="411"/>
      <c r="C18" s="410"/>
    </row>
    <row r="19" spans="1:3">
      <c r="A19" s="411"/>
      <c r="C19" s="410"/>
    </row>
    <row r="20" spans="1:3">
      <c r="A20" s="411"/>
      <c r="C20" s="410"/>
    </row>
    <row r="21" spans="1:3">
      <c r="A21" s="411"/>
      <c r="C21" s="410"/>
    </row>
    <row r="22" spans="1:3">
      <c r="A22" s="411"/>
      <c r="C22" s="410"/>
    </row>
    <row r="23" spans="1:3">
      <c r="A23" s="411"/>
      <c r="C23" s="410"/>
    </row>
  </sheetData>
  <mergeCells count="1">
    <mergeCell ref="J2:L2"/>
  </mergeCells>
  <phoneticPr fontId="52"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6" sqref="E36"/>
    </sheetView>
  </sheetViews>
  <sheetFormatPr defaultColWidth="8.88671875" defaultRowHeight="13.8"/>
  <cols>
    <col min="1" max="6" width="8.88671875" style="48"/>
    <col min="7" max="7" width="8.21875" style="48" customWidth="1"/>
    <col min="8" max="13" width="8.88671875" style="48"/>
    <col min="14" max="14" width="1.77734375" style="48" customWidth="1"/>
    <col min="15" max="16384" width="8.88671875" style="48"/>
  </cols>
  <sheetData>
    <row r="1" spans="1:20" ht="25.2" customHeight="1">
      <c r="A1" s="493" t="s">
        <v>220</v>
      </c>
      <c r="B1" s="493"/>
      <c r="C1" s="493"/>
      <c r="D1" s="493"/>
      <c r="E1" s="493"/>
      <c r="F1" s="493"/>
      <c r="G1" s="49"/>
      <c r="H1" s="493" t="s">
        <v>221</v>
      </c>
      <c r="I1" s="493"/>
      <c r="J1" s="493"/>
      <c r="K1" s="493"/>
      <c r="L1" s="493"/>
      <c r="M1" s="493"/>
      <c r="O1" s="494" t="s">
        <v>222</v>
      </c>
      <c r="P1" s="495"/>
      <c r="Q1" s="495"/>
      <c r="R1" s="495"/>
      <c r="S1" s="495"/>
      <c r="T1" s="496"/>
    </row>
    <row r="2" spans="1:20">
      <c r="A2" s="50" t="s">
        <v>150</v>
      </c>
      <c r="B2" s="50" t="s">
        <v>223</v>
      </c>
      <c r="C2" s="50" t="s">
        <v>224</v>
      </c>
      <c r="D2" s="50" t="s">
        <v>225</v>
      </c>
      <c r="E2" s="50" t="s">
        <v>226</v>
      </c>
      <c r="F2" s="50" t="s">
        <v>227</v>
      </c>
      <c r="G2" s="51"/>
      <c r="H2" s="52" t="s">
        <v>228</v>
      </c>
      <c r="I2" s="52" t="s">
        <v>229</v>
      </c>
      <c r="J2" s="52" t="s">
        <v>230</v>
      </c>
      <c r="K2" s="52" t="s">
        <v>231</v>
      </c>
      <c r="L2" s="52" t="s">
        <v>232</v>
      </c>
      <c r="M2" s="52" t="s">
        <v>233</v>
      </c>
      <c r="O2" s="50"/>
      <c r="P2" s="52" t="s">
        <v>229</v>
      </c>
      <c r="Q2" s="52" t="s">
        <v>230</v>
      </c>
      <c r="R2" s="52" t="s">
        <v>231</v>
      </c>
      <c r="S2" s="52" t="s">
        <v>232</v>
      </c>
      <c r="T2" s="52" t="s">
        <v>233</v>
      </c>
    </row>
    <row r="3" spans="1:20">
      <c r="A3" s="50" t="s">
        <v>234</v>
      </c>
      <c r="B3" s="50">
        <v>90</v>
      </c>
      <c r="C3" s="50">
        <v>0.45</v>
      </c>
      <c r="D3" s="50">
        <v>5.9</v>
      </c>
      <c r="E3" s="50"/>
      <c r="F3" s="50"/>
      <c r="G3" s="53"/>
      <c r="H3" s="54" t="s">
        <v>234</v>
      </c>
      <c r="I3" s="54">
        <v>0</v>
      </c>
      <c r="J3" s="50">
        <f>C3*(I3/100)</f>
        <v>0</v>
      </c>
      <c r="K3" s="50">
        <f>D3*10*(I3/100)</f>
        <v>0</v>
      </c>
      <c r="L3" s="50"/>
      <c r="M3" s="50"/>
      <c r="O3" s="54" t="s">
        <v>18</v>
      </c>
      <c r="P3" s="54">
        <v>55</v>
      </c>
      <c r="Q3" s="50">
        <f>C5*(P3/100)</f>
        <v>0.55000000000000004</v>
      </c>
      <c r="R3" s="50">
        <f>D5*10*(P3/100)</f>
        <v>47.300000000000004</v>
      </c>
      <c r="S3" s="50">
        <f>E5*10*(P3/100)</f>
        <v>0.44000000000000006</v>
      </c>
      <c r="T3" s="50">
        <f>F5*10*(P3/100)</f>
        <v>1.1550000000000002</v>
      </c>
    </row>
    <row r="4" spans="1:20">
      <c r="A4" s="50" t="s">
        <v>81</v>
      </c>
      <c r="B4" s="50">
        <v>37.700000000000003</v>
      </c>
      <c r="C4" s="50">
        <v>0.38</v>
      </c>
      <c r="D4" s="50">
        <v>9.3000000000000007</v>
      </c>
      <c r="E4" s="50"/>
      <c r="F4" s="50"/>
      <c r="G4" s="53"/>
      <c r="H4" s="54" t="s">
        <v>81</v>
      </c>
      <c r="I4" s="54">
        <v>0</v>
      </c>
      <c r="J4" s="50">
        <f>C4*(I4/100)</f>
        <v>0</v>
      </c>
      <c r="K4" s="50">
        <f>D4*10*(I4/100)</f>
        <v>0</v>
      </c>
      <c r="L4" s="50"/>
      <c r="M4" s="50"/>
      <c r="O4" s="54" t="s">
        <v>20</v>
      </c>
      <c r="P4" s="54">
        <v>14</v>
      </c>
      <c r="Q4" s="50">
        <f>C6*(P4/100)</f>
        <v>0.10220000000000001</v>
      </c>
      <c r="R4" s="50">
        <f>D6*10*(P4/100)</f>
        <v>20.160000000000004</v>
      </c>
      <c r="S4" s="50">
        <f>E6*10*(P4/100)</f>
        <v>0.252</v>
      </c>
      <c r="T4" s="50">
        <f>F6*10*(P4/100)</f>
        <v>1.0920000000000003</v>
      </c>
    </row>
    <row r="5" spans="1:20">
      <c r="A5" s="50" t="s">
        <v>18</v>
      </c>
      <c r="B5" s="50">
        <v>88.4</v>
      </c>
      <c r="C5" s="50">
        <v>1</v>
      </c>
      <c r="D5" s="50">
        <v>8.6</v>
      </c>
      <c r="E5" s="50">
        <v>0.08</v>
      </c>
      <c r="F5" s="50">
        <v>0.21</v>
      </c>
      <c r="G5" s="53"/>
      <c r="H5" s="52" t="s">
        <v>102</v>
      </c>
      <c r="I5" s="52">
        <v>100</v>
      </c>
      <c r="J5" s="50">
        <f>SUM(J3:J4)</f>
        <v>0</v>
      </c>
      <c r="K5" s="50">
        <f>SUM(K3:K4)</f>
        <v>0</v>
      </c>
      <c r="L5" s="50"/>
      <c r="M5" s="50"/>
      <c r="O5" s="54" t="s">
        <v>40</v>
      </c>
      <c r="P5" s="54">
        <v>20</v>
      </c>
      <c r="Q5" s="50">
        <f>C7*(P5/100)</f>
        <v>0.18400000000000002</v>
      </c>
      <c r="R5" s="50">
        <f>D7*10*(P5/100)</f>
        <v>86</v>
      </c>
      <c r="S5" s="50">
        <f>E7*10*(P5/100)</f>
        <v>0.64000000000000012</v>
      </c>
      <c r="T5" s="50">
        <f>F7*10*(P5/100)</f>
        <v>1</v>
      </c>
    </row>
    <row r="6" spans="1:20">
      <c r="A6" s="50" t="s">
        <v>20</v>
      </c>
      <c r="B6" s="50">
        <v>86.6</v>
      </c>
      <c r="C6" s="50">
        <v>0.73</v>
      </c>
      <c r="D6" s="50">
        <v>14.4</v>
      </c>
      <c r="E6" s="50">
        <v>0.18</v>
      </c>
      <c r="F6" s="50">
        <v>0.78</v>
      </c>
      <c r="G6" s="53"/>
      <c r="O6" s="54" t="s">
        <v>235</v>
      </c>
      <c r="P6" s="54">
        <v>11</v>
      </c>
      <c r="Q6" s="50">
        <f>C8*(P6/100)</f>
        <v>9.7900000000000001E-2</v>
      </c>
      <c r="R6" s="50">
        <f>D8*10*(P6/100)</f>
        <v>13.31</v>
      </c>
      <c r="S6" s="50">
        <f>E8*10*(P6/100)</f>
        <v>0.15400000000000003</v>
      </c>
      <c r="T6" s="50">
        <f>F8*10*(P6/100)</f>
        <v>1.2649999999999999</v>
      </c>
    </row>
    <row r="7" spans="1:20">
      <c r="A7" s="50" t="s">
        <v>40</v>
      </c>
      <c r="B7" s="50">
        <v>90.6</v>
      </c>
      <c r="C7" s="50">
        <v>0.92</v>
      </c>
      <c r="D7" s="50">
        <v>43</v>
      </c>
      <c r="E7" s="50">
        <v>0.32</v>
      </c>
      <c r="F7" s="50">
        <v>0.5</v>
      </c>
      <c r="G7" s="53"/>
      <c r="O7" s="50" t="s">
        <v>102</v>
      </c>
      <c r="P7" s="50">
        <f>SUM(P3:P6)</f>
        <v>100</v>
      </c>
      <c r="Q7" s="50">
        <f>SUM(Q3:Q6)</f>
        <v>0.93410000000000015</v>
      </c>
      <c r="R7" s="50">
        <f>SUM(R3:R6)</f>
        <v>166.77</v>
      </c>
      <c r="S7" s="50">
        <f>SUM(S3:S6)</f>
        <v>1.4860000000000002</v>
      </c>
      <c r="T7" s="50">
        <f>SUM(T3:T6)</f>
        <v>4.5120000000000005</v>
      </c>
    </row>
    <row r="8" spans="1:20">
      <c r="A8" s="50" t="s">
        <v>235</v>
      </c>
      <c r="B8" s="50">
        <v>90.2</v>
      </c>
      <c r="C8" s="50">
        <v>0.89</v>
      </c>
      <c r="D8" s="50">
        <v>12.1</v>
      </c>
      <c r="E8" s="50">
        <v>0.14000000000000001</v>
      </c>
      <c r="F8" s="50">
        <v>1.1499999999999999</v>
      </c>
      <c r="G8" s="53"/>
    </row>
    <row r="9" spans="1:20">
      <c r="A9" s="50" t="s">
        <v>42</v>
      </c>
      <c r="B9" s="50">
        <v>31</v>
      </c>
      <c r="C9" s="50"/>
      <c r="D9" s="50">
        <v>35</v>
      </c>
      <c r="E9" s="50">
        <v>20</v>
      </c>
      <c r="F9" s="50">
        <v>14</v>
      </c>
      <c r="G9" s="53"/>
    </row>
    <row r="10" spans="1:20">
      <c r="A10" s="50" t="s">
        <v>113</v>
      </c>
      <c r="B10" s="50"/>
      <c r="C10" s="50"/>
      <c r="D10" s="50"/>
      <c r="E10" s="50">
        <v>23.2</v>
      </c>
      <c r="F10" s="50">
        <v>18.600000000000001</v>
      </c>
      <c r="G10" s="53"/>
    </row>
    <row r="11" spans="1:20">
      <c r="A11" s="50" t="s">
        <v>236</v>
      </c>
      <c r="B11" s="50">
        <v>95</v>
      </c>
      <c r="C11" s="50"/>
      <c r="D11" s="50"/>
      <c r="E11" s="50"/>
      <c r="F11" s="50"/>
      <c r="G11" s="53"/>
    </row>
    <row r="13" spans="1:20" s="45" customFormat="1" ht="21" customHeight="1">
      <c r="A13" s="497" t="s">
        <v>237</v>
      </c>
      <c r="B13" s="497"/>
      <c r="C13" s="497"/>
      <c r="D13" s="497"/>
      <c r="E13" s="55"/>
      <c r="F13" s="55"/>
      <c r="G13" s="55"/>
      <c r="H13" s="498" t="s">
        <v>238</v>
      </c>
      <c r="I13" s="498"/>
      <c r="K13" s="499" t="s">
        <v>239</v>
      </c>
      <c r="L13" s="500"/>
      <c r="M13" s="501"/>
      <c r="O13" s="502" t="s">
        <v>240</v>
      </c>
      <c r="P13" s="503"/>
      <c r="Q13" s="504"/>
      <c r="R13" s="505" t="s">
        <v>241</v>
      </c>
      <c r="S13" s="506"/>
      <c r="T13" s="507"/>
    </row>
    <row r="14" spans="1:20" s="46" customFormat="1" ht="26.4" customHeight="1">
      <c r="A14" s="508" t="s">
        <v>242</v>
      </c>
      <c r="B14" s="508"/>
      <c r="C14" s="56" t="s">
        <v>243</v>
      </c>
      <c r="D14" s="56" t="s">
        <v>244</v>
      </c>
      <c r="E14" s="57"/>
      <c r="F14" s="57"/>
      <c r="G14" s="58"/>
      <c r="H14" s="59" t="s">
        <v>150</v>
      </c>
      <c r="I14" s="59" t="s">
        <v>245</v>
      </c>
      <c r="K14" s="100" t="s">
        <v>246</v>
      </c>
      <c r="L14" s="100" t="s">
        <v>247</v>
      </c>
      <c r="M14" s="100" t="s">
        <v>248</v>
      </c>
      <c r="O14" s="101" t="s">
        <v>249</v>
      </c>
      <c r="P14" s="101" t="s">
        <v>250</v>
      </c>
      <c r="Q14" s="101" t="s">
        <v>248</v>
      </c>
      <c r="R14" s="112" t="s">
        <v>251</v>
      </c>
      <c r="S14" s="112" t="s">
        <v>252</v>
      </c>
      <c r="T14" s="112" t="s">
        <v>248</v>
      </c>
    </row>
    <row r="15" spans="1:20">
      <c r="A15" s="60"/>
      <c r="B15" s="60">
        <v>4.7E-2</v>
      </c>
      <c r="C15" s="60">
        <f>(B15-Q7)/(J5-Q7)</f>
        <v>0.94968418798843801</v>
      </c>
      <c r="D15" s="60">
        <v>1</v>
      </c>
      <c r="H15" s="50" t="s">
        <v>234</v>
      </c>
      <c r="I15" s="50">
        <f>I3*C15</f>
        <v>0</v>
      </c>
      <c r="K15" s="102">
        <f>E35/B35</f>
        <v>121.45454545454545</v>
      </c>
      <c r="L15" s="102">
        <f>K5*C15+R7*D15</f>
        <v>166.77</v>
      </c>
      <c r="M15" s="102">
        <f>L15-K15</f>
        <v>45.315454545454557</v>
      </c>
      <c r="O15" s="103">
        <f>F35/B35</f>
        <v>5.9090909090909092</v>
      </c>
      <c r="P15" s="103">
        <f>L5*C15+S7*D15</f>
        <v>1.4860000000000002</v>
      </c>
      <c r="Q15" s="103">
        <f>P15-O15</f>
        <v>-4.4230909090909094</v>
      </c>
      <c r="R15" s="110">
        <f>G35/B35</f>
        <v>2.6363636363636362</v>
      </c>
      <c r="S15" s="110">
        <f>M5*C15+T7*D15</f>
        <v>4.5120000000000005</v>
      </c>
      <c r="T15" s="110">
        <f>S15-R15</f>
        <v>1.8756363636363642</v>
      </c>
    </row>
    <row r="16" spans="1:20">
      <c r="H16" s="50" t="s">
        <v>81</v>
      </c>
      <c r="I16" s="50">
        <f>I4*C15</f>
        <v>0</v>
      </c>
    </row>
    <row r="17" spans="1:17">
      <c r="H17" s="50" t="s">
        <v>18</v>
      </c>
      <c r="I17" s="50">
        <f>P3*D15</f>
        <v>55</v>
      </c>
      <c r="K17" s="512" t="s">
        <v>253</v>
      </c>
      <c r="L17" s="512"/>
      <c r="M17" s="512"/>
      <c r="O17" s="513" t="s">
        <v>254</v>
      </c>
      <c r="P17" s="513"/>
      <c r="Q17" s="513"/>
    </row>
    <row r="18" spans="1:17">
      <c r="H18" s="50" t="s">
        <v>20</v>
      </c>
      <c r="I18" s="50">
        <f>P4*D15</f>
        <v>14</v>
      </c>
      <c r="K18" s="512"/>
      <c r="L18" s="512"/>
      <c r="M18" s="512"/>
      <c r="O18" s="513"/>
      <c r="P18" s="513"/>
      <c r="Q18" s="513"/>
    </row>
    <row r="19" spans="1:17" s="47" customFormat="1" ht="22.8">
      <c r="H19" s="61" t="s">
        <v>40</v>
      </c>
      <c r="I19" s="61">
        <f>P5*D15</f>
        <v>20</v>
      </c>
      <c r="K19" s="104" t="s">
        <v>255</v>
      </c>
      <c r="L19" s="105" t="s">
        <v>256</v>
      </c>
      <c r="M19" s="106" t="s">
        <v>257</v>
      </c>
      <c r="O19" s="104" t="s">
        <v>258</v>
      </c>
      <c r="P19" s="107" t="s">
        <v>259</v>
      </c>
      <c r="Q19" s="113" t="s">
        <v>260</v>
      </c>
    </row>
    <row r="20" spans="1:17" ht="18" customHeight="1">
      <c r="H20" s="50" t="s">
        <v>235</v>
      </c>
      <c r="I20" s="50">
        <f>P6*D15</f>
        <v>11</v>
      </c>
      <c r="K20" s="108">
        <f>IF(T15&gt;0,0,ABS(T15))</f>
        <v>0</v>
      </c>
      <c r="L20" s="109">
        <f>K20/(F10/100)*B35</f>
        <v>0</v>
      </c>
      <c r="M20" s="110">
        <f>L20*(E10/100)</f>
        <v>0</v>
      </c>
      <c r="O20" s="54">
        <f>IF((Q15+M20/B35)&gt;0,0,ABS(Q15+M20/B35))</f>
        <v>4.4230909090909094</v>
      </c>
      <c r="P20" s="111">
        <f>O20/(E9/100)*B35</f>
        <v>243.27</v>
      </c>
      <c r="Q20" s="110">
        <f>O20*(F9/100)</f>
        <v>0.61923272727272738</v>
      </c>
    </row>
    <row r="21" spans="1:17">
      <c r="H21" s="50" t="s">
        <v>102</v>
      </c>
      <c r="I21" s="50">
        <f>SUM(I15:I20)</f>
        <v>100</v>
      </c>
    </row>
    <row r="23" spans="1:17" ht="17.399999999999999">
      <c r="A23" s="509" t="s">
        <v>261</v>
      </c>
      <c r="B23" s="510"/>
      <c r="C23" s="510"/>
      <c r="D23" s="510"/>
      <c r="E23" s="510"/>
      <c r="F23" s="510"/>
      <c r="G23" s="511"/>
    </row>
    <row r="24" spans="1:17" s="46" customFormat="1" ht="32.4" customHeight="1">
      <c r="A24" s="56"/>
      <c r="B24" s="62" t="s">
        <v>262</v>
      </c>
      <c r="C24" s="63" t="s">
        <v>263</v>
      </c>
      <c r="D24" s="64" t="s">
        <v>230</v>
      </c>
      <c r="E24" s="65" t="s">
        <v>264</v>
      </c>
      <c r="F24" s="66" t="s">
        <v>232</v>
      </c>
      <c r="G24" s="67" t="s">
        <v>233</v>
      </c>
    </row>
    <row r="25" spans="1:17">
      <c r="A25" s="60" t="s">
        <v>234</v>
      </c>
      <c r="B25" s="68">
        <f>B35*I15/100</f>
        <v>0</v>
      </c>
      <c r="C25" s="69">
        <f t="shared" ref="C25:C31" si="0">B25/(B3/100)</f>
        <v>0</v>
      </c>
      <c r="D25" s="70">
        <f>B25*C3</f>
        <v>0</v>
      </c>
      <c r="E25" s="71">
        <f>B25*10*D3</f>
        <v>0</v>
      </c>
      <c r="F25" s="72">
        <f>B25*10*E3</f>
        <v>0</v>
      </c>
      <c r="G25" s="73">
        <f>B25*10*F3</f>
        <v>0</v>
      </c>
    </row>
    <row r="26" spans="1:17">
      <c r="A26" s="74" t="s">
        <v>81</v>
      </c>
      <c r="B26" s="75">
        <f>B35*I16/100</f>
        <v>0</v>
      </c>
      <c r="C26" s="76">
        <f t="shared" si="0"/>
        <v>0</v>
      </c>
      <c r="D26" s="77">
        <f>B26*C4</f>
        <v>0</v>
      </c>
      <c r="E26" s="78">
        <f t="shared" ref="E26:E33" si="1">B26*10*D4</f>
        <v>0</v>
      </c>
      <c r="F26" s="79">
        <f t="shared" ref="F26:F33" si="2">B26*10*E4</f>
        <v>0</v>
      </c>
      <c r="G26" s="80">
        <f t="shared" ref="G26:G33" si="3">B26*10*F4</f>
        <v>0</v>
      </c>
    </row>
    <row r="27" spans="1:17">
      <c r="A27" s="81" t="s">
        <v>18</v>
      </c>
      <c r="B27" s="82">
        <f>B35*I17/100</f>
        <v>6.05</v>
      </c>
      <c r="C27" s="83">
        <f t="shared" si="0"/>
        <v>6.8438914027149318</v>
      </c>
      <c r="D27" s="84">
        <f>B27*C5</f>
        <v>6.05</v>
      </c>
      <c r="E27" s="85">
        <f t="shared" si="1"/>
        <v>520.29999999999995</v>
      </c>
      <c r="F27" s="86">
        <f t="shared" si="2"/>
        <v>4.84</v>
      </c>
      <c r="G27" s="87">
        <f t="shared" si="3"/>
        <v>12.705</v>
      </c>
    </row>
    <row r="28" spans="1:17">
      <c r="A28" s="88" t="s">
        <v>20</v>
      </c>
      <c r="B28" s="68">
        <f>B35*I18/100</f>
        <v>1.54</v>
      </c>
      <c r="C28" s="69">
        <f t="shared" si="0"/>
        <v>1.7782909930715936</v>
      </c>
      <c r="D28" s="70">
        <f>B28*C6</f>
        <v>1.1242000000000001</v>
      </c>
      <c r="E28" s="71">
        <f t="shared" si="1"/>
        <v>221.76000000000002</v>
      </c>
      <c r="F28" s="72">
        <f t="shared" si="2"/>
        <v>2.7719999999999998</v>
      </c>
      <c r="G28" s="89">
        <f t="shared" si="3"/>
        <v>12.012</v>
      </c>
    </row>
    <row r="29" spans="1:17">
      <c r="A29" s="90" t="s">
        <v>40</v>
      </c>
      <c r="B29" s="68">
        <f>B35*I19/100</f>
        <v>2.2000000000000002</v>
      </c>
      <c r="C29" s="69">
        <f t="shared" si="0"/>
        <v>2.428256070640177</v>
      </c>
      <c r="D29" s="70">
        <f t="shared" ref="D29:D33" si="4">B29*C7</f>
        <v>2.0240000000000005</v>
      </c>
      <c r="E29" s="71">
        <f t="shared" si="1"/>
        <v>946</v>
      </c>
      <c r="F29" s="72">
        <f t="shared" si="2"/>
        <v>7.04</v>
      </c>
      <c r="G29" s="89">
        <f t="shared" si="3"/>
        <v>11</v>
      </c>
    </row>
    <row r="30" spans="1:17">
      <c r="A30" s="88" t="s">
        <v>235</v>
      </c>
      <c r="B30" s="68">
        <f>B35*I20/100</f>
        <v>1.21</v>
      </c>
      <c r="C30" s="69">
        <f t="shared" si="0"/>
        <v>1.3414634146341462</v>
      </c>
      <c r="D30" s="70">
        <f t="shared" si="4"/>
        <v>1.0769</v>
      </c>
      <c r="E30" s="71">
        <f t="shared" si="1"/>
        <v>146.41</v>
      </c>
      <c r="F30" s="72">
        <f t="shared" si="2"/>
        <v>1.6940000000000002</v>
      </c>
      <c r="G30" s="89">
        <f t="shared" si="3"/>
        <v>13.914999999999999</v>
      </c>
    </row>
    <row r="31" spans="1:17">
      <c r="A31" s="88" t="s">
        <v>42</v>
      </c>
      <c r="B31" s="68">
        <f>P20/1000</f>
        <v>0.24327000000000001</v>
      </c>
      <c r="C31" s="69">
        <f t="shared" si="0"/>
        <v>0.78474193548387106</v>
      </c>
      <c r="D31" s="70">
        <f t="shared" si="4"/>
        <v>0</v>
      </c>
      <c r="E31" s="71">
        <f t="shared" si="1"/>
        <v>85.144500000000008</v>
      </c>
      <c r="F31" s="72">
        <f t="shared" si="2"/>
        <v>48.654000000000003</v>
      </c>
      <c r="G31" s="89">
        <f t="shared" si="3"/>
        <v>34.0578</v>
      </c>
    </row>
    <row r="32" spans="1:17">
      <c r="A32" s="88" t="s">
        <v>113</v>
      </c>
      <c r="B32" s="68">
        <f>L20/1000</f>
        <v>0</v>
      </c>
      <c r="C32" s="69">
        <f>B32</f>
        <v>0</v>
      </c>
      <c r="D32" s="70">
        <f t="shared" si="4"/>
        <v>0</v>
      </c>
      <c r="E32" s="71">
        <f t="shared" si="1"/>
        <v>0</v>
      </c>
      <c r="F32" s="72">
        <f t="shared" si="2"/>
        <v>0</v>
      </c>
      <c r="G32" s="89">
        <f t="shared" si="3"/>
        <v>0</v>
      </c>
    </row>
    <row r="33" spans="1:7">
      <c r="A33" s="91" t="s">
        <v>236</v>
      </c>
      <c r="B33" s="92">
        <f>B35*0.0025</f>
        <v>2.75E-2</v>
      </c>
      <c r="C33" s="93">
        <f>B33/(B11/100)</f>
        <v>2.8947368421052631E-2</v>
      </c>
      <c r="D33" s="94">
        <f t="shared" si="4"/>
        <v>0</v>
      </c>
      <c r="E33" s="95">
        <f t="shared" si="1"/>
        <v>0</v>
      </c>
      <c r="F33" s="96">
        <f t="shared" si="2"/>
        <v>0</v>
      </c>
      <c r="G33" s="97">
        <f t="shared" si="3"/>
        <v>0</v>
      </c>
    </row>
    <row r="34" spans="1:7">
      <c r="A34" s="98" t="s">
        <v>102</v>
      </c>
      <c r="B34" s="98">
        <f t="shared" ref="B34:G34" si="5">SUM(B25:B33)</f>
        <v>11.270770000000001</v>
      </c>
      <c r="C34" s="98">
        <f t="shared" si="5"/>
        <v>13.205591184965773</v>
      </c>
      <c r="D34" s="98">
        <f t="shared" si="5"/>
        <v>10.2751</v>
      </c>
      <c r="E34" s="98">
        <f t="shared" si="5"/>
        <v>1919.6145000000001</v>
      </c>
      <c r="F34" s="98">
        <f t="shared" si="5"/>
        <v>65</v>
      </c>
      <c r="G34" s="98">
        <f t="shared" si="5"/>
        <v>83.689799999999991</v>
      </c>
    </row>
    <row r="35" spans="1:7">
      <c r="A35" s="99" t="s">
        <v>265</v>
      </c>
      <c r="B35" s="99">
        <v>11</v>
      </c>
      <c r="C35" s="99" t="s">
        <v>266</v>
      </c>
      <c r="D35" s="99">
        <v>9.8699999999999992</v>
      </c>
      <c r="E35" s="99">
        <v>1336</v>
      </c>
      <c r="F35" s="99">
        <v>65</v>
      </c>
      <c r="G35" s="99">
        <v>29</v>
      </c>
    </row>
    <row r="36" spans="1:7" ht="27.6">
      <c r="A36" s="59" t="s">
        <v>267</v>
      </c>
      <c r="B36" s="50">
        <f>B34-B35</f>
        <v>0.27077000000000062</v>
      </c>
      <c r="C36" s="50"/>
      <c r="D36" s="50">
        <f>D34-D35</f>
        <v>0.4051000000000009</v>
      </c>
      <c r="E36" s="50">
        <f t="shared" ref="E36:G36" si="6">E34-E35</f>
        <v>583.61450000000013</v>
      </c>
      <c r="F36" s="50">
        <f t="shared" si="6"/>
        <v>0</v>
      </c>
      <c r="G36" s="50">
        <f t="shared" si="6"/>
        <v>54.689799999999991</v>
      </c>
    </row>
  </sheetData>
  <mergeCells count="12">
    <mergeCell ref="A14:B14"/>
    <mergeCell ref="A23:G23"/>
    <mergeCell ref="K17:M18"/>
    <mergeCell ref="O17:Q18"/>
    <mergeCell ref="A1:F1"/>
    <mergeCell ref="H1:M1"/>
    <mergeCell ref="O1:T1"/>
    <mergeCell ref="A13:D13"/>
    <mergeCell ref="H13:I13"/>
    <mergeCell ref="K13:M13"/>
    <mergeCell ref="O13:Q13"/>
    <mergeCell ref="R13:T13"/>
  </mergeCells>
  <phoneticPr fontId="5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XFD10"/>
    </sheetView>
  </sheetViews>
  <sheetFormatPr defaultColWidth="9" defaultRowHeight="13.8"/>
  <cols>
    <col min="2" max="2" width="5.5546875" customWidth="1"/>
    <col min="3" max="3" width="111.6640625" customWidth="1"/>
  </cols>
  <sheetData>
    <row r="1" spans="1:4" s="35" customFormat="1" ht="137.4" customHeight="1">
      <c r="A1" s="35" t="s">
        <v>47</v>
      </c>
      <c r="C1" s="6" t="s">
        <v>268</v>
      </c>
    </row>
    <row r="2" spans="1:4">
      <c r="A2" s="36" t="s">
        <v>269</v>
      </c>
      <c r="B2" s="37" t="s">
        <v>42</v>
      </c>
      <c r="C2" s="38" t="s">
        <v>43</v>
      </c>
      <c r="D2" s="38"/>
    </row>
    <row r="3" spans="1:4">
      <c r="A3" s="36" t="s">
        <v>44</v>
      </c>
      <c r="B3" s="37"/>
      <c r="C3" s="38"/>
      <c r="D3" s="38"/>
    </row>
    <row r="4" spans="1:4" ht="27.6">
      <c r="A4" s="36" t="s">
        <v>45</v>
      </c>
      <c r="B4" s="36"/>
      <c r="C4" s="39" t="s">
        <v>46</v>
      </c>
      <c r="D4" s="40"/>
    </row>
    <row r="5" spans="1:4">
      <c r="A5" s="21" t="s">
        <v>47</v>
      </c>
      <c r="B5" s="36"/>
      <c r="C5" s="41" t="s">
        <v>48</v>
      </c>
      <c r="D5" s="42"/>
    </row>
    <row r="6" spans="1:4">
      <c r="A6" s="21" t="s">
        <v>49</v>
      </c>
      <c r="B6" s="36"/>
      <c r="C6" s="39" t="s">
        <v>50</v>
      </c>
      <c r="D6" s="40"/>
    </row>
    <row r="7" spans="1:4">
      <c r="A7" s="21" t="s">
        <v>51</v>
      </c>
      <c r="B7" s="36"/>
      <c r="C7" s="41" t="s">
        <v>52</v>
      </c>
      <c r="D7" s="42"/>
    </row>
    <row r="8" spans="1:4">
      <c r="A8" s="21" t="s">
        <v>53</v>
      </c>
      <c r="B8" s="36"/>
      <c r="C8" s="41" t="s">
        <v>270</v>
      </c>
      <c r="D8" s="42"/>
    </row>
    <row r="9" spans="1:4">
      <c r="A9" s="21" t="s">
        <v>55</v>
      </c>
      <c r="B9" s="36"/>
      <c r="C9" s="41" t="s">
        <v>56</v>
      </c>
      <c r="D9" s="42"/>
    </row>
    <row r="10" spans="1:4">
      <c r="A10" s="43" t="s">
        <v>57</v>
      </c>
      <c r="C10" s="44" t="s">
        <v>271</v>
      </c>
    </row>
  </sheetData>
  <phoneticPr fontId="52"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workbookViewId="0">
      <pane xSplit="1" ySplit="1" topLeftCell="B146" activePane="bottomRight" state="frozen"/>
      <selection pane="topRight"/>
      <selection pane="bottomLeft"/>
      <selection pane="bottomRight" activeCell="F152" sqref="F152"/>
    </sheetView>
  </sheetViews>
  <sheetFormatPr defaultColWidth="9" defaultRowHeight="13.8"/>
  <cols>
    <col min="1" max="1" width="8.88671875" style="22"/>
    <col min="2" max="2" width="9.88671875" style="22" customWidth="1"/>
    <col min="3" max="3" width="8.77734375" style="22" customWidth="1"/>
    <col min="4" max="4" width="9.109375" style="22" customWidth="1"/>
    <col min="5" max="5" width="13.109375" style="22" customWidth="1"/>
    <col min="6" max="6" width="9.5546875" style="22" customWidth="1"/>
    <col min="7" max="7" width="7.33203125" style="22" customWidth="1"/>
    <col min="8" max="8" width="7.21875" style="22" customWidth="1"/>
    <col min="16" max="16" width="15.109375" customWidth="1"/>
  </cols>
  <sheetData>
    <row r="1" spans="1:8" ht="27.6">
      <c r="A1" s="23" t="s">
        <v>272</v>
      </c>
      <c r="B1" s="23" t="s">
        <v>273</v>
      </c>
      <c r="C1" s="23" t="s">
        <v>274</v>
      </c>
      <c r="D1" s="23" t="s">
        <v>275</v>
      </c>
      <c r="E1" s="23" t="s">
        <v>276</v>
      </c>
      <c r="F1" s="23" t="s">
        <v>277</v>
      </c>
      <c r="G1" s="23" t="s">
        <v>278</v>
      </c>
      <c r="H1" s="23" t="s">
        <v>279</v>
      </c>
    </row>
    <row r="2" spans="1:8">
      <c r="A2" s="514">
        <v>150</v>
      </c>
      <c r="B2" s="24">
        <v>0</v>
      </c>
      <c r="C2" s="24">
        <v>2.66</v>
      </c>
      <c r="D2" s="24">
        <v>1.46</v>
      </c>
      <c r="E2" s="24">
        <v>11.76</v>
      </c>
      <c r="F2" s="24">
        <v>236</v>
      </c>
      <c r="G2" s="24">
        <v>5</v>
      </c>
      <c r="H2" s="25">
        <v>5</v>
      </c>
    </row>
    <row r="3" spans="1:8">
      <c r="A3" s="515"/>
      <c r="B3" s="22">
        <v>0.3</v>
      </c>
      <c r="C3" s="22">
        <v>3.29</v>
      </c>
      <c r="D3" s="22">
        <v>1.87</v>
      </c>
      <c r="E3" s="22">
        <v>15.1</v>
      </c>
      <c r="F3" s="22">
        <v>377</v>
      </c>
      <c r="G3" s="22">
        <v>14</v>
      </c>
      <c r="H3" s="26">
        <v>8</v>
      </c>
    </row>
    <row r="4" spans="1:8">
      <c r="A4" s="515"/>
      <c r="B4" s="22">
        <v>0.4</v>
      </c>
      <c r="C4" s="22">
        <v>3.49</v>
      </c>
      <c r="D4" s="22">
        <v>1.97</v>
      </c>
      <c r="E4" s="22">
        <v>15.9</v>
      </c>
      <c r="F4" s="22">
        <v>421</v>
      </c>
      <c r="G4" s="22">
        <v>17</v>
      </c>
      <c r="H4" s="26">
        <v>9</v>
      </c>
    </row>
    <row r="5" spans="1:8">
      <c r="A5" s="515"/>
      <c r="B5" s="22">
        <v>0.5</v>
      </c>
      <c r="C5" s="22">
        <v>3.7</v>
      </c>
      <c r="D5" s="22">
        <v>2.0699999999999998</v>
      </c>
      <c r="E5" s="22">
        <v>16.739999999999998</v>
      </c>
      <c r="F5" s="22">
        <v>465</v>
      </c>
      <c r="G5" s="22">
        <v>1</v>
      </c>
      <c r="H5" s="26">
        <v>10</v>
      </c>
    </row>
    <row r="6" spans="1:8">
      <c r="A6" s="515"/>
      <c r="B6" s="22">
        <v>0.6</v>
      </c>
      <c r="C6" s="22">
        <v>3.91</v>
      </c>
      <c r="D6" s="22">
        <v>2.19</v>
      </c>
      <c r="E6" s="22">
        <v>17.66</v>
      </c>
      <c r="F6" s="22">
        <v>507</v>
      </c>
      <c r="G6" s="22">
        <v>22</v>
      </c>
      <c r="H6" s="26">
        <v>11</v>
      </c>
    </row>
    <row r="7" spans="1:8">
      <c r="A7" s="515"/>
      <c r="B7" s="22">
        <v>0.7</v>
      </c>
      <c r="C7" s="22">
        <v>4.12</v>
      </c>
      <c r="D7" s="22">
        <v>2.2999999999999998</v>
      </c>
      <c r="E7" s="22">
        <v>18.579999999999998</v>
      </c>
      <c r="F7" s="22">
        <v>548</v>
      </c>
      <c r="G7" s="22">
        <v>25</v>
      </c>
      <c r="H7" s="26">
        <v>12</v>
      </c>
    </row>
    <row r="8" spans="1:8">
      <c r="A8" s="516"/>
      <c r="B8" s="27">
        <v>0.8</v>
      </c>
      <c r="C8" s="27">
        <v>4.33</v>
      </c>
      <c r="D8" s="27">
        <v>2.4500000000000002</v>
      </c>
      <c r="E8" s="27">
        <v>19.75</v>
      </c>
      <c r="F8" s="27">
        <v>589</v>
      </c>
      <c r="G8" s="27">
        <v>28</v>
      </c>
      <c r="H8" s="28">
        <v>13</v>
      </c>
    </row>
    <row r="9" spans="1:8">
      <c r="A9" s="514">
        <v>175</v>
      </c>
      <c r="B9" s="24">
        <v>0</v>
      </c>
      <c r="C9" s="24">
        <v>2.98</v>
      </c>
      <c r="D9" s="24">
        <v>1.63</v>
      </c>
      <c r="E9" s="24">
        <v>13.18</v>
      </c>
      <c r="F9" s="24">
        <v>265</v>
      </c>
      <c r="G9" s="24">
        <v>6</v>
      </c>
      <c r="H9" s="25">
        <v>6</v>
      </c>
    </row>
    <row r="10" spans="1:8">
      <c r="A10" s="515"/>
      <c r="B10" s="22">
        <v>0.3</v>
      </c>
      <c r="C10" s="22">
        <v>3.63</v>
      </c>
      <c r="D10" s="22">
        <v>2.09</v>
      </c>
      <c r="E10" s="22">
        <v>16.899999999999999</v>
      </c>
      <c r="F10" s="22">
        <v>403</v>
      </c>
      <c r="G10" s="22">
        <v>14</v>
      </c>
      <c r="H10" s="26">
        <v>9</v>
      </c>
    </row>
    <row r="11" spans="1:8">
      <c r="A11" s="515"/>
      <c r="B11" s="22">
        <v>0.4</v>
      </c>
      <c r="C11" s="22">
        <v>3.85</v>
      </c>
      <c r="D11" s="22">
        <v>2.2000000000000002</v>
      </c>
      <c r="E11" s="22">
        <v>17.78</v>
      </c>
      <c r="F11" s="22">
        <v>447</v>
      </c>
      <c r="G11" s="22">
        <v>17</v>
      </c>
      <c r="H11" s="26">
        <v>9</v>
      </c>
    </row>
    <row r="12" spans="1:8">
      <c r="A12" s="515"/>
      <c r="B12" s="22">
        <v>0.5</v>
      </c>
      <c r="C12" s="22">
        <v>4.07</v>
      </c>
      <c r="D12" s="22">
        <v>2.3199999999999998</v>
      </c>
      <c r="E12" s="22">
        <v>18.7</v>
      </c>
      <c r="F12" s="22">
        <v>489</v>
      </c>
      <c r="G12" s="22">
        <v>20</v>
      </c>
      <c r="H12" s="26">
        <v>10</v>
      </c>
    </row>
    <row r="13" spans="1:8">
      <c r="A13" s="515"/>
      <c r="B13" s="22">
        <v>0.6</v>
      </c>
      <c r="C13" s="22">
        <v>4.29</v>
      </c>
      <c r="D13" s="22">
        <v>2.44</v>
      </c>
      <c r="E13" s="22">
        <v>19.71</v>
      </c>
      <c r="F13" s="22">
        <v>530</v>
      </c>
      <c r="G13" s="22">
        <v>23</v>
      </c>
      <c r="H13" s="26">
        <v>11</v>
      </c>
    </row>
    <row r="14" spans="1:8">
      <c r="A14" s="515"/>
      <c r="B14" s="22">
        <v>0.7</v>
      </c>
      <c r="C14" s="22">
        <v>4.51</v>
      </c>
      <c r="D14" s="22">
        <v>2.57</v>
      </c>
      <c r="E14" s="22">
        <v>20.75</v>
      </c>
      <c r="F14" s="22">
        <v>571</v>
      </c>
      <c r="G14" s="22">
        <v>26</v>
      </c>
      <c r="H14" s="26">
        <v>12</v>
      </c>
    </row>
    <row r="15" spans="1:8">
      <c r="A15" s="515"/>
      <c r="B15" s="22">
        <v>0.8</v>
      </c>
      <c r="C15" s="22">
        <v>4.72</v>
      </c>
      <c r="D15" s="22">
        <v>2.79</v>
      </c>
      <c r="E15" s="22">
        <v>22.05</v>
      </c>
      <c r="F15" s="22">
        <v>609</v>
      </c>
      <c r="G15" s="22">
        <v>28</v>
      </c>
      <c r="H15" s="26">
        <v>13</v>
      </c>
    </row>
    <row r="16" spans="1:8">
      <c r="A16" s="515"/>
      <c r="B16" s="22">
        <v>0.9</v>
      </c>
      <c r="C16" s="22">
        <v>4.9400000000000004</v>
      </c>
      <c r="D16" s="22">
        <v>2.91</v>
      </c>
      <c r="E16" s="22">
        <v>23.47</v>
      </c>
      <c r="F16" s="22">
        <v>650</v>
      </c>
      <c r="G16" s="22">
        <v>31</v>
      </c>
      <c r="H16" s="26">
        <v>14</v>
      </c>
    </row>
    <row r="17" spans="1:8">
      <c r="A17" s="515"/>
      <c r="B17" s="22">
        <v>1</v>
      </c>
      <c r="C17" s="22">
        <v>5.16</v>
      </c>
      <c r="D17" s="22">
        <v>3.12</v>
      </c>
      <c r="E17" s="22">
        <v>25.23</v>
      </c>
      <c r="F17" s="22">
        <v>686</v>
      </c>
      <c r="G17" s="22">
        <v>34</v>
      </c>
      <c r="H17" s="26">
        <v>15</v>
      </c>
    </row>
    <row r="18" spans="1:8">
      <c r="A18" s="515"/>
      <c r="B18" s="22">
        <v>1.1000000000000001</v>
      </c>
      <c r="C18" s="22">
        <v>5.38</v>
      </c>
      <c r="D18" s="22">
        <v>3.37</v>
      </c>
      <c r="E18" s="22">
        <v>27.2</v>
      </c>
      <c r="F18" s="22">
        <v>724</v>
      </c>
      <c r="G18" s="22">
        <v>37</v>
      </c>
      <c r="H18" s="26">
        <v>16</v>
      </c>
    </row>
    <row r="19" spans="1:8">
      <c r="A19" s="517"/>
      <c r="B19" s="29">
        <v>1.2</v>
      </c>
      <c r="C19" s="29">
        <v>5.59</v>
      </c>
      <c r="D19" s="29">
        <v>3.63</v>
      </c>
      <c r="E19" s="29">
        <v>29.29</v>
      </c>
      <c r="F19" s="29">
        <v>759</v>
      </c>
      <c r="G19" s="29">
        <v>40</v>
      </c>
      <c r="H19" s="30">
        <v>17</v>
      </c>
    </row>
    <row r="20" spans="1:8">
      <c r="A20" s="518">
        <v>200</v>
      </c>
      <c r="B20" s="24">
        <v>0</v>
      </c>
      <c r="C20" s="24">
        <v>3.3</v>
      </c>
      <c r="D20" s="24">
        <v>1.8</v>
      </c>
      <c r="E20" s="24">
        <v>14.56</v>
      </c>
      <c r="F20" s="24">
        <v>293</v>
      </c>
      <c r="G20" s="24">
        <v>7</v>
      </c>
      <c r="H20" s="25">
        <v>7</v>
      </c>
    </row>
    <row r="21" spans="1:8">
      <c r="A21" s="519"/>
      <c r="B21" s="22">
        <v>0.3</v>
      </c>
      <c r="C21" s="22">
        <v>3.98</v>
      </c>
      <c r="D21" s="22">
        <v>2.3199999999999998</v>
      </c>
      <c r="E21" s="22">
        <v>18.7</v>
      </c>
      <c r="F21" s="22">
        <v>428</v>
      </c>
      <c r="G21" s="22">
        <v>17</v>
      </c>
      <c r="H21" s="26">
        <v>9</v>
      </c>
    </row>
    <row r="22" spans="1:8">
      <c r="A22" s="519"/>
      <c r="B22" s="22">
        <v>0.4</v>
      </c>
      <c r="C22" s="22">
        <v>4.21</v>
      </c>
      <c r="D22" s="22">
        <v>2.4300000000000002</v>
      </c>
      <c r="E22" s="22">
        <v>19.62</v>
      </c>
      <c r="F22" s="22">
        <v>472</v>
      </c>
      <c r="G22" s="22">
        <v>17</v>
      </c>
      <c r="H22" s="26">
        <v>10</v>
      </c>
    </row>
    <row r="23" spans="1:8">
      <c r="A23" s="519"/>
      <c r="B23" s="22">
        <v>0.5</v>
      </c>
      <c r="C23" s="22">
        <v>4.4400000000000004</v>
      </c>
      <c r="D23" s="22">
        <v>2.56</v>
      </c>
      <c r="E23" s="22">
        <v>20.67</v>
      </c>
      <c r="F23" s="22">
        <v>514</v>
      </c>
      <c r="G23" s="22">
        <v>20</v>
      </c>
      <c r="H23" s="26">
        <v>11</v>
      </c>
    </row>
    <row r="24" spans="1:8">
      <c r="A24" s="519"/>
      <c r="B24" s="22">
        <v>0.6</v>
      </c>
      <c r="C24" s="22">
        <v>4.66</v>
      </c>
      <c r="D24" s="22">
        <v>2.69</v>
      </c>
      <c r="E24" s="22">
        <v>21.76</v>
      </c>
      <c r="F24" s="22">
        <v>555</v>
      </c>
      <c r="G24" s="22">
        <v>23</v>
      </c>
      <c r="H24" s="26">
        <v>12</v>
      </c>
    </row>
    <row r="25" spans="1:8">
      <c r="A25" s="519"/>
      <c r="B25" s="22">
        <v>0.7</v>
      </c>
      <c r="C25" s="22">
        <v>4.8899999999999997</v>
      </c>
      <c r="D25" s="22">
        <v>2.83</v>
      </c>
      <c r="E25" s="22">
        <v>22.47</v>
      </c>
      <c r="F25" s="22">
        <v>593</v>
      </c>
      <c r="G25" s="22">
        <v>26</v>
      </c>
      <c r="H25" s="26">
        <v>13</v>
      </c>
    </row>
    <row r="26" spans="1:8">
      <c r="A26" s="519"/>
      <c r="B26" s="22">
        <v>0.8</v>
      </c>
      <c r="C26" s="22">
        <v>5.12</v>
      </c>
      <c r="D26" s="22">
        <v>3.01</v>
      </c>
      <c r="E26" s="22">
        <v>24.31</v>
      </c>
      <c r="F26" s="22">
        <v>631</v>
      </c>
      <c r="G26" s="22">
        <v>29</v>
      </c>
      <c r="H26" s="26">
        <v>14</v>
      </c>
    </row>
    <row r="27" spans="1:8">
      <c r="A27" s="519"/>
      <c r="B27" s="22">
        <v>0.9</v>
      </c>
      <c r="C27" s="22">
        <v>5.34</v>
      </c>
      <c r="D27" s="22">
        <v>3.21</v>
      </c>
      <c r="E27" s="22">
        <v>25.9</v>
      </c>
      <c r="F27" s="22">
        <v>669</v>
      </c>
      <c r="G27" s="22">
        <v>31</v>
      </c>
      <c r="H27" s="26">
        <v>15</v>
      </c>
    </row>
    <row r="28" spans="1:8">
      <c r="A28" s="519"/>
      <c r="B28" s="22">
        <v>1</v>
      </c>
      <c r="C28" s="22">
        <v>5.57</v>
      </c>
      <c r="D28" s="22">
        <v>3.45</v>
      </c>
      <c r="E28" s="22">
        <v>27.82</v>
      </c>
      <c r="F28" s="22">
        <v>708</v>
      </c>
      <c r="G28" s="22">
        <v>34</v>
      </c>
      <c r="H28" s="26">
        <v>16</v>
      </c>
    </row>
    <row r="29" spans="1:8">
      <c r="A29" s="519"/>
      <c r="B29" s="22">
        <v>1.1000000000000001</v>
      </c>
      <c r="C29" s="22">
        <v>5.8</v>
      </c>
      <c r="D29" s="22">
        <v>3.71</v>
      </c>
      <c r="E29" s="22">
        <v>29.96</v>
      </c>
      <c r="F29" s="22">
        <v>743</v>
      </c>
      <c r="G29" s="22">
        <v>37</v>
      </c>
      <c r="H29" s="26">
        <v>14</v>
      </c>
    </row>
    <row r="30" spans="1:8">
      <c r="A30" s="520"/>
      <c r="B30" s="29">
        <v>1.2</v>
      </c>
      <c r="C30" s="29">
        <v>6.03</v>
      </c>
      <c r="D30" s="29">
        <v>4</v>
      </c>
      <c r="E30" s="29">
        <v>32.299999999999997</v>
      </c>
      <c r="F30" s="29">
        <v>778</v>
      </c>
      <c r="G30" s="29">
        <v>40</v>
      </c>
      <c r="H30" s="30">
        <v>17</v>
      </c>
    </row>
    <row r="31" spans="1:8">
      <c r="A31" s="518">
        <v>225</v>
      </c>
      <c r="B31" s="24">
        <v>0</v>
      </c>
      <c r="C31" s="24">
        <v>3.6</v>
      </c>
      <c r="D31" s="24">
        <v>1.87</v>
      </c>
      <c r="E31" s="24">
        <v>15.1</v>
      </c>
      <c r="F31" s="24">
        <v>320</v>
      </c>
      <c r="G31" s="24">
        <v>7</v>
      </c>
      <c r="H31" s="25">
        <v>7</v>
      </c>
    </row>
    <row r="32" spans="1:8">
      <c r="A32" s="519"/>
      <c r="B32" s="22">
        <v>0.3</v>
      </c>
      <c r="C32" s="22">
        <v>4.3099999999999996</v>
      </c>
      <c r="D32" s="22">
        <v>2.56</v>
      </c>
      <c r="E32" s="22">
        <v>20.71</v>
      </c>
      <c r="F32" s="22">
        <v>452</v>
      </c>
      <c r="G32" s="22">
        <v>15</v>
      </c>
      <c r="H32" s="26">
        <v>10</v>
      </c>
    </row>
    <row r="33" spans="1:8">
      <c r="A33" s="519"/>
      <c r="B33" s="22">
        <v>0.4</v>
      </c>
      <c r="C33" s="22">
        <v>4.55</v>
      </c>
      <c r="D33" s="22">
        <v>2.69</v>
      </c>
      <c r="E33" s="22">
        <v>21.76</v>
      </c>
      <c r="F33" s="22">
        <v>494</v>
      </c>
      <c r="G33" s="22">
        <v>18</v>
      </c>
      <c r="H33" s="26">
        <v>11</v>
      </c>
    </row>
    <row r="34" spans="1:8">
      <c r="A34" s="519"/>
      <c r="B34" s="22">
        <v>0.5</v>
      </c>
      <c r="C34" s="22">
        <v>4.78</v>
      </c>
      <c r="D34" s="22">
        <v>2.83</v>
      </c>
      <c r="E34" s="22">
        <v>22.89</v>
      </c>
      <c r="F34" s="22">
        <v>535</v>
      </c>
      <c r="G34" s="22">
        <v>20</v>
      </c>
      <c r="H34" s="26">
        <v>12</v>
      </c>
    </row>
    <row r="35" spans="1:8">
      <c r="A35" s="519"/>
      <c r="B35" s="22">
        <v>0.6</v>
      </c>
      <c r="C35" s="22">
        <v>5.0199999999999996</v>
      </c>
      <c r="D35" s="22">
        <v>2.98</v>
      </c>
      <c r="E35" s="22">
        <v>24.1</v>
      </c>
      <c r="F35" s="22">
        <v>576</v>
      </c>
      <c r="G35" s="22">
        <v>23</v>
      </c>
      <c r="H35" s="26">
        <v>13</v>
      </c>
    </row>
    <row r="36" spans="1:8">
      <c r="A36" s="519"/>
      <c r="B36" s="22">
        <v>0.7</v>
      </c>
      <c r="C36" s="22">
        <v>5.26</v>
      </c>
      <c r="D36" s="22">
        <v>3.14</v>
      </c>
      <c r="E36" s="22">
        <v>25.36</v>
      </c>
      <c r="F36" s="22">
        <v>614</v>
      </c>
      <c r="G36" s="22">
        <v>26</v>
      </c>
      <c r="H36" s="26">
        <v>14</v>
      </c>
    </row>
    <row r="37" spans="1:8">
      <c r="A37" s="519"/>
      <c r="B37" s="22">
        <v>0.8</v>
      </c>
      <c r="C37" s="22">
        <v>5.49</v>
      </c>
      <c r="D37" s="22">
        <v>3.33</v>
      </c>
      <c r="E37" s="22">
        <v>26.9</v>
      </c>
      <c r="F37" s="22">
        <v>652</v>
      </c>
      <c r="G37" s="22">
        <v>29</v>
      </c>
      <c r="H37" s="22">
        <v>14</v>
      </c>
    </row>
    <row r="38" spans="1:8">
      <c r="A38" s="519"/>
      <c r="B38" s="22">
        <v>0.9</v>
      </c>
      <c r="C38" s="22">
        <v>5.73</v>
      </c>
      <c r="D38" s="22">
        <v>3.55</v>
      </c>
      <c r="E38" s="22">
        <v>28.66</v>
      </c>
      <c r="F38" s="22">
        <v>691</v>
      </c>
      <c r="G38" s="22">
        <v>31</v>
      </c>
      <c r="H38" s="26">
        <v>15</v>
      </c>
    </row>
    <row r="39" spans="1:8">
      <c r="A39" s="519"/>
      <c r="B39" s="22">
        <v>1</v>
      </c>
      <c r="C39" s="22">
        <v>5.96</v>
      </c>
      <c r="D39" s="22">
        <v>3.81</v>
      </c>
      <c r="E39" s="22">
        <v>30.79</v>
      </c>
      <c r="F39" s="22">
        <v>726</v>
      </c>
      <c r="G39" s="22">
        <v>34</v>
      </c>
      <c r="H39" s="26">
        <v>16</v>
      </c>
    </row>
    <row r="40" spans="1:8">
      <c r="A40" s="519"/>
      <c r="B40" s="22">
        <v>1.1000000000000001</v>
      </c>
      <c r="C40" s="22">
        <v>6.2</v>
      </c>
      <c r="D40" s="22">
        <v>4.0999999999999996</v>
      </c>
      <c r="E40" s="22">
        <v>33.1</v>
      </c>
      <c r="F40" s="22">
        <v>761</v>
      </c>
      <c r="G40" s="22">
        <v>37</v>
      </c>
      <c r="H40" s="26">
        <v>17</v>
      </c>
    </row>
    <row r="41" spans="1:8">
      <c r="A41" s="519"/>
      <c r="B41" s="27">
        <v>1.2</v>
      </c>
      <c r="C41" s="27">
        <v>6.44</v>
      </c>
      <c r="D41" s="27">
        <v>4.42</v>
      </c>
      <c r="E41" s="27">
        <v>35.69</v>
      </c>
      <c r="F41" s="27">
        <v>796</v>
      </c>
      <c r="G41" s="27">
        <v>39</v>
      </c>
      <c r="H41" s="28">
        <v>18</v>
      </c>
    </row>
    <row r="42" spans="1:8">
      <c r="A42" s="518">
        <v>250</v>
      </c>
      <c r="B42" s="24">
        <v>0</v>
      </c>
      <c r="C42" s="24">
        <v>3.9</v>
      </c>
      <c r="D42" s="24">
        <v>2.2000000000000002</v>
      </c>
      <c r="E42" s="24">
        <v>17.78</v>
      </c>
      <c r="F42" s="24">
        <v>346</v>
      </c>
      <c r="G42" s="24">
        <v>8</v>
      </c>
      <c r="H42" s="25">
        <v>8</v>
      </c>
    </row>
    <row r="43" spans="1:8">
      <c r="A43" s="519"/>
      <c r="B43" s="22">
        <v>0.3</v>
      </c>
      <c r="C43" s="22">
        <v>4.6399999999999997</v>
      </c>
      <c r="D43" s="22">
        <v>2.81</v>
      </c>
      <c r="E43" s="22">
        <v>22.72</v>
      </c>
      <c r="F43" s="22">
        <v>475</v>
      </c>
      <c r="G43" s="22">
        <v>16</v>
      </c>
      <c r="H43" s="26">
        <v>11</v>
      </c>
    </row>
    <row r="44" spans="1:8">
      <c r="A44" s="519"/>
      <c r="B44" s="22">
        <v>0.4</v>
      </c>
      <c r="C44" s="22">
        <v>4.88</v>
      </c>
      <c r="D44" s="22">
        <v>2.95</v>
      </c>
      <c r="E44" s="22">
        <v>23.85</v>
      </c>
      <c r="F44" s="22">
        <v>517</v>
      </c>
      <c r="G44" s="22">
        <v>18</v>
      </c>
      <c r="H44" s="26">
        <v>12</v>
      </c>
    </row>
    <row r="45" spans="1:8">
      <c r="A45" s="519"/>
      <c r="B45" s="22">
        <v>0.5</v>
      </c>
      <c r="C45" s="22">
        <v>5.13</v>
      </c>
      <c r="D45" s="22">
        <v>3.11</v>
      </c>
      <c r="E45" s="22">
        <v>25.1</v>
      </c>
      <c r="F45" s="22">
        <v>558</v>
      </c>
      <c r="G45" s="22">
        <v>21</v>
      </c>
      <c r="H45" s="26">
        <v>12</v>
      </c>
    </row>
    <row r="46" spans="1:8">
      <c r="A46" s="519"/>
      <c r="B46" s="22">
        <v>0.6</v>
      </c>
      <c r="C46" s="22">
        <v>5.37</v>
      </c>
      <c r="D46" s="22">
        <v>3.27</v>
      </c>
      <c r="E46" s="22">
        <v>26.44</v>
      </c>
      <c r="F46" s="22">
        <v>599</v>
      </c>
      <c r="G46" s="22">
        <v>23</v>
      </c>
      <c r="H46" s="26">
        <v>13</v>
      </c>
    </row>
    <row r="47" spans="1:8">
      <c r="A47" s="519"/>
      <c r="B47" s="22">
        <v>0.7</v>
      </c>
      <c r="C47" s="22">
        <v>5.62</v>
      </c>
      <c r="D47" s="22">
        <v>3.45</v>
      </c>
      <c r="E47" s="22">
        <v>27.82</v>
      </c>
      <c r="F47" s="22">
        <v>637</v>
      </c>
      <c r="G47" s="22">
        <v>26</v>
      </c>
      <c r="H47" s="26">
        <v>14</v>
      </c>
    </row>
    <row r="48" spans="1:8">
      <c r="A48" s="519"/>
      <c r="B48" s="22">
        <v>0.8</v>
      </c>
      <c r="C48" s="22">
        <v>5.87</v>
      </c>
      <c r="D48" s="22">
        <v>3.65</v>
      </c>
      <c r="E48" s="22">
        <v>29.5</v>
      </c>
      <c r="F48" s="22">
        <v>672</v>
      </c>
      <c r="G48" s="22">
        <v>29</v>
      </c>
      <c r="H48" s="26">
        <v>15</v>
      </c>
    </row>
    <row r="49" spans="1:8">
      <c r="A49" s="519"/>
      <c r="B49" s="22">
        <v>0.9</v>
      </c>
      <c r="C49" s="22">
        <v>6.11</v>
      </c>
      <c r="D49" s="22">
        <v>3.89</v>
      </c>
      <c r="E49" s="22">
        <v>31.38</v>
      </c>
      <c r="F49" s="22">
        <v>711</v>
      </c>
      <c r="G49" s="22">
        <v>31</v>
      </c>
      <c r="H49" s="26">
        <v>16</v>
      </c>
    </row>
    <row r="50" spans="1:8">
      <c r="A50" s="519"/>
      <c r="B50" s="22">
        <v>1</v>
      </c>
      <c r="C50" s="22">
        <v>6.36</v>
      </c>
      <c r="D50" s="22">
        <v>4.18</v>
      </c>
      <c r="E50" s="22">
        <v>33.72</v>
      </c>
      <c r="F50" s="22">
        <v>746</v>
      </c>
      <c r="G50" s="22">
        <v>34</v>
      </c>
      <c r="H50" s="26">
        <v>17</v>
      </c>
    </row>
    <row r="51" spans="1:8">
      <c r="A51" s="519"/>
      <c r="B51" s="22">
        <v>1.1000000000000001</v>
      </c>
      <c r="C51" s="22">
        <v>6.6</v>
      </c>
      <c r="D51" s="22">
        <v>4.49</v>
      </c>
      <c r="E51" s="22">
        <v>36.28</v>
      </c>
      <c r="F51" s="22">
        <v>781</v>
      </c>
      <c r="G51" s="22">
        <v>36</v>
      </c>
      <c r="H51" s="26">
        <v>18</v>
      </c>
    </row>
    <row r="52" spans="1:8">
      <c r="A52" s="520"/>
      <c r="B52" s="29">
        <v>1.2</v>
      </c>
      <c r="C52" s="29">
        <v>6.85</v>
      </c>
      <c r="D52" s="29">
        <v>4.84</v>
      </c>
      <c r="E52" s="29">
        <v>39.06</v>
      </c>
      <c r="F52" s="29">
        <v>814</v>
      </c>
      <c r="G52" s="29">
        <v>39</v>
      </c>
      <c r="H52" s="30">
        <v>18</v>
      </c>
    </row>
    <row r="53" spans="1:8">
      <c r="A53" s="518">
        <v>275</v>
      </c>
      <c r="B53" s="24">
        <v>0</v>
      </c>
      <c r="C53" s="24">
        <v>4.1900000000000004</v>
      </c>
      <c r="D53" s="24">
        <v>2.4</v>
      </c>
      <c r="E53" s="24">
        <v>19.37</v>
      </c>
      <c r="F53" s="24">
        <v>372</v>
      </c>
      <c r="G53" s="24">
        <v>9</v>
      </c>
      <c r="H53" s="25">
        <v>9</v>
      </c>
    </row>
    <row r="54" spans="1:8">
      <c r="A54" s="519"/>
      <c r="B54" s="22">
        <v>0.3</v>
      </c>
      <c r="C54" s="22">
        <v>4.96</v>
      </c>
      <c r="D54" s="22">
        <v>3.07</v>
      </c>
      <c r="E54" s="22">
        <v>24.77</v>
      </c>
      <c r="F54" s="22">
        <v>501</v>
      </c>
      <c r="G54" s="22">
        <v>16</v>
      </c>
      <c r="H54" s="26">
        <v>12</v>
      </c>
    </row>
    <row r="55" spans="1:8">
      <c r="A55" s="519"/>
      <c r="B55" s="22">
        <v>0.4</v>
      </c>
      <c r="C55" s="22">
        <v>5.21</v>
      </c>
      <c r="D55" s="22">
        <v>3.22</v>
      </c>
      <c r="E55" s="22">
        <v>25.98</v>
      </c>
      <c r="F55" s="22">
        <v>543</v>
      </c>
      <c r="G55" s="22">
        <v>19</v>
      </c>
      <c r="H55" s="26">
        <v>12</v>
      </c>
    </row>
    <row r="56" spans="1:8">
      <c r="A56" s="519"/>
      <c r="B56" s="22">
        <v>0.5</v>
      </c>
      <c r="C56" s="22">
        <v>5.47</v>
      </c>
      <c r="D56" s="22">
        <v>3.39</v>
      </c>
      <c r="E56" s="22">
        <v>27.36</v>
      </c>
      <c r="F56" s="22">
        <v>581</v>
      </c>
      <c r="G56" s="22">
        <v>21</v>
      </c>
      <c r="H56" s="30">
        <v>13</v>
      </c>
    </row>
    <row r="57" spans="1:8">
      <c r="A57" s="519"/>
      <c r="B57" s="22">
        <v>0.6</v>
      </c>
      <c r="C57" s="22">
        <v>5.72</v>
      </c>
      <c r="D57" s="22">
        <v>3.57</v>
      </c>
      <c r="E57" s="22">
        <v>28.79</v>
      </c>
      <c r="F57" s="22">
        <v>619</v>
      </c>
      <c r="G57" s="22">
        <v>24</v>
      </c>
      <c r="H57" s="26">
        <v>14</v>
      </c>
    </row>
    <row r="58" spans="1:8">
      <c r="A58" s="519"/>
      <c r="B58" s="22">
        <v>0.7</v>
      </c>
      <c r="C58" s="22">
        <v>5.98</v>
      </c>
      <c r="D58" s="22">
        <v>3.75</v>
      </c>
      <c r="E58" s="22">
        <v>30.29</v>
      </c>
      <c r="F58" s="22">
        <v>657</v>
      </c>
      <c r="G58" s="22">
        <v>26</v>
      </c>
      <c r="H58" s="30">
        <v>15</v>
      </c>
    </row>
    <row r="59" spans="1:8">
      <c r="A59" s="519"/>
      <c r="B59" s="22">
        <v>0.8</v>
      </c>
      <c r="C59" s="22">
        <v>6.23</v>
      </c>
      <c r="D59" s="22">
        <v>3.98</v>
      </c>
      <c r="E59" s="22">
        <v>32.130000000000003</v>
      </c>
      <c r="F59" s="22">
        <v>696</v>
      </c>
      <c r="G59" s="22">
        <v>29</v>
      </c>
      <c r="H59" s="26">
        <v>16</v>
      </c>
    </row>
    <row r="60" spans="1:8">
      <c r="A60" s="519"/>
      <c r="B60" s="22">
        <v>0.9</v>
      </c>
      <c r="C60" s="22">
        <v>6.49</v>
      </c>
      <c r="D60" s="22">
        <v>4.2300000000000004</v>
      </c>
      <c r="E60" s="22">
        <v>34.18</v>
      </c>
      <c r="F60" s="22">
        <v>731</v>
      </c>
      <c r="G60" s="22">
        <v>31</v>
      </c>
      <c r="H60" s="26">
        <v>16</v>
      </c>
    </row>
    <row r="61" spans="1:8">
      <c r="A61" s="519"/>
      <c r="B61" s="22">
        <v>1</v>
      </c>
      <c r="C61" s="22">
        <v>6.74</v>
      </c>
      <c r="D61" s="22">
        <v>4.55</v>
      </c>
      <c r="E61" s="22">
        <v>36.74</v>
      </c>
      <c r="F61" s="22">
        <v>766</v>
      </c>
      <c r="G61" s="22">
        <v>34</v>
      </c>
      <c r="H61" s="30">
        <v>17</v>
      </c>
    </row>
    <row r="62" spans="1:8">
      <c r="A62" s="519"/>
      <c r="B62" s="22">
        <v>1.1000000000000001</v>
      </c>
      <c r="C62" s="22">
        <v>7</v>
      </c>
      <c r="D62" s="22">
        <v>4.8899999999999997</v>
      </c>
      <c r="E62" s="22">
        <v>39.5</v>
      </c>
      <c r="F62" s="22">
        <v>798</v>
      </c>
      <c r="G62" s="22">
        <v>36</v>
      </c>
      <c r="H62" s="26">
        <v>18</v>
      </c>
    </row>
    <row r="63" spans="1:8">
      <c r="A63" s="520"/>
      <c r="B63" s="29">
        <v>1.2</v>
      </c>
      <c r="C63" s="29">
        <v>7.25</v>
      </c>
      <c r="D63" s="29">
        <v>5.6</v>
      </c>
      <c r="E63" s="29">
        <v>42.51</v>
      </c>
      <c r="F63" s="29">
        <v>834</v>
      </c>
      <c r="G63" s="29">
        <v>39</v>
      </c>
      <c r="H63" s="30">
        <v>19</v>
      </c>
    </row>
    <row r="64" spans="1:8">
      <c r="A64" s="518">
        <v>300</v>
      </c>
      <c r="B64" s="24">
        <v>0</v>
      </c>
      <c r="C64" s="24">
        <v>4.46</v>
      </c>
      <c r="D64" s="24">
        <v>2.6</v>
      </c>
      <c r="E64" s="24">
        <v>21</v>
      </c>
      <c r="F64" s="24">
        <v>397</v>
      </c>
      <c r="G64" s="24">
        <v>10</v>
      </c>
      <c r="H64" s="25">
        <v>10</v>
      </c>
    </row>
    <row r="65" spans="1:18">
      <c r="A65" s="519"/>
      <c r="B65" s="22">
        <v>0.3</v>
      </c>
      <c r="C65" s="22">
        <v>5.26</v>
      </c>
      <c r="D65" s="22">
        <v>3.32</v>
      </c>
      <c r="E65" s="22">
        <v>26.78</v>
      </c>
      <c r="F65" s="22">
        <v>523</v>
      </c>
      <c r="G65" s="22">
        <v>17</v>
      </c>
      <c r="H65" s="26">
        <v>12</v>
      </c>
    </row>
    <row r="66" spans="1:18">
      <c r="A66" s="519"/>
      <c r="B66" s="22">
        <v>0.4</v>
      </c>
      <c r="C66" s="22">
        <v>5.53</v>
      </c>
      <c r="D66" s="22">
        <v>3.48</v>
      </c>
      <c r="E66" s="22">
        <v>28.12</v>
      </c>
      <c r="F66" s="22">
        <v>565</v>
      </c>
      <c r="G66" s="22">
        <v>19</v>
      </c>
      <c r="H66" s="26">
        <v>13</v>
      </c>
    </row>
    <row r="67" spans="1:18">
      <c r="A67" s="519"/>
      <c r="B67" s="22">
        <v>0.5</v>
      </c>
      <c r="C67" s="22">
        <v>5.79</v>
      </c>
      <c r="D67" s="22">
        <v>3.66</v>
      </c>
      <c r="E67" s="22">
        <v>29.58</v>
      </c>
      <c r="F67" s="22">
        <v>603</v>
      </c>
      <c r="G67" s="22">
        <v>21</v>
      </c>
      <c r="H67" s="26">
        <v>14</v>
      </c>
    </row>
    <row r="68" spans="1:18">
      <c r="A68" s="519"/>
      <c r="B68" s="22">
        <v>0.6</v>
      </c>
      <c r="C68" s="22">
        <v>6.06</v>
      </c>
      <c r="D68" s="22">
        <v>3.86</v>
      </c>
      <c r="E68" s="22">
        <v>31.13</v>
      </c>
      <c r="F68" s="22">
        <v>341</v>
      </c>
      <c r="G68" s="22">
        <v>24</v>
      </c>
      <c r="H68" s="26">
        <v>15</v>
      </c>
    </row>
    <row r="69" spans="1:18">
      <c r="A69" s="519"/>
      <c r="B69" s="22">
        <v>0.7</v>
      </c>
      <c r="C69" s="22">
        <v>6.32</v>
      </c>
      <c r="D69" s="22">
        <v>4.0599999999999996</v>
      </c>
      <c r="E69" s="22">
        <v>32.76</v>
      </c>
      <c r="F69" s="22">
        <v>379</v>
      </c>
      <c r="G69" s="22">
        <v>26</v>
      </c>
      <c r="H69" s="26">
        <v>15</v>
      </c>
      <c r="P69" t="s">
        <v>280</v>
      </c>
      <c r="Q69" t="s">
        <v>281</v>
      </c>
    </row>
    <row r="70" spans="1:18">
      <c r="A70" s="519"/>
      <c r="B70" s="22">
        <v>0.8</v>
      </c>
      <c r="C70" s="22">
        <v>6.58</v>
      </c>
      <c r="D70" s="22">
        <v>4.3099999999999996</v>
      </c>
      <c r="E70" s="22">
        <v>34.770000000000003</v>
      </c>
      <c r="F70" s="22">
        <v>715</v>
      </c>
      <c r="G70" s="22">
        <v>29</v>
      </c>
      <c r="H70" s="26">
        <v>16</v>
      </c>
      <c r="P70" t="s">
        <v>282</v>
      </c>
      <c r="Q70" t="s">
        <v>283</v>
      </c>
      <c r="R70">
        <v>4.55</v>
      </c>
    </row>
    <row r="71" spans="1:18">
      <c r="A71" s="519"/>
      <c r="B71" s="22">
        <v>0.9</v>
      </c>
      <c r="C71" s="22">
        <v>6.85</v>
      </c>
      <c r="D71" s="22">
        <v>4.58</v>
      </c>
      <c r="E71" s="22">
        <v>36.99</v>
      </c>
      <c r="F71" s="22">
        <v>750</v>
      </c>
      <c r="G71" s="22">
        <v>31</v>
      </c>
      <c r="H71" s="26">
        <v>17</v>
      </c>
      <c r="O71" t="s">
        <v>284</v>
      </c>
      <c r="P71" t="s">
        <v>285</v>
      </c>
    </row>
    <row r="72" spans="1:18">
      <c r="A72" s="519"/>
      <c r="B72" s="22">
        <v>1</v>
      </c>
      <c r="C72" s="22">
        <v>7.11</v>
      </c>
      <c r="D72" s="22">
        <v>4.92</v>
      </c>
      <c r="E72" s="22">
        <v>39.71</v>
      </c>
      <c r="F72" s="22">
        <v>785</v>
      </c>
      <c r="G72" s="22">
        <v>34</v>
      </c>
      <c r="H72" s="26">
        <v>18</v>
      </c>
      <c r="P72" t="s">
        <v>286</v>
      </c>
    </row>
    <row r="73" spans="1:18">
      <c r="A73" s="519"/>
      <c r="B73" s="22">
        <v>1.1000000000000001</v>
      </c>
      <c r="C73" s="22">
        <v>7.38</v>
      </c>
      <c r="D73" s="22">
        <v>5.29</v>
      </c>
      <c r="E73" s="22">
        <v>42.68</v>
      </c>
      <c r="F73" s="22">
        <v>818</v>
      </c>
      <c r="G73" s="22">
        <v>36</v>
      </c>
      <c r="H73" s="26">
        <v>19</v>
      </c>
    </row>
    <row r="74" spans="1:18">
      <c r="A74" s="520"/>
      <c r="B74" s="29">
        <v>1.2</v>
      </c>
      <c r="C74" s="22">
        <v>7.64</v>
      </c>
      <c r="D74" s="29">
        <v>5.69</v>
      </c>
      <c r="E74" s="29">
        <v>45.98</v>
      </c>
      <c r="F74" s="29">
        <v>850</v>
      </c>
      <c r="G74" s="29">
        <v>38</v>
      </c>
      <c r="H74" s="30">
        <v>19</v>
      </c>
      <c r="P74">
        <v>151.5</v>
      </c>
      <c r="Q74">
        <v>5.76</v>
      </c>
    </row>
    <row r="75" spans="1:18">
      <c r="A75" s="518">
        <v>325</v>
      </c>
      <c r="B75" s="24">
        <v>0</v>
      </c>
      <c r="C75" s="24">
        <v>4.75</v>
      </c>
      <c r="D75" s="24">
        <v>2.78</v>
      </c>
      <c r="E75" s="24">
        <v>22.43</v>
      </c>
      <c r="F75" s="24">
        <v>421</v>
      </c>
      <c r="G75" s="24">
        <v>11</v>
      </c>
      <c r="H75" s="25">
        <v>11</v>
      </c>
    </row>
    <row r="76" spans="1:18">
      <c r="A76" s="519"/>
      <c r="B76" s="22">
        <v>0.3</v>
      </c>
      <c r="C76" s="22">
        <v>5.57</v>
      </c>
      <c r="D76" s="22">
        <v>3.54</v>
      </c>
      <c r="E76" s="22">
        <v>28.58</v>
      </c>
      <c r="F76" s="22">
        <v>547</v>
      </c>
      <c r="G76" s="22">
        <v>17</v>
      </c>
      <c r="H76" s="26">
        <v>13</v>
      </c>
    </row>
    <row r="77" spans="1:18">
      <c r="A77" s="519"/>
      <c r="B77" s="22">
        <v>0.4</v>
      </c>
      <c r="C77" s="22">
        <v>5.84</v>
      </c>
      <c r="D77" s="22">
        <v>3.72</v>
      </c>
      <c r="E77" s="22">
        <v>30.04</v>
      </c>
      <c r="F77" s="22">
        <v>586</v>
      </c>
      <c r="G77" s="22">
        <v>19</v>
      </c>
      <c r="H77" s="26">
        <v>14</v>
      </c>
    </row>
    <row r="78" spans="1:18">
      <c r="A78" s="519"/>
      <c r="B78" s="22">
        <v>0.5</v>
      </c>
      <c r="C78" s="22">
        <v>6.12</v>
      </c>
      <c r="D78" s="22">
        <v>3.91</v>
      </c>
      <c r="E78" s="22">
        <v>31.59</v>
      </c>
      <c r="F78" s="22">
        <v>624</v>
      </c>
      <c r="G78" s="22">
        <v>22</v>
      </c>
      <c r="H78" s="30">
        <v>14</v>
      </c>
    </row>
    <row r="79" spans="1:18">
      <c r="A79" s="519"/>
      <c r="B79" s="22">
        <v>0.6</v>
      </c>
      <c r="C79" s="22">
        <v>6.39</v>
      </c>
      <c r="D79" s="22">
        <v>4.12</v>
      </c>
      <c r="E79" s="22">
        <v>33.26</v>
      </c>
      <c r="F79" s="22">
        <v>662</v>
      </c>
      <c r="G79" s="22">
        <v>24</v>
      </c>
      <c r="H79" s="26">
        <v>15</v>
      </c>
    </row>
    <row r="80" spans="1:18">
      <c r="A80" s="519"/>
      <c r="B80" s="22">
        <v>0.7</v>
      </c>
      <c r="C80" s="22">
        <v>6.66</v>
      </c>
      <c r="D80" s="22">
        <v>4.3600000000000003</v>
      </c>
      <c r="E80" s="22">
        <v>35.020000000000003</v>
      </c>
      <c r="F80" s="22">
        <v>700</v>
      </c>
      <c r="G80" s="22">
        <v>26</v>
      </c>
      <c r="H80" s="30">
        <v>16</v>
      </c>
    </row>
    <row r="81" spans="1:8">
      <c r="A81" s="519"/>
      <c r="B81" s="22">
        <v>0.8</v>
      </c>
      <c r="C81" s="22">
        <v>6.94</v>
      </c>
      <c r="D81" s="22">
        <v>4.5999999999999996</v>
      </c>
      <c r="E81" s="22">
        <v>37.15</v>
      </c>
      <c r="F81" s="22">
        <v>736</v>
      </c>
      <c r="G81" s="22">
        <v>29</v>
      </c>
      <c r="H81" s="26">
        <v>17</v>
      </c>
    </row>
    <row r="82" spans="1:8">
      <c r="A82" s="519"/>
      <c r="B82" s="22">
        <v>0.9</v>
      </c>
      <c r="C82" s="22">
        <v>7.21</v>
      </c>
      <c r="D82" s="22">
        <v>4.9000000000000004</v>
      </c>
      <c r="E82" s="22">
        <v>39.54</v>
      </c>
      <c r="F82" s="22">
        <v>771</v>
      </c>
      <c r="G82" s="22">
        <v>31</v>
      </c>
      <c r="H82" s="22">
        <v>18</v>
      </c>
    </row>
    <row r="83" spans="1:8">
      <c r="A83" s="519"/>
      <c r="B83" s="22">
        <v>1</v>
      </c>
      <c r="C83" s="22">
        <v>7.49</v>
      </c>
      <c r="D83" s="22">
        <v>5.25</v>
      </c>
      <c r="E83" s="22">
        <v>42.43</v>
      </c>
      <c r="F83" s="22">
        <v>803</v>
      </c>
      <c r="G83" s="22">
        <v>33</v>
      </c>
      <c r="H83" s="30">
        <v>18</v>
      </c>
    </row>
    <row r="84" spans="1:8">
      <c r="A84" s="519"/>
      <c r="B84" s="22">
        <v>1.1000000000000001</v>
      </c>
      <c r="C84" s="22">
        <v>7.76</v>
      </c>
      <c r="D84" s="22">
        <v>5.65</v>
      </c>
      <c r="E84" s="22">
        <v>45.61</v>
      </c>
      <c r="F84" s="22">
        <v>839</v>
      </c>
      <c r="G84" s="22">
        <v>36</v>
      </c>
      <c r="H84" s="26">
        <v>19</v>
      </c>
    </row>
    <row r="85" spans="1:8">
      <c r="A85" s="520"/>
      <c r="B85" s="29">
        <v>1.2</v>
      </c>
      <c r="C85" s="22">
        <v>8.0299999999999994</v>
      </c>
      <c r="D85" s="29">
        <v>6.08</v>
      </c>
      <c r="E85" s="29">
        <v>49.12</v>
      </c>
      <c r="F85" s="29">
        <v>868</v>
      </c>
      <c r="G85" s="29">
        <v>38</v>
      </c>
      <c r="H85" s="30">
        <v>20</v>
      </c>
    </row>
    <row r="86" spans="1:8">
      <c r="A86" s="518">
        <v>350</v>
      </c>
      <c r="B86" s="24">
        <v>0</v>
      </c>
      <c r="C86" s="24">
        <v>5.0199999999999996</v>
      </c>
      <c r="D86" s="24">
        <v>2.95</v>
      </c>
      <c r="E86" s="24">
        <v>23.85</v>
      </c>
      <c r="F86" s="24">
        <v>445</v>
      </c>
      <c r="G86" s="24">
        <v>12</v>
      </c>
      <c r="H86" s="25">
        <v>12</v>
      </c>
    </row>
    <row r="87" spans="1:8">
      <c r="A87" s="519"/>
      <c r="B87" s="22">
        <v>0.3</v>
      </c>
      <c r="C87" s="22">
        <v>5.87</v>
      </c>
      <c r="D87" s="22">
        <v>3.76</v>
      </c>
      <c r="E87" s="22">
        <v>30.38</v>
      </c>
      <c r="F87" s="22">
        <v>569</v>
      </c>
      <c r="G87" s="22">
        <v>18</v>
      </c>
      <c r="H87" s="26">
        <v>14</v>
      </c>
    </row>
    <row r="88" spans="1:8">
      <c r="A88" s="519"/>
      <c r="B88" s="22">
        <v>0.4</v>
      </c>
      <c r="C88" s="22">
        <v>6.15</v>
      </c>
      <c r="D88" s="22">
        <v>3.95</v>
      </c>
      <c r="E88" s="22">
        <v>31.92</v>
      </c>
      <c r="F88" s="22">
        <v>607</v>
      </c>
      <c r="G88" s="22">
        <v>20</v>
      </c>
      <c r="H88" s="26">
        <v>14</v>
      </c>
    </row>
    <row r="89" spans="1:8">
      <c r="A89" s="519"/>
      <c r="B89" s="22">
        <v>0.5</v>
      </c>
      <c r="C89" s="22">
        <v>6.43</v>
      </c>
      <c r="D89" s="22">
        <v>4.16</v>
      </c>
      <c r="E89" s="22">
        <v>33.6</v>
      </c>
      <c r="F89" s="22">
        <v>675</v>
      </c>
      <c r="G89" s="22">
        <v>22</v>
      </c>
      <c r="H89" s="26">
        <v>15</v>
      </c>
    </row>
    <row r="90" spans="1:8">
      <c r="A90" s="519"/>
      <c r="B90" s="22">
        <v>0.6</v>
      </c>
      <c r="C90" s="22">
        <v>6.72</v>
      </c>
      <c r="D90" s="22">
        <v>4.38</v>
      </c>
      <c r="E90" s="22">
        <v>35.4</v>
      </c>
      <c r="F90" s="22">
        <v>683</v>
      </c>
      <c r="G90" s="22">
        <v>24</v>
      </c>
      <c r="H90" s="26">
        <v>16</v>
      </c>
    </row>
    <row r="91" spans="1:8">
      <c r="A91" s="519"/>
      <c r="B91" s="22">
        <v>0.7</v>
      </c>
      <c r="C91" s="22">
        <v>7</v>
      </c>
      <c r="D91" s="22">
        <v>4.6100000000000003</v>
      </c>
      <c r="E91" s="22">
        <v>37.24</v>
      </c>
      <c r="F91" s="22">
        <v>719</v>
      </c>
      <c r="G91" s="22">
        <v>27</v>
      </c>
      <c r="H91" s="26">
        <v>17</v>
      </c>
    </row>
    <row r="92" spans="1:8">
      <c r="A92" s="519"/>
      <c r="B92" s="22">
        <v>0.8</v>
      </c>
      <c r="C92" s="22">
        <v>7.28</v>
      </c>
      <c r="D92" s="22">
        <v>4.8899999999999997</v>
      </c>
      <c r="E92" s="22">
        <v>39.5</v>
      </c>
      <c r="F92" s="22">
        <v>757</v>
      </c>
      <c r="G92" s="22">
        <v>29</v>
      </c>
      <c r="H92" s="26">
        <v>17</v>
      </c>
    </row>
    <row r="93" spans="1:8">
      <c r="A93" s="519"/>
      <c r="B93" s="22">
        <v>0.9</v>
      </c>
      <c r="C93" s="22">
        <v>7.57</v>
      </c>
      <c r="D93" s="22">
        <v>5.21</v>
      </c>
      <c r="E93" s="22">
        <v>42.05</v>
      </c>
      <c r="F93" s="22">
        <v>789</v>
      </c>
      <c r="G93" s="22">
        <v>31</v>
      </c>
      <c r="H93" s="26">
        <v>18</v>
      </c>
    </row>
    <row r="94" spans="1:8">
      <c r="A94" s="519"/>
      <c r="B94" s="22">
        <v>1</v>
      </c>
      <c r="C94" s="22">
        <v>7.85</v>
      </c>
      <c r="D94" s="22">
        <v>5.59</v>
      </c>
      <c r="E94" s="22">
        <v>45.15</v>
      </c>
      <c r="F94" s="22">
        <v>824</v>
      </c>
      <c r="G94" s="22">
        <v>33</v>
      </c>
      <c r="H94" s="26">
        <v>19</v>
      </c>
    </row>
    <row r="95" spans="1:8">
      <c r="A95" s="519"/>
      <c r="B95" s="22">
        <v>1.1000000000000001</v>
      </c>
      <c r="C95" s="22">
        <v>8.1300000000000008</v>
      </c>
      <c r="D95" s="22">
        <v>6.01</v>
      </c>
      <c r="E95" s="22">
        <v>48.53</v>
      </c>
      <c r="F95" s="22">
        <v>857</v>
      </c>
      <c r="G95" s="22">
        <v>36</v>
      </c>
      <c r="H95" s="26">
        <v>20</v>
      </c>
    </row>
    <row r="96" spans="1:8">
      <c r="A96" s="520"/>
      <c r="B96" s="29">
        <v>1.2</v>
      </c>
      <c r="C96" s="29">
        <v>8.41</v>
      </c>
      <c r="D96" s="29">
        <v>6.47</v>
      </c>
      <c r="E96" s="29">
        <v>52.26</v>
      </c>
      <c r="F96" s="29">
        <v>889</v>
      </c>
      <c r="G96" s="29">
        <v>38</v>
      </c>
      <c r="H96" s="30">
        <v>20</v>
      </c>
    </row>
    <row r="97" spans="1:8">
      <c r="A97" s="518">
        <v>375</v>
      </c>
      <c r="B97" s="24">
        <v>0</v>
      </c>
      <c r="C97" s="24">
        <v>5.28</v>
      </c>
      <c r="D97" s="22">
        <v>3.13</v>
      </c>
      <c r="E97" s="24">
        <v>25.27</v>
      </c>
      <c r="F97" s="24">
        <v>469</v>
      </c>
      <c r="G97" s="24">
        <v>12</v>
      </c>
      <c r="H97" s="25">
        <v>12</v>
      </c>
    </row>
    <row r="98" spans="1:8">
      <c r="A98" s="519"/>
      <c r="B98" s="22">
        <v>0.3</v>
      </c>
      <c r="C98" s="22">
        <v>6.16</v>
      </c>
      <c r="D98" s="22">
        <v>3.99</v>
      </c>
      <c r="E98" s="22">
        <v>32.22</v>
      </c>
      <c r="F98" s="22">
        <v>593</v>
      </c>
      <c r="G98" s="22">
        <v>18</v>
      </c>
      <c r="H98" s="26">
        <v>14</v>
      </c>
    </row>
    <row r="99" spans="1:8">
      <c r="A99" s="519"/>
      <c r="B99" s="22">
        <v>0.4</v>
      </c>
      <c r="C99" s="22">
        <v>6.45</v>
      </c>
      <c r="D99" s="22">
        <v>4.1900000000000004</v>
      </c>
      <c r="E99" s="22">
        <v>33.85</v>
      </c>
      <c r="F99" s="22">
        <v>631</v>
      </c>
      <c r="G99" s="22">
        <v>20</v>
      </c>
      <c r="H99" s="26">
        <v>15</v>
      </c>
    </row>
    <row r="100" spans="1:8">
      <c r="A100" s="519"/>
      <c r="B100" s="22">
        <v>0.5</v>
      </c>
      <c r="C100" s="22">
        <v>6.74</v>
      </c>
      <c r="D100" s="22">
        <v>4.41</v>
      </c>
      <c r="E100" s="22">
        <v>35.61</v>
      </c>
      <c r="F100" s="22">
        <v>669</v>
      </c>
      <c r="G100" s="22">
        <v>22</v>
      </c>
      <c r="H100" s="26">
        <v>16</v>
      </c>
    </row>
    <row r="101" spans="1:8">
      <c r="A101" s="519"/>
      <c r="B101" s="22">
        <v>0.6</v>
      </c>
      <c r="C101" s="22">
        <v>7.03</v>
      </c>
      <c r="D101" s="22">
        <v>4.6500000000000004</v>
      </c>
      <c r="E101" s="22">
        <v>37.53</v>
      </c>
      <c r="F101" s="22">
        <v>704</v>
      </c>
      <c r="G101" s="22">
        <v>25</v>
      </c>
      <c r="H101" s="26">
        <v>17</v>
      </c>
    </row>
    <row r="102" spans="1:8">
      <c r="A102" s="519"/>
      <c r="B102" s="22">
        <v>0.7</v>
      </c>
      <c r="C102" s="22">
        <v>7.32</v>
      </c>
      <c r="D102" s="22">
        <v>4.8899999999999997</v>
      </c>
      <c r="E102" s="22">
        <v>39.5</v>
      </c>
      <c r="F102" s="22">
        <v>743</v>
      </c>
      <c r="G102" s="22">
        <v>27</v>
      </c>
      <c r="H102" s="26">
        <v>17</v>
      </c>
    </row>
    <row r="103" spans="1:8">
      <c r="A103" s="519"/>
      <c r="B103" s="22">
        <v>0.8</v>
      </c>
      <c r="C103" s="22">
        <v>7.62</v>
      </c>
      <c r="D103" s="22">
        <v>5.19</v>
      </c>
      <c r="E103" s="22">
        <v>41.88</v>
      </c>
      <c r="F103" s="22">
        <v>778</v>
      </c>
      <c r="G103" s="22">
        <v>29</v>
      </c>
      <c r="H103" s="26">
        <v>18</v>
      </c>
    </row>
    <row r="104" spans="1:8">
      <c r="A104" s="519"/>
      <c r="B104" s="22">
        <v>0.9</v>
      </c>
      <c r="C104" s="22">
        <v>7.91</v>
      </c>
      <c r="D104" s="22">
        <v>5.52</v>
      </c>
      <c r="E104" s="22">
        <v>44.6</v>
      </c>
      <c r="F104" s="22">
        <v>810</v>
      </c>
      <c r="G104" s="22">
        <v>31</v>
      </c>
      <c r="H104" s="26">
        <v>19</v>
      </c>
    </row>
    <row r="105" spans="1:8">
      <c r="A105" s="519"/>
      <c r="B105" s="22">
        <v>1</v>
      </c>
      <c r="C105" s="22">
        <v>8.1999999999999993</v>
      </c>
      <c r="D105" s="22">
        <v>5.93</v>
      </c>
      <c r="E105" s="22">
        <v>47.87</v>
      </c>
      <c r="F105" s="22">
        <v>845</v>
      </c>
      <c r="G105" s="22">
        <v>33</v>
      </c>
      <c r="H105" s="26">
        <v>19</v>
      </c>
    </row>
    <row r="106" spans="1:8">
      <c r="A106" s="519"/>
      <c r="B106" s="22">
        <v>1.1000000000000001</v>
      </c>
      <c r="C106" s="22">
        <v>8.49</v>
      </c>
      <c r="D106" s="22">
        <v>6.26</v>
      </c>
      <c r="E106" s="22">
        <v>50.54</v>
      </c>
      <c r="F106" s="22">
        <v>878</v>
      </c>
      <c r="G106" s="22">
        <v>35</v>
      </c>
      <c r="H106" s="26">
        <v>20</v>
      </c>
    </row>
    <row r="107" spans="1:8">
      <c r="A107" s="520"/>
      <c r="B107" s="29">
        <v>1.2</v>
      </c>
      <c r="C107" s="29">
        <v>8.7899999999999991</v>
      </c>
      <c r="D107" s="29">
        <v>6.75</v>
      </c>
      <c r="E107" s="29">
        <v>54.48</v>
      </c>
      <c r="F107" s="29">
        <v>907</v>
      </c>
      <c r="G107" s="29">
        <v>38</v>
      </c>
      <c r="H107" s="30">
        <v>20</v>
      </c>
    </row>
    <row r="108" spans="1:8">
      <c r="A108" s="518">
        <v>400</v>
      </c>
      <c r="B108" s="24">
        <v>0</v>
      </c>
      <c r="C108" s="24">
        <v>5.55</v>
      </c>
      <c r="D108" s="24">
        <v>3.31</v>
      </c>
      <c r="E108" s="22">
        <v>26.74</v>
      </c>
      <c r="F108" s="24">
        <v>492</v>
      </c>
      <c r="G108" s="24">
        <v>13</v>
      </c>
      <c r="H108" s="25">
        <v>13</v>
      </c>
    </row>
    <row r="109" spans="1:8">
      <c r="A109" s="519"/>
      <c r="B109" s="22">
        <v>0.3</v>
      </c>
      <c r="C109" s="22">
        <v>6.45</v>
      </c>
      <c r="D109" s="22">
        <v>4.22</v>
      </c>
      <c r="E109" s="22">
        <v>34.06</v>
      </c>
      <c r="F109" s="22">
        <v>613</v>
      </c>
      <c r="G109" s="22">
        <v>19</v>
      </c>
      <c r="H109" s="26">
        <v>15</v>
      </c>
    </row>
    <row r="110" spans="1:8">
      <c r="A110" s="519"/>
      <c r="B110" s="22">
        <v>0.4</v>
      </c>
      <c r="C110" s="22">
        <v>6.76</v>
      </c>
      <c r="D110" s="22">
        <v>4.43</v>
      </c>
      <c r="E110" s="22">
        <v>35.770000000000003</v>
      </c>
      <c r="F110" s="22">
        <v>651</v>
      </c>
      <c r="G110" s="22">
        <v>21</v>
      </c>
      <c r="H110" s="26">
        <v>16</v>
      </c>
    </row>
    <row r="111" spans="1:8">
      <c r="A111" s="519"/>
      <c r="B111" s="22">
        <v>0.5</v>
      </c>
      <c r="C111" s="22">
        <v>7.06</v>
      </c>
      <c r="D111" s="22">
        <v>4.66</v>
      </c>
      <c r="E111" s="22">
        <v>37.659999999999997</v>
      </c>
      <c r="F111" s="22">
        <v>689</v>
      </c>
      <c r="G111" s="22">
        <v>23</v>
      </c>
      <c r="H111" s="26">
        <v>17</v>
      </c>
    </row>
    <row r="112" spans="1:8">
      <c r="A112" s="519"/>
      <c r="B112" s="22">
        <v>0.6</v>
      </c>
      <c r="C112" s="22">
        <v>7.36</v>
      </c>
      <c r="D112" s="22">
        <v>4.91</v>
      </c>
      <c r="E112" s="22">
        <v>39.659999999999997</v>
      </c>
      <c r="F112" s="22">
        <v>727</v>
      </c>
      <c r="G112" s="22">
        <v>25</v>
      </c>
      <c r="H112" s="26">
        <v>17</v>
      </c>
    </row>
    <row r="113" spans="1:8">
      <c r="A113" s="519"/>
      <c r="B113" s="22">
        <v>0.7</v>
      </c>
      <c r="C113" s="22">
        <v>7.66</v>
      </c>
      <c r="D113" s="22">
        <v>5.17</v>
      </c>
      <c r="E113" s="22">
        <v>41.76</v>
      </c>
      <c r="F113" s="22">
        <v>763</v>
      </c>
      <c r="G113" s="22">
        <v>27</v>
      </c>
      <c r="H113" s="26">
        <v>18</v>
      </c>
    </row>
    <row r="114" spans="1:8">
      <c r="A114" s="519"/>
      <c r="B114" s="22">
        <v>0.8</v>
      </c>
      <c r="C114" s="22">
        <v>7.96</v>
      </c>
      <c r="D114" s="22">
        <v>5.49</v>
      </c>
      <c r="E114" s="22">
        <v>44.31</v>
      </c>
      <c r="F114" s="22">
        <v>798</v>
      </c>
      <c r="G114" s="22">
        <v>29</v>
      </c>
      <c r="H114" s="26">
        <v>199</v>
      </c>
    </row>
    <row r="115" spans="1:8">
      <c r="A115" s="519"/>
      <c r="B115" s="22">
        <v>0.9</v>
      </c>
      <c r="C115" s="22">
        <v>8.26</v>
      </c>
      <c r="D115" s="22">
        <v>5.64</v>
      </c>
      <c r="E115" s="22">
        <v>47.15</v>
      </c>
      <c r="F115" s="22">
        <v>830</v>
      </c>
      <c r="G115" s="22">
        <v>31</v>
      </c>
      <c r="H115" s="26">
        <v>19</v>
      </c>
    </row>
    <row r="116" spans="1:8">
      <c r="A116" s="519"/>
      <c r="B116" s="22">
        <v>1</v>
      </c>
      <c r="C116" s="22">
        <v>8.56</v>
      </c>
      <c r="D116" s="22">
        <v>6.27</v>
      </c>
      <c r="E116" s="22">
        <v>50.63</v>
      </c>
      <c r="F116" s="22">
        <v>866</v>
      </c>
      <c r="G116" s="22">
        <v>33</v>
      </c>
      <c r="H116" s="26">
        <v>20</v>
      </c>
    </row>
    <row r="117" spans="1:8">
      <c r="A117" s="519"/>
      <c r="B117" s="22">
        <v>1.1000000000000001</v>
      </c>
      <c r="C117" s="22">
        <v>8.8699999999999992</v>
      </c>
      <c r="D117" s="22">
        <v>6.74</v>
      </c>
      <c r="E117" s="22">
        <v>54.43</v>
      </c>
      <c r="F117" s="22">
        <v>895</v>
      </c>
      <c r="G117" s="22">
        <v>35</v>
      </c>
      <c r="H117" s="26">
        <v>21</v>
      </c>
    </row>
    <row r="118" spans="1:8">
      <c r="A118" s="520"/>
      <c r="B118" s="29">
        <v>1.2</v>
      </c>
      <c r="C118" s="29">
        <v>9.17</v>
      </c>
      <c r="D118" s="29">
        <v>7.26</v>
      </c>
      <c r="E118" s="29">
        <v>58.66</v>
      </c>
      <c r="F118" s="29">
        <v>927</v>
      </c>
      <c r="G118" s="29">
        <v>37</v>
      </c>
      <c r="H118" s="30">
        <v>21</v>
      </c>
    </row>
    <row r="119" spans="1:8">
      <c r="A119" s="518">
        <v>425</v>
      </c>
      <c r="B119" s="24">
        <v>0</v>
      </c>
      <c r="C119" s="24">
        <v>5.8</v>
      </c>
      <c r="D119" s="24">
        <v>3.48</v>
      </c>
      <c r="E119" s="24">
        <v>28.08</v>
      </c>
      <c r="F119" s="24">
        <v>515</v>
      </c>
      <c r="G119" s="24">
        <v>14</v>
      </c>
      <c r="H119" s="25">
        <v>14</v>
      </c>
    </row>
    <row r="120" spans="1:8">
      <c r="A120" s="519"/>
      <c r="B120" s="22">
        <v>0.3</v>
      </c>
      <c r="C120" s="22">
        <v>6.73</v>
      </c>
      <c r="D120" s="22">
        <v>4.43</v>
      </c>
      <c r="E120" s="22">
        <v>35.770000000000003</v>
      </c>
      <c r="F120" s="22">
        <v>636</v>
      </c>
      <c r="G120" s="22">
        <v>19</v>
      </c>
      <c r="H120" s="26">
        <v>16</v>
      </c>
    </row>
    <row r="121" spans="1:8">
      <c r="A121" s="519"/>
      <c r="B121" s="22">
        <v>0.4</v>
      </c>
      <c r="C121" s="22">
        <v>7.04</v>
      </c>
      <c r="D121" s="22">
        <v>4.6500000000000004</v>
      </c>
      <c r="E121" s="22">
        <v>37.57</v>
      </c>
      <c r="F121" s="22">
        <v>674</v>
      </c>
      <c r="G121" s="22">
        <v>21</v>
      </c>
      <c r="H121" s="26">
        <v>17</v>
      </c>
    </row>
    <row r="122" spans="1:8">
      <c r="A122" s="519"/>
      <c r="B122" s="22">
        <v>0.5</v>
      </c>
      <c r="C122" s="22">
        <v>7.35</v>
      </c>
      <c r="D122" s="22">
        <v>4.9000000000000004</v>
      </c>
      <c r="E122" s="22">
        <v>39.54</v>
      </c>
      <c r="F122" s="22">
        <v>712</v>
      </c>
      <c r="G122" s="22">
        <v>23</v>
      </c>
      <c r="H122" s="26">
        <v>17</v>
      </c>
    </row>
    <row r="123" spans="1:8">
      <c r="A123" s="519"/>
      <c r="B123" s="22">
        <v>0.6</v>
      </c>
      <c r="C123" s="22">
        <v>7.66</v>
      </c>
      <c r="D123" s="22">
        <v>5.16</v>
      </c>
      <c r="E123" s="22">
        <v>41.67</v>
      </c>
      <c r="F123" s="22">
        <v>747</v>
      </c>
      <c r="G123" s="22">
        <v>25</v>
      </c>
      <c r="H123" s="26">
        <v>18</v>
      </c>
    </row>
    <row r="124" spans="1:8">
      <c r="A124" s="519"/>
      <c r="B124" s="22">
        <v>0.7</v>
      </c>
      <c r="C124" s="22">
        <v>7.97</v>
      </c>
      <c r="D124" s="22">
        <v>5.44</v>
      </c>
      <c r="E124" s="22">
        <v>43.89</v>
      </c>
      <c r="F124" s="22">
        <v>783</v>
      </c>
      <c r="G124" s="22">
        <v>27</v>
      </c>
      <c r="H124" s="26">
        <v>18</v>
      </c>
    </row>
    <row r="125" spans="1:8">
      <c r="A125" s="519"/>
      <c r="B125" s="22">
        <v>0.8</v>
      </c>
      <c r="C125" s="22">
        <v>8.2899999999999991</v>
      </c>
      <c r="D125" s="22">
        <v>5.77</v>
      </c>
      <c r="E125" s="22">
        <v>46.57</v>
      </c>
      <c r="F125" s="22">
        <v>818</v>
      </c>
      <c r="G125" s="22">
        <v>29</v>
      </c>
      <c r="H125" s="26">
        <v>19</v>
      </c>
    </row>
    <row r="126" spans="1:8">
      <c r="A126" s="519"/>
      <c r="B126" s="22">
        <v>0.9</v>
      </c>
      <c r="C126" s="22">
        <v>8.6</v>
      </c>
      <c r="D126" s="22">
        <v>6.14</v>
      </c>
      <c r="E126" s="22">
        <v>49.58</v>
      </c>
      <c r="F126" s="22">
        <v>850</v>
      </c>
      <c r="G126" s="22">
        <v>31</v>
      </c>
      <c r="H126" s="26">
        <v>20</v>
      </c>
    </row>
    <row r="127" spans="1:8">
      <c r="A127" s="519"/>
      <c r="B127" s="22">
        <v>1</v>
      </c>
      <c r="C127" s="22">
        <v>8.91</v>
      </c>
      <c r="D127" s="22">
        <v>6.59</v>
      </c>
      <c r="E127" s="22">
        <v>53.22</v>
      </c>
      <c r="F127" s="22">
        <v>886</v>
      </c>
      <c r="G127" s="22">
        <v>33</v>
      </c>
      <c r="H127" s="26">
        <v>20</v>
      </c>
    </row>
    <row r="128" spans="1:8">
      <c r="A128" s="519"/>
      <c r="B128" s="22">
        <v>1.1000000000000001</v>
      </c>
      <c r="C128" s="22">
        <v>9.2200000000000006</v>
      </c>
      <c r="D128" s="22">
        <v>7.09</v>
      </c>
      <c r="E128" s="22">
        <v>57.24</v>
      </c>
      <c r="F128" s="22">
        <v>918</v>
      </c>
      <c r="G128" s="22">
        <v>35</v>
      </c>
      <c r="H128" s="26">
        <v>21</v>
      </c>
    </row>
    <row r="129" spans="1:8">
      <c r="A129" s="520"/>
      <c r="B129" s="29">
        <v>1.2</v>
      </c>
      <c r="C129" s="29">
        <v>9.5299999999999994</v>
      </c>
      <c r="D129" s="29">
        <v>7.64</v>
      </c>
      <c r="E129" s="29">
        <v>61.67</v>
      </c>
      <c r="F129" s="29">
        <v>947</v>
      </c>
      <c r="G129" s="29">
        <v>37</v>
      </c>
      <c r="H129" s="30">
        <v>22</v>
      </c>
    </row>
    <row r="130" spans="1:8">
      <c r="A130" s="518">
        <v>450</v>
      </c>
      <c r="B130" s="24">
        <v>0</v>
      </c>
      <c r="C130" s="24">
        <v>6.06</v>
      </c>
      <c r="D130" s="24">
        <v>3.63</v>
      </c>
      <c r="E130" s="24">
        <v>29.33</v>
      </c>
      <c r="F130" s="24">
        <v>538</v>
      </c>
      <c r="G130" s="24">
        <v>15</v>
      </c>
      <c r="H130" s="25">
        <v>15</v>
      </c>
    </row>
    <row r="131" spans="1:8">
      <c r="A131" s="519"/>
      <c r="B131" s="22">
        <v>0.3</v>
      </c>
      <c r="C131" s="22">
        <v>7.02</v>
      </c>
      <c r="D131" s="22">
        <v>4.63</v>
      </c>
      <c r="E131" s="22">
        <v>37.409999999999997</v>
      </c>
      <c r="F131" s="22">
        <v>659</v>
      </c>
      <c r="G131" s="22">
        <v>20</v>
      </c>
      <c r="H131" s="26">
        <v>17</v>
      </c>
    </row>
    <row r="132" spans="1:8">
      <c r="A132" s="519"/>
      <c r="B132" s="22">
        <v>0.4</v>
      </c>
      <c r="C132" s="22">
        <v>7.34</v>
      </c>
      <c r="D132" s="22">
        <v>4.87</v>
      </c>
      <c r="E132" s="22">
        <v>39.33</v>
      </c>
      <c r="F132" s="22">
        <v>697</v>
      </c>
      <c r="G132" s="22">
        <v>21</v>
      </c>
      <c r="H132" s="26">
        <v>17</v>
      </c>
    </row>
    <row r="133" spans="1:8">
      <c r="A133" s="519"/>
      <c r="B133" s="22">
        <v>0.5</v>
      </c>
      <c r="C133" s="22">
        <v>7.66</v>
      </c>
      <c r="D133" s="22">
        <v>5.12</v>
      </c>
      <c r="E133" s="22">
        <v>41.38</v>
      </c>
      <c r="F133" s="22">
        <v>732</v>
      </c>
      <c r="G133" s="22">
        <v>23</v>
      </c>
      <c r="H133" s="26">
        <v>18</v>
      </c>
    </row>
    <row r="134" spans="1:8">
      <c r="A134" s="519"/>
      <c r="B134" s="22">
        <v>0.6</v>
      </c>
      <c r="C134" s="22">
        <v>7.98</v>
      </c>
      <c r="D134" s="22">
        <v>5.4</v>
      </c>
      <c r="E134" s="22">
        <v>43.6</v>
      </c>
      <c r="F134" s="22">
        <v>770</v>
      </c>
      <c r="G134" s="22">
        <v>25</v>
      </c>
      <c r="H134" s="26">
        <v>19</v>
      </c>
    </row>
    <row r="135" spans="1:8">
      <c r="A135" s="519"/>
      <c r="B135" s="22">
        <v>0.7</v>
      </c>
      <c r="C135" s="22">
        <v>8.3000000000000007</v>
      </c>
      <c r="D135" s="22">
        <v>5.69</v>
      </c>
      <c r="E135" s="22">
        <v>45.94</v>
      </c>
      <c r="F135" s="22">
        <v>806</v>
      </c>
      <c r="G135" s="22">
        <v>27</v>
      </c>
      <c r="H135" s="26">
        <v>19</v>
      </c>
    </row>
    <row r="136" spans="1:8">
      <c r="A136" s="519"/>
      <c r="B136" s="22">
        <v>0.8</v>
      </c>
      <c r="C136" s="22">
        <v>8.6199999999999992</v>
      </c>
      <c r="D136" s="22">
        <v>6.03</v>
      </c>
      <c r="E136" s="22">
        <v>48.74</v>
      </c>
      <c r="F136" s="22">
        <v>841</v>
      </c>
      <c r="G136" s="22">
        <v>9</v>
      </c>
      <c r="H136" s="26">
        <v>20</v>
      </c>
    </row>
    <row r="137" spans="1:8">
      <c r="A137" s="519"/>
      <c r="B137" s="22">
        <v>0.9</v>
      </c>
      <c r="C137" s="22">
        <v>8.94</v>
      </c>
      <c r="D137" s="22">
        <v>9.43</v>
      </c>
      <c r="E137" s="22">
        <v>51.92</v>
      </c>
      <c r="F137" s="22">
        <v>873</v>
      </c>
      <c r="G137" s="22">
        <v>31</v>
      </c>
      <c r="H137" s="26">
        <v>20</v>
      </c>
    </row>
    <row r="138" spans="1:8">
      <c r="A138" s="519"/>
      <c r="B138" s="22">
        <v>1</v>
      </c>
      <c r="C138" s="22">
        <v>9.26</v>
      </c>
      <c r="D138" s="22">
        <v>6.9</v>
      </c>
      <c r="E138" s="22">
        <v>55.77</v>
      </c>
      <c r="F138" s="22">
        <v>906</v>
      </c>
      <c r="G138" s="22">
        <v>33</v>
      </c>
      <c r="H138" s="26">
        <v>21</v>
      </c>
    </row>
    <row r="139" spans="1:8">
      <c r="A139" s="519"/>
      <c r="B139" s="22">
        <v>1.1000000000000001</v>
      </c>
      <c r="C139" s="22">
        <v>9.58</v>
      </c>
      <c r="D139" s="22">
        <v>7.42</v>
      </c>
      <c r="E139" s="22">
        <v>59.96</v>
      </c>
      <c r="F139" s="22">
        <v>938</v>
      </c>
      <c r="G139" s="22">
        <v>35</v>
      </c>
      <c r="H139" s="26">
        <v>22</v>
      </c>
    </row>
    <row r="140" spans="1:8">
      <c r="A140" s="520"/>
      <c r="B140" s="29">
        <v>1.2</v>
      </c>
      <c r="C140" s="29">
        <v>9.9</v>
      </c>
      <c r="D140" s="29">
        <v>8</v>
      </c>
      <c r="E140" s="29">
        <v>64.599999999999994</v>
      </c>
      <c r="F140" s="29">
        <v>967</v>
      </c>
      <c r="G140" s="29">
        <v>37</v>
      </c>
      <c r="H140" s="30">
        <v>22</v>
      </c>
    </row>
    <row r="141" spans="1:8">
      <c r="A141" s="518">
        <v>475</v>
      </c>
      <c r="B141" s="24">
        <v>0</v>
      </c>
      <c r="C141" s="24">
        <v>6.31</v>
      </c>
      <c r="D141" s="24">
        <v>3.79</v>
      </c>
      <c r="E141" s="24">
        <v>30.63</v>
      </c>
      <c r="F141" s="24">
        <v>560</v>
      </c>
      <c r="G141" s="24">
        <v>16</v>
      </c>
      <c r="H141" s="25">
        <v>16</v>
      </c>
    </row>
    <row r="142" spans="1:8">
      <c r="A142" s="519"/>
      <c r="B142" s="22">
        <v>0.3</v>
      </c>
      <c r="C142" s="22">
        <v>7.3</v>
      </c>
      <c r="D142" s="22">
        <v>4.84</v>
      </c>
      <c r="E142" s="22">
        <v>39.08</v>
      </c>
      <c r="F142" s="22">
        <v>681</v>
      </c>
      <c r="G142" s="22">
        <v>20</v>
      </c>
      <c r="H142" s="26">
        <v>17</v>
      </c>
    </row>
    <row r="143" spans="1:8">
      <c r="A143" s="519"/>
      <c r="B143" s="22">
        <v>0.4</v>
      </c>
      <c r="C143" s="22">
        <v>7.63</v>
      </c>
      <c r="D143" s="22">
        <v>5.09</v>
      </c>
      <c r="E143" s="22">
        <v>41.09</v>
      </c>
      <c r="F143" s="22">
        <v>719</v>
      </c>
      <c r="G143" s="22">
        <v>22</v>
      </c>
      <c r="H143" s="26">
        <v>18</v>
      </c>
    </row>
    <row r="144" spans="1:8">
      <c r="A144" s="519"/>
      <c r="B144" s="22">
        <v>0.5</v>
      </c>
      <c r="C144" s="22">
        <v>7.96</v>
      </c>
      <c r="D144" s="22">
        <v>5.35</v>
      </c>
      <c r="E144" s="22">
        <v>43.26</v>
      </c>
      <c r="F144" s="22">
        <v>754</v>
      </c>
      <c r="G144" s="22">
        <v>24</v>
      </c>
      <c r="H144" s="26">
        <v>19</v>
      </c>
    </row>
    <row r="145" spans="1:8">
      <c r="A145" s="519"/>
      <c r="B145" s="22">
        <v>0.6</v>
      </c>
      <c r="C145" s="22">
        <v>8.2899999999999991</v>
      </c>
      <c r="D145" s="22">
        <v>5.64</v>
      </c>
      <c r="E145" s="22">
        <v>45.61</v>
      </c>
      <c r="F145" s="22">
        <v>789</v>
      </c>
      <c r="G145" s="22">
        <v>25</v>
      </c>
      <c r="H145" s="26">
        <v>19</v>
      </c>
    </row>
    <row r="146" spans="1:8">
      <c r="A146" s="519"/>
      <c r="B146" s="22">
        <v>0.7</v>
      </c>
      <c r="C146" s="22">
        <v>8.61</v>
      </c>
      <c r="D146" s="22">
        <v>5.94</v>
      </c>
      <c r="E146" s="22">
        <v>48.03</v>
      </c>
      <c r="F146" s="22">
        <v>825</v>
      </c>
      <c r="G146" s="22">
        <v>27</v>
      </c>
      <c r="H146" s="26">
        <v>20</v>
      </c>
    </row>
    <row r="147" spans="1:8">
      <c r="A147" s="519"/>
      <c r="B147" s="22">
        <v>0.8</v>
      </c>
      <c r="C147" s="22">
        <v>8.94</v>
      </c>
      <c r="D147" s="22">
        <v>6.31</v>
      </c>
      <c r="E147" s="22">
        <v>51</v>
      </c>
      <c r="F147" s="22">
        <v>860</v>
      </c>
      <c r="G147" s="22">
        <v>29</v>
      </c>
      <c r="H147" s="26">
        <v>20</v>
      </c>
    </row>
    <row r="148" spans="1:8">
      <c r="A148" s="519"/>
      <c r="B148" s="22">
        <v>0.9</v>
      </c>
      <c r="C148" s="22">
        <v>9.27</v>
      </c>
      <c r="D148" s="22">
        <v>6.72</v>
      </c>
      <c r="E148" s="22">
        <v>54.31</v>
      </c>
      <c r="F148" s="22">
        <v>892</v>
      </c>
      <c r="G148" s="22">
        <v>31</v>
      </c>
      <c r="H148" s="26">
        <v>21</v>
      </c>
    </row>
    <row r="149" spans="1:8">
      <c r="A149" s="519"/>
      <c r="B149" s="22">
        <v>1</v>
      </c>
      <c r="C149" s="22">
        <v>9.6</v>
      </c>
      <c r="D149" s="22">
        <v>7.22</v>
      </c>
      <c r="E149" s="22">
        <v>58.32</v>
      </c>
      <c r="F149" s="22">
        <v>928</v>
      </c>
      <c r="G149" s="22">
        <v>33</v>
      </c>
      <c r="H149" s="26">
        <v>21</v>
      </c>
    </row>
    <row r="150" spans="1:8">
      <c r="A150" s="519"/>
      <c r="B150" s="22">
        <v>1.1000000000000001</v>
      </c>
      <c r="C150" s="22">
        <v>9.93</v>
      </c>
      <c r="D150" s="22">
        <v>7.77</v>
      </c>
      <c r="E150" s="22">
        <v>62.76</v>
      </c>
      <c r="F150" s="22">
        <v>957</v>
      </c>
      <c r="G150" s="22">
        <v>35</v>
      </c>
      <c r="H150" s="26">
        <v>22</v>
      </c>
    </row>
    <row r="151" spans="1:8">
      <c r="A151" s="519"/>
      <c r="B151" s="27">
        <v>1.2</v>
      </c>
      <c r="C151" s="27">
        <v>10.26</v>
      </c>
      <c r="D151" s="27">
        <v>8.3699999999999992</v>
      </c>
      <c r="E151" s="27">
        <v>67.61</v>
      </c>
      <c r="F151" s="27">
        <v>989</v>
      </c>
      <c r="G151" s="27">
        <v>36</v>
      </c>
      <c r="H151" s="28">
        <v>23</v>
      </c>
    </row>
    <row r="152" spans="1:8">
      <c r="A152" s="514">
        <v>500</v>
      </c>
      <c r="B152" s="24">
        <v>0</v>
      </c>
      <c r="C152" s="24">
        <v>6.56</v>
      </c>
      <c r="D152" s="24">
        <v>3.95</v>
      </c>
      <c r="E152" s="24">
        <v>31.92</v>
      </c>
      <c r="F152" s="24">
        <v>585</v>
      </c>
      <c r="G152" s="24">
        <v>16</v>
      </c>
      <c r="H152" s="25">
        <v>16</v>
      </c>
    </row>
    <row r="153" spans="1:8">
      <c r="A153" s="515"/>
      <c r="B153" s="22">
        <v>0.3</v>
      </c>
      <c r="C153" s="22">
        <v>7.58</v>
      </c>
      <c r="D153" s="22">
        <v>5.04</v>
      </c>
      <c r="E153" s="22">
        <v>40.71</v>
      </c>
      <c r="F153" s="22">
        <v>700</v>
      </c>
      <c r="G153" s="22">
        <v>21</v>
      </c>
      <c r="H153" s="26">
        <v>18</v>
      </c>
    </row>
    <row r="154" spans="1:8">
      <c r="A154" s="515"/>
      <c r="B154" s="22">
        <v>0.4</v>
      </c>
      <c r="C154" s="22">
        <v>7.91</v>
      </c>
      <c r="D154" s="22">
        <v>5.3</v>
      </c>
      <c r="E154" s="22">
        <v>42.84</v>
      </c>
      <c r="F154" s="22">
        <v>738</v>
      </c>
      <c r="G154" s="22">
        <v>22</v>
      </c>
      <c r="H154" s="26">
        <v>19</v>
      </c>
    </row>
    <row r="155" spans="1:8">
      <c r="A155" s="515"/>
      <c r="B155" s="22">
        <v>0.5</v>
      </c>
      <c r="C155" s="22">
        <v>8.25</v>
      </c>
      <c r="D155" s="22">
        <v>5.58</v>
      </c>
      <c r="E155" s="22">
        <v>45.1</v>
      </c>
      <c r="F155" s="22">
        <v>776</v>
      </c>
      <c r="G155" s="22">
        <v>24</v>
      </c>
      <c r="H155" s="26">
        <v>19</v>
      </c>
    </row>
    <row r="156" spans="1:8">
      <c r="A156" s="515"/>
      <c r="B156" s="22">
        <v>0.6</v>
      </c>
      <c r="C156" s="22">
        <v>8.59</v>
      </c>
      <c r="D156" s="22">
        <v>5.88</v>
      </c>
      <c r="E156" s="22">
        <v>47.53</v>
      </c>
      <c r="F156" s="22">
        <v>811</v>
      </c>
      <c r="G156" s="22">
        <v>26</v>
      </c>
      <c r="H156" s="26">
        <v>20</v>
      </c>
    </row>
    <row r="157" spans="1:8">
      <c r="A157" s="515"/>
      <c r="B157" s="22">
        <v>0.7</v>
      </c>
      <c r="C157" s="22">
        <v>8.93</v>
      </c>
      <c r="D157" s="22">
        <v>6.2</v>
      </c>
      <c r="E157" s="22">
        <v>50.08</v>
      </c>
      <c r="F157" s="22">
        <v>847</v>
      </c>
      <c r="G157" s="22">
        <v>27</v>
      </c>
      <c r="H157" s="26">
        <v>20</v>
      </c>
    </row>
    <row r="158" spans="1:8">
      <c r="A158" s="515"/>
      <c r="B158" s="22">
        <v>0.8</v>
      </c>
      <c r="C158" s="22">
        <v>9.27</v>
      </c>
      <c r="D158" s="22">
        <v>6.58</v>
      </c>
      <c r="E158" s="22">
        <v>53.18</v>
      </c>
      <c r="F158" s="22">
        <v>882</v>
      </c>
      <c r="G158" s="22">
        <v>29</v>
      </c>
      <c r="H158" s="26">
        <v>21</v>
      </c>
    </row>
    <row r="159" spans="1:8">
      <c r="A159" s="515"/>
      <c r="B159" s="22">
        <v>0.9</v>
      </c>
      <c r="C159" s="22">
        <v>9.61</v>
      </c>
      <c r="D159" s="22">
        <v>7.01</v>
      </c>
      <c r="E159" s="22">
        <v>56.65</v>
      </c>
      <c r="F159" s="22">
        <v>912</v>
      </c>
      <c r="G159" s="22">
        <v>31</v>
      </c>
      <c r="H159" s="26">
        <v>21</v>
      </c>
    </row>
    <row r="160" spans="1:8">
      <c r="A160" s="515"/>
      <c r="B160" s="22">
        <v>1</v>
      </c>
      <c r="C160" s="22">
        <v>9.94</v>
      </c>
      <c r="D160" s="22">
        <v>7.53</v>
      </c>
      <c r="E160" s="22">
        <v>60.88</v>
      </c>
      <c r="F160" s="22">
        <v>947</v>
      </c>
      <c r="G160" s="22">
        <v>33</v>
      </c>
      <c r="H160" s="26">
        <v>22</v>
      </c>
    </row>
    <row r="161" spans="1:8">
      <c r="A161" s="515"/>
      <c r="B161" s="22">
        <v>1.1000000000000001</v>
      </c>
      <c r="C161" s="22">
        <v>10.28</v>
      </c>
      <c r="D161" s="22">
        <v>8.1</v>
      </c>
      <c r="E161" s="22">
        <v>65.48</v>
      </c>
      <c r="F161" s="22">
        <v>979</v>
      </c>
      <c r="G161" s="22">
        <v>34</v>
      </c>
      <c r="H161" s="26">
        <v>23</v>
      </c>
    </row>
    <row r="162" spans="1:8">
      <c r="A162" s="515"/>
      <c r="B162" s="22">
        <v>1.2</v>
      </c>
      <c r="C162" s="22">
        <v>10.62</v>
      </c>
      <c r="D162" s="22">
        <v>8.73</v>
      </c>
      <c r="E162" s="22">
        <v>70.540000000000006</v>
      </c>
      <c r="F162" s="22">
        <v>1011</v>
      </c>
      <c r="G162" s="22">
        <v>36</v>
      </c>
      <c r="H162" s="26">
        <v>23</v>
      </c>
    </row>
    <row r="163" spans="1:8">
      <c r="A163" s="515"/>
      <c r="B163" s="22">
        <v>1.3</v>
      </c>
      <c r="C163" s="22">
        <v>11</v>
      </c>
      <c r="D163" s="22">
        <v>9.3000000000000007</v>
      </c>
      <c r="G163" s="22">
        <v>37</v>
      </c>
      <c r="H163" s="31">
        <v>24</v>
      </c>
    </row>
    <row r="164" spans="1:8">
      <c r="A164" s="515"/>
      <c r="B164" s="22">
        <v>1.4</v>
      </c>
      <c r="C164" s="22">
        <v>11</v>
      </c>
      <c r="D164" s="22">
        <v>10.199999999999999</v>
      </c>
      <c r="G164" s="22">
        <v>38</v>
      </c>
      <c r="H164" s="31">
        <v>24</v>
      </c>
    </row>
    <row r="165" spans="1:8">
      <c r="A165" s="517"/>
      <c r="B165" s="29">
        <v>1.5</v>
      </c>
      <c r="C165" s="29">
        <v>12</v>
      </c>
      <c r="D165" s="29">
        <v>11</v>
      </c>
      <c r="E165" s="29"/>
      <c r="F165" s="29"/>
      <c r="G165" s="29">
        <v>40</v>
      </c>
      <c r="H165" s="32">
        <v>25</v>
      </c>
    </row>
    <row r="166" spans="1:8">
      <c r="A166" s="33"/>
      <c r="B166" s="33"/>
      <c r="C166" s="33"/>
      <c r="D166" s="33"/>
      <c r="E166" s="33"/>
      <c r="F166" s="33"/>
      <c r="G166" s="33"/>
      <c r="H166" s="34"/>
    </row>
    <row r="167" spans="1:8">
      <c r="H167" s="17"/>
    </row>
    <row r="168" spans="1:8">
      <c r="H168" s="17"/>
    </row>
    <row r="169" spans="1:8">
      <c r="H169" s="17"/>
    </row>
    <row r="170" spans="1:8">
      <c r="H170" s="17"/>
    </row>
    <row r="171" spans="1:8">
      <c r="H171" s="17"/>
    </row>
    <row r="172" spans="1:8">
      <c r="H172" s="17"/>
    </row>
    <row r="173" spans="1:8">
      <c r="H173" s="17"/>
    </row>
    <row r="174" spans="1:8">
      <c r="H174" s="17"/>
    </row>
    <row r="175" spans="1:8">
      <c r="H175" s="17"/>
    </row>
    <row r="176" spans="1:8">
      <c r="H176" s="17"/>
    </row>
    <row r="177" spans="8:8">
      <c r="H177" s="17"/>
    </row>
    <row r="178" spans="8:8">
      <c r="H178" s="17"/>
    </row>
    <row r="179" spans="8:8">
      <c r="H179" s="17"/>
    </row>
    <row r="180" spans="8:8">
      <c r="H180" s="17"/>
    </row>
    <row r="181" spans="8:8">
      <c r="H181" s="17"/>
    </row>
    <row r="182" spans="8:8">
      <c r="H182" s="17"/>
    </row>
    <row r="183" spans="8:8">
      <c r="H183" s="17"/>
    </row>
    <row r="184" spans="8:8">
      <c r="H184" s="17"/>
    </row>
    <row r="185" spans="8:8">
      <c r="H185" s="17"/>
    </row>
    <row r="186" spans="8:8">
      <c r="H186" s="17"/>
    </row>
    <row r="187" spans="8:8">
      <c r="H187" s="17"/>
    </row>
    <row r="188" spans="8:8">
      <c r="H188" s="17"/>
    </row>
    <row r="189" spans="8:8">
      <c r="H189" s="17"/>
    </row>
    <row r="190" spans="8:8">
      <c r="H190" s="17"/>
    </row>
    <row r="191" spans="8:8">
      <c r="H191" s="17"/>
    </row>
    <row r="192" spans="8:8">
      <c r="H192" s="17"/>
    </row>
    <row r="193" spans="8:8">
      <c r="H193" s="17"/>
    </row>
    <row r="194" spans="8:8">
      <c r="H194" s="17"/>
    </row>
    <row r="195" spans="8:8">
      <c r="H195" s="17"/>
    </row>
    <row r="196" spans="8:8">
      <c r="H196" s="17"/>
    </row>
    <row r="197" spans="8:8">
      <c r="H197" s="17"/>
    </row>
    <row r="198" spans="8:8">
      <c r="H198" s="17"/>
    </row>
  </sheetData>
  <mergeCells count="15">
    <mergeCell ref="A108:A118"/>
    <mergeCell ref="A119:A129"/>
    <mergeCell ref="A130:A140"/>
    <mergeCell ref="A141:A151"/>
    <mergeCell ref="A152:A165"/>
    <mergeCell ref="A53:A63"/>
    <mergeCell ref="A64:A74"/>
    <mergeCell ref="A75:A85"/>
    <mergeCell ref="A86:A96"/>
    <mergeCell ref="A97:A107"/>
    <mergeCell ref="A2:A8"/>
    <mergeCell ref="A9:A19"/>
    <mergeCell ref="A20:A30"/>
    <mergeCell ref="A31:A41"/>
    <mergeCell ref="A42:A52"/>
  </mergeCells>
  <phoneticPr fontId="5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B16" sqref="B16"/>
    </sheetView>
  </sheetViews>
  <sheetFormatPr defaultColWidth="9" defaultRowHeight="13.8"/>
  <cols>
    <col min="1" max="1" width="20.88671875" customWidth="1"/>
    <col min="9" max="9" width="16" customWidth="1"/>
  </cols>
  <sheetData>
    <row r="1" spans="1:14">
      <c r="I1" s="17" t="s">
        <v>287</v>
      </c>
      <c r="J1" s="17" t="s">
        <v>288</v>
      </c>
      <c r="K1" s="17" t="s">
        <v>289</v>
      </c>
      <c r="L1" s="17" t="s">
        <v>269</v>
      </c>
      <c r="M1" s="17" t="s">
        <v>44</v>
      </c>
    </row>
    <row r="2" spans="1:14">
      <c r="B2" s="521" t="s">
        <v>290</v>
      </c>
      <c r="C2" s="521"/>
      <c r="D2" s="521"/>
      <c r="E2" s="521"/>
      <c r="F2" s="521"/>
      <c r="I2" s="17" t="s">
        <v>291</v>
      </c>
      <c r="J2" s="17">
        <v>11.63</v>
      </c>
      <c r="K2" s="17">
        <v>1075</v>
      </c>
      <c r="L2" s="17">
        <v>42</v>
      </c>
      <c r="M2" s="17">
        <v>24.5</v>
      </c>
    </row>
    <row r="3" spans="1:14">
      <c r="A3" s="17"/>
      <c r="B3" s="17" t="s">
        <v>292</v>
      </c>
      <c r="C3" s="17" t="s">
        <v>293</v>
      </c>
      <c r="D3" s="17" t="s">
        <v>231</v>
      </c>
      <c r="E3" s="17" t="s">
        <v>232</v>
      </c>
      <c r="F3" s="17" t="s">
        <v>233</v>
      </c>
      <c r="I3" t="s">
        <v>294</v>
      </c>
      <c r="J3" s="21">
        <v>8866.4794000000002</v>
      </c>
      <c r="K3" s="21">
        <v>1293.75</v>
      </c>
      <c r="L3" s="21">
        <v>12.742000000000001</v>
      </c>
      <c r="M3" s="21">
        <v>36.351500000000001</v>
      </c>
    </row>
    <row r="4" spans="1:14">
      <c r="A4" s="17"/>
      <c r="B4" s="18" t="s">
        <v>18</v>
      </c>
      <c r="C4" s="18">
        <v>88.4</v>
      </c>
      <c r="D4" s="18">
        <v>8.6</v>
      </c>
      <c r="E4" s="18">
        <v>2.1999999999999999E-2</v>
      </c>
      <c r="F4" s="18">
        <v>0.27</v>
      </c>
      <c r="K4">
        <f>K3-K2</f>
        <v>218.75</v>
      </c>
      <c r="L4">
        <f t="shared" ref="L4:M4" si="0">L3-L2</f>
        <v>-29.257999999999999</v>
      </c>
      <c r="M4">
        <f t="shared" si="0"/>
        <v>11.851500000000001</v>
      </c>
    </row>
    <row r="5" spans="1:14">
      <c r="A5" s="17"/>
      <c r="B5" s="19">
        <v>59</v>
      </c>
      <c r="C5" s="17">
        <f>(B5*500)/100*C4</f>
        <v>26078</v>
      </c>
      <c r="D5" s="17">
        <f>(B5*500)/100*D4</f>
        <v>2537</v>
      </c>
      <c r="E5" s="17">
        <f>(B5*500)/100*E4</f>
        <v>6.4899999999999993</v>
      </c>
      <c r="F5" s="17">
        <f>(B5*500)/100*F4</f>
        <v>79.650000000000006</v>
      </c>
    </row>
    <row r="6" spans="1:14">
      <c r="A6" s="17"/>
      <c r="B6" s="18" t="s">
        <v>40</v>
      </c>
      <c r="C6" s="18">
        <v>90.6</v>
      </c>
      <c r="D6" s="18">
        <v>43</v>
      </c>
      <c r="E6" s="18">
        <v>0.32</v>
      </c>
      <c r="F6" s="18">
        <v>0.55000000000000004</v>
      </c>
    </row>
    <row r="7" spans="1:14">
      <c r="A7" s="17"/>
      <c r="B7" s="19">
        <v>19</v>
      </c>
      <c r="C7" s="17">
        <f>(B7*500)/100*C6</f>
        <v>8607</v>
      </c>
      <c r="D7" s="17">
        <f>(B7*500)/100*D6</f>
        <v>4085</v>
      </c>
      <c r="E7" s="17">
        <f>(B7*500)/100*E6</f>
        <v>30.400000000000002</v>
      </c>
      <c r="F7" s="17">
        <f>(B7*500)/100*F6</f>
        <v>52.250000000000007</v>
      </c>
    </row>
    <row r="8" spans="1:14">
      <c r="A8" s="17"/>
      <c r="B8" s="18" t="s">
        <v>295</v>
      </c>
      <c r="C8" s="18">
        <v>90</v>
      </c>
      <c r="D8" s="18">
        <v>8.5</v>
      </c>
      <c r="E8" s="18"/>
      <c r="F8" s="18"/>
    </row>
    <row r="9" spans="1:14">
      <c r="A9" s="17"/>
      <c r="B9" s="19">
        <v>0</v>
      </c>
      <c r="C9" s="17">
        <f>(B9*500)/100*C8</f>
        <v>0</v>
      </c>
      <c r="D9" s="17">
        <f>(B9*500)/100*D8</f>
        <v>0</v>
      </c>
      <c r="E9" s="17"/>
      <c r="F9" s="17"/>
    </row>
    <row r="10" spans="1:14">
      <c r="A10" s="17"/>
      <c r="B10" s="18" t="s">
        <v>20</v>
      </c>
      <c r="C10" s="18">
        <v>88.6</v>
      </c>
      <c r="D10" s="18">
        <v>14.4</v>
      </c>
      <c r="E10" s="18">
        <v>0.2</v>
      </c>
      <c r="F10" s="18">
        <v>0.78</v>
      </c>
    </row>
    <row r="11" spans="1:14">
      <c r="A11" s="17"/>
      <c r="B11" s="19">
        <v>17</v>
      </c>
      <c r="C11" s="17">
        <f>(B11*500)/100*C10</f>
        <v>7530.9999999999991</v>
      </c>
      <c r="D11" s="17">
        <f>(B11*500)/100*D10</f>
        <v>1224</v>
      </c>
      <c r="E11" s="17">
        <f>(B11*500)/100*E10</f>
        <v>17</v>
      </c>
      <c r="F11" s="17">
        <f>(B11*500)/100*F10</f>
        <v>66.3</v>
      </c>
    </row>
    <row r="12" spans="1:14">
      <c r="A12" s="17"/>
      <c r="B12" s="18" t="s">
        <v>42</v>
      </c>
      <c r="C12" s="18">
        <v>58</v>
      </c>
      <c r="D12" s="18">
        <v>12</v>
      </c>
      <c r="E12" s="18">
        <v>20</v>
      </c>
      <c r="F12" s="18">
        <v>10</v>
      </c>
    </row>
    <row r="13" spans="1:14">
      <c r="A13" s="17"/>
      <c r="B13" s="19">
        <v>0</v>
      </c>
      <c r="C13" s="17">
        <f>(B13*500)/100*C12</f>
        <v>0</v>
      </c>
      <c r="D13" s="17">
        <f>(B13*500)/100*D12</f>
        <v>0</v>
      </c>
      <c r="E13" s="17">
        <f>(B13*500)/100*E12</f>
        <v>0</v>
      </c>
      <c r="F13" s="17">
        <f>(B13*500)/100*F12</f>
        <v>0</v>
      </c>
      <c r="J13" s="17" t="s">
        <v>292</v>
      </c>
      <c r="K13" s="17" t="s">
        <v>288</v>
      </c>
      <c r="L13" s="17" t="s">
        <v>289</v>
      </c>
      <c r="M13" s="17" t="s">
        <v>269</v>
      </c>
      <c r="N13" s="17" t="s">
        <v>44</v>
      </c>
    </row>
    <row r="14" spans="1:14" ht="18.600000000000001" customHeight="1">
      <c r="A14" s="17" t="s">
        <v>296</v>
      </c>
      <c r="B14" s="18" t="s">
        <v>113</v>
      </c>
      <c r="C14" s="18">
        <v>63</v>
      </c>
      <c r="D14" s="18"/>
      <c r="E14" s="18">
        <v>24</v>
      </c>
      <c r="F14" s="18">
        <v>13</v>
      </c>
      <c r="I14">
        <v>1</v>
      </c>
      <c r="J14" s="18" t="s">
        <v>18</v>
      </c>
      <c r="K14" s="18">
        <v>88.4</v>
      </c>
      <c r="L14" s="18">
        <v>8.6</v>
      </c>
      <c r="M14" s="18">
        <v>0.08</v>
      </c>
      <c r="N14" s="18">
        <v>0.21</v>
      </c>
    </row>
    <row r="15" spans="1:14">
      <c r="A15" s="17"/>
      <c r="B15" s="19">
        <v>0</v>
      </c>
      <c r="C15" s="17">
        <f>(B15*500)/100*C14</f>
        <v>0</v>
      </c>
      <c r="D15" s="17">
        <f>(B15*500)/100*D14</f>
        <v>0</v>
      </c>
      <c r="E15" s="17">
        <f>(B15*500)/100*E14</f>
        <v>0</v>
      </c>
      <c r="F15" s="17">
        <f>(B15*500)/100*F14</f>
        <v>0</v>
      </c>
      <c r="J15" s="19">
        <f>I14*0.6*0.59</f>
        <v>0.35399999999999998</v>
      </c>
      <c r="K15" s="17">
        <f>(J15*500)/100*K14</f>
        <v>156.46800000000002</v>
      </c>
      <c r="L15" s="17">
        <f>(J15*500)/100*L14</f>
        <v>15.222</v>
      </c>
      <c r="M15" s="17">
        <f>(J15*500)/100*M14</f>
        <v>0.1416</v>
      </c>
      <c r="N15" s="17">
        <f>(J15*500)/100*N14</f>
        <v>0.37169999999999997</v>
      </c>
    </row>
    <row r="16" spans="1:14">
      <c r="A16" s="20" t="s">
        <v>297</v>
      </c>
      <c r="B16" s="20">
        <f>B15+B13+B11+B9+B7+B5</f>
        <v>95</v>
      </c>
      <c r="C16" s="20">
        <f>C15+C13+C11+C9+C7+C5</f>
        <v>42216</v>
      </c>
      <c r="D16" s="20">
        <f t="shared" ref="D16:F16" si="1">D15+D13+D11+D9+D7+D5</f>
        <v>7846</v>
      </c>
      <c r="E16" s="20">
        <f t="shared" si="1"/>
        <v>53.890000000000008</v>
      </c>
      <c r="F16" s="20">
        <f t="shared" si="1"/>
        <v>198.20000000000002</v>
      </c>
      <c r="J16" s="18" t="s">
        <v>40</v>
      </c>
      <c r="K16" s="18">
        <v>90.6</v>
      </c>
      <c r="L16" s="18">
        <v>43</v>
      </c>
      <c r="M16" s="18">
        <v>0.32</v>
      </c>
      <c r="N16" s="18">
        <v>0.55000000000000004</v>
      </c>
    </row>
    <row r="17" spans="1:14">
      <c r="A17" t="s">
        <v>298</v>
      </c>
      <c r="C17">
        <v>4585</v>
      </c>
      <c r="D17">
        <v>486</v>
      </c>
      <c r="E17">
        <v>16</v>
      </c>
      <c r="F17">
        <v>16</v>
      </c>
      <c r="J17" s="19">
        <f>I14*0.6*0.08</f>
        <v>4.8000000000000001E-2</v>
      </c>
      <c r="K17" s="17">
        <f>(J17*500)/100*K16</f>
        <v>21.743999999999996</v>
      </c>
      <c r="L17" s="17">
        <f>(J17*500)/100*L16</f>
        <v>10.32</v>
      </c>
      <c r="M17" s="17">
        <f>(J17*500)/100*M16</f>
        <v>7.6799999999999993E-2</v>
      </c>
      <c r="N17" s="17">
        <f>(J17*500)/100*N16</f>
        <v>0.13200000000000001</v>
      </c>
    </row>
    <row r="18" spans="1:14">
      <c r="A18" t="s">
        <v>299</v>
      </c>
      <c r="C18">
        <f>C16/(B15+B13+B11+B9+B7+B5)</f>
        <v>444.37894736842105</v>
      </c>
      <c r="D18">
        <f>D16/(B15+B13+B11+B9+B7+B5)</f>
        <v>82.589473684210532</v>
      </c>
      <c r="E18">
        <f>E16/(B15+B13+B11+B9+B7+B5)</f>
        <v>0.56726315789473691</v>
      </c>
      <c r="F18">
        <f>F16/(B15+B13+B11+B9+B7+B5)</f>
        <v>2.0863157894736846</v>
      </c>
      <c r="J18" s="19"/>
      <c r="K18" s="17"/>
      <c r="L18" s="17"/>
      <c r="M18" s="17"/>
      <c r="N18" s="17"/>
    </row>
    <row r="19" spans="1:14">
      <c r="A19" s="7" t="s">
        <v>300</v>
      </c>
      <c r="B19">
        <v>4</v>
      </c>
      <c r="C19">
        <f>C17/B19</f>
        <v>1146.25</v>
      </c>
      <c r="D19">
        <f>D17/B19</f>
        <v>121.5</v>
      </c>
      <c r="E19">
        <f>E17/B19</f>
        <v>4</v>
      </c>
      <c r="F19">
        <f>F17/B19</f>
        <v>4</v>
      </c>
      <c r="J19" s="18" t="s">
        <v>20</v>
      </c>
      <c r="K19" s="18">
        <v>88.6</v>
      </c>
      <c r="L19" s="18">
        <v>14.4</v>
      </c>
      <c r="M19" s="18">
        <v>0.2</v>
      </c>
      <c r="N19" s="18">
        <v>0.78</v>
      </c>
    </row>
    <row r="20" spans="1:14">
      <c r="A20" t="s">
        <v>301</v>
      </c>
      <c r="C20">
        <f>C18-C19</f>
        <v>-701.871052631579</v>
      </c>
      <c r="D20">
        <f t="shared" ref="D20:F20" si="2">D18-D19</f>
        <v>-38.910526315789468</v>
      </c>
      <c r="E20">
        <f t="shared" si="2"/>
        <v>-3.4327368421052631</v>
      </c>
      <c r="F20">
        <f t="shared" si="2"/>
        <v>-1.9136842105263154</v>
      </c>
      <c r="J20" s="19">
        <f>I14*0.6*0.19</f>
        <v>0.11399999999999999</v>
      </c>
      <c r="K20" s="17">
        <f>(J20*500)/100*K19</f>
        <v>50.501999999999995</v>
      </c>
      <c r="L20" s="17">
        <f>(J20*500)/100*L19</f>
        <v>8.2080000000000002</v>
      </c>
      <c r="M20" s="17">
        <f>(J20*500)/100*M19</f>
        <v>0.11399999999999999</v>
      </c>
      <c r="N20" s="17">
        <f>(J20*500)/100*N19</f>
        <v>0.4446</v>
      </c>
    </row>
    <row r="21" spans="1:14">
      <c r="J21" s="18" t="s">
        <v>81</v>
      </c>
      <c r="K21" s="18">
        <v>37.700000000000003</v>
      </c>
      <c r="L21" s="18">
        <v>9.3000000000000007</v>
      </c>
      <c r="M21" s="18"/>
      <c r="N21" s="18"/>
    </row>
    <row r="22" spans="1:14">
      <c r="J22" s="19">
        <f>I14*0.4*0.4</f>
        <v>0.16000000000000003</v>
      </c>
      <c r="K22" s="17"/>
      <c r="L22" s="17"/>
      <c r="M22" s="17"/>
      <c r="N22" s="17"/>
    </row>
    <row r="23" spans="1:14">
      <c r="J23" s="18" t="s">
        <v>84</v>
      </c>
      <c r="K23" s="18">
        <v>90</v>
      </c>
      <c r="L23" s="18">
        <v>5.9</v>
      </c>
      <c r="M23" s="18"/>
      <c r="N23" s="18"/>
    </row>
    <row r="24" spans="1:14">
      <c r="J24" s="19">
        <f>I14*0.4*0.6</f>
        <v>0.24</v>
      </c>
      <c r="K24" s="17"/>
      <c r="L24" s="17"/>
      <c r="M24" s="17"/>
      <c r="N24" s="17"/>
    </row>
  </sheetData>
  <mergeCells count="1">
    <mergeCell ref="B2:F2"/>
  </mergeCells>
  <phoneticPr fontId="52"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ColWidth="9" defaultRowHeight="13.8"/>
  <cols>
    <col min="1" max="1" width="97.21875" customWidth="1"/>
  </cols>
  <sheetData>
    <row r="1" spans="1:1" ht="151.80000000000001">
      <c r="A1" s="2" t="s">
        <v>302</v>
      </c>
    </row>
  </sheetData>
  <phoneticPr fontId="5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5" workbookViewId="0">
      <selection activeCell="B10" sqref="B10"/>
    </sheetView>
  </sheetViews>
  <sheetFormatPr defaultColWidth="5.5546875" defaultRowHeight="52.8" customHeight="1"/>
  <cols>
    <col min="1" max="1" width="10.77734375" style="15" customWidth="1"/>
    <col min="2" max="2" width="104.44140625" style="6" customWidth="1"/>
    <col min="3" max="3" width="10.77734375" style="15" customWidth="1"/>
    <col min="4" max="16384" width="5.5546875" style="15"/>
  </cols>
  <sheetData>
    <row r="1" spans="1:3" s="14" customFormat="1" ht="20.399999999999999">
      <c r="A1" s="14" t="s">
        <v>303</v>
      </c>
      <c r="B1" s="16" t="s">
        <v>304</v>
      </c>
      <c r="C1" s="14" t="s">
        <v>305</v>
      </c>
    </row>
    <row r="2" spans="1:3" ht="41.4">
      <c r="A2" s="15" t="s">
        <v>20</v>
      </c>
      <c r="B2" s="6" t="s">
        <v>306</v>
      </c>
      <c r="C2" s="15" t="s">
        <v>307</v>
      </c>
    </row>
    <row r="3" spans="1:3" ht="52.8" customHeight="1">
      <c r="A3" s="15" t="s">
        <v>308</v>
      </c>
      <c r="B3" s="7" t="s">
        <v>309</v>
      </c>
    </row>
    <row r="4" spans="1:3" ht="52.8" customHeight="1">
      <c r="A4" s="15" t="s">
        <v>40</v>
      </c>
      <c r="B4" s="6" t="s">
        <v>310</v>
      </c>
    </row>
    <row r="5" spans="1:3" ht="96.6">
      <c r="A5" s="15" t="s">
        <v>68</v>
      </c>
      <c r="B5" s="6" t="s">
        <v>311</v>
      </c>
    </row>
    <row r="6" spans="1:3" ht="52.8" customHeight="1">
      <c r="A6" s="15" t="s">
        <v>312</v>
      </c>
      <c r="B6" s="6" t="s">
        <v>313</v>
      </c>
    </row>
    <row r="7" spans="1:3" ht="52.8" customHeight="1">
      <c r="A7" s="15" t="s">
        <v>42</v>
      </c>
      <c r="B7" s="6" t="s">
        <v>314</v>
      </c>
    </row>
    <row r="8" spans="1:3" ht="52.8" customHeight="1">
      <c r="A8" s="15" t="s">
        <v>315</v>
      </c>
      <c r="B8" s="6" t="s">
        <v>316</v>
      </c>
    </row>
    <row r="9" spans="1:3" ht="52.8" customHeight="1">
      <c r="A9" s="15" t="s">
        <v>317</v>
      </c>
      <c r="B9" s="6" t="s">
        <v>318</v>
      </c>
    </row>
    <row r="10" spans="1:3" ht="52.8" customHeight="1">
      <c r="B10" s="6" t="s">
        <v>319</v>
      </c>
    </row>
  </sheetData>
  <phoneticPr fontId="5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topLeftCell="D9" workbookViewId="0">
      <selection activeCell="F13" sqref="F13:G13"/>
    </sheetView>
  </sheetViews>
  <sheetFormatPr defaultColWidth="15.77734375" defaultRowHeight="13.8"/>
  <cols>
    <col min="1" max="1" width="9.33203125" style="5" customWidth="1"/>
    <col min="2" max="3" width="26.44140625" style="6" customWidth="1"/>
    <col min="4" max="4" width="2.5546875" style="7" customWidth="1"/>
    <col min="5" max="5" width="9.21875" style="5" customWidth="1"/>
    <col min="6" max="7" width="28.5546875" style="6" customWidth="1"/>
    <col min="8" max="16384" width="15.77734375" style="7"/>
  </cols>
  <sheetData>
    <row r="2" spans="1:7" s="1" customFormat="1" ht="24.6" customHeight="1">
      <c r="A2" s="522" t="s">
        <v>63</v>
      </c>
      <c r="B2" s="523"/>
      <c r="C2" s="524"/>
      <c r="E2" s="522" t="s">
        <v>1</v>
      </c>
      <c r="F2" s="523"/>
      <c r="G2" s="524"/>
    </row>
    <row r="3" spans="1:7" s="2" customFormat="1" ht="59.4" customHeight="1">
      <c r="A3" s="525" t="s">
        <v>320</v>
      </c>
      <c r="B3" s="526"/>
      <c r="C3" s="527"/>
      <c r="E3" s="525" t="s">
        <v>321</v>
      </c>
      <c r="F3" s="526"/>
      <c r="G3" s="527"/>
    </row>
    <row r="4" spans="1:7" s="3" customFormat="1" ht="17.399999999999999">
      <c r="A4" s="9" t="s">
        <v>322</v>
      </c>
      <c r="B4" s="528" t="s">
        <v>323</v>
      </c>
      <c r="C4" s="529"/>
      <c r="E4" s="9" t="s">
        <v>322</v>
      </c>
      <c r="F4" s="528" t="s">
        <v>323</v>
      </c>
      <c r="G4" s="529"/>
    </row>
    <row r="5" spans="1:7" s="2" customFormat="1" ht="34.799999999999997" customHeight="1">
      <c r="A5" s="11" t="s">
        <v>83</v>
      </c>
      <c r="B5" s="526" t="s">
        <v>324</v>
      </c>
      <c r="C5" s="527"/>
      <c r="E5" s="11" t="s">
        <v>7</v>
      </c>
      <c r="F5" s="526" t="s">
        <v>325</v>
      </c>
      <c r="G5" s="527"/>
    </row>
    <row r="6" spans="1:7" ht="42" customHeight="1">
      <c r="A6" s="11" t="s">
        <v>84</v>
      </c>
      <c r="B6" s="530" t="s">
        <v>326</v>
      </c>
      <c r="C6" s="531"/>
      <c r="E6" s="12" t="s">
        <v>64</v>
      </c>
      <c r="F6" s="526" t="s">
        <v>327</v>
      </c>
      <c r="G6" s="527"/>
    </row>
    <row r="7" spans="1:7" ht="44.4" customHeight="1">
      <c r="A7" s="11" t="s">
        <v>328</v>
      </c>
      <c r="B7" s="530" t="s">
        <v>329</v>
      </c>
      <c r="C7" s="531"/>
      <c r="E7" s="515" t="s">
        <v>8</v>
      </c>
      <c r="F7" s="526" t="s">
        <v>330</v>
      </c>
      <c r="G7" s="527"/>
    </row>
    <row r="8" spans="1:7" ht="57.6" customHeight="1">
      <c r="A8" s="13" t="s">
        <v>331</v>
      </c>
      <c r="B8" s="532" t="s">
        <v>332</v>
      </c>
      <c r="C8" s="533"/>
      <c r="E8" s="517"/>
      <c r="F8" s="536"/>
      <c r="G8" s="537"/>
    </row>
    <row r="9" spans="1:7" ht="16.8" customHeight="1"/>
    <row r="10" spans="1:7" ht="20.399999999999999">
      <c r="A10" s="522" t="s">
        <v>62</v>
      </c>
      <c r="B10" s="523"/>
      <c r="C10" s="524"/>
      <c r="E10" s="522" t="s">
        <v>333</v>
      </c>
      <c r="F10" s="523"/>
      <c r="G10" s="524"/>
    </row>
    <row r="11" spans="1:7" ht="69.599999999999994" customHeight="1">
      <c r="A11" s="525" t="s">
        <v>334</v>
      </c>
      <c r="B11" s="526"/>
      <c r="C11" s="527"/>
      <c r="E11" s="525" t="s">
        <v>335</v>
      </c>
      <c r="F11" s="526"/>
      <c r="G11" s="527"/>
    </row>
    <row r="12" spans="1:7" s="4" customFormat="1" ht="17.399999999999999">
      <c r="A12" s="9" t="s">
        <v>322</v>
      </c>
      <c r="B12" s="528" t="s">
        <v>323</v>
      </c>
      <c r="C12" s="529"/>
      <c r="E12" s="9" t="s">
        <v>322</v>
      </c>
      <c r="F12" s="528" t="s">
        <v>323</v>
      </c>
      <c r="G12" s="529"/>
    </row>
    <row r="13" spans="1:7" ht="41.4" customHeight="1">
      <c r="A13" s="11" t="s">
        <v>336</v>
      </c>
      <c r="B13" s="526" t="s">
        <v>337</v>
      </c>
      <c r="C13" s="527"/>
      <c r="E13" s="11" t="s">
        <v>338</v>
      </c>
      <c r="F13" s="526" t="s">
        <v>339</v>
      </c>
      <c r="G13" s="527"/>
    </row>
    <row r="14" spans="1:7" ht="41.4" customHeight="1">
      <c r="A14" s="5" t="s">
        <v>340</v>
      </c>
      <c r="B14" s="530" t="s">
        <v>341</v>
      </c>
      <c r="C14" s="531"/>
      <c r="E14" s="12" t="s">
        <v>60</v>
      </c>
      <c r="F14" s="526" t="s">
        <v>342</v>
      </c>
      <c r="G14" s="527"/>
    </row>
    <row r="15" spans="1:7" ht="41.4" customHeight="1">
      <c r="A15" s="11"/>
      <c r="B15" s="530"/>
      <c r="C15" s="531"/>
      <c r="E15" s="534" t="s">
        <v>2</v>
      </c>
      <c r="F15" s="526" t="s">
        <v>343</v>
      </c>
      <c r="G15" s="527"/>
    </row>
    <row r="16" spans="1:7" ht="41.4" customHeight="1">
      <c r="A16" s="13"/>
      <c r="B16" s="532"/>
      <c r="C16" s="533"/>
      <c r="E16" s="535"/>
      <c r="F16" s="536"/>
      <c r="G16" s="537"/>
    </row>
    <row r="18" spans="1:7" ht="20.399999999999999">
      <c r="A18" s="522" t="s">
        <v>4</v>
      </c>
      <c r="B18" s="523"/>
      <c r="C18" s="524"/>
    </row>
    <row r="19" spans="1:7" ht="40.799999999999997" customHeight="1">
      <c r="A19" s="525" t="s">
        <v>344</v>
      </c>
      <c r="B19" s="526"/>
      <c r="C19" s="527"/>
    </row>
    <row r="20" spans="1:7" s="4" customFormat="1" ht="17.399999999999999">
      <c r="A20" s="9" t="s">
        <v>322</v>
      </c>
      <c r="B20" s="528" t="s">
        <v>323</v>
      </c>
      <c r="C20" s="529"/>
      <c r="E20" s="5"/>
      <c r="F20" s="5"/>
      <c r="G20" s="5"/>
    </row>
    <row r="21" spans="1:7" ht="43.8" customHeight="1">
      <c r="A21" s="11" t="s">
        <v>10</v>
      </c>
      <c r="B21" s="526" t="s">
        <v>345</v>
      </c>
      <c r="C21" s="527"/>
    </row>
    <row r="22" spans="1:7" ht="70.8" customHeight="1">
      <c r="A22" s="11" t="s">
        <v>346</v>
      </c>
      <c r="B22" s="526" t="s">
        <v>347</v>
      </c>
      <c r="C22" s="527"/>
    </row>
    <row r="23" spans="1:7" ht="43.8" customHeight="1">
      <c r="A23" s="11" t="s">
        <v>348</v>
      </c>
      <c r="B23" s="526" t="s">
        <v>349</v>
      </c>
      <c r="C23" s="527"/>
    </row>
    <row r="24" spans="1:7" ht="43.8" customHeight="1">
      <c r="A24" s="11" t="s">
        <v>3</v>
      </c>
      <c r="B24" s="526" t="s">
        <v>350</v>
      </c>
      <c r="C24" s="527"/>
    </row>
    <row r="25" spans="1:7" ht="27.6" customHeight="1">
      <c r="A25" s="11" t="s">
        <v>5</v>
      </c>
      <c r="B25" s="526" t="s">
        <v>351</v>
      </c>
      <c r="C25" s="527"/>
    </row>
    <row r="26" spans="1:7" ht="41.4">
      <c r="A26" s="11" t="s">
        <v>352</v>
      </c>
      <c r="B26" s="526" t="s">
        <v>353</v>
      </c>
      <c r="C26" s="527"/>
    </row>
    <row r="27" spans="1:7" ht="41.4">
      <c r="A27" s="13" t="s">
        <v>354</v>
      </c>
      <c r="B27" s="532"/>
      <c r="C27" s="533"/>
    </row>
  </sheetData>
  <mergeCells count="38">
    <mergeCell ref="B26:C26"/>
    <mergeCell ref="B27:C27"/>
    <mergeCell ref="E7:E8"/>
    <mergeCell ref="E15:E16"/>
    <mergeCell ref="F15:G16"/>
    <mergeCell ref="F7:G8"/>
    <mergeCell ref="B21:C21"/>
    <mergeCell ref="B22:C22"/>
    <mergeCell ref="B23:C23"/>
    <mergeCell ref="B24:C24"/>
    <mergeCell ref="B25:C25"/>
    <mergeCell ref="B15:C15"/>
    <mergeCell ref="B16:C16"/>
    <mergeCell ref="A18:C18"/>
    <mergeCell ref="A19:C19"/>
    <mergeCell ref="B20:C20"/>
    <mergeCell ref="B12:C12"/>
    <mergeCell ref="F12:G12"/>
    <mergeCell ref="B13:C13"/>
    <mergeCell ref="F13:G13"/>
    <mergeCell ref="B14:C14"/>
    <mergeCell ref="F14:G14"/>
    <mergeCell ref="B8:C8"/>
    <mergeCell ref="A10:C10"/>
    <mergeCell ref="E10:G10"/>
    <mergeCell ref="A11:C11"/>
    <mergeCell ref="E11:G11"/>
    <mergeCell ref="B5:C5"/>
    <mergeCell ref="F5:G5"/>
    <mergeCell ref="B6:C6"/>
    <mergeCell ref="F6:G6"/>
    <mergeCell ref="B7:C7"/>
    <mergeCell ref="A2:C2"/>
    <mergeCell ref="E2:G2"/>
    <mergeCell ref="A3:C3"/>
    <mergeCell ref="E3:G3"/>
    <mergeCell ref="B4:C4"/>
    <mergeCell ref="F4:G4"/>
  </mergeCells>
  <phoneticPr fontId="5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opLeftCell="K1" workbookViewId="0">
      <selection activeCell="L5" sqref="L5"/>
    </sheetView>
  </sheetViews>
  <sheetFormatPr defaultColWidth="8.88671875" defaultRowHeight="13.8"/>
  <cols>
    <col min="1" max="1" width="15.109375" style="410" customWidth="1"/>
    <col min="2" max="2" width="8.6640625" style="411" customWidth="1"/>
    <col min="3" max="3" width="12.88671875" style="411" customWidth="1"/>
    <col min="4" max="7" width="8.88671875" style="410"/>
    <col min="8" max="8" width="8.109375" style="410" customWidth="1"/>
    <col min="9" max="9" width="9.5546875" style="410" customWidth="1"/>
    <col min="10" max="10" width="11.33203125" style="410" customWidth="1"/>
    <col min="11" max="11" width="6.88671875" style="410" customWidth="1"/>
    <col min="12" max="16" width="8.88671875" style="410"/>
    <col min="17" max="17" width="17.77734375" style="410" customWidth="1"/>
    <col min="18" max="18" width="17.5546875" style="410" customWidth="1"/>
    <col min="19" max="19" width="9.44140625" style="410" customWidth="1"/>
    <col min="20" max="21" width="10.5546875" style="410" customWidth="1"/>
    <col min="22" max="23" width="8.88671875" style="410"/>
    <col min="24" max="25" width="17.77734375" style="410" customWidth="1"/>
    <col min="26" max="29" width="8.88671875" style="410"/>
    <col min="30" max="16384" width="8.88671875" style="289"/>
  </cols>
  <sheetData>
    <row r="1" spans="1:29" s="286" customFormat="1">
      <c r="A1" s="453" t="s">
        <v>59</v>
      </c>
      <c r="B1" s="454"/>
      <c r="C1" s="454"/>
      <c r="D1" s="454"/>
      <c r="E1" s="454"/>
      <c r="F1" s="454"/>
      <c r="G1" s="454"/>
      <c r="H1" s="454"/>
      <c r="I1" s="454"/>
      <c r="J1" s="454"/>
      <c r="K1" s="293"/>
      <c r="L1" s="293"/>
      <c r="M1" s="311"/>
      <c r="N1" s="311"/>
      <c r="O1" s="330"/>
      <c r="P1" s="330"/>
      <c r="Q1" s="312"/>
      <c r="R1" s="312"/>
      <c r="S1" s="312"/>
      <c r="T1" s="312"/>
      <c r="U1" s="312"/>
      <c r="V1" s="329"/>
      <c r="W1" s="416"/>
      <c r="X1" s="331"/>
      <c r="Y1" s="331"/>
      <c r="Z1" s="332"/>
      <c r="AA1" s="332"/>
      <c r="AB1" s="332"/>
      <c r="AC1" s="333"/>
    </row>
    <row r="2" spans="1:29" s="286" customFormat="1" ht="13.2" customHeight="1">
      <c r="A2" s="294"/>
      <c r="B2" s="295"/>
      <c r="C2" s="295"/>
      <c r="D2" s="455" t="s">
        <v>1</v>
      </c>
      <c r="E2" s="455"/>
      <c r="F2" s="455"/>
      <c r="G2" s="456" t="s">
        <v>60</v>
      </c>
      <c r="H2" s="456"/>
      <c r="I2" s="456"/>
      <c r="J2" s="456"/>
      <c r="K2" s="457"/>
      <c r="L2" s="457"/>
      <c r="M2" s="458" t="s">
        <v>3</v>
      </c>
      <c r="N2" s="458"/>
      <c r="O2" s="459" t="s">
        <v>6</v>
      </c>
      <c r="P2" s="460"/>
      <c r="Q2" s="461" t="s">
        <v>4</v>
      </c>
      <c r="R2" s="462"/>
      <c r="S2" s="462"/>
      <c r="T2" s="463"/>
      <c r="U2" s="373"/>
      <c r="V2" s="389" t="s">
        <v>5</v>
      </c>
      <c r="W2" s="417" t="s">
        <v>61</v>
      </c>
      <c r="X2" s="17"/>
      <c r="Y2" s="390"/>
      <c r="Z2" s="464" t="s">
        <v>62</v>
      </c>
      <c r="AA2" s="464"/>
      <c r="AB2" s="464" t="s">
        <v>63</v>
      </c>
      <c r="AC2" s="465"/>
    </row>
    <row r="3" spans="1:29" s="286" customFormat="1" ht="30.6" customHeight="1">
      <c r="A3" s="294"/>
      <c r="B3" s="295"/>
      <c r="C3" s="295"/>
      <c r="D3" s="296" t="s">
        <v>7</v>
      </c>
      <c r="E3" s="296" t="s">
        <v>8</v>
      </c>
      <c r="F3" s="296" t="s">
        <v>64</v>
      </c>
      <c r="G3" s="352" t="s">
        <v>65</v>
      </c>
      <c r="H3" s="352" t="s">
        <v>66</v>
      </c>
      <c r="I3" s="352" t="s">
        <v>67</v>
      </c>
      <c r="J3" s="353" t="s">
        <v>68</v>
      </c>
      <c r="K3" s="298"/>
      <c r="L3" s="298"/>
      <c r="M3" s="315" t="s">
        <v>9</v>
      </c>
      <c r="N3" s="315" t="s">
        <v>69</v>
      </c>
      <c r="O3" s="337"/>
      <c r="P3" s="337"/>
      <c r="Q3" s="316" t="s">
        <v>10</v>
      </c>
      <c r="R3" s="452" t="s">
        <v>11</v>
      </c>
      <c r="S3" s="452"/>
      <c r="T3" s="316" t="s">
        <v>12</v>
      </c>
      <c r="U3" s="391" t="s">
        <v>70</v>
      </c>
      <c r="V3" s="392" t="s">
        <v>13</v>
      </c>
      <c r="W3" s="418" t="s">
        <v>71</v>
      </c>
      <c r="X3" s="17"/>
      <c r="Y3" s="17"/>
      <c r="Z3" s="338" t="s">
        <v>72</v>
      </c>
      <c r="AA3" s="338" t="s">
        <v>73</v>
      </c>
      <c r="AB3" s="338"/>
      <c r="AC3" s="339"/>
    </row>
    <row r="4" spans="1:29" s="288" customFormat="1" ht="58.2">
      <c r="A4" s="360" t="s">
        <v>15</v>
      </c>
      <c r="B4" s="361" t="s">
        <v>16</v>
      </c>
      <c r="C4" s="361" t="s">
        <v>17</v>
      </c>
      <c r="D4" s="301" t="s">
        <v>18</v>
      </c>
      <c r="E4" s="302" t="s">
        <v>19</v>
      </c>
      <c r="F4" s="301" t="s">
        <v>20</v>
      </c>
      <c r="G4" s="363" t="s">
        <v>74</v>
      </c>
      <c r="H4" s="362" t="s">
        <v>75</v>
      </c>
      <c r="I4" s="363" t="s">
        <v>76</v>
      </c>
      <c r="J4" s="363" t="s">
        <v>77</v>
      </c>
      <c r="K4" s="374" t="s">
        <v>42</v>
      </c>
      <c r="L4" s="375" t="s">
        <v>22</v>
      </c>
      <c r="M4" s="376" t="s">
        <v>47</v>
      </c>
      <c r="N4" s="376" t="s">
        <v>78</v>
      </c>
      <c r="O4" s="394" t="s">
        <v>29</v>
      </c>
      <c r="P4" s="394" t="s">
        <v>30</v>
      </c>
      <c r="Q4" s="319" t="s">
        <v>79</v>
      </c>
      <c r="R4" s="319" t="s">
        <v>25</v>
      </c>
      <c r="S4" s="377" t="s">
        <v>80</v>
      </c>
      <c r="T4" s="378" t="s">
        <v>26</v>
      </c>
      <c r="U4" s="378" t="s">
        <v>57</v>
      </c>
      <c r="V4" s="393" t="s">
        <v>27</v>
      </c>
      <c r="W4" s="419"/>
      <c r="X4" s="395" t="s">
        <v>31</v>
      </c>
      <c r="Y4" s="395" t="s">
        <v>32</v>
      </c>
      <c r="Z4" s="343" t="s">
        <v>81</v>
      </c>
      <c r="AA4" s="396" t="s">
        <v>82</v>
      </c>
      <c r="AB4" s="343" t="s">
        <v>83</v>
      </c>
      <c r="AC4" s="344" t="s">
        <v>84</v>
      </c>
    </row>
    <row r="5" spans="1:29" s="288" customFormat="1" ht="41.4" customHeight="1">
      <c r="A5" s="304" t="s">
        <v>33</v>
      </c>
      <c r="B5" s="305"/>
      <c r="C5" s="305"/>
      <c r="D5" s="412">
        <v>1.35</v>
      </c>
      <c r="E5" s="412">
        <v>2.2999999999999998</v>
      </c>
      <c r="F5" s="412">
        <v>1.7</v>
      </c>
      <c r="G5" s="364">
        <v>3.56</v>
      </c>
      <c r="H5" s="364">
        <v>3</v>
      </c>
      <c r="I5" s="364">
        <v>0</v>
      </c>
      <c r="J5" s="364">
        <v>2.8</v>
      </c>
      <c r="K5" s="379">
        <v>3</v>
      </c>
      <c r="L5" s="379">
        <v>0.4</v>
      </c>
      <c r="M5" s="380">
        <v>8</v>
      </c>
      <c r="N5" s="380">
        <v>4.95</v>
      </c>
      <c r="O5" s="397">
        <v>0.33</v>
      </c>
      <c r="P5" s="397"/>
      <c r="Q5" s="321">
        <v>2.8</v>
      </c>
      <c r="R5" s="320">
        <v>2.1800000000000002</v>
      </c>
      <c r="S5" s="381">
        <v>3.5</v>
      </c>
      <c r="T5" s="382">
        <v>2.2000000000000002</v>
      </c>
      <c r="U5" s="382">
        <v>3.3</v>
      </c>
      <c r="V5" s="340">
        <v>2.08</v>
      </c>
      <c r="W5" s="420"/>
      <c r="X5" s="398">
        <f>SUM(D5:P5)</f>
        <v>31.389999999999997</v>
      </c>
      <c r="Y5" s="398">
        <f>D8*D5+E8*E5+F8*F5+G8*G5+H8*H5+I8*I5+J8*J5+K8*K5+L8*L5+M8*M5+N8*N5+O8*O5+P8*P5+Q8*Q5+R8*R5+S8*S5+T8*T5+V8*V5+W8*W5+U8*U5</f>
        <v>163.76400000000004</v>
      </c>
      <c r="Z5" s="347"/>
      <c r="AA5" s="347"/>
      <c r="AB5" s="347"/>
      <c r="AC5" s="348"/>
    </row>
    <row r="6" spans="1:29" s="358" customFormat="1" ht="24.6" customHeight="1">
      <c r="A6" s="365" t="s">
        <v>85</v>
      </c>
      <c r="B6" s="366"/>
      <c r="C6" s="366"/>
      <c r="D6" s="367">
        <v>4.2999999999999997E-2</v>
      </c>
      <c r="F6" s="367">
        <v>3.6999999999999998E-2</v>
      </c>
      <c r="G6" s="368"/>
      <c r="H6" s="368"/>
      <c r="I6" s="368"/>
      <c r="J6" s="368"/>
      <c r="K6" s="383"/>
      <c r="L6" s="384"/>
      <c r="M6" s="385"/>
      <c r="N6" s="385"/>
      <c r="O6" s="401"/>
      <c r="P6" s="401">
        <v>0.01</v>
      </c>
      <c r="Q6" s="386"/>
      <c r="R6" s="387"/>
      <c r="S6" s="387"/>
      <c r="T6" s="388"/>
      <c r="U6" s="399"/>
      <c r="V6" s="400"/>
      <c r="W6" s="421"/>
      <c r="X6" s="398"/>
      <c r="Y6" s="398"/>
      <c r="Z6" s="402"/>
      <c r="AA6" s="402"/>
      <c r="AB6" s="402"/>
      <c r="AC6" s="406"/>
    </row>
    <row r="7" spans="1:29" s="358" customFormat="1" ht="24.6" customHeight="1">
      <c r="A7" s="365" t="s">
        <v>86</v>
      </c>
      <c r="B7" s="366"/>
      <c r="C7" s="366"/>
      <c r="D7" s="367">
        <v>8.5000000000000006E-2</v>
      </c>
      <c r="E7" s="367">
        <v>0.4</v>
      </c>
      <c r="F7" s="367">
        <v>0.14000000000000001</v>
      </c>
      <c r="G7" s="368">
        <v>6.7000000000000004E-2</v>
      </c>
      <c r="H7" s="368"/>
      <c r="I7" s="368"/>
      <c r="J7" s="368"/>
      <c r="K7" s="383"/>
      <c r="L7" s="384"/>
      <c r="M7" s="385"/>
      <c r="N7" s="385"/>
      <c r="O7" s="401"/>
      <c r="P7" s="401">
        <v>0.02</v>
      </c>
      <c r="Q7" s="321"/>
      <c r="R7" s="387"/>
      <c r="S7" s="387"/>
      <c r="T7" s="388"/>
      <c r="U7" s="388"/>
      <c r="V7" s="403"/>
      <c r="W7" s="421"/>
      <c r="X7" s="398"/>
      <c r="Y7" s="398"/>
      <c r="Z7" s="402"/>
      <c r="AA7" s="402"/>
      <c r="AB7" s="402"/>
      <c r="AC7" s="406"/>
    </row>
    <row r="8" spans="1:29" s="409" customFormat="1" ht="82.8">
      <c r="A8" s="413" t="s">
        <v>87</v>
      </c>
      <c r="B8" s="414" t="s">
        <v>88</v>
      </c>
      <c r="C8" s="414" t="s">
        <v>89</v>
      </c>
      <c r="D8" s="327">
        <v>58</v>
      </c>
      <c r="E8" s="327">
        <v>12</v>
      </c>
      <c r="F8" s="327">
        <v>10</v>
      </c>
      <c r="G8" s="327">
        <v>1</v>
      </c>
      <c r="H8" s="327">
        <v>1</v>
      </c>
      <c r="I8" s="327">
        <v>0.5</v>
      </c>
      <c r="J8" s="327">
        <v>5</v>
      </c>
      <c r="K8" s="327">
        <v>2</v>
      </c>
      <c r="L8" s="327">
        <v>0.5</v>
      </c>
      <c r="M8" s="327">
        <v>0.1</v>
      </c>
      <c r="N8" s="327">
        <v>0.2</v>
      </c>
      <c r="O8" s="415">
        <v>3</v>
      </c>
      <c r="P8" s="415">
        <v>5</v>
      </c>
      <c r="Q8" s="326">
        <v>0.6</v>
      </c>
      <c r="R8" s="327">
        <v>0.2</v>
      </c>
      <c r="S8" s="328">
        <v>1</v>
      </c>
      <c r="T8" s="328">
        <v>1</v>
      </c>
      <c r="U8" s="328">
        <v>1</v>
      </c>
      <c r="V8" s="328">
        <v>0.1</v>
      </c>
      <c r="W8" s="328"/>
      <c r="X8" s="422">
        <f>SUM(D8:W8)</f>
        <v>102.19999999999999</v>
      </c>
      <c r="Y8" s="422"/>
      <c r="Z8" s="327">
        <v>100</v>
      </c>
      <c r="AA8" s="328"/>
      <c r="AB8" s="328"/>
      <c r="AC8" s="423"/>
    </row>
  </sheetData>
  <mergeCells count="10">
    <mergeCell ref="O2:P2"/>
    <mergeCell ref="Q2:T2"/>
    <mergeCell ref="Z2:AA2"/>
    <mergeCell ref="AB2:AC2"/>
    <mergeCell ref="R3:S3"/>
    <mergeCell ref="A1:J1"/>
    <mergeCell ref="D2:F2"/>
    <mergeCell ref="G2:J2"/>
    <mergeCell ref="K2:L2"/>
    <mergeCell ref="M2:N2"/>
  </mergeCells>
  <phoneticPr fontId="5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pane ySplit="5" topLeftCell="A6" activePane="bottomLeft" state="frozen"/>
      <selection pane="bottomLeft" activeCell="M5" sqref="M5"/>
    </sheetView>
  </sheetViews>
  <sheetFormatPr defaultColWidth="8.88671875" defaultRowHeight="13.8"/>
  <cols>
    <col min="1" max="1" width="15.109375" style="290" customWidth="1"/>
    <col min="2" max="2" width="8.6640625" style="291" customWidth="1"/>
    <col min="3" max="3" width="12.88671875" style="291" customWidth="1"/>
    <col min="4" max="7" width="8.88671875" style="290"/>
    <col min="8" max="8" width="12.5546875" style="290" customWidth="1"/>
    <col min="9" max="10" width="6.88671875" style="290" customWidth="1"/>
    <col min="11" max="12" width="8.88671875" style="290"/>
    <col min="13" max="13" width="16.77734375" style="290" customWidth="1"/>
    <col min="14" max="14" width="15.88671875" style="290" customWidth="1"/>
    <col min="15" max="17" width="9.44140625" style="290" customWidth="1"/>
    <col min="18" max="18" width="8.33203125" style="290" customWidth="1"/>
    <col min="19" max="20" width="8.88671875" style="290"/>
    <col min="21" max="22" width="17.77734375" style="290" customWidth="1"/>
    <col min="23" max="26" width="8.88671875" style="290"/>
    <col min="27" max="16384" width="8.88671875" style="292"/>
  </cols>
  <sheetData>
    <row r="1" spans="1:26" s="286" customFormat="1">
      <c r="A1" s="453" t="s">
        <v>59</v>
      </c>
      <c r="B1" s="454"/>
      <c r="C1" s="454"/>
      <c r="D1" s="454"/>
      <c r="E1" s="454"/>
      <c r="F1" s="454"/>
      <c r="G1" s="454"/>
      <c r="H1" s="454"/>
      <c r="I1" s="293"/>
      <c r="J1" s="293"/>
      <c r="K1" s="311"/>
      <c r="L1" s="311"/>
      <c r="M1" s="312"/>
      <c r="N1" s="312"/>
      <c r="O1" s="312"/>
      <c r="P1" s="312"/>
      <c r="Q1" s="312"/>
      <c r="R1" s="329"/>
      <c r="S1" s="330"/>
      <c r="T1" s="330"/>
      <c r="U1" s="331"/>
      <c r="V1" s="331"/>
      <c r="W1" s="332"/>
      <c r="X1" s="332"/>
      <c r="Y1" s="332"/>
      <c r="Z1" s="333"/>
    </row>
    <row r="2" spans="1:26" s="286" customFormat="1" ht="13.2" customHeight="1">
      <c r="A2" s="294"/>
      <c r="B2" s="295"/>
      <c r="C2" s="295"/>
      <c r="D2" s="455" t="s">
        <v>1</v>
      </c>
      <c r="E2" s="455"/>
      <c r="F2" s="455"/>
      <c r="G2" s="456"/>
      <c r="H2" s="456"/>
      <c r="I2" s="457"/>
      <c r="J2" s="457"/>
      <c r="K2" s="458" t="s">
        <v>3</v>
      </c>
      <c r="L2" s="458"/>
      <c r="M2" s="461" t="s">
        <v>4</v>
      </c>
      <c r="N2" s="462"/>
      <c r="O2" s="462"/>
      <c r="P2" s="462"/>
      <c r="Q2" s="373"/>
      <c r="R2" s="389" t="s">
        <v>5</v>
      </c>
      <c r="S2" s="459" t="s">
        <v>6</v>
      </c>
      <c r="T2" s="460"/>
      <c r="U2" s="17"/>
      <c r="V2" s="390"/>
      <c r="W2" s="464" t="s">
        <v>62</v>
      </c>
      <c r="X2" s="464"/>
      <c r="Y2" s="464" t="s">
        <v>63</v>
      </c>
      <c r="Z2" s="465"/>
    </row>
    <row r="3" spans="1:26" s="286" customFormat="1" ht="30.6" customHeight="1">
      <c r="A3" s="294"/>
      <c r="B3" s="295"/>
      <c r="C3" s="295"/>
      <c r="D3" s="296" t="s">
        <v>7</v>
      </c>
      <c r="E3" s="296" t="s">
        <v>8</v>
      </c>
      <c r="F3" s="296" t="s">
        <v>64</v>
      </c>
      <c r="G3" s="352" t="s">
        <v>66</v>
      </c>
      <c r="H3" s="353" t="s">
        <v>68</v>
      </c>
      <c r="I3" s="298"/>
      <c r="J3" s="298"/>
      <c r="K3" s="315" t="s">
        <v>9</v>
      </c>
      <c r="L3" s="315" t="s">
        <v>69</v>
      </c>
      <c r="M3" s="316" t="s">
        <v>10</v>
      </c>
      <c r="N3" s="452" t="s">
        <v>11</v>
      </c>
      <c r="O3" s="452"/>
      <c r="P3" s="452"/>
      <c r="Q3" s="391" t="s">
        <v>70</v>
      </c>
      <c r="R3" s="392" t="s">
        <v>13</v>
      </c>
      <c r="S3" s="337"/>
      <c r="T3" s="337"/>
      <c r="U3" s="17"/>
      <c r="V3" s="17"/>
      <c r="W3" s="338" t="s">
        <v>72</v>
      </c>
      <c r="X3" s="338" t="s">
        <v>73</v>
      </c>
      <c r="Y3" s="338"/>
      <c r="Z3" s="339"/>
    </row>
    <row r="4" spans="1:26" s="288" customFormat="1" ht="58.2">
      <c r="A4" s="360" t="s">
        <v>15</v>
      </c>
      <c r="B4" s="361" t="s">
        <v>16</v>
      </c>
      <c r="C4" s="361" t="s">
        <v>17</v>
      </c>
      <c r="D4" s="301" t="s">
        <v>18</v>
      </c>
      <c r="E4" s="302" t="s">
        <v>19</v>
      </c>
      <c r="F4" s="301" t="s">
        <v>20</v>
      </c>
      <c r="G4" s="362" t="s">
        <v>75</v>
      </c>
      <c r="H4" s="363" t="s">
        <v>77</v>
      </c>
      <c r="I4" s="374" t="s">
        <v>42</v>
      </c>
      <c r="J4" s="375" t="s">
        <v>22</v>
      </c>
      <c r="K4" s="376" t="s">
        <v>47</v>
      </c>
      <c r="L4" s="376" t="s">
        <v>78</v>
      </c>
      <c r="M4" s="319" t="s">
        <v>79</v>
      </c>
      <c r="N4" s="319" t="s">
        <v>25</v>
      </c>
      <c r="O4" s="377" t="s">
        <v>80</v>
      </c>
      <c r="P4" s="378" t="s">
        <v>26</v>
      </c>
      <c r="Q4" s="378" t="s">
        <v>57</v>
      </c>
      <c r="R4" s="393" t="s">
        <v>27</v>
      </c>
      <c r="S4" s="394" t="s">
        <v>29</v>
      </c>
      <c r="T4" s="394" t="s">
        <v>30</v>
      </c>
      <c r="U4" s="395" t="s">
        <v>31</v>
      </c>
      <c r="V4" s="395" t="s">
        <v>32</v>
      </c>
      <c r="W4" s="343" t="s">
        <v>81</v>
      </c>
      <c r="X4" s="396" t="s">
        <v>82</v>
      </c>
      <c r="Y4" s="343" t="s">
        <v>83</v>
      </c>
      <c r="Z4" s="344" t="s">
        <v>84</v>
      </c>
    </row>
    <row r="5" spans="1:26" s="288" customFormat="1" ht="41.4" customHeight="1">
      <c r="A5" s="304" t="s">
        <v>33</v>
      </c>
      <c r="B5" s="305"/>
      <c r="C5" s="305"/>
      <c r="D5" s="306">
        <v>1.35</v>
      </c>
      <c r="E5" s="306">
        <v>2.4</v>
      </c>
      <c r="F5" s="306">
        <v>1.2</v>
      </c>
      <c r="G5" s="364">
        <v>3</v>
      </c>
      <c r="H5" s="364">
        <v>2.8</v>
      </c>
      <c r="I5" s="379">
        <v>3</v>
      </c>
      <c r="J5" s="379">
        <v>0.39500000000000002</v>
      </c>
      <c r="K5" s="380">
        <v>8</v>
      </c>
      <c r="L5" s="380">
        <v>4.95</v>
      </c>
      <c r="M5" s="321">
        <v>2.8</v>
      </c>
      <c r="N5" s="320">
        <v>2.1800000000000002</v>
      </c>
      <c r="O5" s="381">
        <v>3.5</v>
      </c>
      <c r="P5" s="382">
        <v>2.2000000000000002</v>
      </c>
      <c r="Q5" s="382">
        <v>3.3</v>
      </c>
      <c r="R5" s="340">
        <v>2.08</v>
      </c>
      <c r="S5" s="397">
        <v>0.33</v>
      </c>
      <c r="T5" s="397"/>
      <c r="U5" s="398">
        <f>SUM(D5:T5)</f>
        <v>43.484999999999999</v>
      </c>
      <c r="V5" s="398">
        <f>D8*D5+E8*E5+F8*F5+G8*G5+H8*H5+I8*I5+J8*J5+K8*K5+L8*L5+M8*M5+N8*N5+O8*O5+P8*P5+Q8*Q5+R8*R5+S8*S5+T8*T5</f>
        <v>163.9</v>
      </c>
      <c r="W5" s="347"/>
      <c r="X5" s="347"/>
      <c r="Y5" s="347"/>
      <c r="Z5" s="348"/>
    </row>
    <row r="6" spans="1:26" s="358" customFormat="1" ht="24.6" customHeight="1">
      <c r="A6" s="365" t="s">
        <v>85</v>
      </c>
      <c r="B6" s="366"/>
      <c r="C6" s="366"/>
      <c r="D6" s="367">
        <v>4.2999999999999997E-2</v>
      </c>
      <c r="F6" s="367">
        <v>3.6999999999999998E-2</v>
      </c>
      <c r="G6" s="368"/>
      <c r="H6" s="368"/>
      <c r="I6" s="383"/>
      <c r="J6" s="384"/>
      <c r="K6" s="385"/>
      <c r="L6" s="385"/>
      <c r="M6" s="386"/>
      <c r="N6" s="387"/>
      <c r="O6" s="387"/>
      <c r="P6" s="388"/>
      <c r="Q6" s="399"/>
      <c r="R6" s="400"/>
      <c r="S6" s="401"/>
      <c r="T6" s="401">
        <v>0.01</v>
      </c>
      <c r="U6" s="398"/>
      <c r="V6" s="398"/>
      <c r="W6" s="402"/>
      <c r="X6" s="402"/>
      <c r="Y6" s="402"/>
      <c r="Z6" s="406"/>
    </row>
    <row r="7" spans="1:26" s="358" customFormat="1" ht="24.6" customHeight="1">
      <c r="A7" s="365" t="s">
        <v>86</v>
      </c>
      <c r="B7" s="366"/>
      <c r="C7" s="366"/>
      <c r="D7" s="367">
        <v>8.5000000000000006E-2</v>
      </c>
      <c r="E7" s="367">
        <v>0.4</v>
      </c>
      <c r="F7" s="367">
        <v>0.14000000000000001</v>
      </c>
      <c r="G7" s="368"/>
      <c r="H7" s="368"/>
      <c r="I7" s="383"/>
      <c r="J7" s="384"/>
      <c r="K7" s="385"/>
      <c r="L7" s="385"/>
      <c r="M7" s="321"/>
      <c r="N7" s="387"/>
      <c r="O7" s="387"/>
      <c r="P7" s="388"/>
      <c r="Q7" s="388"/>
      <c r="R7" s="403"/>
      <c r="S7" s="401"/>
      <c r="T7" s="401">
        <v>0.02</v>
      </c>
      <c r="U7" s="398"/>
      <c r="V7" s="398"/>
      <c r="W7" s="402"/>
      <c r="X7" s="402"/>
      <c r="Y7" s="402"/>
      <c r="Z7" s="406"/>
    </row>
    <row r="8" spans="1:26" s="359" customFormat="1" ht="69.599999999999994">
      <c r="A8" s="369" t="s">
        <v>90</v>
      </c>
      <c r="B8" s="370" t="s">
        <v>91</v>
      </c>
      <c r="C8" s="370" t="s">
        <v>92</v>
      </c>
      <c r="D8" s="371">
        <v>62</v>
      </c>
      <c r="E8" s="371">
        <v>20</v>
      </c>
      <c r="F8" s="371">
        <v>0</v>
      </c>
      <c r="G8" s="327">
        <v>0.5</v>
      </c>
      <c r="H8" s="372">
        <v>4</v>
      </c>
      <c r="I8" s="323">
        <v>1</v>
      </c>
      <c r="J8" s="372">
        <v>1</v>
      </c>
      <c r="K8" s="372">
        <v>0.2</v>
      </c>
      <c r="L8" s="372">
        <v>0.3</v>
      </c>
      <c r="M8" s="326">
        <v>0.7</v>
      </c>
      <c r="N8" s="327">
        <v>0.3</v>
      </c>
      <c r="O8" s="328">
        <v>1</v>
      </c>
      <c r="P8" s="328">
        <v>1</v>
      </c>
      <c r="Q8" s="328">
        <v>1</v>
      </c>
      <c r="R8" s="328">
        <v>0.2</v>
      </c>
      <c r="S8" s="404">
        <v>3</v>
      </c>
      <c r="T8" s="404">
        <v>8</v>
      </c>
      <c r="U8" s="398">
        <f>SUM(D8:T8)</f>
        <v>104.2</v>
      </c>
      <c r="V8" s="398"/>
      <c r="W8" s="405">
        <v>1</v>
      </c>
      <c r="X8" s="405">
        <v>1</v>
      </c>
      <c r="Y8" s="407"/>
      <c r="Z8" s="408"/>
    </row>
  </sheetData>
  <mergeCells count="10">
    <mergeCell ref="M2:P2"/>
    <mergeCell ref="S2:T2"/>
    <mergeCell ref="W2:X2"/>
    <mergeCell ref="Y2:Z2"/>
    <mergeCell ref="N3:P3"/>
    <mergeCell ref="A1:H1"/>
    <mergeCell ref="D2:F2"/>
    <mergeCell ref="G2:H2"/>
    <mergeCell ref="I2:J2"/>
    <mergeCell ref="K2:L2"/>
  </mergeCells>
  <phoneticPr fontId="5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topLeftCell="G1" workbookViewId="0">
      <pane ySplit="5" topLeftCell="A6" activePane="bottomLeft" state="frozen"/>
      <selection pane="bottomLeft" activeCell="N12" sqref="N12"/>
    </sheetView>
  </sheetViews>
  <sheetFormatPr defaultColWidth="8.88671875" defaultRowHeight="13.8"/>
  <cols>
    <col min="1" max="1" width="15.109375" style="290" customWidth="1"/>
    <col min="2" max="2" width="8.6640625" style="291" customWidth="1"/>
    <col min="3" max="3" width="12.88671875" style="291" customWidth="1"/>
    <col min="4" max="6" width="8.88671875" style="290"/>
    <col min="7" max="7" width="12.5546875" style="290" customWidth="1"/>
    <col min="8" max="8" width="8.88671875" style="290"/>
    <col min="9" max="9" width="12.109375" style="290" customWidth="1"/>
    <col min="10" max="12" width="8.88671875" style="290"/>
    <col min="13" max="13" width="17.77734375" style="290" customWidth="1"/>
    <col min="14" max="14" width="17.5546875" style="290" customWidth="1"/>
    <col min="15" max="15" width="9.44140625" style="290" customWidth="1"/>
    <col min="16" max="17" width="10.5546875" style="290" customWidth="1"/>
    <col min="18" max="20" width="8.88671875" style="290"/>
    <col min="21" max="22" width="17.77734375" style="290" customWidth="1"/>
    <col min="23" max="24" width="8.88671875" style="290"/>
    <col min="25" max="16384" width="8.88671875" style="292"/>
  </cols>
  <sheetData>
    <row r="1" spans="1:24" s="286" customFormat="1">
      <c r="A1" s="453" t="s">
        <v>59</v>
      </c>
      <c r="B1" s="454"/>
      <c r="C1" s="454"/>
      <c r="D1" s="454"/>
      <c r="E1" s="454"/>
      <c r="F1" s="454"/>
      <c r="G1" s="454"/>
      <c r="H1" s="293"/>
      <c r="I1" s="293"/>
      <c r="J1" s="293"/>
      <c r="K1" s="311"/>
      <c r="L1" s="311"/>
      <c r="M1" s="312"/>
      <c r="N1" s="312"/>
      <c r="O1" s="312"/>
      <c r="P1" s="312"/>
      <c r="Q1" s="312"/>
      <c r="R1" s="329"/>
      <c r="S1" s="330"/>
      <c r="T1" s="330"/>
      <c r="U1" s="331"/>
      <c r="V1" s="331"/>
      <c r="W1" s="332"/>
      <c r="X1" s="333"/>
    </row>
    <row r="2" spans="1:24" s="286" customFormat="1" ht="13.2" customHeight="1">
      <c r="A2" s="294"/>
      <c r="B2" s="295"/>
      <c r="C2" s="295"/>
      <c r="D2" s="455" t="s">
        <v>1</v>
      </c>
      <c r="E2" s="455"/>
      <c r="F2" s="455"/>
      <c r="G2" s="352"/>
      <c r="H2" s="457"/>
      <c r="I2" s="457"/>
      <c r="J2" s="457"/>
      <c r="K2" s="458" t="s">
        <v>3</v>
      </c>
      <c r="L2" s="458"/>
      <c r="M2" s="452" t="s">
        <v>4</v>
      </c>
      <c r="N2" s="452"/>
      <c r="O2" s="452"/>
      <c r="P2" s="452"/>
      <c r="Q2" s="314"/>
      <c r="R2" s="334" t="s">
        <v>5</v>
      </c>
      <c r="S2" s="466" t="s">
        <v>6</v>
      </c>
      <c r="T2" s="466"/>
      <c r="U2" s="17"/>
      <c r="V2" s="17"/>
      <c r="W2" s="464" t="s">
        <v>63</v>
      </c>
      <c r="X2" s="465"/>
    </row>
    <row r="3" spans="1:24" s="286" customFormat="1" ht="30.6" customHeight="1">
      <c r="A3" s="294"/>
      <c r="B3" s="295"/>
      <c r="C3" s="295"/>
      <c r="D3" s="296" t="s">
        <v>7</v>
      </c>
      <c r="E3" s="296" t="s">
        <v>8</v>
      </c>
      <c r="F3" s="296" t="s">
        <v>64</v>
      </c>
      <c r="G3" s="353" t="s">
        <v>68</v>
      </c>
      <c r="H3" s="298"/>
      <c r="I3" s="298"/>
      <c r="J3" s="298"/>
      <c r="K3" s="315" t="s">
        <v>9</v>
      </c>
      <c r="L3" s="315" t="s">
        <v>69</v>
      </c>
      <c r="M3" s="316" t="s">
        <v>10</v>
      </c>
      <c r="N3" s="452" t="s">
        <v>11</v>
      </c>
      <c r="O3" s="452"/>
      <c r="P3" s="316" t="s">
        <v>12</v>
      </c>
      <c r="Q3" s="316" t="s">
        <v>70</v>
      </c>
      <c r="R3" s="336" t="s">
        <v>13</v>
      </c>
      <c r="S3" s="337"/>
      <c r="T3" s="337"/>
      <c r="U3" s="17"/>
      <c r="V3" s="17"/>
      <c r="W3" s="338"/>
      <c r="X3" s="339"/>
    </row>
    <row r="4" spans="1:24" s="287" customFormat="1" ht="58.2">
      <c r="A4" s="299" t="s">
        <v>15</v>
      </c>
      <c r="B4" s="300" t="s">
        <v>16</v>
      </c>
      <c r="C4" s="300" t="s">
        <v>17</v>
      </c>
      <c r="D4" s="301" t="s">
        <v>18</v>
      </c>
      <c r="E4" s="302" t="s">
        <v>19</v>
      </c>
      <c r="F4" s="301" t="s">
        <v>20</v>
      </c>
      <c r="G4" s="354" t="s">
        <v>77</v>
      </c>
      <c r="H4" s="303" t="s">
        <v>42</v>
      </c>
      <c r="I4" s="303" t="s">
        <v>93</v>
      </c>
      <c r="J4" s="317" t="s">
        <v>22</v>
      </c>
      <c r="K4" s="318" t="s">
        <v>47</v>
      </c>
      <c r="L4" s="318" t="s">
        <v>78</v>
      </c>
      <c r="M4" s="319" t="s">
        <v>79</v>
      </c>
      <c r="N4" s="319" t="s">
        <v>25</v>
      </c>
      <c r="O4" s="320" t="s">
        <v>80</v>
      </c>
      <c r="P4" s="321" t="s">
        <v>26</v>
      </c>
      <c r="Q4" s="321" t="s">
        <v>57</v>
      </c>
      <c r="R4" s="340" t="s">
        <v>27</v>
      </c>
      <c r="S4" s="341" t="s">
        <v>29</v>
      </c>
      <c r="T4" s="341" t="s">
        <v>30</v>
      </c>
      <c r="U4" s="342" t="s">
        <v>31</v>
      </c>
      <c r="V4" s="342" t="s">
        <v>32</v>
      </c>
      <c r="W4" s="343" t="s">
        <v>83</v>
      </c>
      <c r="X4" s="344" t="s">
        <v>84</v>
      </c>
    </row>
    <row r="5" spans="1:24" s="288" customFormat="1" ht="41.4" customHeight="1">
      <c r="A5" s="304" t="s">
        <v>33</v>
      </c>
      <c r="B5" s="305"/>
      <c r="C5" s="305"/>
      <c r="D5" s="306">
        <v>1.35</v>
      </c>
      <c r="E5" s="306">
        <v>2.4</v>
      </c>
      <c r="F5" s="306">
        <v>1.2</v>
      </c>
      <c r="G5" s="355">
        <v>2.8</v>
      </c>
      <c r="H5" s="303">
        <v>3</v>
      </c>
      <c r="I5" s="303">
        <v>6.4</v>
      </c>
      <c r="J5" s="303">
        <v>0.39500000000000002</v>
      </c>
      <c r="K5" s="322">
        <v>1.2999999999999999E-2</v>
      </c>
      <c r="L5" s="322">
        <v>1.6E-2</v>
      </c>
      <c r="M5" s="321">
        <v>2.8</v>
      </c>
      <c r="N5" s="320">
        <v>2.1800000000000002</v>
      </c>
      <c r="O5" s="320">
        <v>3.5</v>
      </c>
      <c r="P5" s="321">
        <v>1.6</v>
      </c>
      <c r="Q5" s="321">
        <v>3.3</v>
      </c>
      <c r="R5" s="340">
        <v>2.08</v>
      </c>
      <c r="S5" s="345">
        <v>0.33</v>
      </c>
      <c r="T5" s="345"/>
      <c r="U5" s="346"/>
      <c r="V5" s="346">
        <f>D6*D5+E6*E5+F6*F5+G6*G5+H6*+H5+I6*I5+J6*J5+K6*K5+L6*L5+M6*M5+N6*N5+O6*O5+P6*P5+Q6*Q5+R6*R5+S6*S5+T6*T5</f>
        <v>140.1183</v>
      </c>
      <c r="W5" s="347"/>
      <c r="X5" s="348"/>
    </row>
    <row r="6" spans="1:24" s="289" customFormat="1" ht="28.2">
      <c r="A6" s="307" t="s">
        <v>94</v>
      </c>
      <c r="B6" s="356" t="s">
        <v>95</v>
      </c>
      <c r="C6" s="356" t="s">
        <v>96</v>
      </c>
      <c r="D6" s="309">
        <v>50</v>
      </c>
      <c r="E6" s="309">
        <v>20</v>
      </c>
      <c r="F6" s="309">
        <v>5</v>
      </c>
      <c r="G6" s="357">
        <v>1</v>
      </c>
      <c r="H6" s="310">
        <v>0.8</v>
      </c>
      <c r="I6" s="310">
        <v>1</v>
      </c>
      <c r="J6" s="323">
        <v>1</v>
      </c>
      <c r="K6" s="324">
        <v>0.1</v>
      </c>
      <c r="L6" s="325">
        <v>0.5</v>
      </c>
      <c r="M6" s="326">
        <v>0.5</v>
      </c>
      <c r="N6" s="327">
        <v>0.2</v>
      </c>
      <c r="O6" s="328">
        <v>0</v>
      </c>
      <c r="P6" s="328">
        <v>1</v>
      </c>
      <c r="Q6" s="328">
        <v>0.5</v>
      </c>
      <c r="R6" s="328">
        <v>0.1</v>
      </c>
      <c r="S6" s="349">
        <v>4</v>
      </c>
      <c r="T6" s="349">
        <v>15</v>
      </c>
      <c r="U6" s="346">
        <f>SUM(D6:T6)</f>
        <v>100.69999999999999</v>
      </c>
      <c r="V6" s="346"/>
      <c r="W6" s="350"/>
      <c r="X6" s="351"/>
    </row>
  </sheetData>
  <mergeCells count="8">
    <mergeCell ref="S2:T2"/>
    <mergeCell ref="W2:X2"/>
    <mergeCell ref="N3:O3"/>
    <mergeCell ref="A1:G1"/>
    <mergeCell ref="D2:F2"/>
    <mergeCell ref="H2:J2"/>
    <mergeCell ref="K2:L2"/>
    <mergeCell ref="M2:P2"/>
  </mergeCells>
  <phoneticPr fontId="5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tabSelected="1" zoomScale="70" zoomScaleNormal="70" workbookViewId="0">
      <pane ySplit="5" topLeftCell="A6" activePane="bottomLeft" state="frozen"/>
      <selection pane="bottomLeft" activeCell="V6" sqref="V6"/>
    </sheetView>
  </sheetViews>
  <sheetFormatPr defaultColWidth="8.88671875" defaultRowHeight="13.8"/>
  <cols>
    <col min="1" max="1" width="15.109375" style="290" customWidth="1"/>
    <col min="2" max="2" width="8.6640625" style="291" customWidth="1"/>
    <col min="3" max="3" width="12.88671875" style="291" customWidth="1"/>
    <col min="4" max="8" width="8.88671875" style="290"/>
    <col min="9" max="9" width="12.109375" style="290" customWidth="1"/>
    <col min="10" max="12" width="8.88671875" style="290"/>
    <col min="13" max="13" width="17.77734375" style="290" customWidth="1"/>
    <col min="14" max="14" width="17.5546875" style="290" customWidth="1"/>
    <col min="15" max="15" width="9.44140625" style="290" customWidth="1"/>
    <col min="16" max="17" width="10.5546875" style="290" customWidth="1"/>
    <col min="18" max="20" width="8.88671875" style="290"/>
    <col min="21" max="22" width="17.77734375" style="290" customWidth="1"/>
    <col min="23" max="24" width="8.88671875" style="290"/>
    <col min="25" max="16384" width="8.88671875" style="292"/>
  </cols>
  <sheetData>
    <row r="1" spans="1:24" s="286" customFormat="1">
      <c r="A1" s="453" t="s">
        <v>59</v>
      </c>
      <c r="B1" s="454"/>
      <c r="C1" s="454"/>
      <c r="D1" s="454"/>
      <c r="E1" s="454"/>
      <c r="F1" s="454"/>
      <c r="G1" s="293"/>
      <c r="H1" s="293"/>
      <c r="I1" s="293"/>
      <c r="J1" s="293"/>
      <c r="K1" s="311"/>
      <c r="L1" s="311"/>
      <c r="M1" s="312"/>
      <c r="N1" s="312"/>
      <c r="O1" s="312"/>
      <c r="P1" s="312"/>
      <c r="Q1" s="312"/>
      <c r="R1" s="329"/>
      <c r="S1" s="330"/>
      <c r="T1" s="330"/>
      <c r="U1" s="331"/>
      <c r="V1" s="331"/>
      <c r="W1" s="332"/>
      <c r="X1" s="333"/>
    </row>
    <row r="2" spans="1:24" s="286" customFormat="1" ht="13.2" customHeight="1">
      <c r="A2" s="294"/>
      <c r="B2" s="295"/>
      <c r="C2" s="295"/>
      <c r="D2" s="455" t="s">
        <v>1</v>
      </c>
      <c r="E2" s="455"/>
      <c r="F2" s="455"/>
      <c r="G2" s="457"/>
      <c r="H2" s="457"/>
      <c r="I2" s="457"/>
      <c r="J2" s="457"/>
      <c r="K2" s="458" t="s">
        <v>3</v>
      </c>
      <c r="L2" s="458"/>
      <c r="M2" s="452" t="s">
        <v>4</v>
      </c>
      <c r="N2" s="452"/>
      <c r="O2" s="452"/>
      <c r="P2" s="452"/>
      <c r="Q2" s="314"/>
      <c r="R2" s="334" t="s">
        <v>5</v>
      </c>
      <c r="S2" s="466" t="s">
        <v>6</v>
      </c>
      <c r="T2" s="466"/>
      <c r="U2" s="17"/>
      <c r="V2" s="17"/>
      <c r="W2" s="464" t="s">
        <v>63</v>
      </c>
      <c r="X2" s="465"/>
    </row>
    <row r="3" spans="1:24" s="286" customFormat="1" ht="30.6" customHeight="1">
      <c r="A3" s="294"/>
      <c r="B3" s="295"/>
      <c r="C3" s="295"/>
      <c r="D3" s="296" t="s">
        <v>7</v>
      </c>
      <c r="E3" s="296" t="s">
        <v>8</v>
      </c>
      <c r="F3" s="296" t="s">
        <v>64</v>
      </c>
      <c r="G3" s="298"/>
      <c r="H3" s="298"/>
      <c r="I3" s="298"/>
      <c r="J3" s="298"/>
      <c r="K3" s="315" t="s">
        <v>9</v>
      </c>
      <c r="L3" s="315" t="s">
        <v>69</v>
      </c>
      <c r="M3" s="316" t="s">
        <v>10</v>
      </c>
      <c r="N3" s="452" t="s">
        <v>11</v>
      </c>
      <c r="O3" s="452"/>
      <c r="P3" s="316" t="s">
        <v>12</v>
      </c>
      <c r="Q3" s="316" t="s">
        <v>70</v>
      </c>
      <c r="R3" s="336" t="s">
        <v>13</v>
      </c>
      <c r="S3" s="337"/>
      <c r="T3" s="337"/>
      <c r="U3" s="17"/>
      <c r="V3" s="17"/>
      <c r="W3" s="338"/>
      <c r="X3" s="339"/>
    </row>
    <row r="4" spans="1:24" s="287" customFormat="1" ht="58.2">
      <c r="A4" s="299" t="s">
        <v>15</v>
      </c>
      <c r="B4" s="300" t="s">
        <v>16</v>
      </c>
      <c r="C4" s="300" t="s">
        <v>17</v>
      </c>
      <c r="D4" s="301" t="s">
        <v>18</v>
      </c>
      <c r="E4" s="302" t="s">
        <v>19</v>
      </c>
      <c r="F4" s="301" t="s">
        <v>20</v>
      </c>
      <c r="G4" s="303" t="s">
        <v>42</v>
      </c>
      <c r="H4" s="303" t="s">
        <v>97</v>
      </c>
      <c r="I4" s="303" t="s">
        <v>93</v>
      </c>
      <c r="J4" s="317" t="s">
        <v>22</v>
      </c>
      <c r="K4" s="318" t="s">
        <v>47</v>
      </c>
      <c r="L4" s="318" t="s">
        <v>78</v>
      </c>
      <c r="M4" s="319" t="s">
        <v>79</v>
      </c>
      <c r="N4" s="319" t="s">
        <v>25</v>
      </c>
      <c r="O4" s="320" t="s">
        <v>80</v>
      </c>
      <c r="P4" s="321" t="s">
        <v>26</v>
      </c>
      <c r="Q4" s="321" t="s">
        <v>57</v>
      </c>
      <c r="R4" s="340" t="s">
        <v>27</v>
      </c>
      <c r="S4" s="341" t="s">
        <v>29</v>
      </c>
      <c r="T4" s="341" t="s">
        <v>30</v>
      </c>
      <c r="U4" s="342" t="s">
        <v>31</v>
      </c>
      <c r="V4" s="342" t="s">
        <v>32</v>
      </c>
      <c r="W4" s="343" t="s">
        <v>83</v>
      </c>
      <c r="X4" s="344" t="s">
        <v>84</v>
      </c>
    </row>
    <row r="5" spans="1:24" s="288" customFormat="1" ht="41.4" customHeight="1">
      <c r="A5" s="304" t="s">
        <v>33</v>
      </c>
      <c r="B5" s="305"/>
      <c r="C5" s="305"/>
      <c r="D5" s="306">
        <v>1.35</v>
      </c>
      <c r="E5" s="306">
        <v>2.4</v>
      </c>
      <c r="F5" s="306">
        <v>1.2</v>
      </c>
      <c r="G5" s="303">
        <v>3</v>
      </c>
      <c r="H5" s="303">
        <v>3</v>
      </c>
      <c r="I5" s="303">
        <v>6.4</v>
      </c>
      <c r="J5" s="303">
        <v>0.39500000000000002</v>
      </c>
      <c r="K5" s="322">
        <v>1.2999999999999999E-2</v>
      </c>
      <c r="L5" s="322">
        <v>1.6E-2</v>
      </c>
      <c r="M5" s="321">
        <v>2.8</v>
      </c>
      <c r="N5" s="320">
        <v>2.1800000000000002</v>
      </c>
      <c r="O5" s="320">
        <v>3.5</v>
      </c>
      <c r="P5" s="321">
        <v>1.6</v>
      </c>
      <c r="Q5" s="321">
        <v>3.3</v>
      </c>
      <c r="R5" s="340">
        <v>2.08</v>
      </c>
      <c r="S5" s="345">
        <v>0.33</v>
      </c>
      <c r="T5" s="345"/>
      <c r="U5" s="346"/>
      <c r="W5" s="347"/>
      <c r="X5" s="348"/>
    </row>
    <row r="6" spans="1:24" s="289" customFormat="1" ht="42.6" customHeight="1">
      <c r="A6" s="307" t="s">
        <v>98</v>
      </c>
      <c r="B6" s="295" t="s">
        <v>99</v>
      </c>
      <c r="C6" s="308" t="s">
        <v>100</v>
      </c>
      <c r="D6" s="309">
        <v>33</v>
      </c>
      <c r="E6" s="309">
        <v>30</v>
      </c>
      <c r="F6" s="309">
        <v>22</v>
      </c>
      <c r="G6" s="310">
        <v>1</v>
      </c>
      <c r="H6" s="310">
        <v>5</v>
      </c>
      <c r="I6" s="310">
        <v>0</v>
      </c>
      <c r="J6" s="323">
        <v>1</v>
      </c>
      <c r="K6" s="324"/>
      <c r="L6" s="325"/>
      <c r="M6" s="326">
        <v>0.5</v>
      </c>
      <c r="N6" s="327">
        <v>0.1</v>
      </c>
      <c r="O6" s="328">
        <v>1</v>
      </c>
      <c r="P6" s="328">
        <v>1</v>
      </c>
      <c r="Q6" s="328">
        <v>0.5</v>
      </c>
      <c r="R6" s="328">
        <v>0.1</v>
      </c>
      <c r="S6" s="349">
        <v>1</v>
      </c>
      <c r="T6" s="349">
        <v>4</v>
      </c>
      <c r="U6" s="346">
        <f>SUM(D6:T6)</f>
        <v>100.19999999999999</v>
      </c>
      <c r="V6" s="346">
        <f>D6*D5+E6*E5+F6*F5+G6*+G5+I6*I5+J6*J5+K6*K5+L6*L5+M6*M5+N6*N5+O6*O5+P6*P5+Q6*Q5+R6*R5+S6*S5+T6*T5+H6*H5</f>
        <v>170.25100000000003</v>
      </c>
      <c r="W6" s="350"/>
      <c r="X6" s="351"/>
    </row>
  </sheetData>
  <mergeCells count="8">
    <mergeCell ref="S2:T2"/>
    <mergeCell ref="W2:X2"/>
    <mergeCell ref="N3:O3"/>
    <mergeCell ref="A1:F1"/>
    <mergeCell ref="D2:F2"/>
    <mergeCell ref="G2:J2"/>
    <mergeCell ref="K2:L2"/>
    <mergeCell ref="M2:P2"/>
  </mergeCells>
  <phoneticPr fontId="52"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workbookViewId="0">
      <pane ySplit="5" topLeftCell="A6" activePane="bottomLeft" state="frozen"/>
      <selection pane="bottomLeft" activeCell="I7" sqref="I7"/>
    </sheetView>
  </sheetViews>
  <sheetFormatPr defaultColWidth="8.88671875" defaultRowHeight="13.8"/>
  <cols>
    <col min="1" max="1" width="15.21875" style="129" customWidth="1"/>
    <col min="2" max="2" width="10.109375" style="129" customWidth="1"/>
    <col min="3" max="3" width="12.33203125" style="129" customWidth="1"/>
    <col min="4" max="7" width="7.5546875" style="129" customWidth="1"/>
    <col min="8" max="8" width="6.109375" style="129" customWidth="1"/>
    <col min="9" max="9" width="5.44140625" style="129" customWidth="1"/>
    <col min="10" max="10" width="4.6640625" style="129" customWidth="1"/>
    <col min="11" max="11" width="6.77734375" style="129" customWidth="1"/>
    <col min="12" max="12" width="9.109375" style="129" customWidth="1"/>
    <col min="13" max="13" width="7.5546875" style="129" customWidth="1"/>
    <col min="14" max="14" width="6.109375" style="129" customWidth="1"/>
    <col min="15" max="16" width="7.5546875" style="121" customWidth="1"/>
    <col min="17" max="17" width="12" style="129" customWidth="1"/>
    <col min="18" max="18" width="10" style="129" customWidth="1"/>
    <col min="19" max="23" width="7.5546875" style="129" customWidth="1"/>
    <col min="24" max="24" width="9.5546875" style="129" customWidth="1"/>
    <col min="25" max="25" width="7.5546875" style="129" customWidth="1"/>
    <col min="26" max="26" width="12.5546875" style="129" customWidth="1"/>
    <col min="27" max="27" width="11" style="129" customWidth="1"/>
    <col min="28" max="28" width="9" style="129" customWidth="1"/>
    <col min="29" max="16384" width="8.88671875" style="129"/>
  </cols>
  <sheetData>
    <row r="1" spans="1:27" s="121" customFormat="1" ht="30" customHeight="1">
      <c r="A1" s="467" t="s">
        <v>101</v>
      </c>
      <c r="B1" s="468"/>
      <c r="C1" s="469"/>
      <c r="D1" s="185"/>
      <c r="E1" s="185"/>
      <c r="F1" s="185"/>
      <c r="K1" s="185"/>
      <c r="M1" s="185"/>
      <c r="N1" s="185"/>
      <c r="Y1" s="185"/>
      <c r="Z1" s="185"/>
    </row>
    <row r="2" spans="1:27">
      <c r="B2" s="130"/>
      <c r="C2" s="130"/>
      <c r="D2" s="470" t="s">
        <v>1</v>
      </c>
      <c r="E2" s="471"/>
      <c r="F2" s="472"/>
      <c r="G2" s="473" t="s">
        <v>60</v>
      </c>
      <c r="H2" s="474"/>
      <c r="I2" s="474"/>
      <c r="J2" s="475"/>
      <c r="K2" s="476" t="s">
        <v>2</v>
      </c>
      <c r="L2" s="477"/>
      <c r="M2" s="477"/>
      <c r="N2" s="478"/>
      <c r="O2" s="479" t="s">
        <v>3</v>
      </c>
      <c r="P2" s="480"/>
      <c r="Q2" s="481" t="s">
        <v>4</v>
      </c>
      <c r="R2" s="482"/>
      <c r="S2" s="482"/>
      <c r="T2" s="482"/>
      <c r="U2" s="483"/>
      <c r="V2" s="484" t="s">
        <v>5</v>
      </c>
      <c r="W2" s="485"/>
      <c r="X2" s="486"/>
      <c r="Y2" s="167"/>
      <c r="Z2" s="227" t="s">
        <v>102</v>
      </c>
      <c r="AA2" s="227"/>
    </row>
    <row r="3" spans="1:27" s="186" customFormat="1">
      <c r="B3" s="128"/>
      <c r="C3" s="128"/>
      <c r="D3" s="187" t="s">
        <v>7</v>
      </c>
      <c r="E3" s="188" t="s">
        <v>8</v>
      </c>
      <c r="F3" s="188" t="s">
        <v>103</v>
      </c>
      <c r="G3" s="189" t="s">
        <v>65</v>
      </c>
      <c r="H3" s="189" t="s">
        <v>66</v>
      </c>
      <c r="I3" s="189" t="s">
        <v>67</v>
      </c>
      <c r="J3" s="189" t="s">
        <v>68</v>
      </c>
      <c r="K3" s="207"/>
      <c r="L3" s="207"/>
      <c r="M3" s="207"/>
      <c r="N3" s="207"/>
      <c r="O3" s="208" t="s">
        <v>9</v>
      </c>
      <c r="P3" s="208" t="s">
        <v>69</v>
      </c>
      <c r="Q3" s="214" t="s">
        <v>104</v>
      </c>
      <c r="R3" s="215" t="s">
        <v>105</v>
      </c>
      <c r="S3" s="216"/>
      <c r="T3" s="217" t="s">
        <v>12</v>
      </c>
      <c r="U3" s="217" t="s">
        <v>70</v>
      </c>
      <c r="V3" s="218" t="s">
        <v>13</v>
      </c>
      <c r="W3" s="218" t="s">
        <v>14</v>
      </c>
      <c r="X3" s="218" t="s">
        <v>106</v>
      </c>
      <c r="Y3" s="283"/>
      <c r="Z3" s="228" t="s">
        <v>107</v>
      </c>
      <c r="AA3" s="228" t="s">
        <v>108</v>
      </c>
    </row>
    <row r="4" spans="1:27" s="233" customFormat="1" ht="41.4">
      <c r="A4" s="190" t="s">
        <v>15</v>
      </c>
      <c r="B4" s="191" t="s">
        <v>16</v>
      </c>
      <c r="C4" s="191" t="s">
        <v>17</v>
      </c>
      <c r="D4" s="192" t="s">
        <v>18</v>
      </c>
      <c r="E4" s="135" t="s">
        <v>40</v>
      </c>
      <c r="F4" s="192" t="s">
        <v>20</v>
      </c>
      <c r="G4" s="136" t="s">
        <v>109</v>
      </c>
      <c r="H4" s="193" t="s">
        <v>110</v>
      </c>
      <c r="I4" s="136" t="s">
        <v>111</v>
      </c>
      <c r="J4" s="136" t="s">
        <v>112</v>
      </c>
      <c r="K4" s="158" t="s">
        <v>42</v>
      </c>
      <c r="L4" s="209" t="s">
        <v>113</v>
      </c>
      <c r="M4" s="158" t="s">
        <v>114</v>
      </c>
      <c r="N4" s="158" t="s">
        <v>22</v>
      </c>
      <c r="O4" s="159" t="s">
        <v>47</v>
      </c>
      <c r="P4" s="159" t="s">
        <v>115</v>
      </c>
      <c r="Q4" s="160" t="s">
        <v>116</v>
      </c>
      <c r="R4" s="219" t="s">
        <v>117</v>
      </c>
      <c r="S4" s="160" t="s">
        <v>118</v>
      </c>
      <c r="T4" s="220" t="s">
        <v>26</v>
      </c>
      <c r="U4" s="220" t="s">
        <v>57</v>
      </c>
      <c r="V4" s="221" t="s">
        <v>27</v>
      </c>
      <c r="W4" s="172" t="s">
        <v>119</v>
      </c>
      <c r="X4" s="222"/>
      <c r="Y4" s="173" t="s">
        <v>30</v>
      </c>
      <c r="Z4" s="229" t="s">
        <v>31</v>
      </c>
      <c r="AA4" s="229" t="s">
        <v>32</v>
      </c>
    </row>
    <row r="5" spans="1:27" s="233" customFormat="1" ht="17.399999999999999">
      <c r="A5" s="194" t="s">
        <v>120</v>
      </c>
      <c r="B5" s="195"/>
      <c r="C5" s="195"/>
      <c r="D5" s="196">
        <v>1.35</v>
      </c>
      <c r="E5" s="197">
        <v>2.35</v>
      </c>
      <c r="F5" s="196">
        <v>1.1000000000000001</v>
      </c>
      <c r="G5" s="198">
        <v>1.7</v>
      </c>
      <c r="H5" s="199">
        <v>3</v>
      </c>
      <c r="I5" s="198">
        <v>2</v>
      </c>
      <c r="J5" s="210">
        <v>4</v>
      </c>
      <c r="K5" s="211">
        <v>1.5</v>
      </c>
      <c r="L5" s="211">
        <v>0.6</v>
      </c>
      <c r="M5" s="211">
        <v>0</v>
      </c>
      <c r="N5" s="211">
        <v>0.5</v>
      </c>
      <c r="O5" s="212">
        <v>6.4</v>
      </c>
      <c r="P5" s="212">
        <v>2</v>
      </c>
      <c r="Q5" s="223">
        <v>2.8</v>
      </c>
      <c r="R5" s="223">
        <v>2.1800000000000002</v>
      </c>
      <c r="S5" s="223">
        <v>3.5</v>
      </c>
      <c r="T5" s="224">
        <v>1</v>
      </c>
      <c r="U5" s="224">
        <v>6.25</v>
      </c>
      <c r="V5" s="225">
        <v>2.08</v>
      </c>
      <c r="W5" s="226">
        <v>0.8</v>
      </c>
      <c r="X5" s="222"/>
      <c r="Y5" s="284">
        <v>0</v>
      </c>
      <c r="Z5" s="230"/>
      <c r="AA5" s="230"/>
    </row>
    <row r="6" spans="1:27" s="125" customFormat="1" ht="7.8" customHeight="1">
      <c r="A6" s="200"/>
      <c r="B6" s="145"/>
      <c r="C6" s="145"/>
      <c r="D6" s="145"/>
      <c r="E6" s="145"/>
      <c r="F6" s="145"/>
      <c r="G6" s="145"/>
      <c r="H6" s="145"/>
      <c r="I6" s="145"/>
      <c r="J6" s="145"/>
      <c r="K6" s="145"/>
      <c r="M6" s="145"/>
      <c r="N6" s="145"/>
      <c r="O6" s="145"/>
      <c r="P6" s="145"/>
      <c r="Q6" s="145"/>
      <c r="R6" s="145"/>
      <c r="S6" s="145"/>
      <c r="T6" s="145"/>
      <c r="U6" s="145"/>
      <c r="V6" s="145"/>
      <c r="W6" s="145"/>
      <c r="X6" s="145"/>
      <c r="Y6" s="145"/>
      <c r="Z6" s="145"/>
      <c r="AA6" s="231"/>
    </row>
    <row r="7" spans="1:27" s="213" customFormat="1" ht="48.6" customHeight="1">
      <c r="A7" s="201" t="s">
        <v>121</v>
      </c>
      <c r="B7" s="202" t="s">
        <v>36</v>
      </c>
      <c r="C7" s="202" t="s">
        <v>37</v>
      </c>
      <c r="D7" s="203">
        <v>48</v>
      </c>
      <c r="E7" s="204">
        <v>35</v>
      </c>
      <c r="F7" s="203">
        <v>13</v>
      </c>
      <c r="G7" s="203">
        <v>0</v>
      </c>
      <c r="H7" s="203">
        <v>0</v>
      </c>
      <c r="I7" s="203">
        <v>0.3</v>
      </c>
      <c r="J7" s="203">
        <v>0</v>
      </c>
      <c r="K7" s="204">
        <v>3</v>
      </c>
      <c r="L7" s="213">
        <v>1.3</v>
      </c>
      <c r="M7" s="203">
        <v>0</v>
      </c>
      <c r="N7" s="203">
        <v>0.5</v>
      </c>
      <c r="O7" s="203">
        <v>0.2</v>
      </c>
      <c r="P7" s="203">
        <v>0.8</v>
      </c>
      <c r="Q7" s="204">
        <v>0.5</v>
      </c>
      <c r="R7" s="204">
        <v>0.1</v>
      </c>
      <c r="S7" s="203">
        <v>1</v>
      </c>
      <c r="T7" s="203">
        <v>0.8</v>
      </c>
      <c r="U7" s="203">
        <v>0.2</v>
      </c>
      <c r="V7" s="203">
        <v>0.2</v>
      </c>
      <c r="W7" s="203">
        <v>0.1</v>
      </c>
      <c r="X7" s="203">
        <v>0</v>
      </c>
      <c r="Y7" s="203">
        <v>0</v>
      </c>
      <c r="Z7" s="203">
        <f>SUM(D7:Y7)</f>
        <v>104.99999999999999</v>
      </c>
      <c r="AA7" s="203">
        <f>D7*D5+E7*E5+F7*F5+G7*G5+H7*H5+I7*I5+J7*J5+K7*K5+L7*L5+M7*M5+N7*N5+O7*O5+P7*P5+Q7*Q5+R7*R5+S7*S5+T7*T5+U7*U5+V7*V5+W7*W5+X7*X5+Y7*Y5</f>
        <v>178.02400000000003</v>
      </c>
    </row>
    <row r="8" spans="1:27" s="232" customFormat="1" ht="41.4">
      <c r="A8" s="205" t="s">
        <v>122</v>
      </c>
      <c r="B8" s="205" t="s">
        <v>123</v>
      </c>
      <c r="C8" s="205">
        <v>3000</v>
      </c>
      <c r="D8" s="206">
        <f>C8/100*D7</f>
        <v>1440</v>
      </c>
      <c r="E8" s="206">
        <f>C8/100*E7</f>
        <v>1050</v>
      </c>
      <c r="F8" s="206">
        <f>C8/100*F7</f>
        <v>390</v>
      </c>
      <c r="G8" s="206">
        <f>C8/100*G7</f>
        <v>0</v>
      </c>
      <c r="H8" s="206">
        <f>C8/100*H7</f>
        <v>0</v>
      </c>
      <c r="I8" s="206">
        <f>C8/100*I7</f>
        <v>9</v>
      </c>
      <c r="J8" s="206">
        <f>C8/100*J7</f>
        <v>0</v>
      </c>
      <c r="K8" s="206">
        <f>C8/100*K7</f>
        <v>90</v>
      </c>
      <c r="L8" s="206">
        <f>C8/100*L7</f>
        <v>39</v>
      </c>
      <c r="M8" s="206">
        <f>C8/100*M7</f>
        <v>0</v>
      </c>
      <c r="N8" s="206">
        <f>C8/100*N7</f>
        <v>15</v>
      </c>
      <c r="O8" s="206">
        <f>C8/100*O7</f>
        <v>6</v>
      </c>
      <c r="P8" s="206">
        <f>C8/100*P7</f>
        <v>24</v>
      </c>
      <c r="Q8" s="206">
        <f>C8/100*Q7</f>
        <v>15</v>
      </c>
      <c r="R8" s="206">
        <f>C8/100*R7</f>
        <v>3</v>
      </c>
      <c r="S8" s="206">
        <f>C8/100*S7</f>
        <v>30</v>
      </c>
      <c r="T8" s="206">
        <f>C8/100*T7</f>
        <v>24</v>
      </c>
      <c r="U8" s="206">
        <f>C8/100*U7</f>
        <v>6</v>
      </c>
      <c r="V8" s="206">
        <f>C8/100*V7</f>
        <v>6</v>
      </c>
      <c r="W8" s="206">
        <f>C8/100*W7</f>
        <v>3</v>
      </c>
      <c r="X8" s="206">
        <f>C8/100*X7</f>
        <v>0</v>
      </c>
      <c r="Y8" s="206">
        <f>C8/100*Y7</f>
        <v>0</v>
      </c>
      <c r="Z8" s="232">
        <f>SUM(D8:Y8)</f>
        <v>3150</v>
      </c>
      <c r="AA8" s="206">
        <f>D8*D5+E8*E5+F8*F5+G8*G5+H8*H5+I8*I5+J8*J5+K8*K5+M8*M5+N8*N5+O8*O5+P8*P5+Q8*Q5+R8*R5+S8*S5+T8*T5+U8*U5+V8*V5+W8*W5+X8*X5+Y8*Y5</f>
        <v>5317.3199999999988</v>
      </c>
    </row>
    <row r="9" spans="1:27" s="234" customFormat="1" ht="7.8" customHeight="1">
      <c r="A9" s="246"/>
      <c r="B9" s="247"/>
      <c r="C9" s="247"/>
      <c r="D9" s="247"/>
      <c r="E9" s="247"/>
      <c r="F9" s="247"/>
      <c r="G9" s="247"/>
      <c r="H9" s="247"/>
      <c r="I9" s="247"/>
      <c r="J9" s="247"/>
      <c r="K9" s="247"/>
      <c r="M9" s="247"/>
      <c r="N9" s="247"/>
      <c r="O9" s="247"/>
      <c r="P9" s="247"/>
      <c r="Q9" s="247"/>
      <c r="R9" s="247"/>
      <c r="S9" s="247"/>
      <c r="T9" s="247"/>
      <c r="U9" s="247"/>
      <c r="V9" s="247"/>
      <c r="W9" s="247"/>
      <c r="X9" s="247"/>
      <c r="Y9" s="247"/>
      <c r="Z9" s="247"/>
      <c r="AA9" s="285"/>
    </row>
    <row r="10" spans="1:27" s="235" customFormat="1" ht="46.2" customHeight="1">
      <c r="A10" s="248" t="s">
        <v>124</v>
      </c>
      <c r="B10" s="249" t="s">
        <v>88</v>
      </c>
      <c r="C10" s="249" t="s">
        <v>89</v>
      </c>
      <c r="D10" s="250">
        <v>50</v>
      </c>
      <c r="E10" s="250">
        <v>26</v>
      </c>
      <c r="F10" s="250">
        <v>18</v>
      </c>
      <c r="G10" s="250">
        <v>0.5</v>
      </c>
      <c r="H10" s="250">
        <v>0.5</v>
      </c>
      <c r="I10" s="250">
        <v>1</v>
      </c>
      <c r="J10" s="250">
        <v>1</v>
      </c>
      <c r="K10" s="250">
        <v>1.5</v>
      </c>
      <c r="L10" s="235">
        <v>1</v>
      </c>
      <c r="M10" s="250">
        <v>0.25</v>
      </c>
      <c r="N10" s="250">
        <v>1</v>
      </c>
      <c r="O10" s="250">
        <v>0.3</v>
      </c>
      <c r="P10" s="250">
        <v>1</v>
      </c>
      <c r="Q10" s="250">
        <v>0.15</v>
      </c>
      <c r="R10" s="282">
        <v>0.3</v>
      </c>
      <c r="S10" s="250">
        <v>1</v>
      </c>
      <c r="T10" s="250">
        <v>1</v>
      </c>
      <c r="U10" s="250">
        <v>0.2</v>
      </c>
      <c r="V10" s="250">
        <v>0.3</v>
      </c>
      <c r="W10" s="250">
        <v>0</v>
      </c>
      <c r="X10" s="250">
        <v>0</v>
      </c>
      <c r="Y10" s="250">
        <v>0</v>
      </c>
      <c r="Z10" s="250">
        <f t="shared" ref="Z10:Z19" si="0">SUM(D10:Y10)</f>
        <v>105</v>
      </c>
      <c r="AA10" s="250">
        <f>D10*D5+E10*E5+F10*F5+G10*G5+H10*H5+I10*I5+J10*J5+K10*K5+M10*M5+N10*N5+O10*O5+P10*P5+Q10*Q5+R10*R5+S10*S5+T10*T5+U10*U5+V10*V5+W10*W5+X10*X5+Y10*Y5</f>
        <v>170.86799999999997</v>
      </c>
    </row>
    <row r="11" spans="1:27" s="236" customFormat="1" ht="41.4">
      <c r="A11" s="251" t="s">
        <v>122</v>
      </c>
      <c r="B11" s="251" t="s">
        <v>123</v>
      </c>
      <c r="C11" s="251">
        <v>3000</v>
      </c>
      <c r="D11" s="236">
        <f>C11/100*D10</f>
        <v>1500</v>
      </c>
      <c r="E11" s="236">
        <f>C11/100*E10</f>
        <v>780</v>
      </c>
      <c r="F11" s="236">
        <f>C11/100*F10</f>
        <v>540</v>
      </c>
      <c r="G11" s="236">
        <f>C11/100*G10</f>
        <v>15</v>
      </c>
      <c r="H11" s="236">
        <f>C11/100*H10</f>
        <v>15</v>
      </c>
      <c r="I11" s="236">
        <f>C11/100*I10</f>
        <v>30</v>
      </c>
      <c r="J11" s="236">
        <f>C11/100*J10</f>
        <v>30</v>
      </c>
      <c r="K11" s="236">
        <f>C11/100*K10</f>
        <v>45</v>
      </c>
      <c r="L11" s="236">
        <f>C11/100*L10</f>
        <v>30</v>
      </c>
      <c r="M11" s="236">
        <f>C11/100*M10</f>
        <v>7.5</v>
      </c>
      <c r="N11" s="236">
        <f>C11/100*N10</f>
        <v>30</v>
      </c>
      <c r="O11" s="236">
        <f>C11/100*O10</f>
        <v>9</v>
      </c>
      <c r="P11" s="236">
        <f>C11/100*P10</f>
        <v>30</v>
      </c>
      <c r="Q11" s="236">
        <f>C11/100*Q10</f>
        <v>4.5</v>
      </c>
      <c r="R11" s="236">
        <f>C11/100*R10</f>
        <v>9</v>
      </c>
      <c r="S11" s="236">
        <f>C11/100*S10</f>
        <v>30</v>
      </c>
      <c r="T11" s="236">
        <f>C11/100*T10</f>
        <v>30</v>
      </c>
      <c r="U11" s="236">
        <f>C11/100*U10</f>
        <v>6</v>
      </c>
      <c r="V11" s="236">
        <f>C11/100*V10</f>
        <v>9</v>
      </c>
      <c r="W11" s="236">
        <f>C11/100*W10</f>
        <v>0</v>
      </c>
      <c r="X11" s="236">
        <f>C11/100*X10</f>
        <v>0</v>
      </c>
      <c r="Y11" s="236">
        <f>C11/100*Y10</f>
        <v>0</v>
      </c>
      <c r="Z11" s="236">
        <f t="shared" si="0"/>
        <v>3150</v>
      </c>
      <c r="AA11" s="236">
        <f>D11*D5+E11*E5+F11*F5+G11*G5+H11*H5+I11*I5+J11*J5+K11*K5+M11*M5+N11*N5+O11*O5+P11*P5+Q11*Q5+R11*R5+S11*S5+T11*T5+U11*U5+V11*V5+W11*W5+X11*X5+Y11*Y5</f>
        <v>5126.0400000000009</v>
      </c>
    </row>
    <row r="12" spans="1:27" s="237" customFormat="1" ht="7.8" customHeight="1">
      <c r="A12" s="252"/>
      <c r="B12" s="253"/>
      <c r="C12" s="253"/>
      <c r="D12" s="254"/>
      <c r="E12" s="254"/>
      <c r="F12" s="254"/>
      <c r="G12" s="254"/>
      <c r="H12" s="254"/>
      <c r="I12" s="254"/>
      <c r="J12" s="254"/>
      <c r="K12" s="254"/>
      <c r="M12" s="254"/>
      <c r="N12" s="254"/>
      <c r="O12" s="254"/>
      <c r="P12" s="254"/>
      <c r="Q12" s="254"/>
      <c r="R12" s="254"/>
      <c r="S12" s="254"/>
      <c r="T12" s="254"/>
      <c r="U12" s="254"/>
      <c r="V12" s="254"/>
      <c r="W12" s="254"/>
      <c r="X12" s="254"/>
      <c r="Y12" s="254"/>
      <c r="Z12" s="254"/>
      <c r="AA12" s="254"/>
    </row>
    <row r="13" spans="1:27" s="238" customFormat="1" ht="45.6" customHeight="1">
      <c r="A13" s="255" t="s">
        <v>125</v>
      </c>
      <c r="B13" s="256" t="s">
        <v>91</v>
      </c>
      <c r="C13" s="256" t="s">
        <v>92</v>
      </c>
      <c r="D13" s="257">
        <v>70</v>
      </c>
      <c r="E13" s="258">
        <v>11</v>
      </c>
      <c r="F13" s="258">
        <v>11</v>
      </c>
      <c r="G13" s="257">
        <v>2</v>
      </c>
      <c r="H13" s="258">
        <v>1</v>
      </c>
      <c r="I13" s="258">
        <v>1</v>
      </c>
      <c r="J13" s="258">
        <v>0.5</v>
      </c>
      <c r="K13" s="258">
        <v>1.5</v>
      </c>
      <c r="L13" s="238">
        <v>1.5</v>
      </c>
      <c r="M13" s="258">
        <v>0.25</v>
      </c>
      <c r="N13" s="258">
        <v>0.8</v>
      </c>
      <c r="O13" s="258">
        <v>0.4</v>
      </c>
      <c r="P13" s="258">
        <v>0.8</v>
      </c>
      <c r="Q13" s="258">
        <v>0.15</v>
      </c>
      <c r="R13" s="257">
        <v>0.3</v>
      </c>
      <c r="S13" s="258">
        <v>1</v>
      </c>
      <c r="T13" s="258">
        <v>1.2</v>
      </c>
      <c r="U13" s="258">
        <v>0.2</v>
      </c>
      <c r="V13" s="258">
        <v>0.4</v>
      </c>
      <c r="W13" s="258">
        <v>0</v>
      </c>
      <c r="X13" s="258">
        <v>0</v>
      </c>
      <c r="Y13" s="258">
        <v>0</v>
      </c>
      <c r="Z13" s="258">
        <f t="shared" si="0"/>
        <v>105.00000000000001</v>
      </c>
      <c r="AA13" s="258">
        <f>D13*D5+E13*E5+F13*F5+G13*G5+H13*H5+I13*I5+J13*J5+K13*K5+M13*M5+N13*N5+O13*O5+P13*P5+Q13*Q5+R13*R5+S13*S5+T13*T5+U13*U5+V13*V5+W13*W5+X13*X5+Y13*Y5</f>
        <v>157.51599999999996</v>
      </c>
    </row>
    <row r="14" spans="1:27" s="239" customFormat="1" ht="41.4">
      <c r="A14" s="259" t="s">
        <v>122</v>
      </c>
      <c r="B14" s="259" t="s">
        <v>123</v>
      </c>
      <c r="C14" s="259">
        <v>1300</v>
      </c>
      <c r="D14" s="260">
        <f>C14/100*D13</f>
        <v>910</v>
      </c>
      <c r="E14" s="260">
        <f>C14/100*E13</f>
        <v>143</v>
      </c>
      <c r="F14" s="260">
        <f>C14/100*F13</f>
        <v>143</v>
      </c>
      <c r="G14" s="260">
        <f>C14/100*G13</f>
        <v>26</v>
      </c>
      <c r="H14" s="260">
        <f>C14/100*H13</f>
        <v>13</v>
      </c>
      <c r="I14" s="260">
        <f>C14/100*I13</f>
        <v>13</v>
      </c>
      <c r="J14" s="260">
        <f>C14/100*J13</f>
        <v>6.5</v>
      </c>
      <c r="K14" s="260">
        <f>C14/100*K13</f>
        <v>19.5</v>
      </c>
      <c r="L14" s="260">
        <f>C14/100*L13</f>
        <v>19.5</v>
      </c>
      <c r="M14" s="260">
        <f>C14/100*M13</f>
        <v>3.25</v>
      </c>
      <c r="N14" s="260">
        <f>C14/100*N13</f>
        <v>10.4</v>
      </c>
      <c r="O14" s="260">
        <f>C14/100*O13</f>
        <v>5.2</v>
      </c>
      <c r="P14" s="260">
        <f>C14/100*P13</f>
        <v>10.4</v>
      </c>
      <c r="Q14" s="260">
        <f>C14/100*Q13</f>
        <v>1.95</v>
      </c>
      <c r="R14" s="260">
        <f>C14/100*R13</f>
        <v>3.9</v>
      </c>
      <c r="S14" s="260">
        <f>C14/100*S13</f>
        <v>13</v>
      </c>
      <c r="T14" s="260">
        <f>C14/100*T13</f>
        <v>15.6</v>
      </c>
      <c r="U14" s="260">
        <f>C14/100*U13</f>
        <v>2.6</v>
      </c>
      <c r="V14" s="260">
        <f>C14/100*V13</f>
        <v>5.2</v>
      </c>
      <c r="W14" s="260">
        <f>C14/100*W13</f>
        <v>0</v>
      </c>
      <c r="X14" s="260">
        <f>C14/100*X13</f>
        <v>0</v>
      </c>
      <c r="Y14" s="260">
        <f>C14/100*Y13</f>
        <v>0</v>
      </c>
      <c r="Z14" s="239">
        <f t="shared" si="0"/>
        <v>1365.0000000000002</v>
      </c>
      <c r="AA14" s="239">
        <f>D14*D5+E14*E5+F14*F5+G14*G5+H14*H5+I14*I5+J14*J5+K14*K5+M14*M5+N14*N5+O14*O5+P14*P5+Q14*Q5+R14*R5+S14*S5+T14*T5+U14*U5+V14*V5+W14*W5+X14*X5+Y14*Y5</f>
        <v>2047.7079999999999</v>
      </c>
    </row>
    <row r="15" spans="1:27" s="240" customFormat="1" ht="7.8" customHeight="1">
      <c r="A15" s="261"/>
      <c r="B15" s="262"/>
      <c r="C15" s="262"/>
      <c r="D15" s="263"/>
      <c r="E15" s="263"/>
      <c r="F15" s="263"/>
      <c r="G15" s="264"/>
      <c r="H15" s="264"/>
      <c r="I15" s="264"/>
      <c r="J15" s="264"/>
      <c r="K15" s="264"/>
      <c r="M15" s="264"/>
      <c r="N15" s="264"/>
      <c r="O15" s="264"/>
      <c r="P15" s="264"/>
      <c r="Q15" s="264"/>
      <c r="R15" s="264"/>
      <c r="S15" s="264"/>
      <c r="T15" s="264"/>
      <c r="U15" s="264"/>
      <c r="V15" s="264"/>
      <c r="W15" s="264"/>
      <c r="X15" s="264"/>
      <c r="Y15" s="264"/>
      <c r="Z15" s="264"/>
      <c r="AA15" s="264"/>
    </row>
    <row r="16" spans="1:27" s="241" customFormat="1" ht="36.6" customHeight="1">
      <c r="A16" s="265" t="s">
        <v>126</v>
      </c>
      <c r="B16" s="266" t="s">
        <v>95</v>
      </c>
      <c r="C16" s="266" t="s">
        <v>96</v>
      </c>
      <c r="D16" s="267">
        <v>60</v>
      </c>
      <c r="E16" s="267">
        <v>19</v>
      </c>
      <c r="F16" s="267">
        <v>17</v>
      </c>
      <c r="G16" s="268">
        <v>0</v>
      </c>
      <c r="H16" s="268">
        <v>0</v>
      </c>
      <c r="I16" s="268">
        <v>0.35</v>
      </c>
      <c r="J16" s="268">
        <v>0</v>
      </c>
      <c r="K16" s="268">
        <v>0</v>
      </c>
      <c r="L16" s="241">
        <v>1</v>
      </c>
      <c r="M16" s="268">
        <v>0</v>
      </c>
      <c r="N16" s="268">
        <v>0.5</v>
      </c>
      <c r="O16" s="268">
        <v>0.1</v>
      </c>
      <c r="P16" s="268">
        <v>0.5</v>
      </c>
      <c r="Q16" s="268">
        <v>0.15</v>
      </c>
      <c r="R16" s="268">
        <v>0.1</v>
      </c>
      <c r="S16" s="268">
        <v>0.2</v>
      </c>
      <c r="T16" s="268">
        <v>0.8</v>
      </c>
      <c r="U16" s="268">
        <v>0.2</v>
      </c>
      <c r="V16" s="268">
        <v>0.1</v>
      </c>
      <c r="W16" s="268">
        <v>0</v>
      </c>
      <c r="X16" s="268">
        <v>0</v>
      </c>
      <c r="Y16" s="268">
        <v>5</v>
      </c>
      <c r="Z16" s="268">
        <f t="shared" si="0"/>
        <v>104.99999999999999</v>
      </c>
      <c r="AA16" s="268">
        <f>D16*D5+E16*E5+F16*F5+G16*G5+H16*H5+I16*I5+J16*J5+K16*K5+M16*M5+N16*N5+O16*O5+P16*P5+Q16*Q5+R16*R5+S16*S5+T16*T5+U16*U5+V16*V5+W16*W5+X16*X5+Y16*Y5</f>
        <v>150.53599999999997</v>
      </c>
    </row>
    <row r="17" spans="1:27" s="242" customFormat="1" ht="41.4">
      <c r="A17" s="269" t="s">
        <v>122</v>
      </c>
      <c r="B17" s="269" t="s">
        <v>123</v>
      </c>
      <c r="C17" s="269">
        <v>1700</v>
      </c>
      <c r="D17" s="270">
        <f>C17/100*D16</f>
        <v>1020</v>
      </c>
      <c r="E17" s="270">
        <f>C17/100*E16</f>
        <v>323</v>
      </c>
      <c r="F17" s="270">
        <f>C17/100*F16</f>
        <v>289</v>
      </c>
      <c r="G17" s="270">
        <f>C17/100*G16</f>
        <v>0</v>
      </c>
      <c r="H17" s="270">
        <f>C17/100*H16</f>
        <v>0</v>
      </c>
      <c r="I17" s="270">
        <f>C17/100*I16</f>
        <v>5.9499999999999993</v>
      </c>
      <c r="J17" s="270">
        <f>C17/100*J16</f>
        <v>0</v>
      </c>
      <c r="K17" s="270">
        <f>C17/100*K16</f>
        <v>0</v>
      </c>
      <c r="L17" s="270">
        <f>C17/100*L16</f>
        <v>17</v>
      </c>
      <c r="M17" s="270">
        <f>C17/100*M16</f>
        <v>0</v>
      </c>
      <c r="N17" s="270">
        <f>C17/100*N16</f>
        <v>8.5</v>
      </c>
      <c r="O17" s="270">
        <f>C17/100*O16</f>
        <v>1.7000000000000002</v>
      </c>
      <c r="P17" s="270">
        <f>C17/100*P16</f>
        <v>8.5</v>
      </c>
      <c r="Q17" s="270">
        <f>C17/100*Q16</f>
        <v>2.5499999999999998</v>
      </c>
      <c r="R17" s="270">
        <f>C17/100*R16</f>
        <v>1.7000000000000002</v>
      </c>
      <c r="S17" s="270">
        <f>C17/100*S16</f>
        <v>3.4000000000000004</v>
      </c>
      <c r="T17" s="270">
        <f>C17/100*T16</f>
        <v>13.600000000000001</v>
      </c>
      <c r="U17" s="270">
        <f>C17/100*U16</f>
        <v>3.4000000000000004</v>
      </c>
      <c r="V17" s="270">
        <f>C17/100*V16</f>
        <v>1.7000000000000002</v>
      </c>
      <c r="W17" s="270">
        <f>C17/100*W16</f>
        <v>0</v>
      </c>
      <c r="X17" s="270">
        <f>C17/100*X16</f>
        <v>0</v>
      </c>
      <c r="Y17" s="270">
        <f>C17/100*Y16</f>
        <v>85</v>
      </c>
      <c r="Z17" s="270">
        <f t="shared" si="0"/>
        <v>1785.0000000000002</v>
      </c>
      <c r="AA17" s="242">
        <f>D17*D5+E17*E5+F17*F5+G17*G5+H17*H5+I17*I5+J17*J5+K17*K5+M17*M5+N17*N5+O17*O5+P17*P5+Q17*Q5+R17*R5+S17*S5+T17*T5+U17*U5+V17*V5+W17*W5+X17*X5+Y17*Y5</f>
        <v>2559.1120000000005</v>
      </c>
    </row>
    <row r="18" spans="1:27" s="243" customFormat="1" ht="7.8" customHeight="1">
      <c r="A18" s="271"/>
      <c r="B18" s="272"/>
      <c r="C18" s="272"/>
      <c r="D18" s="273"/>
      <c r="E18" s="273"/>
      <c r="F18" s="273"/>
      <c r="G18" s="274"/>
      <c r="H18" s="274"/>
      <c r="I18" s="274"/>
      <c r="J18" s="274"/>
      <c r="K18" s="274"/>
      <c r="M18" s="274"/>
      <c r="N18" s="274"/>
      <c r="O18" s="274"/>
      <c r="P18" s="274"/>
      <c r="Q18" s="274"/>
      <c r="R18" s="274"/>
      <c r="S18" s="274"/>
      <c r="T18" s="274"/>
      <c r="U18" s="274"/>
      <c r="V18" s="274"/>
      <c r="W18" s="274"/>
      <c r="X18" s="274"/>
      <c r="Y18" s="274"/>
      <c r="Z18" s="274"/>
      <c r="AA18" s="274"/>
    </row>
    <row r="19" spans="1:27" s="244" customFormat="1" ht="40.799999999999997">
      <c r="A19" s="275" t="s">
        <v>127</v>
      </c>
      <c r="B19" s="276" t="s">
        <v>99</v>
      </c>
      <c r="C19" s="276" t="s">
        <v>100</v>
      </c>
      <c r="D19" s="277">
        <v>38</v>
      </c>
      <c r="E19" s="277">
        <v>22</v>
      </c>
      <c r="F19" s="277">
        <v>15</v>
      </c>
      <c r="G19" s="278">
        <v>0</v>
      </c>
      <c r="H19" s="278">
        <v>5</v>
      </c>
      <c r="I19" s="278">
        <v>0.8</v>
      </c>
      <c r="J19" s="278">
        <v>0</v>
      </c>
      <c r="K19" s="278">
        <v>0.8</v>
      </c>
      <c r="L19" s="244">
        <v>0.5</v>
      </c>
      <c r="M19" s="278">
        <v>20</v>
      </c>
      <c r="N19" s="278">
        <v>0.3</v>
      </c>
      <c r="O19" s="278">
        <v>0</v>
      </c>
      <c r="P19" s="278">
        <v>0.5</v>
      </c>
      <c r="Q19" s="278">
        <v>0.1</v>
      </c>
      <c r="R19" s="278">
        <v>0.1</v>
      </c>
      <c r="S19" s="278">
        <v>1</v>
      </c>
      <c r="T19" s="278">
        <v>0.5</v>
      </c>
      <c r="U19" s="278">
        <v>0.2</v>
      </c>
      <c r="V19" s="278">
        <v>0.2</v>
      </c>
      <c r="W19" s="278">
        <v>0</v>
      </c>
      <c r="X19" s="278">
        <v>0</v>
      </c>
      <c r="Y19" s="278">
        <v>0</v>
      </c>
      <c r="Z19" s="278">
        <f t="shared" si="0"/>
        <v>104.99999999999999</v>
      </c>
      <c r="AA19" s="278">
        <f>D19*D5+E19*E5+F19*F5+G19*G5+H19*H5+I19*I5+J19*J5+K19*K5+M19*M5+N19*N5+O19*O5+P19*P5+Q19*Q5+R19*R5+S19*S5+T19*T5+U19*U5+V19*V5+W19*W5+X19*X5+Y19*Y5</f>
        <v>144.61399999999998</v>
      </c>
    </row>
    <row r="20" spans="1:27" s="245" customFormat="1" ht="41.4">
      <c r="A20" s="279" t="s">
        <v>122</v>
      </c>
      <c r="B20" s="279" t="s">
        <v>123</v>
      </c>
      <c r="C20" s="279">
        <v>0</v>
      </c>
      <c r="D20" s="280">
        <f>C20/100*D19</f>
        <v>0</v>
      </c>
      <c r="E20" s="280">
        <f>C20/100*E19</f>
        <v>0</v>
      </c>
      <c r="F20" s="280">
        <f>C20/100*F19</f>
        <v>0</v>
      </c>
      <c r="G20" s="280">
        <f>C20/100*G19</f>
        <v>0</v>
      </c>
      <c r="H20" s="280">
        <f>C20/100*H19</f>
        <v>0</v>
      </c>
      <c r="I20" s="280">
        <f>C20/100*I19</f>
        <v>0</v>
      </c>
      <c r="J20" s="280">
        <f>C20/100*J19</f>
        <v>0</v>
      </c>
      <c r="K20" s="280">
        <f>C20/100*K19</f>
        <v>0</v>
      </c>
      <c r="L20" s="280">
        <f>C20/100*L19</f>
        <v>0</v>
      </c>
      <c r="M20" s="280">
        <f>C20/100*M19</f>
        <v>0</v>
      </c>
      <c r="N20" s="280">
        <f>C20/100*N19</f>
        <v>0</v>
      </c>
      <c r="O20" s="280">
        <f>C20/100*O19</f>
        <v>0</v>
      </c>
      <c r="P20" s="280">
        <f>C20/100*P19</f>
        <v>0</v>
      </c>
      <c r="Q20" s="280">
        <f>C20/100*Q19</f>
        <v>0</v>
      </c>
      <c r="R20" s="280">
        <f>C20/100*R19</f>
        <v>0</v>
      </c>
      <c r="S20" s="280">
        <f>C20/100*S19</f>
        <v>0</v>
      </c>
      <c r="T20" s="280">
        <f>C20/100*T19</f>
        <v>0</v>
      </c>
      <c r="U20" s="280">
        <f>C20/100*U19</f>
        <v>0</v>
      </c>
      <c r="V20" s="280">
        <f>C20/100*V19</f>
        <v>0</v>
      </c>
      <c r="W20" s="280">
        <f>C20/100*W19</f>
        <v>0</v>
      </c>
      <c r="X20" s="280">
        <f>C20/100*X19</f>
        <v>0</v>
      </c>
      <c r="Y20" s="280">
        <f>C20/100*Y19</f>
        <v>0</v>
      </c>
      <c r="AA20" s="245">
        <f>D20*D5+E20*E5+F20*F5+G20*G5+H20*H5+I20*I5+J20*J5+K20*K5+M20*M5+N20*N5+O20*O5+P20*P5+Q20*Q5+R20*R5+S20*S5+T20*T5+U20*U5+V20*V5+W20*W5+X20*X5+Y20*Y5</f>
        <v>0</v>
      </c>
    </row>
    <row r="21" spans="1:27" ht="17.399999999999999">
      <c r="A21" s="281" t="s">
        <v>128</v>
      </c>
      <c r="C21" s="129">
        <f>C20+C17+C14+C11+C8</f>
        <v>9000</v>
      </c>
      <c r="D21" s="129">
        <f>D20+D17+D14+D11+D8</f>
        <v>4870</v>
      </c>
      <c r="E21" s="129">
        <f t="shared" ref="E21:Z21" si="1">E20+E17+E14+E11+E8</f>
        <v>2296</v>
      </c>
      <c r="F21" s="129">
        <f t="shared" si="1"/>
        <v>1362</v>
      </c>
      <c r="G21" s="129">
        <f t="shared" si="1"/>
        <v>41</v>
      </c>
      <c r="H21" s="129">
        <f t="shared" si="1"/>
        <v>28</v>
      </c>
      <c r="I21" s="129">
        <f t="shared" si="1"/>
        <v>57.95</v>
      </c>
      <c r="J21" s="129">
        <f t="shared" si="1"/>
        <v>36.5</v>
      </c>
      <c r="K21" s="129">
        <f t="shared" si="1"/>
        <v>154.5</v>
      </c>
      <c r="L21" s="129">
        <f t="shared" si="1"/>
        <v>105.5</v>
      </c>
      <c r="M21" s="129">
        <f t="shared" si="1"/>
        <v>10.75</v>
      </c>
      <c r="N21" s="129">
        <f t="shared" si="1"/>
        <v>63.9</v>
      </c>
      <c r="O21" s="129">
        <f t="shared" si="1"/>
        <v>21.9</v>
      </c>
      <c r="P21" s="129">
        <f t="shared" si="1"/>
        <v>72.900000000000006</v>
      </c>
      <c r="Q21" s="129">
        <f t="shared" si="1"/>
        <v>24</v>
      </c>
      <c r="R21" s="129">
        <f t="shared" si="1"/>
        <v>17.600000000000001</v>
      </c>
      <c r="S21" s="129">
        <f t="shared" si="1"/>
        <v>76.400000000000006</v>
      </c>
      <c r="T21" s="129">
        <f t="shared" si="1"/>
        <v>83.2</v>
      </c>
      <c r="U21" s="129">
        <f t="shared" si="1"/>
        <v>18</v>
      </c>
      <c r="V21" s="129">
        <f t="shared" si="1"/>
        <v>21.9</v>
      </c>
      <c r="W21" s="129">
        <f t="shared" si="1"/>
        <v>3</v>
      </c>
      <c r="X21" s="129">
        <f t="shared" si="1"/>
        <v>0</v>
      </c>
      <c r="Y21" s="129">
        <f t="shared" si="1"/>
        <v>85</v>
      </c>
      <c r="Z21" s="129">
        <f t="shared" si="1"/>
        <v>9450</v>
      </c>
      <c r="AA21" s="129">
        <f t="shared" ref="AA21" si="2">AA20+AA17+AA14+AA11+AA8</f>
        <v>15050.18</v>
      </c>
    </row>
  </sheetData>
  <mergeCells count="7">
    <mergeCell ref="Q2:U2"/>
    <mergeCell ref="V2:X2"/>
    <mergeCell ref="A1:C1"/>
    <mergeCell ref="D2:F2"/>
    <mergeCell ref="G2:J2"/>
    <mergeCell ref="K2:N2"/>
    <mergeCell ref="O2:P2"/>
  </mergeCells>
  <phoneticPr fontId="5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topLeftCell="H1" workbookViewId="0">
      <selection activeCell="M3" sqref="M3"/>
    </sheetView>
  </sheetViews>
  <sheetFormatPr defaultColWidth="9" defaultRowHeight="13.8"/>
  <cols>
    <col min="1" max="1" width="20.21875" customWidth="1"/>
    <col min="24" max="24" width="8.88671875" customWidth="1"/>
    <col min="25" max="25" width="12.88671875" customWidth="1"/>
  </cols>
  <sheetData>
    <row r="1" spans="1:26" ht="63" customHeight="1">
      <c r="A1" s="467" t="s">
        <v>101</v>
      </c>
      <c r="B1" s="468"/>
      <c r="C1" s="469"/>
      <c r="D1" s="185"/>
      <c r="E1" s="185"/>
      <c r="F1" s="185"/>
      <c r="G1" s="121"/>
      <c r="H1" s="121"/>
      <c r="I1" s="121"/>
      <c r="J1" s="121"/>
      <c r="K1" s="185"/>
      <c r="L1" s="121"/>
      <c r="M1" s="185"/>
      <c r="N1" s="185"/>
      <c r="O1" s="121"/>
      <c r="P1" s="121"/>
      <c r="Q1" s="121"/>
      <c r="R1" s="121"/>
      <c r="S1" s="121"/>
      <c r="T1" s="121"/>
      <c r="U1" s="121"/>
      <c r="V1" s="121"/>
      <c r="W1" s="121"/>
      <c r="X1" s="121"/>
      <c r="Y1" s="185"/>
      <c r="Z1" s="121"/>
    </row>
    <row r="2" spans="1:26">
      <c r="A2" s="129"/>
      <c r="B2" s="130"/>
      <c r="C2" s="130"/>
      <c r="D2" s="470" t="s">
        <v>1</v>
      </c>
      <c r="E2" s="471"/>
      <c r="F2" s="472"/>
      <c r="G2" s="473" t="s">
        <v>60</v>
      </c>
      <c r="H2" s="474"/>
      <c r="I2" s="474"/>
      <c r="J2" s="475"/>
      <c r="K2" s="476" t="s">
        <v>2</v>
      </c>
      <c r="L2" s="477"/>
      <c r="M2" s="477"/>
      <c r="N2" s="478"/>
      <c r="O2" s="479" t="s">
        <v>3</v>
      </c>
      <c r="P2" s="480"/>
      <c r="Q2" s="481" t="s">
        <v>4</v>
      </c>
      <c r="R2" s="482"/>
      <c r="S2" s="482"/>
      <c r="T2" s="482"/>
      <c r="U2" s="483"/>
      <c r="V2" s="484" t="s">
        <v>5</v>
      </c>
      <c r="W2" s="485"/>
      <c r="X2" s="486"/>
      <c r="Y2" s="227" t="s">
        <v>102</v>
      </c>
      <c r="Z2" s="227"/>
    </row>
    <row r="3" spans="1:26">
      <c r="A3" s="186"/>
      <c r="B3" s="128"/>
      <c r="C3" s="128"/>
      <c r="D3" s="187" t="s">
        <v>7</v>
      </c>
      <c r="E3" s="188" t="s">
        <v>8</v>
      </c>
      <c r="F3" s="188" t="s">
        <v>103</v>
      </c>
      <c r="G3" s="189" t="s">
        <v>65</v>
      </c>
      <c r="H3" s="189" t="s">
        <v>66</v>
      </c>
      <c r="I3" s="189" t="s">
        <v>67</v>
      </c>
      <c r="J3" s="189" t="s">
        <v>68</v>
      </c>
      <c r="K3" s="207"/>
      <c r="L3" s="207"/>
      <c r="M3" s="207"/>
      <c r="N3" s="207"/>
      <c r="O3" s="208" t="s">
        <v>9</v>
      </c>
      <c r="P3" s="208" t="s">
        <v>69</v>
      </c>
      <c r="Q3" s="214" t="s">
        <v>104</v>
      </c>
      <c r="R3" s="215" t="s">
        <v>105</v>
      </c>
      <c r="S3" s="216"/>
      <c r="T3" s="217" t="s">
        <v>12</v>
      </c>
      <c r="U3" s="217" t="s">
        <v>70</v>
      </c>
      <c r="V3" s="218" t="s">
        <v>13</v>
      </c>
      <c r="W3" s="218" t="s">
        <v>14</v>
      </c>
      <c r="X3" s="218" t="s">
        <v>106</v>
      </c>
      <c r="Y3" s="228" t="s">
        <v>107</v>
      </c>
      <c r="Z3" s="228" t="s">
        <v>108</v>
      </c>
    </row>
    <row r="4" spans="1:26" ht="55.2">
      <c r="A4" s="190" t="s">
        <v>15</v>
      </c>
      <c r="B4" s="191" t="s">
        <v>16</v>
      </c>
      <c r="C4" s="191" t="s">
        <v>17</v>
      </c>
      <c r="D4" s="192" t="s">
        <v>18</v>
      </c>
      <c r="E4" s="135" t="s">
        <v>40</v>
      </c>
      <c r="F4" s="192" t="s">
        <v>20</v>
      </c>
      <c r="G4" s="136" t="s">
        <v>109</v>
      </c>
      <c r="H4" s="193" t="s">
        <v>110</v>
      </c>
      <c r="I4" s="136" t="s">
        <v>111</v>
      </c>
      <c r="J4" s="136" t="s">
        <v>112</v>
      </c>
      <c r="K4" s="158" t="s">
        <v>42</v>
      </c>
      <c r="L4" s="209" t="s">
        <v>113</v>
      </c>
      <c r="M4" s="158" t="s">
        <v>114</v>
      </c>
      <c r="N4" s="158" t="s">
        <v>22</v>
      </c>
      <c r="O4" s="159" t="s">
        <v>47</v>
      </c>
      <c r="P4" s="159" t="s">
        <v>115</v>
      </c>
      <c r="Q4" s="160" t="s">
        <v>116</v>
      </c>
      <c r="R4" s="219" t="s">
        <v>117</v>
      </c>
      <c r="S4" s="160" t="s">
        <v>118</v>
      </c>
      <c r="T4" s="220" t="s">
        <v>26</v>
      </c>
      <c r="U4" s="220" t="s">
        <v>57</v>
      </c>
      <c r="V4" s="221" t="s">
        <v>27</v>
      </c>
      <c r="W4" s="172" t="s">
        <v>119</v>
      </c>
      <c r="X4" s="222"/>
      <c r="Y4" s="229" t="s">
        <v>31</v>
      </c>
      <c r="Z4" s="229" t="s">
        <v>32</v>
      </c>
    </row>
    <row r="5" spans="1:26" ht="17.399999999999999">
      <c r="A5" s="194" t="s">
        <v>120</v>
      </c>
      <c r="B5" s="195"/>
      <c r="C5" s="195"/>
      <c r="D5" s="196">
        <v>1.35</v>
      </c>
      <c r="E5" s="197">
        <v>2.35</v>
      </c>
      <c r="F5" s="196">
        <v>1.1000000000000001</v>
      </c>
      <c r="G5" s="198">
        <v>1.7</v>
      </c>
      <c r="H5" s="199">
        <v>3</v>
      </c>
      <c r="I5" s="198">
        <v>2</v>
      </c>
      <c r="J5" s="210">
        <v>4</v>
      </c>
      <c r="K5" s="211">
        <v>1.5</v>
      </c>
      <c r="L5" s="211">
        <v>0.6</v>
      </c>
      <c r="M5" s="211">
        <v>0</v>
      </c>
      <c r="N5" s="211">
        <v>0.5</v>
      </c>
      <c r="O5" s="212">
        <v>6.4</v>
      </c>
      <c r="P5" s="212">
        <v>2</v>
      </c>
      <c r="Q5" s="223">
        <v>2.8</v>
      </c>
      <c r="R5" s="223">
        <v>2.1800000000000002</v>
      </c>
      <c r="S5" s="223">
        <v>3.5</v>
      </c>
      <c r="T5" s="224">
        <v>1</v>
      </c>
      <c r="U5" s="224">
        <v>6.25</v>
      </c>
      <c r="V5" s="225">
        <v>2.08</v>
      </c>
      <c r="W5" s="226">
        <v>0.8</v>
      </c>
      <c r="X5" s="222"/>
      <c r="Y5" s="230"/>
      <c r="Z5" s="230"/>
    </row>
    <row r="6" spans="1:26" ht="17.399999999999999">
      <c r="A6" s="200"/>
      <c r="B6" s="145"/>
      <c r="C6" s="145"/>
      <c r="D6" s="145"/>
      <c r="E6" s="145"/>
      <c r="F6" s="145"/>
      <c r="G6" s="145"/>
      <c r="H6" s="145"/>
      <c r="I6" s="145"/>
      <c r="J6" s="145"/>
      <c r="K6" s="145"/>
      <c r="L6" s="125"/>
      <c r="M6" s="145"/>
      <c r="N6" s="145"/>
      <c r="O6" s="145"/>
      <c r="P6" s="145"/>
      <c r="Q6" s="145"/>
      <c r="R6" s="145"/>
      <c r="S6" s="145"/>
      <c r="T6" s="145"/>
      <c r="U6" s="145"/>
      <c r="V6" s="145"/>
      <c r="W6" s="145"/>
      <c r="X6" s="145"/>
      <c r="Y6" s="145"/>
      <c r="Z6" s="231"/>
    </row>
    <row r="7" spans="1:26" ht="91.8">
      <c r="A7" s="201" t="s">
        <v>129</v>
      </c>
      <c r="B7" s="202" t="s">
        <v>130</v>
      </c>
      <c r="C7" s="202" t="s">
        <v>131</v>
      </c>
      <c r="D7" s="203">
        <v>50</v>
      </c>
      <c r="E7" s="204">
        <v>26</v>
      </c>
      <c r="F7" s="203">
        <v>18</v>
      </c>
      <c r="G7" s="203">
        <v>1</v>
      </c>
      <c r="H7" s="203">
        <v>0</v>
      </c>
      <c r="I7" s="203">
        <v>1</v>
      </c>
      <c r="J7" s="203">
        <v>0.5</v>
      </c>
      <c r="K7" s="204">
        <v>3</v>
      </c>
      <c r="L7" s="213">
        <v>1.3</v>
      </c>
      <c r="M7" s="203">
        <v>0</v>
      </c>
      <c r="N7" s="203">
        <v>0.5</v>
      </c>
      <c r="O7" s="203">
        <v>0.2</v>
      </c>
      <c r="P7" s="203">
        <v>0.8</v>
      </c>
      <c r="Q7" s="204">
        <v>0.5</v>
      </c>
      <c r="R7" s="204">
        <v>0.3</v>
      </c>
      <c r="S7" s="203">
        <v>0.8</v>
      </c>
      <c r="T7" s="203">
        <v>0.8</v>
      </c>
      <c r="U7" s="203">
        <v>0.2</v>
      </c>
      <c r="V7" s="203">
        <v>0.2</v>
      </c>
      <c r="W7" s="203">
        <v>0.1</v>
      </c>
      <c r="X7" s="203">
        <v>0</v>
      </c>
      <c r="Y7" s="203">
        <f>SUM(D7:X7)</f>
        <v>105.19999999999999</v>
      </c>
      <c r="Z7" s="203" t="e">
        <f>D7*D5+E7*E5+F7*F5+G7*G5+H7*H5+I7*I5+J7*J5+K7*K5+L7*L5+M7*M5+N7*N5+O7*O5+P7*P5+Q7*Q5+R7*R5+S7*S5+T7*T5+U7*U5+V7*V5+W7*W5+X7*X5+#REF!*#REF!</f>
        <v>#REF!</v>
      </c>
    </row>
    <row r="8" spans="1:26" ht="41.4">
      <c r="A8" s="205" t="s">
        <v>122</v>
      </c>
      <c r="B8" s="205" t="s">
        <v>123</v>
      </c>
      <c r="C8" s="205">
        <v>200</v>
      </c>
      <c r="D8" s="206">
        <f>C8/100*D7</f>
        <v>100</v>
      </c>
      <c r="E8" s="206">
        <f>C8/100*E7</f>
        <v>52</v>
      </c>
      <c r="F8" s="206">
        <f>C8/100*F7</f>
        <v>36</v>
      </c>
      <c r="G8" s="206">
        <f>C8/100*G7</f>
        <v>2</v>
      </c>
      <c r="H8" s="206">
        <f>C8/100*H7</f>
        <v>0</v>
      </c>
      <c r="I8" s="206">
        <f>C8/100*I7</f>
        <v>2</v>
      </c>
      <c r="J8" s="206">
        <f>C8/100*J7</f>
        <v>1</v>
      </c>
      <c r="K8" s="206">
        <f>C8/100*K7</f>
        <v>6</v>
      </c>
      <c r="L8" s="206">
        <f>C8/100*L7</f>
        <v>2.6</v>
      </c>
      <c r="M8" s="206">
        <f>C8/100*M7</f>
        <v>0</v>
      </c>
      <c r="N8" s="206">
        <f>C8/100*N7</f>
        <v>1</v>
      </c>
      <c r="O8" s="206">
        <f>C8/100*O7</f>
        <v>0.4</v>
      </c>
      <c r="P8" s="206">
        <f>C8/100*P7</f>
        <v>1.6</v>
      </c>
      <c r="Q8" s="206">
        <f>C8/100*Q7</f>
        <v>1</v>
      </c>
      <c r="R8" s="206">
        <f>C8/100*R7</f>
        <v>0.6</v>
      </c>
      <c r="S8" s="206">
        <f>C8/100*S7</f>
        <v>1.6</v>
      </c>
      <c r="T8" s="206">
        <f>C8/100*T7</f>
        <v>1.6</v>
      </c>
      <c r="U8" s="206">
        <f>C8/100*U7</f>
        <v>0.4</v>
      </c>
      <c r="V8" s="206">
        <f>C8/100*V7</f>
        <v>0.4</v>
      </c>
      <c r="W8" s="206">
        <f>C8/100*W7</f>
        <v>0.2</v>
      </c>
      <c r="X8" s="206">
        <f>C8/100*X7</f>
        <v>0</v>
      </c>
      <c r="Y8" s="232">
        <f>SUM(D8:X8)</f>
        <v>210.39999999999998</v>
      </c>
      <c r="Z8" s="206" t="e">
        <f>D8*D5+E8*E5+F8*F5+G8*G5+H8*H5+I8*I5+J8*J5+K8*K5+M8*M5+N8*N5+O8*O5+P8*P5+Q8*Q5+R8*R5+S8*S5+T8*T5+U8*U5+V8*V5+W8*W5+X8*X5+#REF!*#REF!</f>
        <v>#REF!</v>
      </c>
    </row>
  </sheetData>
  <mergeCells count="7">
    <mergeCell ref="Q2:U2"/>
    <mergeCell ref="V2:X2"/>
    <mergeCell ref="A1:C1"/>
    <mergeCell ref="D2:F2"/>
    <mergeCell ref="G2:J2"/>
    <mergeCell ref="K2:N2"/>
    <mergeCell ref="O2:P2"/>
  </mergeCells>
  <phoneticPr fontId="52"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M4" sqref="M4"/>
    </sheetView>
  </sheetViews>
  <sheetFormatPr defaultColWidth="8.88671875" defaultRowHeight="13.8"/>
  <cols>
    <col min="1" max="1" width="14" style="128" customWidth="1"/>
    <col min="2" max="2" width="5.21875" style="122" customWidth="1"/>
    <col min="3" max="13" width="5.21875" style="129" customWidth="1"/>
    <col min="14" max="15" width="5.21875" style="121" customWidth="1"/>
    <col min="16" max="23" width="5.21875" style="129" customWidth="1"/>
    <col min="24" max="24" width="5.21875" style="130" customWidth="1"/>
    <col min="25" max="25" width="6.5546875" style="130" customWidth="1"/>
    <col min="26" max="26" width="9" style="129" customWidth="1"/>
    <col min="27" max="16384" width="8.88671875" style="129"/>
  </cols>
  <sheetData>
    <row r="1" spans="1:26" s="121" customFormat="1" ht="30" customHeight="1">
      <c r="A1" s="487" t="s">
        <v>132</v>
      </c>
      <c r="B1" s="488"/>
      <c r="C1" s="488"/>
      <c r="D1" s="488"/>
      <c r="E1" s="488"/>
      <c r="F1" s="488"/>
      <c r="G1" s="488"/>
      <c r="H1" s="488"/>
      <c r="I1" s="488"/>
      <c r="J1" s="488"/>
      <c r="K1" s="488"/>
      <c r="L1" s="488"/>
      <c r="M1" s="488"/>
      <c r="N1" s="488"/>
      <c r="O1" s="488"/>
      <c r="P1" s="488"/>
      <c r="Q1" s="488"/>
      <c r="R1" s="488"/>
      <c r="S1" s="488"/>
      <c r="T1" s="488"/>
      <c r="U1" s="488"/>
      <c r="V1" s="488"/>
      <c r="W1" s="488"/>
      <c r="X1" s="488"/>
      <c r="Y1" s="489"/>
    </row>
    <row r="2" spans="1:26">
      <c r="A2" s="490" t="s">
        <v>133</v>
      </c>
      <c r="B2" s="491"/>
      <c r="C2" s="470" t="s">
        <v>1</v>
      </c>
      <c r="D2" s="471"/>
      <c r="E2" s="472"/>
      <c r="F2" s="473" t="s">
        <v>60</v>
      </c>
      <c r="G2" s="474"/>
      <c r="H2" s="474"/>
      <c r="I2" s="475"/>
      <c r="J2" s="476" t="s">
        <v>2</v>
      </c>
      <c r="K2" s="477"/>
      <c r="L2" s="477"/>
      <c r="M2" s="478"/>
      <c r="N2" s="479" t="s">
        <v>3</v>
      </c>
      <c r="O2" s="480"/>
      <c r="P2" s="481" t="s">
        <v>4</v>
      </c>
      <c r="Q2" s="482"/>
      <c r="R2" s="482"/>
      <c r="S2" s="482"/>
      <c r="T2" s="483"/>
      <c r="U2" s="484" t="s">
        <v>5</v>
      </c>
      <c r="V2" s="485"/>
      <c r="W2" s="167"/>
      <c r="X2" s="168" t="s">
        <v>102</v>
      </c>
      <c r="Y2" s="168"/>
    </row>
    <row r="3" spans="1:26" s="122" customFormat="1" ht="27.6">
      <c r="A3" s="492">
        <v>20210509</v>
      </c>
      <c r="B3" s="492"/>
      <c r="C3" s="131" t="s">
        <v>7</v>
      </c>
      <c r="D3" s="131" t="s">
        <v>8</v>
      </c>
      <c r="E3" s="131"/>
      <c r="F3" s="132" t="s">
        <v>65</v>
      </c>
      <c r="G3" s="132" t="s">
        <v>66</v>
      </c>
      <c r="H3" s="132" t="s">
        <v>67</v>
      </c>
      <c r="I3" s="132" t="s">
        <v>68</v>
      </c>
      <c r="J3" s="155"/>
      <c r="K3" s="155"/>
      <c r="L3" s="155"/>
      <c r="M3" s="155"/>
      <c r="N3" s="156" t="s">
        <v>9</v>
      </c>
      <c r="O3" s="156" t="s">
        <v>69</v>
      </c>
      <c r="P3" s="157" t="s">
        <v>104</v>
      </c>
      <c r="Q3" s="157" t="s">
        <v>105</v>
      </c>
      <c r="R3" s="157"/>
      <c r="S3" s="157" t="s">
        <v>12</v>
      </c>
      <c r="T3" s="157" t="s">
        <v>70</v>
      </c>
      <c r="U3" s="169" t="s">
        <v>13</v>
      </c>
      <c r="V3" s="169" t="s">
        <v>14</v>
      </c>
      <c r="W3" s="170"/>
      <c r="X3" s="171" t="s">
        <v>134</v>
      </c>
      <c r="Y3" s="171" t="s">
        <v>135</v>
      </c>
    </row>
    <row r="4" spans="1:26" s="123" customFormat="1" ht="60" customHeight="1">
      <c r="A4" s="133" t="s">
        <v>15</v>
      </c>
      <c r="B4" s="134" t="s">
        <v>136</v>
      </c>
      <c r="C4" s="135" t="s">
        <v>18</v>
      </c>
      <c r="D4" s="135" t="s">
        <v>40</v>
      </c>
      <c r="E4" s="135" t="s">
        <v>20</v>
      </c>
      <c r="F4" s="136" t="s">
        <v>137</v>
      </c>
      <c r="G4" s="136" t="s">
        <v>75</v>
      </c>
      <c r="H4" s="136" t="s">
        <v>111</v>
      </c>
      <c r="I4" s="136" t="s">
        <v>112</v>
      </c>
      <c r="J4" s="158" t="s">
        <v>42</v>
      </c>
      <c r="K4" s="158" t="s">
        <v>113</v>
      </c>
      <c r="L4" s="158" t="s">
        <v>114</v>
      </c>
      <c r="M4" s="158" t="s">
        <v>22</v>
      </c>
      <c r="N4" s="159" t="s">
        <v>47</v>
      </c>
      <c r="O4" s="159" t="s">
        <v>115</v>
      </c>
      <c r="P4" s="160" t="s">
        <v>138</v>
      </c>
      <c r="Q4" s="160" t="s">
        <v>139</v>
      </c>
      <c r="R4" s="160" t="s">
        <v>118</v>
      </c>
      <c r="S4" s="160" t="s">
        <v>26</v>
      </c>
      <c r="T4" s="160" t="s">
        <v>57</v>
      </c>
      <c r="U4" s="172" t="s">
        <v>27</v>
      </c>
      <c r="V4" s="172" t="s">
        <v>119</v>
      </c>
      <c r="W4" s="173" t="s">
        <v>140</v>
      </c>
      <c r="X4" s="174" t="s">
        <v>141</v>
      </c>
      <c r="Y4" s="174" t="s">
        <v>142</v>
      </c>
    </row>
    <row r="5" spans="1:26" s="124" customFormat="1" ht="15.6">
      <c r="A5" s="137" t="s">
        <v>143</v>
      </c>
      <c r="B5" s="138"/>
      <c r="C5" s="139">
        <v>1.35</v>
      </c>
      <c r="D5" s="140">
        <v>2.35</v>
      </c>
      <c r="E5" s="139">
        <v>1.1000000000000001</v>
      </c>
      <c r="F5" s="141">
        <v>3.56</v>
      </c>
      <c r="G5" s="142">
        <v>3.3</v>
      </c>
      <c r="H5" s="141">
        <v>3</v>
      </c>
      <c r="I5" s="141">
        <v>4</v>
      </c>
      <c r="J5" s="161">
        <v>1.6</v>
      </c>
      <c r="K5" s="161">
        <v>0.6</v>
      </c>
      <c r="L5" s="161">
        <v>1</v>
      </c>
      <c r="M5" s="161">
        <v>0.4</v>
      </c>
      <c r="N5" s="162">
        <v>6.4</v>
      </c>
      <c r="O5" s="162">
        <v>2</v>
      </c>
      <c r="P5" s="163">
        <v>2.8</v>
      </c>
      <c r="Q5" s="163">
        <v>2.1800000000000002</v>
      </c>
      <c r="R5" s="163">
        <v>3.5</v>
      </c>
      <c r="S5" s="175">
        <v>1.2</v>
      </c>
      <c r="T5" s="175">
        <v>1.25</v>
      </c>
      <c r="U5" s="176">
        <v>2.08</v>
      </c>
      <c r="V5" s="177">
        <v>1</v>
      </c>
      <c r="W5" s="178">
        <v>0</v>
      </c>
      <c r="X5" s="179"/>
      <c r="Y5" s="179"/>
    </row>
    <row r="6" spans="1:26" s="125" customFormat="1" ht="7.8" customHeight="1">
      <c r="A6" s="143"/>
      <c r="B6" s="144"/>
      <c r="C6" s="145"/>
      <c r="D6" s="145"/>
      <c r="E6" s="145"/>
      <c r="F6" s="145"/>
      <c r="G6" s="145"/>
      <c r="H6" s="145"/>
      <c r="I6" s="145"/>
      <c r="J6" s="145"/>
      <c r="L6" s="145"/>
      <c r="M6" s="145"/>
      <c r="N6" s="145"/>
      <c r="O6" s="145"/>
      <c r="P6" s="145"/>
      <c r="Q6" s="145"/>
      <c r="R6" s="145"/>
      <c r="S6" s="145"/>
      <c r="T6" s="145"/>
      <c r="U6" s="145"/>
      <c r="V6" s="145"/>
      <c r="W6" s="145"/>
      <c r="X6" s="180"/>
      <c r="Y6" s="182"/>
    </row>
    <row r="7" spans="1:26" s="126" customFormat="1" ht="33.6" customHeight="1">
      <c r="A7" s="146" t="s">
        <v>144</v>
      </c>
      <c r="B7" s="146">
        <v>3000</v>
      </c>
      <c r="C7" s="127">
        <v>1440</v>
      </c>
      <c r="D7" s="127">
        <v>1050</v>
      </c>
      <c r="E7" s="127">
        <v>390</v>
      </c>
      <c r="F7" s="127">
        <v>0</v>
      </c>
      <c r="G7" s="127">
        <v>0</v>
      </c>
      <c r="H7" s="127">
        <v>0</v>
      </c>
      <c r="I7" s="127">
        <v>0</v>
      </c>
      <c r="J7" s="127">
        <v>90</v>
      </c>
      <c r="K7" s="127">
        <v>0</v>
      </c>
      <c r="L7" s="127">
        <v>0</v>
      </c>
      <c r="M7" s="127">
        <v>24</v>
      </c>
      <c r="N7" s="127">
        <v>6</v>
      </c>
      <c r="O7" s="127">
        <v>15</v>
      </c>
      <c r="P7" s="127">
        <v>24</v>
      </c>
      <c r="Q7" s="127">
        <v>12</v>
      </c>
      <c r="R7" s="127">
        <v>30</v>
      </c>
      <c r="S7" s="127">
        <v>24</v>
      </c>
      <c r="T7" s="127">
        <v>6</v>
      </c>
      <c r="U7" s="127">
        <v>6</v>
      </c>
      <c r="V7" s="127">
        <v>3</v>
      </c>
      <c r="W7" s="127">
        <v>0</v>
      </c>
      <c r="X7" s="147">
        <v>3120</v>
      </c>
      <c r="Y7" s="147">
        <v>5312.64</v>
      </c>
    </row>
    <row r="8" spans="1:26" s="127" customFormat="1" ht="33.6" customHeight="1">
      <c r="A8" s="147" t="s">
        <v>145</v>
      </c>
      <c r="B8" s="147">
        <v>3000</v>
      </c>
      <c r="C8" s="127">
        <v>1500</v>
      </c>
      <c r="D8" s="127">
        <v>780</v>
      </c>
      <c r="E8" s="127">
        <v>540</v>
      </c>
      <c r="F8" s="127">
        <v>15</v>
      </c>
      <c r="G8" s="127">
        <v>15</v>
      </c>
      <c r="H8" s="127">
        <v>15</v>
      </c>
      <c r="I8" s="127">
        <v>30</v>
      </c>
      <c r="J8" s="127">
        <v>45</v>
      </c>
      <c r="K8" s="127">
        <v>30</v>
      </c>
      <c r="L8" s="127">
        <v>0</v>
      </c>
      <c r="M8" s="127">
        <v>30</v>
      </c>
      <c r="N8" s="164">
        <v>9</v>
      </c>
      <c r="O8" s="164">
        <v>30</v>
      </c>
      <c r="P8" s="127">
        <v>9</v>
      </c>
      <c r="Q8" s="127">
        <v>24</v>
      </c>
      <c r="R8" s="127">
        <v>30</v>
      </c>
      <c r="S8" s="127">
        <v>30</v>
      </c>
      <c r="T8" s="127">
        <v>9</v>
      </c>
      <c r="U8" s="127">
        <v>9</v>
      </c>
      <c r="V8" s="127">
        <v>0</v>
      </c>
      <c r="W8" s="127">
        <v>0</v>
      </c>
      <c r="X8" s="147">
        <v>3150</v>
      </c>
      <c r="Y8" s="147">
        <v>5169.99</v>
      </c>
    </row>
    <row r="9" spans="1:26" s="127" customFormat="1" ht="33.6" customHeight="1">
      <c r="A9" s="147" t="s">
        <v>146</v>
      </c>
      <c r="B9" s="147">
        <v>1300</v>
      </c>
      <c r="C9" s="127">
        <v>910</v>
      </c>
      <c r="D9" s="127">
        <v>143</v>
      </c>
      <c r="E9" s="127">
        <v>143</v>
      </c>
      <c r="F9" s="127">
        <v>26</v>
      </c>
      <c r="G9" s="127">
        <v>13</v>
      </c>
      <c r="H9" s="127">
        <v>13</v>
      </c>
      <c r="I9" s="127">
        <v>6.5</v>
      </c>
      <c r="J9" s="127">
        <v>19.5</v>
      </c>
      <c r="K9" s="127">
        <v>0</v>
      </c>
      <c r="L9" s="127">
        <v>0</v>
      </c>
      <c r="M9" s="127">
        <v>10.4</v>
      </c>
      <c r="N9" s="164">
        <v>5.2</v>
      </c>
      <c r="O9" s="164">
        <v>10.4</v>
      </c>
      <c r="P9" s="127">
        <v>2.6</v>
      </c>
      <c r="Q9" s="127">
        <v>10.4</v>
      </c>
      <c r="R9" s="127">
        <v>6.5</v>
      </c>
      <c r="S9" s="127">
        <v>15.6</v>
      </c>
      <c r="T9" s="127">
        <v>5.2</v>
      </c>
      <c r="U9" s="127">
        <v>5.2</v>
      </c>
      <c r="V9" s="127">
        <v>0</v>
      </c>
      <c r="W9" s="127">
        <v>0</v>
      </c>
      <c r="X9" s="147">
        <v>1345.5</v>
      </c>
      <c r="Y9" s="147">
        <v>2100.4879999999998</v>
      </c>
    </row>
    <row r="10" spans="1:26" s="127" customFormat="1" ht="33.6" customHeight="1">
      <c r="A10" s="148" t="s">
        <v>147</v>
      </c>
      <c r="B10" s="148">
        <v>1700</v>
      </c>
      <c r="C10" s="149">
        <v>1105</v>
      </c>
      <c r="D10" s="149">
        <v>170</v>
      </c>
      <c r="E10" s="149">
        <v>340</v>
      </c>
      <c r="F10" s="149">
        <v>0</v>
      </c>
      <c r="G10" s="149">
        <v>0</v>
      </c>
      <c r="H10" s="149">
        <v>0</v>
      </c>
      <c r="I10" s="149">
        <v>0</v>
      </c>
      <c r="J10" s="149">
        <v>8.5</v>
      </c>
      <c r="K10" s="149">
        <v>0</v>
      </c>
      <c r="L10" s="149">
        <v>0</v>
      </c>
      <c r="M10" s="149">
        <v>8.5</v>
      </c>
      <c r="N10" s="165">
        <v>1.7</v>
      </c>
      <c r="O10" s="165">
        <v>17</v>
      </c>
      <c r="P10" s="149">
        <v>3.4</v>
      </c>
      <c r="Q10" s="149">
        <v>6.8</v>
      </c>
      <c r="R10" s="149">
        <v>3.4</v>
      </c>
      <c r="S10" s="149">
        <v>13.6</v>
      </c>
      <c r="T10" s="149">
        <v>3.4</v>
      </c>
      <c r="U10" s="149">
        <v>1.7</v>
      </c>
      <c r="V10" s="149">
        <v>0</v>
      </c>
      <c r="W10" s="149">
        <v>85</v>
      </c>
      <c r="X10" s="148">
        <v>1768</v>
      </c>
      <c r="Y10" s="148">
        <v>2387.48</v>
      </c>
    </row>
    <row r="11" spans="1:26" s="127" customFormat="1" ht="33.6" customHeight="1">
      <c r="A11" s="150" t="s">
        <v>148</v>
      </c>
      <c r="B11" s="151">
        <f>SUM(B7:B10)</f>
        <v>9000</v>
      </c>
      <c r="C11" s="151">
        <f t="shared" ref="C11:Y11" si="0">SUM(C7:C10)</f>
        <v>4955</v>
      </c>
      <c r="D11" s="151">
        <f t="shared" si="0"/>
        <v>2143</v>
      </c>
      <c r="E11" s="151">
        <f t="shared" si="0"/>
        <v>1413</v>
      </c>
      <c r="F11" s="151">
        <f t="shared" si="0"/>
        <v>41</v>
      </c>
      <c r="G11" s="151">
        <f t="shared" si="0"/>
        <v>28</v>
      </c>
      <c r="H11" s="151">
        <f t="shared" si="0"/>
        <v>28</v>
      </c>
      <c r="I11" s="151">
        <f t="shared" si="0"/>
        <v>36.5</v>
      </c>
      <c r="J11" s="151">
        <f t="shared" si="0"/>
        <v>163</v>
      </c>
      <c r="K11" s="151">
        <f t="shared" si="0"/>
        <v>30</v>
      </c>
      <c r="L11" s="151">
        <f t="shared" si="0"/>
        <v>0</v>
      </c>
      <c r="M11" s="151">
        <f t="shared" si="0"/>
        <v>72.900000000000006</v>
      </c>
      <c r="N11" s="151">
        <f t="shared" si="0"/>
        <v>21.9</v>
      </c>
      <c r="O11" s="151">
        <f t="shared" si="0"/>
        <v>72.400000000000006</v>
      </c>
      <c r="P11" s="151">
        <f t="shared" si="0"/>
        <v>39</v>
      </c>
      <c r="Q11" s="151">
        <f t="shared" si="0"/>
        <v>53.199999999999996</v>
      </c>
      <c r="R11" s="151">
        <f t="shared" si="0"/>
        <v>69.900000000000006</v>
      </c>
      <c r="S11" s="151">
        <f t="shared" si="0"/>
        <v>83.199999999999989</v>
      </c>
      <c r="T11" s="151">
        <f t="shared" si="0"/>
        <v>23.599999999999998</v>
      </c>
      <c r="U11" s="151">
        <f t="shared" si="0"/>
        <v>21.9</v>
      </c>
      <c r="V11" s="151">
        <f t="shared" si="0"/>
        <v>3</v>
      </c>
      <c r="W11" s="151">
        <f t="shared" si="0"/>
        <v>85</v>
      </c>
      <c r="X11" s="151">
        <f t="shared" si="0"/>
        <v>9383.5</v>
      </c>
      <c r="Y11" s="183">
        <f t="shared" si="0"/>
        <v>14970.598</v>
      </c>
      <c r="Z11" s="184"/>
    </row>
    <row r="12" spans="1:26" ht="182.4" customHeight="1">
      <c r="A12" s="152" t="s">
        <v>149</v>
      </c>
      <c r="B12" s="153"/>
      <c r="C12" s="154"/>
      <c r="D12" s="154"/>
      <c r="E12" s="154"/>
      <c r="F12" s="154"/>
      <c r="G12" s="154"/>
      <c r="H12" s="154"/>
      <c r="I12" s="154"/>
      <c r="J12" s="154"/>
      <c r="K12" s="154"/>
      <c r="L12" s="154"/>
      <c r="M12" s="154"/>
      <c r="N12" s="166"/>
      <c r="O12" s="166"/>
      <c r="P12" s="154"/>
      <c r="Q12" s="154"/>
      <c r="R12" s="154"/>
      <c r="S12" s="154"/>
      <c r="T12" s="154"/>
      <c r="U12" s="154"/>
      <c r="V12" s="154"/>
      <c r="W12" s="154"/>
      <c r="X12" s="181"/>
      <c r="Y12" s="181"/>
    </row>
  </sheetData>
  <mergeCells count="9">
    <mergeCell ref="A3:B3"/>
    <mergeCell ref="A1:Y1"/>
    <mergeCell ref="A2:B2"/>
    <mergeCell ref="C2:E2"/>
    <mergeCell ref="F2:I2"/>
    <mergeCell ref="J2:M2"/>
    <mergeCell ref="N2:O2"/>
    <mergeCell ref="P2:T2"/>
    <mergeCell ref="U2:V2"/>
  </mergeCells>
  <phoneticPr fontId="52" type="noConversion"/>
  <printOptions horizontalCentered="1" verticalCentered="1"/>
  <pageMargins left="0.196850393700787" right="0.196850393700787" top="0.39370078740157499" bottom="7.8740157480315001E-2" header="0.118110236220472" footer="0.31496062992126"/>
  <pageSetup paperSize="9" orientation="landscape"/>
  <headerFooter>
    <oddHeader>&amp;L阿牧颗粒加工坊&amp;C购料清单</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pane ySplit="1" topLeftCell="A10" activePane="bottomLeft" state="frozen"/>
      <selection pane="bottomLeft" activeCell="E20" sqref="E20"/>
    </sheetView>
  </sheetViews>
  <sheetFormatPr defaultColWidth="8.88671875" defaultRowHeight="27" customHeight="1"/>
  <cols>
    <col min="1" max="1" width="16.77734375" style="22" customWidth="1"/>
    <col min="2" max="2" width="6.88671875" style="22" customWidth="1"/>
    <col min="3" max="3" width="13.88671875" style="22" customWidth="1"/>
    <col min="4" max="4" width="48.88671875" style="8" customWidth="1"/>
    <col min="5" max="5" width="19.44140625" style="8" customWidth="1"/>
    <col min="6" max="6" width="6.88671875" style="22" customWidth="1"/>
    <col min="7" max="7" width="11.33203125" style="22" customWidth="1"/>
    <col min="8" max="9" width="15" style="22" customWidth="1"/>
    <col min="10" max="10" width="8.88671875" style="115"/>
    <col min="11" max="12" width="12.109375" style="115" customWidth="1"/>
    <col min="13" max="16384" width="8.88671875" style="35"/>
  </cols>
  <sheetData>
    <row r="1" spans="1:12" s="114" customFormat="1" ht="27" customHeight="1">
      <c r="A1" s="116" t="s">
        <v>150</v>
      </c>
      <c r="B1" s="116" t="s">
        <v>151</v>
      </c>
      <c r="C1" s="116" t="s">
        <v>152</v>
      </c>
      <c r="D1" s="10" t="s">
        <v>153</v>
      </c>
      <c r="E1" s="117"/>
      <c r="F1" s="116" t="s">
        <v>154</v>
      </c>
      <c r="G1" s="116" t="s">
        <v>155</v>
      </c>
      <c r="H1" s="116" t="s">
        <v>156</v>
      </c>
      <c r="I1" s="116" t="s">
        <v>157</v>
      </c>
      <c r="J1" s="120" t="s">
        <v>158</v>
      </c>
      <c r="K1" s="120" t="s">
        <v>159</v>
      </c>
      <c r="L1" s="120" t="s">
        <v>160</v>
      </c>
    </row>
    <row r="2" spans="1:12" ht="41.4">
      <c r="A2" s="115" t="s">
        <v>138</v>
      </c>
      <c r="B2" s="22" t="s">
        <v>161</v>
      </c>
      <c r="C2" s="22" t="s">
        <v>162</v>
      </c>
      <c r="D2" s="8" t="s">
        <v>163</v>
      </c>
      <c r="E2" s="8" t="s">
        <v>164</v>
      </c>
      <c r="F2" s="22">
        <v>2.8</v>
      </c>
      <c r="G2" s="22">
        <v>500</v>
      </c>
      <c r="H2" s="22">
        <v>200</v>
      </c>
      <c r="I2" s="22">
        <v>7000</v>
      </c>
      <c r="J2" s="115">
        <f>I2/H2*G2</f>
        <v>17500</v>
      </c>
      <c r="K2" s="115">
        <f t="shared" ref="K2:K7" si="0">J2/G2</f>
        <v>35</v>
      </c>
      <c r="L2" s="115">
        <f>K2*F2</f>
        <v>98</v>
      </c>
    </row>
    <row r="3" spans="1:12" ht="27" customHeight="1">
      <c r="A3" s="115" t="s">
        <v>47</v>
      </c>
      <c r="B3" s="22" t="s">
        <v>161</v>
      </c>
      <c r="C3" s="22" t="s">
        <v>165</v>
      </c>
      <c r="E3" s="8" t="s">
        <v>166</v>
      </c>
      <c r="F3" s="22">
        <v>12.8</v>
      </c>
      <c r="G3" s="22">
        <v>1000</v>
      </c>
      <c r="H3" s="22">
        <v>1000</v>
      </c>
      <c r="I3" s="22">
        <v>7000</v>
      </c>
      <c r="J3" s="115">
        <f t="shared" ref="J3:J24" si="1">I3/H3*G3</f>
        <v>7000</v>
      </c>
      <c r="K3" s="115">
        <f t="shared" si="0"/>
        <v>7</v>
      </c>
      <c r="L3" s="115">
        <f t="shared" ref="L3:L24" si="2">K3*F3</f>
        <v>89.600000000000009</v>
      </c>
    </row>
    <row r="4" spans="1:12" ht="27" customHeight="1">
      <c r="A4" s="115" t="s">
        <v>167</v>
      </c>
      <c r="B4" s="22" t="s">
        <v>161</v>
      </c>
      <c r="C4" s="22" t="s">
        <v>168</v>
      </c>
      <c r="D4" s="8" t="s">
        <v>169</v>
      </c>
      <c r="E4" s="8" t="s">
        <v>170</v>
      </c>
      <c r="F4" s="22">
        <v>10.9</v>
      </c>
      <c r="G4" s="22">
        <v>2500</v>
      </c>
      <c r="H4" s="22">
        <v>5000</v>
      </c>
      <c r="I4" s="22">
        <v>7000</v>
      </c>
      <c r="J4" s="115">
        <f t="shared" si="1"/>
        <v>3500</v>
      </c>
      <c r="K4" s="115">
        <f t="shared" si="0"/>
        <v>1.4</v>
      </c>
      <c r="L4" s="115">
        <f t="shared" si="2"/>
        <v>15.26</v>
      </c>
    </row>
    <row r="5" spans="1:12" ht="27" customHeight="1">
      <c r="A5" s="115" t="s">
        <v>27</v>
      </c>
      <c r="B5" s="22" t="s">
        <v>161</v>
      </c>
      <c r="C5" s="22" t="s">
        <v>171</v>
      </c>
      <c r="D5" s="8" t="s">
        <v>172</v>
      </c>
      <c r="E5" s="8" t="s">
        <v>173</v>
      </c>
      <c r="F5" s="22">
        <v>2.08</v>
      </c>
      <c r="G5" s="22">
        <v>500</v>
      </c>
      <c r="H5" s="22">
        <v>1000</v>
      </c>
      <c r="I5" s="22">
        <v>7000</v>
      </c>
      <c r="J5" s="115">
        <f t="shared" si="1"/>
        <v>3500</v>
      </c>
      <c r="K5" s="115">
        <f t="shared" si="0"/>
        <v>7</v>
      </c>
      <c r="L5" s="115">
        <f t="shared" si="2"/>
        <v>14.56</v>
      </c>
    </row>
    <row r="6" spans="1:12" ht="27" customHeight="1">
      <c r="A6" s="22" t="s">
        <v>27</v>
      </c>
      <c r="B6" s="22" t="s">
        <v>161</v>
      </c>
      <c r="C6" s="22" t="s">
        <v>174</v>
      </c>
      <c r="D6" s="8" t="s">
        <v>175</v>
      </c>
      <c r="E6" s="8" t="s">
        <v>176</v>
      </c>
      <c r="F6" s="22">
        <v>1.96</v>
      </c>
      <c r="G6" s="22">
        <v>500</v>
      </c>
      <c r="H6" s="22">
        <v>1500</v>
      </c>
      <c r="I6" s="22">
        <v>7000</v>
      </c>
      <c r="J6" s="115">
        <f t="shared" si="1"/>
        <v>2333.3333333333335</v>
      </c>
      <c r="K6" s="115">
        <f t="shared" si="0"/>
        <v>4.666666666666667</v>
      </c>
      <c r="L6" s="115">
        <f t="shared" si="2"/>
        <v>9.1466666666666665</v>
      </c>
    </row>
    <row r="7" spans="1:12" ht="27" customHeight="1">
      <c r="A7" s="22" t="s">
        <v>27</v>
      </c>
      <c r="B7" s="22" t="s">
        <v>161</v>
      </c>
      <c r="C7" s="22" t="s">
        <v>177</v>
      </c>
      <c r="D7" s="8" t="s">
        <v>175</v>
      </c>
      <c r="E7" s="8" t="s">
        <v>178</v>
      </c>
      <c r="F7" s="22">
        <v>3</v>
      </c>
      <c r="G7" s="22">
        <v>500</v>
      </c>
      <c r="H7" s="22">
        <v>1500</v>
      </c>
      <c r="I7" s="22">
        <v>7000</v>
      </c>
      <c r="J7" s="115">
        <f t="shared" si="1"/>
        <v>2333.3333333333335</v>
      </c>
      <c r="K7" s="115">
        <f t="shared" si="0"/>
        <v>4.666666666666667</v>
      </c>
      <c r="L7" s="115">
        <f t="shared" si="2"/>
        <v>14</v>
      </c>
    </row>
    <row r="8" spans="1:12" ht="27" customHeight="1">
      <c r="A8" s="22" t="s">
        <v>179</v>
      </c>
      <c r="B8" s="22" t="s">
        <v>180</v>
      </c>
      <c r="C8" s="118" t="s">
        <v>181</v>
      </c>
      <c r="D8" s="8" t="s">
        <v>182</v>
      </c>
      <c r="E8" s="8" t="s">
        <v>183</v>
      </c>
      <c r="F8" s="22">
        <v>14.9</v>
      </c>
      <c r="G8" s="22">
        <v>1000</v>
      </c>
      <c r="H8" s="22">
        <v>1500</v>
      </c>
      <c r="I8" s="22">
        <v>7000</v>
      </c>
      <c r="J8" s="115">
        <f t="shared" si="1"/>
        <v>4666.666666666667</v>
      </c>
      <c r="K8" s="115">
        <f t="shared" ref="K8:K24" si="3">J8/G8</f>
        <v>4.666666666666667</v>
      </c>
      <c r="L8" s="115">
        <f t="shared" si="2"/>
        <v>69.533333333333346</v>
      </c>
    </row>
    <row r="9" spans="1:12" ht="27.6">
      <c r="A9" s="119" t="s">
        <v>184</v>
      </c>
      <c r="B9" s="22" t="s">
        <v>161</v>
      </c>
      <c r="C9" s="22" t="s">
        <v>174</v>
      </c>
      <c r="D9" s="8" t="s">
        <v>185</v>
      </c>
      <c r="E9" s="8" t="s">
        <v>186</v>
      </c>
      <c r="F9" s="22">
        <v>3.125</v>
      </c>
      <c r="G9" s="22">
        <v>500</v>
      </c>
      <c r="H9" s="22">
        <v>1000</v>
      </c>
      <c r="I9" s="22">
        <v>7000</v>
      </c>
      <c r="J9" s="115">
        <f t="shared" si="1"/>
        <v>3500</v>
      </c>
      <c r="K9" s="115">
        <f t="shared" si="3"/>
        <v>7</v>
      </c>
      <c r="L9" s="115">
        <f t="shared" si="2"/>
        <v>21.875</v>
      </c>
    </row>
    <row r="10" spans="1:12" ht="27" customHeight="1">
      <c r="A10" s="115" t="s">
        <v>187</v>
      </c>
      <c r="B10" s="22" t="s">
        <v>161</v>
      </c>
      <c r="C10" s="22" t="s">
        <v>188</v>
      </c>
      <c r="D10" s="8" t="s">
        <v>189</v>
      </c>
      <c r="E10" s="8" t="s">
        <v>190</v>
      </c>
      <c r="F10" s="22">
        <v>3</v>
      </c>
      <c r="G10" s="22">
        <v>500</v>
      </c>
      <c r="H10" s="22">
        <v>1000</v>
      </c>
      <c r="I10" s="22">
        <v>7000</v>
      </c>
      <c r="J10" s="115">
        <f t="shared" si="1"/>
        <v>3500</v>
      </c>
      <c r="K10" s="115">
        <f t="shared" si="3"/>
        <v>7</v>
      </c>
      <c r="L10" s="115">
        <f t="shared" si="2"/>
        <v>21</v>
      </c>
    </row>
    <row r="11" spans="1:12" ht="27" customHeight="1">
      <c r="A11" s="22" t="s">
        <v>115</v>
      </c>
      <c r="B11" s="22" t="s">
        <v>161</v>
      </c>
      <c r="C11" s="22" t="s">
        <v>191</v>
      </c>
      <c r="E11" s="8" t="s">
        <v>192</v>
      </c>
      <c r="F11" s="22">
        <v>1.88</v>
      </c>
      <c r="G11" s="22">
        <v>500</v>
      </c>
      <c r="H11" s="22">
        <v>33.33</v>
      </c>
      <c r="I11" s="22">
        <v>7000</v>
      </c>
      <c r="J11" s="115">
        <f t="shared" si="1"/>
        <v>105010.50105010503</v>
      </c>
      <c r="K11" s="115">
        <f t="shared" si="3"/>
        <v>210.02100210021007</v>
      </c>
      <c r="L11" s="115">
        <f t="shared" si="2"/>
        <v>394.8394839483949</v>
      </c>
    </row>
    <row r="12" spans="1:12" ht="27" customHeight="1">
      <c r="A12" s="115" t="s">
        <v>115</v>
      </c>
      <c r="B12" s="22" t="s">
        <v>161</v>
      </c>
      <c r="C12" s="22" t="s">
        <v>193</v>
      </c>
      <c r="E12" s="8" t="s">
        <v>194</v>
      </c>
      <c r="F12" s="22">
        <v>9.9</v>
      </c>
      <c r="G12" s="22">
        <v>1000</v>
      </c>
      <c r="H12" s="22">
        <v>1000</v>
      </c>
      <c r="I12" s="22">
        <v>7000</v>
      </c>
      <c r="J12" s="115">
        <f t="shared" si="1"/>
        <v>7000</v>
      </c>
      <c r="K12" s="115">
        <f t="shared" si="3"/>
        <v>7</v>
      </c>
      <c r="L12" s="115">
        <f t="shared" si="2"/>
        <v>69.3</v>
      </c>
    </row>
    <row r="13" spans="1:12" ht="27" customHeight="1">
      <c r="A13" s="22" t="s">
        <v>195</v>
      </c>
      <c r="B13" s="22" t="s">
        <v>161</v>
      </c>
      <c r="C13" s="22" t="s">
        <v>196</v>
      </c>
      <c r="D13" s="8" t="s">
        <v>197</v>
      </c>
      <c r="F13" s="22">
        <v>8.8000000000000007</v>
      </c>
      <c r="G13" s="22">
        <v>400</v>
      </c>
      <c r="H13" s="22">
        <v>500</v>
      </c>
      <c r="I13" s="22">
        <v>7000</v>
      </c>
      <c r="J13" s="115">
        <f t="shared" si="1"/>
        <v>5600</v>
      </c>
      <c r="K13" s="115">
        <f t="shared" si="3"/>
        <v>14</v>
      </c>
      <c r="L13" s="115">
        <f t="shared" si="2"/>
        <v>123.20000000000002</v>
      </c>
    </row>
    <row r="14" spans="1:12" ht="27" customHeight="1">
      <c r="A14" s="119" t="s">
        <v>57</v>
      </c>
      <c r="B14" s="22" t="s">
        <v>161</v>
      </c>
      <c r="C14" s="22" t="s">
        <v>198</v>
      </c>
      <c r="D14" s="8" t="s">
        <v>199</v>
      </c>
      <c r="E14" s="8" t="s">
        <v>200</v>
      </c>
      <c r="F14" s="22">
        <v>1.25</v>
      </c>
      <c r="G14" s="22">
        <v>100</v>
      </c>
      <c r="H14" s="22">
        <v>100</v>
      </c>
      <c r="I14" s="22">
        <v>7000</v>
      </c>
      <c r="J14" s="115">
        <f t="shared" si="1"/>
        <v>7000</v>
      </c>
      <c r="K14" s="115">
        <f t="shared" si="3"/>
        <v>70</v>
      </c>
      <c r="L14" s="115">
        <f t="shared" si="2"/>
        <v>87.5</v>
      </c>
    </row>
    <row r="15" spans="1:12" ht="27" customHeight="1">
      <c r="A15" s="115" t="s">
        <v>57</v>
      </c>
      <c r="B15" s="22" t="s">
        <v>161</v>
      </c>
      <c r="C15" s="22" t="s">
        <v>201</v>
      </c>
      <c r="E15" s="8" t="s">
        <v>202</v>
      </c>
      <c r="F15" s="22">
        <v>0.9</v>
      </c>
      <c r="G15" s="22">
        <v>100</v>
      </c>
      <c r="H15" s="22">
        <v>100</v>
      </c>
      <c r="I15" s="22">
        <v>7000</v>
      </c>
      <c r="J15" s="115">
        <f t="shared" si="1"/>
        <v>7000</v>
      </c>
      <c r="K15" s="115">
        <f t="shared" si="3"/>
        <v>70</v>
      </c>
      <c r="L15" s="115">
        <f t="shared" si="2"/>
        <v>63</v>
      </c>
    </row>
    <row r="16" spans="1:12" ht="27" customHeight="1">
      <c r="A16" s="115" t="s">
        <v>203</v>
      </c>
      <c r="B16" s="22" t="s">
        <v>161</v>
      </c>
      <c r="C16" s="22" t="s">
        <v>204</v>
      </c>
      <c r="D16" s="8" t="s">
        <v>203</v>
      </c>
      <c r="E16" s="8" t="s">
        <v>205</v>
      </c>
      <c r="F16" s="22">
        <v>6.4</v>
      </c>
      <c r="G16" s="22">
        <v>500</v>
      </c>
      <c r="H16" s="22">
        <v>100</v>
      </c>
      <c r="I16" s="22">
        <v>7000</v>
      </c>
      <c r="J16" s="115">
        <f t="shared" si="1"/>
        <v>35000</v>
      </c>
      <c r="K16" s="115">
        <f t="shared" si="3"/>
        <v>70</v>
      </c>
      <c r="L16" s="115">
        <f t="shared" si="2"/>
        <v>448</v>
      </c>
    </row>
    <row r="17" spans="1:12" ht="27" customHeight="1">
      <c r="A17" s="22" t="s">
        <v>206</v>
      </c>
      <c r="B17" s="22" t="s">
        <v>161</v>
      </c>
      <c r="C17" s="22" t="s">
        <v>207</v>
      </c>
      <c r="D17" s="8" t="s">
        <v>208</v>
      </c>
      <c r="E17" s="8" t="s">
        <v>209</v>
      </c>
      <c r="F17" s="22">
        <v>2.6</v>
      </c>
      <c r="G17" s="22">
        <v>500</v>
      </c>
      <c r="H17" s="22">
        <v>50</v>
      </c>
      <c r="I17" s="22">
        <v>7000</v>
      </c>
      <c r="J17" s="115">
        <f t="shared" si="1"/>
        <v>70000</v>
      </c>
      <c r="K17" s="115">
        <f t="shared" si="3"/>
        <v>140</v>
      </c>
      <c r="L17" s="115">
        <f t="shared" si="2"/>
        <v>364</v>
      </c>
    </row>
    <row r="18" spans="1:12" ht="27" customHeight="1">
      <c r="A18" s="22" t="s">
        <v>210</v>
      </c>
      <c r="B18" s="22" t="s">
        <v>161</v>
      </c>
      <c r="C18" s="22" t="s">
        <v>207</v>
      </c>
      <c r="D18" s="8" t="s">
        <v>211</v>
      </c>
      <c r="E18" s="8" t="s">
        <v>212</v>
      </c>
      <c r="F18" s="22">
        <v>1.8</v>
      </c>
      <c r="G18" s="22">
        <v>500</v>
      </c>
      <c r="H18" s="22">
        <v>50</v>
      </c>
      <c r="I18" s="22">
        <v>7000</v>
      </c>
      <c r="J18" s="115">
        <f t="shared" ref="J18" si="4">I18/H18*G18</f>
        <v>70000</v>
      </c>
      <c r="K18" s="115">
        <f t="shared" ref="K18" si="5">J18/G18</f>
        <v>140</v>
      </c>
      <c r="L18" s="115">
        <f t="shared" ref="L18" si="6">K18*F18</f>
        <v>252</v>
      </c>
    </row>
    <row r="19" spans="1:12" ht="27" customHeight="1">
      <c r="A19" s="22" t="s">
        <v>213</v>
      </c>
      <c r="B19" s="22" t="s">
        <v>214</v>
      </c>
      <c r="C19" s="22" t="s">
        <v>215</v>
      </c>
      <c r="D19" s="8" t="s">
        <v>216</v>
      </c>
      <c r="I19" s="22">
        <v>7000</v>
      </c>
      <c r="J19" s="115" t="e">
        <f t="shared" si="1"/>
        <v>#DIV/0!</v>
      </c>
      <c r="K19" s="115" t="e">
        <f t="shared" si="3"/>
        <v>#DIV/0!</v>
      </c>
      <c r="L19" s="115" t="e">
        <f t="shared" si="2"/>
        <v>#DIV/0!</v>
      </c>
    </row>
    <row r="20" spans="1:12" ht="27" customHeight="1">
      <c r="A20" s="115" t="s">
        <v>217</v>
      </c>
      <c r="B20" s="22" t="s">
        <v>161</v>
      </c>
      <c r="C20" s="22" t="s">
        <v>174</v>
      </c>
      <c r="D20" s="8" t="s">
        <v>218</v>
      </c>
      <c r="E20" s="8" t="s">
        <v>219</v>
      </c>
      <c r="F20" s="22">
        <v>1.77</v>
      </c>
      <c r="G20" s="22">
        <v>500</v>
      </c>
      <c r="H20" s="22">
        <v>2000</v>
      </c>
      <c r="I20" s="22">
        <v>7000</v>
      </c>
      <c r="J20" s="115">
        <f t="shared" si="1"/>
        <v>1750</v>
      </c>
      <c r="K20" s="115">
        <f t="shared" si="3"/>
        <v>3.5</v>
      </c>
      <c r="L20" s="115">
        <f t="shared" si="2"/>
        <v>6.1950000000000003</v>
      </c>
    </row>
    <row r="21" spans="1:12" ht="27" customHeight="1">
      <c r="I21" s="22">
        <v>7000</v>
      </c>
      <c r="J21" s="115" t="e">
        <f t="shared" si="1"/>
        <v>#DIV/0!</v>
      </c>
      <c r="K21" s="115" t="e">
        <f t="shared" si="3"/>
        <v>#DIV/0!</v>
      </c>
      <c r="L21" s="115" t="e">
        <f t="shared" si="2"/>
        <v>#DIV/0!</v>
      </c>
    </row>
    <row r="22" spans="1:12" ht="27" customHeight="1">
      <c r="I22" s="22">
        <v>7000</v>
      </c>
      <c r="J22" s="115" t="e">
        <f t="shared" si="1"/>
        <v>#DIV/0!</v>
      </c>
      <c r="K22" s="115" t="e">
        <f t="shared" si="3"/>
        <v>#DIV/0!</v>
      </c>
      <c r="L22" s="115" t="e">
        <f t="shared" si="2"/>
        <v>#DIV/0!</v>
      </c>
    </row>
    <row r="23" spans="1:12" ht="27" customHeight="1">
      <c r="I23" s="22">
        <v>7000</v>
      </c>
      <c r="J23" s="115" t="e">
        <f t="shared" si="1"/>
        <v>#DIV/0!</v>
      </c>
      <c r="K23" s="115" t="e">
        <f t="shared" si="3"/>
        <v>#DIV/0!</v>
      </c>
      <c r="L23" s="115" t="e">
        <f t="shared" si="2"/>
        <v>#DIV/0!</v>
      </c>
    </row>
    <row r="24" spans="1:12" ht="27" customHeight="1">
      <c r="I24" s="22">
        <v>7000</v>
      </c>
      <c r="J24" s="115" t="e">
        <f t="shared" si="1"/>
        <v>#DIV/0!</v>
      </c>
      <c r="K24" s="115" t="e">
        <f t="shared" si="3"/>
        <v>#DIV/0!</v>
      </c>
      <c r="L24" s="115" t="e">
        <f t="shared" si="2"/>
        <v>#DIV/0!</v>
      </c>
    </row>
  </sheetData>
  <phoneticPr fontId="52" type="noConversion"/>
  <hyperlinks>
    <hyperlink ref="C8" r:id="rId1"/>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我的架子牛拉骨架</vt:lpstr>
      <vt:lpstr>我的育肥前期</vt:lpstr>
      <vt:lpstr>我的育肥后期</vt:lpstr>
      <vt:lpstr>我的预犊母牛</vt:lpstr>
      <vt:lpstr>我的牛犊期</vt:lpstr>
      <vt:lpstr>我的饲料配方总表</vt:lpstr>
      <vt:lpstr>大姐定制</vt:lpstr>
      <vt:lpstr>购料清单</vt:lpstr>
      <vt:lpstr>购买信息</vt:lpstr>
      <vt:lpstr>饲料计算器</vt:lpstr>
      <vt:lpstr>药物对牛的作用</vt:lpstr>
      <vt:lpstr>肉牛饲养标准</vt:lpstr>
      <vt:lpstr>饲料营养校验</vt:lpstr>
      <vt:lpstr>猪饲料</vt:lpstr>
      <vt:lpstr>原料简介</vt:lpstr>
      <vt:lpstr>饲料种类讲解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2015-06-05T18:19:00Z</dcterms:created>
  <dcterms:modified xsi:type="dcterms:W3CDTF">2021-11-04T03:50:55Z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