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自创文档\阿牧颗粒加工厂\"/>
    </mc:Choice>
  </mc:AlternateContent>
  <bookViews>
    <workbookView xWindow="0" yWindow="0" windowWidth="23328" windowHeight="9840" tabRatio="962" activeTab="2"/>
  </bookViews>
  <sheets>
    <sheet name="开口料K6788" sheetId="2" r:id="rId1"/>
    <sheet name="架子期拉骨架 L5778" sheetId="15" r:id="rId2"/>
    <sheet name="架子期拉骨架自配料zl5576" sheetId="20" r:id="rId3"/>
    <sheet name="母牛饲料5071" sheetId="9" r:id="rId4"/>
    <sheet name="母牛补充颗粒J5677" sheetId="11" r:id="rId5"/>
    <sheet name="育肥牛饲料5273" sheetId="12" r:id="rId6"/>
    <sheet name="育肥期精补颗粒J7798" sheetId="14" r:id="rId7"/>
    <sheet name="育肥散Z412" sheetId="16" r:id="rId8"/>
    <sheet name="牛犊拉稀治疗颗粒x101" sheetId="18" r:id="rId9"/>
    <sheet name="感冒拉稀配方" sheetId="19" r:id="rId10"/>
    <sheet name="犊牛断奶拉骨架" sheetId="1" r:id="rId11"/>
    <sheet name="育肥颗粒参考" sheetId="3" r:id="rId12"/>
  </sheets>
  <calcPr calcId="162913"/>
</workbook>
</file>

<file path=xl/calcChain.xml><?xml version="1.0" encoding="utf-8"?>
<calcChain xmlns="http://schemas.openxmlformats.org/spreadsheetml/2006/main">
  <c r="E93" i="20" l="1"/>
  <c r="B94" i="20" s="1"/>
  <c r="C93" i="20"/>
  <c r="S93" i="20" s="1"/>
  <c r="N92" i="20"/>
  <c r="T92" i="20" s="1"/>
  <c r="U92" i="20" s="1"/>
  <c r="M92" i="20"/>
  <c r="S91" i="20"/>
  <c r="R91" i="20"/>
  <c r="Q91" i="20"/>
  <c r="P91" i="20"/>
  <c r="O91" i="20"/>
  <c r="L91" i="20"/>
  <c r="K91" i="20"/>
  <c r="J91" i="20"/>
  <c r="I91" i="20"/>
  <c r="H91" i="20"/>
  <c r="G91" i="20"/>
  <c r="F91" i="20"/>
  <c r="N91" i="20" s="1"/>
  <c r="T91" i="20" s="1"/>
  <c r="U91" i="20" s="1"/>
  <c r="E91" i="20"/>
  <c r="D91" i="20"/>
  <c r="C91" i="20"/>
  <c r="U90" i="20"/>
  <c r="T90" i="20"/>
  <c r="N90" i="20"/>
  <c r="M90" i="20"/>
  <c r="E82" i="20"/>
  <c r="C82" i="20"/>
  <c r="S82" i="20" s="1"/>
  <c r="N81" i="20"/>
  <c r="T81" i="20" s="1"/>
  <c r="U81" i="20" s="1"/>
  <c r="M81" i="20"/>
  <c r="S80" i="20"/>
  <c r="R80" i="20"/>
  <c r="Q80" i="20"/>
  <c r="P80" i="20"/>
  <c r="O80" i="20"/>
  <c r="L80" i="20"/>
  <c r="K80" i="20"/>
  <c r="J80" i="20"/>
  <c r="I80" i="20"/>
  <c r="H80" i="20"/>
  <c r="G80" i="20"/>
  <c r="F80" i="20"/>
  <c r="E80" i="20"/>
  <c r="D80" i="20"/>
  <c r="C80" i="20"/>
  <c r="N79" i="20"/>
  <c r="T79" i="20" s="1"/>
  <c r="U79" i="20" s="1"/>
  <c r="M79" i="20"/>
  <c r="E71" i="20"/>
  <c r="B72" i="20" s="1"/>
  <c r="L72" i="20" s="1"/>
  <c r="C71" i="20"/>
  <c r="S71" i="20" s="1"/>
  <c r="T70" i="20"/>
  <c r="U70" i="20" s="1"/>
  <c r="N70" i="20"/>
  <c r="M70" i="20"/>
  <c r="S69" i="20"/>
  <c r="R69" i="20"/>
  <c r="Q69" i="20"/>
  <c r="P69" i="20"/>
  <c r="O69" i="20"/>
  <c r="L69" i="20"/>
  <c r="K69" i="20"/>
  <c r="J69" i="20"/>
  <c r="I69" i="20"/>
  <c r="H69" i="20"/>
  <c r="G69" i="20"/>
  <c r="F69" i="20"/>
  <c r="E69" i="20"/>
  <c r="D69" i="20"/>
  <c r="N69" i="20" s="1"/>
  <c r="T69" i="20" s="1"/>
  <c r="U69" i="20" s="1"/>
  <c r="C69" i="20"/>
  <c r="N68" i="20"/>
  <c r="T68" i="20" s="1"/>
  <c r="U68" i="20" s="1"/>
  <c r="M68" i="20"/>
  <c r="E60" i="20"/>
  <c r="B61" i="20" s="1"/>
  <c r="C60" i="20"/>
  <c r="S60" i="20" s="1"/>
  <c r="N59" i="20"/>
  <c r="T59" i="20" s="1"/>
  <c r="U59" i="20" s="1"/>
  <c r="M59" i="20"/>
  <c r="S58" i="20"/>
  <c r="R58" i="20"/>
  <c r="Q58" i="20"/>
  <c r="P58" i="20"/>
  <c r="O58" i="20"/>
  <c r="L58" i="20"/>
  <c r="K58" i="20"/>
  <c r="J58" i="20"/>
  <c r="I58" i="20"/>
  <c r="H58" i="20"/>
  <c r="G58" i="20"/>
  <c r="F58" i="20"/>
  <c r="N58" i="20" s="1"/>
  <c r="T58" i="20" s="1"/>
  <c r="U58" i="20" s="1"/>
  <c r="E58" i="20"/>
  <c r="D58" i="20"/>
  <c r="C58" i="20"/>
  <c r="U57" i="20"/>
  <c r="T57" i="20"/>
  <c r="N57" i="20"/>
  <c r="M57" i="20"/>
  <c r="E49" i="20"/>
  <c r="B50" i="20" s="1"/>
  <c r="C49" i="20"/>
  <c r="S49" i="20" s="1"/>
  <c r="N48" i="20"/>
  <c r="T48" i="20" s="1"/>
  <c r="U48" i="20" s="1"/>
  <c r="M48" i="20"/>
  <c r="S47" i="20"/>
  <c r="R47" i="20"/>
  <c r="Q47" i="20"/>
  <c r="P47" i="20"/>
  <c r="O47" i="20"/>
  <c r="L47" i="20"/>
  <c r="K47" i="20"/>
  <c r="J47" i="20"/>
  <c r="I47" i="20"/>
  <c r="H47" i="20"/>
  <c r="G47" i="20"/>
  <c r="F47" i="20"/>
  <c r="E47" i="20"/>
  <c r="D47" i="20"/>
  <c r="C47" i="20"/>
  <c r="M47" i="20" s="1"/>
  <c r="N46" i="20"/>
  <c r="T46" i="20" s="1"/>
  <c r="U46" i="20" s="1"/>
  <c r="M46" i="20"/>
  <c r="E38" i="20"/>
  <c r="B39" i="20" s="1"/>
  <c r="C38" i="20"/>
  <c r="S38" i="20" s="1"/>
  <c r="N37" i="20"/>
  <c r="T37" i="20" s="1"/>
  <c r="U37" i="20" s="1"/>
  <c r="M37" i="20"/>
  <c r="S36" i="20"/>
  <c r="R36" i="20"/>
  <c r="Q36" i="20"/>
  <c r="P36" i="20"/>
  <c r="O36" i="20"/>
  <c r="L36" i="20"/>
  <c r="K36" i="20"/>
  <c r="J36" i="20"/>
  <c r="I36" i="20"/>
  <c r="H36" i="20"/>
  <c r="G36" i="20"/>
  <c r="F36" i="20"/>
  <c r="E36" i="20"/>
  <c r="D36" i="20"/>
  <c r="C36" i="20"/>
  <c r="N35" i="20"/>
  <c r="T35" i="20" s="1"/>
  <c r="U35" i="20" s="1"/>
  <c r="M35" i="20"/>
  <c r="E27" i="20"/>
  <c r="B28" i="20" s="1"/>
  <c r="C27" i="20"/>
  <c r="N26" i="20"/>
  <c r="T26" i="20" s="1"/>
  <c r="U26" i="20" s="1"/>
  <c r="M26" i="20"/>
  <c r="S25" i="20"/>
  <c r="R25" i="20"/>
  <c r="Q25" i="20"/>
  <c r="P25" i="20"/>
  <c r="O25" i="20"/>
  <c r="L25" i="20"/>
  <c r="K25" i="20"/>
  <c r="J25" i="20"/>
  <c r="I25" i="20"/>
  <c r="H25" i="20"/>
  <c r="G25" i="20"/>
  <c r="F25" i="20"/>
  <c r="E25" i="20"/>
  <c r="D25" i="20"/>
  <c r="C25" i="20"/>
  <c r="N24" i="20"/>
  <c r="T24" i="20" s="1"/>
  <c r="U24" i="20" s="1"/>
  <c r="M24" i="20"/>
  <c r="E16" i="20"/>
  <c r="N36" i="20" l="1"/>
  <c r="T36" i="20" s="1"/>
  <c r="U36" i="20" s="1"/>
  <c r="M36" i="20"/>
  <c r="M58" i="20"/>
  <c r="M69" i="20"/>
  <c r="N80" i="20"/>
  <c r="T80" i="20" s="1"/>
  <c r="U80" i="20" s="1"/>
  <c r="M80" i="20"/>
  <c r="M91" i="20"/>
  <c r="L94" i="20"/>
  <c r="H94" i="20"/>
  <c r="D94" i="20"/>
  <c r="I94" i="20"/>
  <c r="K94" i="20"/>
  <c r="G94" i="20"/>
  <c r="E94" i="20"/>
  <c r="J94" i="20"/>
  <c r="F94" i="20"/>
  <c r="P93" i="20"/>
  <c r="Q93" i="20"/>
  <c r="N93" i="20"/>
  <c r="R93" i="20"/>
  <c r="O93" i="20"/>
  <c r="T93" i="20" s="1"/>
  <c r="U93" i="20" s="1"/>
  <c r="L83" i="20"/>
  <c r="H83" i="20"/>
  <c r="D83" i="20"/>
  <c r="E83" i="20"/>
  <c r="K83" i="20"/>
  <c r="G83" i="20"/>
  <c r="J83" i="20"/>
  <c r="F83" i="20"/>
  <c r="I83" i="20"/>
  <c r="Q82" i="20"/>
  <c r="P82" i="20"/>
  <c r="N82" i="20"/>
  <c r="R82" i="20"/>
  <c r="O82" i="20"/>
  <c r="T82" i="20" s="1"/>
  <c r="U82" i="20" s="1"/>
  <c r="P71" i="20"/>
  <c r="E72" i="20"/>
  <c r="I72" i="20"/>
  <c r="Q71" i="20"/>
  <c r="F72" i="20"/>
  <c r="J72" i="20"/>
  <c r="N71" i="20"/>
  <c r="R71" i="20"/>
  <c r="G72" i="20"/>
  <c r="K72" i="20"/>
  <c r="O71" i="20"/>
  <c r="T71" i="20" s="1"/>
  <c r="U71" i="20" s="1"/>
  <c r="D72" i="20"/>
  <c r="H72" i="20"/>
  <c r="L61" i="20"/>
  <c r="H61" i="20"/>
  <c r="D61" i="20"/>
  <c r="J61" i="20"/>
  <c r="F61" i="20"/>
  <c r="I61" i="20"/>
  <c r="E61" i="20"/>
  <c r="K61" i="20"/>
  <c r="G61" i="20"/>
  <c r="N60" i="20"/>
  <c r="R60" i="20"/>
  <c r="P60" i="20"/>
  <c r="Q60" i="20"/>
  <c r="O60" i="20"/>
  <c r="L50" i="20"/>
  <c r="H50" i="20"/>
  <c r="D50" i="20"/>
  <c r="K50" i="20"/>
  <c r="G50" i="20"/>
  <c r="J50" i="20"/>
  <c r="F50" i="20"/>
  <c r="I50" i="20"/>
  <c r="E50" i="20"/>
  <c r="N47" i="20"/>
  <c r="T47" i="20" s="1"/>
  <c r="U47" i="20" s="1"/>
  <c r="P49" i="20"/>
  <c r="Q49" i="20"/>
  <c r="N49" i="20"/>
  <c r="R49" i="20"/>
  <c r="O49" i="20"/>
  <c r="T49" i="20" s="1"/>
  <c r="U49" i="20" s="1"/>
  <c r="L39" i="20"/>
  <c r="H39" i="20"/>
  <c r="D39" i="20"/>
  <c r="E39" i="20"/>
  <c r="K39" i="20"/>
  <c r="G39" i="20"/>
  <c r="I39" i="20"/>
  <c r="J39" i="20"/>
  <c r="F39" i="20"/>
  <c r="P38" i="20"/>
  <c r="Q38" i="20"/>
  <c r="N38" i="20"/>
  <c r="R38" i="20"/>
  <c r="O38" i="20"/>
  <c r="T38" i="20" s="1"/>
  <c r="U38" i="20" s="1"/>
  <c r="S27" i="20"/>
  <c r="M25" i="20"/>
  <c r="L28" i="20"/>
  <c r="H28" i="20"/>
  <c r="D28" i="20"/>
  <c r="K28" i="20"/>
  <c r="G28" i="20"/>
  <c r="J28" i="20"/>
  <c r="F28" i="20"/>
  <c r="I28" i="20"/>
  <c r="E28" i="20"/>
  <c r="N25" i="20"/>
  <c r="T25" i="20" s="1"/>
  <c r="U25" i="20" s="1"/>
  <c r="P27" i="20"/>
  <c r="Q27" i="20"/>
  <c r="N27" i="20"/>
  <c r="R27" i="20"/>
  <c r="O27" i="20"/>
  <c r="T60" i="20" l="1"/>
  <c r="U60" i="20" s="1"/>
  <c r="N94" i="20"/>
  <c r="T94" i="20" s="1"/>
  <c r="U94" i="20" s="1"/>
  <c r="M94" i="20"/>
  <c r="M83" i="20"/>
  <c r="N83" i="20"/>
  <c r="T83" i="20" s="1"/>
  <c r="U83" i="20" s="1"/>
  <c r="N72" i="20"/>
  <c r="T72" i="20" s="1"/>
  <c r="U72" i="20" s="1"/>
  <c r="M72" i="20"/>
  <c r="N61" i="20"/>
  <c r="T61" i="20" s="1"/>
  <c r="U61" i="20" s="1"/>
  <c r="M61" i="20"/>
  <c r="N50" i="20"/>
  <c r="T50" i="20" s="1"/>
  <c r="U50" i="20" s="1"/>
  <c r="M50" i="20"/>
  <c r="N39" i="20"/>
  <c r="T39" i="20" s="1"/>
  <c r="U39" i="20" s="1"/>
  <c r="M39" i="20"/>
  <c r="T27" i="20"/>
  <c r="U27" i="20" s="1"/>
  <c r="N28" i="20"/>
  <c r="T28" i="20" s="1"/>
  <c r="U28" i="20" s="1"/>
  <c r="M28" i="20"/>
  <c r="N15" i="20" l="1"/>
  <c r="T15" i="20" s="1"/>
  <c r="U15" i="20" s="1"/>
  <c r="N13" i="20"/>
  <c r="T13" i="20" s="1"/>
  <c r="U13" i="20" s="1"/>
  <c r="J7" i="20"/>
  <c r="I7" i="20"/>
  <c r="L6" i="20"/>
  <c r="H7" i="20"/>
  <c r="G7" i="20"/>
  <c r="F7" i="20"/>
  <c r="E7" i="20"/>
  <c r="D7" i="20"/>
  <c r="C7" i="20"/>
  <c r="K6" i="20"/>
  <c r="B17" i="20"/>
  <c r="C16" i="20"/>
  <c r="M15" i="20"/>
  <c r="S14" i="20"/>
  <c r="R14" i="20"/>
  <c r="Q14" i="20"/>
  <c r="P14" i="20"/>
  <c r="O14" i="20"/>
  <c r="L14" i="20"/>
  <c r="K14" i="20"/>
  <c r="J14" i="20"/>
  <c r="I14" i="20"/>
  <c r="H14" i="20"/>
  <c r="G14" i="20"/>
  <c r="F14" i="20"/>
  <c r="E14" i="20"/>
  <c r="D14" i="20"/>
  <c r="C14" i="20"/>
  <c r="M13" i="20"/>
  <c r="AB16" i="19"/>
  <c r="AB15" i="19"/>
  <c r="AB14" i="19"/>
  <c r="AB13" i="19"/>
  <c r="AC12" i="19"/>
  <c r="AB12" i="19"/>
  <c r="AC11" i="19"/>
  <c r="AB11" i="19"/>
  <c r="AC10" i="19"/>
  <c r="AB10" i="19"/>
  <c r="AC9" i="19"/>
  <c r="AB9" i="19"/>
  <c r="AC8" i="19"/>
  <c r="AB8" i="19"/>
  <c r="AC7" i="19"/>
  <c r="AB7" i="19"/>
  <c r="AC6" i="19"/>
  <c r="AB6" i="19"/>
  <c r="AC5" i="19"/>
  <c r="AB5" i="19"/>
  <c r="I17" i="20" l="1"/>
  <c r="E17" i="20"/>
  <c r="L17" i="20"/>
  <c r="H17" i="20"/>
  <c r="D17" i="20"/>
  <c r="K17" i="20"/>
  <c r="J17" i="20"/>
  <c r="G17" i="20"/>
  <c r="F17" i="20"/>
  <c r="N14" i="20"/>
  <c r="T14" i="20" s="1"/>
  <c r="U14" i="20" s="1"/>
  <c r="L7" i="20"/>
  <c r="K7" i="20"/>
  <c r="M14" i="20"/>
  <c r="R16" i="20"/>
  <c r="N16" i="20"/>
  <c r="Q16" i="20"/>
  <c r="S16" i="20"/>
  <c r="O16" i="20"/>
  <c r="P16" i="20"/>
  <c r="T16" i="20" l="1"/>
  <c r="U16" i="20" s="1"/>
  <c r="N17" i="20"/>
  <c r="T17" i="20" s="1"/>
  <c r="U17" i="20" s="1"/>
  <c r="M17" i="20"/>
  <c r="Q8" i="1"/>
  <c r="P8" i="1"/>
  <c r="O8" i="1"/>
  <c r="N8" i="1"/>
  <c r="M8" i="1"/>
  <c r="L8" i="1"/>
  <c r="R8" i="1" s="1"/>
  <c r="S8" i="1" s="1"/>
  <c r="J8" i="1"/>
  <c r="I8" i="1"/>
  <c r="H8" i="1"/>
  <c r="G8" i="1"/>
  <c r="F8" i="1"/>
  <c r="E8" i="1"/>
  <c r="D8" i="1"/>
  <c r="C8" i="1"/>
  <c r="K8" i="1" s="1"/>
  <c r="L7" i="1"/>
  <c r="R7" i="1" s="1"/>
  <c r="S7" i="1" s="1"/>
  <c r="K7" i="1"/>
  <c r="M5" i="18"/>
  <c r="M6" i="18" s="1"/>
  <c r="L5" i="18"/>
  <c r="L6" i="18" s="1"/>
  <c r="K5" i="18"/>
  <c r="K6" i="18" s="1"/>
  <c r="J5" i="18"/>
  <c r="J6" i="18" s="1"/>
  <c r="I5" i="18"/>
  <c r="I6" i="18" s="1"/>
  <c r="H5" i="18"/>
  <c r="H6" i="18" s="1"/>
  <c r="G5" i="18"/>
  <c r="G6" i="18" s="1"/>
  <c r="F5" i="18"/>
  <c r="F6" i="18" s="1"/>
  <c r="E5" i="18"/>
  <c r="E6" i="18" s="1"/>
  <c r="D5" i="18"/>
  <c r="D6" i="18" s="1"/>
  <c r="C5" i="18"/>
  <c r="C6" i="18" s="1"/>
  <c r="O4" i="18"/>
  <c r="N4" i="18"/>
  <c r="X2" i="18"/>
  <c r="N8" i="16"/>
  <c r="M8" i="16"/>
  <c r="J7" i="16"/>
  <c r="I7" i="16"/>
  <c r="F7" i="16"/>
  <c r="E7" i="16"/>
  <c r="B7" i="16"/>
  <c r="S6" i="16"/>
  <c r="R6" i="16"/>
  <c r="Q6" i="16"/>
  <c r="P6" i="16"/>
  <c r="O6" i="16"/>
  <c r="L6" i="16"/>
  <c r="L7" i="16" s="1"/>
  <c r="K6" i="16"/>
  <c r="K7" i="16" s="1"/>
  <c r="J6" i="16"/>
  <c r="I6" i="16"/>
  <c r="H6" i="16"/>
  <c r="H7" i="16" s="1"/>
  <c r="G6" i="16"/>
  <c r="G7" i="16" s="1"/>
  <c r="F6" i="16"/>
  <c r="E6" i="16"/>
  <c r="D6" i="16"/>
  <c r="D7" i="16" s="1"/>
  <c r="C6" i="16"/>
  <c r="C7" i="16" s="1"/>
  <c r="B6" i="16"/>
  <c r="T5" i="16"/>
  <c r="U5" i="16" s="1"/>
  <c r="V5" i="16" s="1"/>
  <c r="N5" i="16"/>
  <c r="M5" i="16"/>
  <c r="U3" i="16"/>
  <c r="V3" i="16" s="1"/>
  <c r="T3" i="16"/>
  <c r="N3" i="16"/>
  <c r="Z2" i="16"/>
  <c r="AA2" i="16" s="1"/>
  <c r="X79" i="14"/>
  <c r="W79" i="14"/>
  <c r="V79" i="14"/>
  <c r="U79" i="14"/>
  <c r="T79" i="14"/>
  <c r="S79" i="14"/>
  <c r="Y79" i="14" s="1"/>
  <c r="Z79" i="14" s="1"/>
  <c r="Q79" i="14"/>
  <c r="P79" i="14"/>
  <c r="O79" i="14"/>
  <c r="N79" i="14"/>
  <c r="M79" i="14"/>
  <c r="L79" i="14"/>
  <c r="K79" i="14"/>
  <c r="J79" i="14"/>
  <c r="I79" i="14"/>
  <c r="H79" i="14"/>
  <c r="G79" i="14"/>
  <c r="F79" i="14"/>
  <c r="E79" i="14"/>
  <c r="D79" i="14"/>
  <c r="C79" i="14"/>
  <c r="R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S59" i="14"/>
  <c r="Y59" i="14" s="1"/>
  <c r="Z59" i="14" s="1"/>
  <c r="Q59" i="14"/>
  <c r="P59" i="14"/>
  <c r="O59" i="14"/>
  <c r="N59" i="14"/>
  <c r="M59" i="14"/>
  <c r="L59" i="14"/>
  <c r="K59" i="14"/>
  <c r="J59" i="14"/>
  <c r="I59" i="14"/>
  <c r="H59" i="14"/>
  <c r="G59" i="14"/>
  <c r="F59" i="14"/>
  <c r="E59" i="14"/>
  <c r="D59" i="14"/>
  <c r="C59" i="14"/>
  <c r="R59" i="14" s="1"/>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S39" i="14"/>
  <c r="Y39" i="14" s="1"/>
  <c r="Z39" i="14" s="1"/>
  <c r="Q39" i="14"/>
  <c r="P39" i="14"/>
  <c r="O39" i="14"/>
  <c r="N39" i="14"/>
  <c r="M39" i="14"/>
  <c r="L39" i="14"/>
  <c r="K39" i="14"/>
  <c r="J39" i="14"/>
  <c r="I39" i="14"/>
  <c r="H39" i="14"/>
  <c r="G39" i="14"/>
  <c r="F39" i="14"/>
  <c r="E39" i="14"/>
  <c r="D39" i="14"/>
  <c r="C39" i="14"/>
  <c r="R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S28" i="14"/>
  <c r="Y28" i="14" s="1"/>
  <c r="Z28" i="14" s="1"/>
  <c r="R28" i="14"/>
  <c r="X19" i="14"/>
  <c r="W19" i="14"/>
  <c r="V19" i="14"/>
  <c r="U19" i="14"/>
  <c r="T19" i="14"/>
  <c r="S19" i="14"/>
  <c r="Y19" i="14" s="1"/>
  <c r="Z19" i="14" s="1"/>
  <c r="Q19" i="14"/>
  <c r="P19" i="14"/>
  <c r="O19" i="14"/>
  <c r="N19" i="14"/>
  <c r="M19" i="14"/>
  <c r="L19" i="14"/>
  <c r="K19" i="14"/>
  <c r="J19" i="14"/>
  <c r="I19" i="14"/>
  <c r="H19" i="14"/>
  <c r="G19" i="14"/>
  <c r="F19" i="14"/>
  <c r="E19" i="14"/>
  <c r="D19" i="14"/>
  <c r="C19" i="14"/>
  <c r="R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H153" i="12"/>
  <c r="D153" i="12"/>
  <c r="C152" i="12"/>
  <c r="F152" i="12" s="1"/>
  <c r="B153" i="12" s="1"/>
  <c r="S151" i="12"/>
  <c r="L151" i="12"/>
  <c r="R151" i="12" s="1"/>
  <c r="K151" i="12"/>
  <c r="G149"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L136" i="12"/>
  <c r="R136" i="12" s="1"/>
  <c r="S136" i="12" s="1"/>
  <c r="K136" i="12"/>
  <c r="I134" i="12"/>
  <c r="H134" i="12"/>
  <c r="E134" i="12"/>
  <c r="D134" i="12"/>
  <c r="B134" i="12"/>
  <c r="G134" i="12" s="1"/>
  <c r="Q133" i="12"/>
  <c r="P133" i="12"/>
  <c r="O133" i="12"/>
  <c r="N133" i="12"/>
  <c r="M133" i="12"/>
  <c r="J133" i="12"/>
  <c r="I133" i="12"/>
  <c r="H133" i="12"/>
  <c r="G133" i="12"/>
  <c r="F133" i="12"/>
  <c r="E133" i="12"/>
  <c r="D133" i="12"/>
  <c r="C133" i="12"/>
  <c r="L133" i="12" s="1"/>
  <c r="R133" i="12" s="1"/>
  <c r="S133" i="12" s="1"/>
  <c r="R132" i="12"/>
  <c r="S132" i="12" s="1"/>
  <c r="L132" i="12"/>
  <c r="K132" i="12"/>
  <c r="F122" i="12"/>
  <c r="B123" i="12" s="1"/>
  <c r="C122" i="12"/>
  <c r="L121" i="12"/>
  <c r="R121" i="12" s="1"/>
  <c r="S121" i="12" s="1"/>
  <c r="K121" i="12"/>
  <c r="J119" i="12"/>
  <c r="I119" i="12"/>
  <c r="H119" i="12"/>
  <c r="F119" i="12"/>
  <c r="E119" i="12"/>
  <c r="D119" i="12"/>
  <c r="B119" i="12"/>
  <c r="G119" i="12" s="1"/>
  <c r="Q118" i="12"/>
  <c r="P118" i="12"/>
  <c r="O118" i="12"/>
  <c r="N118" i="12"/>
  <c r="M118" i="12"/>
  <c r="J118" i="12"/>
  <c r="I118" i="12"/>
  <c r="H118" i="12"/>
  <c r="G118" i="12"/>
  <c r="F118" i="12"/>
  <c r="E118" i="12"/>
  <c r="D118" i="12"/>
  <c r="C118" i="12"/>
  <c r="L118" i="12" s="1"/>
  <c r="R118" i="12" s="1"/>
  <c r="S118" i="12" s="1"/>
  <c r="S117" i="12"/>
  <c r="R117" i="12"/>
  <c r="L117" i="12"/>
  <c r="K117" i="12"/>
  <c r="O108" i="12"/>
  <c r="G108" i="12"/>
  <c r="B108" i="12"/>
  <c r="F107" i="12"/>
  <c r="C107" i="12"/>
  <c r="R106" i="12"/>
  <c r="S106" i="12" s="1"/>
  <c r="L106" i="12"/>
  <c r="K106" i="12"/>
  <c r="J104" i="12"/>
  <c r="I104" i="12"/>
  <c r="F104" i="12"/>
  <c r="E104" i="12"/>
  <c r="B104" i="12"/>
  <c r="H104" i="12" s="1"/>
  <c r="Q103" i="12"/>
  <c r="P103" i="12"/>
  <c r="O103" i="12"/>
  <c r="N103" i="12"/>
  <c r="M103" i="12"/>
  <c r="J103" i="12"/>
  <c r="I103" i="12"/>
  <c r="H103" i="12"/>
  <c r="G103" i="12"/>
  <c r="F103" i="12"/>
  <c r="E103" i="12"/>
  <c r="D103" i="12"/>
  <c r="C103" i="12"/>
  <c r="L103" i="12" s="1"/>
  <c r="L102" i="12"/>
  <c r="R102" i="12" s="1"/>
  <c r="S102" i="12" s="1"/>
  <c r="K102" i="12"/>
  <c r="H93" i="12"/>
  <c r="D93" i="12"/>
  <c r="C92" i="12"/>
  <c r="F92" i="12" s="1"/>
  <c r="B93" i="12" s="1"/>
  <c r="S91" i="12"/>
  <c r="R91" i="12"/>
  <c r="L91" i="12"/>
  <c r="K91" i="12"/>
  <c r="B89" i="12"/>
  <c r="Q88" i="12"/>
  <c r="P88" i="12"/>
  <c r="O88" i="12"/>
  <c r="N88" i="12"/>
  <c r="M88" i="12"/>
  <c r="J88" i="12"/>
  <c r="I88" i="12"/>
  <c r="H88" i="12"/>
  <c r="G88" i="12"/>
  <c r="F88" i="12"/>
  <c r="E88" i="12"/>
  <c r="D88" i="12"/>
  <c r="L88" i="12" s="1"/>
  <c r="R88" i="12" s="1"/>
  <c r="S88" i="12" s="1"/>
  <c r="C88" i="12"/>
  <c r="L87" i="12"/>
  <c r="R87" i="12" s="1"/>
  <c r="S87" i="12" s="1"/>
  <c r="K87" i="12"/>
  <c r="O77" i="12"/>
  <c r="D77" i="12"/>
  <c r="C76" i="12"/>
  <c r="F76" i="12" s="1"/>
  <c r="B77" i="12" s="1"/>
  <c r="R75" i="12"/>
  <c r="S75" i="12" s="1"/>
  <c r="L75" i="12"/>
  <c r="K75" i="12"/>
  <c r="G73" i="12"/>
  <c r="B73" i="12"/>
  <c r="Q72" i="12"/>
  <c r="P72" i="12"/>
  <c r="O72" i="12"/>
  <c r="N72" i="12"/>
  <c r="M72" i="12"/>
  <c r="J72" i="12"/>
  <c r="I72" i="12"/>
  <c r="H72" i="12"/>
  <c r="G72" i="12"/>
  <c r="F72" i="12"/>
  <c r="E72" i="12"/>
  <c r="D72" i="12"/>
  <c r="C72" i="12"/>
  <c r="L72" i="12" s="1"/>
  <c r="R72" i="12" s="1"/>
  <c r="S72" i="12" s="1"/>
  <c r="R71" i="12"/>
  <c r="S71" i="12" s="1"/>
  <c r="L71" i="12"/>
  <c r="K71" i="12"/>
  <c r="Q62" i="12"/>
  <c r="F62" i="12"/>
  <c r="C61" i="12"/>
  <c r="F61" i="12" s="1"/>
  <c r="B62" i="12" s="1"/>
  <c r="L60" i="12"/>
  <c r="R60" i="12" s="1"/>
  <c r="S60" i="12" s="1"/>
  <c r="K60" i="12"/>
  <c r="H58" i="12"/>
  <c r="B58" i="12"/>
  <c r="Q57" i="12"/>
  <c r="P57" i="12"/>
  <c r="O57" i="12"/>
  <c r="N57" i="12"/>
  <c r="M57" i="12"/>
  <c r="J57" i="12"/>
  <c r="I57" i="12"/>
  <c r="H57" i="12"/>
  <c r="G57" i="12"/>
  <c r="F57" i="12"/>
  <c r="L57" i="12" s="1"/>
  <c r="R57" i="12" s="1"/>
  <c r="S57" i="12" s="1"/>
  <c r="E57" i="12"/>
  <c r="D57" i="12"/>
  <c r="C57" i="12"/>
  <c r="L56" i="12"/>
  <c r="R56" i="12" s="1"/>
  <c r="S56" i="12" s="1"/>
  <c r="K56" i="12"/>
  <c r="C46" i="12"/>
  <c r="F46" i="12" s="1"/>
  <c r="B47" i="12" s="1"/>
  <c r="L45" i="12"/>
  <c r="R45" i="12" s="1"/>
  <c r="S45" i="12" s="1"/>
  <c r="K45" i="12"/>
  <c r="J43" i="12"/>
  <c r="I43" i="12"/>
  <c r="H43" i="12"/>
  <c r="F43" i="12"/>
  <c r="E43" i="12"/>
  <c r="L43" i="12" s="1"/>
  <c r="D43" i="12"/>
  <c r="B43" i="12"/>
  <c r="G43" i="12" s="1"/>
  <c r="Q42" i="12"/>
  <c r="P42" i="12"/>
  <c r="O42" i="12"/>
  <c r="N42" i="12"/>
  <c r="M42" i="12"/>
  <c r="J42" i="12"/>
  <c r="I42" i="12"/>
  <c r="H42" i="12"/>
  <c r="G42" i="12"/>
  <c r="F42" i="12"/>
  <c r="E42" i="12"/>
  <c r="D42" i="12"/>
  <c r="C42" i="12"/>
  <c r="R41" i="12"/>
  <c r="S41" i="12" s="1"/>
  <c r="L41" i="12"/>
  <c r="K41" i="12"/>
  <c r="G32" i="12"/>
  <c r="F31" i="12"/>
  <c r="B32" i="12" s="1"/>
  <c r="C31" i="12"/>
  <c r="L30" i="12"/>
  <c r="R30" i="12" s="1"/>
  <c r="S30" i="12" s="1"/>
  <c r="K30" i="12"/>
  <c r="J28" i="12"/>
  <c r="I28" i="12"/>
  <c r="H28" i="12"/>
  <c r="G28" i="12"/>
  <c r="K28" i="12" s="1"/>
  <c r="F28" i="12"/>
  <c r="E28" i="12"/>
  <c r="D28" i="12"/>
  <c r="Q27" i="12"/>
  <c r="P27" i="12"/>
  <c r="O27" i="12"/>
  <c r="N27" i="12"/>
  <c r="M27" i="12"/>
  <c r="J27" i="12"/>
  <c r="I27" i="12"/>
  <c r="H27" i="12"/>
  <c r="G27" i="12"/>
  <c r="F27" i="12"/>
  <c r="E27" i="12"/>
  <c r="D27" i="12"/>
  <c r="C27" i="12"/>
  <c r="S26" i="12"/>
  <c r="R26" i="12"/>
  <c r="L26" i="12"/>
  <c r="K26" i="12"/>
  <c r="H17" i="12"/>
  <c r="B17" i="12"/>
  <c r="F16" i="12"/>
  <c r="C16" i="12"/>
  <c r="R15" i="12"/>
  <c r="S15" i="12" s="1"/>
  <c r="L15" i="12"/>
  <c r="K15" i="12"/>
  <c r="G13" i="12"/>
  <c r="Q12" i="12"/>
  <c r="P12" i="12"/>
  <c r="O12" i="12"/>
  <c r="N12" i="12"/>
  <c r="M12" i="12"/>
  <c r="J12" i="12"/>
  <c r="J13" i="12" s="1"/>
  <c r="I12" i="12"/>
  <c r="I13" i="12" s="1"/>
  <c r="H12" i="12"/>
  <c r="H13" i="12" s="1"/>
  <c r="G12" i="12"/>
  <c r="F12" i="12"/>
  <c r="F13" i="12" s="1"/>
  <c r="E12" i="12"/>
  <c r="E13" i="12" s="1"/>
  <c r="D12" i="12"/>
  <c r="D13" i="12" s="1"/>
  <c r="C12" i="12"/>
  <c r="R11" i="12"/>
  <c r="S11" i="12" s="1"/>
  <c r="L11" i="12"/>
  <c r="K11" i="12"/>
  <c r="X79" i="11"/>
  <c r="W79" i="11"/>
  <c r="V79" i="11"/>
  <c r="U79" i="11"/>
  <c r="T79" i="11"/>
  <c r="Q79" i="11"/>
  <c r="P79" i="11"/>
  <c r="O79" i="11"/>
  <c r="N79" i="11"/>
  <c r="M79" i="11"/>
  <c r="L79" i="11"/>
  <c r="K79" i="11"/>
  <c r="J79" i="11"/>
  <c r="I79" i="11"/>
  <c r="H79" i="11"/>
  <c r="G79" i="11"/>
  <c r="F79" i="11"/>
  <c r="E79" i="11"/>
  <c r="R79" i="11" s="1"/>
  <c r="D79" i="11"/>
  <c r="C79" i="11"/>
  <c r="Y78" i="11"/>
  <c r="Z78" i="11" s="1"/>
  <c r="S78" i="11"/>
  <c r="R78" i="11"/>
  <c r="X69" i="11"/>
  <c r="W69" i="11"/>
  <c r="V69" i="11"/>
  <c r="U69" i="11"/>
  <c r="T69" i="11"/>
  <c r="Q69" i="11"/>
  <c r="P69" i="11"/>
  <c r="O69" i="11"/>
  <c r="N69" i="11"/>
  <c r="M69" i="11"/>
  <c r="L69" i="11"/>
  <c r="K69" i="11"/>
  <c r="J69" i="11"/>
  <c r="I69" i="11"/>
  <c r="H69" i="11"/>
  <c r="G69" i="11"/>
  <c r="F69" i="11"/>
  <c r="E69" i="11"/>
  <c r="R69" i="11" s="1"/>
  <c r="D69" i="11"/>
  <c r="C69" i="11"/>
  <c r="Y68" i="11"/>
  <c r="Z68" i="11" s="1"/>
  <c r="S68" i="11"/>
  <c r="R68" i="11"/>
  <c r="X59" i="11"/>
  <c r="W59" i="11"/>
  <c r="V59" i="11"/>
  <c r="U59" i="11"/>
  <c r="T59" i="11"/>
  <c r="Q59" i="11"/>
  <c r="P59" i="11"/>
  <c r="O59" i="11"/>
  <c r="N59" i="11"/>
  <c r="M59" i="11"/>
  <c r="L59" i="11"/>
  <c r="K59" i="11"/>
  <c r="J59" i="11"/>
  <c r="I59" i="11"/>
  <c r="H59" i="11"/>
  <c r="G59" i="11"/>
  <c r="F59" i="11"/>
  <c r="E59" i="11"/>
  <c r="R59" i="11" s="1"/>
  <c r="D59" i="11"/>
  <c r="C59" i="11"/>
  <c r="Y58" i="11"/>
  <c r="Z58" i="11" s="1"/>
  <c r="S58" i="11"/>
  <c r="R58" i="11"/>
  <c r="X49" i="11"/>
  <c r="W49" i="11"/>
  <c r="V49" i="11"/>
  <c r="U49" i="11"/>
  <c r="T49" i="11"/>
  <c r="Q49" i="11"/>
  <c r="P49" i="11"/>
  <c r="O49" i="11"/>
  <c r="N49" i="11"/>
  <c r="M49" i="11"/>
  <c r="L49" i="11"/>
  <c r="K49" i="11"/>
  <c r="J49" i="11"/>
  <c r="I49" i="11"/>
  <c r="H49" i="11"/>
  <c r="G49" i="11"/>
  <c r="F49" i="11"/>
  <c r="R49" i="11" s="1"/>
  <c r="E49" i="11"/>
  <c r="D49" i="11"/>
  <c r="C49" i="11"/>
  <c r="Z48" i="11"/>
  <c r="Y48" i="11"/>
  <c r="S48" i="11"/>
  <c r="R48" i="11"/>
  <c r="X39" i="11"/>
  <c r="W39" i="11"/>
  <c r="V39" i="11"/>
  <c r="U39" i="11"/>
  <c r="T39" i="11"/>
  <c r="Q39" i="11"/>
  <c r="P39" i="11"/>
  <c r="O39" i="11"/>
  <c r="N39" i="11"/>
  <c r="M39" i="11"/>
  <c r="L39" i="11"/>
  <c r="K39" i="11"/>
  <c r="J39" i="11"/>
  <c r="I39" i="11"/>
  <c r="H39" i="11"/>
  <c r="G39" i="11"/>
  <c r="F39" i="11"/>
  <c r="E39" i="11"/>
  <c r="R39" i="11" s="1"/>
  <c r="D39" i="11"/>
  <c r="C39" i="11"/>
  <c r="S39" i="11" s="1"/>
  <c r="Y39" i="11" s="1"/>
  <c r="Z39" i="11" s="1"/>
  <c r="Y38" i="11"/>
  <c r="Z38" i="11" s="1"/>
  <c r="S38" i="11"/>
  <c r="R38" i="11"/>
  <c r="X29" i="11"/>
  <c r="W29" i="11"/>
  <c r="V29" i="11"/>
  <c r="U29" i="11"/>
  <c r="T29" i="11"/>
  <c r="Q29" i="11"/>
  <c r="P29" i="11"/>
  <c r="O29" i="11"/>
  <c r="N29" i="11"/>
  <c r="M29" i="11"/>
  <c r="L29" i="11"/>
  <c r="K29" i="11"/>
  <c r="J29" i="11"/>
  <c r="I29" i="11"/>
  <c r="H29" i="11"/>
  <c r="G29" i="11"/>
  <c r="F29" i="11"/>
  <c r="R29" i="11" s="1"/>
  <c r="E29" i="11"/>
  <c r="D29" i="11"/>
  <c r="C29" i="11"/>
  <c r="Z28" i="11"/>
  <c r="Y28" i="11"/>
  <c r="S28" i="11"/>
  <c r="R28" i="11"/>
  <c r="X19" i="11"/>
  <c r="W19" i="11"/>
  <c r="V19" i="11"/>
  <c r="U19" i="11"/>
  <c r="T19" i="11"/>
  <c r="Q19" i="11"/>
  <c r="P19" i="11"/>
  <c r="O19" i="11"/>
  <c r="N19" i="11"/>
  <c r="M19" i="11"/>
  <c r="L19" i="11"/>
  <c r="K19" i="11"/>
  <c r="J19" i="11"/>
  <c r="I19" i="11"/>
  <c r="H19" i="11"/>
  <c r="G19" i="11"/>
  <c r="F19" i="11"/>
  <c r="E19" i="11"/>
  <c r="R19" i="11" s="1"/>
  <c r="D19" i="11"/>
  <c r="C19" i="11"/>
  <c r="Y18" i="11"/>
  <c r="Z18" i="11" s="1"/>
  <c r="S18" i="11"/>
  <c r="R18" i="11"/>
  <c r="X9" i="11"/>
  <c r="W9" i="11"/>
  <c r="V9" i="11"/>
  <c r="U9" i="11"/>
  <c r="T9" i="11"/>
  <c r="Q9" i="11"/>
  <c r="P9" i="11"/>
  <c r="O9" i="11"/>
  <c r="N9" i="11"/>
  <c r="M9" i="11"/>
  <c r="L9" i="11"/>
  <c r="K9" i="11"/>
  <c r="J9" i="11"/>
  <c r="I9" i="11"/>
  <c r="H9" i="11"/>
  <c r="G9" i="11"/>
  <c r="F9" i="11"/>
  <c r="R9" i="11" s="1"/>
  <c r="E9" i="11"/>
  <c r="D9" i="11"/>
  <c r="C9" i="11"/>
  <c r="Z8" i="11"/>
  <c r="Y8" i="11"/>
  <c r="S8" i="11"/>
  <c r="R8" i="11"/>
  <c r="B105" i="9"/>
  <c r="O104" i="9"/>
  <c r="M104" i="9"/>
  <c r="E104" i="9"/>
  <c r="N104" i="9" s="1"/>
  <c r="C104" i="9"/>
  <c r="S103" i="9"/>
  <c r="L103" i="9"/>
  <c r="R103" i="9" s="1"/>
  <c r="K103" i="9"/>
  <c r="Q102" i="9"/>
  <c r="P102" i="9"/>
  <c r="O102" i="9"/>
  <c r="N102" i="9"/>
  <c r="M102" i="9"/>
  <c r="J102" i="9"/>
  <c r="I102" i="9"/>
  <c r="H102" i="9"/>
  <c r="G102" i="9"/>
  <c r="F102" i="9"/>
  <c r="E102" i="9"/>
  <c r="D102" i="9"/>
  <c r="C102" i="9"/>
  <c r="S101" i="9"/>
  <c r="R101" i="9"/>
  <c r="L101" i="9"/>
  <c r="K101" i="9"/>
  <c r="H92" i="9"/>
  <c r="B92" i="9"/>
  <c r="J92" i="9" s="1"/>
  <c r="P91" i="9"/>
  <c r="O91" i="9"/>
  <c r="E91" i="9"/>
  <c r="C91" i="9"/>
  <c r="L90" i="9"/>
  <c r="R90" i="9" s="1"/>
  <c r="S90" i="9" s="1"/>
  <c r="K90" i="9"/>
  <c r="Q89" i="9"/>
  <c r="P89" i="9"/>
  <c r="O89" i="9"/>
  <c r="N89" i="9"/>
  <c r="M89" i="9"/>
  <c r="J89" i="9"/>
  <c r="I89" i="9"/>
  <c r="H89" i="9"/>
  <c r="G89" i="9"/>
  <c r="F89" i="9"/>
  <c r="E89" i="9"/>
  <c r="D89" i="9"/>
  <c r="C89" i="9"/>
  <c r="L89" i="9" s="1"/>
  <c r="R89" i="9" s="1"/>
  <c r="S89" i="9" s="1"/>
  <c r="R88" i="9"/>
  <c r="S88" i="9" s="1"/>
  <c r="L88" i="9"/>
  <c r="K88" i="9"/>
  <c r="B79" i="9"/>
  <c r="P78" i="9"/>
  <c r="O78" i="9"/>
  <c r="E78" i="9"/>
  <c r="C78" i="9"/>
  <c r="L77" i="9"/>
  <c r="R77" i="9" s="1"/>
  <c r="S77" i="9" s="1"/>
  <c r="K77" i="9"/>
  <c r="Q76" i="9"/>
  <c r="P76" i="9"/>
  <c r="O76" i="9"/>
  <c r="N76" i="9"/>
  <c r="M76" i="9"/>
  <c r="J76" i="9"/>
  <c r="I76" i="9"/>
  <c r="H76" i="9"/>
  <c r="G76" i="9"/>
  <c r="F76" i="9"/>
  <c r="E76" i="9"/>
  <c r="D76" i="9"/>
  <c r="C76" i="9"/>
  <c r="S75" i="9"/>
  <c r="R75" i="9"/>
  <c r="L75" i="9"/>
  <c r="K75" i="9"/>
  <c r="B66" i="9"/>
  <c r="P65" i="9"/>
  <c r="O65" i="9"/>
  <c r="E65" i="9"/>
  <c r="C65" i="9"/>
  <c r="L64" i="9"/>
  <c r="R64" i="9" s="1"/>
  <c r="S64" i="9" s="1"/>
  <c r="K64" i="9"/>
  <c r="Q63" i="9"/>
  <c r="P63" i="9"/>
  <c r="O63" i="9"/>
  <c r="N63" i="9"/>
  <c r="M63" i="9"/>
  <c r="J63" i="9"/>
  <c r="I63" i="9"/>
  <c r="H63" i="9"/>
  <c r="G63" i="9"/>
  <c r="F63" i="9"/>
  <c r="E63" i="9"/>
  <c r="D63" i="9"/>
  <c r="C63" i="9"/>
  <c r="S62" i="9"/>
  <c r="R62" i="9"/>
  <c r="L62" i="9"/>
  <c r="K62" i="9"/>
  <c r="B53" i="9"/>
  <c r="P52" i="9"/>
  <c r="O52" i="9"/>
  <c r="L52" i="9"/>
  <c r="E52" i="9"/>
  <c r="C52" i="9"/>
  <c r="L51" i="9"/>
  <c r="R51" i="9" s="1"/>
  <c r="S51" i="9" s="1"/>
  <c r="K51" i="9"/>
  <c r="Q50" i="9"/>
  <c r="P50" i="9"/>
  <c r="O50" i="9"/>
  <c r="N50" i="9"/>
  <c r="M50" i="9"/>
  <c r="J50" i="9"/>
  <c r="I50" i="9"/>
  <c r="H50" i="9"/>
  <c r="G50" i="9"/>
  <c r="F50" i="9"/>
  <c r="E50" i="9"/>
  <c r="D50" i="9"/>
  <c r="C50" i="9"/>
  <c r="S49" i="9"/>
  <c r="R49" i="9"/>
  <c r="L49" i="9"/>
  <c r="K49" i="9"/>
  <c r="B40" i="9"/>
  <c r="P39" i="9"/>
  <c r="O39" i="9"/>
  <c r="L39" i="9"/>
  <c r="E39" i="9"/>
  <c r="C39" i="9"/>
  <c r="L38" i="9"/>
  <c r="R38" i="9" s="1"/>
  <c r="S38" i="9" s="1"/>
  <c r="K38" i="9"/>
  <c r="Q37" i="9"/>
  <c r="P37" i="9"/>
  <c r="O37" i="9"/>
  <c r="N37" i="9"/>
  <c r="M37" i="9"/>
  <c r="J37" i="9"/>
  <c r="I37" i="9"/>
  <c r="H37" i="9"/>
  <c r="G37" i="9"/>
  <c r="F37" i="9"/>
  <c r="E37" i="9"/>
  <c r="D37" i="9"/>
  <c r="C37" i="9"/>
  <c r="S36" i="9"/>
  <c r="R36" i="9"/>
  <c r="L36" i="9"/>
  <c r="K36" i="9"/>
  <c r="B27" i="9"/>
  <c r="P26" i="9"/>
  <c r="O26" i="9"/>
  <c r="L26" i="9"/>
  <c r="E26" i="9"/>
  <c r="C26" i="9"/>
  <c r="L25" i="9"/>
  <c r="R25" i="9" s="1"/>
  <c r="S25" i="9" s="1"/>
  <c r="K25" i="9"/>
  <c r="Q24" i="9"/>
  <c r="P24" i="9"/>
  <c r="O24" i="9"/>
  <c r="N24" i="9"/>
  <c r="M24" i="9"/>
  <c r="J24" i="9"/>
  <c r="I24" i="9"/>
  <c r="H24" i="9"/>
  <c r="G24" i="9"/>
  <c r="F24" i="9"/>
  <c r="E24" i="9"/>
  <c r="D24" i="9"/>
  <c r="C24" i="9"/>
  <c r="S23" i="9"/>
  <c r="R23" i="9"/>
  <c r="L23" i="9"/>
  <c r="K23" i="9"/>
  <c r="B14" i="9"/>
  <c r="P13" i="9"/>
  <c r="O13" i="9"/>
  <c r="E13" i="9"/>
  <c r="C13" i="9"/>
  <c r="L12" i="9"/>
  <c r="R12" i="9" s="1"/>
  <c r="S12" i="9" s="1"/>
  <c r="K12" i="9"/>
  <c r="Q11" i="9"/>
  <c r="P11" i="9"/>
  <c r="O11" i="9"/>
  <c r="N11" i="9"/>
  <c r="M11" i="9"/>
  <c r="J11" i="9"/>
  <c r="I11" i="9"/>
  <c r="H11" i="9"/>
  <c r="G11" i="9"/>
  <c r="F11" i="9"/>
  <c r="E11" i="9"/>
  <c r="D11" i="9"/>
  <c r="C11" i="9"/>
  <c r="S10" i="9"/>
  <c r="R10" i="9"/>
  <c r="L10" i="9"/>
  <c r="K10" i="9"/>
  <c r="P103" i="15"/>
  <c r="M103" i="15"/>
  <c r="H103" i="15"/>
  <c r="E103" i="15"/>
  <c r="U102" i="15"/>
  <c r="E102" i="15"/>
  <c r="B103" i="15" s="1"/>
  <c r="C102" i="15"/>
  <c r="Z101" i="15"/>
  <c r="S101" i="15"/>
  <c r="Y101" i="15" s="1"/>
  <c r="R101" i="15"/>
  <c r="X100" i="15"/>
  <c r="W100" i="15"/>
  <c r="V100" i="15"/>
  <c r="U100" i="15"/>
  <c r="T100" i="15"/>
  <c r="Q100" i="15"/>
  <c r="P100" i="15"/>
  <c r="O100" i="15"/>
  <c r="N100" i="15"/>
  <c r="M100" i="15"/>
  <c r="L100" i="15"/>
  <c r="K100" i="15"/>
  <c r="J100" i="15"/>
  <c r="I100" i="15"/>
  <c r="H100" i="15"/>
  <c r="G100" i="15"/>
  <c r="F100" i="15"/>
  <c r="R100" i="15" s="1"/>
  <c r="E100" i="15"/>
  <c r="D100" i="15"/>
  <c r="C100" i="15"/>
  <c r="S100" i="15" s="1"/>
  <c r="Y100" i="15" s="1"/>
  <c r="Z100" i="15" s="1"/>
  <c r="S99" i="15"/>
  <c r="Y99" i="15" s="1"/>
  <c r="Z99" i="15" s="1"/>
  <c r="R99" i="15"/>
  <c r="Q90" i="15"/>
  <c r="M90" i="15"/>
  <c r="K90" i="15"/>
  <c r="G90" i="15"/>
  <c r="F90" i="15"/>
  <c r="B90" i="15"/>
  <c r="U89" i="15"/>
  <c r="S89" i="15"/>
  <c r="E89" i="15"/>
  <c r="C89" i="15"/>
  <c r="S88" i="15"/>
  <c r="Y88" i="15" s="1"/>
  <c r="Z88" i="15" s="1"/>
  <c r="R88" i="15"/>
  <c r="X87" i="15"/>
  <c r="W87" i="15"/>
  <c r="V87" i="15"/>
  <c r="U87" i="15"/>
  <c r="T87" i="15"/>
  <c r="S87" i="15"/>
  <c r="Y87" i="15" s="1"/>
  <c r="Z87" i="15" s="1"/>
  <c r="Q87" i="15"/>
  <c r="P87" i="15"/>
  <c r="O87" i="15"/>
  <c r="N87" i="15"/>
  <c r="M87" i="15"/>
  <c r="L87" i="15"/>
  <c r="K87" i="15"/>
  <c r="J87" i="15"/>
  <c r="I87" i="15"/>
  <c r="H87" i="15"/>
  <c r="G87" i="15"/>
  <c r="F87" i="15"/>
  <c r="E87" i="15"/>
  <c r="D87" i="15"/>
  <c r="C87" i="15"/>
  <c r="R87" i="15" s="1"/>
  <c r="Y86" i="15"/>
  <c r="Z86" i="15" s="1"/>
  <c r="S86" i="15"/>
  <c r="R86" i="15"/>
  <c r="B77" i="15"/>
  <c r="H77" i="15" s="1"/>
  <c r="V76" i="15"/>
  <c r="E76" i="15"/>
  <c r="T76" i="15" s="1"/>
  <c r="C76" i="15"/>
  <c r="S75" i="15"/>
  <c r="Y75" i="15" s="1"/>
  <c r="Z75" i="15" s="1"/>
  <c r="R75" i="15"/>
  <c r="X74" i="15"/>
  <c r="W74" i="15"/>
  <c r="V74" i="15"/>
  <c r="U74" i="15"/>
  <c r="T74" i="15"/>
  <c r="Q74" i="15"/>
  <c r="P74" i="15"/>
  <c r="O74" i="15"/>
  <c r="N74" i="15"/>
  <c r="M74" i="15"/>
  <c r="L74" i="15"/>
  <c r="K74" i="15"/>
  <c r="J74" i="15"/>
  <c r="I74" i="15"/>
  <c r="H74" i="15"/>
  <c r="G74" i="15"/>
  <c r="F74" i="15"/>
  <c r="R74" i="15" s="1"/>
  <c r="E74" i="15"/>
  <c r="D74" i="15"/>
  <c r="C74" i="15"/>
  <c r="S73" i="15"/>
  <c r="Y73" i="15" s="1"/>
  <c r="Z73" i="15" s="1"/>
  <c r="R73" i="15"/>
  <c r="Q64" i="15"/>
  <c r="P64" i="15"/>
  <c r="L64" i="15"/>
  <c r="K64" i="15"/>
  <c r="G64" i="15"/>
  <c r="E64" i="15"/>
  <c r="B64" i="15"/>
  <c r="X63" i="15"/>
  <c r="T63" i="15"/>
  <c r="S63" i="15"/>
  <c r="E63" i="15"/>
  <c r="C63" i="15"/>
  <c r="V63" i="15" s="1"/>
  <c r="Y62" i="15"/>
  <c r="Z62" i="15" s="1"/>
  <c r="S62" i="15"/>
  <c r="R62" i="15"/>
  <c r="X61" i="15"/>
  <c r="W61" i="15"/>
  <c r="V61" i="15"/>
  <c r="U61" i="15"/>
  <c r="T61" i="15"/>
  <c r="Q61" i="15"/>
  <c r="P61" i="15"/>
  <c r="O61" i="15"/>
  <c r="N61" i="15"/>
  <c r="M61" i="15"/>
  <c r="L61" i="15"/>
  <c r="K61" i="15"/>
  <c r="J61" i="15"/>
  <c r="I61" i="15"/>
  <c r="H61" i="15"/>
  <c r="G61" i="15"/>
  <c r="F61" i="15"/>
  <c r="E61" i="15"/>
  <c r="R61" i="15" s="1"/>
  <c r="D61" i="15"/>
  <c r="C61" i="15"/>
  <c r="Y60" i="15"/>
  <c r="Z60" i="15" s="1"/>
  <c r="S60" i="15"/>
  <c r="R60" i="15"/>
  <c r="N51" i="15"/>
  <c r="I51" i="15"/>
  <c r="D51" i="15"/>
  <c r="E50" i="15"/>
  <c r="B51" i="15" s="1"/>
  <c r="C50" i="15"/>
  <c r="V50" i="15" s="1"/>
  <c r="S49" i="15"/>
  <c r="Y49" i="15" s="1"/>
  <c r="Z49" i="15" s="1"/>
  <c r="R49" i="15"/>
  <c r="X48" i="15"/>
  <c r="W48" i="15"/>
  <c r="V48" i="15"/>
  <c r="U48" i="15"/>
  <c r="T48" i="15"/>
  <c r="Q48" i="15"/>
  <c r="P48" i="15"/>
  <c r="O48" i="15"/>
  <c r="N48" i="15"/>
  <c r="M48" i="15"/>
  <c r="L48" i="15"/>
  <c r="K48" i="15"/>
  <c r="J48" i="15"/>
  <c r="I48" i="15"/>
  <c r="H48" i="15"/>
  <c r="G48" i="15"/>
  <c r="F48" i="15"/>
  <c r="R48" i="15" s="1"/>
  <c r="E48" i="15"/>
  <c r="D48" i="15"/>
  <c r="C48" i="15"/>
  <c r="S48" i="15" s="1"/>
  <c r="Y48" i="15" s="1"/>
  <c r="Z48" i="15" s="1"/>
  <c r="S47" i="15"/>
  <c r="Y47" i="15" s="1"/>
  <c r="Z47" i="15" s="1"/>
  <c r="R47" i="15"/>
  <c r="E37" i="15"/>
  <c r="B38" i="15" s="1"/>
  <c r="M38" i="15" s="1"/>
  <c r="C37" i="15"/>
  <c r="Y36" i="15"/>
  <c r="Z36" i="15" s="1"/>
  <c r="S36" i="15"/>
  <c r="R36" i="15"/>
  <c r="X35" i="15"/>
  <c r="W35" i="15"/>
  <c r="V35" i="15"/>
  <c r="U35" i="15"/>
  <c r="T35" i="15"/>
  <c r="Q35" i="15"/>
  <c r="P35" i="15"/>
  <c r="O35" i="15"/>
  <c r="N35" i="15"/>
  <c r="M35" i="15"/>
  <c r="L35" i="15"/>
  <c r="K35" i="15"/>
  <c r="J35" i="15"/>
  <c r="I35" i="15"/>
  <c r="H35" i="15"/>
  <c r="G35" i="15"/>
  <c r="F35" i="15"/>
  <c r="E35" i="15"/>
  <c r="D35" i="15"/>
  <c r="C35" i="15"/>
  <c r="S34" i="15"/>
  <c r="Y34" i="15" s="1"/>
  <c r="Z34" i="15" s="1"/>
  <c r="R34" i="15"/>
  <c r="E24" i="15"/>
  <c r="W24" i="15" s="1"/>
  <c r="C24" i="15"/>
  <c r="S23" i="15"/>
  <c r="Y23" i="15" s="1"/>
  <c r="Z23" i="15" s="1"/>
  <c r="R23" i="15"/>
  <c r="X22" i="15"/>
  <c r="W22" i="15"/>
  <c r="V22" i="15"/>
  <c r="U22" i="15"/>
  <c r="T22" i="15"/>
  <c r="Q22" i="15"/>
  <c r="P22" i="15"/>
  <c r="O22" i="15"/>
  <c r="N22" i="15"/>
  <c r="M22" i="15"/>
  <c r="L22" i="15"/>
  <c r="K22" i="15"/>
  <c r="J22" i="15"/>
  <c r="I22" i="15"/>
  <c r="H22" i="15"/>
  <c r="G22" i="15"/>
  <c r="F22" i="15"/>
  <c r="E22" i="15"/>
  <c r="D22" i="15"/>
  <c r="R22" i="15" s="1"/>
  <c r="C22" i="15"/>
  <c r="S22" i="15" s="1"/>
  <c r="S21" i="15"/>
  <c r="Y21" i="15" s="1"/>
  <c r="Z21" i="15" s="1"/>
  <c r="R21" i="15"/>
  <c r="Q12" i="15"/>
  <c r="L12" i="15"/>
  <c r="G12" i="15"/>
  <c r="B12" i="15"/>
  <c r="T11" i="15"/>
  <c r="E11" i="15"/>
  <c r="C11" i="15"/>
  <c r="V11" i="15" s="1"/>
  <c r="Z10" i="15"/>
  <c r="Y10" i="15"/>
  <c r="S10" i="15"/>
  <c r="R10" i="15"/>
  <c r="X9" i="15"/>
  <c r="W9" i="15"/>
  <c r="V9" i="15"/>
  <c r="U9" i="15"/>
  <c r="T9" i="15"/>
  <c r="Q9" i="15"/>
  <c r="P9" i="15"/>
  <c r="O9" i="15"/>
  <c r="N9" i="15"/>
  <c r="M9" i="15"/>
  <c r="L9" i="15"/>
  <c r="K9" i="15"/>
  <c r="J9" i="15"/>
  <c r="I9" i="15"/>
  <c r="H9" i="15"/>
  <c r="G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E79" i="2"/>
  <c r="D79" i="2"/>
  <c r="U79" i="2" s="1"/>
  <c r="C79" i="2"/>
  <c r="U78" i="2"/>
  <c r="AA78" i="2" s="1"/>
  <c r="AB78" i="2" s="1"/>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U59" i="2"/>
  <c r="AA59" i="2" s="1"/>
  <c r="AB59" i="2" s="1"/>
  <c r="S59" i="2"/>
  <c r="R59" i="2"/>
  <c r="Q59" i="2"/>
  <c r="P59" i="2"/>
  <c r="O59" i="2"/>
  <c r="N59" i="2"/>
  <c r="M59" i="2"/>
  <c r="L59" i="2"/>
  <c r="K59" i="2"/>
  <c r="J59" i="2"/>
  <c r="I59" i="2"/>
  <c r="H59" i="2"/>
  <c r="G59" i="2"/>
  <c r="F59" i="2"/>
  <c r="E59" i="2"/>
  <c r="D59" i="2"/>
  <c r="C59" i="2"/>
  <c r="T59" i="2" s="1"/>
  <c r="AA58" i="2"/>
  <c r="AB58" i="2" s="1"/>
  <c r="U58" i="2"/>
  <c r="T58" i="2"/>
  <c r="Z49" i="2"/>
  <c r="Y49" i="2"/>
  <c r="X49" i="2"/>
  <c r="W49" i="2"/>
  <c r="V49" i="2"/>
  <c r="S49" i="2"/>
  <c r="R49" i="2"/>
  <c r="Q49" i="2"/>
  <c r="P49" i="2"/>
  <c r="O49" i="2"/>
  <c r="N49" i="2"/>
  <c r="M49" i="2"/>
  <c r="L49" i="2"/>
  <c r="K49" i="2"/>
  <c r="J49" i="2"/>
  <c r="I49" i="2"/>
  <c r="H49" i="2"/>
  <c r="G49" i="2"/>
  <c r="F49" i="2"/>
  <c r="E49" i="2"/>
  <c r="D49" i="2"/>
  <c r="C49" i="2"/>
  <c r="U48" i="2"/>
  <c r="AA48" i="2" s="1"/>
  <c r="AB48" i="2" s="1"/>
  <c r="T48" i="2"/>
  <c r="Z39" i="2"/>
  <c r="Y39" i="2"/>
  <c r="X39" i="2"/>
  <c r="W39" i="2"/>
  <c r="V39" i="2"/>
  <c r="U39" i="2"/>
  <c r="AA39" i="2" s="1"/>
  <c r="AB39" i="2" s="1"/>
  <c r="S39" i="2"/>
  <c r="R39" i="2"/>
  <c r="Q39" i="2"/>
  <c r="P39" i="2"/>
  <c r="O39" i="2"/>
  <c r="N39" i="2"/>
  <c r="M39" i="2"/>
  <c r="L39" i="2"/>
  <c r="K39" i="2"/>
  <c r="J39" i="2"/>
  <c r="I39" i="2"/>
  <c r="H39" i="2"/>
  <c r="G39" i="2"/>
  <c r="F39" i="2"/>
  <c r="E39" i="2"/>
  <c r="D39" i="2"/>
  <c r="C39" i="2"/>
  <c r="T39" i="2" s="1"/>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U19" i="2" s="1"/>
  <c r="AA19" i="2" s="1"/>
  <c r="AB19" i="2" s="1"/>
  <c r="D19" i="2"/>
  <c r="C19" i="2"/>
  <c r="AA18" i="2"/>
  <c r="AB18" i="2" s="1"/>
  <c r="U18" i="2"/>
  <c r="T18" i="2"/>
  <c r="AA9" i="2"/>
  <c r="AB9" i="2" s="1"/>
  <c r="Z9" i="2"/>
  <c r="Y9" i="2"/>
  <c r="X9" i="2"/>
  <c r="W9" i="2"/>
  <c r="V9" i="2"/>
  <c r="S9" i="2"/>
  <c r="R9" i="2"/>
  <c r="Q9" i="2"/>
  <c r="P9" i="2"/>
  <c r="O9" i="2"/>
  <c r="N9" i="2"/>
  <c r="M9" i="2"/>
  <c r="L9" i="2"/>
  <c r="K9" i="2"/>
  <c r="J9" i="2"/>
  <c r="I9" i="2"/>
  <c r="H9" i="2"/>
  <c r="G9" i="2"/>
  <c r="F9" i="2"/>
  <c r="E9" i="2"/>
  <c r="D9" i="2"/>
  <c r="C9" i="2"/>
  <c r="U9" i="2" s="1"/>
  <c r="U8" i="2"/>
  <c r="AA8" i="2" s="1"/>
  <c r="AB8" i="2" s="1"/>
  <c r="T8" i="2"/>
  <c r="R9" i="15" l="1"/>
  <c r="U37" i="15"/>
  <c r="G38" i="15"/>
  <c r="R35" i="15"/>
  <c r="S35" i="15"/>
  <c r="Y35" i="15" s="1"/>
  <c r="Z35" i="15" s="1"/>
  <c r="T69" i="2"/>
  <c r="U69" i="2"/>
  <c r="AA69" i="2" s="1"/>
  <c r="AB69" i="2" s="1"/>
  <c r="S9" i="15"/>
  <c r="Y9" i="15" s="1"/>
  <c r="Z9" i="15" s="1"/>
  <c r="Q27" i="9"/>
  <c r="M27" i="9"/>
  <c r="I27" i="9"/>
  <c r="E27" i="9"/>
  <c r="P27" i="9"/>
  <c r="H27" i="9"/>
  <c r="D27" i="9"/>
  <c r="J27" i="9"/>
  <c r="O27" i="9"/>
  <c r="G27" i="9"/>
  <c r="N27" i="9"/>
  <c r="F27" i="9"/>
  <c r="T9" i="2"/>
  <c r="AA79" i="2"/>
  <c r="AB79" i="2" s="1"/>
  <c r="S61" i="15"/>
  <c r="Y61" i="15" s="1"/>
  <c r="Z61" i="15" s="1"/>
  <c r="N77" i="15"/>
  <c r="Q14" i="9"/>
  <c r="M14" i="9"/>
  <c r="I14" i="9"/>
  <c r="E14" i="9"/>
  <c r="P14" i="9"/>
  <c r="H14" i="9"/>
  <c r="D14" i="9"/>
  <c r="J14" i="9"/>
  <c r="O14" i="9"/>
  <c r="G14" i="9"/>
  <c r="N14" i="9"/>
  <c r="F14" i="9"/>
  <c r="P28" i="12"/>
  <c r="O28" i="12"/>
  <c r="N28" i="12"/>
  <c r="M28" i="12"/>
  <c r="Q28" i="12"/>
  <c r="W50" i="15"/>
  <c r="S50" i="15"/>
  <c r="U50" i="15"/>
  <c r="T50" i="15"/>
  <c r="Y50" i="15"/>
  <c r="Z50" i="15" s="1"/>
  <c r="X50" i="15"/>
  <c r="Y22" i="15"/>
  <c r="Z22" i="15" s="1"/>
  <c r="T19" i="2"/>
  <c r="U49" i="2"/>
  <c r="AA49" i="2" s="1"/>
  <c r="AB49" i="2" s="1"/>
  <c r="T49" i="2"/>
  <c r="T79" i="2"/>
  <c r="U29" i="2"/>
  <c r="AA29" i="2" s="1"/>
  <c r="AB29" i="2" s="1"/>
  <c r="T29" i="2"/>
  <c r="L13" i="9"/>
  <c r="Q53" i="9"/>
  <c r="M53" i="9"/>
  <c r="I53" i="9"/>
  <c r="E53" i="9"/>
  <c r="P53" i="9"/>
  <c r="H53" i="9"/>
  <c r="D53" i="9"/>
  <c r="J53" i="9"/>
  <c r="O53" i="9"/>
  <c r="G53" i="9"/>
  <c r="N53" i="9"/>
  <c r="F53" i="9"/>
  <c r="Q40" i="9"/>
  <c r="M40" i="9"/>
  <c r="I40" i="9"/>
  <c r="E40" i="9"/>
  <c r="P40" i="9"/>
  <c r="H40" i="9"/>
  <c r="D40" i="9"/>
  <c r="J40" i="9"/>
  <c r="O40" i="9"/>
  <c r="G40" i="9"/>
  <c r="N40" i="9"/>
  <c r="F40" i="9"/>
  <c r="P47" i="12"/>
  <c r="H47" i="12"/>
  <c r="D47" i="12"/>
  <c r="M47" i="12"/>
  <c r="G47" i="12"/>
  <c r="Q47" i="12"/>
  <c r="F47" i="12"/>
  <c r="O47" i="12"/>
  <c r="J47" i="12"/>
  <c r="E47" i="12"/>
  <c r="N47" i="12"/>
  <c r="I47" i="12"/>
  <c r="B25" i="15"/>
  <c r="V24" i="15"/>
  <c r="T24" i="15"/>
  <c r="X24" i="15"/>
  <c r="S24" i="15"/>
  <c r="Q77" i="15"/>
  <c r="M77" i="15"/>
  <c r="I77" i="15"/>
  <c r="E77" i="15"/>
  <c r="L77" i="15"/>
  <c r="G77" i="15"/>
  <c r="F77" i="15"/>
  <c r="P77" i="15"/>
  <c r="K77" i="15"/>
  <c r="O77" i="15"/>
  <c r="J77" i="15"/>
  <c r="D77" i="15"/>
  <c r="L65" i="9"/>
  <c r="Q66" i="9"/>
  <c r="M66" i="9"/>
  <c r="I66" i="9"/>
  <c r="E66" i="9"/>
  <c r="P66" i="9"/>
  <c r="H66" i="9"/>
  <c r="D66" i="9"/>
  <c r="L78" i="9"/>
  <c r="Q79" i="9"/>
  <c r="M79" i="9"/>
  <c r="N79" i="9"/>
  <c r="I79" i="9"/>
  <c r="E79" i="9"/>
  <c r="H79" i="9"/>
  <c r="D79" i="9"/>
  <c r="Q105" i="9"/>
  <c r="M105" i="9"/>
  <c r="I105" i="9"/>
  <c r="E105" i="9"/>
  <c r="P105" i="9"/>
  <c r="F105" i="9"/>
  <c r="O105" i="9"/>
  <c r="J105" i="9"/>
  <c r="D105" i="9"/>
  <c r="N105" i="9"/>
  <c r="N12" i="15"/>
  <c r="J12" i="15"/>
  <c r="F12" i="15"/>
  <c r="X37" i="15"/>
  <c r="T37" i="15"/>
  <c r="V37" i="15"/>
  <c r="P38" i="15"/>
  <c r="L38" i="15"/>
  <c r="H38" i="15"/>
  <c r="D38" i="15"/>
  <c r="I38" i="15"/>
  <c r="N38" i="15"/>
  <c r="O51" i="15"/>
  <c r="K51" i="15"/>
  <c r="G51" i="15"/>
  <c r="E51" i="15"/>
  <c r="S51" i="15" s="1"/>
  <c r="Y51" i="15" s="1"/>
  <c r="Z51" i="15" s="1"/>
  <c r="J51" i="15"/>
  <c r="P51" i="15"/>
  <c r="S74" i="15"/>
  <c r="Y74" i="15" s="1"/>
  <c r="Z74" i="15" s="1"/>
  <c r="W76" i="15"/>
  <c r="W102" i="15"/>
  <c r="S102" i="15"/>
  <c r="V102" i="15"/>
  <c r="X102" i="15"/>
  <c r="L11" i="9"/>
  <c r="R11" i="9" s="1"/>
  <c r="S11" i="9" s="1"/>
  <c r="L24" i="9"/>
  <c r="R24" i="9" s="1"/>
  <c r="S24" i="9" s="1"/>
  <c r="L37" i="9"/>
  <c r="R37" i="9" s="1"/>
  <c r="S37" i="9" s="1"/>
  <c r="L50" i="9"/>
  <c r="R50" i="9" s="1"/>
  <c r="S50" i="9" s="1"/>
  <c r="L63" i="9"/>
  <c r="R63" i="9" s="1"/>
  <c r="S63" i="9" s="1"/>
  <c r="F66" i="9"/>
  <c r="N66" i="9"/>
  <c r="L76" i="9"/>
  <c r="R76" i="9" s="1"/>
  <c r="S76" i="9" s="1"/>
  <c r="F79" i="9"/>
  <c r="O79" i="9"/>
  <c r="L102" i="9"/>
  <c r="R102" i="9" s="1"/>
  <c r="S102" i="9" s="1"/>
  <c r="K102" i="9"/>
  <c r="G105" i="9"/>
  <c r="S29" i="11"/>
  <c r="Y29" i="11" s="1"/>
  <c r="Z29" i="11" s="1"/>
  <c r="Q17" i="12"/>
  <c r="M17" i="12"/>
  <c r="I17" i="12"/>
  <c r="E17" i="12"/>
  <c r="G17" i="12"/>
  <c r="P17" i="12"/>
  <c r="F17" i="12"/>
  <c r="O17" i="12"/>
  <c r="J17" i="12"/>
  <c r="D17" i="12"/>
  <c r="O62" i="12"/>
  <c r="G62" i="12"/>
  <c r="P62" i="12"/>
  <c r="J62" i="12"/>
  <c r="E62" i="12"/>
  <c r="N62" i="12"/>
  <c r="I62" i="12"/>
  <c r="D62" i="12"/>
  <c r="M62" i="12"/>
  <c r="H62" i="12"/>
  <c r="N77" i="12"/>
  <c r="J77" i="12"/>
  <c r="F77" i="12"/>
  <c r="L77" i="12" s="1"/>
  <c r="R77" i="12" s="1"/>
  <c r="S77" i="12" s="1"/>
  <c r="M77" i="12"/>
  <c r="H77" i="12"/>
  <c r="Q77" i="12"/>
  <c r="G77" i="12"/>
  <c r="P77" i="12"/>
  <c r="E77" i="12"/>
  <c r="I89" i="12"/>
  <c r="E89" i="12"/>
  <c r="H89" i="12"/>
  <c r="D89" i="12"/>
  <c r="F89" i="12"/>
  <c r="J89" i="12"/>
  <c r="G89" i="12"/>
  <c r="H12" i="15"/>
  <c r="D12" i="15"/>
  <c r="W37" i="15"/>
  <c r="E38" i="15"/>
  <c r="J38" i="15"/>
  <c r="O38" i="15"/>
  <c r="L51" i="15"/>
  <c r="Q51" i="15"/>
  <c r="S76" i="15"/>
  <c r="X76" i="15"/>
  <c r="X89" i="15"/>
  <c r="T89" i="15"/>
  <c r="Y89" i="15" s="1"/>
  <c r="Z89" i="15" s="1"/>
  <c r="V89" i="15"/>
  <c r="P90" i="15"/>
  <c r="L90" i="15"/>
  <c r="H90" i="15"/>
  <c r="D90" i="15"/>
  <c r="I90" i="15"/>
  <c r="N90" i="15"/>
  <c r="O103" i="15"/>
  <c r="K103" i="15"/>
  <c r="G103" i="15"/>
  <c r="N103" i="15"/>
  <c r="J103" i="15"/>
  <c r="F103" i="15"/>
  <c r="I103" i="15"/>
  <c r="Q103" i="15"/>
  <c r="G66" i="9"/>
  <c r="O66" i="9"/>
  <c r="G79" i="9"/>
  <c r="P79" i="9"/>
  <c r="K89" i="9"/>
  <c r="Q92" i="9"/>
  <c r="M92" i="9"/>
  <c r="I92" i="9"/>
  <c r="E92" i="9"/>
  <c r="G92" i="9"/>
  <c r="P92" i="9"/>
  <c r="F92" i="9"/>
  <c r="N92" i="9"/>
  <c r="H105" i="9"/>
  <c r="S19" i="11"/>
  <c r="Y19" i="11" s="1"/>
  <c r="Z19" i="11" s="1"/>
  <c r="S59" i="11"/>
  <c r="Y59" i="11" s="1"/>
  <c r="Z59" i="11" s="1"/>
  <c r="K77" i="12"/>
  <c r="R29" i="14"/>
  <c r="S29" i="14"/>
  <c r="Y29" i="14" s="1"/>
  <c r="Z29" i="14" s="1"/>
  <c r="U11" i="15"/>
  <c r="M12" i="15"/>
  <c r="W11" i="15"/>
  <c r="Y11" i="15" s="1"/>
  <c r="Z11" i="15" s="1"/>
  <c r="I12" i="15"/>
  <c r="O12" i="15"/>
  <c r="F51" i="15"/>
  <c r="R51" i="15" s="1"/>
  <c r="U63" i="15"/>
  <c r="Y63" i="15" s="1"/>
  <c r="Z63" i="15" s="1"/>
  <c r="N64" i="15"/>
  <c r="J64" i="15"/>
  <c r="F64" i="15"/>
  <c r="H64" i="15"/>
  <c r="M64" i="15"/>
  <c r="S11" i="15"/>
  <c r="X11" i="15"/>
  <c r="E12" i="15"/>
  <c r="K12" i="15"/>
  <c r="P12" i="15"/>
  <c r="Y24" i="15"/>
  <c r="Z24" i="15" s="1"/>
  <c r="S37" i="15"/>
  <c r="F38" i="15"/>
  <c r="K38" i="15"/>
  <c r="Q38" i="15"/>
  <c r="H51" i="15"/>
  <c r="M51" i="15"/>
  <c r="W63" i="15"/>
  <c r="D64" i="15"/>
  <c r="I64" i="15"/>
  <c r="O64" i="15"/>
  <c r="W89" i="15"/>
  <c r="E90" i="15"/>
  <c r="J90" i="15"/>
  <c r="O90" i="15"/>
  <c r="T102" i="15"/>
  <c r="Y102" i="15" s="1"/>
  <c r="Z102" i="15" s="1"/>
  <c r="D103" i="15"/>
  <c r="L103" i="15"/>
  <c r="N13" i="9"/>
  <c r="Q13" i="9"/>
  <c r="M13" i="9"/>
  <c r="R13" i="9" s="1"/>
  <c r="S13" i="9" s="1"/>
  <c r="N26" i="9"/>
  <c r="Q26" i="9"/>
  <c r="M26" i="9"/>
  <c r="R26" i="9" s="1"/>
  <c r="S26" i="9" s="1"/>
  <c r="N39" i="9"/>
  <c r="Q39" i="9"/>
  <c r="M39" i="9"/>
  <c r="N52" i="9"/>
  <c r="Q52" i="9"/>
  <c r="M52" i="9"/>
  <c r="N65" i="9"/>
  <c r="Q65" i="9"/>
  <c r="M65" i="9"/>
  <c r="R65" i="9" s="1"/>
  <c r="S65" i="9" s="1"/>
  <c r="J66" i="9"/>
  <c r="N78" i="9"/>
  <c r="Q78" i="9"/>
  <c r="M78" i="9"/>
  <c r="R78" i="9" s="1"/>
  <c r="S78" i="9" s="1"/>
  <c r="J79" i="9"/>
  <c r="N91" i="9"/>
  <c r="M91" i="9"/>
  <c r="Q91" i="9"/>
  <c r="L91" i="9"/>
  <c r="D92" i="9"/>
  <c r="O92" i="9"/>
  <c r="S9" i="11"/>
  <c r="Y9" i="11" s="1"/>
  <c r="Z9" i="11" s="1"/>
  <c r="S49" i="11"/>
  <c r="Y49" i="11" s="1"/>
  <c r="Z49" i="11" s="1"/>
  <c r="S69" i="11"/>
  <c r="Y69" i="11" s="1"/>
  <c r="Z69" i="11" s="1"/>
  <c r="S79" i="11"/>
  <c r="Y79" i="11" s="1"/>
  <c r="Z79" i="11" s="1"/>
  <c r="N17" i="12"/>
  <c r="Q32" i="12"/>
  <c r="M32" i="12"/>
  <c r="I32" i="12"/>
  <c r="E32" i="12"/>
  <c r="P32" i="12"/>
  <c r="F32" i="12"/>
  <c r="O32" i="12"/>
  <c r="J32" i="12"/>
  <c r="D32" i="12"/>
  <c r="N32" i="12"/>
  <c r="H32" i="12"/>
  <c r="J58" i="12"/>
  <c r="F58" i="12"/>
  <c r="G58" i="12"/>
  <c r="E58" i="12"/>
  <c r="I58" i="12"/>
  <c r="D58" i="12"/>
  <c r="I77" i="12"/>
  <c r="K88" i="12"/>
  <c r="L27" i="12"/>
  <c r="R27" i="12" s="1"/>
  <c r="S27" i="12" s="1"/>
  <c r="K27" i="12"/>
  <c r="L28" i="12"/>
  <c r="K57" i="12"/>
  <c r="K72" i="12"/>
  <c r="I73" i="12"/>
  <c r="E73" i="12"/>
  <c r="H73" i="12"/>
  <c r="R103" i="12"/>
  <c r="S103" i="12" s="1"/>
  <c r="K103" i="12"/>
  <c r="P138" i="12"/>
  <c r="H138" i="12"/>
  <c r="D138" i="12"/>
  <c r="O138" i="12"/>
  <c r="G138" i="12"/>
  <c r="N138" i="12"/>
  <c r="J138" i="12"/>
  <c r="F138" i="12"/>
  <c r="E138" i="12"/>
  <c r="M138" i="12"/>
  <c r="R49" i="14"/>
  <c r="S49" i="14"/>
  <c r="Y49" i="14" s="1"/>
  <c r="Z49" i="14" s="1"/>
  <c r="N5" i="18"/>
  <c r="K11" i="9"/>
  <c r="K24" i="9"/>
  <c r="K37" i="9"/>
  <c r="K50" i="9"/>
  <c r="K63" i="9"/>
  <c r="K76" i="9"/>
  <c r="P104" i="9"/>
  <c r="R104" i="9" s="1"/>
  <c r="S104" i="9" s="1"/>
  <c r="L12" i="12"/>
  <c r="R12" i="12" s="1"/>
  <c r="S12" i="12" s="1"/>
  <c r="K12" i="12"/>
  <c r="L42" i="12"/>
  <c r="R42" i="12" s="1"/>
  <c r="S42" i="12" s="1"/>
  <c r="K42" i="12"/>
  <c r="D73" i="12"/>
  <c r="J73" i="12"/>
  <c r="Q123" i="12"/>
  <c r="M123" i="12"/>
  <c r="I123" i="12"/>
  <c r="E123" i="12"/>
  <c r="P123" i="12"/>
  <c r="H123" i="12"/>
  <c r="D123" i="12"/>
  <c r="O123" i="12"/>
  <c r="G123" i="12"/>
  <c r="N123" i="12"/>
  <c r="F123" i="12"/>
  <c r="I138" i="12"/>
  <c r="R69" i="14"/>
  <c r="S69" i="14"/>
  <c r="Y69" i="14" s="1"/>
  <c r="Z69" i="14" s="1"/>
  <c r="U24" i="15"/>
  <c r="U76" i="15"/>
  <c r="Y76" i="15" s="1"/>
  <c r="Z76" i="15" s="1"/>
  <c r="L104" i="9"/>
  <c r="Q104" i="9"/>
  <c r="L13" i="12"/>
  <c r="K13" i="12"/>
  <c r="K43" i="12"/>
  <c r="F73" i="12"/>
  <c r="N108" i="12"/>
  <c r="J108" i="12"/>
  <c r="F108" i="12"/>
  <c r="Q108" i="12"/>
  <c r="M108" i="12"/>
  <c r="I108" i="12"/>
  <c r="E108" i="12"/>
  <c r="P108" i="12"/>
  <c r="H108" i="12"/>
  <c r="D108" i="12"/>
  <c r="J123" i="12"/>
  <c r="Q138" i="12"/>
  <c r="R9" i="14"/>
  <c r="S9" i="14"/>
  <c r="Y9" i="14" s="1"/>
  <c r="Z9" i="14" s="1"/>
  <c r="L119" i="12"/>
  <c r="K148" i="12"/>
  <c r="O93" i="12"/>
  <c r="G93" i="12"/>
  <c r="N93" i="12"/>
  <c r="J93" i="12"/>
  <c r="F93" i="12"/>
  <c r="Q93" i="12"/>
  <c r="M93" i="12"/>
  <c r="I93" i="12"/>
  <c r="E93" i="12"/>
  <c r="K93" i="12" s="1"/>
  <c r="P93" i="12"/>
  <c r="J149" i="12"/>
  <c r="F149" i="12"/>
  <c r="I149" i="12"/>
  <c r="E149" i="12"/>
  <c r="H149" i="12"/>
  <c r="D149" i="12"/>
  <c r="O153" i="12"/>
  <c r="G153" i="12"/>
  <c r="N153" i="12"/>
  <c r="J153" i="12"/>
  <c r="F153" i="12"/>
  <c r="Q153" i="12"/>
  <c r="M153" i="12"/>
  <c r="I153" i="12"/>
  <c r="E153" i="12"/>
  <c r="L153" i="12" s="1"/>
  <c r="R153" i="12" s="1"/>
  <c r="S153" i="12" s="1"/>
  <c r="P153" i="12"/>
  <c r="N6" i="16"/>
  <c r="T6" i="16" s="1"/>
  <c r="U6" i="16" s="1"/>
  <c r="V6" i="16" s="1"/>
  <c r="M7" i="16"/>
  <c r="G104" i="12"/>
  <c r="K118" i="12"/>
  <c r="O5" i="18"/>
  <c r="D104" i="12"/>
  <c r="K119" i="12"/>
  <c r="K133" i="12"/>
  <c r="F134" i="12"/>
  <c r="L134" i="12" s="1"/>
  <c r="J134" i="12"/>
  <c r="M6" i="16"/>
  <c r="Y37" i="15" l="1"/>
  <c r="Z37" i="15" s="1"/>
  <c r="S103" i="15"/>
  <c r="Y103" i="15" s="1"/>
  <c r="Z103" i="15" s="1"/>
  <c r="R103" i="15"/>
  <c r="L149" i="12"/>
  <c r="K149" i="12"/>
  <c r="O43" i="12"/>
  <c r="N43" i="12"/>
  <c r="M43" i="12"/>
  <c r="R43" i="12" s="1"/>
  <c r="S43" i="12" s="1"/>
  <c r="Q43" i="12"/>
  <c r="P43" i="12"/>
  <c r="K134" i="12"/>
  <c r="P119" i="12"/>
  <c r="R119" i="12" s="1"/>
  <c r="S119" i="12" s="1"/>
  <c r="O119" i="12"/>
  <c r="N119" i="12"/>
  <c r="M119" i="12"/>
  <c r="Q119" i="12"/>
  <c r="L108" i="12"/>
  <c r="R108" i="12" s="1"/>
  <c r="S108" i="12" s="1"/>
  <c r="K108" i="12"/>
  <c r="P13" i="12"/>
  <c r="Q13" i="12"/>
  <c r="R13" i="12" s="1"/>
  <c r="S13" i="12" s="1"/>
  <c r="O13" i="12"/>
  <c r="N13" i="12"/>
  <c r="M13" i="12"/>
  <c r="K153" i="12"/>
  <c r="L123" i="12"/>
  <c r="R123" i="12" s="1"/>
  <c r="S123" i="12" s="1"/>
  <c r="K123" i="12"/>
  <c r="K73" i="12"/>
  <c r="L73" i="12"/>
  <c r="R28" i="12"/>
  <c r="S28" i="12" s="1"/>
  <c r="L92" i="9"/>
  <c r="K92" i="9"/>
  <c r="R39" i="9"/>
  <c r="S39" i="9" s="1"/>
  <c r="R12" i="15"/>
  <c r="S12" i="15"/>
  <c r="Y12" i="15" s="1"/>
  <c r="Z12" i="15" s="1"/>
  <c r="K62" i="12"/>
  <c r="L62" i="12"/>
  <c r="R62" i="12" s="1"/>
  <c r="S62" i="12" s="1"/>
  <c r="L17" i="12"/>
  <c r="R17" i="12" s="1"/>
  <c r="S17" i="12" s="1"/>
  <c r="K17" i="12"/>
  <c r="K105" i="9"/>
  <c r="L105" i="9"/>
  <c r="L138" i="12"/>
  <c r="R138" i="12" s="1"/>
  <c r="S138" i="12" s="1"/>
  <c r="K138" i="12"/>
  <c r="R91" i="9"/>
  <c r="S91" i="9" s="1"/>
  <c r="L104" i="12"/>
  <c r="K104" i="12"/>
  <c r="L58" i="12"/>
  <c r="K58" i="12"/>
  <c r="K32" i="12"/>
  <c r="L32" i="12"/>
  <c r="R32" i="12" s="1"/>
  <c r="S32" i="12" s="1"/>
  <c r="R52" i="9"/>
  <c r="S52" i="9" s="1"/>
  <c r="S90" i="15"/>
  <c r="Y90" i="15" s="1"/>
  <c r="Z90" i="15" s="1"/>
  <c r="R90" i="15"/>
  <c r="L89" i="12"/>
  <c r="K89" i="12"/>
  <c r="L93" i="12"/>
  <c r="R93" i="12" s="1"/>
  <c r="S93" i="12" s="1"/>
  <c r="L79" i="9"/>
  <c r="R79" i="9" s="1"/>
  <c r="S79" i="9" s="1"/>
  <c r="K79" i="9"/>
  <c r="L66" i="9"/>
  <c r="K66" i="9"/>
  <c r="R77" i="15"/>
  <c r="S77" i="15"/>
  <c r="Y77" i="15" s="1"/>
  <c r="Z77" i="15" s="1"/>
  <c r="Q25" i="15"/>
  <c r="M25" i="15"/>
  <c r="I25" i="15"/>
  <c r="E25" i="15"/>
  <c r="N25" i="15"/>
  <c r="H25" i="15"/>
  <c r="L25" i="15"/>
  <c r="G25" i="15"/>
  <c r="P25" i="15"/>
  <c r="K25" i="15"/>
  <c r="F25" i="15"/>
  <c r="J25" i="15"/>
  <c r="O25" i="15"/>
  <c r="D25" i="15"/>
  <c r="R64" i="15"/>
  <c r="S64" i="15"/>
  <c r="Y64" i="15" s="1"/>
  <c r="Z64" i="15" s="1"/>
  <c r="R66" i="9"/>
  <c r="S66" i="9" s="1"/>
  <c r="L14" i="9"/>
  <c r="R14" i="9" s="1"/>
  <c r="S14" i="9" s="1"/>
  <c r="K14" i="9"/>
  <c r="R92" i="9"/>
  <c r="S92" i="9" s="1"/>
  <c r="S38" i="15"/>
  <c r="Y38" i="15" s="1"/>
  <c r="Z38" i="15" s="1"/>
  <c r="R38" i="15"/>
  <c r="R105" i="9"/>
  <c r="S105" i="9" s="1"/>
  <c r="L47" i="12"/>
  <c r="R47" i="12" s="1"/>
  <c r="S47" i="12" s="1"/>
  <c r="K47" i="12"/>
  <c r="L40" i="9"/>
  <c r="R40" i="9" s="1"/>
  <c r="S40" i="9" s="1"/>
  <c r="K40" i="9"/>
  <c r="L53" i="9"/>
  <c r="R53" i="9" s="1"/>
  <c r="S53" i="9" s="1"/>
  <c r="K53" i="9"/>
  <c r="L27" i="9"/>
  <c r="R27" i="9" s="1"/>
  <c r="S27" i="9" s="1"/>
  <c r="K27" i="9"/>
  <c r="S25" i="15" l="1"/>
  <c r="Y25" i="15" s="1"/>
  <c r="Z25" i="15" s="1"/>
  <c r="R25" i="15"/>
  <c r="N58" i="12"/>
  <c r="Q58" i="12"/>
  <c r="P58" i="12"/>
  <c r="O58" i="12"/>
  <c r="R58" i="12" s="1"/>
  <c r="S58" i="12" s="1"/>
  <c r="M58" i="12"/>
  <c r="Q89" i="12"/>
  <c r="M89" i="12"/>
  <c r="P89" i="12"/>
  <c r="N89" i="12"/>
  <c r="R89" i="12" s="1"/>
  <c r="S89" i="12" s="1"/>
  <c r="O89" i="12"/>
  <c r="Q73" i="12"/>
  <c r="M73" i="12"/>
  <c r="R73" i="12" s="1"/>
  <c r="S73" i="12" s="1"/>
  <c r="P73" i="12"/>
  <c r="O73" i="12"/>
  <c r="N73" i="12"/>
  <c r="O134" i="12"/>
  <c r="N134" i="12"/>
  <c r="Q134" i="12"/>
  <c r="M134" i="12"/>
  <c r="P134" i="12"/>
  <c r="Q104" i="12"/>
  <c r="M104" i="12"/>
  <c r="R104" i="12" s="1"/>
  <c r="S104" i="12" s="1"/>
  <c r="P104" i="12"/>
  <c r="O104" i="12"/>
  <c r="N104" i="12"/>
  <c r="N149" i="12"/>
  <c r="R149" i="12" s="1"/>
  <c r="S149" i="12" s="1"/>
  <c r="Q149" i="12"/>
  <c r="M149" i="12"/>
  <c r="P149" i="12"/>
  <c r="O149" i="12"/>
  <c r="R134" i="12" l="1"/>
  <c r="S134" i="12" s="1"/>
</calcChain>
</file>

<file path=xl/sharedStrings.xml><?xml version="1.0" encoding="utf-8"?>
<sst xmlns="http://schemas.openxmlformats.org/spreadsheetml/2006/main" count="2437" uniqueCount="463">
  <si>
    <t>牛大爷旗下专利配方--不得外用私用违法必究</t>
  </si>
  <si>
    <t>犊牛开口料 K6788</t>
  </si>
  <si>
    <t>效果</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</si>
  <si>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</si>
  <si>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</si>
  <si>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</si>
  <si>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规格</t>
  </si>
  <si>
    <t>适量添加，出生7日后开始使用，由全精料颗粒逐渐添加少量草料混合自由采食。</t>
  </si>
  <si>
    <t>下料
斤数</t>
  </si>
  <si>
    <t>玉米</t>
  </si>
  <si>
    <t>豆柏</t>
  </si>
  <si>
    <t>麦麸</t>
  </si>
  <si>
    <t>钠盐</t>
  </si>
  <si>
    <t>蛋氨酸</t>
  </si>
  <si>
    <t>赖氨酸</t>
  </si>
  <si>
    <t>鱼肝油</t>
  </si>
  <si>
    <t>山楂</t>
  </si>
  <si>
    <t>莫能菌</t>
  </si>
  <si>
    <t>益生素</t>
  </si>
  <si>
    <t>磷脂</t>
  </si>
  <si>
    <t>磷酸氢钙</t>
  </si>
  <si>
    <t>土霉素</t>
  </si>
  <si>
    <t>麻杏石甘</t>
  </si>
  <si>
    <t>葡萄糖</t>
  </si>
  <si>
    <t>矿物</t>
  </si>
  <si>
    <t>预混</t>
  </si>
  <si>
    <t>斤数</t>
  </si>
  <si>
    <t>总价</t>
  </si>
  <si>
    <t>袋</t>
  </si>
  <si>
    <t>电</t>
  </si>
  <si>
    <t>人工</t>
  </si>
  <si>
    <t>装卸</t>
  </si>
  <si>
    <t>运费</t>
  </si>
  <si>
    <t>成本价</t>
  </si>
  <si>
    <t>出厂价</t>
  </si>
  <si>
    <t>30日龄-</t>
  </si>
  <si>
    <t>原价</t>
  </si>
  <si>
    <t>配比</t>
  </si>
  <si>
    <t>下料计算器</t>
  </si>
  <si>
    <t>7日龄牛犊开口料K6788----全价颗粒下料清单</t>
  </si>
  <si>
    <t xml:space="preserve">                                                                                                                                                                                                                                                                                                                                                                                                                                                                                                                                                   </t>
  </si>
  <si>
    <t>犊牛开口料   200斤下料清单</t>
  </si>
  <si>
    <t>7日龄牛犊开口料K6788----200斤全价颗粒下料清单</t>
  </si>
  <si>
    <t>犊牛开口料   300斤下料清单</t>
  </si>
  <si>
    <t>7日龄牛犊开口料K6788----300斤全价颗粒下料清单</t>
  </si>
  <si>
    <t>犊牛开口料  400斤下料清单</t>
  </si>
  <si>
    <t>7日龄牛犊开口料K6788----400斤全价颗粒下料清单</t>
  </si>
  <si>
    <t>犊牛开口料  500斤下料清单</t>
  </si>
  <si>
    <t>7日龄牛犊开口料K6788----500斤全价颗粒下料清单</t>
  </si>
  <si>
    <t>犊牛开口料  600斤下料清单</t>
  </si>
  <si>
    <t>7日龄牛犊开口料K6788----600斤全价颗粒下料清单</t>
  </si>
  <si>
    <t>犊牛开口料  700斤下料清单</t>
  </si>
  <si>
    <t>7日龄牛犊开口料K6788----700斤全价颗粒下料清单</t>
  </si>
  <si>
    <t>犊牛开口料  800斤下料清单</t>
  </si>
  <si>
    <t>7日龄牛犊开口料K6788----800斤全价料配比清单</t>
  </si>
  <si>
    <r>
      <rPr>
        <b/>
        <sz val="24"/>
        <color theme="1"/>
        <rFont val="等线"/>
        <charset val="134"/>
        <scheme val="minor"/>
      </rPr>
      <t xml:space="preserve">架子牛拉骨架L5778  </t>
    </r>
    <r>
      <rPr>
        <b/>
        <sz val="14"/>
        <color theme="1"/>
        <rFont val="等线"/>
        <charset val="134"/>
        <scheme val="minor"/>
      </rPr>
      <t xml:space="preserve"> 采用82浓缩100斤玉米兑82斤浓缩</t>
    </r>
  </si>
  <si>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</si>
  <si>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</si>
  <si>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按体重1-1.5%添加日饲食量，先精后粗，逐月增加日饲食量。</t>
  </si>
  <si>
    <t>苏打</t>
  </si>
  <si>
    <t>钙粉</t>
  </si>
  <si>
    <t>含磷钙粉</t>
  </si>
  <si>
    <t>钙磷蛋白</t>
  </si>
  <si>
    <t>莫能</t>
  </si>
  <si>
    <t>500斤-</t>
  </si>
  <si>
    <t>82浓缩配方</t>
  </si>
  <si>
    <t>82下料</t>
  </si>
  <si>
    <t>82浓缩料</t>
  </si>
  <si>
    <t>斤</t>
  </si>
  <si>
    <t>82配料计算器</t>
  </si>
  <si>
    <t>架子牛拉骨架L5778----100斤全价颗粒下料清单</t>
  </si>
  <si>
    <t xml:space="preserve">                                                                                                                                                                                                                                                                                                                                                                                                                                                                                                     </t>
  </si>
  <si>
    <t>架子牛拉骨架  200斤配料清单</t>
  </si>
  <si>
    <t>架子牛拉骨架L5778----200斤全价颗粒下料清单</t>
  </si>
  <si>
    <t>架子牛拉骨架  300斤配料清单</t>
  </si>
  <si>
    <t>架子牛拉骨架L5778----300斤全价颗粒下料清单</t>
  </si>
  <si>
    <t>架子牛拉骨架  400斤配料清单</t>
  </si>
  <si>
    <t>架子牛拉骨架L5778----400斤全价颗粒下料清单</t>
  </si>
  <si>
    <t>架子牛拉骨架  500斤配料清单</t>
  </si>
  <si>
    <t>架子牛拉骨架L5778----500斤全价颗粒下料清单</t>
  </si>
  <si>
    <t>架子牛拉骨架  600斤配料清单</t>
  </si>
  <si>
    <t>架子牛拉骨架L5778----600斤全价颗粒下料清单</t>
  </si>
  <si>
    <t>架子牛拉骨架  700斤配料清单</t>
  </si>
  <si>
    <t>架子牛拉骨架L5778----700斤全价颗粒下料清单</t>
  </si>
  <si>
    <t>架子牛拉骨架  800斤配料清单</t>
  </si>
  <si>
    <t>架子牛拉骨架L5778----800斤全价颗粒下料清单</t>
  </si>
  <si>
    <r>
      <rPr>
        <b/>
        <sz val="24"/>
        <color theme="1"/>
        <rFont val="等线"/>
        <charset val="134"/>
        <scheme val="minor"/>
      </rPr>
      <t xml:space="preserve">母牛饲料  </t>
    </r>
    <r>
      <rPr>
        <b/>
        <sz val="12"/>
        <color theme="1"/>
        <rFont val="等线"/>
        <charset val="134"/>
        <scheme val="minor"/>
      </rPr>
      <t>采用67浓缩100斤玉米兑67斤浓缩</t>
    </r>
  </si>
  <si>
    <t>母牛常量全价饲料5071</t>
  </si>
  <si>
    <t>调节胃酸、饲喂高效、繁殖无忧促发情。</t>
  </si>
  <si>
    <t>1、胃酸稳定
2、促发情，恢复快
3、奶水好
4、繁殖无忧</t>
  </si>
  <si>
    <t>一顿2斤，一日两顿，瘦牛多添肥牛少添。
67浓缩拌料：100斤玉米+67斤67浓缩。</t>
  </si>
  <si>
    <t>磷酸
氢钙</t>
  </si>
  <si>
    <t>米糠</t>
  </si>
  <si>
    <t>防潮袋</t>
  </si>
  <si>
    <t>电费</t>
  </si>
  <si>
    <t>人工费</t>
  </si>
  <si>
    <t>装卸费</t>
  </si>
  <si>
    <t>百里
运费</t>
  </si>
  <si>
    <t>母牛</t>
  </si>
  <si>
    <t>67配方</t>
  </si>
  <si>
    <t>67浓缩玉米下料</t>
  </si>
  <si>
    <t>67浓缩</t>
  </si>
  <si>
    <t>67浓缩下料计算器</t>
  </si>
  <si>
    <t>母牛饲料5071----全价料配比清单</t>
  </si>
  <si>
    <t xml:space="preserve">                                                                                                                                                                                                                                                                                                                                                                                                                                  </t>
  </si>
  <si>
    <t>母牛常量全价饲料    --200斤配料清单</t>
  </si>
  <si>
    <t>瘤胃稳定、饲喂高效、繁殖无忧</t>
  </si>
  <si>
    <t>母牛饲料5071----200斤全价料配比清单</t>
  </si>
  <si>
    <t>母牛常量全价饲料    --300斤配料清单</t>
  </si>
  <si>
    <t>母牛饲料5071----300斤全价料配比清单</t>
  </si>
  <si>
    <t>母牛常量全价饲料    --400斤配料清单</t>
  </si>
  <si>
    <t>母牛饲料5071----400斤全价料配比清单</t>
  </si>
  <si>
    <t>母牛常量全价饲料    --500斤配料清单</t>
  </si>
  <si>
    <t>母牛饲料5071----500斤全价料配比清单</t>
  </si>
  <si>
    <t>母牛常量全价饲料    --600斤配料清单</t>
  </si>
  <si>
    <t>母牛饲料5071----600斤全价料配比清单</t>
  </si>
  <si>
    <t>母牛常量全价饲料    --700斤配料清单</t>
  </si>
  <si>
    <t>母牛饲料5071----700斤全价料配比清单</t>
  </si>
  <si>
    <t>母牛常量全价饲料    --800斤配料清单</t>
  </si>
  <si>
    <t>母牛饲料5071----800斤全价料配比清单</t>
  </si>
  <si>
    <t>母牛精补颗粒 J5677</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</si>
  <si>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</si>
  <si>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</si>
  <si>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</si>
  <si>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</si>
  <si>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</si>
  <si>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</si>
  <si>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松针粉</t>
  </si>
  <si>
    <t>草本
金方</t>
  </si>
  <si>
    <t>多种多维</t>
  </si>
  <si>
    <t>鱼油</t>
  </si>
  <si>
    <t>含磷蛋白</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</si>
  <si>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</si>
  <si>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</si>
  <si>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</si>
  <si>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</si>
  <si>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</si>
  <si>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</si>
  <si>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</si>
  <si>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</si>
  <si>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</si>
  <si>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</si>
  <si>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</si>
  <si>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</si>
  <si>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</si>
  <si>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</si>
  <si>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</si>
  <si>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</si>
  <si>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</si>
  <si>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育肥牛饲料</t>
  </si>
  <si>
    <t xml:space="preserve">育肥期颗粒   5273 </t>
  </si>
  <si>
    <t>高能量促膘情、瘤胃调控增重易吸收、中和剂调节胃酸防止酸中毒、天然维生素多种氨基酸补充毛色光亮效果好。</t>
  </si>
  <si>
    <t>1、高能量促膘情（磷脂）
2、瘤胃调节增重促吸收（莫能菌）
3、中和胃酸，防止胃酸过多（碳酸氢钠，氯化钠）
4、多种天然脂肪油，维生素营养全面（松针粉）</t>
  </si>
  <si>
    <t>日采食量按体重1-1.5%计算。
37浓缩拌料配比：100斤玉米+37斤37浓缩。
27浓缩拌料配比：73斤玉米+27斤27浓缩。</t>
  </si>
  <si>
    <t>钠</t>
  </si>
  <si>
    <t>合计斤数</t>
  </si>
  <si>
    <t>合计总价</t>
  </si>
  <si>
    <t>育肥期</t>
  </si>
  <si>
    <t>27浓缩计算</t>
  </si>
  <si>
    <t>37浓缩斤配比</t>
  </si>
  <si>
    <t>37浓缩玉米下料</t>
  </si>
  <si>
    <t>100*37浓缩料用量：</t>
  </si>
  <si>
    <t>100*37浓缩料计算</t>
  </si>
  <si>
    <t>育肥牛5273----全价料配比清单</t>
  </si>
  <si>
    <t xml:space="preserve">                                                                                                                                                                                                                                                                                                                                                                                                                                                                                                                            </t>
  </si>
  <si>
    <t>育肥期颗粒    --200斤配料清单</t>
  </si>
  <si>
    <t>37浓缩配比</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</si>
  <si>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</si>
  <si>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</si>
  <si>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</si>
  <si>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</si>
  <si>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</si>
  <si>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</si>
  <si>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</si>
  <si>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</si>
  <si>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</si>
  <si>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</si>
  <si>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</si>
  <si>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</si>
  <si>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</si>
  <si>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</si>
  <si>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</si>
  <si>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</si>
  <si>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</si>
  <si>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</si>
  <si>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</si>
  <si>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</si>
  <si>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育肥期精补颗粒 J7798</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</si>
  <si>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</si>
  <si>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</si>
  <si>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</si>
  <si>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</si>
  <si>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</si>
  <si>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</si>
  <si>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脂油</t>
  </si>
  <si>
    <t xml:space="preserve">育肥期精补颗粒J7798----100斤颗粒下料清单 </t>
  </si>
  <si>
    <t xml:space="preserve">                                                                                                                                                                                                                                                                                                                                                                                                                                                                                                                                                                                                                    </t>
  </si>
  <si>
    <t>育肥期精补颗粒 J7798   --200斤下料清单</t>
  </si>
  <si>
    <t>育肥后期：一顿1斤，一日2顿共计2斤。
育肥前期：一顿0.5斤，一日两顿共计1斤。
喂完精料再添加本颗粒。不能替代精料，此产品为精料补充营养颗粒，在精料基础上补充营养。</t>
  </si>
  <si>
    <t>育肥期精补颗粒J7798----200斤颗粒下料清单</t>
  </si>
  <si>
    <t>育肥期精补颗粒 J7798   --300斤下料清单</t>
  </si>
  <si>
    <t>育肥期精补颗粒J7798----300斤颗粒下料清单</t>
  </si>
  <si>
    <t>育肥期精补颗粒 J7798   --400斤下料清单</t>
  </si>
  <si>
    <t>育肥期精补颗粒J7798----400斤颗粒下料清单</t>
  </si>
  <si>
    <t>育肥期精补颗粒 J7798   --500斤下料清单</t>
  </si>
  <si>
    <t>育肥期精补颗粒J7798----500斤颗粒下料清单</t>
  </si>
  <si>
    <t>育肥期精补颗粒 J7798   --600斤下料清单</t>
  </si>
  <si>
    <t>育肥期精补颗粒J7798----600斤颗粒下料清单</t>
  </si>
  <si>
    <t>育肥期精补颗粒 J7798   --700斤下料清单</t>
  </si>
  <si>
    <t>育肥期精补颗粒J7798----700斤颗粒下料清单</t>
  </si>
  <si>
    <t>育肥期精补颗粒 J7798   --800斤下料清单</t>
  </si>
  <si>
    <t>育肥期精补颗粒J7798----800斤颗粒下料清单</t>
  </si>
  <si>
    <r>
      <rPr>
        <b/>
        <sz val="18"/>
        <color theme="1"/>
        <rFont val="等线"/>
        <charset val="134"/>
        <scheme val="minor"/>
      </rPr>
      <t>中草药添加剂肉牛增重和育肥 Z412</t>
    </r>
    <r>
      <rPr>
        <sz val="18"/>
        <color theme="1"/>
        <rFont val="等线"/>
        <charset val="134"/>
        <scheme val="minor"/>
      </rPr>
      <t xml:space="preserve">
</t>
    </r>
    <r>
      <rPr>
        <sz val="18"/>
        <color theme="1"/>
        <rFont val="等线"/>
        <charset val="134"/>
        <scheme val="minor"/>
      </rPr>
      <t xml:space="preserve">                                                                                       </t>
    </r>
    <r>
      <rPr>
        <sz val="11"/>
        <color theme="1"/>
        <rFont val="等线"/>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</si>
  <si>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</si>
  <si>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</si>
  <si>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</si>
  <si>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</si>
  <si>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</si>
  <si>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</si>
  <si>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</si>
  <si>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</si>
  <si>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</si>
  <si>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</si>
  <si>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</si>
  <si>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</si>
  <si>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</si>
  <si>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</si>
  <si>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</si>
  <si>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</si>
  <si>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</si>
  <si>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</si>
  <si>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</si>
  <si>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</si>
  <si>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</si>
  <si>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</si>
  <si>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</si>
  <si>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</si>
  <si>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</si>
  <si>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</si>
  <si>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</si>
  <si>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</si>
  <si>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</si>
  <si>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</si>
  <si>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</si>
  <si>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</si>
  <si>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</si>
  <si>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</si>
  <si>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</si>
  <si>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charset val="134"/>
        <scheme val="minor"/>
      </rPr>
      <t>含淀粉酶、转化糖酶、酯酶、氧化酶、催化酶、纤维二糖酶、</t>
    </r>
    <r>
      <rPr>
        <u/>
        <sz val="11"/>
        <color theme="1"/>
        <rFont val="等线"/>
        <charset val="134"/>
        <scheme val="minor"/>
      </rPr>
      <t>龙胆</t>
    </r>
    <r>
      <rPr>
        <sz val="11"/>
        <color theme="1"/>
        <rFont val="等线"/>
        <charset val="134"/>
        <scheme val="minor"/>
      </rPr>
      <t>二糖酶、地衣聚糖酶、</t>
    </r>
    <r>
      <rPr>
        <u/>
        <sz val="11"/>
        <color theme="1"/>
        <rFont val="等线"/>
        <charset val="134"/>
        <scheme val="minor"/>
      </rPr>
      <t>苦杏仁</t>
    </r>
    <r>
      <rPr>
        <sz val="11"/>
        <color theme="1"/>
        <rFont val="等线"/>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</si>
  <si>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</si>
  <si>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</si>
  <si>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</si>
  <si>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</si>
  <si>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</si>
  <si>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</si>
  <si>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</si>
  <si>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</si>
  <si>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</si>
  <si>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</si>
  <si>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</si>
  <si>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</si>
  <si>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</si>
  <si>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</si>
  <si>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</si>
  <si>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</si>
  <si>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</si>
  <si>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</si>
  <si>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</si>
  <si>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</si>
  <si>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</si>
  <si>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</si>
  <si>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</si>
  <si>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</si>
  <si>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</si>
  <si>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</si>
  <si>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charset val="134"/>
        <scheme val="minor"/>
      </rPr>
      <t>含</t>
    </r>
    <r>
      <rPr>
        <u/>
        <sz val="11"/>
        <color theme="1"/>
        <rFont val="等线"/>
        <charset val="134"/>
        <scheme val="minor"/>
      </rPr>
      <t>阿魏</t>
    </r>
    <r>
      <rPr>
        <sz val="11"/>
        <color theme="1"/>
        <rFont val="等线"/>
        <charset val="134"/>
        <scheme val="minor"/>
      </rPr>
      <t>酸，丁二酸，烟酸，尿嘧啶，腺</t>
    </r>
    <r>
      <rPr>
        <u/>
        <sz val="11"/>
        <color theme="1"/>
        <rFont val="等线"/>
        <charset val="134"/>
        <scheme val="minor"/>
      </rPr>
      <t>嘌呤</t>
    </r>
    <r>
      <rPr>
        <sz val="11"/>
        <color theme="1"/>
        <rFont val="等线"/>
        <charset val="134"/>
        <scheme val="minor"/>
      </rPr>
      <t>，豆甾醇，D-</t>
    </r>
    <r>
      <rPr>
        <u/>
        <sz val="11"/>
        <color theme="1"/>
        <rFont val="等线"/>
        <charset val="134"/>
        <scheme val="minor"/>
      </rPr>
      <t>葡萄</t>
    </r>
    <r>
      <rPr>
        <sz val="11"/>
        <color theme="1"/>
        <rFont val="等线"/>
        <charset val="134"/>
        <scheme val="minor"/>
      </rPr>
      <t>糖苷，十四醇-1，香荚兰酸，</t>
    </r>
    <r>
      <rPr>
        <u/>
        <sz val="11"/>
        <color theme="1"/>
        <rFont val="等线"/>
        <charset val="134"/>
        <scheme val="minor"/>
      </rPr>
      <t>钩吻</t>
    </r>
    <r>
      <rPr>
        <sz val="11"/>
        <color theme="1"/>
        <rFont val="等线"/>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</si>
  <si>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</si>
  <si>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</si>
  <si>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</si>
  <si>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</si>
  <si>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r>
      <rPr>
        <b/>
        <sz val="22"/>
        <color theme="1"/>
        <rFont val="等线"/>
        <charset val="134"/>
        <scheme val="minor"/>
      </rPr>
      <t xml:space="preserve">牛犊痢疾治疗颗粒 </t>
    </r>
    <r>
      <rPr>
        <b/>
        <sz val="10"/>
        <color theme="1"/>
        <rFont val="等线"/>
        <charset val="134"/>
        <scheme val="minor"/>
      </rPr>
      <t xml:space="preserve"> 一天4斤一顿2斤，替代精料连续饲喂3-5天</t>
    </r>
  </si>
  <si>
    <t>食量计算</t>
  </si>
  <si>
    <t>预饲喂天数</t>
  </si>
  <si>
    <t>2斤/2顿/天</t>
  </si>
  <si>
    <t>共需斤数</t>
  </si>
  <si>
    <t>稀土</t>
  </si>
  <si>
    <t>维生素CB</t>
  </si>
  <si>
    <r>
      <t>泻立停</t>
    </r>
    <r>
      <rPr>
        <b/>
        <sz val="6"/>
        <color theme="1"/>
        <rFont val="等线"/>
        <charset val="134"/>
        <scheme val="minor"/>
      </rPr>
      <t>6每次</t>
    </r>
  </si>
  <si>
    <t>多维山楂</t>
  </si>
  <si>
    <t>急救包</t>
  </si>
  <si>
    <t>秸秆粉</t>
  </si>
  <si>
    <t>合计</t>
  </si>
  <si>
    <t>加工费</t>
  </si>
  <si>
    <t>成本</t>
  </si>
  <si>
    <t>售价</t>
  </si>
  <si>
    <t>痢疾</t>
  </si>
  <si>
    <t>装卸费0.8</t>
  </si>
  <si>
    <t>百里运费5</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</si>
  <si>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</si>
  <si>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</si>
  <si>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</si>
  <si>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</si>
  <si>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</si>
  <si>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</si>
  <si>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</si>
  <si>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</si>
  <si>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</si>
  <si>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</si>
  <si>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</si>
  <si>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</si>
  <si>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</si>
  <si>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</si>
  <si>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</si>
  <si>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</si>
  <si>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</si>
  <si>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</si>
  <si>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</si>
  <si>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</si>
  <si>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</si>
  <si>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</si>
  <si>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</si>
  <si>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</si>
  <si>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</si>
  <si>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</si>
  <si>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</si>
  <si>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</si>
  <si>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</si>
  <si>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</si>
  <si>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</si>
  <si>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</si>
  <si>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</si>
  <si>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</si>
  <si>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</si>
  <si>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</si>
  <si>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</si>
  <si>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</si>
  <si>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</si>
  <si>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</si>
  <si>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</si>
  <si>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</si>
  <si>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</si>
  <si>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</si>
  <si>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</si>
  <si>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</si>
  <si>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</si>
  <si>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</si>
  <si>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</si>
  <si>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</si>
  <si>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</si>
  <si>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</si>
  <si>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</si>
  <si>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</si>
  <si>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</si>
  <si>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</si>
  <si>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</si>
  <si>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</si>
  <si>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</si>
  <si>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</si>
  <si>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</si>
  <si>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</si>
  <si>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</si>
  <si>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</si>
  <si>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</si>
  <si>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</si>
  <si>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</si>
  <si>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</si>
  <si>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</si>
  <si>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</si>
  <si>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</si>
  <si>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</si>
  <si>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</si>
  <si>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</si>
  <si>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</si>
  <si>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</si>
  <si>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</si>
  <si>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</si>
  <si>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</si>
  <si>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</si>
  <si>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</si>
  <si>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</si>
  <si>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</si>
  <si>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charset val="134"/>
        <scheme val="minor"/>
      </rPr>
      <t>1、化学成分。半夏含左旋麻黄碱、胆碱、十六碳烯二酸、黄芩苷、黄芩苷元、谷甾醇及其</t>
    </r>
    <r>
      <rPr>
        <u/>
        <sz val="11"/>
        <color theme="10"/>
        <rFont val="等线"/>
        <charset val="134"/>
        <scheme val="minor"/>
      </rPr>
      <t>葡萄糖苷、胡萝卜苷、多种氨基酸和挥发油、脂肪油等。又含二羟基苯甲醛（原儿茶醛）和外源凝集素。</t>
    </r>
  </si>
  <si>
    <t>功能</t>
    <phoneticPr fontId="31" type="noConversion"/>
  </si>
  <si>
    <t>板蓝根</t>
    <phoneticPr fontId="31" type="noConversion"/>
  </si>
  <si>
    <t>黄芪多糖</t>
    <phoneticPr fontId="31" type="noConversion"/>
  </si>
  <si>
    <t>麻杏石甘</t>
    <phoneticPr fontId="31" type="noConversion"/>
  </si>
  <si>
    <t>蒲地蓝</t>
    <phoneticPr fontId="31" type="noConversion"/>
  </si>
  <si>
    <t>柴胡</t>
    <phoneticPr fontId="31" type="noConversion"/>
  </si>
  <si>
    <t>荆防败毒散</t>
  </si>
  <si>
    <t>阿莫西林</t>
    <phoneticPr fontId="31" type="noConversion"/>
  </si>
  <si>
    <t>双黄连</t>
    <phoneticPr fontId="31" type="noConversion"/>
  </si>
  <si>
    <t>鱼腥草颗粒</t>
    <phoneticPr fontId="31" type="noConversion"/>
  </si>
  <si>
    <t>金银花颗粒</t>
    <phoneticPr fontId="31" type="noConversion"/>
  </si>
  <si>
    <t>土霉素</t>
    <phoneticPr fontId="31" type="noConversion"/>
  </si>
  <si>
    <t>wc</t>
    <phoneticPr fontId="31" type="noConversion"/>
  </si>
  <si>
    <t>盐</t>
    <phoneticPr fontId="31" type="noConversion"/>
  </si>
  <si>
    <t>膨润土</t>
    <phoneticPr fontId="31" type="noConversion"/>
  </si>
  <si>
    <t>泻立停</t>
    <phoneticPr fontId="31" type="noConversion"/>
  </si>
  <si>
    <t>益生素</t>
    <phoneticPr fontId="31" type="noConversion"/>
  </si>
  <si>
    <t>乳酸菌素</t>
    <phoneticPr fontId="31" type="noConversion"/>
  </si>
  <si>
    <t>干酵母片</t>
    <phoneticPr fontId="31" type="noConversion"/>
  </si>
  <si>
    <t>钙粉</t>
    <phoneticPr fontId="31" type="noConversion"/>
  </si>
  <si>
    <t>葡萄糖</t>
    <phoneticPr fontId="31" type="noConversion"/>
  </si>
  <si>
    <t>急救包</t>
    <phoneticPr fontId="31" type="noConversion"/>
  </si>
  <si>
    <t>驱虫药</t>
    <phoneticPr fontId="31" type="noConversion"/>
  </si>
  <si>
    <t>多维山楂</t>
    <phoneticPr fontId="31" type="noConversion"/>
  </si>
  <si>
    <t>云南白药</t>
    <phoneticPr fontId="31" type="noConversion"/>
  </si>
  <si>
    <t>附加物</t>
    <phoneticPr fontId="31" type="noConversion"/>
  </si>
  <si>
    <t>败毒先锋</t>
    <phoneticPr fontId="31" type="noConversion"/>
  </si>
  <si>
    <t>咳喘先锋</t>
    <phoneticPr fontId="31" type="noConversion"/>
  </si>
  <si>
    <t>抗炎先锋</t>
    <phoneticPr fontId="31" type="noConversion"/>
  </si>
  <si>
    <t>去热先锋</t>
    <phoneticPr fontId="31" type="noConversion"/>
  </si>
  <si>
    <t>流感先锋</t>
    <phoneticPr fontId="31" type="noConversion"/>
  </si>
  <si>
    <t>孕宝先锋</t>
    <phoneticPr fontId="31" type="noConversion"/>
  </si>
  <si>
    <t>清瘟先锋</t>
    <phoneticPr fontId="31" type="noConversion"/>
  </si>
  <si>
    <t>清热解毒，感冒发烧，增强免疫力，抗菌，抑制沥干病毒20g</t>
    <phoneticPr fontId="31" type="noConversion"/>
  </si>
  <si>
    <t>增强免疫力，促恢复，抗病，口服20g</t>
    <phoneticPr fontId="31" type="noConversion"/>
  </si>
  <si>
    <t>感冒咳嗽，链球菌感染，支气管炎，止咳化痰，清热宣肺20g</t>
    <phoneticPr fontId="31" type="noConversion"/>
  </si>
  <si>
    <t>抗病毒消炎，防非瘟病毒，20g</t>
    <phoneticPr fontId="31" type="noConversion"/>
  </si>
  <si>
    <t>感冒咳嗽，高烧高热，消炎退烧20g</t>
    <phoneticPr fontId="31" type="noConversion"/>
  </si>
  <si>
    <t>风寒感冒，流感，寒颤，清鼻涕 用量一天400g</t>
    <phoneticPr fontId="31" type="noConversion"/>
  </si>
  <si>
    <t>消炎50g</t>
    <phoneticPr fontId="31" type="noConversion"/>
  </si>
  <si>
    <t>抗流感病毒20g</t>
    <phoneticPr fontId="31" type="noConversion"/>
  </si>
  <si>
    <t>排毒解毒，缩短产程，消水型血50g</t>
    <phoneticPr fontId="31" type="noConversion"/>
  </si>
  <si>
    <t>圆环蓝耳，高热混感，温度热症</t>
    <phoneticPr fontId="31" type="noConversion"/>
  </si>
  <si>
    <t>0.4g每片用6片</t>
    <phoneticPr fontId="31" type="noConversion"/>
  </si>
  <si>
    <t>0.4每片用8片</t>
    <phoneticPr fontId="31" type="noConversion"/>
  </si>
  <si>
    <t>0.2每片用10片</t>
    <phoneticPr fontId="31" type="noConversion"/>
  </si>
  <si>
    <t>4g每瓶15元</t>
    <phoneticPr fontId="31" type="noConversion"/>
  </si>
  <si>
    <t>总量</t>
    <phoneticPr fontId="31" type="noConversion"/>
  </si>
  <si>
    <t>总价</t>
    <phoneticPr fontId="31" type="noConversion"/>
  </si>
  <si>
    <t>1克价格</t>
    <phoneticPr fontId="31" type="noConversion"/>
  </si>
  <si>
    <t>流行感冒</t>
    <phoneticPr fontId="31" type="noConversion"/>
  </si>
  <si>
    <t>感冒咳喘</t>
    <phoneticPr fontId="31" type="noConversion"/>
  </si>
  <si>
    <t>感冒发烧</t>
    <phoneticPr fontId="31" type="noConversion"/>
  </si>
  <si>
    <t>感冒流涕咳嗽</t>
    <phoneticPr fontId="31" type="noConversion"/>
  </si>
  <si>
    <t>感冒拉稀</t>
    <phoneticPr fontId="31" type="noConversion"/>
  </si>
  <si>
    <t>拉稀拉血</t>
    <phoneticPr fontId="31" type="noConversion"/>
  </si>
  <si>
    <t>5%预混原料</t>
    <phoneticPr fontId="31" type="noConversion"/>
  </si>
  <si>
    <t>配比</t>
    <phoneticPr fontId="31" type="noConversion"/>
  </si>
  <si>
    <t>斤数</t>
    <phoneticPr fontId="31" type="noConversion"/>
  </si>
  <si>
    <t>价格</t>
    <phoneticPr fontId="31" type="noConversion"/>
  </si>
  <si>
    <t>稻壳粉</t>
    <phoneticPr fontId="31" type="noConversion"/>
  </si>
  <si>
    <t>5%预混计算器</t>
    <phoneticPr fontId="31" type="noConversion"/>
  </si>
  <si>
    <t>65浓缩配方</t>
    <phoneticPr fontId="31" type="noConversion"/>
  </si>
  <si>
    <t>65浓缩料</t>
    <phoneticPr fontId="31" type="noConversion"/>
  </si>
  <si>
    <t>65下料</t>
    <phoneticPr fontId="31" type="noConversion"/>
  </si>
  <si>
    <t>65配料计算器</t>
    <phoneticPr fontId="31" type="noConversion"/>
  </si>
  <si>
    <t>架子牛拉骨架  800斤配料清单</t>
    <phoneticPr fontId="31" type="noConversion"/>
  </si>
  <si>
    <t>架子牛拉骨架  700斤配料清单</t>
    <phoneticPr fontId="31" type="noConversion"/>
  </si>
  <si>
    <t>架子牛拉骨架  600斤配料清单</t>
    <phoneticPr fontId="31" type="noConversion"/>
  </si>
  <si>
    <t>架子牛拉骨架  500斤配料清单</t>
    <phoneticPr fontId="31" type="noConversion"/>
  </si>
  <si>
    <t>架子牛拉骨架  400斤配料清单</t>
    <phoneticPr fontId="31" type="noConversion"/>
  </si>
  <si>
    <t>架子牛拉骨架  300斤配料清单</t>
    <phoneticPr fontId="31" type="noConversion"/>
  </si>
  <si>
    <t>架子牛拉骨架  100斤配料清单</t>
    <phoneticPr fontId="31" type="noConversion"/>
  </si>
  <si>
    <t>每一百斤全价料包含本预混5斤，每50斤预混拌料1000斤饲料。</t>
    <phoneticPr fontId="31" type="noConversion"/>
  </si>
  <si>
    <r>
      <t>架子牛拉骨架</t>
    </r>
    <r>
      <rPr>
        <b/>
        <sz val="24"/>
        <color theme="1"/>
        <rFont val="等线"/>
        <family val="3"/>
        <charset val="134"/>
        <scheme val="minor"/>
      </rPr>
      <t>ZL5576</t>
    </r>
    <r>
      <rPr>
        <b/>
        <sz val="24"/>
        <color theme="1"/>
        <rFont val="等线"/>
        <charset val="134"/>
        <scheme val="minor"/>
      </rPr>
      <t xml:space="preserve">  </t>
    </r>
    <r>
      <rPr>
        <b/>
        <sz val="14"/>
        <color theme="1"/>
        <rFont val="等线"/>
        <charset val="134"/>
        <scheme val="minor"/>
      </rPr>
      <t xml:space="preserve"> 采用65浓缩100斤玉米兑65斤浓缩</t>
    </r>
    <phoneticPr fontId="31" type="noConversion"/>
  </si>
  <si>
    <t>以下配方中5%预混料配方</t>
    <phoneticPr fontId="31" type="noConversion"/>
  </si>
  <si>
    <t>架子牛拉骨架ZL5576----100斤全价颗粒下料清单</t>
  </si>
  <si>
    <t>架子牛拉骨架ZL5576----200斤全价颗粒下料清单</t>
    <phoneticPr fontId="31" type="noConversion"/>
  </si>
  <si>
    <t>架子牛拉骨架ZL5576----600斤全价颗粒下料清单</t>
    <phoneticPr fontId="31" type="noConversion"/>
  </si>
  <si>
    <t>架子牛拉骨架ZL5576----700斤全价颗粒下料清单</t>
    <phoneticPr fontId="31" type="noConversion"/>
  </si>
  <si>
    <t>架子牛拉骨架ZL5576----800斤全价颗粒下料清单</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</si>
</sst>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0_);[Red]\(0.00\)"/>
  </numFmts>
  <fonts count="41">
    <font>
      <sz val="11"/>
      <color theme="1"/>
      <name val="等线"/>
      <charset val="134"/>
      <scheme val="minor"/>
    </font>
    <font>
      <u/>
      <sz val="11"/>
      <color theme="10"/>
      <name val="等线"/>
      <charset val="134"/>
      <scheme val="minor"/>
    </font>
    <font>
      <b/>
      <sz val="16"/>
      <color theme="1"/>
      <name val="等线"/>
      <charset val="134"/>
      <scheme val="minor"/>
    </font>
    <font>
      <b/>
      <sz val="11"/>
      <color theme="1"/>
      <name val="等线"/>
      <charset val="134"/>
      <scheme val="minor"/>
    </font>
    <font>
      <b/>
      <sz val="10"/>
      <color theme="1"/>
      <name val="等线"/>
      <charset val="134"/>
      <scheme val="minor"/>
    </font>
    <font>
      <sz val="10"/>
      <color theme="1"/>
      <name val="等线"/>
      <charset val="134"/>
      <scheme val="minor"/>
    </font>
    <font>
      <b/>
      <sz val="14"/>
      <color theme="1"/>
      <name val="等线"/>
      <charset val="134"/>
      <scheme val="minor"/>
    </font>
    <font>
      <b/>
      <sz val="22"/>
      <color theme="1"/>
      <name val="等线"/>
      <charset val="134"/>
      <scheme val="minor"/>
    </font>
    <font>
      <b/>
      <sz val="6"/>
      <color theme="1"/>
      <name val="等线"/>
      <charset val="134"/>
      <scheme val="minor"/>
    </font>
    <font>
      <sz val="18"/>
      <color theme="1"/>
      <name val="等线"/>
      <charset val="134"/>
      <scheme val="minor"/>
    </font>
    <font>
      <sz val="9"/>
      <color theme="1"/>
      <name val="等线"/>
      <charset val="134"/>
      <scheme val="minor"/>
    </font>
    <font>
      <sz val="8"/>
      <color theme="1"/>
      <name val="等线"/>
      <charset val="134"/>
      <scheme val="minor"/>
    </font>
    <font>
      <sz val="6"/>
      <color theme="1"/>
      <name val="等线"/>
      <charset val="134"/>
      <scheme val="minor"/>
    </font>
    <font>
      <sz val="11"/>
      <name val="等线"/>
      <charset val="134"/>
      <scheme val="minor"/>
    </font>
    <font>
      <b/>
      <sz val="24"/>
      <color theme="1"/>
      <name val="等线"/>
      <charset val="134"/>
      <scheme val="minor"/>
    </font>
    <font>
      <b/>
      <sz val="11"/>
      <name val="等线"/>
      <charset val="134"/>
      <scheme val="minor"/>
    </font>
    <font>
      <b/>
      <u/>
      <sz val="6"/>
      <color theme="1"/>
      <name val="等线"/>
      <charset val="134"/>
      <scheme val="minor"/>
    </font>
    <font>
      <b/>
      <sz val="8"/>
      <color theme="1"/>
      <name val="等线"/>
      <charset val="134"/>
      <scheme val="minor"/>
    </font>
    <font>
      <sz val="26"/>
      <color theme="1"/>
      <name val="等线"/>
      <charset val="134"/>
      <scheme val="minor"/>
    </font>
    <font>
      <b/>
      <sz val="26"/>
      <color theme="1"/>
      <name val="等线"/>
      <charset val="134"/>
      <scheme val="minor"/>
    </font>
    <font>
      <b/>
      <sz val="12"/>
      <color theme="1"/>
      <name val="等线"/>
      <charset val="134"/>
      <scheme val="minor"/>
    </font>
    <font>
      <b/>
      <sz val="9"/>
      <color theme="1"/>
      <name val="等线"/>
      <charset val="134"/>
      <scheme val="minor"/>
    </font>
    <font>
      <b/>
      <sz val="10"/>
      <name val="等线"/>
      <charset val="134"/>
      <scheme val="minor"/>
    </font>
    <font>
      <sz val="6"/>
      <name val="等线"/>
      <charset val="134"/>
      <scheme val="minor"/>
    </font>
    <font>
      <b/>
      <sz val="6"/>
      <name val="等线"/>
      <charset val="134"/>
      <scheme val="minor"/>
    </font>
    <font>
      <sz val="36"/>
      <color theme="1"/>
      <name val="等线"/>
      <charset val="134"/>
      <scheme val="minor"/>
    </font>
    <font>
      <sz val="12"/>
      <color theme="1"/>
      <name val="等线"/>
      <charset val="134"/>
      <scheme val="minor"/>
    </font>
    <font>
      <sz val="12"/>
      <color rgb="FFFF0000"/>
      <name val="等线"/>
      <charset val="134"/>
      <scheme val="minor"/>
    </font>
    <font>
      <sz val="14"/>
      <color theme="1"/>
      <name val="等线"/>
      <charset val="134"/>
      <scheme val="minor"/>
    </font>
    <font>
      <b/>
      <sz val="18"/>
      <color theme="1"/>
      <name val="等线"/>
      <charset val="134"/>
      <scheme val="minor"/>
    </font>
    <font>
      <u/>
      <sz val="11"/>
      <color theme="1"/>
      <name val="等线"/>
      <charset val="134"/>
      <scheme val="minor"/>
    </font>
    <font>
      <sz val="9"/>
      <name val="等线"/>
      <family val="3"/>
      <charset val="134"/>
      <scheme val="minor"/>
    </font>
    <font>
      <b/>
      <sz val="11"/>
      <color theme="1"/>
      <name val="等线"/>
      <family val="3"/>
      <charset val="134"/>
      <scheme val="minor"/>
    </font>
    <font>
      <b/>
      <sz val="14"/>
      <color theme="1"/>
      <name val="等线"/>
      <family val="3"/>
      <charset val="134"/>
      <scheme val="minor"/>
    </font>
    <font>
      <b/>
      <sz val="10"/>
      <color theme="1"/>
      <name val="等线"/>
      <family val="3"/>
      <charset val="134"/>
      <scheme val="minor"/>
    </font>
    <font>
      <b/>
      <sz val="18"/>
      <color theme="1"/>
      <name val="等线"/>
      <family val="3"/>
      <charset val="134"/>
      <scheme val="minor"/>
    </font>
    <font>
      <sz val="11"/>
      <color theme="1"/>
      <name val="等线"/>
      <family val="3"/>
      <charset val="134"/>
      <scheme val="minor"/>
    </font>
    <font>
      <sz val="12"/>
      <color rgb="FFFF0000"/>
      <name val="等线"/>
      <family val="3"/>
      <charset val="134"/>
      <scheme val="minor"/>
    </font>
    <font>
      <sz val="12"/>
      <color theme="1"/>
      <name val="等线"/>
      <family val="3"/>
      <charset val="134"/>
      <scheme val="minor"/>
    </font>
    <font>
      <b/>
      <sz val="24"/>
      <color theme="1"/>
      <name val="等线"/>
      <family val="3"/>
      <charset val="134"/>
      <scheme val="minor"/>
    </font>
    <font>
      <sz val="6"/>
      <color theme="1"/>
      <name val="等线"/>
      <family val="3"/>
      <charset val="134"/>
      <scheme val="minor"/>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1" tint="0.14990691854609822"/>
        <bgColor indexed="64"/>
      </patternFill>
    </fill>
    <fill>
      <patternFill patternType="solid">
        <fgColor theme="6"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 fillId="0" borderId="0" applyNumberFormat="0" applyFill="0" applyBorder="0" applyAlignment="0" applyProtection="0"/>
  </cellStyleXfs>
  <cellXfs count="306">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3" fillId="0" borderId="2" xfId="0" applyFont="1" applyBorder="1" applyAlignment="1">
      <alignment horizontal="center" vertical="center"/>
    </xf>
    <xf numFmtId="0" fontId="8" fillId="0" borderId="1"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0"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8" fillId="0" borderId="1" xfId="0" applyFont="1" applyBorder="1" applyAlignment="1">
      <alignment horizontal="left" vertical="center" wrapText="1"/>
    </xf>
    <xf numFmtId="0" fontId="15"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6" fillId="0" borderId="0" xfId="0" applyFont="1" applyAlignment="1">
      <alignment horizontal="left" vertical="center"/>
    </xf>
    <xf numFmtId="0" fontId="17"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0" fillId="4" borderId="1" xfId="0" applyFont="1" applyFill="1" applyBorder="1" applyAlignment="1">
      <alignment horizontal="center" vertical="center"/>
    </xf>
    <xf numFmtId="0" fontId="4" fillId="0" borderId="11" xfId="0" applyFont="1" applyFill="1" applyBorder="1" applyAlignment="1">
      <alignment horizontal="center" vertical="center"/>
    </xf>
    <xf numFmtId="0" fontId="5" fillId="4" borderId="11" xfId="0" applyFont="1" applyFill="1" applyBorder="1" applyAlignment="1">
      <alignment horizontal="center" vertical="center"/>
    </xf>
    <xf numFmtId="0" fontId="0" fillId="0" borderId="11" xfId="0" applyFont="1" applyFill="1" applyBorder="1" applyAlignment="1">
      <alignment horizontal="center" vertical="center"/>
    </xf>
    <xf numFmtId="0" fontId="3" fillId="0" borderId="11"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18" fillId="0" borderId="0" xfId="0" applyFont="1" applyAlignment="1">
      <alignment horizontal="center" vertical="center"/>
    </xf>
    <xf numFmtId="0" fontId="12" fillId="0" borderId="0" xfId="0" applyFont="1" applyAlignment="1">
      <alignment horizontal="center" vertical="center"/>
    </xf>
    <xf numFmtId="0" fontId="0" fillId="0" borderId="2" xfId="0" applyBorder="1" applyAlignment="1">
      <alignment horizontal="center" vertical="center"/>
    </xf>
    <xf numFmtId="0" fontId="0" fillId="5" borderId="1" xfId="0" applyFill="1" applyBorder="1" applyAlignment="1">
      <alignment horizontal="center" vertical="center"/>
    </xf>
    <xf numFmtId="0" fontId="8" fillId="0" borderId="2"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1" fillId="0" borderId="2"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vertical="center" wrapText="1"/>
    </xf>
    <xf numFmtId="0" fontId="5" fillId="5" borderId="1" xfId="0" applyFont="1" applyFill="1" applyBorder="1" applyAlignment="1">
      <alignment horizontal="center" vertical="center"/>
    </xf>
    <xf numFmtId="0" fontId="2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3"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5" fillId="5" borderId="11" xfId="0" applyFont="1" applyFill="1" applyBorder="1" applyAlignment="1">
      <alignment horizontal="center" vertical="center"/>
    </xf>
    <xf numFmtId="0" fontId="24" fillId="5" borderId="1"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11" xfId="0" applyBorder="1" applyAlignment="1">
      <alignment horizontal="center" vertical="center"/>
    </xf>
    <xf numFmtId="0" fontId="3" fillId="0" borderId="11" xfId="0" applyFont="1" applyBorder="1" applyAlignment="1">
      <alignment horizontal="center" vertical="center"/>
    </xf>
    <xf numFmtId="0" fontId="0" fillId="5" borderId="1" xfId="0" applyFont="1" applyFill="1" applyBorder="1" applyAlignment="1">
      <alignment horizontal="center" vertical="center"/>
    </xf>
    <xf numFmtId="0" fontId="8" fillId="5" borderId="1" xfId="0" applyFont="1" applyFill="1" applyBorder="1" applyAlignment="1">
      <alignment horizontal="center" vertical="center"/>
    </xf>
    <xf numFmtId="0" fontId="12" fillId="0" borderId="2" xfId="0" applyFont="1" applyBorder="1" applyAlignment="1">
      <alignment horizontal="center" vertical="center"/>
    </xf>
    <xf numFmtId="0" fontId="4"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20" fillId="0" borderId="0" xfId="0" applyFont="1" applyAlignment="1">
      <alignment horizontal="center" vertical="center"/>
    </xf>
    <xf numFmtId="0" fontId="10" fillId="0" borderId="0" xfId="0" applyFont="1" applyAlignment="1">
      <alignment horizontal="center"/>
    </xf>
    <xf numFmtId="0" fontId="0" fillId="0" borderId="0" xfId="0" applyFont="1"/>
    <xf numFmtId="0" fontId="3" fillId="0" borderId="0" xfId="0" applyFont="1"/>
    <xf numFmtId="0" fontId="20" fillId="7" borderId="1" xfId="0" applyFont="1" applyFill="1" applyBorder="1" applyAlignment="1">
      <alignment horizontal="center" vertical="center"/>
    </xf>
    <xf numFmtId="0" fontId="10" fillId="0" borderId="1" xfId="0" applyFont="1" applyBorder="1" applyAlignment="1">
      <alignment horizontal="center" vertical="center"/>
    </xf>
    <xf numFmtId="0" fontId="10" fillId="4" borderId="1" xfId="0" applyFont="1" applyFill="1" applyBorder="1" applyAlignment="1">
      <alignment horizontal="center" vertical="center"/>
    </xf>
    <xf numFmtId="0" fontId="3" fillId="0" borderId="1" xfId="0" applyFont="1" applyBorder="1" applyAlignment="1">
      <alignment horizontal="left" vertical="center"/>
    </xf>
    <xf numFmtId="0" fontId="3"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center" vertical="center" wrapText="1"/>
    </xf>
    <xf numFmtId="0" fontId="10" fillId="4" borderId="1" xfId="0" applyFont="1" applyFill="1" applyBorder="1" applyAlignment="1">
      <alignment horizontal="center"/>
    </xf>
    <xf numFmtId="0" fontId="0" fillId="7" borderId="1" xfId="0" applyFont="1" applyFill="1" applyBorder="1" applyAlignment="1">
      <alignment horizontal="center" vertical="center"/>
    </xf>
    <xf numFmtId="0" fontId="20" fillId="0" borderId="1" xfId="0" applyFont="1" applyFill="1" applyBorder="1" applyAlignment="1">
      <alignment horizontal="center" vertical="center"/>
    </xf>
    <xf numFmtId="0" fontId="10" fillId="0" borderId="0" xfId="0" applyFont="1" applyAlignment="1">
      <alignment horizontal="center" vertical="center"/>
    </xf>
    <xf numFmtId="0" fontId="0" fillId="0" borderId="1" xfId="0" applyFont="1" applyFill="1" applyBorder="1" applyAlignment="1">
      <alignment horizontal="center" vertical="center"/>
    </xf>
    <xf numFmtId="0" fontId="12" fillId="0" borderId="0" xfId="0" applyFont="1" applyBorder="1" applyAlignment="1"/>
    <xf numFmtId="0" fontId="25" fillId="0" borderId="0" xfId="0" applyFont="1" applyAlignment="1"/>
    <xf numFmtId="0" fontId="21" fillId="0" borderId="0" xfId="0" applyFont="1"/>
    <xf numFmtId="178" fontId="0" fillId="0" borderId="0" xfId="0" applyNumberFormat="1" applyAlignment="1">
      <alignment horizontal="left"/>
    </xf>
    <xf numFmtId="0" fontId="21" fillId="0" borderId="1" xfId="0" applyFont="1" applyBorder="1" applyAlignment="1">
      <alignment horizontal="center" vertical="center" wrapText="1"/>
    </xf>
    <xf numFmtId="0" fontId="10" fillId="8" borderId="1" xfId="0" applyFont="1" applyFill="1" applyBorder="1" applyAlignment="1">
      <alignment horizontal="center" vertical="center"/>
    </xf>
    <xf numFmtId="0" fontId="0" fillId="9" borderId="1" xfId="0" applyFill="1" applyBorder="1" applyAlignment="1">
      <alignment horizontal="center" vertical="center"/>
    </xf>
    <xf numFmtId="0" fontId="0"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0" fillId="8" borderId="1" xfId="0" applyFill="1" applyBorder="1" applyAlignment="1">
      <alignment horizontal="center" vertical="center"/>
    </xf>
    <xf numFmtId="0" fontId="4" fillId="0" borderId="1" xfId="0" applyFont="1" applyFill="1" applyBorder="1" applyAlignment="1">
      <alignment horizontal="center" vertical="center" wrapText="1"/>
    </xf>
    <xf numFmtId="178" fontId="4" fillId="0" borderId="11" xfId="0" applyNumberFormat="1" applyFont="1" applyFill="1" applyBorder="1" applyAlignment="1">
      <alignment horizontal="center" vertical="center"/>
    </xf>
    <xf numFmtId="178" fontId="10" fillId="8" borderId="11" xfId="0" applyNumberFormat="1" applyFont="1" applyFill="1" applyBorder="1" applyAlignment="1">
      <alignment horizontal="left" vertical="center"/>
    </xf>
    <xf numFmtId="0" fontId="10" fillId="0" borderId="0" xfId="0" applyFont="1"/>
    <xf numFmtId="178" fontId="0" fillId="0" borderId="11" xfId="0" applyNumberFormat="1" applyFont="1" applyFill="1" applyBorder="1" applyAlignment="1">
      <alignment horizontal="left" vertical="center"/>
    </xf>
    <xf numFmtId="178" fontId="3" fillId="0" borderId="11" xfId="0" applyNumberFormat="1" applyFont="1" applyFill="1" applyBorder="1" applyAlignment="1">
      <alignment horizontal="left" vertical="center"/>
    </xf>
    <xf numFmtId="178" fontId="0" fillId="0" borderId="11" xfId="0" applyNumberFormat="1" applyBorder="1" applyAlignment="1">
      <alignment horizontal="left" vertical="center"/>
    </xf>
    <xf numFmtId="178" fontId="3" fillId="0" borderId="11" xfId="0" applyNumberFormat="1" applyFont="1" applyBorder="1" applyAlignment="1">
      <alignment horizontal="left" vertical="center"/>
    </xf>
    <xf numFmtId="178" fontId="0" fillId="0" borderId="11"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11" fillId="0" borderId="0" xfId="0" applyFont="1"/>
    <xf numFmtId="0" fontId="26" fillId="0" borderId="0" xfId="0" applyFont="1"/>
    <xf numFmtId="0" fontId="6" fillId="0" borderId="0" xfId="0" applyFont="1"/>
    <xf numFmtId="0" fontId="0" fillId="0" borderId="0" xfId="0" applyNumberFormat="1"/>
    <xf numFmtId="178" fontId="0" fillId="0" borderId="0" xfId="0" applyNumberFormat="1"/>
    <xf numFmtId="0" fontId="5" fillId="0" borderId="1" xfId="0" applyFont="1" applyBorder="1" applyAlignment="1">
      <alignment horizontal="center" vertical="center"/>
    </xf>
    <xf numFmtId="0" fontId="11" fillId="8" borderId="1" xfId="0" applyFont="1" applyFill="1" applyBorder="1" applyAlignment="1">
      <alignment horizontal="center" vertical="center"/>
    </xf>
    <xf numFmtId="0" fontId="26" fillId="0" borderId="1" xfId="0" applyFont="1" applyBorder="1" applyAlignment="1">
      <alignment horizontal="center" vertical="center"/>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6" fillId="0" borderId="1" xfId="0" applyFont="1" applyBorder="1" applyAlignment="1">
      <alignment horizontal="center" vertical="center"/>
    </xf>
    <xf numFmtId="0" fontId="0" fillId="10" borderId="1" xfId="0" applyFont="1" applyFill="1" applyBorder="1" applyAlignment="1">
      <alignment horizontal="center" vertical="center"/>
    </xf>
    <xf numFmtId="0" fontId="28" fillId="0" borderId="1" xfId="0" applyFont="1" applyBorder="1" applyAlignment="1">
      <alignment horizontal="left" vertical="center"/>
    </xf>
    <xf numFmtId="0" fontId="4" fillId="0" borderId="1" xfId="0" applyNumberFormat="1" applyFont="1" applyBorder="1" applyAlignment="1">
      <alignment horizontal="center" vertical="center"/>
    </xf>
    <xf numFmtId="0" fontId="11" fillId="8" borderId="1" xfId="0" applyNumberFormat="1" applyFont="1" applyFill="1" applyBorder="1" applyAlignment="1">
      <alignment horizontal="center" vertical="center"/>
    </xf>
    <xf numFmtId="0" fontId="26" fillId="0" borderId="1" xfId="0" applyNumberFormat="1" applyFont="1" applyBorder="1" applyAlignment="1">
      <alignment horizontal="center" vertical="center"/>
    </xf>
    <xf numFmtId="0" fontId="10" fillId="8"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10" fillId="7"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8" fontId="11" fillId="8" borderId="1" xfId="0" applyNumberFormat="1" applyFont="1" applyFill="1" applyBorder="1" applyAlignment="1">
      <alignment horizontal="center" vertical="center"/>
    </xf>
    <xf numFmtId="178" fontId="11" fillId="4" borderId="1" xfId="0" applyNumberFormat="1" applyFont="1" applyFill="1" applyBorder="1" applyAlignment="1">
      <alignment horizontal="center" vertical="center"/>
    </xf>
    <xf numFmtId="178" fontId="10" fillId="8" borderId="1" xfId="0" applyNumberFormat="1" applyFont="1" applyFill="1" applyBorder="1" applyAlignment="1">
      <alignment horizontal="center" vertical="center"/>
    </xf>
    <xf numFmtId="178" fontId="10" fillId="0" borderId="1" xfId="0" applyNumberFormat="1" applyFont="1" applyFill="1" applyBorder="1" applyAlignment="1">
      <alignment horizontal="center" vertical="center"/>
    </xf>
    <xf numFmtId="0" fontId="4" fillId="0" borderId="0" xfId="0" applyFont="1" applyAlignment="1">
      <alignment horizontal="center" vertical="center"/>
    </xf>
    <xf numFmtId="0" fontId="11" fillId="0" borderId="0" xfId="0" applyFont="1" applyAlignment="1">
      <alignment horizontal="center" vertical="center"/>
    </xf>
    <xf numFmtId="0" fontId="26" fillId="0" borderId="0" xfId="0" applyFont="1" applyAlignment="1">
      <alignment horizontal="center" vertical="center"/>
    </xf>
    <xf numFmtId="178" fontId="26" fillId="0" borderId="0" xfId="0" applyNumberFormat="1" applyFont="1" applyAlignment="1">
      <alignment horizontal="center" vertical="center"/>
    </xf>
    <xf numFmtId="178" fontId="10" fillId="0" borderId="0" xfId="0" applyNumberFormat="1" applyFont="1" applyAlignment="1">
      <alignment horizontal="center" vertical="center"/>
    </xf>
    <xf numFmtId="178" fontId="0" fillId="0" borderId="0" xfId="0" applyNumberFormat="1" applyAlignment="1">
      <alignment horizontal="center" vertical="center"/>
    </xf>
    <xf numFmtId="0" fontId="4" fillId="0" borderId="2" xfId="0" applyFont="1" applyBorder="1" applyAlignment="1">
      <alignment horizontal="center" vertical="center"/>
    </xf>
    <xf numFmtId="0" fontId="17" fillId="0" borderId="1" xfId="0" applyFont="1" applyBorder="1" applyAlignment="1">
      <alignment horizontal="center" vertical="center" wrapText="1"/>
    </xf>
    <xf numFmtId="0" fontId="11" fillId="11"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1" xfId="0" applyFont="1" applyBorder="1" applyAlignment="1">
      <alignment horizontal="center" vertical="center"/>
    </xf>
    <xf numFmtId="0" fontId="21" fillId="0" borderId="1" xfId="0" applyFont="1" applyBorder="1" applyAlignment="1">
      <alignment horizontal="center" vertical="center"/>
    </xf>
    <xf numFmtId="178" fontId="4" fillId="0" borderId="1" xfId="0" applyNumberFormat="1" applyFont="1" applyBorder="1" applyAlignment="1">
      <alignment horizontal="center" vertical="center"/>
    </xf>
    <xf numFmtId="178" fontId="26" fillId="11" borderId="1" xfId="0" applyNumberFormat="1" applyFont="1" applyFill="1" applyBorder="1" applyAlignment="1">
      <alignment horizontal="center" vertical="center"/>
    </xf>
    <xf numFmtId="178" fontId="26" fillId="12" borderId="1" xfId="0" applyNumberFormat="1" applyFont="1" applyFill="1" applyBorder="1" applyAlignment="1">
      <alignment horizontal="center" vertical="center"/>
    </xf>
    <xf numFmtId="0" fontId="26" fillId="12" borderId="1" xfId="0" applyFont="1" applyFill="1" applyBorder="1" applyAlignment="1">
      <alignment horizontal="center" vertical="center"/>
    </xf>
    <xf numFmtId="178" fontId="20" fillId="12" borderId="1" xfId="0" applyNumberFormat="1" applyFont="1" applyFill="1" applyBorder="1" applyAlignment="1">
      <alignment horizontal="center" vertical="center"/>
    </xf>
    <xf numFmtId="0" fontId="20" fillId="12" borderId="1" xfId="0" applyFont="1" applyFill="1" applyBorder="1" applyAlignment="1">
      <alignment horizontal="center" vertical="center"/>
    </xf>
    <xf numFmtId="0" fontId="26" fillId="11" borderId="1" xfId="0" applyFont="1" applyFill="1" applyBorder="1" applyAlignment="1">
      <alignment horizontal="center" vertical="center"/>
    </xf>
    <xf numFmtId="178" fontId="20" fillId="11" borderId="1" xfId="0" applyNumberFormat="1" applyFont="1" applyFill="1" applyBorder="1" applyAlignment="1">
      <alignment horizontal="center" vertical="center"/>
    </xf>
    <xf numFmtId="178" fontId="10" fillId="11" borderId="1" xfId="0" applyNumberFormat="1" applyFont="1" applyFill="1" applyBorder="1" applyAlignment="1">
      <alignment horizontal="center" vertical="center"/>
    </xf>
    <xf numFmtId="178" fontId="11" fillId="11" borderId="11" xfId="0" applyNumberFormat="1" applyFont="1" applyFill="1" applyBorder="1" applyAlignment="1">
      <alignment horizontal="center" vertical="center"/>
    </xf>
    <xf numFmtId="178" fontId="26" fillId="0" borderId="11" xfId="0" applyNumberFormat="1" applyFont="1" applyFill="1" applyBorder="1" applyAlignment="1">
      <alignment horizontal="center" vertical="center"/>
    </xf>
    <xf numFmtId="178" fontId="20" fillId="0" borderId="11" xfId="0" applyNumberFormat="1" applyFont="1" applyFill="1" applyBorder="1" applyAlignment="1">
      <alignment horizontal="center" vertical="center"/>
    </xf>
    <xf numFmtId="178" fontId="21" fillId="0" borderId="1" xfId="0" applyNumberFormat="1" applyFont="1" applyFill="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6" fillId="11" borderId="9" xfId="0" applyFont="1" applyFill="1" applyBorder="1" applyAlignment="1">
      <alignment horizontal="center" vertical="center"/>
    </xf>
    <xf numFmtId="178" fontId="26" fillId="11" borderId="9" xfId="0" applyNumberFormat="1" applyFont="1" applyFill="1" applyBorder="1" applyAlignment="1">
      <alignment horizontal="center" vertical="center"/>
    </xf>
    <xf numFmtId="178" fontId="20" fillId="0" borderId="12" xfId="0" applyNumberFormat="1" applyFont="1" applyFill="1" applyBorder="1" applyAlignment="1">
      <alignment horizontal="center" vertical="center"/>
    </xf>
    <xf numFmtId="0" fontId="12" fillId="0" borderId="6" xfId="0" applyFont="1" applyBorder="1" applyAlignment="1">
      <alignment horizontal="left" wrapText="1"/>
    </xf>
    <xf numFmtId="0" fontId="12" fillId="0" borderId="7" xfId="0" applyFont="1" applyBorder="1" applyAlignment="1">
      <alignment horizontal="left"/>
    </xf>
    <xf numFmtId="0" fontId="12" fillId="0" borderId="10" xfId="0" applyFont="1" applyBorder="1" applyAlignment="1">
      <alignment horizontal="left"/>
    </xf>
    <xf numFmtId="0" fontId="14" fillId="0" borderId="2" xfId="0" applyFont="1" applyBorder="1" applyAlignment="1">
      <alignment horizontal="center" vertical="center"/>
    </xf>
    <xf numFmtId="0" fontId="14" fillId="0" borderId="1" xfId="0" applyFont="1" applyBorder="1" applyAlignment="1">
      <alignment horizontal="center" vertical="center"/>
    </xf>
    <xf numFmtId="0" fontId="14" fillId="0" borderId="11" xfId="0" applyFont="1" applyBorder="1" applyAlignment="1">
      <alignment horizontal="center"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1" xfId="0" applyBorder="1" applyAlignment="1">
      <alignment horizontal="left" vertical="center" wrapText="1"/>
    </xf>
    <xf numFmtId="0" fontId="0" fillId="0" borderId="11" xfId="0" applyBorder="1" applyAlignment="1">
      <alignment horizontal="left" vertical="center" wrapText="1"/>
    </xf>
    <xf numFmtId="0" fontId="12" fillId="0" borderId="8" xfId="0" applyFont="1" applyBorder="1" applyAlignment="1">
      <alignment horizontal="right"/>
    </xf>
    <xf numFmtId="0" fontId="12" fillId="0" borderId="9" xfId="0" applyFont="1" applyBorder="1" applyAlignment="1">
      <alignment horizontal="right"/>
    </xf>
    <xf numFmtId="0" fontId="12" fillId="0" borderId="12" xfId="0" applyFont="1" applyBorder="1" applyAlignment="1">
      <alignment horizontal="right"/>
    </xf>
    <xf numFmtId="0" fontId="16" fillId="0" borderId="0" xfId="0" applyFont="1" applyBorder="1" applyAlignment="1">
      <alignment horizontal="left" vertical="center"/>
    </xf>
    <xf numFmtId="0" fontId="12" fillId="0" borderId="7" xfId="0" applyFont="1" applyBorder="1" applyAlignment="1">
      <alignment horizontal="left" wrapText="1"/>
    </xf>
    <xf numFmtId="0" fontId="12" fillId="0" borderId="10" xfId="0" applyFont="1" applyBorder="1" applyAlignment="1">
      <alignment horizontal="left" wrapText="1"/>
    </xf>
    <xf numFmtId="0" fontId="12" fillId="0" borderId="17" xfId="0" applyFont="1" applyBorder="1" applyAlignment="1">
      <alignment horizontal="right"/>
    </xf>
    <xf numFmtId="0" fontId="12" fillId="0" borderId="18" xfId="0" applyFont="1" applyBorder="1" applyAlignment="1">
      <alignment horizontal="right"/>
    </xf>
    <xf numFmtId="0" fontId="12" fillId="0" borderId="19" xfId="0" applyFont="1" applyBorder="1" applyAlignment="1">
      <alignment horizontal="right"/>
    </xf>
    <xf numFmtId="0" fontId="12" fillId="0" borderId="20" xfId="0" applyFont="1" applyBorder="1" applyAlignment="1">
      <alignment horizontal="right"/>
    </xf>
    <xf numFmtId="0" fontId="3" fillId="0" borderId="2" xfId="0" applyFont="1" applyBorder="1" applyAlignment="1">
      <alignment horizontal="center" vertical="center"/>
    </xf>
    <xf numFmtId="0" fontId="12" fillId="0" borderId="1" xfId="0" applyFont="1" applyBorder="1" applyAlignment="1">
      <alignment horizontal="left"/>
    </xf>
    <xf numFmtId="0" fontId="0" fillId="0" borderId="1" xfId="0" applyBorder="1" applyAlignment="1">
      <alignment horizontal="left"/>
    </xf>
    <xf numFmtId="0" fontId="12" fillId="0" borderId="1" xfId="0" applyFont="1" applyBorder="1" applyAlignment="1">
      <alignment horizontal="right"/>
    </xf>
    <xf numFmtId="0" fontId="16" fillId="0" borderId="0" xfId="0" applyFont="1" applyAlignment="1">
      <alignment horizontal="left" vertical="center"/>
    </xf>
    <xf numFmtId="0" fontId="12" fillId="0" borderId="0" xfId="0" applyFont="1" applyAlignment="1">
      <alignment horizontal="left" vertical="center"/>
    </xf>
    <xf numFmtId="0" fontId="0" fillId="0" borderId="1" xfId="0" applyFont="1" applyBorder="1" applyAlignment="1">
      <alignment horizontal="left" vertical="center"/>
    </xf>
    <xf numFmtId="0" fontId="3" fillId="0" borderId="1"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2" fillId="0" borderId="6" xfId="0" applyFont="1" applyBorder="1" applyAlignment="1">
      <alignment horizontal="left"/>
    </xf>
    <xf numFmtId="0" fontId="14" fillId="0" borderId="2" xfId="0" applyFont="1" applyBorder="1" applyAlignment="1">
      <alignment horizontal="center"/>
    </xf>
    <xf numFmtId="0" fontId="14" fillId="0" borderId="1" xfId="0" applyFont="1" applyBorder="1" applyAlignment="1">
      <alignment horizontal="center"/>
    </xf>
    <xf numFmtId="0" fontId="14" fillId="0" borderId="11" xfId="0" applyFont="1" applyBorder="1" applyAlignment="1">
      <alignment horizontal="center"/>
    </xf>
    <xf numFmtId="0" fontId="0" fillId="0" borderId="1" xfId="0" applyBorder="1" applyAlignment="1">
      <alignment horizontal="left" wrapText="1"/>
    </xf>
    <xf numFmtId="0" fontId="0" fillId="0" borderId="11" xfId="0" applyBorder="1" applyAlignment="1">
      <alignment horizontal="left"/>
    </xf>
    <xf numFmtId="0" fontId="0" fillId="0" borderId="8" xfId="0" applyBorder="1" applyAlignment="1">
      <alignment horizontal="right"/>
    </xf>
    <xf numFmtId="0" fontId="0" fillId="0" borderId="9" xfId="0" applyBorder="1" applyAlignment="1">
      <alignment horizontal="right"/>
    </xf>
    <xf numFmtId="0" fontId="0" fillId="0" borderId="12" xfId="0" applyBorder="1" applyAlignment="1">
      <alignment horizontal="right"/>
    </xf>
    <xf numFmtId="0" fontId="21" fillId="0" borderId="2" xfId="0" applyFont="1" applyBorder="1" applyAlignment="1">
      <alignment horizontal="center" vertical="center"/>
    </xf>
    <xf numFmtId="0" fontId="0" fillId="0" borderId="11" xfId="0" applyBorder="1" applyAlignment="1">
      <alignment horizontal="left" wrapText="1"/>
    </xf>
    <xf numFmtId="0" fontId="10" fillId="0" borderId="2" xfId="0" applyFont="1" applyBorder="1" applyAlignment="1">
      <alignment horizontal="center" vertical="center"/>
    </xf>
    <xf numFmtId="0" fontId="19" fillId="0" borderId="0" xfId="0" applyFont="1" applyAlignment="1">
      <alignment horizontal="center"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0" xfId="0" applyFont="1" applyBorder="1" applyAlignment="1">
      <alignment horizontal="left" vertical="center"/>
    </xf>
    <xf numFmtId="0" fontId="10" fillId="0" borderId="1" xfId="0" applyFont="1" applyBorder="1" applyAlignment="1">
      <alignment horizontal="left" vertical="center" wrapText="1"/>
    </xf>
    <xf numFmtId="0" fontId="10" fillId="0" borderId="11" xfId="0" applyFont="1" applyBorder="1" applyAlignment="1">
      <alignment horizontal="left" vertical="center" wrapText="1"/>
    </xf>
    <xf numFmtId="0" fontId="20" fillId="0" borderId="2" xfId="0" applyFont="1" applyBorder="1" applyAlignment="1">
      <alignment horizontal="left" vertical="center" wrapText="1"/>
    </xf>
    <xf numFmtId="0" fontId="20" fillId="0" borderId="1" xfId="0" applyFont="1" applyBorder="1" applyAlignment="1">
      <alignment horizontal="left" vertical="center" wrapText="1"/>
    </xf>
    <xf numFmtId="0" fontId="3" fillId="6" borderId="1" xfId="0" applyFont="1" applyFill="1" applyBorder="1" applyAlignment="1">
      <alignment horizontal="center" vertical="center"/>
    </xf>
    <xf numFmtId="0" fontId="12" fillId="0" borderId="8" xfId="0" applyFont="1" applyBorder="1" applyAlignment="1">
      <alignment horizontal="right" vertical="center"/>
    </xf>
    <xf numFmtId="0" fontId="12" fillId="0" borderId="9" xfId="0" applyFont="1" applyBorder="1" applyAlignment="1">
      <alignment horizontal="right" vertical="center"/>
    </xf>
    <xf numFmtId="0" fontId="12" fillId="0" borderId="12" xfId="0" applyFont="1" applyBorder="1" applyAlignment="1">
      <alignment horizontal="right" vertical="center"/>
    </xf>
    <xf numFmtId="0" fontId="16" fillId="0" borderId="16" xfId="0" applyFont="1" applyBorder="1" applyAlignment="1">
      <alignment horizontal="left" vertical="center"/>
    </xf>
    <xf numFmtId="0" fontId="0" fillId="0" borderId="8" xfId="0" applyBorder="1" applyAlignment="1">
      <alignment horizontal="right" vertical="center"/>
    </xf>
    <xf numFmtId="0" fontId="0" fillId="0" borderId="9" xfId="0" applyBorder="1" applyAlignment="1">
      <alignment horizontal="right" vertical="center"/>
    </xf>
    <xf numFmtId="0" fontId="0" fillId="0" borderId="12" xfId="0" applyBorder="1" applyAlignment="1">
      <alignment horizontal="right" vertical="center"/>
    </xf>
    <xf numFmtId="0" fontId="12" fillId="0" borderId="13" xfId="0" applyFont="1" applyBorder="1" applyAlignment="1">
      <alignment horizontal="right"/>
    </xf>
    <xf numFmtId="0" fontId="12" fillId="0" borderId="14" xfId="0" applyFont="1" applyBorder="1" applyAlignment="1">
      <alignment horizontal="right"/>
    </xf>
    <xf numFmtId="0" fontId="12" fillId="0" borderId="15" xfId="0" applyFont="1" applyBorder="1" applyAlignment="1">
      <alignment horizontal="right"/>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7" fillId="0" borderId="1" xfId="0" applyFont="1" applyBorder="1" applyAlignment="1">
      <alignment horizontal="center" vertical="center"/>
    </xf>
    <xf numFmtId="0" fontId="2" fillId="0" borderId="1" xfId="0" applyFont="1" applyBorder="1" applyAlignment="1">
      <alignment horizontal="center"/>
    </xf>
    <xf numFmtId="0" fontId="32" fillId="0" borderId="1" xfId="0" applyFont="1" applyBorder="1"/>
    <xf numFmtId="0" fontId="32" fillId="7" borderId="1" xfId="0" applyFont="1" applyFill="1" applyBorder="1"/>
    <xf numFmtId="0" fontId="33" fillId="7" borderId="1" xfId="0" applyFont="1" applyFill="1" applyBorder="1" applyAlignment="1">
      <alignment horizontal="center" wrapText="1"/>
    </xf>
    <xf numFmtId="0" fontId="33" fillId="0" borderId="1" xfId="0" applyFont="1" applyFill="1" applyBorder="1" applyAlignment="1">
      <alignment horizontal="center" wrapText="1"/>
    </xf>
    <xf numFmtId="0" fontId="34" fillId="0" borderId="1" xfId="0" applyFont="1" applyBorder="1"/>
    <xf numFmtId="0" fontId="34" fillId="7" borderId="1" xfId="0" applyFont="1" applyFill="1" applyBorder="1"/>
    <xf numFmtId="0" fontId="34" fillId="7" borderId="1" xfId="0" applyFont="1" applyFill="1" applyBorder="1" applyAlignment="1">
      <alignment horizontal="center" wrapText="1"/>
    </xf>
    <xf numFmtId="0" fontId="34" fillId="0" borderId="1" xfId="0" applyFont="1" applyFill="1" applyBorder="1" applyAlignment="1">
      <alignment horizontal="center" wrapText="1"/>
    </xf>
    <xf numFmtId="0" fontId="32" fillId="0" borderId="1" xfId="0" applyFont="1" applyBorder="1" applyAlignment="1">
      <alignment horizontal="left" vertical="center" wrapText="1"/>
    </xf>
    <xf numFmtId="0" fontId="32" fillId="7" borderId="1" xfId="0" applyFont="1" applyFill="1" applyBorder="1" applyAlignment="1">
      <alignment horizontal="left" vertical="center" wrapText="1"/>
    </xf>
    <xf numFmtId="0" fontId="35" fillId="0" borderId="1" xfId="0" applyFont="1" applyBorder="1" applyAlignment="1">
      <alignment horizontal="left" vertical="center" wrapText="1"/>
    </xf>
    <xf numFmtId="0" fontId="32" fillId="0" borderId="1" xfId="0" applyFont="1" applyBorder="1" applyAlignment="1">
      <alignment wrapText="1"/>
    </xf>
    <xf numFmtId="0" fontId="32" fillId="7" borderId="1" xfId="0" applyFont="1" applyFill="1" applyBorder="1" applyAlignment="1">
      <alignment wrapText="1"/>
    </xf>
    <xf numFmtId="0" fontId="32" fillId="16" borderId="1" xfId="0" applyFont="1" applyFill="1" applyBorder="1"/>
    <xf numFmtId="0" fontId="32" fillId="15" borderId="1" xfId="0" applyFont="1" applyFill="1" applyBorder="1"/>
    <xf numFmtId="0" fontId="32" fillId="17" borderId="1" xfId="0" applyFont="1" applyFill="1" applyBorder="1"/>
    <xf numFmtId="0" fontId="32" fillId="18" borderId="1" xfId="0" applyFont="1" applyFill="1" applyBorder="1"/>
    <xf numFmtId="0" fontId="32" fillId="14" borderId="1" xfId="0" applyFont="1" applyFill="1" applyBorder="1"/>
    <xf numFmtId="0" fontId="32" fillId="19" borderId="1" xfId="0" applyFont="1" applyFill="1" applyBorder="1"/>
    <xf numFmtId="0" fontId="32" fillId="20" borderId="1" xfId="0" applyFont="1" applyFill="1" applyBorder="1"/>
    <xf numFmtId="0" fontId="32" fillId="13" borderId="1" xfId="0" applyFont="1" applyFill="1" applyBorder="1"/>
    <xf numFmtId="0" fontId="32" fillId="21" borderId="1" xfId="0" applyFont="1" applyFill="1" applyBorder="1"/>
    <xf numFmtId="0" fontId="32" fillId="22" borderId="1" xfId="0" applyFont="1" applyFill="1" applyBorder="1"/>
    <xf numFmtId="0" fontId="32" fillId="6" borderId="1" xfId="0" applyFont="1" applyFill="1" applyBorder="1"/>
    <xf numFmtId="0" fontId="32" fillId="23" borderId="1" xfId="0" applyFont="1" applyFill="1" applyBorder="1"/>
    <xf numFmtId="0" fontId="0" fillId="0" borderId="1" xfId="0" applyBorder="1" applyAlignment="1">
      <alignment vertical="center" wrapText="1"/>
    </xf>
    <xf numFmtId="0" fontId="3" fillId="0" borderId="21"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1" xfId="0" applyFont="1" applyBorder="1" applyAlignment="1">
      <alignment vertical="center"/>
    </xf>
    <xf numFmtId="0" fontId="32" fillId="0" borderId="1" xfId="0" applyFont="1" applyBorder="1" applyAlignment="1">
      <alignment vertical="center"/>
    </xf>
    <xf numFmtId="0" fontId="32" fillId="0" borderId="1" xfId="0" applyFont="1" applyBorder="1" applyAlignment="1">
      <alignment horizontal="center" vertical="center"/>
    </xf>
    <xf numFmtId="0" fontId="11" fillId="7" borderId="1" xfId="0" applyFont="1" applyFill="1" applyBorder="1" applyAlignment="1">
      <alignment horizontal="center" vertical="center"/>
    </xf>
    <xf numFmtId="0" fontId="37" fillId="0" borderId="1" xfId="0" applyFont="1" applyFill="1" applyBorder="1" applyAlignment="1">
      <alignment horizontal="center" vertical="center"/>
    </xf>
    <xf numFmtId="0" fontId="12" fillId="0" borderId="1" xfId="0" applyFont="1" applyBorder="1" applyAlignment="1">
      <alignment horizontal="center"/>
    </xf>
    <xf numFmtId="0" fontId="38" fillId="0" borderId="1" xfId="0" applyFont="1" applyBorder="1" applyAlignment="1">
      <alignment horizontal="center" vertical="center"/>
    </xf>
    <xf numFmtId="0" fontId="34" fillId="0" borderId="1" xfId="0" applyFont="1" applyBorder="1" applyAlignment="1">
      <alignment horizontal="center" vertical="center"/>
    </xf>
    <xf numFmtId="0" fontId="36" fillId="10" borderId="1" xfId="0" applyFont="1" applyFill="1" applyBorder="1" applyAlignment="1">
      <alignment horizontal="center" vertical="center"/>
    </xf>
    <xf numFmtId="0" fontId="0" fillId="0" borderId="0" xfId="0" applyBorder="1" applyAlignment="1">
      <alignment vertical="center"/>
    </xf>
    <xf numFmtId="0" fontId="5" fillId="0" borderId="0" xfId="0" applyFont="1" applyBorder="1" applyAlignment="1">
      <alignment horizontal="center" vertical="center"/>
    </xf>
    <xf numFmtId="0" fontId="11" fillId="0" borderId="0" xfId="0" applyFont="1" applyBorder="1"/>
    <xf numFmtId="0" fontId="26" fillId="0" borderId="0" xfId="0" applyFont="1" applyBorder="1"/>
    <xf numFmtId="0" fontId="6" fillId="0" borderId="0" xfId="0" applyFont="1" applyBorder="1"/>
    <xf numFmtId="0" fontId="16" fillId="0" borderId="1" xfId="0" applyFont="1" applyBorder="1" applyAlignment="1">
      <alignment horizontal="left" vertical="center"/>
    </xf>
    <xf numFmtId="0" fontId="12" fillId="0" borderId="1" xfId="0" applyFont="1" applyBorder="1" applyAlignment="1">
      <alignment horizontal="left" vertical="center"/>
    </xf>
    <xf numFmtId="0" fontId="0" fillId="0" borderId="1" xfId="0" applyNumberFormat="1" applyBorder="1"/>
    <xf numFmtId="0" fontId="39" fillId="0" borderId="1"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2" fillId="0" borderId="22" xfId="0" applyFont="1" applyBorder="1" applyAlignment="1">
      <alignment horizontal="center" vertical="center"/>
    </xf>
    <xf numFmtId="0" fontId="39" fillId="0" borderId="3" xfId="0" applyFont="1" applyBorder="1" applyAlignment="1">
      <alignment horizontal="center" vertic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40" fillId="0" borderId="1" xfId="0" applyFont="1" applyBorder="1" applyAlignment="1">
      <alignment horizontal="righ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www.nongyie.com/zguoshuj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O7" sqref="O7"/>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8" width="6.109375" style="2" customWidth="1"/>
    <col min="19" max="20" width="4.77734375" style="2" customWidth="1"/>
    <col min="21" max="21" width="9.109375" style="154" customWidth="1"/>
    <col min="22" max="26" width="3.77734375" style="2" customWidth="1"/>
    <col min="27" max="27" width="8.6640625" style="155" customWidth="1"/>
    <col min="28" max="28" width="9.6640625" style="156" customWidth="1"/>
    <col min="29" max="16384" width="8.88671875" style="2"/>
  </cols>
  <sheetData>
    <row r="1" spans="1:28" s="58" customFormat="1" ht="7.8">
      <c r="A1" s="181" t="s">
        <v>0</v>
      </c>
      <c r="B1" s="182"/>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3"/>
    </row>
    <row r="2" spans="1:28" ht="30">
      <c r="A2" s="184" t="s">
        <v>1</v>
      </c>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6"/>
    </row>
    <row r="3" spans="1:28" s="16" customFormat="1" ht="15.6" customHeight="1">
      <c r="A3" s="12" t="s">
        <v>2</v>
      </c>
      <c r="B3" s="187" t="s">
        <v>3</v>
      </c>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8"/>
    </row>
    <row r="4" spans="1:28" ht="43.95" customHeight="1">
      <c r="A4" s="12" t="s">
        <v>4</v>
      </c>
      <c r="B4" s="189" t="s">
        <v>5</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90"/>
    </row>
    <row r="5" spans="1:28" ht="15.6" customHeight="1">
      <c r="A5" s="12" t="s">
        <v>6</v>
      </c>
      <c r="B5" s="187" t="s">
        <v>7</v>
      </c>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8"/>
    </row>
    <row r="6" spans="1:28" s="151" customFormat="1" ht="20.399999999999999">
      <c r="A6" s="157"/>
      <c r="B6" s="158" t="s">
        <v>8</v>
      </c>
      <c r="C6" s="25" t="s">
        <v>9</v>
      </c>
      <c r="D6" s="25" t="s">
        <v>10</v>
      </c>
      <c r="E6" s="25" t="s">
        <v>11</v>
      </c>
      <c r="F6" s="25" t="s">
        <v>12</v>
      </c>
      <c r="G6" s="25" t="s">
        <v>13</v>
      </c>
      <c r="H6" s="25" t="s">
        <v>14</v>
      </c>
      <c r="I6" s="25" t="s">
        <v>15</v>
      </c>
      <c r="J6" s="25" t="s">
        <v>16</v>
      </c>
      <c r="K6" s="25" t="s">
        <v>17</v>
      </c>
      <c r="L6" s="25" t="s">
        <v>18</v>
      </c>
      <c r="M6" s="25" t="s">
        <v>19</v>
      </c>
      <c r="N6" s="162" t="s">
        <v>20</v>
      </c>
      <c r="O6" s="25" t="s">
        <v>21</v>
      </c>
      <c r="P6" s="162" t="s">
        <v>22</v>
      </c>
      <c r="Q6" s="25" t="s">
        <v>23</v>
      </c>
      <c r="R6" s="25" t="s">
        <v>24</v>
      </c>
      <c r="S6" s="25" t="s">
        <v>25</v>
      </c>
      <c r="T6" s="25" t="s">
        <v>26</v>
      </c>
      <c r="U6" s="163" t="s">
        <v>27</v>
      </c>
      <c r="V6" s="6" t="s">
        <v>28</v>
      </c>
      <c r="W6" s="6" t="s">
        <v>29</v>
      </c>
      <c r="X6" s="6" t="s">
        <v>30</v>
      </c>
      <c r="Y6" s="6" t="s">
        <v>31</v>
      </c>
      <c r="Z6" s="6" t="s">
        <v>32</v>
      </c>
      <c r="AA6" s="146" t="s">
        <v>33</v>
      </c>
      <c r="AB6" s="115" t="s">
        <v>34</v>
      </c>
    </row>
    <row r="7" spans="1:28" s="152" customFormat="1" ht="13.5" customHeight="1">
      <c r="A7" s="201" t="s">
        <v>35</v>
      </c>
      <c r="B7" s="31" t="s">
        <v>36</v>
      </c>
      <c r="C7" s="159">
        <v>1.4</v>
      </c>
      <c r="D7" s="159">
        <v>2</v>
      </c>
      <c r="E7" s="159">
        <v>1.1000000000000001</v>
      </c>
      <c r="F7" s="159">
        <v>1</v>
      </c>
      <c r="G7" s="159">
        <v>5</v>
      </c>
      <c r="H7" s="159">
        <v>4.5999999999999996</v>
      </c>
      <c r="I7" s="159">
        <v>4</v>
      </c>
      <c r="J7" s="159">
        <v>2</v>
      </c>
      <c r="K7" s="159">
        <v>6.4</v>
      </c>
      <c r="L7" s="159">
        <v>1.78</v>
      </c>
      <c r="M7" s="159">
        <v>2.5</v>
      </c>
      <c r="N7" s="159">
        <v>0.6</v>
      </c>
      <c r="O7" s="159">
        <v>1.78</v>
      </c>
      <c r="P7" s="159">
        <v>6.5</v>
      </c>
      <c r="Q7" s="159">
        <v>2.74</v>
      </c>
      <c r="R7" s="159">
        <v>1.65</v>
      </c>
      <c r="S7" s="159">
        <v>1.6</v>
      </c>
      <c r="T7" s="159"/>
      <c r="U7" s="164"/>
      <c r="V7" s="159">
        <v>1.2</v>
      </c>
      <c r="W7" s="159">
        <v>0.5</v>
      </c>
      <c r="X7" s="159">
        <v>10</v>
      </c>
      <c r="Y7" s="159">
        <v>0.8</v>
      </c>
      <c r="Z7" s="159">
        <v>5</v>
      </c>
      <c r="AA7" s="171"/>
      <c r="AB7" s="172">
        <v>0.1</v>
      </c>
    </row>
    <row r="8" spans="1:28" s="153" customFormat="1">
      <c r="A8" s="201"/>
      <c r="B8" s="134" t="s">
        <v>37</v>
      </c>
      <c r="C8" s="134">
        <v>55</v>
      </c>
      <c r="D8" s="134">
        <v>29</v>
      </c>
      <c r="E8" s="134">
        <v>5</v>
      </c>
      <c r="F8" s="134">
        <v>0.5</v>
      </c>
      <c r="G8" s="134">
        <v>0.5</v>
      </c>
      <c r="H8" s="134">
        <v>0.5</v>
      </c>
      <c r="I8" s="134">
        <v>0.5</v>
      </c>
      <c r="J8" s="134">
        <v>0.6</v>
      </c>
      <c r="K8" s="134">
        <v>0.25</v>
      </c>
      <c r="L8" s="134">
        <v>0.25</v>
      </c>
      <c r="M8" s="134">
        <v>2</v>
      </c>
      <c r="N8" s="134">
        <v>0.5</v>
      </c>
      <c r="O8" s="134">
        <v>0.1</v>
      </c>
      <c r="P8" s="134">
        <v>0.2</v>
      </c>
      <c r="Q8" s="134">
        <v>0.6</v>
      </c>
      <c r="R8" s="134">
        <v>0.5</v>
      </c>
      <c r="S8" s="134">
        <v>4</v>
      </c>
      <c r="T8" s="134">
        <f>SUM(C8:S8)</f>
        <v>99.999999999999986</v>
      </c>
      <c r="U8" s="165">
        <f>C8*C7+D8*D7+E8*E7+F8*F7+G8*G7+H8*H7+I8*I7+J8*J7+K8*K7+L7*L8+M8*M7+N8*N7+O8*O7+P7*P8+Q7*Q8+R7*R8+S7*S8</f>
        <v>166.69200000000001</v>
      </c>
      <c r="V8" s="166">
        <v>1.25</v>
      </c>
      <c r="W8" s="166">
        <v>7</v>
      </c>
      <c r="X8" s="166">
        <v>1</v>
      </c>
      <c r="Y8" s="166">
        <v>1.3</v>
      </c>
      <c r="Z8" s="166">
        <v>1</v>
      </c>
      <c r="AA8" s="165">
        <f>U8+V8*V7+W8*W7+X8*X7+Y8*Y7+Z8*Z7</f>
        <v>187.732</v>
      </c>
      <c r="AB8" s="173">
        <f>AA8*AB7+AA8</f>
        <v>206.5052</v>
      </c>
    </row>
    <row r="9" spans="1:28" s="88" customFormat="1" ht="25.95" customHeight="1">
      <c r="A9" s="160" t="s">
        <v>38</v>
      </c>
      <c r="B9" s="161">
        <v>100</v>
      </c>
      <c r="C9" s="161">
        <f>B9/100*C8</f>
        <v>55</v>
      </c>
      <c r="D9" s="161">
        <f>B9/100*D8</f>
        <v>29</v>
      </c>
      <c r="E9" s="161">
        <f>B9/100*E8</f>
        <v>5</v>
      </c>
      <c r="F9" s="161">
        <f>B9/100*F8</f>
        <v>0.5</v>
      </c>
      <c r="G9" s="161">
        <f>B9/100*G8</f>
        <v>0.5</v>
      </c>
      <c r="H9" s="161">
        <f>B9/100*H8</f>
        <v>0.5</v>
      </c>
      <c r="I9" s="161">
        <f>B9/100*I8</f>
        <v>0.5</v>
      </c>
      <c r="J9" s="161">
        <f>B9/100*J8</f>
        <v>0.6</v>
      </c>
      <c r="K9" s="161">
        <f>B9/100*K8</f>
        <v>0.25</v>
      </c>
      <c r="L9" s="161">
        <f>B9/100*L8</f>
        <v>0.25</v>
      </c>
      <c r="M9" s="161">
        <f>B9/100*M8</f>
        <v>2</v>
      </c>
      <c r="N9" s="161">
        <f>B9/100*N8</f>
        <v>0.5</v>
      </c>
      <c r="O9" s="161">
        <f>B9/100*O8</f>
        <v>0.1</v>
      </c>
      <c r="P9" s="161">
        <f>B9/100*P8</f>
        <v>0.2</v>
      </c>
      <c r="Q9" s="161">
        <f>B9/100*Q8</f>
        <v>0.6</v>
      </c>
      <c r="R9" s="161">
        <f>B9/100*R8</f>
        <v>0.5</v>
      </c>
      <c r="S9" s="161">
        <f>B9/100*S8</f>
        <v>4</v>
      </c>
      <c r="T9" s="161">
        <f>SUM(C9:S9)</f>
        <v>99.999999999999986</v>
      </c>
      <c r="U9" s="167">
        <f>C9*C7+D9*D7+E9*E7+F9*F7+G9*G7+H9*H7+I9*I7+J9*J7+K9*K7+L7*L9+M9*M7+N9*N7+O9*O7+P7*P9+Q7*Q9+R7*R9+S7*S9</f>
        <v>166.69200000000001</v>
      </c>
      <c r="V9" s="168">
        <f>B9/100*V8</f>
        <v>1.25</v>
      </c>
      <c r="W9" s="168">
        <f>B9/100*W8</f>
        <v>7</v>
      </c>
      <c r="X9" s="168">
        <f>B9/100*X8</f>
        <v>1</v>
      </c>
      <c r="Y9" s="168">
        <f>B9/100*Y8</f>
        <v>1.3</v>
      </c>
      <c r="Z9" s="168">
        <f>B9/100*Z8</f>
        <v>1</v>
      </c>
      <c r="AA9" s="167">
        <f>U9+V9*V7+W9*W7+X9*X7+Y9*Y7+Z9*Z7</f>
        <v>187.732</v>
      </c>
      <c r="AB9" s="174">
        <f>AA9*AB7+AA9</f>
        <v>206.5052</v>
      </c>
    </row>
    <row r="10" spans="1:28" s="58" customFormat="1" ht="7.8">
      <c r="A10" s="191" t="s">
        <v>39</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3"/>
    </row>
    <row r="11" spans="1:28" ht="15.6" customHeight="1">
      <c r="A11" s="194" t="s">
        <v>40</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row>
    <row r="12" spans="1:28" s="58" customFormat="1" ht="7.8">
      <c r="A12" s="181" t="s">
        <v>0</v>
      </c>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3"/>
    </row>
    <row r="13" spans="1:28" ht="30">
      <c r="A13" s="184" t="s">
        <v>41</v>
      </c>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6"/>
    </row>
    <row r="14" spans="1:28" ht="15.6" customHeight="1">
      <c r="A14" s="12" t="s">
        <v>2</v>
      </c>
      <c r="B14" s="187" t="s">
        <v>3</v>
      </c>
      <c r="C14" s="187"/>
      <c r="D14" s="187"/>
      <c r="E14" s="187"/>
      <c r="F14" s="187"/>
      <c r="G14" s="187"/>
      <c r="H14" s="187"/>
      <c r="I14" s="187"/>
      <c r="J14" s="187"/>
      <c r="K14" s="187"/>
      <c r="L14" s="187"/>
      <c r="M14" s="187"/>
      <c r="N14" s="187"/>
      <c r="O14" s="187"/>
      <c r="P14" s="187"/>
      <c r="Q14" s="187"/>
      <c r="R14" s="187"/>
      <c r="S14" s="187"/>
      <c r="T14" s="187"/>
      <c r="U14" s="187"/>
      <c r="V14" s="187"/>
      <c r="W14" s="187"/>
      <c r="X14" s="187"/>
      <c r="Y14" s="187"/>
      <c r="Z14" s="187"/>
      <c r="AA14" s="187"/>
      <c r="AB14" s="188"/>
    </row>
    <row r="15" spans="1:28" ht="15.6" customHeight="1">
      <c r="A15" s="12" t="s">
        <v>6</v>
      </c>
      <c r="B15" s="187" t="s">
        <v>7</v>
      </c>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188"/>
    </row>
    <row r="16" spans="1:28" ht="20.399999999999999">
      <c r="A16" s="157"/>
      <c r="B16" s="158" t="s">
        <v>8</v>
      </c>
      <c r="C16" s="25" t="s">
        <v>9</v>
      </c>
      <c r="D16" s="25" t="s">
        <v>10</v>
      </c>
      <c r="E16" s="25" t="s">
        <v>11</v>
      </c>
      <c r="F16" s="25" t="s">
        <v>12</v>
      </c>
      <c r="G16" s="25" t="s">
        <v>13</v>
      </c>
      <c r="H16" s="25" t="s">
        <v>14</v>
      </c>
      <c r="I16" s="25" t="s">
        <v>15</v>
      </c>
      <c r="J16" s="25" t="s">
        <v>16</v>
      </c>
      <c r="K16" s="25" t="s">
        <v>17</v>
      </c>
      <c r="L16" s="25" t="s">
        <v>18</v>
      </c>
      <c r="M16" s="25" t="s">
        <v>19</v>
      </c>
      <c r="N16" s="162" t="s">
        <v>20</v>
      </c>
      <c r="O16" s="25" t="s">
        <v>21</v>
      </c>
      <c r="P16" s="162" t="s">
        <v>22</v>
      </c>
      <c r="Q16" s="25" t="s">
        <v>23</v>
      </c>
      <c r="R16" s="25" t="s">
        <v>24</v>
      </c>
      <c r="S16" s="25" t="s">
        <v>25</v>
      </c>
      <c r="T16" s="25" t="s">
        <v>26</v>
      </c>
      <c r="U16" s="163" t="s">
        <v>27</v>
      </c>
      <c r="V16" s="6" t="s">
        <v>28</v>
      </c>
      <c r="W16" s="6" t="s">
        <v>29</v>
      </c>
      <c r="X16" s="6" t="s">
        <v>30</v>
      </c>
      <c r="Y16" s="6" t="s">
        <v>31</v>
      </c>
      <c r="Z16" s="6" t="s">
        <v>32</v>
      </c>
      <c r="AA16" s="146" t="s">
        <v>33</v>
      </c>
      <c r="AB16" s="115" t="s">
        <v>34</v>
      </c>
    </row>
    <row r="17" spans="1:28" ht="13.5" customHeight="1">
      <c r="A17" s="201" t="s">
        <v>35</v>
      </c>
      <c r="B17" s="31" t="s">
        <v>36</v>
      </c>
      <c r="C17" s="159">
        <v>1.4</v>
      </c>
      <c r="D17" s="159">
        <v>2</v>
      </c>
      <c r="E17" s="159">
        <v>1.1000000000000001</v>
      </c>
      <c r="F17" s="159">
        <v>1</v>
      </c>
      <c r="G17" s="159">
        <v>5</v>
      </c>
      <c r="H17" s="159">
        <v>4.5999999999999996</v>
      </c>
      <c r="I17" s="159">
        <v>4</v>
      </c>
      <c r="J17" s="159">
        <v>2</v>
      </c>
      <c r="K17" s="159">
        <v>6.4</v>
      </c>
      <c r="L17" s="159">
        <v>1.78</v>
      </c>
      <c r="M17" s="159">
        <v>2.5</v>
      </c>
      <c r="N17" s="159">
        <v>0.6</v>
      </c>
      <c r="O17" s="159">
        <v>1.78</v>
      </c>
      <c r="P17" s="159">
        <v>6.5</v>
      </c>
      <c r="Q17" s="159">
        <v>2.74</v>
      </c>
      <c r="R17" s="159">
        <v>1.65</v>
      </c>
      <c r="S17" s="159">
        <v>1.6</v>
      </c>
      <c r="T17" s="159"/>
      <c r="U17" s="164"/>
      <c r="V17" s="159">
        <v>1.2</v>
      </c>
      <c r="W17" s="159">
        <v>0.5</v>
      </c>
      <c r="X17" s="159">
        <v>10</v>
      </c>
      <c r="Y17" s="159">
        <v>0.8</v>
      </c>
      <c r="Z17" s="159">
        <v>5</v>
      </c>
      <c r="AA17" s="171"/>
      <c r="AB17" s="172">
        <v>0.1</v>
      </c>
    </row>
    <row r="18" spans="1:28" s="153" customFormat="1">
      <c r="A18" s="201"/>
      <c r="B18" s="134" t="s">
        <v>37</v>
      </c>
      <c r="C18" s="134">
        <v>55</v>
      </c>
      <c r="D18" s="134">
        <v>29</v>
      </c>
      <c r="E18" s="134">
        <v>5</v>
      </c>
      <c r="F18" s="134">
        <v>0.5</v>
      </c>
      <c r="G18" s="134">
        <v>0.5</v>
      </c>
      <c r="H18" s="134">
        <v>0.5</v>
      </c>
      <c r="I18" s="134">
        <v>0.5</v>
      </c>
      <c r="J18" s="134">
        <v>0.6</v>
      </c>
      <c r="K18" s="134">
        <v>0.25</v>
      </c>
      <c r="L18" s="134">
        <v>0.25</v>
      </c>
      <c r="M18" s="134">
        <v>2</v>
      </c>
      <c r="N18" s="134">
        <v>0.5</v>
      </c>
      <c r="O18" s="134">
        <v>0.1</v>
      </c>
      <c r="P18" s="134">
        <v>0.2</v>
      </c>
      <c r="Q18" s="134">
        <v>0.6</v>
      </c>
      <c r="R18" s="134">
        <v>0.5</v>
      </c>
      <c r="S18" s="134">
        <v>4</v>
      </c>
      <c r="T18" s="134">
        <f>SUM(C18:S18)</f>
        <v>99.999999999999986</v>
      </c>
      <c r="U18" s="164">
        <f>C18*C17+D18*D17+E18*E17+F18*F17+G18*G17+H18*H17+I18*I17+J18*J17+K18*K17+L17*L18+M18*M17+N18*N17+O18*O17+P17*P18+Q17*Q18+R17*R18+S17*S18</f>
        <v>166.69200000000001</v>
      </c>
      <c r="V18" s="169">
        <v>1.25</v>
      </c>
      <c r="W18" s="169">
        <v>7</v>
      </c>
      <c r="X18" s="169">
        <v>1</v>
      </c>
      <c r="Y18" s="169">
        <v>1.3</v>
      </c>
      <c r="Z18" s="169">
        <v>1</v>
      </c>
      <c r="AA18" s="164">
        <f>U18+V18*V17+W18*W17+X18*X17+Y18*Y17+Z18*Z17</f>
        <v>187.732</v>
      </c>
      <c r="AB18" s="173">
        <f>AA18*AB17+AA18</f>
        <v>206.5052</v>
      </c>
    </row>
    <row r="19" spans="1:28" s="153" customFormat="1">
      <c r="A19" s="160" t="s">
        <v>38</v>
      </c>
      <c r="B19" s="161">
        <v>200</v>
      </c>
      <c r="C19" s="161">
        <f>B19/100*C18</f>
        <v>110</v>
      </c>
      <c r="D19" s="161">
        <f>B19/100*D18</f>
        <v>58</v>
      </c>
      <c r="E19" s="161">
        <f>B19/100*E18</f>
        <v>10</v>
      </c>
      <c r="F19" s="161">
        <f>B19/100*F18</f>
        <v>1</v>
      </c>
      <c r="G19" s="161">
        <f>B19/100*G18</f>
        <v>1</v>
      </c>
      <c r="H19" s="161">
        <f>B19/100*H18</f>
        <v>1</v>
      </c>
      <c r="I19" s="161">
        <f>B19/100*I18</f>
        <v>1</v>
      </c>
      <c r="J19" s="161">
        <f>B19/100*J18</f>
        <v>1.2</v>
      </c>
      <c r="K19" s="161">
        <f>B19/100*K18</f>
        <v>0.5</v>
      </c>
      <c r="L19" s="161">
        <f>B19/100*L18</f>
        <v>0.5</v>
      </c>
      <c r="M19" s="161">
        <f>B19/100*M18</f>
        <v>4</v>
      </c>
      <c r="N19" s="161">
        <f>B19/100*N18</f>
        <v>1</v>
      </c>
      <c r="O19" s="161">
        <f>B19/100*O18</f>
        <v>0.2</v>
      </c>
      <c r="P19" s="161">
        <f>B19/100*P18</f>
        <v>0.4</v>
      </c>
      <c r="Q19" s="161">
        <f>B19/100*Q18</f>
        <v>1.2</v>
      </c>
      <c r="R19" s="161">
        <f>B19/100*R18</f>
        <v>1</v>
      </c>
      <c r="S19" s="161">
        <f>B19/100*S18</f>
        <v>8</v>
      </c>
      <c r="T19" s="161">
        <f>SUM(C19:S19)</f>
        <v>199.99999999999997</v>
      </c>
      <c r="U19" s="170">
        <f>C19*C17+D19*D17+E19*E17+F19*F17+G19*G17+H19*H17+I19*I17+J19*J17+K19*K17+L17*L19+M19*M17+N19*N17+O19*O17+P17*P19+Q17*Q19+R17*R19+S17*S19</f>
        <v>333.38400000000001</v>
      </c>
      <c r="V19" s="169">
        <f>B19/100*V18</f>
        <v>2.5</v>
      </c>
      <c r="W19" s="169">
        <f>B19/100*W18</f>
        <v>14</v>
      </c>
      <c r="X19" s="169">
        <f>B19/100*X18</f>
        <v>2</v>
      </c>
      <c r="Y19" s="169">
        <f>B19/100*Y18</f>
        <v>2.6</v>
      </c>
      <c r="Z19" s="169">
        <f>B19/100*Z18</f>
        <v>2</v>
      </c>
      <c r="AA19" s="164">
        <f>U19+V19*V17+W19*W17+X19*X17+Y19*Y17+Z19*Z17</f>
        <v>375.464</v>
      </c>
      <c r="AB19" s="174">
        <f>AA19*AB17+AA19</f>
        <v>413.0104</v>
      </c>
    </row>
    <row r="20" spans="1:28" s="58" customFormat="1" ht="7.8">
      <c r="A20" s="191" t="s">
        <v>42</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3"/>
    </row>
    <row r="21" spans="1:28" ht="15.6" customHeight="1">
      <c r="A21" s="194" t="s">
        <v>40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row>
    <row r="22" spans="1:28" s="58" customFormat="1" ht="7.8">
      <c r="A22" s="181" t="s">
        <v>0</v>
      </c>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3"/>
    </row>
    <row r="23" spans="1:28" ht="30">
      <c r="A23" s="184" t="s">
        <v>43</v>
      </c>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6"/>
    </row>
    <row r="24" spans="1:28" ht="15.6" customHeight="1">
      <c r="A24" s="12" t="s">
        <v>2</v>
      </c>
      <c r="B24" s="187" t="s">
        <v>3</v>
      </c>
      <c r="C24" s="187"/>
      <c r="D24" s="187"/>
      <c r="E24" s="187"/>
      <c r="F24" s="187"/>
      <c r="G24" s="187"/>
      <c r="H24" s="187"/>
      <c r="I24" s="187"/>
      <c r="J24" s="187"/>
      <c r="K24" s="187"/>
      <c r="L24" s="187"/>
      <c r="M24" s="187"/>
      <c r="N24" s="187"/>
      <c r="O24" s="187"/>
      <c r="P24" s="187"/>
      <c r="Q24" s="187"/>
      <c r="R24" s="187"/>
      <c r="S24" s="187"/>
      <c r="T24" s="187"/>
      <c r="U24" s="187"/>
      <c r="V24" s="187"/>
      <c r="W24" s="187"/>
      <c r="X24" s="187"/>
      <c r="Y24" s="187"/>
      <c r="Z24" s="187"/>
      <c r="AA24" s="187"/>
      <c r="AB24" s="188"/>
    </row>
    <row r="25" spans="1:28" ht="15.6" customHeight="1">
      <c r="A25" s="12" t="s">
        <v>6</v>
      </c>
      <c r="B25" s="187" t="s">
        <v>7</v>
      </c>
      <c r="C25" s="187"/>
      <c r="D25" s="187"/>
      <c r="E25" s="187"/>
      <c r="F25" s="187"/>
      <c r="G25" s="187"/>
      <c r="H25" s="187"/>
      <c r="I25" s="187"/>
      <c r="J25" s="187"/>
      <c r="K25" s="187"/>
      <c r="L25" s="187"/>
      <c r="M25" s="187"/>
      <c r="N25" s="187"/>
      <c r="O25" s="187"/>
      <c r="P25" s="187"/>
      <c r="Q25" s="187"/>
      <c r="R25" s="187"/>
      <c r="S25" s="187"/>
      <c r="T25" s="187"/>
      <c r="U25" s="187"/>
      <c r="V25" s="187"/>
      <c r="W25" s="187"/>
      <c r="X25" s="187"/>
      <c r="Y25" s="187"/>
      <c r="Z25" s="187"/>
      <c r="AA25" s="187"/>
      <c r="AB25" s="188"/>
    </row>
    <row r="26" spans="1:28" ht="20.399999999999999">
      <c r="A26" s="157"/>
      <c r="B26" s="158" t="s">
        <v>8</v>
      </c>
      <c r="C26" s="25" t="s">
        <v>9</v>
      </c>
      <c r="D26" s="25" t="s">
        <v>10</v>
      </c>
      <c r="E26" s="25" t="s">
        <v>11</v>
      </c>
      <c r="F26" s="25" t="s">
        <v>12</v>
      </c>
      <c r="G26" s="25" t="s">
        <v>13</v>
      </c>
      <c r="H26" s="25" t="s">
        <v>14</v>
      </c>
      <c r="I26" s="25" t="s">
        <v>15</v>
      </c>
      <c r="J26" s="25" t="s">
        <v>16</v>
      </c>
      <c r="K26" s="25" t="s">
        <v>17</v>
      </c>
      <c r="L26" s="25" t="s">
        <v>18</v>
      </c>
      <c r="M26" s="25" t="s">
        <v>19</v>
      </c>
      <c r="N26" s="162" t="s">
        <v>20</v>
      </c>
      <c r="O26" s="25" t="s">
        <v>21</v>
      </c>
      <c r="P26" s="162" t="s">
        <v>22</v>
      </c>
      <c r="Q26" s="25" t="s">
        <v>23</v>
      </c>
      <c r="R26" s="25" t="s">
        <v>24</v>
      </c>
      <c r="S26" s="25" t="s">
        <v>25</v>
      </c>
      <c r="T26" s="25" t="s">
        <v>26</v>
      </c>
      <c r="U26" s="163" t="s">
        <v>27</v>
      </c>
      <c r="V26" s="6" t="s">
        <v>28</v>
      </c>
      <c r="W26" s="6" t="s">
        <v>29</v>
      </c>
      <c r="X26" s="6" t="s">
        <v>30</v>
      </c>
      <c r="Y26" s="6" t="s">
        <v>31</v>
      </c>
      <c r="Z26" s="6" t="s">
        <v>32</v>
      </c>
      <c r="AA26" s="146" t="s">
        <v>33</v>
      </c>
      <c r="AB26" s="115" t="s">
        <v>34</v>
      </c>
    </row>
    <row r="27" spans="1:28" ht="13.5" customHeight="1">
      <c r="A27" s="201" t="s">
        <v>35</v>
      </c>
      <c r="B27" s="31" t="s">
        <v>36</v>
      </c>
      <c r="C27" s="159">
        <v>1.4</v>
      </c>
      <c r="D27" s="159">
        <v>2</v>
      </c>
      <c r="E27" s="159">
        <v>1.1000000000000001</v>
      </c>
      <c r="F27" s="159">
        <v>1</v>
      </c>
      <c r="G27" s="159">
        <v>5</v>
      </c>
      <c r="H27" s="159">
        <v>4.5999999999999996</v>
      </c>
      <c r="I27" s="159">
        <v>4</v>
      </c>
      <c r="J27" s="159">
        <v>2</v>
      </c>
      <c r="K27" s="159">
        <v>6.4</v>
      </c>
      <c r="L27" s="159">
        <v>1.78</v>
      </c>
      <c r="M27" s="159">
        <v>2.5</v>
      </c>
      <c r="N27" s="159">
        <v>0.6</v>
      </c>
      <c r="O27" s="159">
        <v>1.78</v>
      </c>
      <c r="P27" s="159">
        <v>6.5</v>
      </c>
      <c r="Q27" s="159">
        <v>2.74</v>
      </c>
      <c r="R27" s="159">
        <v>1.65</v>
      </c>
      <c r="S27" s="159">
        <v>1.6</v>
      </c>
      <c r="T27" s="159"/>
      <c r="U27" s="164"/>
      <c r="V27" s="159">
        <v>1.2</v>
      </c>
      <c r="W27" s="159">
        <v>0.5</v>
      </c>
      <c r="X27" s="159">
        <v>10</v>
      </c>
      <c r="Y27" s="159">
        <v>0.8</v>
      </c>
      <c r="Z27" s="159">
        <v>5</v>
      </c>
      <c r="AA27" s="171"/>
      <c r="AB27" s="172">
        <v>0.1</v>
      </c>
    </row>
    <row r="28" spans="1:28" s="153" customFormat="1">
      <c r="A28" s="201"/>
      <c r="B28" s="134" t="s">
        <v>37</v>
      </c>
      <c r="C28" s="134">
        <v>55</v>
      </c>
      <c r="D28" s="134">
        <v>29</v>
      </c>
      <c r="E28" s="134">
        <v>5</v>
      </c>
      <c r="F28" s="134">
        <v>0.5</v>
      </c>
      <c r="G28" s="134">
        <v>0.5</v>
      </c>
      <c r="H28" s="134">
        <v>0.5</v>
      </c>
      <c r="I28" s="134">
        <v>0.5</v>
      </c>
      <c r="J28" s="134">
        <v>0.6</v>
      </c>
      <c r="K28" s="134">
        <v>0.25</v>
      </c>
      <c r="L28" s="134">
        <v>0.25</v>
      </c>
      <c r="M28" s="134">
        <v>2</v>
      </c>
      <c r="N28" s="134">
        <v>0.5</v>
      </c>
      <c r="O28" s="134">
        <v>0.1</v>
      </c>
      <c r="P28" s="134">
        <v>0.2</v>
      </c>
      <c r="Q28" s="134">
        <v>0.6</v>
      </c>
      <c r="R28" s="134">
        <v>0.5</v>
      </c>
      <c r="S28" s="134">
        <v>4</v>
      </c>
      <c r="T28" s="134">
        <f>SUM(C28:S28)</f>
        <v>99.999999999999986</v>
      </c>
      <c r="U28" s="164">
        <f>C28*C27+D28*D27+E28*E27+F28*F27+G28*G27+H28*H27+I28*I27+J28*J27+K28*K27+L27*L28+M28*M27+N28*N27+O28*O27+P27*P28+Q27*Q28+R27*R28+S27*S28</f>
        <v>166.69200000000001</v>
      </c>
      <c r="V28" s="169">
        <v>1.25</v>
      </c>
      <c r="W28" s="169">
        <v>7</v>
      </c>
      <c r="X28" s="169">
        <v>1</v>
      </c>
      <c r="Y28" s="169">
        <v>1.3</v>
      </c>
      <c r="Z28" s="169">
        <v>1</v>
      </c>
      <c r="AA28" s="164">
        <f>U28+V28*V27+W28*W27+X28*X27+Y28*Y27+Z28*Z27</f>
        <v>187.732</v>
      </c>
      <c r="AB28" s="173">
        <f>AA28*AB27+AA28</f>
        <v>206.5052</v>
      </c>
    </row>
    <row r="29" spans="1:28" s="88" customFormat="1">
      <c r="A29" s="160" t="s">
        <v>38</v>
      </c>
      <c r="B29" s="134">
        <v>300</v>
      </c>
      <c r="C29" s="161">
        <f>B29/100*C28</f>
        <v>165</v>
      </c>
      <c r="D29" s="161">
        <f>B29/100*D28</f>
        <v>87</v>
      </c>
      <c r="E29" s="161">
        <f>B29/100*E28</f>
        <v>15</v>
      </c>
      <c r="F29" s="161">
        <f>B29/100*F28</f>
        <v>1.5</v>
      </c>
      <c r="G29" s="161">
        <f>B29/100*G28</f>
        <v>1.5</v>
      </c>
      <c r="H29" s="161">
        <f>B29/100*H28</f>
        <v>1.5</v>
      </c>
      <c r="I29" s="161">
        <f>B29/100*I28</f>
        <v>1.5</v>
      </c>
      <c r="J29" s="161">
        <f>B29/100*J28</f>
        <v>1.7999999999999998</v>
      </c>
      <c r="K29" s="161">
        <f>B29/100*K28</f>
        <v>0.75</v>
      </c>
      <c r="L29" s="161">
        <f>B29/100*L28</f>
        <v>0.75</v>
      </c>
      <c r="M29" s="161">
        <f>B29/100*M28</f>
        <v>6</v>
      </c>
      <c r="N29" s="161">
        <f>B29/100*N28</f>
        <v>1.5</v>
      </c>
      <c r="O29" s="161">
        <f>B29/100*O28</f>
        <v>0.30000000000000004</v>
      </c>
      <c r="P29" s="161">
        <f>B29/100*P28</f>
        <v>0.60000000000000009</v>
      </c>
      <c r="Q29" s="161">
        <f>B29/100*Q28</f>
        <v>1.7999999999999998</v>
      </c>
      <c r="R29" s="161">
        <f>B29/100*R28</f>
        <v>1.5</v>
      </c>
      <c r="S29" s="161">
        <f>B29/100*S28</f>
        <v>12</v>
      </c>
      <c r="T29" s="161">
        <f>SUM(C29:S29)</f>
        <v>300.00000000000006</v>
      </c>
      <c r="U29" s="170">
        <f>C29*C27+D29*D27+E29*E27+F29*F27+G29*G27+H29*H27+I29*I27+J29*J27+K29*K27+L27*L29+M29*M27+N29*N27+O29*O27+P27*P29+Q27*Q29+R27*R29+S27*S29</f>
        <v>500.07599999999996</v>
      </c>
      <c r="V29" s="169">
        <f>B29/100*V28</f>
        <v>3.75</v>
      </c>
      <c r="W29" s="169">
        <f>B29/100*W28</f>
        <v>21</v>
      </c>
      <c r="X29" s="169">
        <f>B29/100*X28</f>
        <v>3</v>
      </c>
      <c r="Y29" s="169">
        <f>B29/100*Y28</f>
        <v>3.9000000000000004</v>
      </c>
      <c r="Z29" s="169">
        <f>B29/100*Z28</f>
        <v>3</v>
      </c>
      <c r="AA29" s="164">
        <f>U29+V29*V27+W29*W27+X29*X27+Y29*Y27+Z29*Z27</f>
        <v>563.19600000000003</v>
      </c>
      <c r="AB29" s="174">
        <f>AA29*AB27+AA29</f>
        <v>619.51560000000006</v>
      </c>
    </row>
    <row r="30" spans="1:28" s="58" customFormat="1" ht="7.8">
      <c r="A30" s="191" t="s">
        <v>44</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3"/>
    </row>
    <row r="31" spans="1:28" ht="15.6" customHeight="1">
      <c r="A31" s="194" t="s">
        <v>40</v>
      </c>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row>
    <row r="32" spans="1:28" s="58" customFormat="1" ht="7.8">
      <c r="A32" s="181" t="s">
        <v>0</v>
      </c>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6"/>
    </row>
    <row r="33" spans="1:28" ht="30">
      <c r="A33" s="184" t="s">
        <v>45</v>
      </c>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6"/>
    </row>
    <row r="34" spans="1:28" ht="15.6" customHeight="1">
      <c r="A34" s="12" t="s">
        <v>2</v>
      </c>
      <c r="B34" s="187" t="s">
        <v>3</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8"/>
    </row>
    <row r="35" spans="1:28" ht="15.6" customHeight="1">
      <c r="A35" s="12" t="s">
        <v>6</v>
      </c>
      <c r="B35" s="187" t="s">
        <v>7</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8"/>
    </row>
    <row r="36" spans="1:28" ht="20.399999999999999">
      <c r="A36" s="157"/>
      <c r="B36" s="158" t="s">
        <v>8</v>
      </c>
      <c r="C36" s="25" t="s">
        <v>9</v>
      </c>
      <c r="D36" s="25" t="s">
        <v>10</v>
      </c>
      <c r="E36" s="25" t="s">
        <v>11</v>
      </c>
      <c r="F36" s="25" t="s">
        <v>12</v>
      </c>
      <c r="G36" s="25" t="s">
        <v>13</v>
      </c>
      <c r="H36" s="25" t="s">
        <v>14</v>
      </c>
      <c r="I36" s="25" t="s">
        <v>15</v>
      </c>
      <c r="J36" s="25" t="s">
        <v>16</v>
      </c>
      <c r="K36" s="25" t="s">
        <v>17</v>
      </c>
      <c r="L36" s="25" t="s">
        <v>18</v>
      </c>
      <c r="M36" s="25" t="s">
        <v>19</v>
      </c>
      <c r="N36" s="162" t="s">
        <v>20</v>
      </c>
      <c r="O36" s="25" t="s">
        <v>21</v>
      </c>
      <c r="P36" s="162" t="s">
        <v>22</v>
      </c>
      <c r="Q36" s="25" t="s">
        <v>23</v>
      </c>
      <c r="R36" s="25" t="s">
        <v>24</v>
      </c>
      <c r="S36" s="25" t="s">
        <v>25</v>
      </c>
      <c r="T36" s="25" t="s">
        <v>26</v>
      </c>
      <c r="U36" s="163" t="s">
        <v>27</v>
      </c>
      <c r="V36" s="6" t="s">
        <v>28</v>
      </c>
      <c r="W36" s="6" t="s">
        <v>29</v>
      </c>
      <c r="X36" s="6" t="s">
        <v>30</v>
      </c>
      <c r="Y36" s="6" t="s">
        <v>31</v>
      </c>
      <c r="Z36" s="6" t="s">
        <v>32</v>
      </c>
      <c r="AA36" s="175" t="s">
        <v>33</v>
      </c>
      <c r="AB36" s="115" t="s">
        <v>34</v>
      </c>
    </row>
    <row r="37" spans="1:28" ht="13.5" customHeight="1">
      <c r="A37" s="201" t="s">
        <v>35</v>
      </c>
      <c r="B37" s="31" t="s">
        <v>36</v>
      </c>
      <c r="C37" s="159">
        <v>1.4</v>
      </c>
      <c r="D37" s="159">
        <v>2</v>
      </c>
      <c r="E37" s="159">
        <v>1.1000000000000001</v>
      </c>
      <c r="F37" s="159">
        <v>1</v>
      </c>
      <c r="G37" s="159">
        <v>5</v>
      </c>
      <c r="H37" s="159">
        <v>4.5999999999999996</v>
      </c>
      <c r="I37" s="159">
        <v>4</v>
      </c>
      <c r="J37" s="159">
        <v>2</v>
      </c>
      <c r="K37" s="159">
        <v>6.4</v>
      </c>
      <c r="L37" s="159">
        <v>1.78</v>
      </c>
      <c r="M37" s="159">
        <v>2.5</v>
      </c>
      <c r="N37" s="159">
        <v>0.6</v>
      </c>
      <c r="O37" s="159">
        <v>1.78</v>
      </c>
      <c r="P37" s="159">
        <v>6.5</v>
      </c>
      <c r="Q37" s="159">
        <v>2.74</v>
      </c>
      <c r="R37" s="159">
        <v>1.65</v>
      </c>
      <c r="S37" s="159">
        <v>1.6</v>
      </c>
      <c r="T37" s="159"/>
      <c r="U37" s="164"/>
      <c r="V37" s="159">
        <v>1.2</v>
      </c>
      <c r="W37" s="159">
        <v>0.5</v>
      </c>
      <c r="X37" s="159">
        <v>10</v>
      </c>
      <c r="Y37" s="159">
        <v>0.8</v>
      </c>
      <c r="Z37" s="159">
        <v>5</v>
      </c>
      <c r="AA37" s="171"/>
      <c r="AB37" s="172">
        <v>0.1</v>
      </c>
    </row>
    <row r="38" spans="1:28" s="153" customFormat="1">
      <c r="A38" s="201"/>
      <c r="B38" s="134" t="s">
        <v>37</v>
      </c>
      <c r="C38" s="134">
        <v>55</v>
      </c>
      <c r="D38" s="134">
        <v>29</v>
      </c>
      <c r="E38" s="134">
        <v>5</v>
      </c>
      <c r="F38" s="134">
        <v>0.5</v>
      </c>
      <c r="G38" s="134">
        <v>0.5</v>
      </c>
      <c r="H38" s="134">
        <v>0.5</v>
      </c>
      <c r="I38" s="134">
        <v>0.5</v>
      </c>
      <c r="J38" s="134">
        <v>0.6</v>
      </c>
      <c r="K38" s="134">
        <v>0.25</v>
      </c>
      <c r="L38" s="134">
        <v>0.25</v>
      </c>
      <c r="M38" s="134">
        <v>2</v>
      </c>
      <c r="N38" s="134">
        <v>0.5</v>
      </c>
      <c r="O38" s="134">
        <v>0.1</v>
      </c>
      <c r="P38" s="134">
        <v>0.2</v>
      </c>
      <c r="Q38" s="134">
        <v>0.6</v>
      </c>
      <c r="R38" s="134">
        <v>0.5</v>
      </c>
      <c r="S38" s="134">
        <v>4</v>
      </c>
      <c r="T38" s="134">
        <f>SUM(C38:S38)</f>
        <v>99.999999999999986</v>
      </c>
      <c r="U38" s="164">
        <f>C38*C37+D38*D37+E38*E37+F38*F37+G38*G37+H38*H37+I38*I37+J38*J37+K38*K37+L37*L38+M38*M37+N38*N37+O38*O37+P37*P38+Q37*Q38+R37*R38+S37*S38</f>
        <v>166.69200000000001</v>
      </c>
      <c r="V38" s="169">
        <v>1.25</v>
      </c>
      <c r="W38" s="169">
        <v>7</v>
      </c>
      <c r="X38" s="169">
        <v>1</v>
      </c>
      <c r="Y38" s="169">
        <v>1.3</v>
      </c>
      <c r="Z38" s="169">
        <v>1</v>
      </c>
      <c r="AA38" s="164">
        <f>U38+V38*V37+W38*W37+X38*X37+Y38*Y37+Z38*Z37</f>
        <v>187.732</v>
      </c>
      <c r="AB38" s="173">
        <f>AA38*AB37+AA38</f>
        <v>206.5052</v>
      </c>
    </row>
    <row r="39" spans="1:28" s="88" customFormat="1">
      <c r="A39" s="160" t="s">
        <v>38</v>
      </c>
      <c r="B39" s="161">
        <v>400</v>
      </c>
      <c r="C39" s="161">
        <f>B39/100*C38</f>
        <v>220</v>
      </c>
      <c r="D39" s="161">
        <f>B39/100*D38</f>
        <v>116</v>
      </c>
      <c r="E39" s="161">
        <f>B39/100*E38</f>
        <v>20</v>
      </c>
      <c r="F39" s="161">
        <f>B39/100*F38</f>
        <v>2</v>
      </c>
      <c r="G39" s="161">
        <f>B39/100*G38</f>
        <v>2</v>
      </c>
      <c r="H39" s="161">
        <f>B39/100*H38</f>
        <v>2</v>
      </c>
      <c r="I39" s="161">
        <f>B39/100*I38</f>
        <v>2</v>
      </c>
      <c r="J39" s="161">
        <f>B39/100*J38</f>
        <v>2.4</v>
      </c>
      <c r="K39" s="161">
        <f>B39/100*K38</f>
        <v>1</v>
      </c>
      <c r="L39" s="161">
        <f>B39/100*L38</f>
        <v>1</v>
      </c>
      <c r="M39" s="161">
        <f>B39/100*M38</f>
        <v>8</v>
      </c>
      <c r="N39" s="161">
        <f>B39/100*N38</f>
        <v>2</v>
      </c>
      <c r="O39" s="161">
        <f>B39/100*O38</f>
        <v>0.4</v>
      </c>
      <c r="P39" s="161">
        <f>B39/100*P38</f>
        <v>0.8</v>
      </c>
      <c r="Q39" s="161">
        <f>B39/100*Q38</f>
        <v>2.4</v>
      </c>
      <c r="R39" s="161">
        <f>B39/100*R38</f>
        <v>2</v>
      </c>
      <c r="S39" s="161">
        <f>B39/100*S38</f>
        <v>16</v>
      </c>
      <c r="T39" s="161">
        <f>SUM(C39:S39)</f>
        <v>399.99999999999994</v>
      </c>
      <c r="U39" s="170">
        <f>C39*C37+D39*D37+E39*E37+F39*F37+G39*G37+H39*H37+I39*I37+J39*J37+K39*K37+L37*L39+M39*M37+N39*N37+O39*O37+P37*P39+Q37*Q39+R37*R39+S37*S39</f>
        <v>666.76800000000003</v>
      </c>
      <c r="V39" s="169">
        <f>B39/100*V38</f>
        <v>5</v>
      </c>
      <c r="W39" s="169">
        <f>B39/100*W38</f>
        <v>28</v>
      </c>
      <c r="X39" s="169">
        <f>B39/100*X38</f>
        <v>4</v>
      </c>
      <c r="Y39" s="169">
        <f>B39/100*Y38</f>
        <v>5.2</v>
      </c>
      <c r="Z39" s="169">
        <f>B39/100*Z38</f>
        <v>4</v>
      </c>
      <c r="AA39" s="164">
        <f>U39+V39*V37+W39*W37+X39*X37+Y39*Y37+Z39*Z37</f>
        <v>750.928</v>
      </c>
      <c r="AB39" s="174">
        <f>AA39*AB37+AA39</f>
        <v>826.02080000000001</v>
      </c>
    </row>
    <row r="40" spans="1:28" s="58" customFormat="1" ht="7.8">
      <c r="A40" s="191" t="s">
        <v>46</v>
      </c>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3"/>
    </row>
    <row r="41" spans="1:28" ht="15.6" customHeight="1">
      <c r="A41" s="194" t="s">
        <v>40</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row>
    <row r="42" spans="1:28" s="58" customFormat="1" ht="7.8">
      <c r="A42" s="181" t="s">
        <v>0</v>
      </c>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6"/>
    </row>
    <row r="43" spans="1:28" ht="30">
      <c r="A43" s="184" t="s">
        <v>47</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6"/>
    </row>
    <row r="44" spans="1:28" ht="15.6" customHeight="1">
      <c r="A44" s="12" t="s">
        <v>2</v>
      </c>
      <c r="B44" s="187" t="s">
        <v>3</v>
      </c>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8"/>
    </row>
    <row r="45" spans="1:28" ht="13.2" customHeight="1">
      <c r="A45" s="12" t="s">
        <v>6</v>
      </c>
      <c r="B45" s="187" t="s">
        <v>7</v>
      </c>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8"/>
    </row>
    <row r="46" spans="1:28" ht="20.399999999999999">
      <c r="A46" s="157"/>
      <c r="B46" s="158" t="s">
        <v>8</v>
      </c>
      <c r="C46" s="25" t="s">
        <v>9</v>
      </c>
      <c r="D46" s="25" t="s">
        <v>10</v>
      </c>
      <c r="E46" s="25" t="s">
        <v>11</v>
      </c>
      <c r="F46" s="25" t="s">
        <v>12</v>
      </c>
      <c r="G46" s="25" t="s">
        <v>13</v>
      </c>
      <c r="H46" s="25" t="s">
        <v>14</v>
      </c>
      <c r="I46" s="25" t="s">
        <v>15</v>
      </c>
      <c r="J46" s="25" t="s">
        <v>16</v>
      </c>
      <c r="K46" s="25" t="s">
        <v>17</v>
      </c>
      <c r="L46" s="25" t="s">
        <v>18</v>
      </c>
      <c r="M46" s="25" t="s">
        <v>19</v>
      </c>
      <c r="N46" s="162" t="s">
        <v>20</v>
      </c>
      <c r="O46" s="25" t="s">
        <v>21</v>
      </c>
      <c r="P46" s="162" t="s">
        <v>22</v>
      </c>
      <c r="Q46" s="25" t="s">
        <v>23</v>
      </c>
      <c r="R46" s="25" t="s">
        <v>24</v>
      </c>
      <c r="S46" s="25" t="s">
        <v>25</v>
      </c>
      <c r="T46" s="25" t="s">
        <v>26</v>
      </c>
      <c r="U46" s="163" t="s">
        <v>27</v>
      </c>
      <c r="V46" s="6" t="s">
        <v>28</v>
      </c>
      <c r="W46" s="6" t="s">
        <v>29</v>
      </c>
      <c r="X46" s="6" t="s">
        <v>30</v>
      </c>
      <c r="Y46" s="6" t="s">
        <v>31</v>
      </c>
      <c r="Z46" s="6" t="s">
        <v>32</v>
      </c>
      <c r="AA46" s="146" t="s">
        <v>33</v>
      </c>
      <c r="AB46" s="115" t="s">
        <v>34</v>
      </c>
    </row>
    <row r="47" spans="1:28" ht="13.5" customHeight="1">
      <c r="A47" s="201" t="s">
        <v>35</v>
      </c>
      <c r="B47" s="31" t="s">
        <v>36</v>
      </c>
      <c r="C47" s="159">
        <v>1.4</v>
      </c>
      <c r="D47" s="159">
        <v>2</v>
      </c>
      <c r="E47" s="159">
        <v>1.1000000000000001</v>
      </c>
      <c r="F47" s="159">
        <v>1</v>
      </c>
      <c r="G47" s="159">
        <v>5</v>
      </c>
      <c r="H47" s="159">
        <v>4.5999999999999996</v>
      </c>
      <c r="I47" s="159">
        <v>4</v>
      </c>
      <c r="J47" s="159">
        <v>2</v>
      </c>
      <c r="K47" s="159">
        <v>6.4</v>
      </c>
      <c r="L47" s="159">
        <v>1.78</v>
      </c>
      <c r="M47" s="159">
        <v>2.5</v>
      </c>
      <c r="N47" s="159">
        <v>0.6</v>
      </c>
      <c r="O47" s="159">
        <v>1.78</v>
      </c>
      <c r="P47" s="159">
        <v>6.5</v>
      </c>
      <c r="Q47" s="159">
        <v>2.74</v>
      </c>
      <c r="R47" s="159">
        <v>1.65</v>
      </c>
      <c r="S47" s="159">
        <v>1.6</v>
      </c>
      <c r="T47" s="159"/>
      <c r="U47" s="164"/>
      <c r="V47" s="159">
        <v>1.2</v>
      </c>
      <c r="W47" s="159">
        <v>0.5</v>
      </c>
      <c r="X47" s="159">
        <v>10</v>
      </c>
      <c r="Y47" s="159">
        <v>0.8</v>
      </c>
      <c r="Z47" s="159">
        <v>5</v>
      </c>
      <c r="AA47" s="171"/>
      <c r="AB47" s="172">
        <v>0.1</v>
      </c>
    </row>
    <row r="48" spans="1:28" s="153" customFormat="1">
      <c r="A48" s="201"/>
      <c r="B48" s="134" t="s">
        <v>37</v>
      </c>
      <c r="C48" s="134">
        <v>55</v>
      </c>
      <c r="D48" s="134">
        <v>29</v>
      </c>
      <c r="E48" s="134">
        <v>5</v>
      </c>
      <c r="F48" s="134">
        <v>0.5</v>
      </c>
      <c r="G48" s="134">
        <v>0.5</v>
      </c>
      <c r="H48" s="134">
        <v>0.5</v>
      </c>
      <c r="I48" s="134">
        <v>0.5</v>
      </c>
      <c r="J48" s="134">
        <v>0.6</v>
      </c>
      <c r="K48" s="134">
        <v>0.25</v>
      </c>
      <c r="L48" s="134">
        <v>0.25</v>
      </c>
      <c r="M48" s="134">
        <v>2</v>
      </c>
      <c r="N48" s="134">
        <v>0.5</v>
      </c>
      <c r="O48" s="134">
        <v>0.1</v>
      </c>
      <c r="P48" s="134">
        <v>0.2</v>
      </c>
      <c r="Q48" s="134">
        <v>0.6</v>
      </c>
      <c r="R48" s="134">
        <v>0.5</v>
      </c>
      <c r="S48" s="134">
        <v>4</v>
      </c>
      <c r="T48" s="134">
        <f>SUM(C48:S48)</f>
        <v>99.999999999999986</v>
      </c>
      <c r="U48" s="164">
        <f>C48*C47+D48*D47+E48*E47+F48*F47+G48*G47+H48*H47+I48*I47+J48*J47+K48*K47+L47*L48+M48*M47+N48*N47+O48*O47+P47*P48+Q47*Q48+R47*R48+S47*S48</f>
        <v>166.69200000000001</v>
      </c>
      <c r="V48" s="169">
        <v>1.25</v>
      </c>
      <c r="W48" s="169">
        <v>7</v>
      </c>
      <c r="X48" s="169">
        <v>1</v>
      </c>
      <c r="Y48" s="169">
        <v>1.3</v>
      </c>
      <c r="Z48" s="169">
        <v>1</v>
      </c>
      <c r="AA48" s="164">
        <f>U48+V48*V47+W48*W47+X48*X47+Y48*Y47+Z48*Z47</f>
        <v>187.732</v>
      </c>
      <c r="AB48" s="173">
        <f>AA48*AB47+AA48</f>
        <v>206.5052</v>
      </c>
    </row>
    <row r="49" spans="1:28" s="88" customFormat="1">
      <c r="A49" s="160" t="s">
        <v>38</v>
      </c>
      <c r="B49" s="161">
        <v>500</v>
      </c>
      <c r="C49" s="161">
        <f>B49/100*C48</f>
        <v>275</v>
      </c>
      <c r="D49" s="161">
        <f>B49/100*D48</f>
        <v>145</v>
      </c>
      <c r="E49" s="161">
        <f>B49/100*E48</f>
        <v>25</v>
      </c>
      <c r="F49" s="161">
        <f>B49/100*F48</f>
        <v>2.5</v>
      </c>
      <c r="G49" s="161">
        <f>B49/100*G48</f>
        <v>2.5</v>
      </c>
      <c r="H49" s="161">
        <f>B49/100*H48</f>
        <v>2.5</v>
      </c>
      <c r="I49" s="161">
        <f>B49/100*I48</f>
        <v>2.5</v>
      </c>
      <c r="J49" s="161">
        <f>B49/100*J48</f>
        <v>3</v>
      </c>
      <c r="K49" s="161">
        <f>B49/100*K48</f>
        <v>1.25</v>
      </c>
      <c r="L49" s="161">
        <f>B49/100*L48</f>
        <v>1.25</v>
      </c>
      <c r="M49" s="161">
        <f>B49/100*M48</f>
        <v>10</v>
      </c>
      <c r="N49" s="161">
        <f>B49/100*N48</f>
        <v>2.5</v>
      </c>
      <c r="O49" s="161">
        <f>B49/100*O48</f>
        <v>0.5</v>
      </c>
      <c r="P49" s="161">
        <f>B49/100*P48</f>
        <v>1</v>
      </c>
      <c r="Q49" s="161">
        <f>B49/100*Q48</f>
        <v>3</v>
      </c>
      <c r="R49" s="161">
        <f>B49/100*R48</f>
        <v>2.5</v>
      </c>
      <c r="S49" s="161">
        <f>B49/100*S48</f>
        <v>20</v>
      </c>
      <c r="T49" s="161">
        <f>SUM(C49:S49)</f>
        <v>500</v>
      </c>
      <c r="U49" s="170">
        <f>C49*C47+D49*D47+E49*E47+F49*F47+G49*G47+H49*H47+I49*I47+J49*J47+K49*K47+L47*L49+M49*M47+N49*N47+O49*O47+P47*P49+Q47*Q49+R47*R49+S47*S49</f>
        <v>833.46</v>
      </c>
      <c r="V49" s="169">
        <f>B49/100*V48</f>
        <v>6.25</v>
      </c>
      <c r="W49" s="169">
        <f>B49/100*W48</f>
        <v>35</v>
      </c>
      <c r="X49" s="169">
        <f>B49/100*X48</f>
        <v>5</v>
      </c>
      <c r="Y49" s="169">
        <f>B49/100*Y48</f>
        <v>6.5</v>
      </c>
      <c r="Z49" s="169">
        <f>B49/100*Z48</f>
        <v>5</v>
      </c>
      <c r="AA49" s="164">
        <f>U49+V49*V47+W49*W47+X49*X47+Y49*Y47+Z49*Z47</f>
        <v>938.66000000000008</v>
      </c>
      <c r="AB49" s="174">
        <f>AA49*AB47+AA49</f>
        <v>1032.5260000000001</v>
      </c>
    </row>
    <row r="50" spans="1:28" s="58" customFormat="1" ht="7.8">
      <c r="A50" s="191" t="s">
        <v>48</v>
      </c>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3"/>
    </row>
    <row r="51" spans="1:28" ht="15.6" customHeight="1">
      <c r="A51" s="194" t="s">
        <v>40</v>
      </c>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row>
    <row r="52" spans="1:28" s="58" customFormat="1" ht="7.8">
      <c r="A52" s="181" t="s">
        <v>0</v>
      </c>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3"/>
    </row>
    <row r="53" spans="1:28" ht="30">
      <c r="A53" s="184" t="s">
        <v>49</v>
      </c>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6"/>
    </row>
    <row r="54" spans="1:28" ht="15.6" customHeight="1">
      <c r="A54" s="12" t="s">
        <v>2</v>
      </c>
      <c r="B54" s="187" t="s">
        <v>3</v>
      </c>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8"/>
    </row>
    <row r="55" spans="1:28" ht="15.6" customHeight="1">
      <c r="A55" s="12" t="s">
        <v>6</v>
      </c>
      <c r="B55" s="187" t="s">
        <v>7</v>
      </c>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8"/>
    </row>
    <row r="56" spans="1:28" ht="20.399999999999999">
      <c r="A56" s="157"/>
      <c r="B56" s="158" t="s">
        <v>8</v>
      </c>
      <c r="C56" s="25" t="s">
        <v>9</v>
      </c>
      <c r="D56" s="25" t="s">
        <v>10</v>
      </c>
      <c r="E56" s="25" t="s">
        <v>11</v>
      </c>
      <c r="F56" s="25" t="s">
        <v>12</v>
      </c>
      <c r="G56" s="25" t="s">
        <v>13</v>
      </c>
      <c r="H56" s="25" t="s">
        <v>14</v>
      </c>
      <c r="I56" s="25" t="s">
        <v>15</v>
      </c>
      <c r="J56" s="25" t="s">
        <v>16</v>
      </c>
      <c r="K56" s="25" t="s">
        <v>17</v>
      </c>
      <c r="L56" s="25" t="s">
        <v>18</v>
      </c>
      <c r="M56" s="25" t="s">
        <v>19</v>
      </c>
      <c r="N56" s="162" t="s">
        <v>20</v>
      </c>
      <c r="O56" s="25" t="s">
        <v>21</v>
      </c>
      <c r="P56" s="162" t="s">
        <v>22</v>
      </c>
      <c r="Q56" s="25" t="s">
        <v>23</v>
      </c>
      <c r="R56" s="25" t="s">
        <v>24</v>
      </c>
      <c r="S56" s="25" t="s">
        <v>25</v>
      </c>
      <c r="T56" s="25" t="s">
        <v>26</v>
      </c>
      <c r="U56" s="163" t="s">
        <v>27</v>
      </c>
      <c r="V56" s="6" t="s">
        <v>28</v>
      </c>
      <c r="W56" s="6" t="s">
        <v>29</v>
      </c>
      <c r="X56" s="6" t="s">
        <v>30</v>
      </c>
      <c r="Y56" s="6" t="s">
        <v>31</v>
      </c>
      <c r="Z56" s="6" t="s">
        <v>32</v>
      </c>
      <c r="AA56" s="146" t="s">
        <v>33</v>
      </c>
      <c r="AB56" s="115" t="s">
        <v>34</v>
      </c>
    </row>
    <row r="57" spans="1:28" ht="13.5" customHeight="1">
      <c r="A57" s="201" t="s">
        <v>35</v>
      </c>
      <c r="B57" s="31" t="s">
        <v>36</v>
      </c>
      <c r="C57" s="159">
        <v>1.4</v>
      </c>
      <c r="D57" s="159">
        <v>2</v>
      </c>
      <c r="E57" s="159">
        <v>1.1000000000000001</v>
      </c>
      <c r="F57" s="159">
        <v>1</v>
      </c>
      <c r="G57" s="159">
        <v>5</v>
      </c>
      <c r="H57" s="159">
        <v>4.5999999999999996</v>
      </c>
      <c r="I57" s="159">
        <v>4</v>
      </c>
      <c r="J57" s="159">
        <v>2</v>
      </c>
      <c r="K57" s="159">
        <v>6.4</v>
      </c>
      <c r="L57" s="159">
        <v>1.78</v>
      </c>
      <c r="M57" s="159">
        <v>2.5</v>
      </c>
      <c r="N57" s="159">
        <v>0.6</v>
      </c>
      <c r="O57" s="159">
        <v>1.78</v>
      </c>
      <c r="P57" s="159">
        <v>6.5</v>
      </c>
      <c r="Q57" s="159">
        <v>2.74</v>
      </c>
      <c r="R57" s="159">
        <v>1.65</v>
      </c>
      <c r="S57" s="159">
        <v>1.6</v>
      </c>
      <c r="T57" s="159"/>
      <c r="U57" s="164"/>
      <c r="V57" s="159">
        <v>1.2</v>
      </c>
      <c r="W57" s="159">
        <v>0.5</v>
      </c>
      <c r="X57" s="159">
        <v>10</v>
      </c>
      <c r="Y57" s="159">
        <v>0.8</v>
      </c>
      <c r="Z57" s="159">
        <v>5</v>
      </c>
      <c r="AA57" s="171"/>
      <c r="AB57" s="172">
        <v>0.1</v>
      </c>
    </row>
    <row r="58" spans="1:28" s="153" customFormat="1">
      <c r="A58" s="201"/>
      <c r="B58" s="134" t="s">
        <v>37</v>
      </c>
      <c r="C58" s="134">
        <v>55</v>
      </c>
      <c r="D58" s="134">
        <v>29</v>
      </c>
      <c r="E58" s="134">
        <v>5</v>
      </c>
      <c r="F58" s="134">
        <v>0.5</v>
      </c>
      <c r="G58" s="134">
        <v>0.5</v>
      </c>
      <c r="H58" s="134">
        <v>0.5</v>
      </c>
      <c r="I58" s="134">
        <v>0.5</v>
      </c>
      <c r="J58" s="134">
        <v>0.6</v>
      </c>
      <c r="K58" s="134">
        <v>0.25</v>
      </c>
      <c r="L58" s="134">
        <v>0.25</v>
      </c>
      <c r="M58" s="134">
        <v>2</v>
      </c>
      <c r="N58" s="134">
        <v>0.5</v>
      </c>
      <c r="O58" s="134">
        <v>0.1</v>
      </c>
      <c r="P58" s="134">
        <v>0.2</v>
      </c>
      <c r="Q58" s="134">
        <v>0.6</v>
      </c>
      <c r="R58" s="134">
        <v>0.5</v>
      </c>
      <c r="S58" s="134">
        <v>4</v>
      </c>
      <c r="T58" s="134">
        <f>SUM(C58:S58)</f>
        <v>99.999999999999986</v>
      </c>
      <c r="U58" s="164">
        <f>C58*C57+D58*D57+E58*E57+F58*F57+G58*G57+H58*H57+I58*I57+J58*J57+K58*K57+L57*L58+M58*M57+N58*N57+O58*O57+P57*P58+Q57*Q58+R57*R58+S57*S58</f>
        <v>166.69200000000001</v>
      </c>
      <c r="V58" s="169">
        <v>1.25</v>
      </c>
      <c r="W58" s="169">
        <v>7</v>
      </c>
      <c r="X58" s="169">
        <v>1</v>
      </c>
      <c r="Y58" s="169">
        <v>1.3</v>
      </c>
      <c r="Z58" s="169">
        <v>1</v>
      </c>
      <c r="AA58" s="164">
        <f>U58+V58*V57+W58*W57+X58*X57+Y58*Y57+Z58*Z57</f>
        <v>187.732</v>
      </c>
      <c r="AB58" s="173">
        <f>AA58*AB57+AA58</f>
        <v>206.5052</v>
      </c>
    </row>
    <row r="59" spans="1:28" s="88" customFormat="1">
      <c r="A59" s="160" t="s">
        <v>38</v>
      </c>
      <c r="B59" s="161">
        <v>600</v>
      </c>
      <c r="C59" s="161">
        <f>B59/100*C58</f>
        <v>330</v>
      </c>
      <c r="D59" s="161">
        <f>B59/100*D58</f>
        <v>174</v>
      </c>
      <c r="E59" s="161">
        <f>B59/100*E58</f>
        <v>30</v>
      </c>
      <c r="F59" s="161">
        <f>B59/100*F58</f>
        <v>3</v>
      </c>
      <c r="G59" s="161">
        <f>B59/100*G58</f>
        <v>3</v>
      </c>
      <c r="H59" s="161">
        <f>B59/100*H58</f>
        <v>3</v>
      </c>
      <c r="I59" s="161">
        <f>B59/100*I58</f>
        <v>3</v>
      </c>
      <c r="J59" s="161">
        <f>B59/100*J58</f>
        <v>3.5999999999999996</v>
      </c>
      <c r="K59" s="161">
        <f>B59/100*K58</f>
        <v>1.5</v>
      </c>
      <c r="L59" s="161">
        <f>B59/100*L58</f>
        <v>1.5</v>
      </c>
      <c r="M59" s="161">
        <f>B59/100*M58</f>
        <v>12</v>
      </c>
      <c r="N59" s="161">
        <f>B59/100*N58</f>
        <v>3</v>
      </c>
      <c r="O59" s="161">
        <f>B59/100*O58</f>
        <v>0.60000000000000009</v>
      </c>
      <c r="P59" s="161">
        <f>B59/100*P58</f>
        <v>1.2000000000000002</v>
      </c>
      <c r="Q59" s="161">
        <f>B59/100*Q58</f>
        <v>3.5999999999999996</v>
      </c>
      <c r="R59" s="161">
        <f>B59/100*R58</f>
        <v>3</v>
      </c>
      <c r="S59" s="161">
        <f>B59/100*S58</f>
        <v>24</v>
      </c>
      <c r="T59" s="161">
        <f>SUM(C59:S59)</f>
        <v>600.00000000000011</v>
      </c>
      <c r="U59" s="170">
        <f>C59*C57+D59*D57+E59*E57+F59*F57+G59*G57+H59*H57+I59*I57+J59*J57+K59*K57+L57*L59+M59*M57+N59*N57+O59*O57+P57*P59+Q57*Q59+R57*R59+S57*S59</f>
        <v>1000.1519999999999</v>
      </c>
      <c r="V59" s="169">
        <f>B59/100*V58</f>
        <v>7.5</v>
      </c>
      <c r="W59" s="169">
        <f>B59/100*W58</f>
        <v>42</v>
      </c>
      <c r="X59" s="169">
        <f>B59/100*X58</f>
        <v>6</v>
      </c>
      <c r="Y59" s="169">
        <f>B59/100*Y58</f>
        <v>7.8000000000000007</v>
      </c>
      <c r="Z59" s="169">
        <f>B59/100*Z58</f>
        <v>6</v>
      </c>
      <c r="AA59" s="164">
        <f>U59+V59*V57+W59*W57+X59*X57+Y59*Y57+Z59*Z57</f>
        <v>1126.3920000000001</v>
      </c>
      <c r="AB59" s="174">
        <f>AA59*AB57+AA59</f>
        <v>1239.0312000000001</v>
      </c>
    </row>
    <row r="60" spans="1:28" s="58" customFormat="1" ht="7.8">
      <c r="A60" s="191" t="s">
        <v>50</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3"/>
    </row>
    <row r="61" spans="1:28" ht="15.6" customHeight="1">
      <c r="A61" s="194" t="s">
        <v>40</v>
      </c>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c r="AA61" s="194"/>
      <c r="AB61" s="194"/>
    </row>
    <row r="62" spans="1:28" s="58" customFormat="1" ht="7.8">
      <c r="A62" s="181" t="s">
        <v>0</v>
      </c>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row>
    <row r="63" spans="1:28" ht="30">
      <c r="A63" s="184" t="s">
        <v>51</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row>
    <row r="64" spans="1:28" ht="15.6" customHeight="1">
      <c r="A64" s="12" t="s">
        <v>2</v>
      </c>
      <c r="B64" s="187" t="s">
        <v>3</v>
      </c>
      <c r="C64" s="187"/>
      <c r="D64" s="187"/>
      <c r="E64" s="187"/>
      <c r="F64" s="187"/>
      <c r="G64" s="187"/>
      <c r="H64" s="187"/>
      <c r="I64" s="187"/>
      <c r="J64" s="187"/>
      <c r="K64" s="187"/>
      <c r="L64" s="187"/>
      <c r="M64" s="187"/>
      <c r="N64" s="187"/>
      <c r="O64" s="187"/>
      <c r="P64" s="187"/>
      <c r="Q64" s="187"/>
      <c r="R64" s="187"/>
      <c r="S64" s="187"/>
      <c r="T64" s="187"/>
      <c r="U64" s="187"/>
      <c r="V64" s="187"/>
      <c r="W64" s="187"/>
      <c r="X64" s="187"/>
      <c r="Y64" s="187"/>
      <c r="Z64" s="187"/>
      <c r="AA64" s="187"/>
      <c r="AB64" s="188"/>
    </row>
    <row r="65" spans="1:28" ht="15.6" customHeight="1">
      <c r="A65" s="12" t="s">
        <v>6</v>
      </c>
      <c r="B65" s="187" t="s">
        <v>7</v>
      </c>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c r="AA65" s="187"/>
      <c r="AB65" s="188"/>
    </row>
    <row r="66" spans="1:28" ht="20.399999999999999">
      <c r="A66" s="157"/>
      <c r="B66" s="158" t="s">
        <v>8</v>
      </c>
      <c r="C66" s="25" t="s">
        <v>9</v>
      </c>
      <c r="D66" s="25" t="s">
        <v>10</v>
      </c>
      <c r="E66" s="25" t="s">
        <v>11</v>
      </c>
      <c r="F66" s="25" t="s">
        <v>12</v>
      </c>
      <c r="G66" s="25" t="s">
        <v>13</v>
      </c>
      <c r="H66" s="25" t="s">
        <v>14</v>
      </c>
      <c r="I66" s="25" t="s">
        <v>15</v>
      </c>
      <c r="J66" s="25" t="s">
        <v>16</v>
      </c>
      <c r="K66" s="25" t="s">
        <v>17</v>
      </c>
      <c r="L66" s="25" t="s">
        <v>18</v>
      </c>
      <c r="M66" s="25" t="s">
        <v>19</v>
      </c>
      <c r="N66" s="162" t="s">
        <v>20</v>
      </c>
      <c r="O66" s="25" t="s">
        <v>21</v>
      </c>
      <c r="P66" s="162" t="s">
        <v>22</v>
      </c>
      <c r="Q66" s="25" t="s">
        <v>23</v>
      </c>
      <c r="R66" s="25" t="s">
        <v>24</v>
      </c>
      <c r="S66" s="25" t="s">
        <v>25</v>
      </c>
      <c r="T66" s="25" t="s">
        <v>26</v>
      </c>
      <c r="U66" s="163" t="s">
        <v>27</v>
      </c>
      <c r="V66" s="6" t="s">
        <v>28</v>
      </c>
      <c r="W66" s="6" t="s">
        <v>29</v>
      </c>
      <c r="X66" s="6" t="s">
        <v>30</v>
      </c>
      <c r="Y66" s="6" t="s">
        <v>31</v>
      </c>
      <c r="Z66" s="6" t="s">
        <v>32</v>
      </c>
      <c r="AA66" s="175" t="s">
        <v>33</v>
      </c>
      <c r="AB66" s="115" t="s">
        <v>34</v>
      </c>
    </row>
    <row r="67" spans="1:28" ht="13.5" customHeight="1">
      <c r="A67" s="201" t="s">
        <v>35</v>
      </c>
      <c r="B67" s="31" t="s">
        <v>36</v>
      </c>
      <c r="C67" s="159">
        <v>1.4</v>
      </c>
      <c r="D67" s="159">
        <v>2</v>
      </c>
      <c r="E67" s="159">
        <v>1.1000000000000001</v>
      </c>
      <c r="F67" s="159">
        <v>1</v>
      </c>
      <c r="G67" s="159">
        <v>5</v>
      </c>
      <c r="H67" s="159">
        <v>4.5999999999999996</v>
      </c>
      <c r="I67" s="159">
        <v>4</v>
      </c>
      <c r="J67" s="159">
        <v>2</v>
      </c>
      <c r="K67" s="159">
        <v>6.4</v>
      </c>
      <c r="L67" s="159">
        <v>1.78</v>
      </c>
      <c r="M67" s="159">
        <v>2.5</v>
      </c>
      <c r="N67" s="159">
        <v>0.6</v>
      </c>
      <c r="O67" s="159">
        <v>1.78</v>
      </c>
      <c r="P67" s="159">
        <v>6.5</v>
      </c>
      <c r="Q67" s="159">
        <v>2.74</v>
      </c>
      <c r="R67" s="159">
        <v>1.65</v>
      </c>
      <c r="S67" s="159">
        <v>1.6</v>
      </c>
      <c r="T67" s="159"/>
      <c r="U67" s="164"/>
      <c r="V67" s="159">
        <v>1.2</v>
      </c>
      <c r="W67" s="159">
        <v>0.5</v>
      </c>
      <c r="X67" s="159">
        <v>10</v>
      </c>
      <c r="Y67" s="159">
        <v>0.8</v>
      </c>
      <c r="Z67" s="159">
        <v>5</v>
      </c>
      <c r="AA67" s="171"/>
      <c r="AB67" s="172">
        <v>0.1</v>
      </c>
    </row>
    <row r="68" spans="1:28" s="153" customFormat="1">
      <c r="A68" s="201"/>
      <c r="B68" s="134" t="s">
        <v>37</v>
      </c>
      <c r="C68" s="134">
        <v>55</v>
      </c>
      <c r="D68" s="134">
        <v>29</v>
      </c>
      <c r="E68" s="134">
        <v>5</v>
      </c>
      <c r="F68" s="134">
        <v>0.5</v>
      </c>
      <c r="G68" s="134">
        <v>0.5</v>
      </c>
      <c r="H68" s="134">
        <v>0.5</v>
      </c>
      <c r="I68" s="134">
        <v>0.5</v>
      </c>
      <c r="J68" s="134">
        <v>0.6</v>
      </c>
      <c r="K68" s="134">
        <v>0.25</v>
      </c>
      <c r="L68" s="134">
        <v>0.25</v>
      </c>
      <c r="M68" s="134">
        <v>2</v>
      </c>
      <c r="N68" s="134">
        <v>0.5</v>
      </c>
      <c r="O68" s="134">
        <v>0.1</v>
      </c>
      <c r="P68" s="134">
        <v>0.2</v>
      </c>
      <c r="Q68" s="134">
        <v>0.6</v>
      </c>
      <c r="R68" s="134">
        <v>0.5</v>
      </c>
      <c r="S68" s="134">
        <v>4</v>
      </c>
      <c r="T68" s="134">
        <f>SUM(C68:S68)</f>
        <v>99.999999999999986</v>
      </c>
      <c r="U68" s="164">
        <f>C68*C67+D68*D67+E68*E67+F68*F67+G68*G67+H68*H67+I68*I67+J68*J67+K68*K67+L67*L68+M68*M67+N68*N67+O68*O67+P67*P68+Q67*Q68+R67*R68+S67*S68</f>
        <v>166.69200000000001</v>
      </c>
      <c r="V68" s="169">
        <v>1.25</v>
      </c>
      <c r="W68" s="169">
        <v>7</v>
      </c>
      <c r="X68" s="169">
        <v>1</v>
      </c>
      <c r="Y68" s="169">
        <v>1.3</v>
      </c>
      <c r="Z68" s="169">
        <v>1</v>
      </c>
      <c r="AA68" s="164">
        <f>U68+V68*V67+W68*W67+X68*X67+Y68*Y67+Z68*Z67</f>
        <v>187.732</v>
      </c>
      <c r="AB68" s="173">
        <f>AA68*AB67+AA68</f>
        <v>206.5052</v>
      </c>
    </row>
    <row r="69" spans="1:28" s="88" customFormat="1">
      <c r="A69" s="176" t="s">
        <v>38</v>
      </c>
      <c r="B69" s="177">
        <v>700</v>
      </c>
      <c r="C69" s="161">
        <f>B69/100*C68</f>
        <v>385</v>
      </c>
      <c r="D69" s="161">
        <f>B69/100*D68</f>
        <v>203</v>
      </c>
      <c r="E69" s="161">
        <f>B69/100*E68</f>
        <v>35</v>
      </c>
      <c r="F69" s="161">
        <f>B69/100*F68</f>
        <v>3.5</v>
      </c>
      <c r="G69" s="161">
        <f>B69/100*G68</f>
        <v>3.5</v>
      </c>
      <c r="H69" s="161">
        <f>B69/100*H68</f>
        <v>3.5</v>
      </c>
      <c r="I69" s="161">
        <f>B69/100*I68</f>
        <v>3.5</v>
      </c>
      <c r="J69" s="161">
        <f>B69/100*J68</f>
        <v>4.2</v>
      </c>
      <c r="K69" s="161">
        <f>B69/100*K68</f>
        <v>1.75</v>
      </c>
      <c r="L69" s="161">
        <f>B69/100*L68</f>
        <v>1.75</v>
      </c>
      <c r="M69" s="161">
        <f>B69/100*M68</f>
        <v>14</v>
      </c>
      <c r="N69" s="161">
        <f>B69/100*N68</f>
        <v>3.5</v>
      </c>
      <c r="O69" s="161">
        <f>B69/100*O68</f>
        <v>0.70000000000000007</v>
      </c>
      <c r="P69" s="161">
        <f>B69/100*P68</f>
        <v>1.4000000000000001</v>
      </c>
      <c r="Q69" s="161">
        <f>B69/100*Q68</f>
        <v>4.2</v>
      </c>
      <c r="R69" s="161">
        <f>B69/100*R68</f>
        <v>3.5</v>
      </c>
      <c r="S69" s="161">
        <f>B69/100*S68</f>
        <v>28</v>
      </c>
      <c r="T69" s="161">
        <f>SUM(C69:S69)</f>
        <v>700.00000000000011</v>
      </c>
      <c r="U69" s="170">
        <f>C69*C67+D69*D67+E69*E67+F69*F67+G69*G67+H69*H67+I69*I67+J69*J67+K69*K67+L67*L69+M69*M67+N69*N67+O69*O67+P67*P69+Q67*Q69+R67*R69+S67*S69</f>
        <v>1166.8440000000001</v>
      </c>
      <c r="V69" s="178">
        <f>B69/100*V68</f>
        <v>8.75</v>
      </c>
      <c r="W69" s="178">
        <f>B69/100*W68</f>
        <v>49</v>
      </c>
      <c r="X69" s="178">
        <f>B69/100*X68</f>
        <v>7</v>
      </c>
      <c r="Y69" s="178">
        <f>B69/100*Y68</f>
        <v>9.1</v>
      </c>
      <c r="Z69" s="178">
        <f>B69/100*Z68</f>
        <v>7</v>
      </c>
      <c r="AA69" s="179">
        <f>U69+V69*V67+W69*W67+X69*X67+Y69*Y67+Z69*Z67</f>
        <v>1314.124</v>
      </c>
      <c r="AB69" s="180">
        <f>AA69*AB67+AA69</f>
        <v>1445.5364</v>
      </c>
    </row>
    <row r="70" spans="1:28" s="58" customFormat="1" ht="7.8">
      <c r="A70" s="197" t="s">
        <v>52</v>
      </c>
      <c r="B70" s="197"/>
      <c r="C70" s="197"/>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row>
    <row r="71" spans="1:28" ht="15.6" customHeight="1">
      <c r="A71" s="194" t="s">
        <v>40</v>
      </c>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row>
    <row r="72" spans="1:28" s="58" customFormat="1" ht="7.8">
      <c r="A72" s="181" t="s">
        <v>0</v>
      </c>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3"/>
    </row>
    <row r="73" spans="1:28" ht="30">
      <c r="A73" s="184" t="s">
        <v>53</v>
      </c>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6"/>
    </row>
    <row r="74" spans="1:28" ht="15.6" customHeight="1">
      <c r="A74" s="12" t="s">
        <v>2</v>
      </c>
      <c r="B74" s="187" t="s">
        <v>3</v>
      </c>
      <c r="C74" s="187"/>
      <c r="D74" s="187"/>
      <c r="E74" s="187"/>
      <c r="F74" s="187"/>
      <c r="G74" s="187"/>
      <c r="H74" s="187"/>
      <c r="I74" s="187"/>
      <c r="J74" s="187"/>
      <c r="K74" s="187"/>
      <c r="L74" s="187"/>
      <c r="M74" s="187"/>
      <c r="N74" s="187"/>
      <c r="O74" s="187"/>
      <c r="P74" s="187"/>
      <c r="Q74" s="187"/>
      <c r="R74" s="187"/>
      <c r="S74" s="187"/>
      <c r="T74" s="187"/>
      <c r="U74" s="187"/>
      <c r="V74" s="187"/>
      <c r="W74" s="187"/>
      <c r="X74" s="187"/>
      <c r="Y74" s="187"/>
      <c r="Z74" s="187"/>
      <c r="AA74" s="187"/>
      <c r="AB74" s="188"/>
    </row>
    <row r="75" spans="1:28" ht="15.6" customHeight="1">
      <c r="A75" s="12" t="s">
        <v>6</v>
      </c>
      <c r="B75" s="187" t="s">
        <v>7</v>
      </c>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7"/>
      <c r="AA75" s="187"/>
      <c r="AB75" s="188"/>
    </row>
    <row r="76" spans="1:28" ht="20.399999999999999">
      <c r="A76" s="157"/>
      <c r="B76" s="158" t="s">
        <v>8</v>
      </c>
      <c r="C76" s="25" t="s">
        <v>9</v>
      </c>
      <c r="D76" s="25" t="s">
        <v>10</v>
      </c>
      <c r="E76" s="25" t="s">
        <v>11</v>
      </c>
      <c r="F76" s="25" t="s">
        <v>12</v>
      </c>
      <c r="G76" s="25" t="s">
        <v>13</v>
      </c>
      <c r="H76" s="25" t="s">
        <v>14</v>
      </c>
      <c r="I76" s="25" t="s">
        <v>15</v>
      </c>
      <c r="J76" s="25" t="s">
        <v>16</v>
      </c>
      <c r="K76" s="25" t="s">
        <v>17</v>
      </c>
      <c r="L76" s="25" t="s">
        <v>18</v>
      </c>
      <c r="M76" s="25" t="s">
        <v>19</v>
      </c>
      <c r="N76" s="162" t="s">
        <v>20</v>
      </c>
      <c r="O76" s="25" t="s">
        <v>21</v>
      </c>
      <c r="P76" s="162" t="s">
        <v>22</v>
      </c>
      <c r="Q76" s="25" t="s">
        <v>23</v>
      </c>
      <c r="R76" s="25" t="s">
        <v>24</v>
      </c>
      <c r="S76" s="25" t="s">
        <v>25</v>
      </c>
      <c r="T76" s="25" t="s">
        <v>26</v>
      </c>
      <c r="U76" s="163" t="s">
        <v>27</v>
      </c>
      <c r="V76" s="6" t="s">
        <v>28</v>
      </c>
      <c r="W76" s="6" t="s">
        <v>29</v>
      </c>
      <c r="X76" s="6" t="s">
        <v>30</v>
      </c>
      <c r="Y76" s="6" t="s">
        <v>31</v>
      </c>
      <c r="Z76" s="6" t="s">
        <v>32</v>
      </c>
      <c r="AA76" s="146" t="s">
        <v>33</v>
      </c>
      <c r="AB76" s="115" t="s">
        <v>34</v>
      </c>
    </row>
    <row r="77" spans="1:28" ht="13.5" customHeight="1">
      <c r="A77" s="201" t="s">
        <v>35</v>
      </c>
      <c r="B77" s="31" t="s">
        <v>36</v>
      </c>
      <c r="C77" s="159">
        <v>1.4</v>
      </c>
      <c r="D77" s="159">
        <v>2</v>
      </c>
      <c r="E77" s="159">
        <v>1.1000000000000001</v>
      </c>
      <c r="F77" s="159">
        <v>1</v>
      </c>
      <c r="G77" s="159">
        <v>5</v>
      </c>
      <c r="H77" s="159">
        <v>4.5999999999999996</v>
      </c>
      <c r="I77" s="159">
        <v>4</v>
      </c>
      <c r="J77" s="159">
        <v>2</v>
      </c>
      <c r="K77" s="159">
        <v>6.4</v>
      </c>
      <c r="L77" s="159">
        <v>1.78</v>
      </c>
      <c r="M77" s="159">
        <v>2.5</v>
      </c>
      <c r="N77" s="159">
        <v>0.6</v>
      </c>
      <c r="O77" s="159">
        <v>1.78</v>
      </c>
      <c r="P77" s="159">
        <v>6.5</v>
      </c>
      <c r="Q77" s="159">
        <v>2.74</v>
      </c>
      <c r="R77" s="159">
        <v>1.65</v>
      </c>
      <c r="S77" s="159">
        <v>1.6</v>
      </c>
      <c r="T77" s="159"/>
      <c r="U77" s="164"/>
      <c r="V77" s="159">
        <v>1.2</v>
      </c>
      <c r="W77" s="159">
        <v>0.5</v>
      </c>
      <c r="X77" s="159">
        <v>10</v>
      </c>
      <c r="Y77" s="159">
        <v>0.8</v>
      </c>
      <c r="Z77" s="159">
        <v>5</v>
      </c>
      <c r="AA77" s="171"/>
      <c r="AB77" s="172">
        <v>0.1</v>
      </c>
    </row>
    <row r="78" spans="1:28" s="153" customFormat="1" ht="15.6" customHeight="1">
      <c r="A78" s="201"/>
      <c r="B78" s="134" t="s">
        <v>37</v>
      </c>
      <c r="C78" s="134">
        <v>55</v>
      </c>
      <c r="D78" s="134">
        <v>29</v>
      </c>
      <c r="E78" s="134">
        <v>5</v>
      </c>
      <c r="F78" s="134">
        <v>0.5</v>
      </c>
      <c r="G78" s="134">
        <v>0.5</v>
      </c>
      <c r="H78" s="134">
        <v>0.5</v>
      </c>
      <c r="I78" s="134">
        <v>0.5</v>
      </c>
      <c r="J78" s="134">
        <v>0.6</v>
      </c>
      <c r="K78" s="134">
        <v>0.25</v>
      </c>
      <c r="L78" s="134">
        <v>0.25</v>
      </c>
      <c r="M78" s="134">
        <v>2</v>
      </c>
      <c r="N78" s="134">
        <v>0.5</v>
      </c>
      <c r="O78" s="134">
        <v>0.1</v>
      </c>
      <c r="P78" s="134">
        <v>0.2</v>
      </c>
      <c r="Q78" s="134">
        <v>0.6</v>
      </c>
      <c r="R78" s="134">
        <v>0.5</v>
      </c>
      <c r="S78" s="134">
        <v>4</v>
      </c>
      <c r="T78" s="134">
        <f>SUM(C78:S78)</f>
        <v>99.999999999999986</v>
      </c>
      <c r="U78" s="164">
        <f>C78*C77+D78*D77+E78*E77+F78*F77+G78*G77+H78*H77+I78*I77+J78*J77+K78*K77+L77*L78+M78*M77+N78*N77+O78*O77+P77*P78+Q77*Q78+R77*R78+S77*S78</f>
        <v>166.69200000000001</v>
      </c>
      <c r="V78" s="169">
        <v>1.25</v>
      </c>
      <c r="W78" s="169">
        <v>7</v>
      </c>
      <c r="X78" s="169">
        <v>1</v>
      </c>
      <c r="Y78" s="169">
        <v>1.3</v>
      </c>
      <c r="Z78" s="169">
        <v>1</v>
      </c>
      <c r="AA78" s="164">
        <f>U78+V78*V77+W78*W77+X78*X77+Y78*Y77+Z78*Z77</f>
        <v>187.732</v>
      </c>
      <c r="AB78" s="173">
        <f>AA78*AB77+AA78</f>
        <v>206.5052</v>
      </c>
    </row>
    <row r="79" spans="1:28" s="153" customFormat="1" ht="15.6" customHeight="1">
      <c r="A79" s="176" t="s">
        <v>38</v>
      </c>
      <c r="B79" s="177">
        <v>800</v>
      </c>
      <c r="C79" s="161">
        <f>B79/100*C78</f>
        <v>440</v>
      </c>
      <c r="D79" s="161">
        <f>B79/100*D78</f>
        <v>232</v>
      </c>
      <c r="E79" s="161">
        <f>B79/100*E78</f>
        <v>40</v>
      </c>
      <c r="F79" s="161">
        <f>B79/100*F78</f>
        <v>4</v>
      </c>
      <c r="G79" s="161">
        <f>B79/100*G78</f>
        <v>4</v>
      </c>
      <c r="H79" s="161">
        <f>B79/100*H78</f>
        <v>4</v>
      </c>
      <c r="I79" s="161">
        <f>B79/100*I78</f>
        <v>4</v>
      </c>
      <c r="J79" s="161">
        <f>B79/100*J78</f>
        <v>4.8</v>
      </c>
      <c r="K79" s="161">
        <f>B79/100*K78</f>
        <v>2</v>
      </c>
      <c r="L79" s="161">
        <f>B79/100*L78</f>
        <v>2</v>
      </c>
      <c r="M79" s="161">
        <f>B79/100*M78</f>
        <v>16</v>
      </c>
      <c r="N79" s="161">
        <f>B79/100*N78</f>
        <v>4</v>
      </c>
      <c r="O79" s="161">
        <f>B79/100*O78</f>
        <v>0.8</v>
      </c>
      <c r="P79" s="161">
        <f>B79/100*P78</f>
        <v>1.6</v>
      </c>
      <c r="Q79" s="161">
        <f>B79/100*Q78</f>
        <v>4.8</v>
      </c>
      <c r="R79" s="161">
        <f>B79/100*R78</f>
        <v>4</v>
      </c>
      <c r="S79" s="161">
        <f>B79/100*S78</f>
        <v>32</v>
      </c>
      <c r="T79" s="161">
        <f>SUM(C79:S79)</f>
        <v>799.99999999999989</v>
      </c>
      <c r="U79" s="170">
        <f>C79*C77+D79*D77+E79*E77+F79*F77+G79*G77+H79*H77+I79*I77+J79*J77+K79*K77+L77*L79+M79*M77+N79*N77+O79*O77+P77*P79+Q77*Q79+R77*R79+S77*S79</f>
        <v>1333.5360000000001</v>
      </c>
      <c r="V79" s="178">
        <f>B79/100*V78</f>
        <v>10</v>
      </c>
      <c r="W79" s="178">
        <f>B79/100*W78</f>
        <v>56</v>
      </c>
      <c r="X79" s="178">
        <f>B79/100*X78</f>
        <v>8</v>
      </c>
      <c r="Y79" s="178">
        <f>B79/100*Y78</f>
        <v>10.4</v>
      </c>
      <c r="Z79" s="178">
        <f>B79/100*Z78</f>
        <v>8</v>
      </c>
      <c r="AA79" s="179">
        <f>U79+V79*V77+W79*W77+X79*X77+Y79*Y77+Z79*Z77</f>
        <v>1501.856</v>
      </c>
      <c r="AB79" s="180">
        <f>AA79*AB77+AA79</f>
        <v>1652.0416</v>
      </c>
    </row>
    <row r="80" spans="1:28" s="58" customFormat="1" ht="7.8">
      <c r="A80" s="198" t="s">
        <v>54</v>
      </c>
      <c r="B80" s="199"/>
      <c r="C80" s="199"/>
      <c r="D80" s="199"/>
      <c r="E80" s="199"/>
      <c r="F80" s="199"/>
      <c r="G80" s="199"/>
      <c r="H80" s="199"/>
      <c r="I80" s="199"/>
      <c r="J80" s="199"/>
      <c r="K80" s="199"/>
      <c r="L80" s="199"/>
      <c r="M80" s="199"/>
      <c r="N80" s="199"/>
      <c r="O80" s="199"/>
      <c r="P80" s="199"/>
      <c r="Q80" s="199"/>
      <c r="R80" s="199"/>
      <c r="S80" s="199"/>
      <c r="T80" s="199"/>
      <c r="U80" s="199"/>
      <c r="V80" s="199"/>
      <c r="W80" s="199"/>
      <c r="X80" s="199"/>
      <c r="Y80" s="199"/>
      <c r="Z80" s="199"/>
      <c r="AA80" s="199"/>
      <c r="AB80" s="200"/>
    </row>
  </sheetData>
  <mergeCells count="56">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 ref="A60:AB60"/>
    <mergeCell ref="A61:AB61"/>
    <mergeCell ref="A62:AB62"/>
    <mergeCell ref="A63:AB63"/>
    <mergeCell ref="B64:AB64"/>
    <mergeCell ref="A51:AB51"/>
    <mergeCell ref="A52:AB52"/>
    <mergeCell ref="A53:AB53"/>
    <mergeCell ref="B54:AB54"/>
    <mergeCell ref="B55:AB55"/>
    <mergeCell ref="A42:AB42"/>
    <mergeCell ref="A43:AB43"/>
    <mergeCell ref="B44:AB44"/>
    <mergeCell ref="B45:AB45"/>
    <mergeCell ref="A50:AB50"/>
    <mergeCell ref="A33:AB33"/>
    <mergeCell ref="B34:AB34"/>
    <mergeCell ref="B35:AB35"/>
    <mergeCell ref="A40:AB40"/>
    <mergeCell ref="A41:AB41"/>
    <mergeCell ref="B24:AB24"/>
    <mergeCell ref="B25:AB25"/>
    <mergeCell ref="A30:AB30"/>
    <mergeCell ref="A31:AB31"/>
    <mergeCell ref="A32:AB32"/>
    <mergeCell ref="B15:AB15"/>
    <mergeCell ref="A20:AB20"/>
    <mergeCell ref="A21:AB21"/>
    <mergeCell ref="A22:AB22"/>
    <mergeCell ref="A23:AB23"/>
    <mergeCell ref="A10:AB10"/>
    <mergeCell ref="A11:AB11"/>
    <mergeCell ref="A12:AB12"/>
    <mergeCell ref="A13:AB13"/>
    <mergeCell ref="B14:AB14"/>
    <mergeCell ref="A1:AB1"/>
    <mergeCell ref="A2:AB2"/>
    <mergeCell ref="B3:AB3"/>
    <mergeCell ref="B4:AB4"/>
    <mergeCell ref="B5:AB5"/>
  </mergeCells>
  <phoneticPr fontId="31" type="noConversion"/>
  <printOptions horizontalCentered="1" verticalCentered="1"/>
  <pageMargins left="0.196850393700787" right="0.196850393700787" top="0.196850393700787" bottom="0.196850393700787" header="0" footer="0"/>
  <pageSetup paperSize="9" scale="55"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K13" sqref="K13"/>
    </sheetView>
  </sheetViews>
  <sheetFormatPr defaultRowHeight="13.8"/>
  <cols>
    <col min="1" max="1" width="14.6640625" style="248" customWidth="1"/>
    <col min="2" max="3" width="8.88671875" style="249"/>
    <col min="4" max="5" width="9.21875" style="249" customWidth="1"/>
    <col min="6" max="6" width="9.6640625" style="249" customWidth="1"/>
    <col min="7" max="8" width="7.21875" style="249" customWidth="1"/>
    <col min="9" max="9" width="9.77734375" style="249" customWidth="1"/>
    <col min="10" max="11" width="7.21875" style="249" customWidth="1"/>
    <col min="12" max="13" width="6.6640625" style="249" customWidth="1"/>
    <col min="14" max="27" width="6.6640625" style="248" customWidth="1"/>
    <col min="28" max="16384" width="8.88671875" style="248"/>
  </cols>
  <sheetData>
    <row r="1" spans="1:29" ht="52.2">
      <c r="A1" s="248" t="s">
        <v>382</v>
      </c>
      <c r="B1" s="249" t="s">
        <v>383</v>
      </c>
      <c r="C1" s="249" t="s">
        <v>384</v>
      </c>
      <c r="D1" s="249" t="s">
        <v>385</v>
      </c>
      <c r="E1" s="249" t="s">
        <v>386</v>
      </c>
      <c r="F1" s="249" t="s">
        <v>387</v>
      </c>
      <c r="G1" s="249" t="s">
        <v>388</v>
      </c>
      <c r="H1" s="249" t="s">
        <v>389</v>
      </c>
      <c r="I1" s="249" t="s">
        <v>390</v>
      </c>
      <c r="J1" s="250" t="s">
        <v>391</v>
      </c>
      <c r="K1" s="250" t="s">
        <v>392</v>
      </c>
      <c r="L1" s="250" t="s">
        <v>393</v>
      </c>
      <c r="M1" s="250" t="s">
        <v>394</v>
      </c>
      <c r="N1" s="251" t="s">
        <v>395</v>
      </c>
      <c r="O1" s="251" t="s">
        <v>396</v>
      </c>
      <c r="P1" s="251" t="s">
        <v>397</v>
      </c>
      <c r="Q1" s="251" t="s">
        <v>398</v>
      </c>
      <c r="R1" s="251" t="s">
        <v>399</v>
      </c>
      <c r="S1" s="251" t="s">
        <v>400</v>
      </c>
      <c r="T1" s="251" t="s">
        <v>401</v>
      </c>
      <c r="U1" s="251" t="s">
        <v>402</v>
      </c>
      <c r="V1" s="251" t="s">
        <v>403</v>
      </c>
      <c r="W1" s="251" t="s">
        <v>404</v>
      </c>
      <c r="X1" s="251" t="s">
        <v>405</v>
      </c>
      <c r="Y1" s="251" t="s">
        <v>406</v>
      </c>
      <c r="Z1" s="251"/>
      <c r="AA1" s="251" t="s">
        <v>407</v>
      </c>
    </row>
    <row r="2" spans="1:29" s="252" customFormat="1" ht="26.4">
      <c r="B2" s="253" t="s">
        <v>408</v>
      </c>
      <c r="C2" s="253"/>
      <c r="D2" s="253" t="s">
        <v>409</v>
      </c>
      <c r="E2" s="253" t="s">
        <v>410</v>
      </c>
      <c r="F2" s="253" t="s">
        <v>411</v>
      </c>
      <c r="G2" s="253"/>
      <c r="H2" s="253"/>
      <c r="I2" s="253" t="s">
        <v>412</v>
      </c>
      <c r="J2" s="254" t="s">
        <v>413</v>
      </c>
      <c r="K2" s="254" t="s">
        <v>414</v>
      </c>
      <c r="L2" s="254"/>
      <c r="M2" s="254"/>
      <c r="N2" s="255"/>
      <c r="O2" s="255"/>
      <c r="Q2" s="255"/>
      <c r="R2" s="255"/>
      <c r="S2" s="255"/>
      <c r="T2" s="255"/>
      <c r="U2" s="255"/>
      <c r="V2" s="255"/>
      <c r="W2" s="255"/>
      <c r="X2" s="255"/>
      <c r="Y2" s="255"/>
      <c r="Z2" s="255"/>
      <c r="AA2" s="255"/>
    </row>
    <row r="3" spans="1:29" s="256" customFormat="1" ht="110.4">
      <c r="B3" s="257" t="s">
        <v>415</v>
      </c>
      <c r="C3" s="257" t="s">
        <v>416</v>
      </c>
      <c r="D3" s="257" t="s">
        <v>417</v>
      </c>
      <c r="E3" s="257" t="s">
        <v>418</v>
      </c>
      <c r="F3" s="257" t="s">
        <v>419</v>
      </c>
      <c r="G3" s="257" t="s">
        <v>420</v>
      </c>
      <c r="H3" s="257" t="s">
        <v>421</v>
      </c>
      <c r="I3" s="257" t="s">
        <v>422</v>
      </c>
      <c r="J3" s="257" t="s">
        <v>423</v>
      </c>
      <c r="K3" s="257" t="s">
        <v>424</v>
      </c>
      <c r="L3" s="257"/>
      <c r="M3" s="257"/>
      <c r="P3" s="255" t="s">
        <v>425</v>
      </c>
      <c r="R3" s="256" t="s">
        <v>426</v>
      </c>
      <c r="S3" s="256" t="s">
        <v>427</v>
      </c>
      <c r="Y3" s="256" t="s">
        <v>428</v>
      </c>
      <c r="AB3" s="256" t="s">
        <v>429</v>
      </c>
      <c r="AC3" s="258" t="s">
        <v>430</v>
      </c>
    </row>
    <row r="4" spans="1:29" s="259" customFormat="1">
      <c r="A4" s="259" t="s">
        <v>431</v>
      </c>
      <c r="B4" s="260">
        <v>0.01</v>
      </c>
      <c r="C4" s="260">
        <v>1.7999999999999999E-2</v>
      </c>
      <c r="D4" s="260">
        <v>1.7999999999999999E-2</v>
      </c>
      <c r="E4" s="260">
        <v>2.1999999999999999E-2</v>
      </c>
      <c r="F4" s="260">
        <v>1.2E-2</v>
      </c>
      <c r="G4" s="260">
        <v>1.6E-2</v>
      </c>
      <c r="H4" s="260">
        <v>0.04</v>
      </c>
      <c r="I4" s="260">
        <v>2.1999999999999999E-2</v>
      </c>
      <c r="J4" s="260">
        <v>8.9999999999999993E-3</v>
      </c>
      <c r="K4" s="260">
        <v>0</v>
      </c>
      <c r="L4" s="260">
        <v>4.0000000000000001E-3</v>
      </c>
      <c r="M4" s="260">
        <v>0.08</v>
      </c>
      <c r="N4" s="259">
        <v>0.02</v>
      </c>
      <c r="O4" s="259">
        <v>0.03</v>
      </c>
      <c r="P4" s="259">
        <v>0.374</v>
      </c>
      <c r="Q4" s="259">
        <v>4.0000000000000001E-3</v>
      </c>
      <c r="R4" s="259">
        <v>0.15</v>
      </c>
      <c r="S4" s="259">
        <v>0.13</v>
      </c>
      <c r="T4" s="259">
        <v>2E-3</v>
      </c>
      <c r="U4" s="259">
        <v>6.0000000000000001E-3</v>
      </c>
      <c r="V4" s="259">
        <v>3.3000000000000002E-2</v>
      </c>
      <c r="W4" s="259">
        <v>4.2999999999999997E-2</v>
      </c>
      <c r="X4" s="259">
        <v>4.0000000000000001E-3</v>
      </c>
      <c r="Y4" s="259">
        <v>3.75</v>
      </c>
    </row>
    <row r="5" spans="1:29" s="261" customFormat="1">
      <c r="A5" s="261" t="s">
        <v>432</v>
      </c>
      <c r="B5" s="261">
        <v>20</v>
      </c>
      <c r="C5" s="261">
        <v>20</v>
      </c>
      <c r="D5" s="261">
        <v>0</v>
      </c>
      <c r="G5" s="261">
        <v>400</v>
      </c>
      <c r="I5" s="261">
        <v>20</v>
      </c>
      <c r="AB5" s="261">
        <f>SUM(B5:W5)</f>
        <v>460</v>
      </c>
      <c r="AC5" s="261">
        <f>B5*B4+C5*C4+D5*D4+E5*E4+F5*F4+G5*G4+H5*H4+I5*I4+J5*J4+K5*K4+L5*L4+M5*M4+N5*N4+O5*O4+P5*P4+Q5*Q4+R5*R4+S5*S4+T5*T4+U5*U4+V5*V4+W5*W4+X5*X4+Y5*Y4+Z5*Z4+AA5*AA4</f>
        <v>7.4</v>
      </c>
    </row>
    <row r="6" spans="1:29" s="262" customFormat="1">
      <c r="A6" s="262" t="s">
        <v>433</v>
      </c>
      <c r="B6" s="262">
        <v>20</v>
      </c>
      <c r="C6" s="262">
        <v>20</v>
      </c>
      <c r="D6" s="262">
        <v>20</v>
      </c>
      <c r="I6" s="262">
        <v>20</v>
      </c>
      <c r="AB6" s="262">
        <f t="shared" ref="AB6:AB16" si="0">SUM(B6:W6)</f>
        <v>80</v>
      </c>
      <c r="AC6" s="261">
        <f>B6*B4+C6*C4+D6*D4+E6*E4+F6*F4+G6*G4+H6*H4+I6*I4+J6*J4+K6*K4+L6*L4+M6*M4+N6*N4+O6*O4+P6*P4+Q6*Q4+R6*R4+S6*S4+T6*T4+U6*U4+V6*V4+W6*W4+X6*X4+Y6*Y4+Z6*Z4+AA6*AA4</f>
        <v>1.3599999999999999</v>
      </c>
    </row>
    <row r="7" spans="1:29" s="263" customFormat="1">
      <c r="A7" s="263" t="s">
        <v>434</v>
      </c>
      <c r="B7" s="263">
        <v>20</v>
      </c>
      <c r="C7" s="263">
        <v>20</v>
      </c>
      <c r="E7" s="263">
        <v>0</v>
      </c>
      <c r="F7" s="263">
        <v>20</v>
      </c>
      <c r="I7" s="263">
        <v>20</v>
      </c>
      <c r="AB7" s="263">
        <f t="shared" si="0"/>
        <v>80</v>
      </c>
      <c r="AC7" s="261">
        <f>B7*B4+C7*C4+D7*D4+E7*E4+F7*F4+G7*G4+H7*H4+I7*I4+J7*J4+K7*K4+L7*L4+M7*M4+N7*N4+O7*O4+P7*P4+Q7*Q4+R7*R4+S7*S4+T7*T4+U7*U4+V7*V4+W7*W4+X7*X4+Y7*Y4+Z7*Z4+AA7*AA4</f>
        <v>1.24</v>
      </c>
    </row>
    <row r="8" spans="1:29" s="264" customFormat="1">
      <c r="A8" s="264" t="s">
        <v>435</v>
      </c>
      <c r="B8" s="264">
        <v>20</v>
      </c>
      <c r="C8" s="264">
        <v>20</v>
      </c>
      <c r="D8" s="264">
        <v>0</v>
      </c>
      <c r="G8" s="264">
        <v>400</v>
      </c>
      <c r="I8" s="264">
        <v>20</v>
      </c>
      <c r="AB8" s="264">
        <f t="shared" si="0"/>
        <v>460</v>
      </c>
      <c r="AC8" s="261">
        <f>B8*B4+C8*C4+D8*D4+E8*E4+F8*F4+G8*G4+H8*H4+I8*I4+J8*J4+K8*K4+L8*L4+M8*M4+N8*N4+O8*O4+P8*P4+Q8*Q4+R8*R4+S8*S4+T8*T4+U8*U4+V8*V4+W8*W4+X8*X4+Y8*Y4+Z8*Z4+AA8*AA4</f>
        <v>7.4</v>
      </c>
    </row>
    <row r="9" spans="1:29" s="265" customFormat="1">
      <c r="A9" s="265" t="s">
        <v>436</v>
      </c>
      <c r="E9" s="265">
        <v>20</v>
      </c>
      <c r="I9" s="265">
        <v>20</v>
      </c>
      <c r="L9" s="265">
        <v>3</v>
      </c>
      <c r="M9" s="265">
        <v>10</v>
      </c>
      <c r="N9" s="265">
        <v>5</v>
      </c>
      <c r="O9" s="265">
        <v>30</v>
      </c>
      <c r="P9" s="265">
        <v>2.4</v>
      </c>
      <c r="Q9" s="265">
        <v>5</v>
      </c>
      <c r="R9" s="265">
        <v>3.2</v>
      </c>
      <c r="S9" s="265">
        <v>2</v>
      </c>
      <c r="U9" s="265">
        <v>30</v>
      </c>
      <c r="V9" s="265">
        <v>10</v>
      </c>
      <c r="X9" s="265">
        <v>10</v>
      </c>
      <c r="AB9" s="265">
        <f t="shared" si="0"/>
        <v>140.60000000000002</v>
      </c>
      <c r="AC9" s="261">
        <f>B9*B4+C9*C4+D9*D4+E9*E4+F9*F4+G9*G4+H9*H4+I9*I4+J9*J4+K9*K4+L9*L4+M9*M4+N9*N4+O9*O4+P9*P4+Q9*Q4+R9*R4+S9*S4+T9*T4+U9*U4+V9*V4+W9*W4+X9*X4+Y9*Y4+Z9*Z4+AA9*AA4</f>
        <v>4.8995999999999995</v>
      </c>
    </row>
    <row r="10" spans="1:29" s="266" customFormat="1">
      <c r="A10" s="266" t="s">
        <v>437</v>
      </c>
      <c r="C10" s="266">
        <v>20</v>
      </c>
      <c r="E10" s="266">
        <v>20</v>
      </c>
      <c r="L10" s="266">
        <v>3</v>
      </c>
      <c r="M10" s="266">
        <v>10</v>
      </c>
      <c r="N10" s="266">
        <v>5</v>
      </c>
      <c r="O10" s="266">
        <v>30</v>
      </c>
      <c r="P10" s="266">
        <v>2.4</v>
      </c>
      <c r="Q10" s="266">
        <v>5</v>
      </c>
      <c r="R10" s="266">
        <v>3.2</v>
      </c>
      <c r="S10" s="266">
        <v>2</v>
      </c>
      <c r="U10" s="266">
        <v>30</v>
      </c>
      <c r="V10" s="266">
        <v>10</v>
      </c>
      <c r="X10" s="266">
        <v>10</v>
      </c>
      <c r="Y10" s="266">
        <v>2</v>
      </c>
      <c r="AB10" s="266">
        <f t="shared" si="0"/>
        <v>140.60000000000002</v>
      </c>
      <c r="AC10" s="261">
        <f>B10*B4+C10*C4+D10*D4+E10*E4+F10*F4+G10*G4+H10*H4+I10*I4+J10*J4+K10*K4+L10*L4+M10*M4+N10*N4+O10*O4+P10*P4+Q10*Q4+R10*R4+S10*S4+T10*T4+U10*U4+V10*V4+W10*W4+X10*X4+Y10*Y4+Z10*Z4+AA10*AA4</f>
        <v>12.319599999999999</v>
      </c>
    </row>
    <row r="11" spans="1:29" s="267" customFormat="1">
      <c r="AB11" s="267">
        <f t="shared" si="0"/>
        <v>0</v>
      </c>
      <c r="AC11" s="261">
        <f>B11*B4+C11*C4+D11*D4+E11*E4+F11*F4+G11*G4+H11*H4+I11*I4+J11*J4+K11*K4+L11*L4+M11*M4+N11*N4+O11*O4+P11*P4+Q11*Q4+R11*R4+S11*S4+T11*T4+U11*U4+V11*V4+W11*W4+X11*X4+Y11*Y4+Z11*Z4+AA11*AA4</f>
        <v>0</v>
      </c>
    </row>
    <row r="12" spans="1:29" s="268" customFormat="1">
      <c r="AB12" s="268">
        <f t="shared" si="0"/>
        <v>0</v>
      </c>
      <c r="AC12" s="261">
        <f>B12*B4+C12*C4+D12*D4+E12*E4+F12*F4+G12*G4+H12*H4+I12*I4+J12*J4+K12*K4+L12*L4+M12*M4+N12*N4+O12*O4+P12*P4+Q12*Q4+R12*R4+S12*S4+T12*T4+U12*U4+V12*V4+W12*W4+X12*X4+Y12*Y4+Z12*Z4+AA12*AA4</f>
        <v>0</v>
      </c>
    </row>
    <row r="13" spans="1:29" s="269" customFormat="1">
      <c r="AB13" s="269">
        <f t="shared" si="0"/>
        <v>0</v>
      </c>
    </row>
    <row r="14" spans="1:29" s="270" customFormat="1">
      <c r="AB14" s="270">
        <f t="shared" si="0"/>
        <v>0</v>
      </c>
    </row>
    <row r="15" spans="1:29" s="271" customFormat="1">
      <c r="AB15" s="271">
        <f t="shared" si="0"/>
        <v>0</v>
      </c>
    </row>
    <row r="16" spans="1:29" s="272" customFormat="1">
      <c r="AB16" s="272">
        <f t="shared" si="0"/>
        <v>0</v>
      </c>
    </row>
  </sheetData>
  <phoneticPr fontId="3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247" t="s">
        <v>298</v>
      </c>
      <c r="B1" s="247"/>
      <c r="C1" s="247"/>
      <c r="D1" s="247"/>
      <c r="E1" s="247"/>
      <c r="F1" s="247"/>
      <c r="G1" s="247"/>
      <c r="H1" s="247"/>
      <c r="I1" s="247"/>
      <c r="J1" s="247"/>
      <c r="K1" s="247"/>
      <c r="L1" s="247"/>
      <c r="M1" s="247"/>
      <c r="N1" s="247"/>
      <c r="O1" s="247"/>
      <c r="P1" s="247"/>
      <c r="Q1" s="247"/>
      <c r="R1" s="247"/>
      <c r="S1" s="247"/>
    </row>
    <row r="2" spans="1:19" ht="21" customHeight="1">
      <c r="A2" s="3" t="s">
        <v>2</v>
      </c>
      <c r="B2" s="203" t="s">
        <v>299</v>
      </c>
      <c r="C2" s="203"/>
      <c r="D2" s="203"/>
      <c r="E2" s="203"/>
      <c r="F2" s="203"/>
      <c r="G2" s="203"/>
      <c r="H2" s="203"/>
      <c r="I2" s="203"/>
      <c r="J2" s="203"/>
      <c r="K2" s="203"/>
      <c r="L2" s="203"/>
      <c r="M2" s="203"/>
      <c r="N2" s="203"/>
      <c r="O2" s="203"/>
      <c r="P2" s="203"/>
      <c r="Q2" s="203"/>
      <c r="R2" s="203"/>
      <c r="S2" s="203"/>
    </row>
    <row r="3" spans="1:19" ht="46.95" customHeight="1">
      <c r="A3" s="3" t="s">
        <v>4</v>
      </c>
      <c r="B3" s="189" t="s">
        <v>300</v>
      </c>
      <c r="C3" s="189"/>
      <c r="D3" s="189"/>
      <c r="E3" s="189"/>
      <c r="F3" s="189"/>
      <c r="G3" s="189"/>
      <c r="H3" s="189"/>
      <c r="I3" s="189"/>
      <c r="J3" s="189"/>
      <c r="K3" s="189"/>
      <c r="L3" s="189"/>
      <c r="M3" s="189"/>
      <c r="N3" s="189"/>
      <c r="O3" s="189"/>
      <c r="P3" s="189"/>
      <c r="Q3" s="189"/>
      <c r="R3" s="189"/>
      <c r="S3" s="189"/>
    </row>
    <row r="4" spans="1:19">
      <c r="A4" s="3" t="s">
        <v>6</v>
      </c>
      <c r="B4" s="203" t="s">
        <v>301</v>
      </c>
      <c r="C4" s="203"/>
      <c r="D4" s="203"/>
      <c r="E4" s="203"/>
      <c r="F4" s="203"/>
      <c r="G4" s="203"/>
      <c r="H4" s="203"/>
      <c r="I4" s="203"/>
      <c r="J4" s="203"/>
      <c r="K4" s="203"/>
      <c r="L4" s="203"/>
      <c r="M4" s="203"/>
      <c r="N4" s="203"/>
      <c r="O4" s="203"/>
      <c r="P4" s="203"/>
      <c r="Q4" s="203"/>
      <c r="R4" s="203"/>
      <c r="S4" s="203"/>
    </row>
    <row r="5" spans="1:19" s="2" customFormat="1">
      <c r="A5" s="5"/>
      <c r="B5" s="5"/>
      <c r="C5" s="3" t="s">
        <v>9</v>
      </c>
      <c r="D5" s="3" t="s">
        <v>10</v>
      </c>
      <c r="E5" s="3" t="s">
        <v>11</v>
      </c>
      <c r="F5" s="3" t="s">
        <v>302</v>
      </c>
      <c r="G5" s="3" t="s">
        <v>19</v>
      </c>
      <c r="H5" s="3" t="s">
        <v>21</v>
      </c>
      <c r="I5" s="3" t="s">
        <v>303</v>
      </c>
      <c r="J5" s="3" t="s">
        <v>25</v>
      </c>
      <c r="K5" s="3" t="s">
        <v>155</v>
      </c>
      <c r="L5" s="3" t="s">
        <v>156</v>
      </c>
      <c r="M5" s="6" t="s">
        <v>93</v>
      </c>
      <c r="N5" s="6" t="s">
        <v>94</v>
      </c>
      <c r="O5" s="6" t="s">
        <v>95</v>
      </c>
      <c r="P5" s="6" t="s">
        <v>296</v>
      </c>
      <c r="Q5" s="6" t="s">
        <v>297</v>
      </c>
      <c r="R5" s="6" t="s">
        <v>33</v>
      </c>
      <c r="S5" s="6" t="s">
        <v>34</v>
      </c>
    </row>
    <row r="6" spans="1:19" ht="10.95" customHeight="1">
      <c r="A6" s="208" t="s">
        <v>304</v>
      </c>
      <c r="B6" s="5" t="s">
        <v>36</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208"/>
      <c r="B7" s="5" t="s">
        <v>37</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38</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31"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285</v>
      </c>
      <c r="B2" t="s">
        <v>305</v>
      </c>
    </row>
    <row r="3" spans="1:3">
      <c r="A3" t="s">
        <v>306</v>
      </c>
      <c r="B3" t="s">
        <v>307</v>
      </c>
    </row>
    <row r="4" spans="1:3">
      <c r="A4" t="s">
        <v>308</v>
      </c>
      <c r="B4" t="s">
        <v>309</v>
      </c>
    </row>
    <row r="5" spans="1:3">
      <c r="A5" t="s">
        <v>310</v>
      </c>
      <c r="B5" t="s">
        <v>311</v>
      </c>
    </row>
    <row r="6" spans="1:3">
      <c r="A6" t="s">
        <v>18</v>
      </c>
      <c r="B6" t="s">
        <v>312</v>
      </c>
    </row>
    <row r="7" spans="1:3">
      <c r="A7" t="s">
        <v>313</v>
      </c>
      <c r="B7" t="s">
        <v>314</v>
      </c>
    </row>
    <row r="8" spans="1:3">
      <c r="A8" t="s">
        <v>315</v>
      </c>
      <c r="B8" t="s">
        <v>316</v>
      </c>
    </row>
    <row r="9" spans="1:3">
      <c r="A9" t="s">
        <v>192</v>
      </c>
      <c r="B9" t="s">
        <v>317</v>
      </c>
    </row>
    <row r="10" spans="1:3">
      <c r="A10" t="s">
        <v>318</v>
      </c>
      <c r="C10" t="s">
        <v>319</v>
      </c>
    </row>
    <row r="11" spans="1:3">
      <c r="A11" t="s">
        <v>320</v>
      </c>
      <c r="B11" t="s">
        <v>321</v>
      </c>
    </row>
    <row r="12" spans="1:3">
      <c r="A12" t="s">
        <v>322</v>
      </c>
      <c r="B12" t="s">
        <v>323</v>
      </c>
    </row>
    <row r="13" spans="1:3">
      <c r="B13" t="s">
        <v>324</v>
      </c>
    </row>
    <row r="15" spans="1:3">
      <c r="B15" t="s">
        <v>325</v>
      </c>
    </row>
    <row r="16" spans="1:3">
      <c r="B16" t="s">
        <v>326</v>
      </c>
    </row>
    <row r="17" spans="1:2">
      <c r="B17" t="s">
        <v>327</v>
      </c>
    </row>
    <row r="18" spans="1:2">
      <c r="A18" t="s">
        <v>328</v>
      </c>
      <c r="B18" t="s">
        <v>329</v>
      </c>
    </row>
    <row r="19" spans="1:2">
      <c r="A19" t="s">
        <v>330</v>
      </c>
      <c r="B19" t="s">
        <v>331</v>
      </c>
    </row>
    <row r="20" spans="1:2">
      <c r="A20" t="s">
        <v>332</v>
      </c>
      <c r="B20" t="s">
        <v>333</v>
      </c>
    </row>
    <row r="21" spans="1:2">
      <c r="A21" t="s">
        <v>334</v>
      </c>
      <c r="B21" t="s">
        <v>335</v>
      </c>
    </row>
    <row r="22" spans="1:2">
      <c r="A22" t="s">
        <v>336</v>
      </c>
      <c r="B22" t="s">
        <v>337</v>
      </c>
    </row>
    <row r="23" spans="1:2">
      <c r="A23" t="s">
        <v>338</v>
      </c>
      <c r="B23" t="s">
        <v>339</v>
      </c>
    </row>
    <row r="24" spans="1:2">
      <c r="A24" t="s">
        <v>340</v>
      </c>
      <c r="B24" t="s">
        <v>341</v>
      </c>
    </row>
    <row r="25" spans="1:2">
      <c r="A25" t="s">
        <v>342</v>
      </c>
      <c r="B25" t="s">
        <v>343</v>
      </c>
    </row>
    <row r="26" spans="1:2">
      <c r="A26" t="s">
        <v>344</v>
      </c>
      <c r="B26" t="s">
        <v>345</v>
      </c>
    </row>
    <row r="27" spans="1:2">
      <c r="A27" t="s">
        <v>346</v>
      </c>
      <c r="B27" t="s">
        <v>347</v>
      </c>
    </row>
    <row r="28" spans="1:2">
      <c r="A28" t="s">
        <v>348</v>
      </c>
      <c r="B28" t="s">
        <v>349</v>
      </c>
    </row>
    <row r="29" spans="1:2">
      <c r="A29" t="s">
        <v>350</v>
      </c>
      <c r="B29" t="s">
        <v>351</v>
      </c>
    </row>
    <row r="30" spans="1:2">
      <c r="A30" t="s">
        <v>352</v>
      </c>
    </row>
    <row r="31" spans="1:2">
      <c r="A31" t="s">
        <v>353</v>
      </c>
      <c r="B31" t="s">
        <v>354</v>
      </c>
    </row>
    <row r="32" spans="1:2">
      <c r="A32" t="s">
        <v>355</v>
      </c>
      <c r="B32" t="s">
        <v>356</v>
      </c>
    </row>
    <row r="33" spans="1:2">
      <c r="A33" t="s">
        <v>357</v>
      </c>
      <c r="B33" t="s">
        <v>358</v>
      </c>
    </row>
    <row r="34" spans="1:2">
      <c r="A34" t="s">
        <v>359</v>
      </c>
      <c r="B34" t="s">
        <v>360</v>
      </c>
    </row>
    <row r="35" spans="1:2">
      <c r="A35" t="s">
        <v>361</v>
      </c>
      <c r="B35" t="s">
        <v>362</v>
      </c>
    </row>
    <row r="36" spans="1:2">
      <c r="A36" t="s">
        <v>363</v>
      </c>
      <c r="B36" t="s">
        <v>364</v>
      </c>
    </row>
    <row r="37" spans="1:2">
      <c r="A37" t="s">
        <v>365</v>
      </c>
    </row>
    <row r="38" spans="1:2">
      <c r="A38" t="s">
        <v>366</v>
      </c>
      <c r="B38" t="s">
        <v>367</v>
      </c>
    </row>
    <row r="39" spans="1:2">
      <c r="A39" t="s">
        <v>368</v>
      </c>
      <c r="B39" t="s">
        <v>369</v>
      </c>
    </row>
    <row r="40" spans="1:2">
      <c r="A40" t="s">
        <v>370</v>
      </c>
      <c r="B40" t="s">
        <v>371</v>
      </c>
    </row>
    <row r="41" spans="1:2">
      <c r="A41" t="s">
        <v>372</v>
      </c>
      <c r="B41" t="s">
        <v>373</v>
      </c>
    </row>
    <row r="42" spans="1:2">
      <c r="A42" t="s">
        <v>374</v>
      </c>
      <c r="B42" t="s">
        <v>375</v>
      </c>
    </row>
    <row r="43" spans="1:2">
      <c r="A43" t="s">
        <v>376</v>
      </c>
      <c r="B43" t="s">
        <v>377</v>
      </c>
    </row>
    <row r="44" spans="1:2">
      <c r="A44" t="s">
        <v>378</v>
      </c>
      <c r="B44" t="s">
        <v>379</v>
      </c>
    </row>
    <row r="46" spans="1:2">
      <c r="A46" t="s">
        <v>380</v>
      </c>
      <c r="B46" s="1" t="s">
        <v>381</v>
      </c>
    </row>
  </sheetData>
  <phoneticPr fontId="31" type="noConversion"/>
  <hyperlinks>
    <hyperlink ref="B46" r:id="rId1"/>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E9" sqref="E9"/>
    </sheetView>
  </sheetViews>
  <sheetFormatPr defaultColWidth="9" defaultRowHeight="15" customHeight="1"/>
  <cols>
    <col min="1" max="1" width="11.44140625" style="2" customWidth="1"/>
    <col min="2" max="2" width="6.77734375" customWidth="1"/>
    <col min="3" max="3" width="5.77734375" customWidth="1"/>
    <col min="4" max="4" width="9" customWidth="1"/>
    <col min="5" max="5" width="8.44140625" customWidth="1"/>
    <col min="6" max="8" width="7.109375" customWidth="1"/>
    <col min="9" max="10" width="7.88671875" customWidth="1"/>
    <col min="11" max="12" width="7.109375" customWidth="1"/>
    <col min="13" max="13" width="6.21875" customWidth="1"/>
    <col min="14" max="16" width="7.109375" customWidth="1"/>
    <col min="17" max="17" width="5.77734375" customWidth="1"/>
    <col min="18" max="18" width="5.77734375" style="130" customWidth="1"/>
    <col min="19" max="19" width="6.33203125" style="130" customWidth="1"/>
    <col min="20" max="24" width="4.109375" customWidth="1"/>
    <col min="25" max="25" width="6" style="131" customWidth="1"/>
    <col min="26" max="26" width="8.21875" style="131" customWidth="1"/>
  </cols>
  <sheetData>
    <row r="1" spans="1:26" s="39" customFormat="1" ht="7.8">
      <c r="A1" s="202" t="s">
        <v>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row>
    <row r="2" spans="1:26" s="125" customFormat="1" ht="35.4" customHeight="1">
      <c r="A2" s="185" t="s">
        <v>55</v>
      </c>
      <c r="B2" s="185"/>
      <c r="C2" s="185"/>
      <c r="D2" s="185"/>
      <c r="E2" s="185"/>
      <c r="F2" s="185"/>
      <c r="G2" s="185"/>
      <c r="H2" s="185"/>
      <c r="I2" s="185"/>
      <c r="J2" s="185"/>
      <c r="K2" s="185"/>
      <c r="L2" s="185"/>
      <c r="M2" s="185"/>
      <c r="N2" s="185"/>
      <c r="O2" s="185"/>
      <c r="P2" s="185"/>
      <c r="Q2" s="185"/>
      <c r="R2" s="185"/>
      <c r="S2" s="185"/>
      <c r="T2" s="185"/>
      <c r="U2" s="185"/>
      <c r="V2" s="185"/>
      <c r="W2" s="185"/>
      <c r="X2" s="185"/>
      <c r="Y2" s="185"/>
      <c r="Z2" s="185"/>
    </row>
    <row r="3" spans="1:26" ht="15" customHeight="1">
      <c r="A3" s="3" t="s">
        <v>2</v>
      </c>
      <c r="B3" s="203" t="s">
        <v>56</v>
      </c>
      <c r="C3" s="203"/>
      <c r="D3" s="203"/>
      <c r="E3" s="203"/>
      <c r="F3" s="203"/>
      <c r="G3" s="203"/>
      <c r="H3" s="203"/>
      <c r="I3" s="203"/>
      <c r="J3" s="203"/>
      <c r="K3" s="203"/>
      <c r="L3" s="203"/>
      <c r="M3" s="203"/>
      <c r="N3" s="203"/>
      <c r="O3" s="203"/>
      <c r="P3" s="203"/>
      <c r="Q3" s="203"/>
      <c r="R3" s="203"/>
      <c r="S3" s="203"/>
      <c r="T3" s="203"/>
      <c r="U3" s="203"/>
      <c r="V3" s="203"/>
      <c r="W3" s="203"/>
      <c r="X3" s="203"/>
      <c r="Y3" s="203"/>
      <c r="Z3" s="203"/>
    </row>
    <row r="4" spans="1:26" ht="60" customHeight="1">
      <c r="A4" s="3" t="s">
        <v>4</v>
      </c>
      <c r="B4" s="189" t="s">
        <v>57</v>
      </c>
      <c r="C4" s="189"/>
      <c r="D4" s="189"/>
      <c r="E4" s="189"/>
      <c r="F4" s="189"/>
      <c r="G4" s="189"/>
      <c r="H4" s="189"/>
      <c r="I4" s="189"/>
      <c r="J4" s="189"/>
      <c r="K4" s="189"/>
      <c r="L4" s="189"/>
      <c r="M4" s="189"/>
      <c r="N4" s="189"/>
      <c r="O4" s="189"/>
      <c r="P4" s="189"/>
      <c r="Q4" s="189"/>
      <c r="R4" s="189"/>
      <c r="S4" s="189"/>
      <c r="T4" s="189"/>
      <c r="U4" s="189"/>
      <c r="V4" s="189"/>
      <c r="W4" s="189"/>
      <c r="X4" s="189"/>
      <c r="Y4" s="189"/>
      <c r="Z4" s="189"/>
    </row>
    <row r="5" spans="1:26" ht="15" customHeight="1">
      <c r="A5" s="3" t="s">
        <v>6</v>
      </c>
      <c r="B5" s="187" t="s">
        <v>58</v>
      </c>
      <c r="C5" s="187"/>
      <c r="D5" s="187"/>
      <c r="E5" s="187"/>
      <c r="F5" s="187"/>
      <c r="G5" s="187"/>
      <c r="H5" s="187"/>
      <c r="I5" s="187"/>
      <c r="J5" s="187"/>
      <c r="K5" s="187"/>
      <c r="L5" s="187"/>
      <c r="M5" s="187"/>
      <c r="N5" s="187"/>
      <c r="O5" s="187"/>
      <c r="P5" s="187"/>
      <c r="Q5" s="187"/>
      <c r="R5" s="187"/>
      <c r="S5" s="187"/>
      <c r="T5" s="187"/>
      <c r="U5" s="187"/>
      <c r="V5" s="187"/>
      <c r="W5" s="187"/>
      <c r="X5" s="187"/>
      <c r="Y5" s="187"/>
      <c r="Z5" s="187"/>
    </row>
    <row r="6" spans="1:26" s="126" customFormat="1" ht="15" customHeight="1">
      <c r="A6" s="132"/>
      <c r="B6" s="132"/>
      <c r="C6" s="25" t="s">
        <v>9</v>
      </c>
      <c r="D6" s="25" t="s">
        <v>10</v>
      </c>
      <c r="E6" s="25" t="s">
        <v>11</v>
      </c>
      <c r="F6" s="25" t="s">
        <v>59</v>
      </c>
      <c r="G6" s="25" t="s">
        <v>24</v>
      </c>
      <c r="H6" s="25" t="s">
        <v>60</v>
      </c>
      <c r="I6" s="25" t="s">
        <v>61</v>
      </c>
      <c r="J6" s="25" t="s">
        <v>62</v>
      </c>
      <c r="K6" s="25" t="s">
        <v>14</v>
      </c>
      <c r="L6" s="25" t="s">
        <v>13</v>
      </c>
      <c r="M6" s="25" t="s">
        <v>15</v>
      </c>
      <c r="N6" s="25" t="s">
        <v>63</v>
      </c>
      <c r="O6" s="25" t="s">
        <v>18</v>
      </c>
      <c r="P6" s="25" t="s">
        <v>19</v>
      </c>
      <c r="Q6" s="25" t="s">
        <v>25</v>
      </c>
      <c r="R6" s="140" t="s">
        <v>26</v>
      </c>
      <c r="S6" s="140" t="s">
        <v>27</v>
      </c>
      <c r="T6" s="6" t="s">
        <v>28</v>
      </c>
      <c r="U6" s="6" t="s">
        <v>29</v>
      </c>
      <c r="V6" s="6" t="s">
        <v>30</v>
      </c>
      <c r="W6" s="6" t="s">
        <v>31</v>
      </c>
      <c r="X6" s="6" t="s">
        <v>32</v>
      </c>
      <c r="Y6" s="146" t="s">
        <v>33</v>
      </c>
      <c r="Z6" s="146" t="s">
        <v>34</v>
      </c>
    </row>
    <row r="7" spans="1:26" s="127" customFormat="1" ht="15" customHeight="1">
      <c r="A7" s="208" t="s">
        <v>64</v>
      </c>
      <c r="B7" s="133" t="s">
        <v>36</v>
      </c>
      <c r="C7" s="133">
        <v>1.4</v>
      </c>
      <c r="D7" s="133">
        <v>2</v>
      </c>
      <c r="E7" s="133">
        <v>1.1000000000000001</v>
      </c>
      <c r="F7" s="133">
        <v>1</v>
      </c>
      <c r="G7" s="133">
        <v>1.65</v>
      </c>
      <c r="H7" s="133">
        <v>1</v>
      </c>
      <c r="I7" s="133">
        <v>0.6</v>
      </c>
      <c r="J7" s="133">
        <v>1.8</v>
      </c>
      <c r="K7" s="133">
        <v>4.5999999999999996</v>
      </c>
      <c r="L7" s="133">
        <v>5</v>
      </c>
      <c r="M7" s="133">
        <v>4</v>
      </c>
      <c r="N7" s="133">
        <v>6.4</v>
      </c>
      <c r="O7" s="133">
        <v>1.78</v>
      </c>
      <c r="P7" s="133">
        <v>2.5</v>
      </c>
      <c r="Q7" s="133">
        <v>1.6</v>
      </c>
      <c r="R7" s="141"/>
      <c r="S7" s="141"/>
      <c r="T7" s="133">
        <v>1.2</v>
      </c>
      <c r="U7" s="133">
        <v>0.5</v>
      </c>
      <c r="V7" s="133">
        <v>10</v>
      </c>
      <c r="W7" s="133">
        <v>0.8</v>
      </c>
      <c r="X7" s="133">
        <v>5</v>
      </c>
      <c r="Y7" s="147"/>
      <c r="Z7" s="148">
        <v>0.1</v>
      </c>
    </row>
    <row r="8" spans="1:26" s="128" customFormat="1" ht="15" customHeight="1">
      <c r="A8" s="208"/>
      <c r="B8" s="134" t="s">
        <v>37</v>
      </c>
      <c r="C8" s="134">
        <v>55</v>
      </c>
      <c r="D8" s="134">
        <v>25</v>
      </c>
      <c r="E8" s="134">
        <v>9.5</v>
      </c>
      <c r="F8" s="134">
        <v>1</v>
      </c>
      <c r="G8" s="134">
        <v>0.4</v>
      </c>
      <c r="H8" s="135">
        <v>0.5</v>
      </c>
      <c r="I8" s="135">
        <v>1.2</v>
      </c>
      <c r="J8" s="135">
        <v>1</v>
      </c>
      <c r="K8" s="135">
        <v>0.4</v>
      </c>
      <c r="L8" s="135">
        <v>0.4</v>
      </c>
      <c r="M8" s="135">
        <v>0.5</v>
      </c>
      <c r="N8" s="135">
        <v>0.3</v>
      </c>
      <c r="O8" s="134">
        <v>0.3</v>
      </c>
      <c r="P8" s="134">
        <v>1.5</v>
      </c>
      <c r="Q8" s="134">
        <v>3</v>
      </c>
      <c r="R8" s="142">
        <f>SUM(C8:Q8)</f>
        <v>100.00000000000001</v>
      </c>
      <c r="S8" s="143">
        <f>C8*C7+D8*D7+E8*E7+F8*F7+G8*G7+H8*H7+I8*I7+K8*K7+L8*L7+M8*M7+N8*N7+O7*O8+P7*P8+Q7*Q8</f>
        <v>157.17399999999998</v>
      </c>
      <c r="T8" s="109">
        <v>1.25</v>
      </c>
      <c r="U8" s="109">
        <v>7</v>
      </c>
      <c r="V8" s="109">
        <v>1</v>
      </c>
      <c r="W8" s="109">
        <v>1.3</v>
      </c>
      <c r="X8" s="109">
        <v>1</v>
      </c>
      <c r="Y8" s="149">
        <f>S8+T8*T7+U8*U7+V8*V7+W8*W7+X8*X7</f>
        <v>178.21399999999997</v>
      </c>
      <c r="Z8" s="150">
        <f>Y8*Z7+Y8</f>
        <v>196.03539999999998</v>
      </c>
    </row>
    <row r="9" spans="1:26" s="129" customFormat="1" ht="15" customHeight="1">
      <c r="A9" s="25" t="s">
        <v>38</v>
      </c>
      <c r="B9" s="136">
        <v>100</v>
      </c>
      <c r="C9" s="137">
        <f>B9/100*C8</f>
        <v>55</v>
      </c>
      <c r="D9" s="137">
        <f>B9/100*D8</f>
        <v>25</v>
      </c>
      <c r="E9" s="137">
        <f>B9/100*E8</f>
        <v>9.5</v>
      </c>
      <c r="F9" s="137">
        <f>B9/100*F8</f>
        <v>1</v>
      </c>
      <c r="G9" s="137">
        <f>B9/100*G8</f>
        <v>0.4</v>
      </c>
      <c r="H9" s="137">
        <f>B9/100*H8</f>
        <v>0.5</v>
      </c>
      <c r="I9" s="137">
        <f>B9/100*I8</f>
        <v>1.2</v>
      </c>
      <c r="J9" s="137">
        <f>B9/100*J8</f>
        <v>1</v>
      </c>
      <c r="K9" s="137">
        <f>B9/100*K8</f>
        <v>0.4</v>
      </c>
      <c r="L9" s="137">
        <f>B9/100*L8</f>
        <v>0.4</v>
      </c>
      <c r="M9" s="137">
        <f>B9/100*M8</f>
        <v>0.5</v>
      </c>
      <c r="N9" s="137">
        <f>B9/100*N8</f>
        <v>0.3</v>
      </c>
      <c r="O9" s="137">
        <f>B9/100*O8</f>
        <v>0.3</v>
      </c>
      <c r="P9" s="137">
        <f>B9/100*P8</f>
        <v>1.5</v>
      </c>
      <c r="Q9" s="137">
        <f>B9/100*Q8</f>
        <v>3</v>
      </c>
      <c r="R9" s="144">
        <f>SUM(C9:Q9)</f>
        <v>100.00000000000001</v>
      </c>
      <c r="S9" s="143">
        <f>C9*C7+D9*D7+E9*E7+F9*F7+G9*G7+H9*H7+I9*I7+K9*K7+L9*L7+M9*M7+N9*N7+O7*O9+P7*P9+Q7*Q9</f>
        <v>157.17399999999998</v>
      </c>
      <c r="T9" s="109">
        <f>B9/100*T8</f>
        <v>1.25</v>
      </c>
      <c r="U9" s="109">
        <f>B9/100*U8</f>
        <v>7</v>
      </c>
      <c r="V9" s="109">
        <f>B9/100*V8</f>
        <v>1</v>
      </c>
      <c r="W9" s="109">
        <f>B9/100*W8</f>
        <v>1.3</v>
      </c>
      <c r="X9" s="109">
        <f>B9/100*X8</f>
        <v>1</v>
      </c>
      <c r="Y9" s="149">
        <f>S9+T9*T7+U9*U7+V9*V7+W9*W7+X9*X7</f>
        <v>178.21399999999997</v>
      </c>
      <c r="Z9" s="146">
        <f>Y9*Z7+Y9</f>
        <v>196.03539999999998</v>
      </c>
    </row>
    <row r="10" spans="1:26" s="129" customFormat="1" ht="15" customHeight="1">
      <c r="A10" s="25" t="s">
        <v>65</v>
      </c>
      <c r="B10" s="136"/>
      <c r="C10" s="137"/>
      <c r="D10" s="137">
        <v>45.5</v>
      </c>
      <c r="E10" s="137">
        <v>17.37</v>
      </c>
      <c r="F10" s="137">
        <v>1.8</v>
      </c>
      <c r="G10" s="137">
        <v>0.73</v>
      </c>
      <c r="H10" s="137">
        <v>0.9</v>
      </c>
      <c r="I10" s="137">
        <v>2.2000000000000002</v>
      </c>
      <c r="J10" s="137">
        <v>1.8</v>
      </c>
      <c r="K10" s="137">
        <v>0.75</v>
      </c>
      <c r="L10" s="137">
        <v>0.75</v>
      </c>
      <c r="M10" s="137">
        <v>0.9</v>
      </c>
      <c r="N10" s="137">
        <v>0.55000000000000004</v>
      </c>
      <c r="O10" s="137">
        <v>0.55000000000000004</v>
      </c>
      <c r="P10" s="137">
        <v>2.7</v>
      </c>
      <c r="Q10" s="137">
        <v>5.5</v>
      </c>
      <c r="R10" s="144">
        <f>SUM(D10:Q10)</f>
        <v>82.000000000000014</v>
      </c>
      <c r="S10" s="143">
        <f>C10*C7+D10*D7+E10*E7+F10*F7+G10*G7+H10*H7+I10*I7+K10*K7+L10*L7+M10*M7+N10*N7+O7*O10+P7*P10+Q7*Q10</f>
        <v>146.18050000000002</v>
      </c>
      <c r="T10" s="109">
        <v>1.25</v>
      </c>
      <c r="U10" s="109">
        <v>7</v>
      </c>
      <c r="V10" s="109">
        <v>1</v>
      </c>
      <c r="W10" s="109">
        <v>1.3</v>
      </c>
      <c r="X10" s="109">
        <v>1</v>
      </c>
      <c r="Y10" s="149">
        <f>S10+T10*T7+U10*U7+V10*V7+W10*W7+X10*X7</f>
        <v>167.22050000000002</v>
      </c>
      <c r="Z10" s="146">
        <f>Y10*Z7+Y10</f>
        <v>183.94255000000001</v>
      </c>
    </row>
    <row r="11" spans="1:26" s="129" customFormat="1" ht="15" customHeight="1">
      <c r="A11" s="25" t="s">
        <v>66</v>
      </c>
      <c r="B11" s="136">
        <v>100</v>
      </c>
      <c r="C11" s="136">
        <f>B11</f>
        <v>100</v>
      </c>
      <c r="D11" s="138" t="s">
        <v>67</v>
      </c>
      <c r="E11" s="136">
        <f>B11/100*82</f>
        <v>82</v>
      </c>
      <c r="F11" s="139" t="s">
        <v>68</v>
      </c>
      <c r="G11" s="137"/>
      <c r="H11" s="137"/>
      <c r="I11" s="137"/>
      <c r="J11" s="137"/>
      <c r="K11" s="137"/>
      <c r="L11" s="137"/>
      <c r="M11" s="137"/>
      <c r="N11" s="137"/>
      <c r="O11" s="137"/>
      <c r="P11" s="137"/>
      <c r="Q11" s="137"/>
      <c r="R11" s="144"/>
      <c r="S11" s="143">
        <f>C11*C7+E11*(S10/R10)</f>
        <v>286.18049999999999</v>
      </c>
      <c r="T11" s="109">
        <f>(C11+E11)/80</f>
        <v>2.2749999999999999</v>
      </c>
      <c r="U11" s="109">
        <f>(C11+E11)/100*7</f>
        <v>12.74</v>
      </c>
      <c r="V11" s="109">
        <f>(C11+E11)/100</f>
        <v>1.82</v>
      </c>
      <c r="W11" s="109">
        <f>(C11+E11)/100</f>
        <v>1.82</v>
      </c>
      <c r="X11" s="109">
        <f>(C11+E11)/100</f>
        <v>1.82</v>
      </c>
      <c r="Y11" s="149">
        <f>C11*C7+E11*(S10/R10)+T11*T7+U11*U7+V11*V7+W11*W7+X11*X7</f>
        <v>324.03650000000005</v>
      </c>
      <c r="Z11" s="146">
        <f>Y11*Z7+Y11</f>
        <v>356.44015000000007</v>
      </c>
    </row>
    <row r="12" spans="1:26" s="129" customFormat="1" ht="15" customHeight="1">
      <c r="A12" s="25" t="s">
        <v>69</v>
      </c>
      <c r="B12" s="136">
        <f>E11</f>
        <v>82</v>
      </c>
      <c r="C12" s="137"/>
      <c r="D12" s="137">
        <f>B12/82*D10</f>
        <v>45.5</v>
      </c>
      <c r="E12" s="137">
        <f>B12/82*E10</f>
        <v>17.37</v>
      </c>
      <c r="F12" s="137">
        <f>B12/82*F10</f>
        <v>1.8</v>
      </c>
      <c r="G12" s="137">
        <f>B12/82*G10</f>
        <v>0.73</v>
      </c>
      <c r="H12" s="137">
        <f>B12/82*H10</f>
        <v>0.9</v>
      </c>
      <c r="I12" s="137">
        <f>B12/82*I10</f>
        <v>2.2000000000000002</v>
      </c>
      <c r="J12" s="137">
        <f>B12/82*J10</f>
        <v>1.8</v>
      </c>
      <c r="K12" s="137">
        <f>B12/82*K10</f>
        <v>0.75</v>
      </c>
      <c r="L12" s="137">
        <f>B12/82*L10</f>
        <v>0.75</v>
      </c>
      <c r="M12" s="137">
        <f>B12/82*M10</f>
        <v>0.9</v>
      </c>
      <c r="N12" s="137">
        <f>B12/82*N10</f>
        <v>0.55000000000000004</v>
      </c>
      <c r="O12" s="137">
        <f>B12/82*O10</f>
        <v>0.55000000000000004</v>
      </c>
      <c r="P12" s="137">
        <f>B12/82*P10</f>
        <v>2.7</v>
      </c>
      <c r="Q12" s="137">
        <f>B12/82*Q10</f>
        <v>5.5</v>
      </c>
      <c r="R12" s="144">
        <f>SUM(D12:Q12)</f>
        <v>82.000000000000014</v>
      </c>
      <c r="S12" s="143">
        <f>C12*C7+D12*D7+E12*E7+F12*F7+G12*G7+H12*H7+I12*I7+K12*K7+L12*L7+M12*M7+N12*N7+O7*O12+P7*P12+Q7*Q12</f>
        <v>146.18050000000002</v>
      </c>
      <c r="T12" s="109">
        <v>1.25</v>
      </c>
      <c r="U12" s="109">
        <v>7</v>
      </c>
      <c r="V12" s="109">
        <v>1</v>
      </c>
      <c r="W12" s="109">
        <v>1.3</v>
      </c>
      <c r="X12" s="109">
        <v>1</v>
      </c>
      <c r="Y12" s="149">
        <f>S12+T12*T7+U12*U7+V12*V7+W12*W7+X12*X7</f>
        <v>167.22050000000002</v>
      </c>
      <c r="Z12" s="146">
        <f>Y12*Z7+Y12</f>
        <v>183.94255000000001</v>
      </c>
    </row>
    <row r="13" spans="1:26" s="39" customFormat="1" ht="7.8">
      <c r="A13" s="204" t="s">
        <v>70</v>
      </c>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row>
    <row r="14" spans="1:26" s="39" customFormat="1" ht="7.8">
      <c r="A14" s="205" t="s">
        <v>71</v>
      </c>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row>
    <row r="15" spans="1:26" s="39" customFormat="1" ht="7.8">
      <c r="A15" s="202" t="s">
        <v>0</v>
      </c>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row>
    <row r="16" spans="1:26" s="125" customFormat="1" ht="35.4" customHeight="1">
      <c r="A16" s="185" t="s">
        <v>72</v>
      </c>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row>
    <row r="17" spans="1:26" ht="15" customHeight="1">
      <c r="A17" s="3" t="s">
        <v>2</v>
      </c>
      <c r="B17" s="203" t="s">
        <v>56</v>
      </c>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row>
    <row r="18" spans="1:26" ht="15" customHeight="1">
      <c r="A18" s="3" t="s">
        <v>6</v>
      </c>
      <c r="B18" s="207" t="s">
        <v>58</v>
      </c>
      <c r="C18" s="187"/>
      <c r="D18" s="187"/>
      <c r="E18" s="187"/>
      <c r="F18" s="187"/>
      <c r="G18" s="187"/>
      <c r="H18" s="187"/>
      <c r="I18" s="187"/>
      <c r="J18" s="187"/>
      <c r="K18" s="187"/>
      <c r="L18" s="187"/>
      <c r="M18" s="187"/>
      <c r="N18" s="187"/>
      <c r="O18" s="187"/>
      <c r="P18" s="187"/>
      <c r="Q18" s="187"/>
      <c r="R18" s="187"/>
      <c r="S18" s="187"/>
      <c r="T18" s="187"/>
      <c r="U18" s="187"/>
      <c r="V18" s="187"/>
      <c r="W18" s="187"/>
      <c r="X18" s="187"/>
      <c r="Y18" s="187"/>
      <c r="Z18" s="187"/>
    </row>
    <row r="19" spans="1:26" s="126" customFormat="1" ht="15" customHeight="1">
      <c r="A19" s="132"/>
      <c r="B19" s="132"/>
      <c r="C19" s="25" t="s">
        <v>9</v>
      </c>
      <c r="D19" s="25" t="s">
        <v>10</v>
      </c>
      <c r="E19" s="25" t="s">
        <v>11</v>
      </c>
      <c r="F19" s="25" t="s">
        <v>59</v>
      </c>
      <c r="G19" s="25" t="s">
        <v>24</v>
      </c>
      <c r="H19" s="25" t="s">
        <v>60</v>
      </c>
      <c r="I19" s="25" t="s">
        <v>61</v>
      </c>
      <c r="J19" s="25" t="s">
        <v>62</v>
      </c>
      <c r="K19" s="25" t="s">
        <v>14</v>
      </c>
      <c r="L19" s="25" t="s">
        <v>13</v>
      </c>
      <c r="M19" s="25" t="s">
        <v>15</v>
      </c>
      <c r="N19" s="25" t="s">
        <v>63</v>
      </c>
      <c r="O19" s="25" t="s">
        <v>18</v>
      </c>
      <c r="P19" s="25" t="s">
        <v>19</v>
      </c>
      <c r="Q19" s="25" t="s">
        <v>25</v>
      </c>
      <c r="R19" s="140" t="s">
        <v>26</v>
      </c>
      <c r="S19" s="140" t="s">
        <v>27</v>
      </c>
      <c r="T19" s="6" t="s">
        <v>28</v>
      </c>
      <c r="U19" s="6" t="s">
        <v>29</v>
      </c>
      <c r="V19" s="6" t="s">
        <v>30</v>
      </c>
      <c r="W19" s="6" t="s">
        <v>31</v>
      </c>
      <c r="X19" s="6" t="s">
        <v>32</v>
      </c>
      <c r="Y19" s="146" t="s">
        <v>33</v>
      </c>
      <c r="Z19" s="146" t="s">
        <v>34</v>
      </c>
    </row>
    <row r="20" spans="1:26" s="127" customFormat="1" ht="15" customHeight="1">
      <c r="A20" s="208" t="s">
        <v>64</v>
      </c>
      <c r="B20" s="133" t="s">
        <v>36</v>
      </c>
      <c r="C20" s="133">
        <v>1.4</v>
      </c>
      <c r="D20" s="133">
        <v>2</v>
      </c>
      <c r="E20" s="133">
        <v>1.1000000000000001</v>
      </c>
      <c r="F20" s="133">
        <v>1</v>
      </c>
      <c r="G20" s="133">
        <v>1.65</v>
      </c>
      <c r="H20" s="133">
        <v>1</v>
      </c>
      <c r="I20" s="133">
        <v>0.6</v>
      </c>
      <c r="J20" s="133">
        <v>1.8</v>
      </c>
      <c r="K20" s="133">
        <v>4.5999999999999996</v>
      </c>
      <c r="L20" s="133">
        <v>5</v>
      </c>
      <c r="M20" s="133">
        <v>4</v>
      </c>
      <c r="N20" s="133">
        <v>6.4</v>
      </c>
      <c r="O20" s="133">
        <v>1.78</v>
      </c>
      <c r="P20" s="133">
        <v>2.5</v>
      </c>
      <c r="Q20" s="133">
        <v>1.6</v>
      </c>
      <c r="R20" s="141"/>
      <c r="S20" s="141"/>
      <c r="T20" s="133">
        <v>1.2</v>
      </c>
      <c r="U20" s="133">
        <v>0.5</v>
      </c>
      <c r="V20" s="133">
        <v>10</v>
      </c>
      <c r="W20" s="133">
        <v>0.8</v>
      </c>
      <c r="X20" s="133">
        <v>5</v>
      </c>
      <c r="Y20" s="147"/>
      <c r="Z20" s="148">
        <v>0.1</v>
      </c>
    </row>
    <row r="21" spans="1:26" s="128" customFormat="1" ht="15" customHeight="1">
      <c r="A21" s="208"/>
      <c r="B21" s="134" t="s">
        <v>37</v>
      </c>
      <c r="C21" s="134">
        <v>55</v>
      </c>
      <c r="D21" s="134">
        <v>25</v>
      </c>
      <c r="E21" s="134">
        <v>9.5</v>
      </c>
      <c r="F21" s="134">
        <v>1</v>
      </c>
      <c r="G21" s="134">
        <v>0.4</v>
      </c>
      <c r="H21" s="135">
        <v>0.5</v>
      </c>
      <c r="I21" s="135">
        <v>1.2</v>
      </c>
      <c r="J21" s="135">
        <v>1</v>
      </c>
      <c r="K21" s="135">
        <v>0.4</v>
      </c>
      <c r="L21" s="135">
        <v>0.4</v>
      </c>
      <c r="M21" s="135">
        <v>0.5</v>
      </c>
      <c r="N21" s="135">
        <v>0.3</v>
      </c>
      <c r="O21" s="134">
        <v>0.3</v>
      </c>
      <c r="P21" s="134">
        <v>1.5</v>
      </c>
      <c r="Q21" s="134">
        <v>3</v>
      </c>
      <c r="R21" s="142">
        <f>SUM(C21:Q21)</f>
        <v>100.00000000000001</v>
      </c>
      <c r="S21" s="145">
        <f>C21*C20+D21*D20+E21*E20+F21*F20+G21*G20+H21*H20+I21*I20+K21*K20+L21*L20+M21*M20+N21*N20+O20*O21+P20*P21+Q20*Q21</f>
        <v>157.17399999999998</v>
      </c>
      <c r="T21" s="109">
        <v>1.25</v>
      </c>
      <c r="U21" s="109">
        <v>7</v>
      </c>
      <c r="V21" s="109">
        <v>1</v>
      </c>
      <c r="W21" s="109">
        <v>1.3</v>
      </c>
      <c r="X21" s="109">
        <v>1</v>
      </c>
      <c r="Y21" s="149">
        <f>S21+T21*T20+U21*U20+V21*V20+W21*W20+X21*X20</f>
        <v>178.21399999999997</v>
      </c>
      <c r="Z21" s="150">
        <f>Y21*Z20+Y21</f>
        <v>196.03539999999998</v>
      </c>
    </row>
    <row r="22" spans="1:26" s="129" customFormat="1" ht="15" customHeight="1">
      <c r="A22" s="25" t="s">
        <v>38</v>
      </c>
      <c r="B22" s="136">
        <v>200</v>
      </c>
      <c r="C22" s="137">
        <f>B22/100*C21</f>
        <v>110</v>
      </c>
      <c r="D22" s="137">
        <f>B22/100*D21</f>
        <v>50</v>
      </c>
      <c r="E22" s="137">
        <f>B22/100*E21</f>
        <v>19</v>
      </c>
      <c r="F22" s="137">
        <f>B22/100*F21</f>
        <v>2</v>
      </c>
      <c r="G22" s="137">
        <f>B22/100*G21</f>
        <v>0.8</v>
      </c>
      <c r="H22" s="137">
        <f>B22/100*H21</f>
        <v>1</v>
      </c>
      <c r="I22" s="137">
        <f>B22/100*I21</f>
        <v>2.4</v>
      </c>
      <c r="J22" s="137">
        <f>B22/100*J21</f>
        <v>2</v>
      </c>
      <c r="K22" s="137">
        <f>B22/100*K21</f>
        <v>0.8</v>
      </c>
      <c r="L22" s="137">
        <f>B22/100*L21</f>
        <v>0.8</v>
      </c>
      <c r="M22" s="137">
        <f>B22/100*M21</f>
        <v>1</v>
      </c>
      <c r="N22" s="137">
        <f>B22/100*N21</f>
        <v>0.6</v>
      </c>
      <c r="O22" s="137">
        <f>B22/100*O21</f>
        <v>0.6</v>
      </c>
      <c r="P22" s="137">
        <f>B22/100*P21</f>
        <v>3</v>
      </c>
      <c r="Q22" s="137">
        <f>B22/100*Q21</f>
        <v>6</v>
      </c>
      <c r="R22" s="144">
        <f>SUM(C22:Q22)</f>
        <v>200.00000000000003</v>
      </c>
      <c r="S22" s="145">
        <f>C22*C20+D22*D20+E22*E20+F22*F20+G22*G20+H22*H20+I22*I20+K22*K20+L22*L20+M22*M20+N22*N20+O20*O22+P20*P22+Q20*Q22</f>
        <v>314.34799999999996</v>
      </c>
      <c r="T22" s="109">
        <f>B22/100*T21</f>
        <v>2.5</v>
      </c>
      <c r="U22" s="109">
        <f>B22/100*U21</f>
        <v>14</v>
      </c>
      <c r="V22" s="109">
        <f>B22/100*V21</f>
        <v>2</v>
      </c>
      <c r="W22" s="109">
        <f>B22/100*W21</f>
        <v>2.6</v>
      </c>
      <c r="X22" s="109">
        <f>B22/100*X21</f>
        <v>2</v>
      </c>
      <c r="Y22" s="149">
        <f>S22+T22*T20+U22*U20+V22*V20+W22*W20+X22*X20</f>
        <v>356.42799999999994</v>
      </c>
      <c r="Z22" s="146">
        <f>Y22*Z20+Y22</f>
        <v>392.07079999999996</v>
      </c>
    </row>
    <row r="23" spans="1:26" s="129" customFormat="1" ht="15" customHeight="1">
      <c r="A23" s="25" t="s">
        <v>65</v>
      </c>
      <c r="B23" s="136"/>
      <c r="C23" s="137"/>
      <c r="D23" s="137">
        <v>45.5</v>
      </c>
      <c r="E23" s="137">
        <v>17.37</v>
      </c>
      <c r="F23" s="137">
        <v>1.8</v>
      </c>
      <c r="G23" s="137">
        <v>0.73</v>
      </c>
      <c r="H23" s="137">
        <v>0.9</v>
      </c>
      <c r="I23" s="137">
        <v>2.2000000000000002</v>
      </c>
      <c r="J23" s="137">
        <v>1.8</v>
      </c>
      <c r="K23" s="137">
        <v>0.75</v>
      </c>
      <c r="L23" s="137">
        <v>0.75</v>
      </c>
      <c r="M23" s="137">
        <v>0.9</v>
      </c>
      <c r="N23" s="137">
        <v>0.55000000000000004</v>
      </c>
      <c r="O23" s="137">
        <v>0.55000000000000004</v>
      </c>
      <c r="P23" s="137">
        <v>2.7</v>
      </c>
      <c r="Q23" s="137">
        <v>5.5</v>
      </c>
      <c r="R23" s="144">
        <f>SUM(D23:Q23)</f>
        <v>82.000000000000014</v>
      </c>
      <c r="S23" s="145">
        <f>C23*C20+D23*D20+E23*E20+F23*F20+G23*G20+H23*H20+I23*I20+K23*K20+L23*L20+M23*M20+N23*N20+O20*O23+P20*P23+Q20*Q23</f>
        <v>146.18050000000002</v>
      </c>
      <c r="T23" s="109">
        <v>1.25</v>
      </c>
      <c r="U23" s="109">
        <v>7</v>
      </c>
      <c r="V23" s="109">
        <v>1</v>
      </c>
      <c r="W23" s="109">
        <v>1.3</v>
      </c>
      <c r="X23" s="109">
        <v>1</v>
      </c>
      <c r="Y23" s="149">
        <f>S23+T23*T20+U23*U20+V23*V20+W23*W20+X23*X20</f>
        <v>167.22050000000002</v>
      </c>
      <c r="Z23" s="146">
        <f>Y23*Z20+Y23</f>
        <v>183.94255000000001</v>
      </c>
    </row>
    <row r="24" spans="1:26" s="129" customFormat="1" ht="15" customHeight="1">
      <c r="A24" s="25" t="s">
        <v>66</v>
      </c>
      <c r="B24" s="136">
        <v>200</v>
      </c>
      <c r="C24" s="136">
        <f>B24</f>
        <v>200</v>
      </c>
      <c r="D24" s="138" t="s">
        <v>67</v>
      </c>
      <c r="E24" s="136">
        <f>B24/100*82</f>
        <v>164</v>
      </c>
      <c r="F24" s="139" t="s">
        <v>68</v>
      </c>
      <c r="G24" s="137"/>
      <c r="H24" s="137"/>
      <c r="I24" s="137"/>
      <c r="J24" s="137"/>
      <c r="K24" s="137"/>
      <c r="L24" s="137"/>
      <c r="M24" s="137"/>
      <c r="N24" s="137"/>
      <c r="O24" s="137"/>
      <c r="P24" s="137"/>
      <c r="Q24" s="137"/>
      <c r="R24" s="144"/>
      <c r="S24" s="145">
        <f>C24*C20+E24*(S23/R23)</f>
        <v>572.36099999999999</v>
      </c>
      <c r="T24" s="109">
        <f>(C24+E24)/80</f>
        <v>4.55</v>
      </c>
      <c r="U24" s="109">
        <f>(C24+E24)/100*7</f>
        <v>25.48</v>
      </c>
      <c r="V24" s="109">
        <f>(C24+E24)/100</f>
        <v>3.64</v>
      </c>
      <c r="W24" s="109">
        <f>(C24+E24)/100</f>
        <v>3.64</v>
      </c>
      <c r="X24" s="109">
        <f>(C24+E24)/100</f>
        <v>3.64</v>
      </c>
      <c r="Y24" s="149">
        <f>C24*C20+E24*(S23/R23)+T24*T20+U24*U20+V24*V20+W24*W20+X24*X20</f>
        <v>648.07300000000009</v>
      </c>
      <c r="Z24" s="146">
        <f>Y24*Z20+Y24</f>
        <v>712.88030000000015</v>
      </c>
    </row>
    <row r="25" spans="1:26" s="129" customFormat="1" ht="15" customHeight="1">
      <c r="A25" s="25" t="s">
        <v>69</v>
      </c>
      <c r="B25" s="136">
        <f>E24</f>
        <v>164</v>
      </c>
      <c r="C25" s="137"/>
      <c r="D25" s="137">
        <f>B25/82*D23</f>
        <v>91</v>
      </c>
      <c r="E25" s="137">
        <f>B25/82*E23</f>
        <v>34.74</v>
      </c>
      <c r="F25" s="137">
        <f>B25/82*F23</f>
        <v>3.6</v>
      </c>
      <c r="G25" s="137">
        <f>B25/82*G23</f>
        <v>1.46</v>
      </c>
      <c r="H25" s="137">
        <f>B25/82*H23</f>
        <v>1.8</v>
      </c>
      <c r="I25" s="137">
        <f>B25/82*I23</f>
        <v>4.4000000000000004</v>
      </c>
      <c r="J25" s="137">
        <f>B25/82*J23</f>
        <v>3.6</v>
      </c>
      <c r="K25" s="137">
        <f>B25/82*K23</f>
        <v>1.5</v>
      </c>
      <c r="L25" s="137">
        <f>B25/82*L23</f>
        <v>1.5</v>
      </c>
      <c r="M25" s="137">
        <f>B25/82*M23</f>
        <v>1.8</v>
      </c>
      <c r="N25" s="137">
        <f>B25/82*N23</f>
        <v>1.1000000000000001</v>
      </c>
      <c r="O25" s="137">
        <f>B25/82*O23</f>
        <v>1.1000000000000001</v>
      </c>
      <c r="P25" s="137">
        <f>B25/82*P23</f>
        <v>5.4</v>
      </c>
      <c r="Q25" s="137">
        <f>B25/82*Q23</f>
        <v>11</v>
      </c>
      <c r="R25" s="144">
        <f>SUM(D25:Q25)</f>
        <v>164.00000000000003</v>
      </c>
      <c r="S25" s="145">
        <f>C25*C20+D25*D20+E25*E20+F25*F20+G25*G20+H25*H20+I25*I20+K25*K20+L25*L20+M25*M20+N25*N20+O20*O25+P20*P25+Q20*Q25</f>
        <v>292.36100000000005</v>
      </c>
      <c r="T25" s="109">
        <v>1.25</v>
      </c>
      <c r="U25" s="109">
        <v>7</v>
      </c>
      <c r="V25" s="109">
        <v>1</v>
      </c>
      <c r="W25" s="109">
        <v>1.3</v>
      </c>
      <c r="X25" s="109">
        <v>1</v>
      </c>
      <c r="Y25" s="149">
        <f>S25+T25*T20+U25*U20+V25*V20+W25*W20+X25*X20</f>
        <v>313.40100000000007</v>
      </c>
      <c r="Z25" s="146">
        <f>Y25*Z20+Y25</f>
        <v>344.74110000000007</v>
      </c>
    </row>
    <row r="26" spans="1:26" s="39" customFormat="1" ht="7.8">
      <c r="A26" s="204" t="s">
        <v>73</v>
      </c>
      <c r="B26" s="204"/>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row>
    <row r="27" spans="1:26" s="39" customFormat="1" ht="7.8">
      <c r="A27" s="205" t="s">
        <v>71</v>
      </c>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row>
    <row r="28" spans="1:26" s="39" customFormat="1" ht="7.8">
      <c r="A28" s="202" t="s">
        <v>0</v>
      </c>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row>
    <row r="29" spans="1:26" s="125" customFormat="1" ht="35.4" customHeight="1">
      <c r="A29" s="185" t="s">
        <v>74</v>
      </c>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row>
    <row r="30" spans="1:26" ht="15" customHeight="1">
      <c r="A30" s="3" t="s">
        <v>2</v>
      </c>
      <c r="B30" s="203" t="s">
        <v>56</v>
      </c>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row>
    <row r="31" spans="1:26" ht="15" customHeight="1">
      <c r="A31" s="3" t="s">
        <v>6</v>
      </c>
      <c r="B31" s="187" t="s">
        <v>58</v>
      </c>
      <c r="C31" s="187"/>
      <c r="D31" s="187"/>
      <c r="E31" s="187"/>
      <c r="F31" s="187"/>
      <c r="G31" s="187"/>
      <c r="H31" s="187"/>
      <c r="I31" s="187"/>
      <c r="J31" s="187"/>
      <c r="K31" s="187"/>
      <c r="L31" s="187"/>
      <c r="M31" s="187"/>
      <c r="N31" s="187"/>
      <c r="O31" s="187"/>
      <c r="P31" s="187"/>
      <c r="Q31" s="187"/>
      <c r="R31" s="187"/>
      <c r="S31" s="187"/>
      <c r="T31" s="187"/>
      <c r="U31" s="187"/>
      <c r="V31" s="187"/>
      <c r="W31" s="187"/>
      <c r="X31" s="187"/>
      <c r="Y31" s="187"/>
      <c r="Z31" s="187"/>
    </row>
    <row r="32" spans="1:26" s="126" customFormat="1" ht="15" customHeight="1">
      <c r="A32" s="132"/>
      <c r="B32" s="132"/>
      <c r="C32" s="25" t="s">
        <v>9</v>
      </c>
      <c r="D32" s="25" t="s">
        <v>10</v>
      </c>
      <c r="E32" s="25" t="s">
        <v>11</v>
      </c>
      <c r="F32" s="25" t="s">
        <v>59</v>
      </c>
      <c r="G32" s="25" t="s">
        <v>24</v>
      </c>
      <c r="H32" s="25" t="s">
        <v>60</v>
      </c>
      <c r="I32" s="25" t="s">
        <v>61</v>
      </c>
      <c r="J32" s="25" t="s">
        <v>62</v>
      </c>
      <c r="K32" s="25" t="s">
        <v>14</v>
      </c>
      <c r="L32" s="25" t="s">
        <v>13</v>
      </c>
      <c r="M32" s="25" t="s">
        <v>15</v>
      </c>
      <c r="N32" s="25" t="s">
        <v>63</v>
      </c>
      <c r="O32" s="25" t="s">
        <v>18</v>
      </c>
      <c r="P32" s="25" t="s">
        <v>19</v>
      </c>
      <c r="Q32" s="25" t="s">
        <v>25</v>
      </c>
      <c r="R32" s="140" t="s">
        <v>26</v>
      </c>
      <c r="S32" s="140" t="s">
        <v>27</v>
      </c>
      <c r="T32" s="6" t="s">
        <v>28</v>
      </c>
      <c r="U32" s="6" t="s">
        <v>29</v>
      </c>
      <c r="V32" s="6" t="s">
        <v>30</v>
      </c>
      <c r="W32" s="6" t="s">
        <v>31</v>
      </c>
      <c r="X32" s="6" t="s">
        <v>32</v>
      </c>
      <c r="Y32" s="146" t="s">
        <v>33</v>
      </c>
      <c r="Z32" s="146" t="s">
        <v>34</v>
      </c>
    </row>
    <row r="33" spans="1:26" s="127" customFormat="1" ht="15" customHeight="1">
      <c r="A33" s="208" t="s">
        <v>64</v>
      </c>
      <c r="B33" s="133" t="s">
        <v>36</v>
      </c>
      <c r="C33" s="133">
        <v>1.4</v>
      </c>
      <c r="D33" s="133">
        <v>2</v>
      </c>
      <c r="E33" s="133">
        <v>1.1000000000000001</v>
      </c>
      <c r="F33" s="133">
        <v>1</v>
      </c>
      <c r="G33" s="133">
        <v>1.65</v>
      </c>
      <c r="H33" s="133">
        <v>1</v>
      </c>
      <c r="I33" s="133">
        <v>0.6</v>
      </c>
      <c r="J33" s="133">
        <v>1.8</v>
      </c>
      <c r="K33" s="133">
        <v>4.5999999999999996</v>
      </c>
      <c r="L33" s="133">
        <v>5</v>
      </c>
      <c r="M33" s="133">
        <v>4</v>
      </c>
      <c r="N33" s="133">
        <v>6.4</v>
      </c>
      <c r="O33" s="133">
        <v>1.78</v>
      </c>
      <c r="P33" s="133">
        <v>2.5</v>
      </c>
      <c r="Q33" s="133">
        <v>1.6</v>
      </c>
      <c r="R33" s="141"/>
      <c r="S33" s="141"/>
      <c r="T33" s="133">
        <v>1.2</v>
      </c>
      <c r="U33" s="133">
        <v>0.5</v>
      </c>
      <c r="V33" s="133">
        <v>10</v>
      </c>
      <c r="W33" s="133">
        <v>0.8</v>
      </c>
      <c r="X33" s="133">
        <v>5</v>
      </c>
      <c r="Y33" s="147"/>
      <c r="Z33" s="148">
        <v>0.1</v>
      </c>
    </row>
    <row r="34" spans="1:26" s="128" customFormat="1" ht="15" customHeight="1">
      <c r="A34" s="208"/>
      <c r="B34" s="134" t="s">
        <v>37</v>
      </c>
      <c r="C34" s="134">
        <v>55</v>
      </c>
      <c r="D34" s="134">
        <v>25</v>
      </c>
      <c r="E34" s="134">
        <v>9.5</v>
      </c>
      <c r="F34" s="134">
        <v>1</v>
      </c>
      <c r="G34" s="134">
        <v>0.4</v>
      </c>
      <c r="H34" s="135">
        <v>0.5</v>
      </c>
      <c r="I34" s="135">
        <v>1.2</v>
      </c>
      <c r="J34" s="135">
        <v>1</v>
      </c>
      <c r="K34" s="135">
        <v>0.4</v>
      </c>
      <c r="L34" s="135">
        <v>0.4</v>
      </c>
      <c r="M34" s="135">
        <v>0.5</v>
      </c>
      <c r="N34" s="135">
        <v>0.3</v>
      </c>
      <c r="O34" s="134">
        <v>0.3</v>
      </c>
      <c r="P34" s="134">
        <v>1.5</v>
      </c>
      <c r="Q34" s="134">
        <v>3</v>
      </c>
      <c r="R34" s="142">
        <f>SUM(C34:Q34)</f>
        <v>100.00000000000001</v>
      </c>
      <c r="S34" s="145">
        <f>C34*C33+D34*D33+E34*E33+F34*F33+G34*G33+H34*H33+I34*I33+K34*K33+L34*L33+M34*M33+N34*N33+O33*O34+P33*P34+Q33*Q34</f>
        <v>157.17399999999998</v>
      </c>
      <c r="T34" s="109">
        <v>1.25</v>
      </c>
      <c r="U34" s="109">
        <v>7</v>
      </c>
      <c r="V34" s="109">
        <v>1</v>
      </c>
      <c r="W34" s="109">
        <v>1.3</v>
      </c>
      <c r="X34" s="109">
        <v>1</v>
      </c>
      <c r="Y34" s="149">
        <f>S34+T34*T33+U34*U33+V34*V33+W34*W33+X34*X33</f>
        <v>178.21399999999997</v>
      </c>
      <c r="Z34" s="150">
        <f>Y34*Z33+Y34</f>
        <v>196.03539999999998</v>
      </c>
    </row>
    <row r="35" spans="1:26" s="129" customFormat="1" ht="15" customHeight="1">
      <c r="A35" s="25" t="s">
        <v>38</v>
      </c>
      <c r="B35" s="136">
        <v>300</v>
      </c>
      <c r="C35" s="137">
        <f>B35/100*C34</f>
        <v>165</v>
      </c>
      <c r="D35" s="137">
        <f>B35/100*D34</f>
        <v>75</v>
      </c>
      <c r="E35" s="137">
        <f>B35/100*E34</f>
        <v>28.5</v>
      </c>
      <c r="F35" s="137">
        <f>B35/100*F34</f>
        <v>3</v>
      </c>
      <c r="G35" s="137">
        <f>B35/100*G34</f>
        <v>1.2000000000000002</v>
      </c>
      <c r="H35" s="137">
        <f>B35/100*H34</f>
        <v>1.5</v>
      </c>
      <c r="I35" s="137">
        <f>B35/100*I34</f>
        <v>3.5999999999999996</v>
      </c>
      <c r="J35" s="137">
        <f>B35/100*J34</f>
        <v>3</v>
      </c>
      <c r="K35" s="137">
        <f>B35/100*K34</f>
        <v>1.2000000000000002</v>
      </c>
      <c r="L35" s="137">
        <f>B35/100*L34</f>
        <v>1.2000000000000002</v>
      </c>
      <c r="M35" s="137">
        <f>B35/100*M34</f>
        <v>1.5</v>
      </c>
      <c r="N35" s="137">
        <f>B35/100*N34</f>
        <v>0.89999999999999991</v>
      </c>
      <c r="O35" s="137">
        <f>B35/100*O34</f>
        <v>0.89999999999999991</v>
      </c>
      <c r="P35" s="137">
        <f>B35/100*P34</f>
        <v>4.5</v>
      </c>
      <c r="Q35" s="137">
        <f>B35/100*Q34</f>
        <v>9</v>
      </c>
      <c r="R35" s="144">
        <f>SUM(C35:Q35)</f>
        <v>299.99999999999994</v>
      </c>
      <c r="S35" s="145">
        <f>C35*C33+D35*D33+E35*E33+F35*F33+G35*G33+H35*H33+I35*I33+K35*K33+L35*L33+M35*M33+N35*N33+O33*O35+P33*P35+Q33*Q35</f>
        <v>471.52199999999999</v>
      </c>
      <c r="T35" s="109">
        <f>B35/100*T34</f>
        <v>3.75</v>
      </c>
      <c r="U35" s="109">
        <f>B35/100*U34</f>
        <v>21</v>
      </c>
      <c r="V35" s="109">
        <f>B35/100*V34</f>
        <v>3</v>
      </c>
      <c r="W35" s="109">
        <f>B35/100*W34</f>
        <v>3.9000000000000004</v>
      </c>
      <c r="X35" s="109">
        <f>B35/100*X34</f>
        <v>3</v>
      </c>
      <c r="Y35" s="149">
        <f>S35+T35*T33+U35*U33+V35*V33+W35*W33+X35*X33</f>
        <v>534.64199999999994</v>
      </c>
      <c r="Z35" s="146">
        <f>Y35*Z33+Y35</f>
        <v>588.10619999999994</v>
      </c>
    </row>
    <row r="36" spans="1:26" s="129" customFormat="1" ht="15" customHeight="1">
      <c r="A36" s="25" t="s">
        <v>65</v>
      </c>
      <c r="B36" s="136"/>
      <c r="C36" s="137"/>
      <c r="D36" s="137">
        <v>45.5</v>
      </c>
      <c r="E36" s="137">
        <v>17.37</v>
      </c>
      <c r="F36" s="137">
        <v>1.8</v>
      </c>
      <c r="G36" s="137">
        <v>0.73</v>
      </c>
      <c r="H36" s="137">
        <v>0.9</v>
      </c>
      <c r="I36" s="137">
        <v>2.2000000000000002</v>
      </c>
      <c r="J36" s="137">
        <v>1.8</v>
      </c>
      <c r="K36" s="137">
        <v>0.75</v>
      </c>
      <c r="L36" s="137">
        <v>0.75</v>
      </c>
      <c r="M36" s="137">
        <v>0.9</v>
      </c>
      <c r="N36" s="137">
        <v>0.55000000000000004</v>
      </c>
      <c r="O36" s="137">
        <v>0.55000000000000004</v>
      </c>
      <c r="P36" s="137">
        <v>2.7</v>
      </c>
      <c r="Q36" s="137">
        <v>5.5</v>
      </c>
      <c r="R36" s="144">
        <f>SUM(D36:Q36)</f>
        <v>82.000000000000014</v>
      </c>
      <c r="S36" s="145">
        <f>C36*C33+D36*D33+E36*E33+F36*F33+G36*G33+H36*H33+I36*I33+K36*K33+L36*L33+M36*M33+N36*N33+O33*O36+P33*P36+Q33*Q36</f>
        <v>146.18050000000002</v>
      </c>
      <c r="T36" s="109">
        <v>1.25</v>
      </c>
      <c r="U36" s="109">
        <v>7</v>
      </c>
      <c r="V36" s="109">
        <v>1</v>
      </c>
      <c r="W36" s="109">
        <v>1.3</v>
      </c>
      <c r="X36" s="109">
        <v>1</v>
      </c>
      <c r="Y36" s="149">
        <f>S36+T36*T33+U36*U33+V36*V33+W36*W33+X36*X33</f>
        <v>167.22050000000002</v>
      </c>
      <c r="Z36" s="146">
        <f>Y36*Z33+Y36</f>
        <v>183.94255000000001</v>
      </c>
    </row>
    <row r="37" spans="1:26" s="129" customFormat="1" ht="15" customHeight="1">
      <c r="A37" s="25" t="s">
        <v>66</v>
      </c>
      <c r="B37" s="136">
        <v>35</v>
      </c>
      <c r="C37" s="136">
        <f>B37</f>
        <v>35</v>
      </c>
      <c r="D37" s="138" t="s">
        <v>67</v>
      </c>
      <c r="E37" s="136">
        <f>B37/100*82</f>
        <v>28.7</v>
      </c>
      <c r="F37" s="139" t="s">
        <v>68</v>
      </c>
      <c r="G37" s="137"/>
      <c r="H37" s="137"/>
      <c r="I37" s="137"/>
      <c r="J37" s="137"/>
      <c r="K37" s="137"/>
      <c r="L37" s="137"/>
      <c r="M37" s="137"/>
      <c r="N37" s="137"/>
      <c r="O37" s="137"/>
      <c r="P37" s="137"/>
      <c r="Q37" s="137"/>
      <c r="R37" s="144"/>
      <c r="S37" s="145">
        <f>C37*C33+E37*(S36/R36)</f>
        <v>100.163175</v>
      </c>
      <c r="T37" s="109">
        <f>(C37+E37)/80</f>
        <v>0.79625000000000001</v>
      </c>
      <c r="U37" s="109">
        <f>(C37+E37)/100*7</f>
        <v>4.4589999999999996</v>
      </c>
      <c r="V37" s="109">
        <f>(C37+E37)/100</f>
        <v>0.63700000000000001</v>
      </c>
      <c r="W37" s="109">
        <f>(C37+E37)/100</f>
        <v>0.63700000000000001</v>
      </c>
      <c r="X37" s="109">
        <f>(C37+E37)/100</f>
        <v>0.63700000000000001</v>
      </c>
      <c r="Y37" s="149">
        <f>C37*C33+E37*(S36/R36)+T37*T33+U37*U33+V37*V33+W37*W33+X37*X33</f>
        <v>113.41277500000001</v>
      </c>
      <c r="Z37" s="146">
        <f>Y37*Z33+Y37</f>
        <v>124.75405250000001</v>
      </c>
    </row>
    <row r="38" spans="1:26" s="129" customFormat="1" ht="15" customHeight="1">
      <c r="A38" s="25" t="s">
        <v>69</v>
      </c>
      <c r="B38" s="136">
        <f>E37</f>
        <v>28.7</v>
      </c>
      <c r="C38" s="137"/>
      <c r="D38" s="137">
        <f>B38/82*D36</f>
        <v>15.924999999999999</v>
      </c>
      <c r="E38" s="137">
        <f>B38/82*E36</f>
        <v>6.0795000000000003</v>
      </c>
      <c r="F38" s="137">
        <f>B38/82*F36</f>
        <v>0.63</v>
      </c>
      <c r="G38" s="137">
        <f>B38/82*G36</f>
        <v>0.2555</v>
      </c>
      <c r="H38" s="137">
        <f>B38/82*H36</f>
        <v>0.315</v>
      </c>
      <c r="I38" s="137">
        <f>B38/82*I36</f>
        <v>0.77</v>
      </c>
      <c r="J38" s="137">
        <f>B38/82*J36</f>
        <v>0.63</v>
      </c>
      <c r="K38" s="137">
        <f>B38/82*K36</f>
        <v>0.26249999999999996</v>
      </c>
      <c r="L38" s="137">
        <f>B38/82*L36</f>
        <v>0.26249999999999996</v>
      </c>
      <c r="M38" s="137">
        <f>B38/82*M36</f>
        <v>0.315</v>
      </c>
      <c r="N38" s="137">
        <f>B38/82*N36</f>
        <v>0.1925</v>
      </c>
      <c r="O38" s="137">
        <f>B38/82*O36</f>
        <v>0.1925</v>
      </c>
      <c r="P38" s="137">
        <f>B38/82*P36</f>
        <v>0.94499999999999995</v>
      </c>
      <c r="Q38" s="137">
        <f>B38/82*Q36</f>
        <v>1.9249999999999998</v>
      </c>
      <c r="R38" s="144">
        <f>SUM(D38:Q38)</f>
        <v>28.7</v>
      </c>
      <c r="S38" s="145">
        <f>C38*C33+D38*D33+E38*E33+F38*F33+G38*G33+H38*H33+I38*I33+K38*K33+L38*L33+M38*M33+N38*N33+O33*O38+P33*P38+Q33*Q38</f>
        <v>51.163174999999995</v>
      </c>
      <c r="T38" s="109">
        <v>1.25</v>
      </c>
      <c r="U38" s="109">
        <v>7</v>
      </c>
      <c r="V38" s="109">
        <v>1</v>
      </c>
      <c r="W38" s="109">
        <v>1.3</v>
      </c>
      <c r="X38" s="109">
        <v>1</v>
      </c>
      <c r="Y38" s="149">
        <f>S38+T38*T33+U38*U33+V38*V33+W38*W33+X38*X33</f>
        <v>72.203175000000002</v>
      </c>
      <c r="Z38" s="146">
        <f>Y38*Z33+Y38</f>
        <v>79.423492500000009</v>
      </c>
    </row>
    <row r="39" spans="1:26" s="39" customFormat="1" ht="7.8">
      <c r="A39" s="204" t="s">
        <v>75</v>
      </c>
      <c r="B39" s="204"/>
      <c r="C39" s="204"/>
      <c r="D39" s="204"/>
      <c r="E39" s="204"/>
      <c r="F39" s="204"/>
      <c r="G39" s="204"/>
      <c r="H39" s="204"/>
      <c r="I39" s="204"/>
      <c r="J39" s="204"/>
      <c r="K39" s="204"/>
      <c r="L39" s="204"/>
      <c r="M39" s="204"/>
      <c r="N39" s="204"/>
      <c r="O39" s="204"/>
      <c r="P39" s="204"/>
      <c r="Q39" s="204"/>
      <c r="R39" s="204"/>
      <c r="S39" s="204"/>
      <c r="T39" s="204"/>
      <c r="U39" s="204"/>
      <c r="V39" s="204"/>
      <c r="W39" s="204"/>
      <c r="X39" s="204"/>
      <c r="Y39" s="204"/>
      <c r="Z39" s="204"/>
    </row>
    <row r="40" spans="1:26" s="39" customFormat="1" ht="7.8">
      <c r="A40" s="205" t="s">
        <v>71</v>
      </c>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row>
    <row r="41" spans="1:26" s="39" customFormat="1" ht="7.8">
      <c r="A41" s="202" t="s">
        <v>0</v>
      </c>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spans="1:26" s="125" customFormat="1" ht="35.4" customHeight="1">
      <c r="A42" s="185" t="s">
        <v>76</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ht="15" customHeight="1">
      <c r="A43" s="3" t="s">
        <v>2</v>
      </c>
      <c r="B43" s="203" t="s">
        <v>56</v>
      </c>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row>
    <row r="44" spans="1:26" ht="15" customHeight="1">
      <c r="A44" s="3" t="s">
        <v>6</v>
      </c>
      <c r="B44" s="187" t="s">
        <v>58</v>
      </c>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row>
    <row r="45" spans="1:26" s="126" customFormat="1" ht="15" customHeight="1">
      <c r="A45" s="132"/>
      <c r="B45" s="132"/>
      <c r="C45" s="25" t="s">
        <v>9</v>
      </c>
      <c r="D45" s="25" t="s">
        <v>10</v>
      </c>
      <c r="E45" s="25" t="s">
        <v>11</v>
      </c>
      <c r="F45" s="25" t="s">
        <v>59</v>
      </c>
      <c r="G45" s="25" t="s">
        <v>24</v>
      </c>
      <c r="H45" s="25" t="s">
        <v>60</v>
      </c>
      <c r="I45" s="25" t="s">
        <v>61</v>
      </c>
      <c r="J45" s="25" t="s">
        <v>62</v>
      </c>
      <c r="K45" s="25" t="s">
        <v>14</v>
      </c>
      <c r="L45" s="25" t="s">
        <v>13</v>
      </c>
      <c r="M45" s="25" t="s">
        <v>15</v>
      </c>
      <c r="N45" s="25" t="s">
        <v>63</v>
      </c>
      <c r="O45" s="25" t="s">
        <v>18</v>
      </c>
      <c r="P45" s="25" t="s">
        <v>19</v>
      </c>
      <c r="Q45" s="25" t="s">
        <v>25</v>
      </c>
      <c r="R45" s="140" t="s">
        <v>26</v>
      </c>
      <c r="S45" s="140" t="s">
        <v>27</v>
      </c>
      <c r="T45" s="6" t="s">
        <v>28</v>
      </c>
      <c r="U45" s="6" t="s">
        <v>29</v>
      </c>
      <c r="V45" s="6" t="s">
        <v>30</v>
      </c>
      <c r="W45" s="6" t="s">
        <v>31</v>
      </c>
      <c r="X45" s="6" t="s">
        <v>32</v>
      </c>
      <c r="Y45" s="146" t="s">
        <v>33</v>
      </c>
      <c r="Z45" s="146" t="s">
        <v>34</v>
      </c>
    </row>
    <row r="46" spans="1:26" s="127" customFormat="1" ht="15" customHeight="1">
      <c r="A46" s="208" t="s">
        <v>64</v>
      </c>
      <c r="B46" s="133" t="s">
        <v>36</v>
      </c>
      <c r="C46" s="133">
        <v>1.4</v>
      </c>
      <c r="D46" s="133">
        <v>2</v>
      </c>
      <c r="E46" s="133">
        <v>1.1000000000000001</v>
      </c>
      <c r="F46" s="133">
        <v>1</v>
      </c>
      <c r="G46" s="133">
        <v>1.65</v>
      </c>
      <c r="H46" s="133">
        <v>1</v>
      </c>
      <c r="I46" s="133">
        <v>0.6</v>
      </c>
      <c r="J46" s="133">
        <v>1.8</v>
      </c>
      <c r="K46" s="133">
        <v>4.5999999999999996</v>
      </c>
      <c r="L46" s="133">
        <v>5</v>
      </c>
      <c r="M46" s="133">
        <v>4</v>
      </c>
      <c r="N46" s="133">
        <v>6.4</v>
      </c>
      <c r="O46" s="133">
        <v>1.78</v>
      </c>
      <c r="P46" s="133">
        <v>2.5</v>
      </c>
      <c r="Q46" s="133">
        <v>1.6</v>
      </c>
      <c r="R46" s="141"/>
      <c r="S46" s="141"/>
      <c r="T46" s="133">
        <v>1.2</v>
      </c>
      <c r="U46" s="133">
        <v>0.5</v>
      </c>
      <c r="V46" s="133">
        <v>10</v>
      </c>
      <c r="W46" s="133">
        <v>0.8</v>
      </c>
      <c r="X46" s="133">
        <v>5</v>
      </c>
      <c r="Y46" s="147"/>
      <c r="Z46" s="148">
        <v>0.1</v>
      </c>
    </row>
    <row r="47" spans="1:26" s="128" customFormat="1" ht="15" customHeight="1">
      <c r="A47" s="208"/>
      <c r="B47" s="134" t="s">
        <v>37</v>
      </c>
      <c r="C47" s="134">
        <v>55</v>
      </c>
      <c r="D47" s="134">
        <v>25</v>
      </c>
      <c r="E47" s="134">
        <v>9.5</v>
      </c>
      <c r="F47" s="134">
        <v>1</v>
      </c>
      <c r="G47" s="134">
        <v>0.4</v>
      </c>
      <c r="H47" s="135">
        <v>0.5</v>
      </c>
      <c r="I47" s="135">
        <v>1.2</v>
      </c>
      <c r="J47" s="135">
        <v>1</v>
      </c>
      <c r="K47" s="135">
        <v>0.4</v>
      </c>
      <c r="L47" s="135">
        <v>0.4</v>
      </c>
      <c r="M47" s="135">
        <v>0.5</v>
      </c>
      <c r="N47" s="135">
        <v>0.3</v>
      </c>
      <c r="O47" s="134">
        <v>0.3</v>
      </c>
      <c r="P47" s="134">
        <v>1.5</v>
      </c>
      <c r="Q47" s="134">
        <v>3</v>
      </c>
      <c r="R47" s="142">
        <f>SUM(C47:Q47)</f>
        <v>100.00000000000001</v>
      </c>
      <c r="S47" s="145">
        <f>C47*C46+D47*D46+E47*E46+F47*F46+G47*G46+H47*H46+I47*I46+K47*K46+L47*L46+M47*M46+N47*N46+O46*O47+P46*P47+Q46*Q47</f>
        <v>157.17399999999998</v>
      </c>
      <c r="T47" s="109">
        <v>1.25</v>
      </c>
      <c r="U47" s="109">
        <v>7</v>
      </c>
      <c r="V47" s="109">
        <v>1</v>
      </c>
      <c r="W47" s="109">
        <v>1.3</v>
      </c>
      <c r="X47" s="109">
        <v>1</v>
      </c>
      <c r="Y47" s="149">
        <f>S47+T47*T46+U47*U46+V47*V46+W47*W46+X47*X46</f>
        <v>178.21399999999997</v>
      </c>
      <c r="Z47" s="150">
        <f>Y47*Z46+Y47</f>
        <v>196.03539999999998</v>
      </c>
    </row>
    <row r="48" spans="1:26" s="129" customFormat="1" ht="15" customHeight="1">
      <c r="A48" s="25" t="s">
        <v>38</v>
      </c>
      <c r="B48" s="136">
        <v>400</v>
      </c>
      <c r="C48" s="137">
        <f>B48/100*C47</f>
        <v>220</v>
      </c>
      <c r="D48" s="137">
        <f>B48/100*D47</f>
        <v>100</v>
      </c>
      <c r="E48" s="137">
        <f>B48/100*E47</f>
        <v>38</v>
      </c>
      <c r="F48" s="137">
        <f>B48/100*F47</f>
        <v>4</v>
      </c>
      <c r="G48" s="137">
        <f>B48/100*G47</f>
        <v>1.6</v>
      </c>
      <c r="H48" s="137">
        <f>B48/100*H47</f>
        <v>2</v>
      </c>
      <c r="I48" s="137">
        <f>B48/100*I47</f>
        <v>4.8</v>
      </c>
      <c r="J48" s="137">
        <f>B48/100*J47</f>
        <v>4</v>
      </c>
      <c r="K48" s="137">
        <f>B48/100*K47</f>
        <v>1.6</v>
      </c>
      <c r="L48" s="137">
        <f>B48/100*L47</f>
        <v>1.6</v>
      </c>
      <c r="M48" s="137">
        <f>B48/100*M47</f>
        <v>2</v>
      </c>
      <c r="N48" s="137">
        <f>B48/100*N47</f>
        <v>1.2</v>
      </c>
      <c r="O48" s="137">
        <f>B48/100*O47</f>
        <v>1.2</v>
      </c>
      <c r="P48" s="137">
        <f>B48/100*P47</f>
        <v>6</v>
      </c>
      <c r="Q48" s="137">
        <f>B48/100*Q47</f>
        <v>12</v>
      </c>
      <c r="R48" s="144">
        <f>SUM(C48:Q48)</f>
        <v>400.00000000000006</v>
      </c>
      <c r="S48" s="145">
        <f>C48*C46+D48*D46+E48*E46+F48*F46+G48*G46+H48*H46+I48*I46+K48*K46+L48*L46+M48*M46+N48*N46+O46*O48+P46*P48+Q46*Q48</f>
        <v>628.69599999999991</v>
      </c>
      <c r="T48" s="109">
        <f>B48/100*T47</f>
        <v>5</v>
      </c>
      <c r="U48" s="109">
        <f>B48/100*U47</f>
        <v>28</v>
      </c>
      <c r="V48" s="109">
        <f>B48/100*V47</f>
        <v>4</v>
      </c>
      <c r="W48" s="109">
        <f>B48/100*W47</f>
        <v>5.2</v>
      </c>
      <c r="X48" s="109">
        <f>B48/100*X47</f>
        <v>4</v>
      </c>
      <c r="Y48" s="149">
        <f>S48+T48*T46+U48*U46+V48*V46+W48*W46+X48*X46</f>
        <v>712.85599999999988</v>
      </c>
      <c r="Z48" s="146">
        <f>Y48*Z46+Y48</f>
        <v>784.14159999999993</v>
      </c>
    </row>
    <row r="49" spans="1:26" s="129" customFormat="1" ht="15" customHeight="1">
      <c r="A49" s="25" t="s">
        <v>65</v>
      </c>
      <c r="B49" s="136"/>
      <c r="C49" s="137"/>
      <c r="D49" s="137">
        <v>45.5</v>
      </c>
      <c r="E49" s="137">
        <v>17.37</v>
      </c>
      <c r="F49" s="137">
        <v>1.8</v>
      </c>
      <c r="G49" s="137">
        <v>0.73</v>
      </c>
      <c r="H49" s="137">
        <v>0.9</v>
      </c>
      <c r="I49" s="137">
        <v>2.2000000000000002</v>
      </c>
      <c r="J49" s="137">
        <v>1.8</v>
      </c>
      <c r="K49" s="137">
        <v>0.75</v>
      </c>
      <c r="L49" s="137">
        <v>0.75</v>
      </c>
      <c r="M49" s="137">
        <v>0.9</v>
      </c>
      <c r="N49" s="137">
        <v>0.55000000000000004</v>
      </c>
      <c r="O49" s="137">
        <v>0.55000000000000004</v>
      </c>
      <c r="P49" s="137">
        <v>2.7</v>
      </c>
      <c r="Q49" s="137">
        <v>5.5</v>
      </c>
      <c r="R49" s="144">
        <f>SUM(D49:Q49)</f>
        <v>82.000000000000014</v>
      </c>
      <c r="S49" s="145">
        <f>C49*C46+D49*D46+E49*E46+F49*F46+G49*G46+H49*H46+I49*I46+K49*K46+L49*L46+M49*M46+N49*N46+O46*O49+P46*P49+Q46*Q49</f>
        <v>146.18050000000002</v>
      </c>
      <c r="T49" s="109">
        <v>1.25</v>
      </c>
      <c r="U49" s="109">
        <v>7</v>
      </c>
      <c r="V49" s="109">
        <v>1</v>
      </c>
      <c r="W49" s="109">
        <v>1.3</v>
      </c>
      <c r="X49" s="109">
        <v>1</v>
      </c>
      <c r="Y49" s="149">
        <f>S49+T49*T46+U49*U46+V49*V46+W49*W46+X49*X46</f>
        <v>167.22050000000002</v>
      </c>
      <c r="Z49" s="146">
        <f>Y49*Z46+Y49</f>
        <v>183.94255000000001</v>
      </c>
    </row>
    <row r="50" spans="1:26" s="129" customFormat="1" ht="15" customHeight="1">
      <c r="A50" s="25" t="s">
        <v>66</v>
      </c>
      <c r="B50" s="136">
        <v>400</v>
      </c>
      <c r="C50" s="136">
        <f>B50</f>
        <v>400</v>
      </c>
      <c r="D50" s="138" t="s">
        <v>67</v>
      </c>
      <c r="E50" s="136">
        <f>B50/100*82</f>
        <v>328</v>
      </c>
      <c r="F50" s="139" t="s">
        <v>68</v>
      </c>
      <c r="G50" s="137"/>
      <c r="H50" s="137"/>
      <c r="I50" s="137"/>
      <c r="J50" s="137"/>
      <c r="K50" s="137"/>
      <c r="L50" s="137"/>
      <c r="M50" s="137"/>
      <c r="N50" s="137"/>
      <c r="O50" s="137"/>
      <c r="P50" s="137"/>
      <c r="Q50" s="137"/>
      <c r="R50" s="144"/>
      <c r="S50" s="145">
        <f>C50*C46+E50*(S49/R49)</f>
        <v>1144.722</v>
      </c>
      <c r="T50" s="109">
        <f>(C50+E50)/80</f>
        <v>9.1</v>
      </c>
      <c r="U50" s="109">
        <f>(C50+E50)/100*7</f>
        <v>50.96</v>
      </c>
      <c r="V50" s="109">
        <f>(C50+E50)/100</f>
        <v>7.28</v>
      </c>
      <c r="W50" s="109">
        <f>(C50+E50)/100</f>
        <v>7.28</v>
      </c>
      <c r="X50" s="109">
        <f>(C50+E50)/100</f>
        <v>7.28</v>
      </c>
      <c r="Y50" s="149">
        <f>C50*C46+E50*(S49/R49)+T50*T46+U50*U46+V50*V46+W50*W46+X50*X46</f>
        <v>1296.1460000000002</v>
      </c>
      <c r="Z50" s="146">
        <f>Y50*Z46+Y50</f>
        <v>1425.7606000000003</v>
      </c>
    </row>
    <row r="51" spans="1:26" s="129" customFormat="1" ht="15" customHeight="1">
      <c r="A51" s="25" t="s">
        <v>69</v>
      </c>
      <c r="B51" s="136">
        <f>E50</f>
        <v>328</v>
      </c>
      <c r="C51" s="137"/>
      <c r="D51" s="137">
        <f>B51/82*D49</f>
        <v>182</v>
      </c>
      <c r="E51" s="137">
        <f>B51/82*E49</f>
        <v>69.48</v>
      </c>
      <c r="F51" s="137">
        <f>B51/82*F49</f>
        <v>7.2</v>
      </c>
      <c r="G51" s="137">
        <f>B51/82*G49</f>
        <v>2.92</v>
      </c>
      <c r="H51" s="137">
        <f>B51/82*H49</f>
        <v>3.6</v>
      </c>
      <c r="I51" s="137">
        <f>B51/82*I49</f>
        <v>8.8000000000000007</v>
      </c>
      <c r="J51" s="137">
        <f>B51/82*J49</f>
        <v>7.2</v>
      </c>
      <c r="K51" s="137">
        <f>B51/82*K49</f>
        <v>3</v>
      </c>
      <c r="L51" s="137">
        <f>B51/82*L49</f>
        <v>3</v>
      </c>
      <c r="M51" s="137">
        <f>B51/82*M49</f>
        <v>3.6</v>
      </c>
      <c r="N51" s="137">
        <f>B51/82*N49</f>
        <v>2.2000000000000002</v>
      </c>
      <c r="O51" s="137">
        <f>B51/82*O49</f>
        <v>2.2000000000000002</v>
      </c>
      <c r="P51" s="137">
        <f>B51/82*P49</f>
        <v>10.8</v>
      </c>
      <c r="Q51" s="137">
        <f>B51/82*Q49</f>
        <v>22</v>
      </c>
      <c r="R51" s="144">
        <f>SUM(D51:Q51)</f>
        <v>328.00000000000006</v>
      </c>
      <c r="S51" s="145">
        <f>C51*C46+D51*D46+E51*E46+F51*F46+G51*G46+H51*H46+I51*I46+K51*K46+L51*L46+M51*M46+N51*N46+O46*O51+P46*P51+Q46*Q51</f>
        <v>584.72200000000009</v>
      </c>
      <c r="T51" s="109">
        <v>1.25</v>
      </c>
      <c r="U51" s="109">
        <v>7</v>
      </c>
      <c r="V51" s="109">
        <v>1</v>
      </c>
      <c r="W51" s="109">
        <v>1.3</v>
      </c>
      <c r="X51" s="109">
        <v>1</v>
      </c>
      <c r="Y51" s="149">
        <f>S51+T51*T46+U51*U46+V51*V46+W51*W46+X51*X46</f>
        <v>605.76200000000006</v>
      </c>
      <c r="Z51" s="146">
        <f>Y51*Z46+Y51</f>
        <v>666.33820000000003</v>
      </c>
    </row>
    <row r="52" spans="1:26" s="39" customFormat="1" ht="7.8">
      <c r="A52" s="204" t="s">
        <v>77</v>
      </c>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row>
    <row r="53" spans="1:26" s="39" customFormat="1" ht="7.8">
      <c r="A53" s="205" t="s">
        <v>71</v>
      </c>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row>
    <row r="54" spans="1:26" s="39" customFormat="1" ht="7.8">
      <c r="A54" s="202" t="s">
        <v>0</v>
      </c>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spans="1:26" s="125" customFormat="1" ht="35.4" customHeight="1">
      <c r="A55" s="185" t="s">
        <v>78</v>
      </c>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row>
    <row r="56" spans="1:26" ht="15" customHeight="1">
      <c r="A56" s="3" t="s">
        <v>2</v>
      </c>
      <c r="B56" s="203" t="s">
        <v>56</v>
      </c>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row>
    <row r="57" spans="1:26" ht="15" customHeight="1">
      <c r="A57" s="3" t="s">
        <v>6</v>
      </c>
      <c r="B57" s="187" t="s">
        <v>58</v>
      </c>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126" customFormat="1" ht="15" customHeight="1">
      <c r="A58" s="132"/>
      <c r="B58" s="132"/>
      <c r="C58" s="25" t="s">
        <v>9</v>
      </c>
      <c r="D58" s="25" t="s">
        <v>10</v>
      </c>
      <c r="E58" s="25" t="s">
        <v>11</v>
      </c>
      <c r="F58" s="25" t="s">
        <v>59</v>
      </c>
      <c r="G58" s="25" t="s">
        <v>24</v>
      </c>
      <c r="H58" s="25" t="s">
        <v>60</v>
      </c>
      <c r="I58" s="25" t="s">
        <v>61</v>
      </c>
      <c r="J58" s="25" t="s">
        <v>62</v>
      </c>
      <c r="K58" s="25" t="s">
        <v>14</v>
      </c>
      <c r="L58" s="25" t="s">
        <v>13</v>
      </c>
      <c r="M58" s="25" t="s">
        <v>15</v>
      </c>
      <c r="N58" s="25" t="s">
        <v>63</v>
      </c>
      <c r="O58" s="25" t="s">
        <v>18</v>
      </c>
      <c r="P58" s="25" t="s">
        <v>19</v>
      </c>
      <c r="Q58" s="25" t="s">
        <v>25</v>
      </c>
      <c r="R58" s="140" t="s">
        <v>26</v>
      </c>
      <c r="S58" s="140" t="s">
        <v>27</v>
      </c>
      <c r="T58" s="6" t="s">
        <v>28</v>
      </c>
      <c r="U58" s="6" t="s">
        <v>29</v>
      </c>
      <c r="V58" s="6" t="s">
        <v>30</v>
      </c>
      <c r="W58" s="6" t="s">
        <v>31</v>
      </c>
      <c r="X58" s="6" t="s">
        <v>32</v>
      </c>
      <c r="Y58" s="146" t="s">
        <v>33</v>
      </c>
      <c r="Z58" s="146" t="s">
        <v>34</v>
      </c>
    </row>
    <row r="59" spans="1:26" s="127" customFormat="1" ht="15" customHeight="1">
      <c r="A59" s="208" t="s">
        <v>64</v>
      </c>
      <c r="B59" s="133" t="s">
        <v>36</v>
      </c>
      <c r="C59" s="133">
        <v>1.4</v>
      </c>
      <c r="D59" s="133">
        <v>2</v>
      </c>
      <c r="E59" s="133">
        <v>1.1000000000000001</v>
      </c>
      <c r="F59" s="133">
        <v>1</v>
      </c>
      <c r="G59" s="133">
        <v>1.65</v>
      </c>
      <c r="H59" s="133">
        <v>1</v>
      </c>
      <c r="I59" s="133">
        <v>0.6</v>
      </c>
      <c r="J59" s="133">
        <v>1.8</v>
      </c>
      <c r="K59" s="133">
        <v>4.5999999999999996</v>
      </c>
      <c r="L59" s="133">
        <v>5</v>
      </c>
      <c r="M59" s="133">
        <v>4</v>
      </c>
      <c r="N59" s="133">
        <v>6.4</v>
      </c>
      <c r="O59" s="133">
        <v>1.78</v>
      </c>
      <c r="P59" s="133">
        <v>2.5</v>
      </c>
      <c r="Q59" s="133">
        <v>1.6</v>
      </c>
      <c r="R59" s="141"/>
      <c r="S59" s="141"/>
      <c r="T59" s="133">
        <v>1.2</v>
      </c>
      <c r="U59" s="133">
        <v>0.5</v>
      </c>
      <c r="V59" s="133">
        <v>10</v>
      </c>
      <c r="W59" s="133">
        <v>0.8</v>
      </c>
      <c r="X59" s="133">
        <v>5</v>
      </c>
      <c r="Y59" s="147"/>
      <c r="Z59" s="148">
        <v>0.1</v>
      </c>
    </row>
    <row r="60" spans="1:26" s="128" customFormat="1" ht="15" customHeight="1">
      <c r="A60" s="208"/>
      <c r="B60" s="134" t="s">
        <v>37</v>
      </c>
      <c r="C60" s="134">
        <v>55</v>
      </c>
      <c r="D60" s="134">
        <v>25</v>
      </c>
      <c r="E60" s="134">
        <v>9.5</v>
      </c>
      <c r="F60" s="134">
        <v>1</v>
      </c>
      <c r="G60" s="134">
        <v>0.4</v>
      </c>
      <c r="H60" s="135">
        <v>0.5</v>
      </c>
      <c r="I60" s="135">
        <v>1.2</v>
      </c>
      <c r="J60" s="135">
        <v>1</v>
      </c>
      <c r="K60" s="135">
        <v>0.4</v>
      </c>
      <c r="L60" s="135">
        <v>0.4</v>
      </c>
      <c r="M60" s="135">
        <v>0.5</v>
      </c>
      <c r="N60" s="135">
        <v>0.3</v>
      </c>
      <c r="O60" s="134">
        <v>0.3</v>
      </c>
      <c r="P60" s="134">
        <v>1.5</v>
      </c>
      <c r="Q60" s="134">
        <v>3</v>
      </c>
      <c r="R60" s="142">
        <f>SUM(C60:Q60)</f>
        <v>100.00000000000001</v>
      </c>
      <c r="S60" s="145">
        <f>C60*C59+D60*D59+E60*E59+F60*F59+G60*G59+H60*H59+I60*I59+K60*K59+L60*L59+M60*M59+N60*N59+O59*O60+P59*P60+Q59*Q60</f>
        <v>157.17399999999998</v>
      </c>
      <c r="T60" s="109">
        <v>1.25</v>
      </c>
      <c r="U60" s="109">
        <v>7</v>
      </c>
      <c r="V60" s="109">
        <v>1</v>
      </c>
      <c r="W60" s="109">
        <v>1.3</v>
      </c>
      <c r="X60" s="109">
        <v>1</v>
      </c>
      <c r="Y60" s="149">
        <f>S60+T60*T59+U60*U59+V60*V59+W60*W59+X60*X59</f>
        <v>178.21399999999997</v>
      </c>
      <c r="Z60" s="150">
        <f>Y60*Z59+Y60</f>
        <v>196.03539999999998</v>
      </c>
    </row>
    <row r="61" spans="1:26" s="129" customFormat="1" ht="15" customHeight="1">
      <c r="A61" s="25" t="s">
        <v>38</v>
      </c>
      <c r="B61" s="136">
        <v>500</v>
      </c>
      <c r="C61" s="137">
        <f>B61/100*C60</f>
        <v>275</v>
      </c>
      <c r="D61" s="137">
        <f>B61/100*D60</f>
        <v>125</v>
      </c>
      <c r="E61" s="137">
        <f>B61/100*E60</f>
        <v>47.5</v>
      </c>
      <c r="F61" s="137">
        <f>B61/100*F60</f>
        <v>5</v>
      </c>
      <c r="G61" s="137">
        <f>B61/100*G60</f>
        <v>2</v>
      </c>
      <c r="H61" s="137">
        <f>B61/100*H60</f>
        <v>2.5</v>
      </c>
      <c r="I61" s="137">
        <f>B61/100*I60</f>
        <v>6</v>
      </c>
      <c r="J61" s="137">
        <f>B61/100*J60</f>
        <v>5</v>
      </c>
      <c r="K61" s="137">
        <f>B61/100*K60</f>
        <v>2</v>
      </c>
      <c r="L61" s="137">
        <f>B61/100*L60</f>
        <v>2</v>
      </c>
      <c r="M61" s="137">
        <f>B61/100*M60</f>
        <v>2.5</v>
      </c>
      <c r="N61" s="137">
        <f>B61/100*N60</f>
        <v>1.5</v>
      </c>
      <c r="O61" s="137">
        <f>B61/100*O60</f>
        <v>1.5</v>
      </c>
      <c r="P61" s="137">
        <f>B61/100*P60</f>
        <v>7.5</v>
      </c>
      <c r="Q61" s="137">
        <f>B61/100*Q60</f>
        <v>15</v>
      </c>
      <c r="R61" s="144">
        <f>SUM(C61:Q61)</f>
        <v>500</v>
      </c>
      <c r="S61" s="145">
        <f>C61*C59+D61*D59+E61*E59+F61*F59+G61*G59+H61*H59+I61*I59+K61*K59+L61*L59+M61*M59+N61*N59+O59*O61+P59*P61+Q59*Q61</f>
        <v>785.87</v>
      </c>
      <c r="T61" s="109">
        <f>B61/100*T60</f>
        <v>6.25</v>
      </c>
      <c r="U61" s="109">
        <f>B61/100*U60</f>
        <v>35</v>
      </c>
      <c r="V61" s="109">
        <f>B61/100*V60</f>
        <v>5</v>
      </c>
      <c r="W61" s="109">
        <f>B61/100*W60</f>
        <v>6.5</v>
      </c>
      <c r="X61" s="109">
        <f>B61/100*X60</f>
        <v>5</v>
      </c>
      <c r="Y61" s="149">
        <f>S61+T61*T59+U61*U59+V61*V59+W61*W59+X61*X59</f>
        <v>891.07</v>
      </c>
      <c r="Z61" s="146">
        <f>Y61*Z59+Y61</f>
        <v>980.17700000000002</v>
      </c>
    </row>
    <row r="62" spans="1:26" s="129" customFormat="1" ht="15" customHeight="1">
      <c r="A62" s="25" t="s">
        <v>65</v>
      </c>
      <c r="B62" s="136"/>
      <c r="C62" s="137"/>
      <c r="D62" s="137">
        <v>45.5</v>
      </c>
      <c r="E62" s="137">
        <v>17.37</v>
      </c>
      <c r="F62" s="137">
        <v>1.8</v>
      </c>
      <c r="G62" s="137">
        <v>0.73</v>
      </c>
      <c r="H62" s="137">
        <v>0.9</v>
      </c>
      <c r="I62" s="137">
        <v>2.2000000000000002</v>
      </c>
      <c r="J62" s="137">
        <v>1.8</v>
      </c>
      <c r="K62" s="137">
        <v>0.75</v>
      </c>
      <c r="L62" s="137">
        <v>0.75</v>
      </c>
      <c r="M62" s="137">
        <v>0.9</v>
      </c>
      <c r="N62" s="137">
        <v>0.55000000000000004</v>
      </c>
      <c r="O62" s="137">
        <v>0.55000000000000004</v>
      </c>
      <c r="P62" s="137">
        <v>2.7</v>
      </c>
      <c r="Q62" s="137">
        <v>5.5</v>
      </c>
      <c r="R62" s="144">
        <f>SUM(D62:Q62)</f>
        <v>82.000000000000014</v>
      </c>
      <c r="S62" s="145">
        <f>C62*C59+D62*D59+E62*E59+F62*F59+G62*G59+H62*H59+I62*I59+K62*K59+L62*L59+M62*M59+N62*N59+O59*O62+P59*P62+Q59*Q62</f>
        <v>146.18050000000002</v>
      </c>
      <c r="T62" s="109">
        <v>1.25</v>
      </c>
      <c r="U62" s="109">
        <v>7</v>
      </c>
      <c r="V62" s="109">
        <v>1</v>
      </c>
      <c r="W62" s="109">
        <v>1.3</v>
      </c>
      <c r="X62" s="109">
        <v>1</v>
      </c>
      <c r="Y62" s="149">
        <f>S62+T62*T59+U62*U59+V62*V59+W62*W59+X62*X59</f>
        <v>167.22050000000002</v>
      </c>
      <c r="Z62" s="146">
        <f>Y62*Z59+Y62</f>
        <v>183.94255000000001</v>
      </c>
    </row>
    <row r="63" spans="1:26" s="129" customFormat="1" ht="15" customHeight="1">
      <c r="A63" s="25" t="s">
        <v>66</v>
      </c>
      <c r="B63" s="136">
        <v>500</v>
      </c>
      <c r="C63" s="136">
        <f>B63</f>
        <v>500</v>
      </c>
      <c r="D63" s="138" t="s">
        <v>67</v>
      </c>
      <c r="E63" s="136">
        <f>B63/100*82</f>
        <v>410</v>
      </c>
      <c r="F63" s="139" t="s">
        <v>68</v>
      </c>
      <c r="G63" s="137"/>
      <c r="H63" s="137"/>
      <c r="I63" s="137"/>
      <c r="J63" s="137"/>
      <c r="K63" s="137"/>
      <c r="L63" s="137"/>
      <c r="M63" s="137"/>
      <c r="N63" s="137"/>
      <c r="O63" s="137"/>
      <c r="P63" s="137"/>
      <c r="Q63" s="137"/>
      <c r="R63" s="144"/>
      <c r="S63" s="145">
        <f>C63*C59+E63*(S62/R62)</f>
        <v>1430.9024999999999</v>
      </c>
      <c r="T63" s="109">
        <f>(C63+E63)/80</f>
        <v>11.375</v>
      </c>
      <c r="U63" s="109">
        <f>(C63+E63)/100*7</f>
        <v>63.699999999999996</v>
      </c>
      <c r="V63" s="109">
        <f>(C63+E63)/100</f>
        <v>9.1</v>
      </c>
      <c r="W63" s="109">
        <f>(C63+E63)/100</f>
        <v>9.1</v>
      </c>
      <c r="X63" s="109">
        <f>(C63+E63)/100</f>
        <v>9.1</v>
      </c>
      <c r="Y63" s="149">
        <f>C63*C59+E63*(S62/R62)+T63*T59+U63*U59+V63*V59+W63*W59+X63*X59</f>
        <v>1620.1824999999999</v>
      </c>
      <c r="Z63" s="146">
        <f>Y63*Z59+Y63</f>
        <v>1782.20075</v>
      </c>
    </row>
    <row r="64" spans="1:26" s="129" customFormat="1" ht="15" customHeight="1">
      <c r="A64" s="25" t="s">
        <v>69</v>
      </c>
      <c r="B64" s="136">
        <f>E63</f>
        <v>410</v>
      </c>
      <c r="C64" s="137"/>
      <c r="D64" s="137">
        <f>B64/82*D62</f>
        <v>227.5</v>
      </c>
      <c r="E64" s="137">
        <f>B64/82*E62</f>
        <v>86.850000000000009</v>
      </c>
      <c r="F64" s="137">
        <f>B64/82*F62</f>
        <v>9</v>
      </c>
      <c r="G64" s="137">
        <f>B64/82*G62</f>
        <v>3.65</v>
      </c>
      <c r="H64" s="137">
        <f>B64/82*H62</f>
        <v>4.5</v>
      </c>
      <c r="I64" s="137">
        <f>B64/82*I62</f>
        <v>11</v>
      </c>
      <c r="J64" s="137">
        <f>B64/82*J62</f>
        <v>9</v>
      </c>
      <c r="K64" s="137">
        <f>B64/82*K62</f>
        <v>3.75</v>
      </c>
      <c r="L64" s="137">
        <f>B64/82*L62</f>
        <v>3.75</v>
      </c>
      <c r="M64" s="137">
        <f>B64/82*M62</f>
        <v>4.5</v>
      </c>
      <c r="N64" s="137">
        <f>B64/82*N62</f>
        <v>2.75</v>
      </c>
      <c r="O64" s="137">
        <f>B64/82*O62</f>
        <v>2.75</v>
      </c>
      <c r="P64" s="137">
        <f>B64/82*P62</f>
        <v>13.5</v>
      </c>
      <c r="Q64" s="137">
        <f>B64/82*Q62</f>
        <v>27.5</v>
      </c>
      <c r="R64" s="144">
        <f>SUM(D64:Q64)</f>
        <v>410</v>
      </c>
      <c r="S64" s="145">
        <f>C64*C59+D64*D59+E64*E59+F64*F59+G64*G59+H64*H59+I64*I59+K64*K59+L64*L59+M64*M59+N64*N59+O59*O64+P59*P64+Q59*Q64</f>
        <v>730.90250000000003</v>
      </c>
      <c r="T64" s="109">
        <v>1.25</v>
      </c>
      <c r="U64" s="109">
        <v>7</v>
      </c>
      <c r="V64" s="109">
        <v>1</v>
      </c>
      <c r="W64" s="109">
        <v>1.3</v>
      </c>
      <c r="X64" s="109">
        <v>1</v>
      </c>
      <c r="Y64" s="149">
        <f>S64+T64*T59+U64*U59+V64*V59+W64*W59+X64*X59</f>
        <v>751.9425</v>
      </c>
      <c r="Z64" s="146">
        <f>Y64*Z59+Y64</f>
        <v>827.13675000000001</v>
      </c>
    </row>
    <row r="65" spans="1:26" s="39" customFormat="1" ht="7.8">
      <c r="A65" s="204" t="s">
        <v>79</v>
      </c>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row>
    <row r="66" spans="1:26" s="39" customFormat="1" ht="7.8">
      <c r="A66" s="205" t="s">
        <v>71</v>
      </c>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row>
    <row r="67" spans="1:26" s="39" customFormat="1" ht="7.8">
      <c r="A67" s="202" t="s">
        <v>0</v>
      </c>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spans="1:26" s="125" customFormat="1" ht="35.4" customHeight="1">
      <c r="A68" s="185" t="s">
        <v>80</v>
      </c>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row>
    <row r="69" spans="1:26" ht="15" customHeight="1">
      <c r="A69" s="3" t="s">
        <v>2</v>
      </c>
      <c r="B69" s="203" t="s">
        <v>56</v>
      </c>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row>
    <row r="70" spans="1:26" ht="15" customHeight="1">
      <c r="A70" s="3" t="s">
        <v>6</v>
      </c>
      <c r="B70" s="187" t="s">
        <v>58</v>
      </c>
      <c r="C70" s="187"/>
      <c r="D70" s="187"/>
      <c r="E70" s="187"/>
      <c r="F70" s="187"/>
      <c r="G70" s="187"/>
      <c r="H70" s="187"/>
      <c r="I70" s="187"/>
      <c r="J70" s="187"/>
      <c r="K70" s="187"/>
      <c r="L70" s="187"/>
      <c r="M70" s="187"/>
      <c r="N70" s="187"/>
      <c r="O70" s="187"/>
      <c r="P70" s="187"/>
      <c r="Q70" s="187"/>
      <c r="R70" s="187"/>
      <c r="S70" s="187"/>
      <c r="T70" s="187"/>
      <c r="U70" s="187"/>
      <c r="V70" s="187"/>
      <c r="W70" s="187"/>
      <c r="X70" s="187"/>
      <c r="Y70" s="187"/>
      <c r="Z70" s="187"/>
    </row>
    <row r="71" spans="1:26" s="126" customFormat="1" ht="15" customHeight="1">
      <c r="A71" s="132"/>
      <c r="B71" s="132"/>
      <c r="C71" s="25" t="s">
        <v>9</v>
      </c>
      <c r="D71" s="25" t="s">
        <v>10</v>
      </c>
      <c r="E71" s="25" t="s">
        <v>11</v>
      </c>
      <c r="F71" s="25" t="s">
        <v>59</v>
      </c>
      <c r="G71" s="25" t="s">
        <v>24</v>
      </c>
      <c r="H71" s="25" t="s">
        <v>60</v>
      </c>
      <c r="I71" s="25" t="s">
        <v>61</v>
      </c>
      <c r="J71" s="25" t="s">
        <v>62</v>
      </c>
      <c r="K71" s="25" t="s">
        <v>14</v>
      </c>
      <c r="L71" s="25" t="s">
        <v>13</v>
      </c>
      <c r="M71" s="25" t="s">
        <v>15</v>
      </c>
      <c r="N71" s="25" t="s">
        <v>63</v>
      </c>
      <c r="O71" s="25" t="s">
        <v>18</v>
      </c>
      <c r="P71" s="25" t="s">
        <v>19</v>
      </c>
      <c r="Q71" s="25" t="s">
        <v>25</v>
      </c>
      <c r="R71" s="140" t="s">
        <v>26</v>
      </c>
      <c r="S71" s="140" t="s">
        <v>27</v>
      </c>
      <c r="T71" s="6" t="s">
        <v>28</v>
      </c>
      <c r="U71" s="6" t="s">
        <v>29</v>
      </c>
      <c r="V71" s="6" t="s">
        <v>30</v>
      </c>
      <c r="W71" s="6" t="s">
        <v>31</v>
      </c>
      <c r="X71" s="6" t="s">
        <v>32</v>
      </c>
      <c r="Y71" s="146" t="s">
        <v>33</v>
      </c>
      <c r="Z71" s="146" t="s">
        <v>34</v>
      </c>
    </row>
    <row r="72" spans="1:26" s="127" customFormat="1" ht="15" customHeight="1">
      <c r="A72" s="208" t="s">
        <v>64</v>
      </c>
      <c r="B72" s="133" t="s">
        <v>36</v>
      </c>
      <c r="C72" s="133">
        <v>1.4</v>
      </c>
      <c r="D72" s="133">
        <v>2</v>
      </c>
      <c r="E72" s="133">
        <v>1.1000000000000001</v>
      </c>
      <c r="F72" s="133">
        <v>1</v>
      </c>
      <c r="G72" s="133">
        <v>1.65</v>
      </c>
      <c r="H72" s="133">
        <v>1</v>
      </c>
      <c r="I72" s="133">
        <v>0.6</v>
      </c>
      <c r="J72" s="133">
        <v>1.8</v>
      </c>
      <c r="K72" s="133">
        <v>4.5999999999999996</v>
      </c>
      <c r="L72" s="133">
        <v>5</v>
      </c>
      <c r="M72" s="133">
        <v>4</v>
      </c>
      <c r="N72" s="133">
        <v>6.4</v>
      </c>
      <c r="O72" s="133">
        <v>1.78</v>
      </c>
      <c r="P72" s="133">
        <v>2.5</v>
      </c>
      <c r="Q72" s="133">
        <v>1.6</v>
      </c>
      <c r="R72" s="141"/>
      <c r="S72" s="141"/>
      <c r="T72" s="133">
        <v>1.2</v>
      </c>
      <c r="U72" s="133">
        <v>0.5</v>
      </c>
      <c r="V72" s="133">
        <v>10</v>
      </c>
      <c r="W72" s="133">
        <v>0.8</v>
      </c>
      <c r="X72" s="133">
        <v>5</v>
      </c>
      <c r="Y72" s="147"/>
      <c r="Z72" s="148">
        <v>0.1</v>
      </c>
    </row>
    <row r="73" spans="1:26" s="128" customFormat="1" ht="15" customHeight="1">
      <c r="A73" s="208"/>
      <c r="B73" s="134" t="s">
        <v>37</v>
      </c>
      <c r="C73" s="134">
        <v>55</v>
      </c>
      <c r="D73" s="134">
        <v>25</v>
      </c>
      <c r="E73" s="134">
        <v>9.5</v>
      </c>
      <c r="F73" s="134">
        <v>1</v>
      </c>
      <c r="G73" s="134">
        <v>0.4</v>
      </c>
      <c r="H73" s="135">
        <v>0.5</v>
      </c>
      <c r="I73" s="135">
        <v>1.2</v>
      </c>
      <c r="J73" s="135">
        <v>1</v>
      </c>
      <c r="K73" s="135">
        <v>0.4</v>
      </c>
      <c r="L73" s="135">
        <v>0.4</v>
      </c>
      <c r="M73" s="135">
        <v>0.5</v>
      </c>
      <c r="N73" s="135">
        <v>0.3</v>
      </c>
      <c r="O73" s="134">
        <v>0.3</v>
      </c>
      <c r="P73" s="134">
        <v>1.5</v>
      </c>
      <c r="Q73" s="134">
        <v>3</v>
      </c>
      <c r="R73" s="142">
        <f>SUM(C73:Q73)</f>
        <v>100.00000000000001</v>
      </c>
      <c r="S73" s="145">
        <f>C73*C72+D73*D72+E73*E72+F73*F72+G73*G72+H73*H72+I73*I72+K73*K72+L73*L72+M73*M72+N73*N72+O72*O73+P72*P73+Q72*Q73</f>
        <v>157.17399999999998</v>
      </c>
      <c r="T73" s="109">
        <v>1.25</v>
      </c>
      <c r="U73" s="109">
        <v>7</v>
      </c>
      <c r="V73" s="109">
        <v>1</v>
      </c>
      <c r="W73" s="109">
        <v>1.3</v>
      </c>
      <c r="X73" s="109">
        <v>1</v>
      </c>
      <c r="Y73" s="149">
        <f>S73+T73*T72+U73*U72+V73*V72+W73*W72+X73*X72</f>
        <v>178.21399999999997</v>
      </c>
      <c r="Z73" s="150">
        <f>Y73*Z72+Y73</f>
        <v>196.03539999999998</v>
      </c>
    </row>
    <row r="74" spans="1:26" s="129" customFormat="1" ht="15" customHeight="1">
      <c r="A74" s="25" t="s">
        <v>38</v>
      </c>
      <c r="B74" s="136">
        <v>600</v>
      </c>
      <c r="C74" s="137">
        <f>B74/100*C73</f>
        <v>330</v>
      </c>
      <c r="D74" s="137">
        <f>B74/100*D73</f>
        <v>150</v>
      </c>
      <c r="E74" s="137">
        <f>B74/100*E73</f>
        <v>57</v>
      </c>
      <c r="F74" s="137">
        <f>B74/100*F73</f>
        <v>6</v>
      </c>
      <c r="G74" s="137">
        <f>B74/100*G73</f>
        <v>2.4000000000000004</v>
      </c>
      <c r="H74" s="137">
        <f>B74/100*H73</f>
        <v>3</v>
      </c>
      <c r="I74" s="137">
        <f>B74/100*I73</f>
        <v>7.1999999999999993</v>
      </c>
      <c r="J74" s="137">
        <f>B74/100*J73</f>
        <v>6</v>
      </c>
      <c r="K74" s="137">
        <f>B74/100*K73</f>
        <v>2.4000000000000004</v>
      </c>
      <c r="L74" s="137">
        <f>B74/100*L73</f>
        <v>2.4000000000000004</v>
      </c>
      <c r="M74" s="137">
        <f>B74/100*M73</f>
        <v>3</v>
      </c>
      <c r="N74" s="137">
        <f>B74/100*N73</f>
        <v>1.7999999999999998</v>
      </c>
      <c r="O74" s="137">
        <f>B74/100*O73</f>
        <v>1.7999999999999998</v>
      </c>
      <c r="P74" s="137">
        <f>B74/100*P73</f>
        <v>9</v>
      </c>
      <c r="Q74" s="137">
        <f>B74/100*Q73</f>
        <v>18</v>
      </c>
      <c r="R74" s="144">
        <f>SUM(C74:Q74)</f>
        <v>599.99999999999989</v>
      </c>
      <c r="S74" s="145">
        <f>C74*C72+D74*D72+E74*E72+F74*F72+G74*G72+H74*H72+I74*I72+K74*K72+L74*L72+M74*M72+N74*N72+O72*O74+P72*P74+Q72*Q74</f>
        <v>943.04399999999998</v>
      </c>
      <c r="T74" s="109">
        <f>B74/100*T73</f>
        <v>7.5</v>
      </c>
      <c r="U74" s="109">
        <f>B74/100*U73</f>
        <v>42</v>
      </c>
      <c r="V74" s="109">
        <f>B74/100*V73</f>
        <v>6</v>
      </c>
      <c r="W74" s="109">
        <f>B74/100*W73</f>
        <v>7.8000000000000007</v>
      </c>
      <c r="X74" s="109">
        <f>B74/100*X73</f>
        <v>6</v>
      </c>
      <c r="Y74" s="149">
        <f>S74+T74*T72+U74*U72+V74*V72+W74*W72+X74*X72</f>
        <v>1069.2839999999999</v>
      </c>
      <c r="Z74" s="146">
        <f>Y74*Z72+Y74</f>
        <v>1176.2123999999999</v>
      </c>
    </row>
    <row r="75" spans="1:26" s="129" customFormat="1" ht="15" customHeight="1">
      <c r="A75" s="25" t="s">
        <v>65</v>
      </c>
      <c r="B75" s="136"/>
      <c r="C75" s="137"/>
      <c r="D75" s="137">
        <v>45.5</v>
      </c>
      <c r="E75" s="137">
        <v>17.37</v>
      </c>
      <c r="F75" s="137">
        <v>1.8</v>
      </c>
      <c r="G75" s="137">
        <v>0.73</v>
      </c>
      <c r="H75" s="137">
        <v>0.9</v>
      </c>
      <c r="I75" s="137">
        <v>2.2000000000000002</v>
      </c>
      <c r="J75" s="137">
        <v>1.8</v>
      </c>
      <c r="K75" s="137">
        <v>0.75</v>
      </c>
      <c r="L75" s="137">
        <v>0.75</v>
      </c>
      <c r="M75" s="137">
        <v>0.9</v>
      </c>
      <c r="N75" s="137">
        <v>0.55000000000000004</v>
      </c>
      <c r="O75" s="137">
        <v>0.55000000000000004</v>
      </c>
      <c r="P75" s="137">
        <v>2.7</v>
      </c>
      <c r="Q75" s="137">
        <v>5.5</v>
      </c>
      <c r="R75" s="144">
        <f>SUM(D75:Q75)</f>
        <v>82.000000000000014</v>
      </c>
      <c r="S75" s="145">
        <f>C75*C72+D75*D72+E75*E72+F75*F72+G75*G72+H75*H72+I75*I72+K75*K72+L75*L72+M75*M72+N75*N72+O72*O75+P72*P75+Q72*Q75</f>
        <v>146.18050000000002</v>
      </c>
      <c r="T75" s="109">
        <v>1.25</v>
      </c>
      <c r="U75" s="109">
        <v>7</v>
      </c>
      <c r="V75" s="109">
        <v>1</v>
      </c>
      <c r="W75" s="109">
        <v>1.3</v>
      </c>
      <c r="X75" s="109">
        <v>1</v>
      </c>
      <c r="Y75" s="149">
        <f>S75+T75*T72+U75*U72+V75*V72+W75*W72+X75*X72</f>
        <v>167.22050000000002</v>
      </c>
      <c r="Z75" s="146">
        <f>Y75*Z72+Y75</f>
        <v>183.94255000000001</v>
      </c>
    </row>
    <row r="76" spans="1:26" s="129" customFormat="1" ht="15" customHeight="1">
      <c r="A76" s="25" t="s">
        <v>66</v>
      </c>
      <c r="B76" s="136">
        <v>1000</v>
      </c>
      <c r="C76" s="136">
        <f>B76</f>
        <v>1000</v>
      </c>
      <c r="D76" s="138" t="s">
        <v>67</v>
      </c>
      <c r="E76" s="136">
        <f>B76/100*82</f>
        <v>820</v>
      </c>
      <c r="F76" s="139" t="s">
        <v>68</v>
      </c>
      <c r="G76" s="137"/>
      <c r="H76" s="137"/>
      <c r="I76" s="137"/>
      <c r="J76" s="137"/>
      <c r="K76" s="137"/>
      <c r="L76" s="137"/>
      <c r="M76" s="137"/>
      <c r="N76" s="137"/>
      <c r="O76" s="137"/>
      <c r="P76" s="137"/>
      <c r="Q76" s="137"/>
      <c r="R76" s="144"/>
      <c r="S76" s="145">
        <f>C76*C72+E76*(S75/R75)</f>
        <v>2861.8049999999998</v>
      </c>
      <c r="T76" s="109">
        <f>(C76+E76)/80</f>
        <v>22.75</v>
      </c>
      <c r="U76" s="109">
        <f>(C76+E76)/100*7</f>
        <v>127.39999999999999</v>
      </c>
      <c r="V76" s="109">
        <f>(C76+E76)/100</f>
        <v>18.2</v>
      </c>
      <c r="W76" s="109">
        <f>(C76+E76)/100</f>
        <v>18.2</v>
      </c>
      <c r="X76" s="109">
        <f>(C76+E76)/100</f>
        <v>18.2</v>
      </c>
      <c r="Y76" s="149">
        <f>C76*C72+E76*(S75/R75)+T76*T72+U76*U72+V76*V72+W76*W72+X76*X72</f>
        <v>3240.3649999999998</v>
      </c>
      <c r="Z76" s="146">
        <f>Y76*Z72+Y76</f>
        <v>3564.4014999999999</v>
      </c>
    </row>
    <row r="77" spans="1:26" s="129" customFormat="1" ht="15" customHeight="1">
      <c r="A77" s="25" t="s">
        <v>69</v>
      </c>
      <c r="B77" s="136">
        <f>E76</f>
        <v>820</v>
      </c>
      <c r="C77" s="137"/>
      <c r="D77" s="137">
        <f>B77/82*D75</f>
        <v>455</v>
      </c>
      <c r="E77" s="137">
        <f>B77/82*E75</f>
        <v>173.70000000000002</v>
      </c>
      <c r="F77" s="137">
        <f>B77/82*F75</f>
        <v>18</v>
      </c>
      <c r="G77" s="137">
        <f>B77/82*G75</f>
        <v>7.3</v>
      </c>
      <c r="H77" s="137">
        <f>B77/82*H75</f>
        <v>9</v>
      </c>
      <c r="I77" s="137">
        <f>B77/82*I75</f>
        <v>22</v>
      </c>
      <c r="J77" s="137">
        <f>B77/82*J75</f>
        <v>18</v>
      </c>
      <c r="K77" s="137">
        <f>B77/82*K75</f>
        <v>7.5</v>
      </c>
      <c r="L77" s="137">
        <f>B77/82*L75</f>
        <v>7.5</v>
      </c>
      <c r="M77" s="137">
        <f>B77/82*M75</f>
        <v>9</v>
      </c>
      <c r="N77" s="137">
        <f>B77/82*N75</f>
        <v>5.5</v>
      </c>
      <c r="O77" s="137">
        <f>B77/82*O75</f>
        <v>5.5</v>
      </c>
      <c r="P77" s="137">
        <f>B77/82*P75</f>
        <v>27</v>
      </c>
      <c r="Q77" s="137">
        <f>B77/82*Q75</f>
        <v>55</v>
      </c>
      <c r="R77" s="144">
        <f>SUM(D77:Q77)</f>
        <v>820</v>
      </c>
      <c r="S77" s="145">
        <f>C77*C72+D77*D72+E77*E72+F77*F72+G77*G72+H77*H72+I77*I72+K77*K72+L77*L72+M77*M72+N77*N72+O72*O77+P72*P77+Q72*Q77</f>
        <v>1461.8050000000001</v>
      </c>
      <c r="T77" s="109">
        <v>1.25</v>
      </c>
      <c r="U77" s="109">
        <v>7</v>
      </c>
      <c r="V77" s="109">
        <v>1</v>
      </c>
      <c r="W77" s="109">
        <v>1.3</v>
      </c>
      <c r="X77" s="109">
        <v>1</v>
      </c>
      <c r="Y77" s="149">
        <f>S77+T77*T72+U77*U72+V77*V72+W77*W72+X77*X72</f>
        <v>1482.845</v>
      </c>
      <c r="Z77" s="146">
        <f>Y77*Z72+Y77</f>
        <v>1631.1295</v>
      </c>
    </row>
    <row r="78" spans="1:26" s="39" customFormat="1" ht="7.8">
      <c r="A78" s="204" t="s">
        <v>81</v>
      </c>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row>
    <row r="79" spans="1:26" s="39" customFormat="1" ht="7.8">
      <c r="A79" s="205" t="s">
        <v>71</v>
      </c>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row>
    <row r="80" spans="1:26" s="39" customFormat="1" ht="7.8">
      <c r="A80" s="202" t="s">
        <v>0</v>
      </c>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spans="1:26" s="125" customFormat="1" ht="35.4" customHeight="1">
      <c r="A81" s="185" t="s">
        <v>82</v>
      </c>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row>
    <row r="82" spans="1:26" ht="15" customHeight="1">
      <c r="A82" s="3" t="s">
        <v>2</v>
      </c>
      <c r="B82" s="203" t="s">
        <v>56</v>
      </c>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row>
    <row r="83" spans="1:26" ht="15" customHeight="1">
      <c r="A83" s="3" t="s">
        <v>6</v>
      </c>
      <c r="B83" s="187" t="s">
        <v>58</v>
      </c>
      <c r="C83" s="187"/>
      <c r="D83" s="187"/>
      <c r="E83" s="187"/>
      <c r="F83" s="187"/>
      <c r="G83" s="187"/>
      <c r="H83" s="187"/>
      <c r="I83" s="187"/>
      <c r="J83" s="187"/>
      <c r="K83" s="187"/>
      <c r="L83" s="187"/>
      <c r="M83" s="187"/>
      <c r="N83" s="187"/>
      <c r="O83" s="187"/>
      <c r="P83" s="187"/>
      <c r="Q83" s="187"/>
      <c r="R83" s="187"/>
      <c r="S83" s="187"/>
      <c r="T83" s="187"/>
      <c r="U83" s="187"/>
      <c r="V83" s="187"/>
      <c r="W83" s="187"/>
      <c r="X83" s="187"/>
      <c r="Y83" s="187"/>
      <c r="Z83" s="187"/>
    </row>
    <row r="84" spans="1:26" s="126" customFormat="1" ht="15" customHeight="1">
      <c r="A84" s="132"/>
      <c r="B84" s="132"/>
      <c r="C84" s="25" t="s">
        <v>9</v>
      </c>
      <c r="D84" s="25" t="s">
        <v>10</v>
      </c>
      <c r="E84" s="25" t="s">
        <v>11</v>
      </c>
      <c r="F84" s="25" t="s">
        <v>59</v>
      </c>
      <c r="G84" s="25" t="s">
        <v>24</v>
      </c>
      <c r="H84" s="25" t="s">
        <v>60</v>
      </c>
      <c r="I84" s="25" t="s">
        <v>61</v>
      </c>
      <c r="J84" s="25" t="s">
        <v>62</v>
      </c>
      <c r="K84" s="25" t="s">
        <v>14</v>
      </c>
      <c r="L84" s="25" t="s">
        <v>13</v>
      </c>
      <c r="M84" s="25" t="s">
        <v>15</v>
      </c>
      <c r="N84" s="25" t="s">
        <v>63</v>
      </c>
      <c r="O84" s="25" t="s">
        <v>18</v>
      </c>
      <c r="P84" s="25" t="s">
        <v>19</v>
      </c>
      <c r="Q84" s="25" t="s">
        <v>25</v>
      </c>
      <c r="R84" s="140" t="s">
        <v>26</v>
      </c>
      <c r="S84" s="140" t="s">
        <v>27</v>
      </c>
      <c r="T84" s="6" t="s">
        <v>28</v>
      </c>
      <c r="U84" s="6" t="s">
        <v>29</v>
      </c>
      <c r="V84" s="6" t="s">
        <v>30</v>
      </c>
      <c r="W84" s="6" t="s">
        <v>31</v>
      </c>
      <c r="X84" s="6" t="s">
        <v>32</v>
      </c>
      <c r="Y84" s="146" t="s">
        <v>33</v>
      </c>
      <c r="Z84" s="146" t="s">
        <v>34</v>
      </c>
    </row>
    <row r="85" spans="1:26" s="127" customFormat="1" ht="15" customHeight="1">
      <c r="A85" s="208" t="s">
        <v>64</v>
      </c>
      <c r="B85" s="133" t="s">
        <v>36</v>
      </c>
      <c r="C85" s="133">
        <v>1.4</v>
      </c>
      <c r="D85" s="133">
        <v>2</v>
      </c>
      <c r="E85" s="133">
        <v>1.1000000000000001</v>
      </c>
      <c r="F85" s="133">
        <v>1</v>
      </c>
      <c r="G85" s="133">
        <v>1.65</v>
      </c>
      <c r="H85" s="133">
        <v>1</v>
      </c>
      <c r="I85" s="133">
        <v>0.6</v>
      </c>
      <c r="J85" s="133">
        <v>1.8</v>
      </c>
      <c r="K85" s="133">
        <v>4.5999999999999996</v>
      </c>
      <c r="L85" s="133">
        <v>5</v>
      </c>
      <c r="M85" s="133">
        <v>4</v>
      </c>
      <c r="N85" s="133">
        <v>6.4</v>
      </c>
      <c r="O85" s="133">
        <v>1.78</v>
      </c>
      <c r="P85" s="133">
        <v>2.5</v>
      </c>
      <c r="Q85" s="133">
        <v>1.6</v>
      </c>
      <c r="R85" s="141"/>
      <c r="S85" s="141"/>
      <c r="T85" s="133">
        <v>1.2</v>
      </c>
      <c r="U85" s="133">
        <v>0.5</v>
      </c>
      <c r="V85" s="133">
        <v>10</v>
      </c>
      <c r="W85" s="133">
        <v>0.8</v>
      </c>
      <c r="X85" s="133">
        <v>5</v>
      </c>
      <c r="Y85" s="147"/>
      <c r="Z85" s="148">
        <v>0.1</v>
      </c>
    </row>
    <row r="86" spans="1:26" s="128" customFormat="1" ht="15" customHeight="1">
      <c r="A86" s="208"/>
      <c r="B86" s="134" t="s">
        <v>37</v>
      </c>
      <c r="C86" s="134">
        <v>55</v>
      </c>
      <c r="D86" s="134">
        <v>25</v>
      </c>
      <c r="E86" s="134">
        <v>9.5</v>
      </c>
      <c r="F86" s="134">
        <v>1</v>
      </c>
      <c r="G86" s="134">
        <v>0.4</v>
      </c>
      <c r="H86" s="135">
        <v>0.5</v>
      </c>
      <c r="I86" s="135">
        <v>1.2</v>
      </c>
      <c r="J86" s="135">
        <v>1</v>
      </c>
      <c r="K86" s="135">
        <v>0.4</v>
      </c>
      <c r="L86" s="135">
        <v>0.4</v>
      </c>
      <c r="M86" s="135">
        <v>0.5</v>
      </c>
      <c r="N86" s="135">
        <v>0.3</v>
      </c>
      <c r="O86" s="134">
        <v>0.3</v>
      </c>
      <c r="P86" s="134">
        <v>1.5</v>
      </c>
      <c r="Q86" s="134">
        <v>3</v>
      </c>
      <c r="R86" s="142">
        <f>SUM(C86:Q86)</f>
        <v>100.00000000000001</v>
      </c>
      <c r="S86" s="145">
        <f>C86*C85+D86*D85+E86*E85+F86*F85+G86*G85+H86*H85+I86*I85+K86*K85+L86*L85+M86*M85+N86*N85+O85*O86+P85*P86+Q85*Q86</f>
        <v>157.17399999999998</v>
      </c>
      <c r="T86" s="109">
        <v>1.25</v>
      </c>
      <c r="U86" s="109">
        <v>7</v>
      </c>
      <c r="V86" s="109">
        <v>1</v>
      </c>
      <c r="W86" s="109">
        <v>1.3</v>
      </c>
      <c r="X86" s="109">
        <v>1</v>
      </c>
      <c r="Y86" s="149">
        <f>S86+T86*T85+U86*U85+V86*V85+W86*W85+X86*X85</f>
        <v>178.21399999999997</v>
      </c>
      <c r="Z86" s="150">
        <f>Y86*Z85+Y86</f>
        <v>196.03539999999998</v>
      </c>
    </row>
    <row r="87" spans="1:26" s="129" customFormat="1" ht="15" customHeight="1">
      <c r="A87" s="25" t="s">
        <v>38</v>
      </c>
      <c r="B87" s="136">
        <v>700</v>
      </c>
      <c r="C87" s="137">
        <f>B87/100*C86</f>
        <v>385</v>
      </c>
      <c r="D87" s="137">
        <f>B87/100*D86</f>
        <v>175</v>
      </c>
      <c r="E87" s="137">
        <f>B87/100*E86</f>
        <v>66.5</v>
      </c>
      <c r="F87" s="137">
        <f>B87/100*F86</f>
        <v>7</v>
      </c>
      <c r="G87" s="137">
        <f>B87/100*G86</f>
        <v>2.8000000000000003</v>
      </c>
      <c r="H87" s="137">
        <f>B87/100*H86</f>
        <v>3.5</v>
      </c>
      <c r="I87" s="137">
        <f>B87/100*I86</f>
        <v>8.4</v>
      </c>
      <c r="J87" s="137">
        <f>B87/100*J86</f>
        <v>7</v>
      </c>
      <c r="K87" s="137">
        <f>B87/100*K86</f>
        <v>2.8000000000000003</v>
      </c>
      <c r="L87" s="137">
        <f>B87/100*L86</f>
        <v>2.8000000000000003</v>
      </c>
      <c r="M87" s="137">
        <f>B87/100*M86</f>
        <v>3.5</v>
      </c>
      <c r="N87" s="137">
        <f>B87/100*N86</f>
        <v>2.1</v>
      </c>
      <c r="O87" s="137">
        <f>B87/100*O86</f>
        <v>2.1</v>
      </c>
      <c r="P87" s="137">
        <f>B87/100*P86</f>
        <v>10.5</v>
      </c>
      <c r="Q87" s="137">
        <f>B87/100*Q86</f>
        <v>21</v>
      </c>
      <c r="R87" s="144">
        <f>SUM(C87:Q87)</f>
        <v>699.99999999999989</v>
      </c>
      <c r="S87" s="145">
        <f>C87*C85+D87*D85+E87*E85+F87*F85+G87*G85+H87*H85+I87*I85+K87*K85+L87*L85+M87*M85+N87*N85+O85*O87+P85*P87+Q85*Q87</f>
        <v>1100.2179999999998</v>
      </c>
      <c r="T87" s="109">
        <f>B87/100*T86</f>
        <v>8.75</v>
      </c>
      <c r="U87" s="109">
        <f>B87/100*U86</f>
        <v>49</v>
      </c>
      <c r="V87" s="109">
        <f>B87/100*V86</f>
        <v>7</v>
      </c>
      <c r="W87" s="109">
        <f>B87/100*W86</f>
        <v>9.1</v>
      </c>
      <c r="X87" s="109">
        <f>B87/100*X86</f>
        <v>7</v>
      </c>
      <c r="Y87" s="149">
        <f>S87+T87*T85+U87*U85+V87*V85+W87*W85+X87*X85</f>
        <v>1247.4979999999998</v>
      </c>
      <c r="Z87" s="146">
        <f>Y87*Z85+Y87</f>
        <v>1372.2477999999999</v>
      </c>
    </row>
    <row r="88" spans="1:26" s="129" customFormat="1" ht="15" customHeight="1">
      <c r="A88" s="25" t="s">
        <v>65</v>
      </c>
      <c r="B88" s="136"/>
      <c r="C88" s="137"/>
      <c r="D88" s="137">
        <v>45.5</v>
      </c>
      <c r="E88" s="137">
        <v>17.37</v>
      </c>
      <c r="F88" s="137">
        <v>1.8</v>
      </c>
      <c r="G88" s="137">
        <v>0.73</v>
      </c>
      <c r="H88" s="137">
        <v>0.9</v>
      </c>
      <c r="I88" s="137">
        <v>2.2000000000000002</v>
      </c>
      <c r="J88" s="137">
        <v>1.8</v>
      </c>
      <c r="K88" s="137">
        <v>0.75</v>
      </c>
      <c r="L88" s="137">
        <v>0.75</v>
      </c>
      <c r="M88" s="137">
        <v>0.9</v>
      </c>
      <c r="N88" s="137">
        <v>0.55000000000000004</v>
      </c>
      <c r="O88" s="137">
        <v>0.55000000000000004</v>
      </c>
      <c r="P88" s="137">
        <v>2.7</v>
      </c>
      <c r="Q88" s="137">
        <v>5.5</v>
      </c>
      <c r="R88" s="144">
        <f>SUM(D88:Q88)</f>
        <v>82.000000000000014</v>
      </c>
      <c r="S88" s="145">
        <f>C88*C85+D88*D85+E88*E85+F88*F85+G88*G85+H88*H85+I88*I85+K88*K85+L88*L85+M88*M85+N88*N85+O85*O88+P85*P88+Q85*Q88</f>
        <v>146.18050000000002</v>
      </c>
      <c r="T88" s="109">
        <v>1.25</v>
      </c>
      <c r="U88" s="109">
        <v>7</v>
      </c>
      <c r="V88" s="109">
        <v>1</v>
      </c>
      <c r="W88" s="109">
        <v>1.3</v>
      </c>
      <c r="X88" s="109">
        <v>1</v>
      </c>
      <c r="Y88" s="149">
        <f>S88+T88*T85+U88*U85+V88*V85+W88*W85+X88*X85</f>
        <v>167.22050000000002</v>
      </c>
      <c r="Z88" s="146">
        <f>Y88*Z85+Y88</f>
        <v>183.94255000000001</v>
      </c>
    </row>
    <row r="89" spans="1:26" s="129" customFormat="1" ht="15" customHeight="1">
      <c r="A89" s="25" t="s">
        <v>66</v>
      </c>
      <c r="B89" s="136">
        <v>1500</v>
      </c>
      <c r="C89" s="136">
        <f>B89</f>
        <v>1500</v>
      </c>
      <c r="D89" s="138" t="s">
        <v>67</v>
      </c>
      <c r="E89" s="136">
        <f>B89/100*82</f>
        <v>1230</v>
      </c>
      <c r="F89" s="139" t="s">
        <v>68</v>
      </c>
      <c r="G89" s="137"/>
      <c r="H89" s="137"/>
      <c r="I89" s="137"/>
      <c r="J89" s="137"/>
      <c r="K89" s="137"/>
      <c r="L89" s="137"/>
      <c r="M89" s="137"/>
      <c r="N89" s="137"/>
      <c r="O89" s="137"/>
      <c r="P89" s="137"/>
      <c r="Q89" s="137"/>
      <c r="R89" s="144"/>
      <c r="S89" s="145">
        <f>C89*C85+E89*(S88/R88)</f>
        <v>4292.7075000000004</v>
      </c>
      <c r="T89" s="109">
        <f>(C89+E89)/80</f>
        <v>34.125</v>
      </c>
      <c r="U89" s="109">
        <f>(C89+E89)/100*7</f>
        <v>191.1</v>
      </c>
      <c r="V89" s="109">
        <f>(C89+E89)/100</f>
        <v>27.3</v>
      </c>
      <c r="W89" s="109">
        <f>(C89+E89)/100</f>
        <v>27.3</v>
      </c>
      <c r="X89" s="109">
        <f>(C89+E89)/100</f>
        <v>27.3</v>
      </c>
      <c r="Y89" s="149">
        <f>C89*C85+E89*(S88/R88)+T89*T85+U89*U85+V89*V85+W89*W85+X89*X85</f>
        <v>4860.5475000000006</v>
      </c>
      <c r="Z89" s="146">
        <f>Y89*Z85+Y89</f>
        <v>5346.6022500000008</v>
      </c>
    </row>
    <row r="90" spans="1:26" s="129" customFormat="1" ht="15" customHeight="1">
      <c r="A90" s="25" t="s">
        <v>69</v>
      </c>
      <c r="B90" s="136">
        <f>E89</f>
        <v>1230</v>
      </c>
      <c r="C90" s="137"/>
      <c r="D90" s="137">
        <f>B90/82*D88</f>
        <v>682.5</v>
      </c>
      <c r="E90" s="137">
        <f>B90/82*E88</f>
        <v>260.55</v>
      </c>
      <c r="F90" s="137">
        <f>B90/82*F88</f>
        <v>27</v>
      </c>
      <c r="G90" s="137">
        <f>B90/82*G88</f>
        <v>10.95</v>
      </c>
      <c r="H90" s="137">
        <f>B90/82*H88</f>
        <v>13.5</v>
      </c>
      <c r="I90" s="137">
        <f>B90/82*I88</f>
        <v>33</v>
      </c>
      <c r="J90" s="137">
        <f>B90/82*J88</f>
        <v>27</v>
      </c>
      <c r="K90" s="137">
        <f>B90/82*K88</f>
        <v>11.25</v>
      </c>
      <c r="L90" s="137">
        <f>B90/82*L88</f>
        <v>11.25</v>
      </c>
      <c r="M90" s="137">
        <f>B90/82*M88</f>
        <v>13.5</v>
      </c>
      <c r="N90" s="137">
        <f>B90/82*N88</f>
        <v>8.25</v>
      </c>
      <c r="O90" s="137">
        <f>B90/82*O88</f>
        <v>8.25</v>
      </c>
      <c r="P90" s="137">
        <f>B90/82*P88</f>
        <v>40.5</v>
      </c>
      <c r="Q90" s="137">
        <f>B90/82*Q88</f>
        <v>82.5</v>
      </c>
      <c r="R90" s="144">
        <f>SUM(D90:Q90)</f>
        <v>1230</v>
      </c>
      <c r="S90" s="145">
        <f>C90*C85+D90*D85+E90*E85+F90*F85+G90*G85+H90*H85+I90*I85+K90*K85+L90*L85+M90*M85+N90*N85+O85*O90+P85*P90+Q85*Q90</f>
        <v>2192.7075</v>
      </c>
      <c r="T90" s="109">
        <v>1.25</v>
      </c>
      <c r="U90" s="109">
        <v>7</v>
      </c>
      <c r="V90" s="109">
        <v>1</v>
      </c>
      <c r="W90" s="109">
        <v>1.3</v>
      </c>
      <c r="X90" s="109">
        <v>1</v>
      </c>
      <c r="Y90" s="149">
        <f>S90+T90*T85+U90*U85+V90*V85+W90*W85+X90*X85</f>
        <v>2213.7474999999999</v>
      </c>
      <c r="Z90" s="146">
        <f>Y90*Z85+Y90</f>
        <v>2435.1222499999999</v>
      </c>
    </row>
    <row r="91" spans="1:26" s="39" customFormat="1" ht="7.8">
      <c r="A91" s="204" t="s">
        <v>83</v>
      </c>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row>
    <row r="92" spans="1:26" s="39" customFormat="1" ht="7.8">
      <c r="A92" s="205" t="s">
        <v>71</v>
      </c>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row>
    <row r="93" spans="1:26" s="39" customFormat="1" ht="7.8">
      <c r="A93" s="202" t="s">
        <v>0</v>
      </c>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spans="1:26" s="125" customFormat="1" ht="35.4" customHeight="1">
      <c r="A94" s="185" t="s">
        <v>84</v>
      </c>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row>
    <row r="95" spans="1:26" ht="15" customHeight="1">
      <c r="A95" s="3" t="s">
        <v>2</v>
      </c>
      <c r="B95" s="203" t="s">
        <v>56</v>
      </c>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row>
    <row r="96" spans="1:26" ht="15" customHeight="1">
      <c r="A96" s="3" t="s">
        <v>6</v>
      </c>
      <c r="B96" s="187" t="s">
        <v>58</v>
      </c>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spans="1:26" s="126" customFormat="1" ht="15" customHeight="1">
      <c r="A97" s="132"/>
      <c r="B97" s="132"/>
      <c r="C97" s="25" t="s">
        <v>9</v>
      </c>
      <c r="D97" s="25" t="s">
        <v>10</v>
      </c>
      <c r="E97" s="25" t="s">
        <v>11</v>
      </c>
      <c r="F97" s="25" t="s">
        <v>59</v>
      </c>
      <c r="G97" s="25" t="s">
        <v>24</v>
      </c>
      <c r="H97" s="25" t="s">
        <v>60</v>
      </c>
      <c r="I97" s="25" t="s">
        <v>61</v>
      </c>
      <c r="J97" s="25" t="s">
        <v>62</v>
      </c>
      <c r="K97" s="25" t="s">
        <v>14</v>
      </c>
      <c r="L97" s="25" t="s">
        <v>13</v>
      </c>
      <c r="M97" s="25" t="s">
        <v>15</v>
      </c>
      <c r="N97" s="25" t="s">
        <v>63</v>
      </c>
      <c r="O97" s="25" t="s">
        <v>18</v>
      </c>
      <c r="P97" s="25" t="s">
        <v>19</v>
      </c>
      <c r="Q97" s="25" t="s">
        <v>25</v>
      </c>
      <c r="R97" s="140" t="s">
        <v>26</v>
      </c>
      <c r="S97" s="140" t="s">
        <v>27</v>
      </c>
      <c r="T97" s="6" t="s">
        <v>28</v>
      </c>
      <c r="U97" s="6" t="s">
        <v>29</v>
      </c>
      <c r="V97" s="6" t="s">
        <v>30</v>
      </c>
      <c r="W97" s="6" t="s">
        <v>31</v>
      </c>
      <c r="X97" s="6" t="s">
        <v>32</v>
      </c>
      <c r="Y97" s="146" t="s">
        <v>33</v>
      </c>
      <c r="Z97" s="146" t="s">
        <v>34</v>
      </c>
    </row>
    <row r="98" spans="1:26" s="127" customFormat="1" ht="15" customHeight="1">
      <c r="A98" s="208" t="s">
        <v>64</v>
      </c>
      <c r="B98" s="133" t="s">
        <v>36</v>
      </c>
      <c r="C98" s="133">
        <v>1.4</v>
      </c>
      <c r="D98" s="133">
        <v>2</v>
      </c>
      <c r="E98" s="133">
        <v>1.1000000000000001</v>
      </c>
      <c r="F98" s="133">
        <v>1</v>
      </c>
      <c r="G98" s="133">
        <v>1.65</v>
      </c>
      <c r="H98" s="133">
        <v>1</v>
      </c>
      <c r="I98" s="133">
        <v>0.6</v>
      </c>
      <c r="J98" s="133">
        <v>1.8</v>
      </c>
      <c r="K98" s="133">
        <v>4.5999999999999996</v>
      </c>
      <c r="L98" s="133">
        <v>5</v>
      </c>
      <c r="M98" s="133">
        <v>4</v>
      </c>
      <c r="N98" s="133">
        <v>6.4</v>
      </c>
      <c r="O98" s="133">
        <v>1.78</v>
      </c>
      <c r="P98" s="133">
        <v>2.5</v>
      </c>
      <c r="Q98" s="133">
        <v>1.6</v>
      </c>
      <c r="R98" s="141"/>
      <c r="S98" s="141"/>
      <c r="T98" s="133">
        <v>1.2</v>
      </c>
      <c r="U98" s="133">
        <v>0.5</v>
      </c>
      <c r="V98" s="133">
        <v>10</v>
      </c>
      <c r="W98" s="133">
        <v>0.8</v>
      </c>
      <c r="X98" s="133">
        <v>5</v>
      </c>
      <c r="Y98" s="147"/>
      <c r="Z98" s="148">
        <v>0.1</v>
      </c>
    </row>
    <row r="99" spans="1:26" s="128" customFormat="1" ht="15" customHeight="1">
      <c r="A99" s="208"/>
      <c r="B99" s="134" t="s">
        <v>37</v>
      </c>
      <c r="C99" s="134">
        <v>55</v>
      </c>
      <c r="D99" s="134">
        <v>25</v>
      </c>
      <c r="E99" s="134">
        <v>9.5</v>
      </c>
      <c r="F99" s="134">
        <v>1</v>
      </c>
      <c r="G99" s="134">
        <v>0.4</v>
      </c>
      <c r="H99" s="135">
        <v>0.5</v>
      </c>
      <c r="I99" s="135">
        <v>1.2</v>
      </c>
      <c r="J99" s="135">
        <v>1</v>
      </c>
      <c r="K99" s="135">
        <v>0.4</v>
      </c>
      <c r="L99" s="135">
        <v>0.4</v>
      </c>
      <c r="M99" s="135">
        <v>0.5</v>
      </c>
      <c r="N99" s="135">
        <v>0.3</v>
      </c>
      <c r="O99" s="134">
        <v>0.3</v>
      </c>
      <c r="P99" s="134">
        <v>1.5</v>
      </c>
      <c r="Q99" s="134">
        <v>3</v>
      </c>
      <c r="R99" s="142">
        <f>SUM(C99:Q99)</f>
        <v>100.00000000000001</v>
      </c>
      <c r="S99" s="145">
        <f>C99*C98+D99*D98+E99*E98+F99*F98+G99*G98+H99*H98+I99*I98+K99*K98+L99*L98+M99*M98+N99*N98+O98*O99+P98*P99+Q98*Q99</f>
        <v>157.17399999999998</v>
      </c>
      <c r="T99" s="109">
        <v>1.25</v>
      </c>
      <c r="U99" s="109">
        <v>7</v>
      </c>
      <c r="V99" s="109">
        <v>1</v>
      </c>
      <c r="W99" s="109">
        <v>1.3</v>
      </c>
      <c r="X99" s="109">
        <v>1</v>
      </c>
      <c r="Y99" s="149">
        <f>S99+T99*T98+U99*U98+V99*V98+W99*W98+X99*X98</f>
        <v>178.21399999999997</v>
      </c>
      <c r="Z99" s="150">
        <f>Y99*Z98+Y99</f>
        <v>196.03539999999998</v>
      </c>
    </row>
    <row r="100" spans="1:26" s="129" customFormat="1" ht="15" customHeight="1">
      <c r="A100" s="25" t="s">
        <v>38</v>
      </c>
      <c r="B100" s="136">
        <v>800</v>
      </c>
      <c r="C100" s="137">
        <f>B100/100*C99</f>
        <v>440</v>
      </c>
      <c r="D100" s="137">
        <f>B100/100*D99</f>
        <v>200</v>
      </c>
      <c r="E100" s="137">
        <f>B100/100*E99</f>
        <v>76</v>
      </c>
      <c r="F100" s="137">
        <f>B100/100*F99</f>
        <v>8</v>
      </c>
      <c r="G100" s="137">
        <f>B100/100*G99</f>
        <v>3.2</v>
      </c>
      <c r="H100" s="137">
        <f>B100/100*H99</f>
        <v>4</v>
      </c>
      <c r="I100" s="137">
        <f>B100/100*I99</f>
        <v>9.6</v>
      </c>
      <c r="J100" s="137">
        <f>B100/100*J99</f>
        <v>8</v>
      </c>
      <c r="K100" s="137">
        <f>B100/100*K99</f>
        <v>3.2</v>
      </c>
      <c r="L100" s="137">
        <f>B100/100*L99</f>
        <v>3.2</v>
      </c>
      <c r="M100" s="137">
        <f>B100/100*M99</f>
        <v>4</v>
      </c>
      <c r="N100" s="137">
        <f>B100/100*N99</f>
        <v>2.4</v>
      </c>
      <c r="O100" s="137">
        <f>B100/100*O99</f>
        <v>2.4</v>
      </c>
      <c r="P100" s="137">
        <f>B100/100*P99</f>
        <v>12</v>
      </c>
      <c r="Q100" s="137">
        <f>B100/100*Q99</f>
        <v>24</v>
      </c>
      <c r="R100" s="144">
        <f>SUM(C100:Q100)</f>
        <v>800.00000000000011</v>
      </c>
      <c r="S100" s="145">
        <f>C100*C98+D100*D98+E100*E98+F100*F98+G100*G98+H100*H98+I100*I98+K100*K98+L100*L98+M100*M98+N100*N98+O98*O100+P98*P100+Q98*Q100</f>
        <v>1257.3919999999998</v>
      </c>
      <c r="T100" s="109">
        <f>B100/100*T99</f>
        <v>10</v>
      </c>
      <c r="U100" s="109">
        <f>B100/100*U99</f>
        <v>56</v>
      </c>
      <c r="V100" s="109">
        <f>B100/100*V99</f>
        <v>8</v>
      </c>
      <c r="W100" s="109">
        <f>B100/100*W99</f>
        <v>10.4</v>
      </c>
      <c r="X100" s="109">
        <f>B100/100*X99</f>
        <v>8</v>
      </c>
      <c r="Y100" s="149">
        <f>S100+T100*T98+U100*U98+V100*V98+W100*W98+X100*X98</f>
        <v>1425.7119999999998</v>
      </c>
      <c r="Z100" s="146">
        <f>Y100*Z98+Y100</f>
        <v>1568.2831999999999</v>
      </c>
    </row>
    <row r="101" spans="1:26" s="129" customFormat="1" ht="15" customHeight="1">
      <c r="A101" s="25" t="s">
        <v>65</v>
      </c>
      <c r="B101" s="136"/>
      <c r="C101" s="137"/>
      <c r="D101" s="137">
        <v>45.5</v>
      </c>
      <c r="E101" s="137">
        <v>17.37</v>
      </c>
      <c r="F101" s="137">
        <v>1.8</v>
      </c>
      <c r="G101" s="137">
        <v>0.73</v>
      </c>
      <c r="H101" s="137">
        <v>0.9</v>
      </c>
      <c r="I101" s="137">
        <v>2.2000000000000002</v>
      </c>
      <c r="J101" s="137">
        <v>1.8</v>
      </c>
      <c r="K101" s="137">
        <v>0.75</v>
      </c>
      <c r="L101" s="137">
        <v>0.75</v>
      </c>
      <c r="M101" s="137">
        <v>0.9</v>
      </c>
      <c r="N101" s="137">
        <v>0.55000000000000004</v>
      </c>
      <c r="O101" s="137">
        <v>0.55000000000000004</v>
      </c>
      <c r="P101" s="137">
        <v>2.7</v>
      </c>
      <c r="Q101" s="137">
        <v>5.5</v>
      </c>
      <c r="R101" s="144">
        <f>SUM(D101:Q101)</f>
        <v>82.000000000000014</v>
      </c>
      <c r="S101" s="145">
        <f>C101*C98+D101*D98+E101*E98+F101*F98+G101*G98+H101*H98+I101*I98+K101*K98+L101*L98+M101*M98+N101*N98+O98*O101+P98*P101+Q98*Q101</f>
        <v>146.18050000000002</v>
      </c>
      <c r="T101" s="109">
        <v>1.25</v>
      </c>
      <c r="U101" s="109">
        <v>7</v>
      </c>
      <c r="V101" s="109">
        <v>1</v>
      </c>
      <c r="W101" s="109">
        <v>1.3</v>
      </c>
      <c r="X101" s="109">
        <v>1</v>
      </c>
      <c r="Y101" s="149">
        <f>S101+T101*T98+U101*U98+V101*V98+W101*W98+X101*X98</f>
        <v>167.22050000000002</v>
      </c>
      <c r="Z101" s="146">
        <f>Y101*Z98+Y101</f>
        <v>183.94255000000001</v>
      </c>
    </row>
    <row r="102" spans="1:26" s="129" customFormat="1" ht="15" customHeight="1">
      <c r="A102" s="25" t="s">
        <v>66</v>
      </c>
      <c r="B102" s="136">
        <v>2000</v>
      </c>
      <c r="C102" s="136">
        <f>B102</f>
        <v>2000</v>
      </c>
      <c r="D102" s="138" t="s">
        <v>67</v>
      </c>
      <c r="E102" s="136">
        <f>B102/100*82</f>
        <v>1640</v>
      </c>
      <c r="F102" s="139" t="s">
        <v>68</v>
      </c>
      <c r="G102" s="137"/>
      <c r="H102" s="137"/>
      <c r="I102" s="137"/>
      <c r="J102" s="137"/>
      <c r="K102" s="137"/>
      <c r="L102" s="137"/>
      <c r="M102" s="137"/>
      <c r="N102" s="137"/>
      <c r="O102" s="137"/>
      <c r="P102" s="137"/>
      <c r="Q102" s="137"/>
      <c r="R102" s="144"/>
      <c r="S102" s="145">
        <f>C102*C98+E102*(S101/R101)</f>
        <v>5723.61</v>
      </c>
      <c r="T102" s="109">
        <f>(C102+E102)/80</f>
        <v>45.5</v>
      </c>
      <c r="U102" s="109">
        <f>(C102+E102)/100*7</f>
        <v>254.79999999999998</v>
      </c>
      <c r="V102" s="109">
        <f>(C102+E102)/100</f>
        <v>36.4</v>
      </c>
      <c r="W102" s="109">
        <f>(C102+E102)/100</f>
        <v>36.4</v>
      </c>
      <c r="X102" s="109">
        <f>(C102+E102)/100</f>
        <v>36.4</v>
      </c>
      <c r="Y102" s="149">
        <f>C102*C98+E102*(S101/R101)+T102*T98+U102*U98+V102*V98+W102*W98+X102*X98</f>
        <v>6480.73</v>
      </c>
      <c r="Z102" s="146">
        <f>Y102*Z98+Y102</f>
        <v>7128.8029999999999</v>
      </c>
    </row>
    <row r="103" spans="1:26" s="129" customFormat="1" ht="15" customHeight="1">
      <c r="A103" s="25" t="s">
        <v>69</v>
      </c>
      <c r="B103" s="136">
        <f>E102</f>
        <v>1640</v>
      </c>
      <c r="C103" s="137"/>
      <c r="D103" s="137">
        <f>B103/82*D101</f>
        <v>910</v>
      </c>
      <c r="E103" s="137">
        <f>B103/82*E101</f>
        <v>347.40000000000003</v>
      </c>
      <c r="F103" s="137">
        <f>B103/82*F101</f>
        <v>36</v>
      </c>
      <c r="G103" s="137">
        <f>B103/82*G101</f>
        <v>14.6</v>
      </c>
      <c r="H103" s="137">
        <f>B103/82*H101</f>
        <v>18</v>
      </c>
      <c r="I103" s="137">
        <f>B103/82*I101</f>
        <v>44</v>
      </c>
      <c r="J103" s="137">
        <f>B103/82*J101</f>
        <v>36</v>
      </c>
      <c r="K103" s="137">
        <f>B103/82*K101</f>
        <v>15</v>
      </c>
      <c r="L103" s="137">
        <f>B103/82*L101</f>
        <v>15</v>
      </c>
      <c r="M103" s="137">
        <f>B103/82*M101</f>
        <v>18</v>
      </c>
      <c r="N103" s="137">
        <f>B103/82*N101</f>
        <v>11</v>
      </c>
      <c r="O103" s="137">
        <f>B103/82*O101</f>
        <v>11</v>
      </c>
      <c r="P103" s="137">
        <f>B103/82*P101</f>
        <v>54</v>
      </c>
      <c r="Q103" s="137">
        <f>B103/82*Q101</f>
        <v>110</v>
      </c>
      <c r="R103" s="144">
        <f>SUM(D103:Q103)</f>
        <v>1640</v>
      </c>
      <c r="S103" s="145">
        <f>C103*C98+D103*D98+E103*E98+F103*F98+G103*G98+H103*H98+I103*I98+K103*K98+L103*L98+M103*M98+N103*N98+O98*O103+P98*P103+Q98*Q103</f>
        <v>2923.61</v>
      </c>
      <c r="T103" s="109">
        <v>1.25</v>
      </c>
      <c r="U103" s="109">
        <v>7</v>
      </c>
      <c r="V103" s="109">
        <v>1</v>
      </c>
      <c r="W103" s="109">
        <v>1.3</v>
      </c>
      <c r="X103" s="109">
        <v>1</v>
      </c>
      <c r="Y103" s="149">
        <f>S103+T103*T98+U103*U98+V103*V98+W103*W98+X103*X98</f>
        <v>2944.65</v>
      </c>
      <c r="Z103" s="146">
        <f>Y103*Z98+Y103</f>
        <v>3239.1150000000002</v>
      </c>
    </row>
    <row r="104" spans="1:26" s="39" customFormat="1" ht="7.8">
      <c r="A104" s="204" t="s">
        <v>85</v>
      </c>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row>
  </sheetData>
  <mergeCells count="56">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 ref="A78:Z78"/>
    <mergeCell ref="A79:Z79"/>
    <mergeCell ref="A80:Z80"/>
    <mergeCell ref="A81:Z81"/>
    <mergeCell ref="B82:Z82"/>
    <mergeCell ref="A66:Z66"/>
    <mergeCell ref="A67:Z67"/>
    <mergeCell ref="A68:Z68"/>
    <mergeCell ref="B69:Z69"/>
    <mergeCell ref="B70:Z70"/>
    <mergeCell ref="A54:Z54"/>
    <mergeCell ref="A55:Z55"/>
    <mergeCell ref="B56:Z56"/>
    <mergeCell ref="B57:Z57"/>
    <mergeCell ref="A65:Z65"/>
    <mergeCell ref="A42:Z42"/>
    <mergeCell ref="B43:Z43"/>
    <mergeCell ref="B44:Z44"/>
    <mergeCell ref="A52:Z52"/>
    <mergeCell ref="A53:Z53"/>
    <mergeCell ref="B30:Z30"/>
    <mergeCell ref="B31:Z31"/>
    <mergeCell ref="A39:Z39"/>
    <mergeCell ref="A40:Z40"/>
    <mergeCell ref="A41:Z41"/>
    <mergeCell ref="B18:Z18"/>
    <mergeCell ref="A26:Z26"/>
    <mergeCell ref="A27:Z27"/>
    <mergeCell ref="A28:Z28"/>
    <mergeCell ref="A29:Z29"/>
    <mergeCell ref="A13:Z13"/>
    <mergeCell ref="A14:Z14"/>
    <mergeCell ref="A15:Z15"/>
    <mergeCell ref="A16:Z16"/>
    <mergeCell ref="B17:Z17"/>
    <mergeCell ref="A1:Z1"/>
    <mergeCell ref="A2:Z2"/>
    <mergeCell ref="B3:Z3"/>
    <mergeCell ref="B4:Z4"/>
    <mergeCell ref="B5:Z5"/>
  </mergeCells>
  <phoneticPr fontId="31" type="noConversion"/>
  <printOptions horizontalCentered="1" verticalCentered="1"/>
  <pageMargins left="0.196850393700787" right="0.196850393700787" top="0.196850393700787" bottom="0.196850393700787" header="0.511811023622047" footer="0.31496062992126"/>
  <pageSetup paperSize="9" scale="5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6"/>
  <sheetViews>
    <sheetView tabSelected="1" topLeftCell="A49" workbookViewId="0">
      <selection activeCell="V94" sqref="V94"/>
    </sheetView>
  </sheetViews>
  <sheetFormatPr defaultColWidth="9" defaultRowHeight="15" customHeight="1"/>
  <cols>
    <col min="1" max="1" width="13.77734375" style="5" customWidth="1"/>
    <col min="2" max="2" width="8.5546875" style="10" customWidth="1"/>
    <col min="3" max="3" width="13.5546875" style="10" customWidth="1"/>
    <col min="4" max="4" width="9" style="10" customWidth="1"/>
    <col min="5" max="5" width="8.44140625" style="10" customWidth="1"/>
    <col min="6" max="8" width="7.109375" style="10" customWidth="1"/>
    <col min="9" max="10" width="7.88671875" style="10" customWidth="1"/>
    <col min="11" max="12" width="7.109375" style="10" customWidth="1"/>
    <col min="13" max="13" width="9.33203125" style="10" customWidth="1"/>
    <col min="14" max="16" width="7.109375" style="10" customWidth="1"/>
    <col min="17" max="17" width="5.77734375" style="10" customWidth="1"/>
    <col min="18" max="18" width="9.77734375" style="293" customWidth="1"/>
    <col min="19" max="19" width="6.33203125" style="293" customWidth="1"/>
    <col min="20" max="20" width="7.21875" style="10" bestFit="1" customWidth="1"/>
    <col min="21" max="21" width="8.77734375" style="10" customWidth="1"/>
    <col min="22" max="16384" width="9" style="29"/>
  </cols>
  <sheetData>
    <row r="1" spans="1:21" s="54" customFormat="1" ht="7.8">
      <c r="A1" s="282" t="s">
        <v>0</v>
      </c>
      <c r="B1" s="282"/>
      <c r="C1" s="282"/>
      <c r="D1" s="282"/>
      <c r="E1" s="282"/>
      <c r="F1" s="282"/>
      <c r="G1" s="282"/>
      <c r="H1" s="282"/>
      <c r="I1" s="282"/>
      <c r="J1" s="282"/>
      <c r="K1" s="282"/>
      <c r="L1" s="282"/>
      <c r="M1" s="282"/>
      <c r="N1" s="282"/>
      <c r="O1" s="282"/>
      <c r="P1" s="282"/>
      <c r="Q1" s="282"/>
      <c r="R1" s="282"/>
      <c r="S1" s="282"/>
      <c r="T1" s="282"/>
      <c r="U1" s="282"/>
    </row>
    <row r="2" spans="1:21" s="286" customFormat="1" ht="35.4" customHeight="1">
      <c r="A2" s="294" t="s">
        <v>456</v>
      </c>
      <c r="B2" s="185"/>
      <c r="C2" s="185"/>
      <c r="D2" s="185"/>
      <c r="E2" s="185"/>
      <c r="F2" s="185"/>
      <c r="G2" s="185"/>
      <c r="H2" s="185"/>
      <c r="I2" s="185"/>
      <c r="J2" s="185"/>
      <c r="K2" s="185"/>
      <c r="L2" s="185"/>
      <c r="M2" s="185"/>
      <c r="N2" s="185"/>
      <c r="O2" s="185"/>
      <c r="P2" s="185"/>
      <c r="Q2" s="185"/>
      <c r="R2" s="185"/>
      <c r="S2" s="185"/>
      <c r="T2" s="185"/>
      <c r="U2" s="185"/>
    </row>
    <row r="3" spans="1:21" s="286" customFormat="1" ht="35.4" customHeight="1">
      <c r="A3" s="302" t="s">
        <v>457</v>
      </c>
      <c r="B3" s="303"/>
      <c r="C3" s="303"/>
      <c r="D3" s="303"/>
      <c r="E3" s="303"/>
      <c r="F3" s="303"/>
      <c r="G3" s="303"/>
      <c r="H3" s="303"/>
      <c r="I3" s="303"/>
      <c r="J3" s="303"/>
      <c r="K3" s="303"/>
      <c r="L3" s="303"/>
      <c r="M3" s="303"/>
      <c r="N3" s="303"/>
      <c r="O3" s="303"/>
      <c r="P3" s="303"/>
      <c r="Q3" s="303"/>
      <c r="R3" s="303"/>
      <c r="S3" s="303"/>
      <c r="T3" s="303"/>
      <c r="U3" s="304"/>
    </row>
    <row r="4" spans="1:21" s="276" customFormat="1" ht="15" customHeight="1">
      <c r="A4" s="278" t="s">
        <v>438</v>
      </c>
      <c r="B4" s="277"/>
      <c r="C4" s="25" t="s">
        <v>24</v>
      </c>
      <c r="D4" s="25" t="s">
        <v>61</v>
      </c>
      <c r="E4" s="25" t="s">
        <v>14</v>
      </c>
      <c r="F4" s="25" t="s">
        <v>13</v>
      </c>
      <c r="G4" s="25" t="s">
        <v>15</v>
      </c>
      <c r="H4" s="25" t="s">
        <v>63</v>
      </c>
      <c r="I4" s="25" t="s">
        <v>19</v>
      </c>
      <c r="J4" s="278" t="s">
        <v>442</v>
      </c>
      <c r="K4" s="278" t="s">
        <v>440</v>
      </c>
      <c r="L4" s="278" t="s">
        <v>441</v>
      </c>
      <c r="M4" s="301" t="s">
        <v>455</v>
      </c>
      <c r="N4" s="295"/>
      <c r="O4" s="295"/>
      <c r="P4" s="295"/>
      <c r="Q4" s="295"/>
      <c r="R4" s="295"/>
      <c r="S4" s="295"/>
      <c r="T4" s="295"/>
      <c r="U4" s="296"/>
    </row>
    <row r="5" spans="1:21" s="276" customFormat="1" ht="15" customHeight="1">
      <c r="A5" s="278" t="s">
        <v>441</v>
      </c>
      <c r="B5" s="277"/>
      <c r="C5" s="280">
        <v>1.65</v>
      </c>
      <c r="D5" s="280">
        <v>0.6</v>
      </c>
      <c r="E5" s="280">
        <v>2.6</v>
      </c>
      <c r="F5" s="280">
        <v>5</v>
      </c>
      <c r="G5" s="280">
        <v>4</v>
      </c>
      <c r="H5" s="280">
        <v>6.4</v>
      </c>
      <c r="I5" s="280">
        <v>2.5</v>
      </c>
      <c r="J5" s="277">
        <v>0.03</v>
      </c>
      <c r="K5" s="278"/>
      <c r="L5" s="278"/>
      <c r="M5" s="274"/>
      <c r="N5" s="275"/>
      <c r="O5" s="275"/>
      <c r="P5" s="275"/>
      <c r="Q5" s="275"/>
      <c r="R5" s="275"/>
      <c r="S5" s="275"/>
      <c r="T5" s="275"/>
      <c r="U5" s="297"/>
    </row>
    <row r="6" spans="1:21" ht="22.8" customHeight="1">
      <c r="A6" s="279" t="s">
        <v>439</v>
      </c>
      <c r="B6" s="273"/>
      <c r="C6" s="134">
        <v>0.6</v>
      </c>
      <c r="D6" s="135">
        <v>0.5</v>
      </c>
      <c r="E6" s="135">
        <v>0.8</v>
      </c>
      <c r="F6" s="135">
        <v>0.5</v>
      </c>
      <c r="G6" s="135">
        <v>0.8</v>
      </c>
      <c r="H6" s="135">
        <v>0.3</v>
      </c>
      <c r="I6" s="134">
        <v>1</v>
      </c>
      <c r="J6" s="281">
        <v>0.5</v>
      </c>
      <c r="K6" s="273">
        <f>SUM(C6:J6)</f>
        <v>5</v>
      </c>
      <c r="L6" s="273">
        <f>C6*C5+D6*D5+E6*E5+F6*F5+G6*G5+H6*H5+I6*I5+J6*J5</f>
        <v>13.505000000000001</v>
      </c>
      <c r="M6" s="274"/>
      <c r="N6" s="275"/>
      <c r="O6" s="275"/>
      <c r="P6" s="275"/>
      <c r="Q6" s="275"/>
      <c r="R6" s="275"/>
      <c r="S6" s="275"/>
      <c r="T6" s="275"/>
      <c r="U6" s="297"/>
    </row>
    <row r="7" spans="1:21" ht="22.8" customHeight="1">
      <c r="A7" s="279" t="s">
        <v>443</v>
      </c>
      <c r="B7" s="273">
        <v>100</v>
      </c>
      <c r="C7" s="134">
        <f>B7/5*C6</f>
        <v>12</v>
      </c>
      <c r="D7" s="134">
        <f>B7/5*D6</f>
        <v>10</v>
      </c>
      <c r="E7" s="134">
        <f>B7/5*E6</f>
        <v>16</v>
      </c>
      <c r="F7" s="134">
        <f>B7/5*F6</f>
        <v>10</v>
      </c>
      <c r="G7" s="134">
        <f>B7/5*G6</f>
        <v>16</v>
      </c>
      <c r="H7" s="134">
        <f>B7/5*H6</f>
        <v>6</v>
      </c>
      <c r="I7" s="134">
        <f>B7/5*I6</f>
        <v>20</v>
      </c>
      <c r="J7" s="134">
        <f>B7/5*J6</f>
        <v>10</v>
      </c>
      <c r="K7" s="281">
        <f>SUM(C7:J7)</f>
        <v>100</v>
      </c>
      <c r="L7" s="273">
        <f>C7*C5+D7*D5+E7*E5+F7*F5+G7*G5+H7*H5+I7*I5+J7*J5</f>
        <v>270.10000000000002</v>
      </c>
      <c r="M7" s="298"/>
      <c r="N7" s="299"/>
      <c r="O7" s="299"/>
      <c r="P7" s="299"/>
      <c r="Q7" s="299"/>
      <c r="R7" s="299"/>
      <c r="S7" s="299"/>
      <c r="T7" s="299"/>
      <c r="U7" s="300"/>
    </row>
    <row r="8" spans="1:21" ht="13.8">
      <c r="A8" s="202" t="s">
        <v>0</v>
      </c>
      <c r="B8" s="202"/>
      <c r="C8" s="202"/>
      <c r="D8" s="202"/>
      <c r="E8" s="202"/>
      <c r="F8" s="202"/>
      <c r="G8" s="202"/>
      <c r="H8" s="202"/>
      <c r="I8" s="202"/>
      <c r="J8" s="202"/>
      <c r="K8" s="202"/>
      <c r="L8" s="202"/>
      <c r="M8" s="202"/>
      <c r="N8" s="202"/>
      <c r="O8" s="202"/>
      <c r="P8" s="202"/>
      <c r="Q8" s="202"/>
      <c r="R8" s="202"/>
      <c r="S8" s="202"/>
      <c r="T8" s="202"/>
      <c r="U8" s="202"/>
    </row>
    <row r="9" spans="1:21" ht="31.8" customHeight="1">
      <c r="A9" s="294" t="s">
        <v>454</v>
      </c>
      <c r="B9" s="185"/>
      <c r="C9" s="185"/>
      <c r="D9" s="185"/>
      <c r="E9" s="185"/>
      <c r="F9" s="185"/>
      <c r="G9" s="185"/>
      <c r="H9" s="185"/>
      <c r="I9" s="185"/>
      <c r="J9" s="185"/>
      <c r="K9" s="185"/>
      <c r="L9" s="185"/>
      <c r="M9" s="185"/>
      <c r="N9" s="185"/>
      <c r="O9" s="185"/>
      <c r="P9" s="185"/>
      <c r="Q9" s="185"/>
      <c r="R9" s="185"/>
      <c r="S9" s="185"/>
      <c r="T9" s="185"/>
      <c r="U9" s="185"/>
    </row>
    <row r="10" spans="1:21" ht="15" customHeight="1">
      <c r="A10" s="3" t="s">
        <v>6</v>
      </c>
      <c r="B10" s="187" t="s">
        <v>58</v>
      </c>
      <c r="C10" s="187"/>
      <c r="D10" s="187"/>
      <c r="E10" s="187"/>
      <c r="F10" s="187"/>
      <c r="G10" s="187"/>
      <c r="H10" s="187"/>
      <c r="I10" s="187"/>
      <c r="J10" s="187"/>
      <c r="K10" s="187"/>
      <c r="L10" s="187"/>
      <c r="M10" s="187"/>
      <c r="N10" s="187"/>
      <c r="O10" s="187"/>
      <c r="P10" s="187"/>
      <c r="Q10" s="187"/>
      <c r="R10" s="187"/>
      <c r="S10" s="187"/>
      <c r="T10" s="187"/>
      <c r="U10" s="187"/>
    </row>
    <row r="11" spans="1:21" s="287" customFormat="1" ht="15" customHeight="1">
      <c r="A11" s="132"/>
      <c r="B11" s="132"/>
      <c r="C11" s="25" t="s">
        <v>9</v>
      </c>
      <c r="D11" s="25" t="s">
        <v>10</v>
      </c>
      <c r="E11" s="25" t="s">
        <v>11</v>
      </c>
      <c r="F11" s="25" t="s">
        <v>59</v>
      </c>
      <c r="G11" s="25" t="s">
        <v>60</v>
      </c>
      <c r="H11" s="25" t="s">
        <v>61</v>
      </c>
      <c r="I11" s="25" t="s">
        <v>62</v>
      </c>
      <c r="J11" s="25" t="s">
        <v>18</v>
      </c>
      <c r="K11" s="25" t="s">
        <v>19</v>
      </c>
      <c r="L11" s="25" t="s">
        <v>25</v>
      </c>
      <c r="M11" s="140" t="s">
        <v>26</v>
      </c>
      <c r="N11" s="140" t="s">
        <v>27</v>
      </c>
      <c r="O11" s="6" t="s">
        <v>28</v>
      </c>
      <c r="P11" s="6" t="s">
        <v>29</v>
      </c>
      <c r="Q11" s="6" t="s">
        <v>30</v>
      </c>
      <c r="R11" s="6" t="s">
        <v>31</v>
      </c>
      <c r="S11" s="6" t="s">
        <v>32</v>
      </c>
      <c r="T11" s="146" t="s">
        <v>33</v>
      </c>
      <c r="U11" s="146" t="s">
        <v>34</v>
      </c>
    </row>
    <row r="12" spans="1:21" s="288" customFormat="1" ht="15" customHeight="1">
      <c r="A12" s="208" t="s">
        <v>64</v>
      </c>
      <c r="B12" s="133" t="s">
        <v>36</v>
      </c>
      <c r="C12" s="133">
        <v>1.4</v>
      </c>
      <c r="D12" s="133">
        <v>2</v>
      </c>
      <c r="E12" s="133">
        <v>1.1000000000000001</v>
      </c>
      <c r="F12" s="133">
        <v>1</v>
      </c>
      <c r="G12" s="133">
        <v>1</v>
      </c>
      <c r="H12" s="133">
        <v>0.6</v>
      </c>
      <c r="I12" s="133">
        <v>1.8</v>
      </c>
      <c r="J12" s="133">
        <v>1.78</v>
      </c>
      <c r="K12" s="133">
        <v>2.5</v>
      </c>
      <c r="L12" s="133">
        <v>2.7</v>
      </c>
      <c r="M12" s="141"/>
      <c r="N12" s="141"/>
      <c r="O12" s="133">
        <v>1.2</v>
      </c>
      <c r="P12" s="133">
        <v>0.5</v>
      </c>
      <c r="Q12" s="133">
        <v>10</v>
      </c>
      <c r="R12" s="133">
        <v>0.8</v>
      </c>
      <c r="S12" s="133">
        <v>5</v>
      </c>
      <c r="T12" s="147"/>
      <c r="U12" s="148">
        <v>0.1</v>
      </c>
    </row>
    <row r="13" spans="1:21" s="289" customFormat="1" ht="15" customHeight="1">
      <c r="A13" s="208"/>
      <c r="B13" s="134" t="s">
        <v>37</v>
      </c>
      <c r="C13" s="283">
        <v>60</v>
      </c>
      <c r="D13" s="283">
        <v>21</v>
      </c>
      <c r="E13" s="283">
        <v>10</v>
      </c>
      <c r="F13" s="283">
        <v>1</v>
      </c>
      <c r="G13" s="135">
        <v>0.5</v>
      </c>
      <c r="H13" s="135">
        <v>0.7</v>
      </c>
      <c r="I13" s="135">
        <v>1</v>
      </c>
      <c r="J13" s="134">
        <v>0.3</v>
      </c>
      <c r="K13" s="134">
        <v>0.5</v>
      </c>
      <c r="L13" s="134">
        <v>5</v>
      </c>
      <c r="M13" s="142">
        <f>SUM(C13:L13)</f>
        <v>100</v>
      </c>
      <c r="N13" s="143">
        <f>C13*C12+D13*D12+E13*E12+F13*F12+G13*G12+H13*H12+J12*J13+K12*K13+L12*L13</f>
        <v>154.20399999999998</v>
      </c>
      <c r="O13" s="109">
        <v>1.25</v>
      </c>
      <c r="P13" s="109">
        <v>7</v>
      </c>
      <c r="Q13" s="109">
        <v>1</v>
      </c>
      <c r="R13" s="109">
        <v>1.3</v>
      </c>
      <c r="S13" s="109">
        <v>1</v>
      </c>
      <c r="T13" s="149">
        <f>N13+O13*O12+P13*P12+Q13*Q12+R13*R12+S13*S12</f>
        <v>175.24399999999997</v>
      </c>
      <c r="U13" s="150">
        <f>T13*U12+T13</f>
        <v>192.76839999999996</v>
      </c>
    </row>
    <row r="14" spans="1:21" s="290" customFormat="1" ht="15" customHeight="1">
      <c r="A14" s="25" t="s">
        <v>38</v>
      </c>
      <c r="B14" s="136">
        <v>100</v>
      </c>
      <c r="C14" s="137">
        <f>B14/100*C13</f>
        <v>60</v>
      </c>
      <c r="D14" s="137">
        <f>B14/100*D13</f>
        <v>21</v>
      </c>
      <c r="E14" s="137">
        <f>B14/100*E13</f>
        <v>10</v>
      </c>
      <c r="F14" s="137">
        <f>B14/100*F13</f>
        <v>1</v>
      </c>
      <c r="G14" s="137">
        <f>B14/100*G13</f>
        <v>0.5</v>
      </c>
      <c r="H14" s="137">
        <f>B14/100*H13</f>
        <v>0.7</v>
      </c>
      <c r="I14" s="137">
        <f>B14/100*I13</f>
        <v>1</v>
      </c>
      <c r="J14" s="137">
        <f>B14/100*J13</f>
        <v>0.3</v>
      </c>
      <c r="K14" s="137">
        <f>B14/100*K13</f>
        <v>0.5</v>
      </c>
      <c r="L14" s="137">
        <f>B14/100*L13</f>
        <v>5</v>
      </c>
      <c r="M14" s="144">
        <f>SUM(C14:L14)</f>
        <v>100</v>
      </c>
      <c r="N14" s="143">
        <f>C14*C12+D14*D12+E14*E12+F14*F12+G14*G12+H14*H12+J12*J14+K12*K14+L12*L14</f>
        <v>154.20399999999998</v>
      </c>
      <c r="O14" s="109">
        <f>B14/100*O13</f>
        <v>1.25</v>
      </c>
      <c r="P14" s="109">
        <f>B14/100*P13</f>
        <v>7</v>
      </c>
      <c r="Q14" s="109">
        <f>B14/100*Q13</f>
        <v>1</v>
      </c>
      <c r="R14" s="109">
        <f>B14/100*R13</f>
        <v>1.3</v>
      </c>
      <c r="S14" s="109">
        <f>B14/100*S13</f>
        <v>1</v>
      </c>
      <c r="T14" s="149">
        <f>N14+O14*O12+P14*P12+Q14*Q12+R14*R12+S14*S12</f>
        <v>175.24399999999997</v>
      </c>
      <c r="U14" s="146">
        <f>T14*U12+T14</f>
        <v>192.76839999999996</v>
      </c>
    </row>
    <row r="15" spans="1:21" s="290" customFormat="1" ht="15" customHeight="1">
      <c r="A15" s="284" t="s">
        <v>444</v>
      </c>
      <c r="B15" s="136"/>
      <c r="C15" s="137"/>
      <c r="D15" s="137">
        <v>35</v>
      </c>
      <c r="E15" s="137">
        <v>16</v>
      </c>
      <c r="F15" s="137">
        <v>1.5</v>
      </c>
      <c r="G15" s="137">
        <v>0.5</v>
      </c>
      <c r="H15" s="137">
        <v>1</v>
      </c>
      <c r="I15" s="137">
        <v>1.6</v>
      </c>
      <c r="J15" s="137">
        <v>0.5</v>
      </c>
      <c r="K15" s="137">
        <v>0.7</v>
      </c>
      <c r="L15" s="137">
        <v>8.1999999999999993</v>
      </c>
      <c r="M15" s="144">
        <f>SUM(D15:L15)</f>
        <v>65</v>
      </c>
      <c r="N15" s="143">
        <f>C15*C12+D15*D12+E15*E12+F15*F12+G15*G12+H15*H12+J12*J15+K12*K15+L12*L15</f>
        <v>114.97999999999999</v>
      </c>
      <c r="O15" s="109">
        <v>1.25</v>
      </c>
      <c r="P15" s="109">
        <v>7</v>
      </c>
      <c r="Q15" s="109">
        <v>1</v>
      </c>
      <c r="R15" s="109">
        <v>1.3</v>
      </c>
      <c r="S15" s="109">
        <v>1</v>
      </c>
      <c r="T15" s="149">
        <f>N15+O15*O12+P15*P12+Q15*Q12+R15*R12+S15*S12</f>
        <v>136.01999999999998</v>
      </c>
      <c r="U15" s="146">
        <f>T15*U12+T15</f>
        <v>149.62199999999999</v>
      </c>
    </row>
    <row r="16" spans="1:21" s="290" customFormat="1" ht="15" customHeight="1">
      <c r="A16" s="284" t="s">
        <v>446</v>
      </c>
      <c r="B16" s="136">
        <v>500</v>
      </c>
      <c r="C16" s="136">
        <f>B16</f>
        <v>500</v>
      </c>
      <c r="D16" s="285" t="s">
        <v>445</v>
      </c>
      <c r="E16" s="136">
        <f>B16/100*65</f>
        <v>325</v>
      </c>
      <c r="F16" s="139" t="s">
        <v>68</v>
      </c>
      <c r="G16" s="137"/>
      <c r="H16" s="137"/>
      <c r="I16" s="137"/>
      <c r="J16" s="137"/>
      <c r="K16" s="137"/>
      <c r="L16" s="137"/>
      <c r="M16" s="144"/>
      <c r="N16" s="143">
        <f>C16*C12+E16*(N15/M15)</f>
        <v>1274.9000000000001</v>
      </c>
      <c r="O16" s="109">
        <f>(C16+E16)/80</f>
        <v>10.3125</v>
      </c>
      <c r="P16" s="109">
        <f>(C16+E16)/100*7</f>
        <v>57.75</v>
      </c>
      <c r="Q16" s="109">
        <f>(C16+E16)/100</f>
        <v>8.25</v>
      </c>
      <c r="R16" s="109">
        <f>(C16+E16)/100</f>
        <v>8.25</v>
      </c>
      <c r="S16" s="109">
        <f>(C16+E16)/100</f>
        <v>8.25</v>
      </c>
      <c r="T16" s="149">
        <f>C16*C12+E16*(N15/M15)+O16*O12+P16*P12+Q16*Q12+R16*R12+S16*S12</f>
        <v>1446.5</v>
      </c>
      <c r="U16" s="146">
        <f>T16*U12+T16</f>
        <v>1591.15</v>
      </c>
    </row>
    <row r="17" spans="1:21" s="290" customFormat="1" ht="15" customHeight="1">
      <c r="A17" s="284" t="s">
        <v>447</v>
      </c>
      <c r="B17" s="136">
        <f>E16</f>
        <v>325</v>
      </c>
      <c r="C17" s="137"/>
      <c r="D17" s="137">
        <f>B17/65*D15</f>
        <v>175</v>
      </c>
      <c r="E17" s="137">
        <f>B17/65*E15</f>
        <v>80</v>
      </c>
      <c r="F17" s="137">
        <f>B17/65*F15</f>
        <v>7.5</v>
      </c>
      <c r="G17" s="137">
        <f>B17/65*G15</f>
        <v>2.5</v>
      </c>
      <c r="H17" s="137">
        <f>B17/65*H15</f>
        <v>5</v>
      </c>
      <c r="I17" s="137">
        <f>B17/65*I15</f>
        <v>8</v>
      </c>
      <c r="J17" s="137">
        <f>B17/65*J15</f>
        <v>2.5</v>
      </c>
      <c r="K17" s="137">
        <f>B17/65*K15</f>
        <v>3.5</v>
      </c>
      <c r="L17" s="137">
        <f>B17/65*L15</f>
        <v>41</v>
      </c>
      <c r="M17" s="144">
        <f>SUM(D17:L17)</f>
        <v>325</v>
      </c>
      <c r="N17" s="143">
        <f>C17*C12+D17*D12+E17*E12+F17*F12+G17*G12+H17*H12+J12*J17+K12*K17+L12*L17</f>
        <v>574.9</v>
      </c>
      <c r="O17" s="109">
        <v>1.25</v>
      </c>
      <c r="P17" s="109">
        <v>7</v>
      </c>
      <c r="Q17" s="109">
        <v>1</v>
      </c>
      <c r="R17" s="109">
        <v>1.3</v>
      </c>
      <c r="S17" s="109">
        <v>1</v>
      </c>
      <c r="T17" s="149">
        <f>N17+O17*O12+P17*P12+Q17*Q12+R17*R12+S17*S12</f>
        <v>595.93999999999994</v>
      </c>
      <c r="U17" s="146">
        <f>T17*U12+T17</f>
        <v>655.53399999999988</v>
      </c>
    </row>
    <row r="18" spans="1:21" s="54" customFormat="1" ht="7.8">
      <c r="A18" s="305" t="s">
        <v>458</v>
      </c>
      <c r="B18" s="204"/>
      <c r="C18" s="204"/>
      <c r="D18" s="204"/>
      <c r="E18" s="204"/>
      <c r="F18" s="204"/>
      <c r="G18" s="204"/>
      <c r="H18" s="204"/>
      <c r="I18" s="204"/>
      <c r="J18" s="204"/>
      <c r="K18" s="204"/>
      <c r="L18" s="204"/>
      <c r="M18" s="204"/>
      <c r="N18" s="204"/>
      <c r="O18" s="204"/>
      <c r="P18" s="204"/>
      <c r="Q18" s="204"/>
      <c r="R18" s="204"/>
      <c r="S18" s="204"/>
      <c r="T18" s="204"/>
      <c r="U18" s="204"/>
    </row>
    <row r="19" spans="1:21" s="54" customFormat="1" ht="7.8">
      <c r="A19" s="291" t="s">
        <v>71</v>
      </c>
      <c r="B19" s="292"/>
      <c r="C19" s="292"/>
      <c r="D19" s="292"/>
      <c r="E19" s="292"/>
      <c r="F19" s="292"/>
      <c r="G19" s="292"/>
      <c r="H19" s="292"/>
      <c r="I19" s="292"/>
      <c r="J19" s="292"/>
      <c r="K19" s="292"/>
      <c r="L19" s="292"/>
      <c r="M19" s="292"/>
      <c r="N19" s="292"/>
      <c r="O19" s="292"/>
      <c r="P19" s="292"/>
      <c r="Q19" s="292"/>
      <c r="R19" s="292"/>
      <c r="S19" s="292"/>
      <c r="T19" s="292"/>
      <c r="U19" s="292"/>
    </row>
    <row r="20" spans="1:21" s="54" customFormat="1" ht="7.8">
      <c r="A20" s="202" t="s">
        <v>0</v>
      </c>
      <c r="B20" s="202"/>
      <c r="C20" s="202"/>
      <c r="D20" s="202"/>
      <c r="E20" s="202"/>
      <c r="F20" s="202"/>
      <c r="G20" s="202"/>
      <c r="H20" s="202"/>
      <c r="I20" s="202"/>
      <c r="J20" s="202"/>
      <c r="K20" s="202"/>
      <c r="L20" s="202"/>
      <c r="M20" s="202"/>
      <c r="N20" s="202"/>
      <c r="O20" s="202"/>
      <c r="P20" s="202"/>
      <c r="Q20" s="202"/>
      <c r="R20" s="202"/>
      <c r="S20" s="202"/>
      <c r="T20" s="202"/>
      <c r="U20" s="202"/>
    </row>
    <row r="21" spans="1:21" s="286" customFormat="1" ht="35.4" customHeight="1">
      <c r="A21" s="185" t="s">
        <v>72</v>
      </c>
      <c r="B21" s="185"/>
      <c r="C21" s="185"/>
      <c r="D21" s="185"/>
      <c r="E21" s="185"/>
      <c r="F21" s="185"/>
      <c r="G21" s="185"/>
      <c r="H21" s="185"/>
      <c r="I21" s="185"/>
      <c r="J21" s="185"/>
      <c r="K21" s="185"/>
      <c r="L21" s="185"/>
      <c r="M21" s="185"/>
      <c r="N21" s="185"/>
      <c r="O21" s="185"/>
      <c r="P21" s="185"/>
      <c r="Q21" s="185"/>
      <c r="R21" s="185"/>
      <c r="S21" s="185"/>
      <c r="T21" s="185"/>
      <c r="U21" s="185"/>
    </row>
    <row r="22" spans="1:21" s="287" customFormat="1" ht="15" customHeight="1">
      <c r="A22" s="132"/>
      <c r="B22" s="132"/>
      <c r="C22" s="25" t="s">
        <v>9</v>
      </c>
      <c r="D22" s="25" t="s">
        <v>10</v>
      </c>
      <c r="E22" s="25" t="s">
        <v>11</v>
      </c>
      <c r="F22" s="25" t="s">
        <v>59</v>
      </c>
      <c r="G22" s="25" t="s">
        <v>60</v>
      </c>
      <c r="H22" s="25" t="s">
        <v>61</v>
      </c>
      <c r="I22" s="25" t="s">
        <v>62</v>
      </c>
      <c r="J22" s="25" t="s">
        <v>18</v>
      </c>
      <c r="K22" s="25" t="s">
        <v>19</v>
      </c>
      <c r="L22" s="25" t="s">
        <v>25</v>
      </c>
      <c r="M22" s="140" t="s">
        <v>26</v>
      </c>
      <c r="N22" s="140" t="s">
        <v>27</v>
      </c>
      <c r="O22" s="6" t="s">
        <v>28</v>
      </c>
      <c r="P22" s="6" t="s">
        <v>29</v>
      </c>
      <c r="Q22" s="6" t="s">
        <v>30</v>
      </c>
      <c r="R22" s="6" t="s">
        <v>31</v>
      </c>
      <c r="S22" s="6" t="s">
        <v>32</v>
      </c>
      <c r="T22" s="146" t="s">
        <v>33</v>
      </c>
      <c r="U22" s="146" t="s">
        <v>34</v>
      </c>
    </row>
    <row r="23" spans="1:21" s="288" customFormat="1" ht="15" customHeight="1">
      <c r="A23" s="208" t="s">
        <v>64</v>
      </c>
      <c r="B23" s="133" t="s">
        <v>36</v>
      </c>
      <c r="C23" s="133">
        <v>1.4</v>
      </c>
      <c r="D23" s="133">
        <v>2</v>
      </c>
      <c r="E23" s="133">
        <v>1.1000000000000001</v>
      </c>
      <c r="F23" s="133">
        <v>1</v>
      </c>
      <c r="G23" s="133">
        <v>1</v>
      </c>
      <c r="H23" s="133">
        <v>0.6</v>
      </c>
      <c r="I23" s="133">
        <v>1.8</v>
      </c>
      <c r="J23" s="133">
        <v>1.78</v>
      </c>
      <c r="K23" s="133">
        <v>2.5</v>
      </c>
      <c r="L23" s="133">
        <v>2.7</v>
      </c>
      <c r="M23" s="141"/>
      <c r="N23" s="141"/>
      <c r="O23" s="133">
        <v>1.2</v>
      </c>
      <c r="P23" s="133">
        <v>0.5</v>
      </c>
      <c r="Q23" s="133">
        <v>10</v>
      </c>
      <c r="R23" s="133">
        <v>0.8</v>
      </c>
      <c r="S23" s="133">
        <v>5</v>
      </c>
      <c r="T23" s="147"/>
      <c r="U23" s="148">
        <v>0.1</v>
      </c>
    </row>
    <row r="24" spans="1:21" s="289" customFormat="1" ht="15" customHeight="1">
      <c r="A24" s="208"/>
      <c r="B24" s="134" t="s">
        <v>37</v>
      </c>
      <c r="C24" s="283">
        <v>60</v>
      </c>
      <c r="D24" s="283">
        <v>21</v>
      </c>
      <c r="E24" s="283">
        <v>10</v>
      </c>
      <c r="F24" s="283">
        <v>1</v>
      </c>
      <c r="G24" s="135">
        <v>0.5</v>
      </c>
      <c r="H24" s="135">
        <v>0.7</v>
      </c>
      <c r="I24" s="135">
        <v>1</v>
      </c>
      <c r="J24" s="134">
        <v>0.3</v>
      </c>
      <c r="K24" s="134">
        <v>0.5</v>
      </c>
      <c r="L24" s="134">
        <v>5</v>
      </c>
      <c r="M24" s="142">
        <f>SUM(C24:L24)</f>
        <v>100</v>
      </c>
      <c r="N24" s="143">
        <f>C24*C23+D24*D23+E24*E23+F24*F23+G24*G23+H24*H23+J23*J24+K23*K24+L23*L24</f>
        <v>154.20399999999998</v>
      </c>
      <c r="O24" s="109">
        <v>1.25</v>
      </c>
      <c r="P24" s="109">
        <v>7</v>
      </c>
      <c r="Q24" s="109">
        <v>1</v>
      </c>
      <c r="R24" s="109">
        <v>1.3</v>
      </c>
      <c r="S24" s="109">
        <v>1</v>
      </c>
      <c r="T24" s="149">
        <f>N24+O24*O23+P24*P23+Q24*Q23+R24*R23+S24*S23</f>
        <v>175.24399999999997</v>
      </c>
      <c r="U24" s="150">
        <f>T24*U23+T24</f>
        <v>192.76839999999996</v>
      </c>
    </row>
    <row r="25" spans="1:21" s="290" customFormat="1" ht="15" customHeight="1">
      <c r="A25" s="25" t="s">
        <v>38</v>
      </c>
      <c r="B25" s="136">
        <v>200</v>
      </c>
      <c r="C25" s="137">
        <f>B25/100*C24</f>
        <v>120</v>
      </c>
      <c r="D25" s="137">
        <f>B25/100*D24</f>
        <v>42</v>
      </c>
      <c r="E25" s="137">
        <f>B25/100*E24</f>
        <v>20</v>
      </c>
      <c r="F25" s="137">
        <f>B25/100*F24</f>
        <v>2</v>
      </c>
      <c r="G25" s="137">
        <f>B25/100*G24</f>
        <v>1</v>
      </c>
      <c r="H25" s="137">
        <f>B25/100*H24</f>
        <v>1.4</v>
      </c>
      <c r="I25" s="137">
        <f>B25/100*I24</f>
        <v>2</v>
      </c>
      <c r="J25" s="137">
        <f>B25/100*J24</f>
        <v>0.6</v>
      </c>
      <c r="K25" s="137">
        <f>B25/100*K24</f>
        <v>1</v>
      </c>
      <c r="L25" s="137">
        <f>B25/100*L24</f>
        <v>10</v>
      </c>
      <c r="M25" s="144">
        <f>SUM(C25:L25)</f>
        <v>200</v>
      </c>
      <c r="N25" s="143">
        <f>C25*C23+D25*D23+E25*E23+F25*F23+G25*G23+H25*H23+J23*J25+K23*K25+L23*L25</f>
        <v>308.40799999999996</v>
      </c>
      <c r="O25" s="109">
        <f>B25/100*O24</f>
        <v>2.5</v>
      </c>
      <c r="P25" s="109">
        <f>B25/100*P24</f>
        <v>14</v>
      </c>
      <c r="Q25" s="109">
        <f>B25/100*Q24</f>
        <v>2</v>
      </c>
      <c r="R25" s="109">
        <f>B25/100*R24</f>
        <v>2.6</v>
      </c>
      <c r="S25" s="109">
        <f>B25/100*S24</f>
        <v>2</v>
      </c>
      <c r="T25" s="149">
        <f>N25+O25*O23+P25*P23+Q25*Q23+R25*R23+S25*S23</f>
        <v>350.48799999999994</v>
      </c>
      <c r="U25" s="146">
        <f>T25*U23+T25</f>
        <v>385.53679999999991</v>
      </c>
    </row>
    <row r="26" spans="1:21" s="290" customFormat="1" ht="15" customHeight="1">
      <c r="A26" s="284" t="s">
        <v>444</v>
      </c>
      <c r="B26" s="136"/>
      <c r="C26" s="137"/>
      <c r="D26" s="137">
        <v>35</v>
      </c>
      <c r="E26" s="137">
        <v>16</v>
      </c>
      <c r="F26" s="137">
        <v>1.5</v>
      </c>
      <c r="G26" s="137">
        <v>0.5</v>
      </c>
      <c r="H26" s="137">
        <v>1</v>
      </c>
      <c r="I26" s="137">
        <v>1.6</v>
      </c>
      <c r="J26" s="137">
        <v>0.5</v>
      </c>
      <c r="K26" s="137">
        <v>0.7</v>
      </c>
      <c r="L26" s="137">
        <v>8.1999999999999993</v>
      </c>
      <c r="M26" s="144">
        <f>SUM(D26:L26)</f>
        <v>65</v>
      </c>
      <c r="N26" s="143">
        <f>C26*C23+D26*D23+E26*E23+F26*F23+G26*G23+H26*H23+J23*J26+K23*K26+L23*L26</f>
        <v>114.97999999999999</v>
      </c>
      <c r="O26" s="109">
        <v>1.25</v>
      </c>
      <c r="P26" s="109">
        <v>7</v>
      </c>
      <c r="Q26" s="109">
        <v>1</v>
      </c>
      <c r="R26" s="109">
        <v>1.3</v>
      </c>
      <c r="S26" s="109">
        <v>1</v>
      </c>
      <c r="T26" s="149">
        <f>N26+O26*O23+P26*P23+Q26*Q23+R26*R23+S26*S23</f>
        <v>136.01999999999998</v>
      </c>
      <c r="U26" s="146">
        <f>T26*U23+T26</f>
        <v>149.62199999999999</v>
      </c>
    </row>
    <row r="27" spans="1:21" s="290" customFormat="1" ht="15" customHeight="1">
      <c r="A27" s="284" t="s">
        <v>446</v>
      </c>
      <c r="B27" s="136">
        <v>600</v>
      </c>
      <c r="C27" s="136">
        <f>B27</f>
        <v>600</v>
      </c>
      <c r="D27" s="285" t="s">
        <v>445</v>
      </c>
      <c r="E27" s="136">
        <f>B27/100*65</f>
        <v>390</v>
      </c>
      <c r="F27" s="139" t="s">
        <v>68</v>
      </c>
      <c r="G27" s="137"/>
      <c r="H27" s="137"/>
      <c r="I27" s="137"/>
      <c r="J27" s="137"/>
      <c r="K27" s="137"/>
      <c r="L27" s="137"/>
      <c r="M27" s="144"/>
      <c r="N27" s="143">
        <f>C27*C23+E27*(N26/M26)</f>
        <v>1529.88</v>
      </c>
      <c r="O27" s="109">
        <f>(C27+E27)/80</f>
        <v>12.375</v>
      </c>
      <c r="P27" s="109">
        <f>(C27+E27)/100*7</f>
        <v>69.3</v>
      </c>
      <c r="Q27" s="109">
        <f>(C27+E27)/100</f>
        <v>9.9</v>
      </c>
      <c r="R27" s="109">
        <f>(C27+E27)/100</f>
        <v>9.9</v>
      </c>
      <c r="S27" s="109">
        <f>(C27+E27)/100</f>
        <v>9.9</v>
      </c>
      <c r="T27" s="149">
        <f>C27*C23+E27*(N26/M26)+O27*O23+P27*P23+Q27*Q23+R27*R23+S27*S23</f>
        <v>1735.8000000000002</v>
      </c>
      <c r="U27" s="146">
        <f>T27*U23+T27</f>
        <v>1909.38</v>
      </c>
    </row>
    <row r="28" spans="1:21" s="290" customFormat="1" ht="15" customHeight="1">
      <c r="A28" s="284" t="s">
        <v>447</v>
      </c>
      <c r="B28" s="136">
        <f>E27</f>
        <v>390</v>
      </c>
      <c r="C28" s="137"/>
      <c r="D28" s="137">
        <f>B28/65*D26</f>
        <v>210</v>
      </c>
      <c r="E28" s="137">
        <f>B28/65*E26</f>
        <v>96</v>
      </c>
      <c r="F28" s="137">
        <f>B28/65*F26</f>
        <v>9</v>
      </c>
      <c r="G28" s="137">
        <f>B28/65*G26</f>
        <v>3</v>
      </c>
      <c r="H28" s="137">
        <f>B28/65*H26</f>
        <v>6</v>
      </c>
      <c r="I28" s="137">
        <f>B28/65*I26</f>
        <v>9.6000000000000014</v>
      </c>
      <c r="J28" s="137">
        <f>B28/65*J26</f>
        <v>3</v>
      </c>
      <c r="K28" s="137">
        <f>B28/65*K26</f>
        <v>4.1999999999999993</v>
      </c>
      <c r="L28" s="137">
        <f>B28/65*L26</f>
        <v>49.199999999999996</v>
      </c>
      <c r="M28" s="144">
        <f>SUM(D28:L28)</f>
        <v>390</v>
      </c>
      <c r="N28" s="143">
        <f>C28*C23+D28*D23+E28*E23+F28*F23+G28*G23+H28*H23+J23*J28+K23*K28+L23*L28</f>
        <v>689.88000000000011</v>
      </c>
      <c r="O28" s="109">
        <v>1.25</v>
      </c>
      <c r="P28" s="109">
        <v>7</v>
      </c>
      <c r="Q28" s="109">
        <v>1</v>
      </c>
      <c r="R28" s="109">
        <v>1.3</v>
      </c>
      <c r="S28" s="109">
        <v>1</v>
      </c>
      <c r="T28" s="149">
        <f>N28+O28*O23+P28*P23+Q28*Q23+R28*R23+S28*S23</f>
        <v>710.92000000000007</v>
      </c>
      <c r="U28" s="146">
        <f>T28*U23+T28</f>
        <v>782.01200000000006</v>
      </c>
    </row>
    <row r="29" spans="1:21" s="54" customFormat="1" ht="7.8">
      <c r="A29" s="305" t="s">
        <v>459</v>
      </c>
      <c r="B29" s="204"/>
      <c r="C29" s="204"/>
      <c r="D29" s="204"/>
      <c r="E29" s="204"/>
      <c r="F29" s="204"/>
      <c r="G29" s="204"/>
      <c r="H29" s="204"/>
      <c r="I29" s="204"/>
      <c r="J29" s="204"/>
      <c r="K29" s="204"/>
      <c r="L29" s="204"/>
      <c r="M29" s="204"/>
      <c r="N29" s="204"/>
      <c r="O29" s="204"/>
      <c r="P29" s="204"/>
      <c r="Q29" s="204"/>
      <c r="R29" s="204"/>
      <c r="S29" s="204"/>
      <c r="T29" s="204"/>
      <c r="U29" s="204"/>
    </row>
    <row r="30" spans="1:21" s="54" customFormat="1" ht="7.8">
      <c r="A30" s="291" t="s">
        <v>71</v>
      </c>
      <c r="B30" s="292"/>
      <c r="C30" s="292"/>
      <c r="D30" s="292"/>
      <c r="E30" s="292"/>
      <c r="F30" s="292"/>
      <c r="G30" s="292"/>
      <c r="H30" s="292"/>
      <c r="I30" s="292"/>
      <c r="J30" s="292"/>
      <c r="K30" s="292"/>
      <c r="L30" s="292"/>
      <c r="M30" s="292"/>
      <c r="N30" s="292"/>
      <c r="O30" s="292"/>
      <c r="P30" s="292"/>
      <c r="Q30" s="292"/>
      <c r="R30" s="292"/>
      <c r="S30" s="292"/>
      <c r="T30" s="292"/>
      <c r="U30" s="292"/>
    </row>
    <row r="31" spans="1:21" ht="15" customHeight="1">
      <c r="A31" s="202" t="s">
        <v>0</v>
      </c>
      <c r="B31" s="202"/>
      <c r="C31" s="202"/>
      <c r="D31" s="202"/>
      <c r="E31" s="202"/>
      <c r="F31" s="202"/>
      <c r="G31" s="202"/>
      <c r="H31" s="202"/>
      <c r="I31" s="202"/>
      <c r="J31" s="202"/>
      <c r="K31" s="202"/>
      <c r="L31" s="202"/>
      <c r="M31" s="202"/>
      <c r="N31" s="202"/>
      <c r="O31" s="202"/>
      <c r="P31" s="202"/>
      <c r="Q31" s="202"/>
      <c r="R31" s="202"/>
      <c r="S31" s="202"/>
      <c r="T31" s="202"/>
      <c r="U31" s="202"/>
    </row>
    <row r="32" spans="1:21" ht="15" customHeight="1">
      <c r="A32" s="294" t="s">
        <v>453</v>
      </c>
      <c r="B32" s="185"/>
      <c r="C32" s="185"/>
      <c r="D32" s="185"/>
      <c r="E32" s="185"/>
      <c r="F32" s="185"/>
      <c r="G32" s="185"/>
      <c r="H32" s="185"/>
      <c r="I32" s="185"/>
      <c r="J32" s="185"/>
      <c r="K32" s="185"/>
      <c r="L32" s="185"/>
      <c r="M32" s="185"/>
      <c r="N32" s="185"/>
      <c r="O32" s="185"/>
      <c r="P32" s="185"/>
      <c r="Q32" s="185"/>
      <c r="R32" s="185"/>
      <c r="S32" s="185"/>
      <c r="T32" s="185"/>
      <c r="U32" s="185"/>
    </row>
    <row r="33" spans="1:21" ht="15" customHeight="1">
      <c r="A33" s="132"/>
      <c r="B33" s="132"/>
      <c r="C33" s="25" t="s">
        <v>9</v>
      </c>
      <c r="D33" s="25" t="s">
        <v>10</v>
      </c>
      <c r="E33" s="25" t="s">
        <v>11</v>
      </c>
      <c r="F33" s="25" t="s">
        <v>59</v>
      </c>
      <c r="G33" s="25" t="s">
        <v>60</v>
      </c>
      <c r="H33" s="25" t="s">
        <v>61</v>
      </c>
      <c r="I33" s="25" t="s">
        <v>62</v>
      </c>
      <c r="J33" s="25" t="s">
        <v>18</v>
      </c>
      <c r="K33" s="25" t="s">
        <v>19</v>
      </c>
      <c r="L33" s="25" t="s">
        <v>25</v>
      </c>
      <c r="M33" s="140" t="s">
        <v>26</v>
      </c>
      <c r="N33" s="140" t="s">
        <v>27</v>
      </c>
      <c r="O33" s="6" t="s">
        <v>28</v>
      </c>
      <c r="P33" s="6" t="s">
        <v>29</v>
      </c>
      <c r="Q33" s="6" t="s">
        <v>30</v>
      </c>
      <c r="R33" s="6" t="s">
        <v>31</v>
      </c>
      <c r="S33" s="6" t="s">
        <v>32</v>
      </c>
      <c r="T33" s="146" t="s">
        <v>33</v>
      </c>
      <c r="U33" s="146" t="s">
        <v>34</v>
      </c>
    </row>
    <row r="34" spans="1:21" ht="15" customHeight="1">
      <c r="A34" s="208" t="s">
        <v>64</v>
      </c>
      <c r="B34" s="133" t="s">
        <v>36</v>
      </c>
      <c r="C34" s="133">
        <v>1.4</v>
      </c>
      <c r="D34" s="133">
        <v>2</v>
      </c>
      <c r="E34" s="133">
        <v>1.1000000000000001</v>
      </c>
      <c r="F34" s="133">
        <v>1</v>
      </c>
      <c r="G34" s="133">
        <v>1</v>
      </c>
      <c r="H34" s="133">
        <v>0.6</v>
      </c>
      <c r="I34" s="133">
        <v>1.8</v>
      </c>
      <c r="J34" s="133">
        <v>1.78</v>
      </c>
      <c r="K34" s="133">
        <v>2.5</v>
      </c>
      <c r="L34" s="133">
        <v>2.7</v>
      </c>
      <c r="M34" s="141"/>
      <c r="N34" s="141"/>
      <c r="O34" s="133">
        <v>1.2</v>
      </c>
      <c r="P34" s="133">
        <v>0.5</v>
      </c>
      <c r="Q34" s="133">
        <v>10</v>
      </c>
      <c r="R34" s="133">
        <v>0.8</v>
      </c>
      <c r="S34" s="133">
        <v>5</v>
      </c>
      <c r="T34" s="147"/>
      <c r="U34" s="148">
        <v>0.1</v>
      </c>
    </row>
    <row r="35" spans="1:21" ht="15" customHeight="1">
      <c r="A35" s="208"/>
      <c r="B35" s="134" t="s">
        <v>37</v>
      </c>
      <c r="C35" s="283">
        <v>60</v>
      </c>
      <c r="D35" s="283">
        <v>21</v>
      </c>
      <c r="E35" s="283">
        <v>10</v>
      </c>
      <c r="F35" s="283">
        <v>1</v>
      </c>
      <c r="G35" s="135">
        <v>0.5</v>
      </c>
      <c r="H35" s="135">
        <v>0.7</v>
      </c>
      <c r="I35" s="135">
        <v>1</v>
      </c>
      <c r="J35" s="134">
        <v>0.3</v>
      </c>
      <c r="K35" s="134">
        <v>0.5</v>
      </c>
      <c r="L35" s="134">
        <v>5</v>
      </c>
      <c r="M35" s="142">
        <f>SUM(C35:L35)</f>
        <v>100</v>
      </c>
      <c r="N35" s="143">
        <f>C35*C34+D35*D34+E35*E34+F35*F34+G35*G34+H35*H34+J34*J35+K34*K35+L34*L35</f>
        <v>154.20399999999998</v>
      </c>
      <c r="O35" s="109">
        <v>1.25</v>
      </c>
      <c r="P35" s="109">
        <v>7</v>
      </c>
      <c r="Q35" s="109">
        <v>1</v>
      </c>
      <c r="R35" s="109">
        <v>1.3</v>
      </c>
      <c r="S35" s="109">
        <v>1</v>
      </c>
      <c r="T35" s="149">
        <f>N35+O35*O34+P35*P34+Q35*Q34+R35*R34+S35*S34</f>
        <v>175.24399999999997</v>
      </c>
      <c r="U35" s="150">
        <f>T35*U34+T35</f>
        <v>192.76839999999996</v>
      </c>
    </row>
    <row r="36" spans="1:21" ht="15" customHeight="1">
      <c r="A36" s="25" t="s">
        <v>38</v>
      </c>
      <c r="B36" s="136">
        <v>300</v>
      </c>
      <c r="C36" s="137">
        <f>B36/100*C35</f>
        <v>180</v>
      </c>
      <c r="D36" s="137">
        <f>B36/100*D35</f>
        <v>63</v>
      </c>
      <c r="E36" s="137">
        <f>B36/100*E35</f>
        <v>30</v>
      </c>
      <c r="F36" s="137">
        <f>B36/100*F35</f>
        <v>3</v>
      </c>
      <c r="G36" s="137">
        <f>B36/100*G35</f>
        <v>1.5</v>
      </c>
      <c r="H36" s="137">
        <f>B36/100*H35</f>
        <v>2.0999999999999996</v>
      </c>
      <c r="I36" s="137">
        <f>B36/100*I35</f>
        <v>3</v>
      </c>
      <c r="J36" s="137">
        <f>B36/100*J35</f>
        <v>0.89999999999999991</v>
      </c>
      <c r="K36" s="137">
        <f>B36/100*K35</f>
        <v>1.5</v>
      </c>
      <c r="L36" s="137">
        <f>B36/100*L35</f>
        <v>15</v>
      </c>
      <c r="M36" s="144">
        <f>SUM(C36:L36)</f>
        <v>300</v>
      </c>
      <c r="N36" s="143">
        <f>C36*C34+D36*D34+E36*E34+F36*F34+G36*G34+H36*H34+J34*J36+K34*K36+L34*L36</f>
        <v>462.61199999999997</v>
      </c>
      <c r="O36" s="109">
        <f>B36/100*O35</f>
        <v>3.75</v>
      </c>
      <c r="P36" s="109">
        <f>B36/100*P35</f>
        <v>21</v>
      </c>
      <c r="Q36" s="109">
        <f>B36/100*Q35</f>
        <v>3</v>
      </c>
      <c r="R36" s="109">
        <f>B36/100*R35</f>
        <v>3.9000000000000004</v>
      </c>
      <c r="S36" s="109">
        <f>B36/100*S35</f>
        <v>3</v>
      </c>
      <c r="T36" s="149">
        <f>N36+O36*O34+P36*P34+Q36*Q34+R36*R34+S36*S34</f>
        <v>525.73199999999997</v>
      </c>
      <c r="U36" s="146">
        <f>T36*U34+T36</f>
        <v>578.30520000000001</v>
      </c>
    </row>
    <row r="37" spans="1:21" ht="15" customHeight="1">
      <c r="A37" s="284" t="s">
        <v>444</v>
      </c>
      <c r="B37" s="136"/>
      <c r="C37" s="137"/>
      <c r="D37" s="137">
        <v>35</v>
      </c>
      <c r="E37" s="137">
        <v>16</v>
      </c>
      <c r="F37" s="137">
        <v>1.5</v>
      </c>
      <c r="G37" s="137">
        <v>0.5</v>
      </c>
      <c r="H37" s="137">
        <v>1</v>
      </c>
      <c r="I37" s="137">
        <v>1.6</v>
      </c>
      <c r="J37" s="137">
        <v>0.5</v>
      </c>
      <c r="K37" s="137">
        <v>0.7</v>
      </c>
      <c r="L37" s="137">
        <v>8.1999999999999993</v>
      </c>
      <c r="M37" s="144">
        <f>SUM(D37:L37)</f>
        <v>65</v>
      </c>
      <c r="N37" s="143">
        <f>C37*C34+D37*D34+E37*E34+F37*F34+G37*G34+H37*H34+J34*J37+K34*K37+L34*L37</f>
        <v>114.97999999999999</v>
      </c>
      <c r="O37" s="109">
        <v>1.25</v>
      </c>
      <c r="P37" s="109">
        <v>7</v>
      </c>
      <c r="Q37" s="109">
        <v>1</v>
      </c>
      <c r="R37" s="109">
        <v>1.3</v>
      </c>
      <c r="S37" s="109">
        <v>1</v>
      </c>
      <c r="T37" s="149">
        <f>N37+O37*O34+P37*P34+Q37*Q34+R37*R34+S37*S34</f>
        <v>136.01999999999998</v>
      </c>
      <c r="U37" s="146">
        <f>T37*U34+T37</f>
        <v>149.62199999999999</v>
      </c>
    </row>
    <row r="38" spans="1:21" ht="15" customHeight="1">
      <c r="A38" s="284" t="s">
        <v>446</v>
      </c>
      <c r="B38" s="136">
        <v>800</v>
      </c>
      <c r="C38" s="136">
        <f>B38</f>
        <v>800</v>
      </c>
      <c r="D38" s="285" t="s">
        <v>445</v>
      </c>
      <c r="E38" s="136">
        <f>B38/100*65</f>
        <v>520</v>
      </c>
      <c r="F38" s="139" t="s">
        <v>68</v>
      </c>
      <c r="G38" s="137"/>
      <c r="H38" s="137"/>
      <c r="I38" s="137"/>
      <c r="J38" s="137"/>
      <c r="K38" s="137"/>
      <c r="L38" s="137"/>
      <c r="M38" s="144"/>
      <c r="N38" s="143">
        <f>C38*C34+E38*(N37/M37)</f>
        <v>2039.84</v>
      </c>
      <c r="O38" s="109">
        <f>(C38+E38)/80</f>
        <v>16.5</v>
      </c>
      <c r="P38" s="109">
        <f>(C38+E38)/100*7</f>
        <v>92.399999999999991</v>
      </c>
      <c r="Q38" s="109">
        <f>(C38+E38)/100</f>
        <v>13.2</v>
      </c>
      <c r="R38" s="109">
        <f>(C38+E38)/100</f>
        <v>13.2</v>
      </c>
      <c r="S38" s="109">
        <f>(C38+E38)/100</f>
        <v>13.2</v>
      </c>
      <c r="T38" s="149">
        <f>C38*C34+E38*(N37/M37)+O38*O34+P38*P34+Q38*Q34+R38*R34+S38*S34</f>
        <v>2314.3999999999996</v>
      </c>
      <c r="U38" s="146">
        <f>T38*U34+T38</f>
        <v>2545.8399999999997</v>
      </c>
    </row>
    <row r="39" spans="1:21" ht="15" customHeight="1">
      <c r="A39" s="284" t="s">
        <v>447</v>
      </c>
      <c r="B39" s="136">
        <f>E38</f>
        <v>520</v>
      </c>
      <c r="C39" s="137"/>
      <c r="D39" s="137">
        <f>B39/65*D37</f>
        <v>280</v>
      </c>
      <c r="E39" s="137">
        <f>B39/65*E37</f>
        <v>128</v>
      </c>
      <c r="F39" s="137">
        <f>B39/65*F37</f>
        <v>12</v>
      </c>
      <c r="G39" s="137">
        <f>B39/65*G37</f>
        <v>4</v>
      </c>
      <c r="H39" s="137">
        <f>B39/65*H37</f>
        <v>8</v>
      </c>
      <c r="I39" s="137">
        <f>B39/65*I37</f>
        <v>12.8</v>
      </c>
      <c r="J39" s="137">
        <f>B39/65*J37</f>
        <v>4</v>
      </c>
      <c r="K39" s="137">
        <f>B39/65*K37</f>
        <v>5.6</v>
      </c>
      <c r="L39" s="137">
        <f>B39/65*L37</f>
        <v>65.599999999999994</v>
      </c>
      <c r="M39" s="144">
        <f>SUM(D39:L39)</f>
        <v>520</v>
      </c>
      <c r="N39" s="143">
        <f>C39*C34+D39*D34+E39*E34+F39*F34+G39*G34+H39*H34+J34*J39+K34*K39+L34*L39</f>
        <v>919.83999999999992</v>
      </c>
      <c r="O39" s="109">
        <v>1.25</v>
      </c>
      <c r="P39" s="109">
        <v>7</v>
      </c>
      <c r="Q39" s="109">
        <v>1</v>
      </c>
      <c r="R39" s="109">
        <v>1.3</v>
      </c>
      <c r="S39" s="109">
        <v>1</v>
      </c>
      <c r="T39" s="149">
        <f>N39+O39*O34+P39*P34+Q39*Q34+R39*R34+S39*S34</f>
        <v>940.87999999999988</v>
      </c>
      <c r="U39" s="146">
        <f>T39*U34+T39</f>
        <v>1034.9679999999998</v>
      </c>
    </row>
    <row r="40" spans="1:21" ht="15" customHeight="1">
      <c r="A40" s="305" t="s">
        <v>459</v>
      </c>
      <c r="B40" s="204"/>
      <c r="C40" s="204"/>
      <c r="D40" s="204"/>
      <c r="E40" s="204"/>
      <c r="F40" s="204"/>
      <c r="G40" s="204"/>
      <c r="H40" s="204"/>
      <c r="I40" s="204"/>
      <c r="J40" s="204"/>
      <c r="K40" s="204"/>
      <c r="L40" s="204"/>
      <c r="M40" s="204"/>
      <c r="N40" s="204"/>
      <c r="O40" s="204"/>
      <c r="P40" s="204"/>
      <c r="Q40" s="204"/>
      <c r="R40" s="204"/>
      <c r="S40" s="204"/>
      <c r="T40" s="204"/>
      <c r="U40" s="204"/>
    </row>
    <row r="41" spans="1:21" ht="15" customHeight="1">
      <c r="A41" s="291" t="s">
        <v>71</v>
      </c>
      <c r="B41" s="292"/>
      <c r="C41" s="292"/>
      <c r="D41" s="292"/>
      <c r="E41" s="292"/>
      <c r="F41" s="292"/>
      <c r="G41" s="292"/>
      <c r="H41" s="292"/>
      <c r="I41" s="292"/>
      <c r="J41" s="292"/>
      <c r="K41" s="292"/>
      <c r="L41" s="292"/>
      <c r="M41" s="292"/>
      <c r="N41" s="292"/>
      <c r="O41" s="292"/>
      <c r="P41" s="292"/>
      <c r="Q41" s="292"/>
      <c r="R41" s="292"/>
      <c r="S41" s="292"/>
      <c r="T41" s="292"/>
      <c r="U41" s="292"/>
    </row>
    <row r="42" spans="1:21" ht="15" customHeight="1">
      <c r="A42" s="202" t="s">
        <v>0</v>
      </c>
      <c r="B42" s="202"/>
      <c r="C42" s="202"/>
      <c r="D42" s="202"/>
      <c r="E42" s="202"/>
      <c r="F42" s="202"/>
      <c r="G42" s="202"/>
      <c r="H42" s="202"/>
      <c r="I42" s="202"/>
      <c r="J42" s="202"/>
      <c r="K42" s="202"/>
      <c r="L42" s="202"/>
      <c r="M42" s="202"/>
      <c r="N42" s="202"/>
      <c r="O42" s="202"/>
      <c r="P42" s="202"/>
      <c r="Q42" s="202"/>
      <c r="R42" s="202"/>
      <c r="S42" s="202"/>
      <c r="T42" s="202"/>
      <c r="U42" s="202"/>
    </row>
    <row r="43" spans="1:21" ht="15" customHeight="1">
      <c r="A43" s="294" t="s">
        <v>452</v>
      </c>
      <c r="B43" s="185"/>
      <c r="C43" s="185"/>
      <c r="D43" s="185"/>
      <c r="E43" s="185"/>
      <c r="F43" s="185"/>
      <c r="G43" s="185"/>
      <c r="H43" s="185"/>
      <c r="I43" s="185"/>
      <c r="J43" s="185"/>
      <c r="K43" s="185"/>
      <c r="L43" s="185"/>
      <c r="M43" s="185"/>
      <c r="N43" s="185"/>
      <c r="O43" s="185"/>
      <c r="P43" s="185"/>
      <c r="Q43" s="185"/>
      <c r="R43" s="185"/>
      <c r="S43" s="185"/>
      <c r="T43" s="185"/>
      <c r="U43" s="185"/>
    </row>
    <row r="44" spans="1:21" ht="15" customHeight="1">
      <c r="A44" s="132"/>
      <c r="B44" s="132"/>
      <c r="C44" s="25" t="s">
        <v>9</v>
      </c>
      <c r="D44" s="25" t="s">
        <v>10</v>
      </c>
      <c r="E44" s="25" t="s">
        <v>11</v>
      </c>
      <c r="F44" s="25" t="s">
        <v>59</v>
      </c>
      <c r="G44" s="25" t="s">
        <v>60</v>
      </c>
      <c r="H44" s="25" t="s">
        <v>61</v>
      </c>
      <c r="I44" s="25" t="s">
        <v>62</v>
      </c>
      <c r="J44" s="25" t="s">
        <v>18</v>
      </c>
      <c r="K44" s="25" t="s">
        <v>19</v>
      </c>
      <c r="L44" s="25" t="s">
        <v>25</v>
      </c>
      <c r="M44" s="140" t="s">
        <v>26</v>
      </c>
      <c r="N44" s="140" t="s">
        <v>27</v>
      </c>
      <c r="O44" s="6" t="s">
        <v>28</v>
      </c>
      <c r="P44" s="6" t="s">
        <v>29</v>
      </c>
      <c r="Q44" s="6" t="s">
        <v>30</v>
      </c>
      <c r="R44" s="6" t="s">
        <v>31</v>
      </c>
      <c r="S44" s="6" t="s">
        <v>32</v>
      </c>
      <c r="T44" s="146" t="s">
        <v>33</v>
      </c>
      <c r="U44" s="146" t="s">
        <v>34</v>
      </c>
    </row>
    <row r="45" spans="1:21" ht="15" customHeight="1">
      <c r="A45" s="208" t="s">
        <v>64</v>
      </c>
      <c r="B45" s="133" t="s">
        <v>36</v>
      </c>
      <c r="C45" s="133">
        <v>1.4</v>
      </c>
      <c r="D45" s="133">
        <v>2</v>
      </c>
      <c r="E45" s="133">
        <v>1.1000000000000001</v>
      </c>
      <c r="F45" s="133">
        <v>1</v>
      </c>
      <c r="G45" s="133">
        <v>1</v>
      </c>
      <c r="H45" s="133">
        <v>0.6</v>
      </c>
      <c r="I45" s="133">
        <v>1.8</v>
      </c>
      <c r="J45" s="133">
        <v>1.78</v>
      </c>
      <c r="K45" s="133">
        <v>2.5</v>
      </c>
      <c r="L45" s="133">
        <v>2.7</v>
      </c>
      <c r="M45" s="141"/>
      <c r="N45" s="141"/>
      <c r="O45" s="133">
        <v>1.2</v>
      </c>
      <c r="P45" s="133">
        <v>0.5</v>
      </c>
      <c r="Q45" s="133">
        <v>10</v>
      </c>
      <c r="R45" s="133">
        <v>0.8</v>
      </c>
      <c r="S45" s="133">
        <v>5</v>
      </c>
      <c r="T45" s="147"/>
      <c r="U45" s="148">
        <v>0.1</v>
      </c>
    </row>
    <row r="46" spans="1:21" ht="15" customHeight="1">
      <c r="A46" s="208"/>
      <c r="B46" s="134" t="s">
        <v>37</v>
      </c>
      <c r="C46" s="283">
        <v>60</v>
      </c>
      <c r="D46" s="283">
        <v>21</v>
      </c>
      <c r="E46" s="283">
        <v>10</v>
      </c>
      <c r="F46" s="283">
        <v>1</v>
      </c>
      <c r="G46" s="135">
        <v>0.5</v>
      </c>
      <c r="H46" s="135">
        <v>0.7</v>
      </c>
      <c r="I46" s="135">
        <v>1</v>
      </c>
      <c r="J46" s="134">
        <v>0.3</v>
      </c>
      <c r="K46" s="134">
        <v>0.5</v>
      </c>
      <c r="L46" s="134">
        <v>5</v>
      </c>
      <c r="M46" s="142">
        <f>SUM(C46:L46)</f>
        <v>100</v>
      </c>
      <c r="N46" s="143">
        <f>C46*C45+D46*D45+E46*E45+F46*F45+G46*G45+H46*H45+J45*J46+K45*K46+L45*L46</f>
        <v>154.20399999999998</v>
      </c>
      <c r="O46" s="109">
        <v>1.25</v>
      </c>
      <c r="P46" s="109">
        <v>7</v>
      </c>
      <c r="Q46" s="109">
        <v>1</v>
      </c>
      <c r="R46" s="109">
        <v>1.3</v>
      </c>
      <c r="S46" s="109">
        <v>1</v>
      </c>
      <c r="T46" s="149">
        <f>N46+O46*O45+P46*P45+Q46*Q45+R46*R45+S46*S45</f>
        <v>175.24399999999997</v>
      </c>
      <c r="U46" s="150">
        <f>T46*U45+T46</f>
        <v>192.76839999999996</v>
      </c>
    </row>
    <row r="47" spans="1:21" ht="15" customHeight="1">
      <c r="A47" s="25" t="s">
        <v>38</v>
      </c>
      <c r="B47" s="136">
        <v>400</v>
      </c>
      <c r="C47" s="137">
        <f>B47/100*C46</f>
        <v>240</v>
      </c>
      <c r="D47" s="137">
        <f>B47/100*D46</f>
        <v>84</v>
      </c>
      <c r="E47" s="137">
        <f>B47/100*E46</f>
        <v>40</v>
      </c>
      <c r="F47" s="137">
        <f>B47/100*F46</f>
        <v>4</v>
      </c>
      <c r="G47" s="137">
        <f>B47/100*G46</f>
        <v>2</v>
      </c>
      <c r="H47" s="137">
        <f>B47/100*H46</f>
        <v>2.8</v>
      </c>
      <c r="I47" s="137">
        <f>B47/100*I46</f>
        <v>4</v>
      </c>
      <c r="J47" s="137">
        <f>B47/100*J46</f>
        <v>1.2</v>
      </c>
      <c r="K47" s="137">
        <f>B47/100*K46</f>
        <v>2</v>
      </c>
      <c r="L47" s="137">
        <f>B47/100*L46</f>
        <v>20</v>
      </c>
      <c r="M47" s="144">
        <f>SUM(C47:L47)</f>
        <v>400</v>
      </c>
      <c r="N47" s="143">
        <f>C47*C45+D47*D45+E47*E45+F47*F45+G47*G45+H47*H45+J45*J47+K45*K47+L45*L47</f>
        <v>616.81599999999992</v>
      </c>
      <c r="O47" s="109">
        <f>B47/100*O46</f>
        <v>5</v>
      </c>
      <c r="P47" s="109">
        <f>B47/100*P46</f>
        <v>28</v>
      </c>
      <c r="Q47" s="109">
        <f>B47/100*Q46</f>
        <v>4</v>
      </c>
      <c r="R47" s="109">
        <f>B47/100*R46</f>
        <v>5.2</v>
      </c>
      <c r="S47" s="109">
        <f>B47/100*S46</f>
        <v>4</v>
      </c>
      <c r="T47" s="149">
        <f>N47+O47*O45+P47*P45+Q47*Q45+R47*R45+S47*S45</f>
        <v>700.97599999999989</v>
      </c>
      <c r="U47" s="146">
        <f>T47*U45+T47</f>
        <v>771.07359999999983</v>
      </c>
    </row>
    <row r="48" spans="1:21" ht="15" customHeight="1">
      <c r="A48" s="284" t="s">
        <v>444</v>
      </c>
      <c r="B48" s="136"/>
      <c r="C48" s="137"/>
      <c r="D48" s="137">
        <v>35</v>
      </c>
      <c r="E48" s="137">
        <v>16</v>
      </c>
      <c r="F48" s="137">
        <v>1.5</v>
      </c>
      <c r="G48" s="137">
        <v>0.5</v>
      </c>
      <c r="H48" s="137">
        <v>1</v>
      </c>
      <c r="I48" s="137">
        <v>1.6</v>
      </c>
      <c r="J48" s="137">
        <v>0.5</v>
      </c>
      <c r="K48" s="137">
        <v>0.7</v>
      </c>
      <c r="L48" s="137">
        <v>8.1999999999999993</v>
      </c>
      <c r="M48" s="144">
        <f>SUM(D48:L48)</f>
        <v>65</v>
      </c>
      <c r="N48" s="143">
        <f>C48*C45+D48*D45+E48*E45+F48*F45+G48*G45+H48*H45+J45*J48+K45*K48+L45*L48</f>
        <v>114.97999999999999</v>
      </c>
      <c r="O48" s="109">
        <v>1.25</v>
      </c>
      <c r="P48" s="109">
        <v>7</v>
      </c>
      <c r="Q48" s="109">
        <v>1</v>
      </c>
      <c r="R48" s="109">
        <v>1.3</v>
      </c>
      <c r="S48" s="109">
        <v>1</v>
      </c>
      <c r="T48" s="149">
        <f>N48+O48*O45+P48*P45+Q48*Q45+R48*R45+S48*S45</f>
        <v>136.01999999999998</v>
      </c>
      <c r="U48" s="146">
        <f>T48*U45+T48</f>
        <v>149.62199999999999</v>
      </c>
    </row>
    <row r="49" spans="1:21" ht="15" customHeight="1">
      <c r="A49" s="284" t="s">
        <v>446</v>
      </c>
      <c r="B49" s="136">
        <v>900</v>
      </c>
      <c r="C49" s="136">
        <f>B49</f>
        <v>900</v>
      </c>
      <c r="D49" s="285" t="s">
        <v>445</v>
      </c>
      <c r="E49" s="136">
        <f>B49/100*65</f>
        <v>585</v>
      </c>
      <c r="F49" s="139" t="s">
        <v>68</v>
      </c>
      <c r="G49" s="137"/>
      <c r="H49" s="137"/>
      <c r="I49" s="137"/>
      <c r="J49" s="137"/>
      <c r="K49" s="137"/>
      <c r="L49" s="137"/>
      <c r="M49" s="144"/>
      <c r="N49" s="143">
        <f>C49*C45+E49*(N48/M48)</f>
        <v>2294.8199999999997</v>
      </c>
      <c r="O49" s="109">
        <f>(C49+E49)/80</f>
        <v>18.5625</v>
      </c>
      <c r="P49" s="109">
        <f>(C49+E49)/100*7</f>
        <v>103.95</v>
      </c>
      <c r="Q49" s="109">
        <f>(C49+E49)/100</f>
        <v>14.85</v>
      </c>
      <c r="R49" s="109">
        <f>(C49+E49)/100</f>
        <v>14.85</v>
      </c>
      <c r="S49" s="109">
        <f>(C49+E49)/100</f>
        <v>14.85</v>
      </c>
      <c r="T49" s="149">
        <f>C49*C45+E49*(N48/M48)+O49*O45+P49*P45+Q49*Q45+R49*R45+S49*S45</f>
        <v>2603.6999999999998</v>
      </c>
      <c r="U49" s="146">
        <f>T49*U45+T49</f>
        <v>2864.0699999999997</v>
      </c>
    </row>
    <row r="50" spans="1:21" ht="15" customHeight="1">
      <c r="A50" s="284" t="s">
        <v>447</v>
      </c>
      <c r="B50" s="136">
        <f>E49</f>
        <v>585</v>
      </c>
      <c r="C50" s="137"/>
      <c r="D50" s="137">
        <f>B50/65*D48</f>
        <v>315</v>
      </c>
      <c r="E50" s="137">
        <f>B50/65*E48</f>
        <v>144</v>
      </c>
      <c r="F50" s="137">
        <f>B50/65*F48</f>
        <v>13.5</v>
      </c>
      <c r="G50" s="137">
        <f>B50/65*G48</f>
        <v>4.5</v>
      </c>
      <c r="H50" s="137">
        <f>B50/65*H48</f>
        <v>9</v>
      </c>
      <c r="I50" s="137">
        <f>B50/65*I48</f>
        <v>14.4</v>
      </c>
      <c r="J50" s="137">
        <f>B50/65*J48</f>
        <v>4.5</v>
      </c>
      <c r="K50" s="137">
        <f>B50/65*K48</f>
        <v>6.3</v>
      </c>
      <c r="L50" s="137">
        <f>B50/65*L48</f>
        <v>73.8</v>
      </c>
      <c r="M50" s="144">
        <f>SUM(D50:L50)</f>
        <v>585</v>
      </c>
      <c r="N50" s="143">
        <f>C50*C45+D50*D45+E50*E45+F50*F45+G50*G45+H50*H45+J45*J50+K45*K50+L45*L50</f>
        <v>1034.82</v>
      </c>
      <c r="O50" s="109">
        <v>1.25</v>
      </c>
      <c r="P50" s="109">
        <v>7</v>
      </c>
      <c r="Q50" s="109">
        <v>1</v>
      </c>
      <c r="R50" s="109">
        <v>1.3</v>
      </c>
      <c r="S50" s="109">
        <v>1</v>
      </c>
      <c r="T50" s="149">
        <f>N50+O50*O45+P50*P45+Q50*Q45+R50*R45+S50*S45</f>
        <v>1055.8599999999999</v>
      </c>
      <c r="U50" s="146">
        <f>T50*U45+T50</f>
        <v>1161.4459999999999</v>
      </c>
    </row>
    <row r="51" spans="1:21" ht="15" customHeight="1">
      <c r="A51" s="305" t="s">
        <v>459</v>
      </c>
      <c r="B51" s="204"/>
      <c r="C51" s="204"/>
      <c r="D51" s="204"/>
      <c r="E51" s="204"/>
      <c r="F51" s="204"/>
      <c r="G51" s="204"/>
      <c r="H51" s="204"/>
      <c r="I51" s="204"/>
      <c r="J51" s="204"/>
      <c r="K51" s="204"/>
      <c r="L51" s="204"/>
      <c r="M51" s="204"/>
      <c r="N51" s="204"/>
      <c r="O51" s="204"/>
      <c r="P51" s="204"/>
      <c r="Q51" s="204"/>
      <c r="R51" s="204"/>
      <c r="S51" s="204"/>
      <c r="T51" s="204"/>
      <c r="U51" s="204"/>
    </row>
    <row r="52" spans="1:21" ht="15" customHeight="1">
      <c r="A52" s="291" t="s">
        <v>71</v>
      </c>
      <c r="B52" s="292"/>
      <c r="C52" s="292"/>
      <c r="D52" s="292"/>
      <c r="E52" s="292"/>
      <c r="F52" s="292"/>
      <c r="G52" s="292"/>
      <c r="H52" s="292"/>
      <c r="I52" s="292"/>
      <c r="J52" s="292"/>
      <c r="K52" s="292"/>
      <c r="L52" s="292"/>
      <c r="M52" s="292"/>
      <c r="N52" s="292"/>
      <c r="O52" s="292"/>
      <c r="P52" s="292"/>
      <c r="Q52" s="292"/>
      <c r="R52" s="292"/>
      <c r="S52" s="292"/>
      <c r="T52" s="292"/>
      <c r="U52" s="292"/>
    </row>
    <row r="53" spans="1:21" ht="15" customHeight="1">
      <c r="A53" s="202" t="s">
        <v>0</v>
      </c>
      <c r="B53" s="202"/>
      <c r="C53" s="202"/>
      <c r="D53" s="202"/>
      <c r="E53" s="202"/>
      <c r="F53" s="202"/>
      <c r="G53" s="202"/>
      <c r="H53" s="202"/>
      <c r="I53" s="202"/>
      <c r="J53" s="202"/>
      <c r="K53" s="202"/>
      <c r="L53" s="202"/>
      <c r="M53" s="202"/>
      <c r="N53" s="202"/>
      <c r="O53" s="202"/>
      <c r="P53" s="202"/>
      <c r="Q53" s="202"/>
      <c r="R53" s="202"/>
      <c r="S53" s="202"/>
      <c r="T53" s="202"/>
      <c r="U53" s="202"/>
    </row>
    <row r="54" spans="1:21" ht="15" customHeight="1">
      <c r="A54" s="294" t="s">
        <v>451</v>
      </c>
      <c r="B54" s="185"/>
      <c r="C54" s="185"/>
      <c r="D54" s="185"/>
      <c r="E54" s="185"/>
      <c r="F54" s="185"/>
      <c r="G54" s="185"/>
      <c r="H54" s="185"/>
      <c r="I54" s="185"/>
      <c r="J54" s="185"/>
      <c r="K54" s="185"/>
      <c r="L54" s="185"/>
      <c r="M54" s="185"/>
      <c r="N54" s="185"/>
      <c r="O54" s="185"/>
      <c r="P54" s="185"/>
      <c r="Q54" s="185"/>
      <c r="R54" s="185"/>
      <c r="S54" s="185"/>
      <c r="T54" s="185"/>
      <c r="U54" s="185"/>
    </row>
    <row r="55" spans="1:21" ht="15" customHeight="1">
      <c r="A55" s="132"/>
      <c r="B55" s="132"/>
      <c r="C55" s="25" t="s">
        <v>9</v>
      </c>
      <c r="D55" s="25" t="s">
        <v>10</v>
      </c>
      <c r="E55" s="25" t="s">
        <v>11</v>
      </c>
      <c r="F55" s="25" t="s">
        <v>59</v>
      </c>
      <c r="G55" s="25" t="s">
        <v>60</v>
      </c>
      <c r="H55" s="25" t="s">
        <v>61</v>
      </c>
      <c r="I55" s="25" t="s">
        <v>62</v>
      </c>
      <c r="J55" s="25" t="s">
        <v>18</v>
      </c>
      <c r="K55" s="25" t="s">
        <v>19</v>
      </c>
      <c r="L55" s="25" t="s">
        <v>25</v>
      </c>
      <c r="M55" s="140" t="s">
        <v>26</v>
      </c>
      <c r="N55" s="140" t="s">
        <v>27</v>
      </c>
      <c r="O55" s="6" t="s">
        <v>28</v>
      </c>
      <c r="P55" s="6" t="s">
        <v>29</v>
      </c>
      <c r="Q55" s="6" t="s">
        <v>30</v>
      </c>
      <c r="R55" s="6" t="s">
        <v>31</v>
      </c>
      <c r="S55" s="6" t="s">
        <v>32</v>
      </c>
      <c r="T55" s="146" t="s">
        <v>33</v>
      </c>
      <c r="U55" s="146" t="s">
        <v>34</v>
      </c>
    </row>
    <row r="56" spans="1:21" ht="15" customHeight="1">
      <c r="A56" s="208" t="s">
        <v>64</v>
      </c>
      <c r="B56" s="133" t="s">
        <v>36</v>
      </c>
      <c r="C56" s="133">
        <v>1.4</v>
      </c>
      <c r="D56" s="133">
        <v>2</v>
      </c>
      <c r="E56" s="133">
        <v>1.1000000000000001</v>
      </c>
      <c r="F56" s="133">
        <v>1</v>
      </c>
      <c r="G56" s="133">
        <v>1</v>
      </c>
      <c r="H56" s="133">
        <v>0.6</v>
      </c>
      <c r="I56" s="133">
        <v>1.8</v>
      </c>
      <c r="J56" s="133">
        <v>1.78</v>
      </c>
      <c r="K56" s="133">
        <v>2.5</v>
      </c>
      <c r="L56" s="133">
        <v>2.7</v>
      </c>
      <c r="M56" s="141"/>
      <c r="N56" s="141"/>
      <c r="O56" s="133">
        <v>1.2</v>
      </c>
      <c r="P56" s="133">
        <v>0.5</v>
      </c>
      <c r="Q56" s="133">
        <v>10</v>
      </c>
      <c r="R56" s="133">
        <v>0.8</v>
      </c>
      <c r="S56" s="133">
        <v>5</v>
      </c>
      <c r="T56" s="147"/>
      <c r="U56" s="148">
        <v>0.1</v>
      </c>
    </row>
    <row r="57" spans="1:21" ht="15" customHeight="1">
      <c r="A57" s="208"/>
      <c r="B57" s="134" t="s">
        <v>37</v>
      </c>
      <c r="C57" s="283">
        <v>60</v>
      </c>
      <c r="D57" s="283">
        <v>21</v>
      </c>
      <c r="E57" s="283">
        <v>10</v>
      </c>
      <c r="F57" s="283">
        <v>1</v>
      </c>
      <c r="G57" s="135">
        <v>0.5</v>
      </c>
      <c r="H57" s="135">
        <v>0.7</v>
      </c>
      <c r="I57" s="135">
        <v>1</v>
      </c>
      <c r="J57" s="134">
        <v>0.3</v>
      </c>
      <c r="K57" s="134">
        <v>0.5</v>
      </c>
      <c r="L57" s="134">
        <v>5</v>
      </c>
      <c r="M57" s="142">
        <f>SUM(C57:L57)</f>
        <v>100</v>
      </c>
      <c r="N57" s="143">
        <f>C57*C56+D57*D56+E57*E56+F57*F56+G57*G56+H57*H56+J56*J57+K56*K57+L56*L57</f>
        <v>154.20399999999998</v>
      </c>
      <c r="O57" s="109">
        <v>1.25</v>
      </c>
      <c r="P57" s="109">
        <v>7</v>
      </c>
      <c r="Q57" s="109">
        <v>1</v>
      </c>
      <c r="R57" s="109">
        <v>1.3</v>
      </c>
      <c r="S57" s="109">
        <v>1</v>
      </c>
      <c r="T57" s="149">
        <f>N57+O57*O56+P57*P56+Q57*Q56+R57*R56+S57*S56</f>
        <v>175.24399999999997</v>
      </c>
      <c r="U57" s="150">
        <f>T57*U56+T57</f>
        <v>192.76839999999996</v>
      </c>
    </row>
    <row r="58" spans="1:21" ht="15" customHeight="1">
      <c r="A58" s="25" t="s">
        <v>38</v>
      </c>
      <c r="B58" s="136">
        <v>500</v>
      </c>
      <c r="C58" s="137">
        <f>B58/100*C57</f>
        <v>300</v>
      </c>
      <c r="D58" s="137">
        <f>B58/100*D57</f>
        <v>105</v>
      </c>
      <c r="E58" s="137">
        <f>B58/100*E57</f>
        <v>50</v>
      </c>
      <c r="F58" s="137">
        <f>B58/100*F57</f>
        <v>5</v>
      </c>
      <c r="G58" s="137">
        <f>B58/100*G57</f>
        <v>2.5</v>
      </c>
      <c r="H58" s="137">
        <f>B58/100*H57</f>
        <v>3.5</v>
      </c>
      <c r="I58" s="137">
        <f>B58/100*I57</f>
        <v>5</v>
      </c>
      <c r="J58" s="137">
        <f>B58/100*J57</f>
        <v>1.5</v>
      </c>
      <c r="K58" s="137">
        <f>B58/100*K57</f>
        <v>2.5</v>
      </c>
      <c r="L58" s="137">
        <f>B58/100*L57</f>
        <v>25</v>
      </c>
      <c r="M58" s="144">
        <f>SUM(C58:L58)</f>
        <v>500</v>
      </c>
      <c r="N58" s="143">
        <f>C58*C56+D58*D56+E58*E56+F58*F56+G58*G56+H58*H56+J56*J58+K56*K58+L56*L58</f>
        <v>771.02</v>
      </c>
      <c r="O58" s="109">
        <f>B58/100*O57</f>
        <v>6.25</v>
      </c>
      <c r="P58" s="109">
        <f>B58/100*P57</f>
        <v>35</v>
      </c>
      <c r="Q58" s="109">
        <f>B58/100*Q57</f>
        <v>5</v>
      </c>
      <c r="R58" s="109">
        <f>B58/100*R57</f>
        <v>6.5</v>
      </c>
      <c r="S58" s="109">
        <f>B58/100*S57</f>
        <v>5</v>
      </c>
      <c r="T58" s="149">
        <f>N58+O58*O56+P58*P56+Q58*Q56+R58*R56+S58*S56</f>
        <v>876.22</v>
      </c>
      <c r="U58" s="146">
        <f>T58*U56+T58</f>
        <v>963.8420000000001</v>
      </c>
    </row>
    <row r="59" spans="1:21" ht="15" customHeight="1">
      <c r="A59" s="284" t="s">
        <v>444</v>
      </c>
      <c r="B59" s="136"/>
      <c r="C59" s="137"/>
      <c r="D59" s="137">
        <v>35</v>
      </c>
      <c r="E59" s="137">
        <v>16</v>
      </c>
      <c r="F59" s="137">
        <v>1.5</v>
      </c>
      <c r="G59" s="137">
        <v>0.5</v>
      </c>
      <c r="H59" s="137">
        <v>1</v>
      </c>
      <c r="I59" s="137">
        <v>1.6</v>
      </c>
      <c r="J59" s="137">
        <v>0.5</v>
      </c>
      <c r="K59" s="137">
        <v>0.7</v>
      </c>
      <c r="L59" s="137">
        <v>8.1999999999999993</v>
      </c>
      <c r="M59" s="144">
        <f>SUM(D59:L59)</f>
        <v>65</v>
      </c>
      <c r="N59" s="143">
        <f>C59*C56+D59*D56+E59*E56+F59*F56+G59*G56+H59*H56+J56*J59+K56*K59+L56*L59</f>
        <v>114.97999999999999</v>
      </c>
      <c r="O59" s="109">
        <v>1.25</v>
      </c>
      <c r="P59" s="109">
        <v>7</v>
      </c>
      <c r="Q59" s="109">
        <v>1</v>
      </c>
      <c r="R59" s="109">
        <v>1.3</v>
      </c>
      <c r="S59" s="109">
        <v>1</v>
      </c>
      <c r="T59" s="149">
        <f>N59+O59*O56+P59*P56+Q59*Q56+R59*R56+S59*S56</f>
        <v>136.01999999999998</v>
      </c>
      <c r="U59" s="146">
        <f>T59*U56+T59</f>
        <v>149.62199999999999</v>
      </c>
    </row>
    <row r="60" spans="1:21" ht="15" customHeight="1">
      <c r="A60" s="284" t="s">
        <v>446</v>
      </c>
      <c r="B60" s="136">
        <v>1000</v>
      </c>
      <c r="C60" s="136">
        <f>B60</f>
        <v>1000</v>
      </c>
      <c r="D60" s="285" t="s">
        <v>445</v>
      </c>
      <c r="E60" s="136">
        <f>B60/100*65</f>
        <v>650</v>
      </c>
      <c r="F60" s="139" t="s">
        <v>68</v>
      </c>
      <c r="G60" s="137"/>
      <c r="H60" s="137"/>
      <c r="I60" s="137"/>
      <c r="J60" s="137"/>
      <c r="K60" s="137"/>
      <c r="L60" s="137"/>
      <c r="M60" s="144"/>
      <c r="N60" s="143">
        <f>C60*C56+E60*(N59/M59)</f>
        <v>2549.8000000000002</v>
      </c>
      <c r="O60" s="109">
        <f>(C60+E60)/80</f>
        <v>20.625</v>
      </c>
      <c r="P60" s="109">
        <f>(C60+E60)/100*7</f>
        <v>115.5</v>
      </c>
      <c r="Q60" s="109">
        <f>(C60+E60)/100</f>
        <v>16.5</v>
      </c>
      <c r="R60" s="109">
        <f>(C60+E60)/100</f>
        <v>16.5</v>
      </c>
      <c r="S60" s="109">
        <f>(C60+E60)/100</f>
        <v>16.5</v>
      </c>
      <c r="T60" s="149">
        <f>C60*C56+E60*(N59/M59)+O60*O56+P60*P56+Q60*Q56+R60*R56+S60*S56</f>
        <v>2893</v>
      </c>
      <c r="U60" s="146">
        <f>T60*U56+T60</f>
        <v>3182.3</v>
      </c>
    </row>
    <row r="61" spans="1:21" ht="15" customHeight="1">
      <c r="A61" s="284" t="s">
        <v>447</v>
      </c>
      <c r="B61" s="136">
        <f>E60</f>
        <v>650</v>
      </c>
      <c r="C61" s="137"/>
      <c r="D61" s="137">
        <f>B61/65*D59</f>
        <v>350</v>
      </c>
      <c r="E61" s="137">
        <f>B61/65*E59</f>
        <v>160</v>
      </c>
      <c r="F61" s="137">
        <f>B61/65*F59</f>
        <v>15</v>
      </c>
      <c r="G61" s="137">
        <f>B61/65*G59</f>
        <v>5</v>
      </c>
      <c r="H61" s="137">
        <f>B61/65*H59</f>
        <v>10</v>
      </c>
      <c r="I61" s="137">
        <f>B61/65*I59</f>
        <v>16</v>
      </c>
      <c r="J61" s="137">
        <f>B61/65*J59</f>
        <v>5</v>
      </c>
      <c r="K61" s="137">
        <f>B61/65*K59</f>
        <v>7</v>
      </c>
      <c r="L61" s="137">
        <f>B61/65*L59</f>
        <v>82</v>
      </c>
      <c r="M61" s="144">
        <f>SUM(D61:L61)</f>
        <v>650</v>
      </c>
      <c r="N61" s="143">
        <f>C61*C56+D61*D56+E61*E56+F61*F56+G61*G56+H61*H56+J56*J61+K56*K61+L56*L61</f>
        <v>1149.8</v>
      </c>
      <c r="O61" s="109">
        <v>1.25</v>
      </c>
      <c r="P61" s="109">
        <v>7</v>
      </c>
      <c r="Q61" s="109">
        <v>1</v>
      </c>
      <c r="R61" s="109">
        <v>1.3</v>
      </c>
      <c r="S61" s="109">
        <v>1</v>
      </c>
      <c r="T61" s="149">
        <f>N61+O61*O56+P61*P56+Q61*Q56+R61*R56+S61*S56</f>
        <v>1170.8399999999999</v>
      </c>
      <c r="U61" s="146">
        <f>T61*U56+T61</f>
        <v>1287.924</v>
      </c>
    </row>
    <row r="62" spans="1:21" ht="15" customHeight="1">
      <c r="A62" s="305" t="s">
        <v>459</v>
      </c>
      <c r="B62" s="204"/>
      <c r="C62" s="204"/>
      <c r="D62" s="204"/>
      <c r="E62" s="204"/>
      <c r="F62" s="204"/>
      <c r="G62" s="204"/>
      <c r="H62" s="204"/>
      <c r="I62" s="204"/>
      <c r="J62" s="204"/>
      <c r="K62" s="204"/>
      <c r="L62" s="204"/>
      <c r="M62" s="204"/>
      <c r="N62" s="204"/>
      <c r="O62" s="204"/>
      <c r="P62" s="204"/>
      <c r="Q62" s="204"/>
      <c r="R62" s="204"/>
      <c r="S62" s="204"/>
      <c r="T62" s="204"/>
      <c r="U62" s="204"/>
    </row>
    <row r="63" spans="1:21" ht="15" customHeight="1">
      <c r="A63" s="291" t="s">
        <v>71</v>
      </c>
      <c r="B63" s="292"/>
      <c r="C63" s="292"/>
      <c r="D63" s="292"/>
      <c r="E63" s="292"/>
      <c r="F63" s="292"/>
      <c r="G63" s="292"/>
      <c r="H63" s="292"/>
      <c r="I63" s="292"/>
      <c r="J63" s="292"/>
      <c r="K63" s="292"/>
      <c r="L63" s="292"/>
      <c r="M63" s="292"/>
      <c r="N63" s="292"/>
      <c r="O63" s="292"/>
      <c r="P63" s="292"/>
      <c r="Q63" s="292"/>
      <c r="R63" s="292"/>
      <c r="S63" s="292"/>
      <c r="T63" s="292"/>
      <c r="U63" s="292"/>
    </row>
    <row r="64" spans="1:21" ht="15" customHeight="1">
      <c r="A64" s="202" t="s">
        <v>0</v>
      </c>
      <c r="B64" s="202"/>
      <c r="C64" s="202"/>
      <c r="D64" s="202"/>
      <c r="E64" s="202"/>
      <c r="F64" s="202"/>
      <c r="G64" s="202"/>
      <c r="H64" s="202"/>
      <c r="I64" s="202"/>
      <c r="J64" s="202"/>
      <c r="K64" s="202"/>
      <c r="L64" s="202"/>
      <c r="M64" s="202"/>
      <c r="N64" s="202"/>
      <c r="O64" s="202"/>
      <c r="P64" s="202"/>
      <c r="Q64" s="202"/>
      <c r="R64" s="202"/>
      <c r="S64" s="202"/>
      <c r="T64" s="202"/>
      <c r="U64" s="202"/>
    </row>
    <row r="65" spans="1:21" ht="15" customHeight="1">
      <c r="A65" s="294" t="s">
        <v>450</v>
      </c>
      <c r="B65" s="185"/>
      <c r="C65" s="185"/>
      <c r="D65" s="185"/>
      <c r="E65" s="185"/>
      <c r="F65" s="185"/>
      <c r="G65" s="185"/>
      <c r="H65" s="185"/>
      <c r="I65" s="185"/>
      <c r="J65" s="185"/>
      <c r="K65" s="185"/>
      <c r="L65" s="185"/>
      <c r="M65" s="185"/>
      <c r="N65" s="185"/>
      <c r="O65" s="185"/>
      <c r="P65" s="185"/>
      <c r="Q65" s="185"/>
      <c r="R65" s="185"/>
      <c r="S65" s="185"/>
      <c r="T65" s="185"/>
      <c r="U65" s="185"/>
    </row>
    <row r="66" spans="1:21" ht="15" customHeight="1">
      <c r="A66" s="132"/>
      <c r="B66" s="132"/>
      <c r="C66" s="25" t="s">
        <v>9</v>
      </c>
      <c r="D66" s="25" t="s">
        <v>10</v>
      </c>
      <c r="E66" s="25" t="s">
        <v>11</v>
      </c>
      <c r="F66" s="25" t="s">
        <v>59</v>
      </c>
      <c r="G66" s="25" t="s">
        <v>60</v>
      </c>
      <c r="H66" s="25" t="s">
        <v>61</v>
      </c>
      <c r="I66" s="25" t="s">
        <v>62</v>
      </c>
      <c r="J66" s="25" t="s">
        <v>18</v>
      </c>
      <c r="K66" s="25" t="s">
        <v>19</v>
      </c>
      <c r="L66" s="25" t="s">
        <v>25</v>
      </c>
      <c r="M66" s="140" t="s">
        <v>26</v>
      </c>
      <c r="N66" s="140" t="s">
        <v>27</v>
      </c>
      <c r="O66" s="6" t="s">
        <v>28</v>
      </c>
      <c r="P66" s="6" t="s">
        <v>29</v>
      </c>
      <c r="Q66" s="6" t="s">
        <v>30</v>
      </c>
      <c r="R66" s="6" t="s">
        <v>31</v>
      </c>
      <c r="S66" s="6" t="s">
        <v>32</v>
      </c>
      <c r="T66" s="146" t="s">
        <v>33</v>
      </c>
      <c r="U66" s="146" t="s">
        <v>34</v>
      </c>
    </row>
    <row r="67" spans="1:21" ht="15" customHeight="1">
      <c r="A67" s="208" t="s">
        <v>64</v>
      </c>
      <c r="B67" s="133" t="s">
        <v>36</v>
      </c>
      <c r="C67" s="133">
        <v>1.4</v>
      </c>
      <c r="D67" s="133">
        <v>2</v>
      </c>
      <c r="E67" s="133">
        <v>1.1000000000000001</v>
      </c>
      <c r="F67" s="133">
        <v>1</v>
      </c>
      <c r="G67" s="133">
        <v>1</v>
      </c>
      <c r="H67" s="133">
        <v>0.6</v>
      </c>
      <c r="I67" s="133">
        <v>1.8</v>
      </c>
      <c r="J67" s="133">
        <v>1.78</v>
      </c>
      <c r="K67" s="133">
        <v>2.5</v>
      </c>
      <c r="L67" s="133">
        <v>2.7</v>
      </c>
      <c r="M67" s="141"/>
      <c r="N67" s="141"/>
      <c r="O67" s="133">
        <v>1.2</v>
      </c>
      <c r="P67" s="133">
        <v>0.5</v>
      </c>
      <c r="Q67" s="133">
        <v>10</v>
      </c>
      <c r="R67" s="133">
        <v>0.8</v>
      </c>
      <c r="S67" s="133">
        <v>5</v>
      </c>
      <c r="T67" s="147"/>
      <c r="U67" s="148">
        <v>0.1</v>
      </c>
    </row>
    <row r="68" spans="1:21" ht="15" customHeight="1">
      <c r="A68" s="208"/>
      <c r="B68" s="134" t="s">
        <v>37</v>
      </c>
      <c r="C68" s="283">
        <v>60</v>
      </c>
      <c r="D68" s="283">
        <v>21</v>
      </c>
      <c r="E68" s="283">
        <v>10</v>
      </c>
      <c r="F68" s="283">
        <v>1</v>
      </c>
      <c r="G68" s="135">
        <v>0.5</v>
      </c>
      <c r="H68" s="135">
        <v>0.7</v>
      </c>
      <c r="I68" s="135">
        <v>1</v>
      </c>
      <c r="J68" s="134">
        <v>0.3</v>
      </c>
      <c r="K68" s="134">
        <v>0.5</v>
      </c>
      <c r="L68" s="134">
        <v>5</v>
      </c>
      <c r="M68" s="142">
        <f>SUM(C68:L68)</f>
        <v>100</v>
      </c>
      <c r="N68" s="143">
        <f>C68*C67+D68*D67+E68*E67+F68*F67+G68*G67+H68*H67+J67*J68+K67*K68+L67*L68</f>
        <v>154.20399999999998</v>
      </c>
      <c r="O68" s="109">
        <v>1.25</v>
      </c>
      <c r="P68" s="109">
        <v>7</v>
      </c>
      <c r="Q68" s="109">
        <v>1</v>
      </c>
      <c r="R68" s="109">
        <v>1.3</v>
      </c>
      <c r="S68" s="109">
        <v>1</v>
      </c>
      <c r="T68" s="149">
        <f>N68+O68*O67+P68*P67+Q68*Q67+R68*R67+S68*S67</f>
        <v>175.24399999999997</v>
      </c>
      <c r="U68" s="150">
        <f>T68*U67+T68</f>
        <v>192.76839999999996</v>
      </c>
    </row>
    <row r="69" spans="1:21" ht="15" customHeight="1">
      <c r="A69" s="25" t="s">
        <v>38</v>
      </c>
      <c r="B69" s="136">
        <v>600</v>
      </c>
      <c r="C69" s="137">
        <f>B69/100*C68</f>
        <v>360</v>
      </c>
      <c r="D69" s="137">
        <f>B69/100*D68</f>
        <v>126</v>
      </c>
      <c r="E69" s="137">
        <f>B69/100*E68</f>
        <v>60</v>
      </c>
      <c r="F69" s="137">
        <f>B69/100*F68</f>
        <v>6</v>
      </c>
      <c r="G69" s="137">
        <f>B69/100*G68</f>
        <v>3</v>
      </c>
      <c r="H69" s="137">
        <f>B69/100*H68</f>
        <v>4.1999999999999993</v>
      </c>
      <c r="I69" s="137">
        <f>B69/100*I68</f>
        <v>6</v>
      </c>
      <c r="J69" s="137">
        <f>B69/100*J68</f>
        <v>1.7999999999999998</v>
      </c>
      <c r="K69" s="137">
        <f>B69/100*K68</f>
        <v>3</v>
      </c>
      <c r="L69" s="137">
        <f>B69/100*L68</f>
        <v>30</v>
      </c>
      <c r="M69" s="144">
        <f>SUM(C69:L69)</f>
        <v>600</v>
      </c>
      <c r="N69" s="143">
        <f>C69*C67+D69*D67+E69*E67+F69*F67+G69*G67+H69*H67+J67*J69+K67*K69+L67*L69</f>
        <v>925.22399999999993</v>
      </c>
      <c r="O69" s="109">
        <f>B69/100*O68</f>
        <v>7.5</v>
      </c>
      <c r="P69" s="109">
        <f>B69/100*P68</f>
        <v>42</v>
      </c>
      <c r="Q69" s="109">
        <f>B69/100*Q68</f>
        <v>6</v>
      </c>
      <c r="R69" s="109">
        <f>B69/100*R68</f>
        <v>7.8000000000000007</v>
      </c>
      <c r="S69" s="109">
        <f>B69/100*S68</f>
        <v>6</v>
      </c>
      <c r="T69" s="149">
        <f>N69+O69*O67+P69*P67+Q69*Q67+R69*R67+S69*S67</f>
        <v>1051.4639999999999</v>
      </c>
      <c r="U69" s="146">
        <f>T69*U67+T69</f>
        <v>1156.6104</v>
      </c>
    </row>
    <row r="70" spans="1:21" ht="15" customHeight="1">
      <c r="A70" s="284" t="s">
        <v>444</v>
      </c>
      <c r="B70" s="136"/>
      <c r="C70" s="137"/>
      <c r="D70" s="137">
        <v>35</v>
      </c>
      <c r="E70" s="137">
        <v>16</v>
      </c>
      <c r="F70" s="137">
        <v>1.5</v>
      </c>
      <c r="G70" s="137">
        <v>0.5</v>
      </c>
      <c r="H70" s="137">
        <v>1</v>
      </c>
      <c r="I70" s="137">
        <v>1.6</v>
      </c>
      <c r="J70" s="137">
        <v>0.5</v>
      </c>
      <c r="K70" s="137">
        <v>0.7</v>
      </c>
      <c r="L70" s="137">
        <v>8.1999999999999993</v>
      </c>
      <c r="M70" s="144">
        <f>SUM(D70:L70)</f>
        <v>65</v>
      </c>
      <c r="N70" s="143">
        <f>C70*C67+D70*D67+E70*E67+F70*F67+G70*G67+H70*H67+J67*J70+K67*K70+L67*L70</f>
        <v>114.97999999999999</v>
      </c>
      <c r="O70" s="109">
        <v>1.25</v>
      </c>
      <c r="P70" s="109">
        <v>7</v>
      </c>
      <c r="Q70" s="109">
        <v>1</v>
      </c>
      <c r="R70" s="109">
        <v>1.3</v>
      </c>
      <c r="S70" s="109">
        <v>1</v>
      </c>
      <c r="T70" s="149">
        <f>N70+O70*O67+P70*P67+Q70*Q67+R70*R67+S70*S67</f>
        <v>136.01999999999998</v>
      </c>
      <c r="U70" s="146">
        <f>T70*U67+T70</f>
        <v>149.62199999999999</v>
      </c>
    </row>
    <row r="71" spans="1:21" ht="15" customHeight="1">
      <c r="A71" s="284" t="s">
        <v>446</v>
      </c>
      <c r="B71" s="136">
        <v>1300</v>
      </c>
      <c r="C71" s="136">
        <f>B71</f>
        <v>1300</v>
      </c>
      <c r="D71" s="285" t="s">
        <v>445</v>
      </c>
      <c r="E71" s="136">
        <f>B71/100*65</f>
        <v>845</v>
      </c>
      <c r="F71" s="139" t="s">
        <v>68</v>
      </c>
      <c r="G71" s="137"/>
      <c r="H71" s="137"/>
      <c r="I71" s="137"/>
      <c r="J71" s="137"/>
      <c r="K71" s="137"/>
      <c r="L71" s="137"/>
      <c r="M71" s="144"/>
      <c r="N71" s="143">
        <f>C71*C67+E71*(N70/M70)</f>
        <v>3314.74</v>
      </c>
      <c r="O71" s="109">
        <f>(C71+E71)/80</f>
        <v>26.8125</v>
      </c>
      <c r="P71" s="109">
        <f>(C71+E71)/100*7</f>
        <v>150.15</v>
      </c>
      <c r="Q71" s="109">
        <f>(C71+E71)/100</f>
        <v>21.45</v>
      </c>
      <c r="R71" s="109">
        <f>(C71+E71)/100</f>
        <v>21.45</v>
      </c>
      <c r="S71" s="109">
        <f>(C71+E71)/100</f>
        <v>21.45</v>
      </c>
      <c r="T71" s="149">
        <f>C71*C67+E71*(N70/M70)+O71*O67+P71*P67+Q71*Q67+R71*R67+S71*S67</f>
        <v>3760.8999999999996</v>
      </c>
      <c r="U71" s="146">
        <f>T71*U67+T71</f>
        <v>4136.99</v>
      </c>
    </row>
    <row r="72" spans="1:21" ht="15" customHeight="1">
      <c r="A72" s="284" t="s">
        <v>447</v>
      </c>
      <c r="B72" s="136">
        <f>E71</f>
        <v>845</v>
      </c>
      <c r="C72" s="137"/>
      <c r="D72" s="137">
        <f>B72/65*D70</f>
        <v>455</v>
      </c>
      <c r="E72" s="137">
        <f>B72/65*E70</f>
        <v>208</v>
      </c>
      <c r="F72" s="137">
        <f>B72/65*F70</f>
        <v>19.5</v>
      </c>
      <c r="G72" s="137">
        <f>B72/65*G70</f>
        <v>6.5</v>
      </c>
      <c r="H72" s="137">
        <f>B72/65*H70</f>
        <v>13</v>
      </c>
      <c r="I72" s="137">
        <f>B72/65*I70</f>
        <v>20.8</v>
      </c>
      <c r="J72" s="137">
        <f>B72/65*J70</f>
        <v>6.5</v>
      </c>
      <c r="K72" s="137">
        <f>B72/65*K70</f>
        <v>9.1</v>
      </c>
      <c r="L72" s="137">
        <f>B72/65*L70</f>
        <v>106.6</v>
      </c>
      <c r="M72" s="144">
        <f>SUM(D72:L72)</f>
        <v>845</v>
      </c>
      <c r="N72" s="143">
        <f>C72*C67+D72*D67+E72*E67+F72*F67+G72*G67+H72*H67+J67*J72+K67*K72+L67*L72</f>
        <v>1494.7399999999998</v>
      </c>
      <c r="O72" s="109">
        <v>1.25</v>
      </c>
      <c r="P72" s="109">
        <v>7</v>
      </c>
      <c r="Q72" s="109">
        <v>1</v>
      </c>
      <c r="R72" s="109">
        <v>1.3</v>
      </c>
      <c r="S72" s="109">
        <v>1</v>
      </c>
      <c r="T72" s="149">
        <f>N72+O72*O67+P72*P67+Q72*Q67+R72*R67+S72*S67</f>
        <v>1515.7799999999997</v>
      </c>
      <c r="U72" s="146">
        <f>T72*U67+T72</f>
        <v>1667.3579999999997</v>
      </c>
    </row>
    <row r="73" spans="1:21" ht="15" customHeight="1">
      <c r="A73" s="305" t="s">
        <v>460</v>
      </c>
      <c r="B73" s="204"/>
      <c r="C73" s="204"/>
      <c r="D73" s="204"/>
      <c r="E73" s="204"/>
      <c r="F73" s="204"/>
      <c r="G73" s="204"/>
      <c r="H73" s="204"/>
      <c r="I73" s="204"/>
      <c r="J73" s="204"/>
      <c r="K73" s="204"/>
      <c r="L73" s="204"/>
      <c r="M73" s="204"/>
      <c r="N73" s="204"/>
      <c r="O73" s="204"/>
      <c r="P73" s="204"/>
      <c r="Q73" s="204"/>
      <c r="R73" s="204"/>
      <c r="S73" s="204"/>
      <c r="T73" s="204"/>
      <c r="U73" s="204"/>
    </row>
    <row r="74" spans="1:21" ht="15" customHeight="1">
      <c r="A74" s="291" t="s">
        <v>71</v>
      </c>
      <c r="B74" s="292"/>
      <c r="C74" s="292"/>
      <c r="D74" s="292"/>
      <c r="E74" s="292"/>
      <c r="F74" s="292"/>
      <c r="G74" s="292"/>
      <c r="H74" s="292"/>
      <c r="I74" s="292"/>
      <c r="J74" s="292"/>
      <c r="K74" s="292"/>
      <c r="L74" s="292"/>
      <c r="M74" s="292"/>
      <c r="N74" s="292"/>
      <c r="O74" s="292"/>
      <c r="P74" s="292"/>
      <c r="Q74" s="292"/>
      <c r="R74" s="292"/>
      <c r="S74" s="292"/>
      <c r="T74" s="292"/>
      <c r="U74" s="292"/>
    </row>
    <row r="75" spans="1:21" ht="15" customHeight="1">
      <c r="A75" s="202" t="s">
        <v>0</v>
      </c>
      <c r="B75" s="202"/>
      <c r="C75" s="202"/>
      <c r="D75" s="202"/>
      <c r="E75" s="202"/>
      <c r="F75" s="202"/>
      <c r="G75" s="202"/>
      <c r="H75" s="202"/>
      <c r="I75" s="202"/>
      <c r="J75" s="202"/>
      <c r="K75" s="202"/>
      <c r="L75" s="202"/>
      <c r="M75" s="202"/>
      <c r="N75" s="202"/>
      <c r="O75" s="202"/>
      <c r="P75" s="202"/>
      <c r="Q75" s="202"/>
      <c r="R75" s="202"/>
      <c r="S75" s="202"/>
      <c r="T75" s="202"/>
      <c r="U75" s="202"/>
    </row>
    <row r="76" spans="1:21" ht="15" customHeight="1">
      <c r="A76" s="294" t="s">
        <v>449</v>
      </c>
      <c r="B76" s="185"/>
      <c r="C76" s="185"/>
      <c r="D76" s="185"/>
      <c r="E76" s="185"/>
      <c r="F76" s="185"/>
      <c r="G76" s="185"/>
      <c r="H76" s="185"/>
      <c r="I76" s="185"/>
      <c r="J76" s="185"/>
      <c r="K76" s="185"/>
      <c r="L76" s="185"/>
      <c r="M76" s="185"/>
      <c r="N76" s="185"/>
      <c r="O76" s="185"/>
      <c r="P76" s="185"/>
      <c r="Q76" s="185"/>
      <c r="R76" s="185"/>
      <c r="S76" s="185"/>
      <c r="T76" s="185"/>
      <c r="U76" s="185"/>
    </row>
    <row r="77" spans="1:21" ht="15" customHeight="1">
      <c r="A77" s="132"/>
      <c r="B77" s="132"/>
      <c r="C77" s="25" t="s">
        <v>9</v>
      </c>
      <c r="D77" s="25" t="s">
        <v>10</v>
      </c>
      <c r="E77" s="25" t="s">
        <v>11</v>
      </c>
      <c r="F77" s="25" t="s">
        <v>59</v>
      </c>
      <c r="G77" s="25" t="s">
        <v>60</v>
      </c>
      <c r="H77" s="25" t="s">
        <v>61</v>
      </c>
      <c r="I77" s="25" t="s">
        <v>62</v>
      </c>
      <c r="J77" s="25" t="s">
        <v>18</v>
      </c>
      <c r="K77" s="25" t="s">
        <v>19</v>
      </c>
      <c r="L77" s="25" t="s">
        <v>25</v>
      </c>
      <c r="M77" s="140" t="s">
        <v>26</v>
      </c>
      <c r="N77" s="140" t="s">
        <v>27</v>
      </c>
      <c r="O77" s="6" t="s">
        <v>28</v>
      </c>
      <c r="P77" s="6" t="s">
        <v>29</v>
      </c>
      <c r="Q77" s="6" t="s">
        <v>30</v>
      </c>
      <c r="R77" s="6" t="s">
        <v>31</v>
      </c>
      <c r="S77" s="6" t="s">
        <v>32</v>
      </c>
      <c r="T77" s="146" t="s">
        <v>33</v>
      </c>
      <c r="U77" s="146" t="s">
        <v>34</v>
      </c>
    </row>
    <row r="78" spans="1:21" ht="15" customHeight="1">
      <c r="A78" s="208" t="s">
        <v>64</v>
      </c>
      <c r="B78" s="133" t="s">
        <v>36</v>
      </c>
      <c r="C78" s="133">
        <v>1.4</v>
      </c>
      <c r="D78" s="133">
        <v>2</v>
      </c>
      <c r="E78" s="133">
        <v>1.1000000000000001</v>
      </c>
      <c r="F78" s="133">
        <v>1</v>
      </c>
      <c r="G78" s="133">
        <v>1</v>
      </c>
      <c r="H78" s="133">
        <v>0.6</v>
      </c>
      <c r="I78" s="133">
        <v>1.8</v>
      </c>
      <c r="J78" s="133">
        <v>1.78</v>
      </c>
      <c r="K78" s="133">
        <v>2.5</v>
      </c>
      <c r="L78" s="133">
        <v>2.7</v>
      </c>
      <c r="M78" s="141"/>
      <c r="N78" s="141"/>
      <c r="O78" s="133">
        <v>1.2</v>
      </c>
      <c r="P78" s="133">
        <v>0.5</v>
      </c>
      <c r="Q78" s="133">
        <v>10</v>
      </c>
      <c r="R78" s="133">
        <v>0.8</v>
      </c>
      <c r="S78" s="133">
        <v>5</v>
      </c>
      <c r="T78" s="147"/>
      <c r="U78" s="148">
        <v>0.1</v>
      </c>
    </row>
    <row r="79" spans="1:21" ht="15" customHeight="1">
      <c r="A79" s="208"/>
      <c r="B79" s="134" t="s">
        <v>37</v>
      </c>
      <c r="C79" s="283">
        <v>60</v>
      </c>
      <c r="D79" s="283">
        <v>21</v>
      </c>
      <c r="E79" s="283">
        <v>10</v>
      </c>
      <c r="F79" s="283">
        <v>1</v>
      </c>
      <c r="G79" s="135">
        <v>0.5</v>
      </c>
      <c r="H79" s="135">
        <v>0.7</v>
      </c>
      <c r="I79" s="135">
        <v>1</v>
      </c>
      <c r="J79" s="134">
        <v>0.3</v>
      </c>
      <c r="K79" s="134">
        <v>0.5</v>
      </c>
      <c r="L79" s="134">
        <v>5</v>
      </c>
      <c r="M79" s="142">
        <f>SUM(C79:L79)</f>
        <v>100</v>
      </c>
      <c r="N79" s="143">
        <f>C79*C78+D79*D78+E79*E78+F79*F78+G79*G78+H79*H78+J78*J79+K78*K79+L78*L79</f>
        <v>154.20399999999998</v>
      </c>
      <c r="O79" s="109">
        <v>1.25</v>
      </c>
      <c r="P79" s="109">
        <v>7</v>
      </c>
      <c r="Q79" s="109">
        <v>1</v>
      </c>
      <c r="R79" s="109">
        <v>1.3</v>
      </c>
      <c r="S79" s="109">
        <v>1</v>
      </c>
      <c r="T79" s="149">
        <f>N79+O79*O78+P79*P78+Q79*Q78+R79*R78+S79*S78</f>
        <v>175.24399999999997</v>
      </c>
      <c r="U79" s="150">
        <f>T79*U78+T79</f>
        <v>192.76839999999996</v>
      </c>
    </row>
    <row r="80" spans="1:21" ht="15" customHeight="1">
      <c r="A80" s="25" t="s">
        <v>38</v>
      </c>
      <c r="B80" s="136">
        <v>700</v>
      </c>
      <c r="C80" s="137">
        <f>B80/100*C79</f>
        <v>420</v>
      </c>
      <c r="D80" s="137">
        <f>B80/100*D79</f>
        <v>147</v>
      </c>
      <c r="E80" s="137">
        <f>B80/100*E79</f>
        <v>70</v>
      </c>
      <c r="F80" s="137">
        <f>B80/100*F79</f>
        <v>7</v>
      </c>
      <c r="G80" s="137">
        <f>B80/100*G79</f>
        <v>3.5</v>
      </c>
      <c r="H80" s="137">
        <f>B80/100*H79</f>
        <v>4.8999999999999995</v>
      </c>
      <c r="I80" s="137">
        <f>B80/100*I79</f>
        <v>7</v>
      </c>
      <c r="J80" s="137">
        <f>B80/100*J79</f>
        <v>2.1</v>
      </c>
      <c r="K80" s="137">
        <f>B80/100*K79</f>
        <v>3.5</v>
      </c>
      <c r="L80" s="137">
        <f>B80/100*L79</f>
        <v>35</v>
      </c>
      <c r="M80" s="144">
        <f>SUM(C80:L80)</f>
        <v>700</v>
      </c>
      <c r="N80" s="143">
        <f>C80*C78+D80*D78+E80*E78+F80*F78+G80*G78+H80*H78+J78*J80+K78*K80+L78*L80</f>
        <v>1079.4280000000001</v>
      </c>
      <c r="O80" s="109">
        <f>B80/100*O79</f>
        <v>8.75</v>
      </c>
      <c r="P80" s="109">
        <f>B80/100*P79</f>
        <v>49</v>
      </c>
      <c r="Q80" s="109">
        <f>B80/100*Q79</f>
        <v>7</v>
      </c>
      <c r="R80" s="109">
        <f>B80/100*R79</f>
        <v>9.1</v>
      </c>
      <c r="S80" s="109">
        <f>B80/100*S79</f>
        <v>7</v>
      </c>
      <c r="T80" s="149">
        <f>N80+O80*O78+P80*P78+Q80*Q78+R80*R78+S80*S78</f>
        <v>1226.7080000000001</v>
      </c>
      <c r="U80" s="146">
        <f>T80*U78+T80</f>
        <v>1349.3788000000002</v>
      </c>
    </row>
    <row r="81" spans="1:21" ht="15" customHeight="1">
      <c r="A81" s="284" t="s">
        <v>444</v>
      </c>
      <c r="B81" s="136"/>
      <c r="C81" s="137"/>
      <c r="D81" s="137">
        <v>35</v>
      </c>
      <c r="E81" s="137">
        <v>16</v>
      </c>
      <c r="F81" s="137">
        <v>1.5</v>
      </c>
      <c r="G81" s="137">
        <v>0.5</v>
      </c>
      <c r="H81" s="137">
        <v>1</v>
      </c>
      <c r="I81" s="137">
        <v>1.6</v>
      </c>
      <c r="J81" s="137">
        <v>0.5</v>
      </c>
      <c r="K81" s="137">
        <v>0.7</v>
      </c>
      <c r="L81" s="137">
        <v>8.1999999999999993</v>
      </c>
      <c r="M81" s="144">
        <f>SUM(D81:L81)</f>
        <v>65</v>
      </c>
      <c r="N81" s="143">
        <f>C81*C78+D81*D78+E81*E78+F81*F78+G81*G78+H81*H78+J78*J81+K78*K81+L78*L81</f>
        <v>114.97999999999999</v>
      </c>
      <c r="O81" s="109">
        <v>1.25</v>
      </c>
      <c r="P81" s="109">
        <v>7</v>
      </c>
      <c r="Q81" s="109">
        <v>1</v>
      </c>
      <c r="R81" s="109">
        <v>1.3</v>
      </c>
      <c r="S81" s="109">
        <v>1</v>
      </c>
      <c r="T81" s="149">
        <f>N81+O81*O78+P81*P78+Q81*Q78+R81*R78+S81*S78</f>
        <v>136.01999999999998</v>
      </c>
      <c r="U81" s="146">
        <f>T81*U78+T81</f>
        <v>149.62199999999999</v>
      </c>
    </row>
    <row r="82" spans="1:21" ht="15" customHeight="1">
      <c r="A82" s="284" t="s">
        <v>446</v>
      </c>
      <c r="B82" s="136">
        <v>200</v>
      </c>
      <c r="C82" s="136">
        <f>B82</f>
        <v>200</v>
      </c>
      <c r="D82" s="285" t="s">
        <v>445</v>
      </c>
      <c r="E82" s="136">
        <f>B82/100*65</f>
        <v>130</v>
      </c>
      <c r="F82" s="139" t="s">
        <v>68</v>
      </c>
      <c r="G82" s="137"/>
      <c r="H82" s="137"/>
      <c r="I82" s="137"/>
      <c r="J82" s="137"/>
      <c r="K82" s="137"/>
      <c r="L82" s="137"/>
      <c r="M82" s="144"/>
      <c r="N82" s="143">
        <f>C82*C78+E82*(N81/M81)</f>
        <v>509.96</v>
      </c>
      <c r="O82" s="109">
        <f>(C82+E82)/80</f>
        <v>4.125</v>
      </c>
      <c r="P82" s="109">
        <f>(C82+E82)/100*7</f>
        <v>23.099999999999998</v>
      </c>
      <c r="Q82" s="109">
        <f>(C82+E82)/100</f>
        <v>3.3</v>
      </c>
      <c r="R82" s="109">
        <f>(C82+E82)/100</f>
        <v>3.3</v>
      </c>
      <c r="S82" s="109">
        <f>(C82+E82)/100</f>
        <v>3.3</v>
      </c>
      <c r="T82" s="149">
        <f>C82*C78+E82*(N81/M81)+O82*O78+P82*P78+Q82*Q78+R82*R78+S82*S78</f>
        <v>578.59999999999991</v>
      </c>
      <c r="U82" s="146">
        <f>T82*U78+T82</f>
        <v>636.45999999999992</v>
      </c>
    </row>
    <row r="83" spans="1:21" ht="15" customHeight="1">
      <c r="A83" s="284" t="s">
        <v>447</v>
      </c>
      <c r="B83" s="136">
        <v>1500</v>
      </c>
      <c r="C83" s="137"/>
      <c r="D83" s="137">
        <f>B83/65*D81</f>
        <v>807.69230769230774</v>
      </c>
      <c r="E83" s="137">
        <f>B83/65*E81</f>
        <v>369.23076923076923</v>
      </c>
      <c r="F83" s="137">
        <f>B83/65*F81</f>
        <v>34.615384615384613</v>
      </c>
      <c r="G83" s="137">
        <f>B83/65*G81</f>
        <v>11.538461538461538</v>
      </c>
      <c r="H83" s="137">
        <f>B83/65*H81</f>
        <v>23.076923076923077</v>
      </c>
      <c r="I83" s="137">
        <f>B83/65*I81</f>
        <v>36.923076923076927</v>
      </c>
      <c r="J83" s="137">
        <f>B83/65*J81</f>
        <v>11.538461538461538</v>
      </c>
      <c r="K83" s="137">
        <f>B83/65*K81</f>
        <v>16.153846153846153</v>
      </c>
      <c r="L83" s="137">
        <f>B83/65*L81</f>
        <v>189.2307692307692</v>
      </c>
      <c r="M83" s="144">
        <f>SUM(D83:L83)</f>
        <v>1499.9999999999998</v>
      </c>
      <c r="N83" s="143">
        <f>C83*C78+D83*D78+E83*E78+F83*F78+G83*G78+H83*H78+J78*J83+K78*K83+L78*L83</f>
        <v>2653.3846153846148</v>
      </c>
      <c r="O83" s="109">
        <v>1.25</v>
      </c>
      <c r="P83" s="109">
        <v>7</v>
      </c>
      <c r="Q83" s="109">
        <v>1</v>
      </c>
      <c r="R83" s="109">
        <v>1.3</v>
      </c>
      <c r="S83" s="109">
        <v>1</v>
      </c>
      <c r="T83" s="149">
        <f>N83+O83*O78+P83*P78+Q83*Q78+R83*R78+S83*S78</f>
        <v>2674.4246153846148</v>
      </c>
      <c r="U83" s="146">
        <f>T83*U78+T83</f>
        <v>2941.8670769230762</v>
      </c>
    </row>
    <row r="84" spans="1:21" ht="15" customHeight="1">
      <c r="A84" s="305" t="s">
        <v>461</v>
      </c>
      <c r="B84" s="204"/>
      <c r="C84" s="204"/>
      <c r="D84" s="204"/>
      <c r="E84" s="204"/>
      <c r="F84" s="204"/>
      <c r="G84" s="204"/>
      <c r="H84" s="204"/>
      <c r="I84" s="204"/>
      <c r="J84" s="204"/>
      <c r="K84" s="204"/>
      <c r="L84" s="204"/>
      <c r="M84" s="204"/>
      <c r="N84" s="204"/>
      <c r="O84" s="204"/>
      <c r="P84" s="204"/>
      <c r="Q84" s="204"/>
      <c r="R84" s="204"/>
      <c r="S84" s="204"/>
      <c r="T84" s="204"/>
      <c r="U84" s="204"/>
    </row>
    <row r="85" spans="1:21" ht="15" customHeight="1">
      <c r="A85" s="291" t="s">
        <v>71</v>
      </c>
      <c r="B85" s="292"/>
      <c r="C85" s="292"/>
      <c r="D85" s="292"/>
      <c r="E85" s="292"/>
      <c r="F85" s="292"/>
      <c r="G85" s="292"/>
      <c r="H85" s="292"/>
      <c r="I85" s="292"/>
      <c r="J85" s="292"/>
      <c r="K85" s="292"/>
      <c r="L85" s="292"/>
      <c r="M85" s="292"/>
      <c r="N85" s="292"/>
      <c r="O85" s="292"/>
      <c r="P85" s="292"/>
      <c r="Q85" s="292"/>
      <c r="R85" s="292"/>
      <c r="S85" s="292"/>
      <c r="T85" s="292"/>
      <c r="U85" s="292"/>
    </row>
    <row r="86" spans="1:21" ht="15" customHeight="1">
      <c r="A86" s="202" t="s">
        <v>0</v>
      </c>
      <c r="B86" s="202"/>
      <c r="C86" s="202"/>
      <c r="D86" s="202"/>
      <c r="E86" s="202"/>
      <c r="F86" s="202"/>
      <c r="G86" s="202"/>
      <c r="H86" s="202"/>
      <c r="I86" s="202"/>
      <c r="J86" s="202"/>
      <c r="K86" s="202"/>
      <c r="L86" s="202"/>
      <c r="M86" s="202"/>
      <c r="N86" s="202"/>
      <c r="O86" s="202"/>
      <c r="P86" s="202"/>
      <c r="Q86" s="202"/>
      <c r="R86" s="202"/>
      <c r="S86" s="202"/>
      <c r="T86" s="202"/>
      <c r="U86" s="202"/>
    </row>
    <row r="87" spans="1:21" ht="15" customHeight="1">
      <c r="A87" s="294" t="s">
        <v>448</v>
      </c>
      <c r="B87" s="185"/>
      <c r="C87" s="185"/>
      <c r="D87" s="185"/>
      <c r="E87" s="185"/>
      <c r="F87" s="185"/>
      <c r="G87" s="185"/>
      <c r="H87" s="185"/>
      <c r="I87" s="185"/>
      <c r="J87" s="185"/>
      <c r="K87" s="185"/>
      <c r="L87" s="185"/>
      <c r="M87" s="185"/>
      <c r="N87" s="185"/>
      <c r="O87" s="185"/>
      <c r="P87" s="185"/>
      <c r="Q87" s="185"/>
      <c r="R87" s="185"/>
      <c r="S87" s="185"/>
      <c r="T87" s="185"/>
      <c r="U87" s="185"/>
    </row>
    <row r="88" spans="1:21" ht="15" customHeight="1">
      <c r="A88" s="132"/>
      <c r="B88" s="132"/>
      <c r="C88" s="25" t="s">
        <v>9</v>
      </c>
      <c r="D88" s="25" t="s">
        <v>10</v>
      </c>
      <c r="E88" s="25" t="s">
        <v>11</v>
      </c>
      <c r="F88" s="25" t="s">
        <v>59</v>
      </c>
      <c r="G88" s="25" t="s">
        <v>60</v>
      </c>
      <c r="H88" s="25" t="s">
        <v>61</v>
      </c>
      <c r="I88" s="25" t="s">
        <v>62</v>
      </c>
      <c r="J88" s="25" t="s">
        <v>18</v>
      </c>
      <c r="K88" s="25" t="s">
        <v>19</v>
      </c>
      <c r="L88" s="25" t="s">
        <v>25</v>
      </c>
      <c r="M88" s="140" t="s">
        <v>26</v>
      </c>
      <c r="N88" s="140" t="s">
        <v>27</v>
      </c>
      <c r="O88" s="6" t="s">
        <v>28</v>
      </c>
      <c r="P88" s="6" t="s">
        <v>29</v>
      </c>
      <c r="Q88" s="6" t="s">
        <v>30</v>
      </c>
      <c r="R88" s="6" t="s">
        <v>31</v>
      </c>
      <c r="S88" s="6" t="s">
        <v>32</v>
      </c>
      <c r="T88" s="146" t="s">
        <v>33</v>
      </c>
      <c r="U88" s="146" t="s">
        <v>34</v>
      </c>
    </row>
    <row r="89" spans="1:21" ht="15" customHeight="1">
      <c r="A89" s="208" t="s">
        <v>64</v>
      </c>
      <c r="B89" s="133" t="s">
        <v>36</v>
      </c>
      <c r="C89" s="133">
        <v>1.4</v>
      </c>
      <c r="D89" s="133">
        <v>2</v>
      </c>
      <c r="E89" s="133">
        <v>1.1000000000000001</v>
      </c>
      <c r="F89" s="133">
        <v>1</v>
      </c>
      <c r="G89" s="133">
        <v>1</v>
      </c>
      <c r="H89" s="133">
        <v>0.6</v>
      </c>
      <c r="I89" s="133">
        <v>1.8</v>
      </c>
      <c r="J89" s="133">
        <v>1.78</v>
      </c>
      <c r="K89" s="133">
        <v>2.5</v>
      </c>
      <c r="L89" s="133">
        <v>2.7</v>
      </c>
      <c r="M89" s="141"/>
      <c r="N89" s="141"/>
      <c r="O89" s="133">
        <v>1.2</v>
      </c>
      <c r="P89" s="133">
        <v>0.5</v>
      </c>
      <c r="Q89" s="133">
        <v>10</v>
      </c>
      <c r="R89" s="133">
        <v>0.8</v>
      </c>
      <c r="S89" s="133">
        <v>5</v>
      </c>
      <c r="T89" s="147"/>
      <c r="U89" s="148">
        <v>0.1</v>
      </c>
    </row>
    <row r="90" spans="1:21" ht="15" customHeight="1">
      <c r="A90" s="208"/>
      <c r="B90" s="134" t="s">
        <v>37</v>
      </c>
      <c r="C90" s="283">
        <v>60</v>
      </c>
      <c r="D90" s="283">
        <v>21</v>
      </c>
      <c r="E90" s="283">
        <v>10</v>
      </c>
      <c r="F90" s="283">
        <v>1</v>
      </c>
      <c r="G90" s="135">
        <v>0.5</v>
      </c>
      <c r="H90" s="135">
        <v>0.7</v>
      </c>
      <c r="I90" s="135">
        <v>1</v>
      </c>
      <c r="J90" s="134">
        <v>0.3</v>
      </c>
      <c r="K90" s="134">
        <v>0.5</v>
      </c>
      <c r="L90" s="134">
        <v>5</v>
      </c>
      <c r="M90" s="142">
        <f>SUM(C90:L90)</f>
        <v>100</v>
      </c>
      <c r="N90" s="143">
        <f>C90*C89+D90*D89+E90*E89+F90*F89+G90*G89+H90*H89+J89*J90+K89*K90+L89*L90</f>
        <v>154.20399999999998</v>
      </c>
      <c r="O90" s="109">
        <v>1.25</v>
      </c>
      <c r="P90" s="109">
        <v>7</v>
      </c>
      <c r="Q90" s="109">
        <v>1</v>
      </c>
      <c r="R90" s="109">
        <v>1.3</v>
      </c>
      <c r="S90" s="109">
        <v>1</v>
      </c>
      <c r="T90" s="149">
        <f>N90+O90*O89+P90*P89+Q90*Q89+R90*R89+S90*S89</f>
        <v>175.24399999999997</v>
      </c>
      <c r="U90" s="150">
        <f>T90*U89+T90</f>
        <v>192.76839999999996</v>
      </c>
    </row>
    <row r="91" spans="1:21" ht="15" customHeight="1">
      <c r="A91" s="25" t="s">
        <v>38</v>
      </c>
      <c r="B91" s="136">
        <v>800</v>
      </c>
      <c r="C91" s="137">
        <f>B91/100*C90</f>
        <v>480</v>
      </c>
      <c r="D91" s="137">
        <f>B91/100*D90</f>
        <v>168</v>
      </c>
      <c r="E91" s="137">
        <f>B91/100*E90</f>
        <v>80</v>
      </c>
      <c r="F91" s="137">
        <f>B91/100*F90</f>
        <v>8</v>
      </c>
      <c r="G91" s="137">
        <f>B91/100*G90</f>
        <v>4</v>
      </c>
      <c r="H91" s="137">
        <f>B91/100*H90</f>
        <v>5.6</v>
      </c>
      <c r="I91" s="137">
        <f>B91/100*I90</f>
        <v>8</v>
      </c>
      <c r="J91" s="137">
        <f>B91/100*J90</f>
        <v>2.4</v>
      </c>
      <c r="K91" s="137">
        <f>B91/100*K90</f>
        <v>4</v>
      </c>
      <c r="L91" s="137">
        <f>B91/100*L90</f>
        <v>40</v>
      </c>
      <c r="M91" s="144">
        <f>SUM(C91:L91)</f>
        <v>800</v>
      </c>
      <c r="N91" s="143">
        <f>C91*C89+D91*D89+E91*E89+F91*F89+G91*G89+H91*H89+J89*J91+K89*K91+L89*L91</f>
        <v>1233.6319999999998</v>
      </c>
      <c r="O91" s="109">
        <f>B91/100*O90</f>
        <v>10</v>
      </c>
      <c r="P91" s="109">
        <f>B91/100*P90</f>
        <v>56</v>
      </c>
      <c r="Q91" s="109">
        <f>B91/100*Q90</f>
        <v>8</v>
      </c>
      <c r="R91" s="109">
        <f>B91/100*R90</f>
        <v>10.4</v>
      </c>
      <c r="S91" s="109">
        <f>B91/100*S90</f>
        <v>8</v>
      </c>
      <c r="T91" s="149">
        <f>N91+O91*O89+P91*P89+Q91*Q89+R91*R89+S91*S89</f>
        <v>1401.9519999999998</v>
      </c>
      <c r="U91" s="146">
        <f>T91*U89+T91</f>
        <v>1542.1471999999997</v>
      </c>
    </row>
    <row r="92" spans="1:21" ht="15" customHeight="1">
      <c r="A92" s="284" t="s">
        <v>444</v>
      </c>
      <c r="B92" s="136"/>
      <c r="C92" s="137"/>
      <c r="D92" s="137">
        <v>35</v>
      </c>
      <c r="E92" s="137">
        <v>16</v>
      </c>
      <c r="F92" s="137">
        <v>1.5</v>
      </c>
      <c r="G92" s="137">
        <v>0.5</v>
      </c>
      <c r="H92" s="137">
        <v>1</v>
      </c>
      <c r="I92" s="137">
        <v>1.6</v>
      </c>
      <c r="J92" s="137">
        <v>0.5</v>
      </c>
      <c r="K92" s="137">
        <v>0.7</v>
      </c>
      <c r="L92" s="137">
        <v>8.1999999999999993</v>
      </c>
      <c r="M92" s="144">
        <f>SUM(D92:L92)</f>
        <v>65</v>
      </c>
      <c r="N92" s="143">
        <f>C92*C89+D92*D89+E92*E89+F92*F89+G92*G89+H92*H89+J89*J92+K89*K92+L89*L92</f>
        <v>114.97999999999999</v>
      </c>
      <c r="O92" s="109">
        <v>1.25</v>
      </c>
      <c r="P92" s="109">
        <v>7</v>
      </c>
      <c r="Q92" s="109">
        <v>1</v>
      </c>
      <c r="R92" s="109">
        <v>1.3</v>
      </c>
      <c r="S92" s="109">
        <v>1</v>
      </c>
      <c r="T92" s="149">
        <f>N92+O92*O89+P92*P89+Q92*Q89+R92*R89+S92*S89</f>
        <v>136.01999999999998</v>
      </c>
      <c r="U92" s="146">
        <f>T92*U89+T92</f>
        <v>149.62199999999999</v>
      </c>
    </row>
    <row r="93" spans="1:21" ht="15" customHeight="1">
      <c r="A93" s="284" t="s">
        <v>446</v>
      </c>
      <c r="B93" s="136">
        <v>2000</v>
      </c>
      <c r="C93" s="136">
        <f>B93</f>
        <v>2000</v>
      </c>
      <c r="D93" s="285" t="s">
        <v>445</v>
      </c>
      <c r="E93" s="136">
        <f>B93/100*65</f>
        <v>1300</v>
      </c>
      <c r="F93" s="139" t="s">
        <v>68</v>
      </c>
      <c r="G93" s="137"/>
      <c r="H93" s="137"/>
      <c r="I93" s="137"/>
      <c r="J93" s="137"/>
      <c r="K93" s="137"/>
      <c r="L93" s="137"/>
      <c r="M93" s="144"/>
      <c r="N93" s="143">
        <f>C93*C89+E93*(N92/M92)</f>
        <v>5099.6000000000004</v>
      </c>
      <c r="O93" s="109">
        <f>(C93+E93)/80</f>
        <v>41.25</v>
      </c>
      <c r="P93" s="109">
        <f>(C93+E93)/100*7</f>
        <v>231</v>
      </c>
      <c r="Q93" s="109">
        <f>(C93+E93)/100</f>
        <v>33</v>
      </c>
      <c r="R93" s="109">
        <f>(C93+E93)/100</f>
        <v>33</v>
      </c>
      <c r="S93" s="109">
        <f>(C93+E93)/100</f>
        <v>33</v>
      </c>
      <c r="T93" s="149">
        <f>C93*C89+E93*(N92/M92)+O93*O89+P93*P89+Q93*Q89+R93*R89+S93*S89</f>
        <v>5786</v>
      </c>
      <c r="U93" s="146">
        <f>T93*U89+T93</f>
        <v>6364.6</v>
      </c>
    </row>
    <row r="94" spans="1:21" ht="15" customHeight="1">
      <c r="A94" s="284" t="s">
        <v>447</v>
      </c>
      <c r="B94" s="136">
        <f>E93</f>
        <v>1300</v>
      </c>
      <c r="C94" s="137"/>
      <c r="D94" s="137">
        <f>B94/65*D92</f>
        <v>700</v>
      </c>
      <c r="E94" s="137">
        <f>B94/65*E92</f>
        <v>320</v>
      </c>
      <c r="F94" s="137">
        <f>B94/65*F92</f>
        <v>30</v>
      </c>
      <c r="G94" s="137">
        <f>B94/65*G92</f>
        <v>10</v>
      </c>
      <c r="H94" s="137">
        <f>B94/65*H92</f>
        <v>20</v>
      </c>
      <c r="I94" s="137">
        <f>B94/65*I92</f>
        <v>32</v>
      </c>
      <c r="J94" s="137">
        <f>B94/65*J92</f>
        <v>10</v>
      </c>
      <c r="K94" s="137">
        <f>B94/65*K92</f>
        <v>14</v>
      </c>
      <c r="L94" s="137">
        <f>B94/65*L92</f>
        <v>164</v>
      </c>
      <c r="M94" s="144">
        <f>SUM(D94:L94)</f>
        <v>1300</v>
      </c>
      <c r="N94" s="143">
        <f>C94*C89+D94*D89+E94*E89+F94*F89+G94*G89+H94*H89+J89*J94+K89*K94+L89*L94</f>
        <v>2299.6</v>
      </c>
      <c r="O94" s="109">
        <v>1.25</v>
      </c>
      <c r="P94" s="109">
        <v>7</v>
      </c>
      <c r="Q94" s="109">
        <v>1</v>
      </c>
      <c r="R94" s="109">
        <v>1.3</v>
      </c>
      <c r="S94" s="109">
        <v>1</v>
      </c>
      <c r="T94" s="149">
        <f>N94+O94*O89+P94*P89+Q94*Q89+R94*R89+S94*S89</f>
        <v>2320.64</v>
      </c>
      <c r="U94" s="146">
        <f>T94*U89+T94</f>
        <v>2552.7039999999997</v>
      </c>
    </row>
    <row r="95" spans="1:21" ht="15" customHeight="1">
      <c r="A95" s="305" t="s">
        <v>462</v>
      </c>
      <c r="B95" s="204"/>
      <c r="C95" s="204"/>
      <c r="D95" s="204"/>
      <c r="E95" s="204"/>
      <c r="F95" s="204"/>
      <c r="G95" s="204"/>
      <c r="H95" s="204"/>
      <c r="I95" s="204"/>
      <c r="J95" s="204"/>
      <c r="K95" s="204"/>
      <c r="L95" s="204"/>
      <c r="M95" s="204"/>
      <c r="N95" s="204"/>
      <c r="O95" s="204"/>
      <c r="P95" s="204"/>
      <c r="Q95" s="204"/>
      <c r="R95" s="204"/>
      <c r="S95" s="204"/>
      <c r="T95" s="204"/>
      <c r="U95" s="204"/>
    </row>
    <row r="96" spans="1:21" ht="15" customHeight="1">
      <c r="A96" s="291" t="s">
        <v>71</v>
      </c>
      <c r="B96" s="292"/>
      <c r="C96" s="292"/>
      <c r="D96" s="292"/>
      <c r="E96" s="292"/>
      <c r="F96" s="292"/>
      <c r="G96" s="292"/>
      <c r="H96" s="292"/>
      <c r="I96" s="292"/>
      <c r="J96" s="292"/>
      <c r="K96" s="292"/>
      <c r="L96" s="292"/>
      <c r="M96" s="292"/>
      <c r="N96" s="292"/>
      <c r="O96" s="292"/>
      <c r="P96" s="292"/>
      <c r="Q96" s="292"/>
      <c r="R96" s="292"/>
      <c r="S96" s="292"/>
      <c r="T96" s="292"/>
      <c r="U96" s="292"/>
    </row>
  </sheetData>
  <mergeCells count="45">
    <mergeCell ref="A89:A90"/>
    <mergeCell ref="A95:U95"/>
    <mergeCell ref="A96:U96"/>
    <mergeCell ref="M4:U7"/>
    <mergeCell ref="A3:U3"/>
    <mergeCell ref="A76:U76"/>
    <mergeCell ref="A78:A79"/>
    <mergeCell ref="A84:U84"/>
    <mergeCell ref="A85:U85"/>
    <mergeCell ref="A86:U86"/>
    <mergeCell ref="A87:U87"/>
    <mergeCell ref="A54:U54"/>
    <mergeCell ref="A56:A57"/>
    <mergeCell ref="A62:U62"/>
    <mergeCell ref="A63:U63"/>
    <mergeCell ref="A64:U64"/>
    <mergeCell ref="A65:U65"/>
    <mergeCell ref="A18:U18"/>
    <mergeCell ref="A23:A24"/>
    <mergeCell ref="A29:U29"/>
    <mergeCell ref="A31:U31"/>
    <mergeCell ref="A32:U32"/>
    <mergeCell ref="A40:U40"/>
    <mergeCell ref="A41:U41"/>
    <mergeCell ref="A67:A68"/>
    <mergeCell ref="A73:U73"/>
    <mergeCell ref="A74:U74"/>
    <mergeCell ref="A75:U75"/>
    <mergeCell ref="A45:A46"/>
    <mergeCell ref="A51:U51"/>
    <mergeCell ref="A52:U52"/>
    <mergeCell ref="A53:U53"/>
    <mergeCell ref="A34:A35"/>
    <mergeCell ref="A42:U42"/>
    <mergeCell ref="A43:U43"/>
    <mergeCell ref="A30:U30"/>
    <mergeCell ref="A19:U19"/>
    <mergeCell ref="A20:U20"/>
    <mergeCell ref="A21:U21"/>
    <mergeCell ref="B10:U10"/>
    <mergeCell ref="A12:A13"/>
    <mergeCell ref="A2:U2"/>
    <mergeCell ref="A1:U1"/>
    <mergeCell ref="A8:U8"/>
    <mergeCell ref="A9:U9"/>
  </mergeCells>
  <phoneticPr fontId="31" type="noConversion"/>
  <printOptions horizontalCentered="1" verticalCentered="1"/>
  <pageMargins left="0.196850393700787" right="0.196850393700787" top="0.196850393700787" bottom="0.196850393700787" header="0.511811023622047" footer="0.31496062992126"/>
  <pageSetup paperSize="9" scale="5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7"/>
  <sheetViews>
    <sheetView topLeftCell="A4" workbookViewId="0">
      <selection activeCell="C39" sqref="C39"/>
    </sheetView>
  </sheetViews>
  <sheetFormatPr defaultColWidth="9" defaultRowHeight="13.8"/>
  <cols>
    <col min="1" max="1" width="16.109375" style="11" customWidth="1"/>
    <col min="2" max="2" width="7.33203125" customWidth="1"/>
    <col min="3" max="3" width="10.6640625" customWidth="1"/>
    <col min="4" max="4" width="7.33203125" customWidth="1"/>
    <col min="5" max="6" width="8.33203125" customWidth="1"/>
    <col min="7" max="7" width="7.33203125" customWidth="1"/>
    <col min="8" max="8" width="8.33203125" customWidth="1"/>
    <col min="9" max="10" width="7.33203125" customWidth="1"/>
    <col min="11" max="11" width="9.33203125" customWidth="1"/>
    <col min="12" max="12" width="10.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11.6640625" style="107" customWidth="1"/>
  </cols>
  <sheetData>
    <row r="1" spans="1:26" ht="30">
      <c r="A1" s="209" t="s">
        <v>86</v>
      </c>
      <c r="B1" s="210"/>
      <c r="C1" s="210"/>
      <c r="D1" s="210"/>
      <c r="E1" s="210"/>
      <c r="F1" s="210"/>
      <c r="G1" s="210"/>
      <c r="H1" s="210"/>
      <c r="I1" s="210"/>
      <c r="J1" s="210"/>
      <c r="K1" s="210"/>
      <c r="L1" s="210"/>
      <c r="M1" s="210"/>
      <c r="N1" s="210"/>
      <c r="O1" s="210"/>
      <c r="P1" s="210"/>
      <c r="Q1" s="210"/>
      <c r="R1" s="210"/>
      <c r="S1" s="211"/>
    </row>
    <row r="2" spans="1:26" ht="7.5" customHeight="1"/>
    <row r="3" spans="1:26">
      <c r="A3" s="212" t="s">
        <v>0</v>
      </c>
      <c r="B3" s="182"/>
      <c r="C3" s="182"/>
      <c r="D3" s="182"/>
      <c r="E3" s="182"/>
      <c r="F3" s="182"/>
      <c r="G3" s="182"/>
      <c r="H3" s="182"/>
      <c r="I3" s="182"/>
      <c r="J3" s="182"/>
      <c r="K3" s="182"/>
      <c r="L3" s="182"/>
      <c r="M3" s="182"/>
      <c r="N3" s="182"/>
      <c r="O3" s="182"/>
      <c r="P3" s="182"/>
      <c r="Q3" s="182"/>
      <c r="R3" s="182"/>
      <c r="S3" s="183"/>
      <c r="T3" s="104"/>
      <c r="U3" s="104"/>
      <c r="V3" s="104"/>
      <c r="W3" s="104"/>
      <c r="X3" s="104"/>
      <c r="Y3" s="104"/>
      <c r="Z3" s="104"/>
    </row>
    <row r="4" spans="1:26" ht="30">
      <c r="A4" s="213" t="s">
        <v>87</v>
      </c>
      <c r="B4" s="214"/>
      <c r="C4" s="214"/>
      <c r="D4" s="214"/>
      <c r="E4" s="214"/>
      <c r="F4" s="214"/>
      <c r="G4" s="214"/>
      <c r="H4" s="214"/>
      <c r="I4" s="214"/>
      <c r="J4" s="214"/>
      <c r="K4" s="214"/>
      <c r="L4" s="214"/>
      <c r="M4" s="214"/>
      <c r="N4" s="214"/>
      <c r="O4" s="214"/>
      <c r="P4" s="214"/>
      <c r="Q4" s="214"/>
      <c r="R4" s="214"/>
      <c r="S4" s="215"/>
    </row>
    <row r="5" spans="1:26">
      <c r="A5" s="12" t="s">
        <v>2</v>
      </c>
      <c r="B5" s="216" t="s">
        <v>88</v>
      </c>
      <c r="C5" s="203"/>
      <c r="D5" s="203"/>
      <c r="E5" s="203"/>
      <c r="F5" s="203"/>
      <c r="G5" s="203"/>
      <c r="H5" s="203"/>
      <c r="I5" s="203"/>
      <c r="J5" s="203"/>
      <c r="K5" s="203"/>
      <c r="L5" s="203"/>
      <c r="M5" s="203"/>
      <c r="N5" s="203"/>
      <c r="O5" s="203"/>
      <c r="P5" s="203"/>
      <c r="Q5" s="203"/>
      <c r="R5" s="203"/>
      <c r="S5" s="217"/>
    </row>
    <row r="6" spans="1:26" ht="60.6" customHeight="1">
      <c r="A6" s="12" t="s">
        <v>4</v>
      </c>
      <c r="B6" s="189" t="s">
        <v>89</v>
      </c>
      <c r="C6" s="189"/>
      <c r="D6" s="189"/>
      <c r="E6" s="189"/>
      <c r="F6" s="189"/>
      <c r="G6" s="189"/>
      <c r="H6" s="189"/>
      <c r="I6" s="189"/>
      <c r="J6" s="189"/>
      <c r="K6" s="189"/>
      <c r="L6" s="189"/>
      <c r="M6" s="189"/>
      <c r="N6" s="189"/>
      <c r="O6" s="189"/>
      <c r="P6" s="189"/>
      <c r="Q6" s="189"/>
      <c r="R6" s="189"/>
      <c r="S6" s="190"/>
    </row>
    <row r="7" spans="1:26" s="2" customFormat="1" ht="42" customHeight="1">
      <c r="A7" s="12" t="s">
        <v>6</v>
      </c>
      <c r="B7" s="189" t="s">
        <v>90</v>
      </c>
      <c r="C7" s="187"/>
      <c r="D7" s="187"/>
      <c r="E7" s="187"/>
      <c r="F7" s="187"/>
      <c r="G7" s="187"/>
      <c r="H7" s="187"/>
      <c r="I7" s="187"/>
      <c r="J7" s="187"/>
      <c r="K7" s="187"/>
      <c r="L7" s="187"/>
      <c r="M7" s="187"/>
      <c r="N7" s="187"/>
      <c r="O7" s="187"/>
      <c r="P7" s="187"/>
      <c r="Q7" s="187"/>
      <c r="R7" s="187"/>
      <c r="S7" s="188"/>
      <c r="T7"/>
      <c r="U7"/>
      <c r="V7"/>
      <c r="W7"/>
      <c r="X7"/>
      <c r="Y7"/>
      <c r="Z7"/>
    </row>
    <row r="8" spans="1:26" ht="26.4">
      <c r="A8" s="12"/>
      <c r="B8" s="5"/>
      <c r="C8" s="3" t="s">
        <v>9</v>
      </c>
      <c r="D8" s="3" t="s">
        <v>10</v>
      </c>
      <c r="E8" s="3" t="s">
        <v>11</v>
      </c>
      <c r="F8" s="108" t="s">
        <v>91</v>
      </c>
      <c r="G8" s="3" t="s">
        <v>59</v>
      </c>
      <c r="H8" s="3" t="s">
        <v>92</v>
      </c>
      <c r="I8" s="3" t="s">
        <v>19</v>
      </c>
      <c r="J8" s="3" t="s">
        <v>25</v>
      </c>
      <c r="K8" s="3" t="s">
        <v>26</v>
      </c>
      <c r="L8" s="3" t="s">
        <v>27</v>
      </c>
      <c r="M8" s="6" t="s">
        <v>93</v>
      </c>
      <c r="N8" s="6" t="s">
        <v>94</v>
      </c>
      <c r="O8" s="6" t="s">
        <v>95</v>
      </c>
      <c r="P8" s="6" t="s">
        <v>96</v>
      </c>
      <c r="Q8" s="114" t="s">
        <v>97</v>
      </c>
      <c r="R8" s="6" t="s">
        <v>33</v>
      </c>
      <c r="S8" s="115" t="s">
        <v>34</v>
      </c>
      <c r="T8" s="2"/>
      <c r="U8" s="2"/>
      <c r="V8" s="2"/>
      <c r="W8" s="2"/>
      <c r="X8" s="2"/>
      <c r="Y8" s="2"/>
      <c r="Z8" s="2"/>
    </row>
    <row r="9" spans="1:26" s="106" customFormat="1" ht="11.4">
      <c r="A9" s="221" t="s">
        <v>98</v>
      </c>
      <c r="B9" s="109" t="s">
        <v>36</v>
      </c>
      <c r="C9" s="109">
        <v>1.4</v>
      </c>
      <c r="D9" s="109">
        <v>2</v>
      </c>
      <c r="E9" s="109">
        <v>1.1000000000000001</v>
      </c>
      <c r="F9" s="109">
        <v>0.6</v>
      </c>
      <c r="G9" s="109">
        <v>1</v>
      </c>
      <c r="H9" s="109">
        <v>1.4</v>
      </c>
      <c r="I9" s="109">
        <v>2.5</v>
      </c>
      <c r="J9" s="109">
        <v>1.6</v>
      </c>
      <c r="K9" s="109"/>
      <c r="L9" s="109"/>
      <c r="M9" s="109">
        <v>1.2</v>
      </c>
      <c r="N9" s="109">
        <v>0.5</v>
      </c>
      <c r="O9" s="109">
        <v>10</v>
      </c>
      <c r="P9" s="109">
        <v>0.8</v>
      </c>
      <c r="Q9" s="109">
        <v>5</v>
      </c>
      <c r="R9" s="109"/>
      <c r="S9" s="116">
        <v>0.1</v>
      </c>
      <c r="T9" s="102"/>
      <c r="U9" s="117"/>
      <c r="V9" s="117"/>
      <c r="W9" s="117"/>
      <c r="X9" s="117"/>
      <c r="Y9" s="117"/>
      <c r="Z9" s="117"/>
    </row>
    <row r="10" spans="1:26">
      <c r="A10" s="201"/>
      <c r="B10" s="3" t="s">
        <v>37</v>
      </c>
      <c r="C10" s="96">
        <v>60</v>
      </c>
      <c r="D10" s="96">
        <v>20</v>
      </c>
      <c r="E10" s="96">
        <v>12</v>
      </c>
      <c r="F10" s="96">
        <v>0.5</v>
      </c>
      <c r="G10" s="96">
        <v>1</v>
      </c>
      <c r="H10" s="96">
        <v>0.5</v>
      </c>
      <c r="I10" s="96">
        <v>1</v>
      </c>
      <c r="J10" s="96">
        <v>5</v>
      </c>
      <c r="K10" s="96">
        <f>SUM(C10:J10)</f>
        <v>100</v>
      </c>
      <c r="L10" s="111">
        <f>C10*C9+D10*D9+E10*E9+F10*F9+G10*G9+H10*H9+I10*I9+J9*J10</f>
        <v>149.69999999999999</v>
      </c>
      <c r="M10" s="112">
        <v>1.25</v>
      </c>
      <c r="N10" s="112">
        <v>7</v>
      </c>
      <c r="O10" s="112">
        <v>1</v>
      </c>
      <c r="P10" s="112">
        <v>1.3</v>
      </c>
      <c r="Q10" s="112">
        <v>1</v>
      </c>
      <c r="R10" s="111">
        <f>L10+M10*M9+N10*N9+O10*O9+P10*P9+Q10*Q9</f>
        <v>170.73999999999998</v>
      </c>
      <c r="S10" s="118">
        <f>R10*S9+R10</f>
        <v>187.81399999999996</v>
      </c>
      <c r="T10" s="11"/>
      <c r="U10" s="91"/>
      <c r="V10" s="91"/>
      <c r="W10" s="91"/>
      <c r="X10" s="91"/>
      <c r="Y10" s="91"/>
      <c r="Z10" s="91"/>
    </row>
    <row r="11" spans="1:26">
      <c r="A11" s="12" t="s">
        <v>38</v>
      </c>
      <c r="B11" s="5">
        <v>100</v>
      </c>
      <c r="C11" s="97">
        <f>B11/100*C10</f>
        <v>60</v>
      </c>
      <c r="D11" s="97">
        <f>B11/100*D10</f>
        <v>20</v>
      </c>
      <c r="E11" s="97">
        <f>B11/100*E10</f>
        <v>12</v>
      </c>
      <c r="F11" s="97">
        <f>B11/100*F10</f>
        <v>0.5</v>
      </c>
      <c r="G11" s="97">
        <f>B11/100*G10</f>
        <v>1</v>
      </c>
      <c r="H11" s="97">
        <f>B11/100*H10</f>
        <v>0.5</v>
      </c>
      <c r="I11" s="97">
        <f>B11/100*I10</f>
        <v>1</v>
      </c>
      <c r="J11" s="97">
        <f>B11/100*J10</f>
        <v>5</v>
      </c>
      <c r="K11" s="100">
        <f>SUM(C11:J11)</f>
        <v>100</v>
      </c>
      <c r="L11" s="111">
        <f>C11*C9+D11*D9+E11*E9+F11*F9+G11*G9+H11*H9+I11*I9+J9*J11</f>
        <v>149.69999999999999</v>
      </c>
      <c r="M11" s="113">
        <f>B11/100*M10</f>
        <v>1.25</v>
      </c>
      <c r="N11" s="113">
        <f>B11/100*N10</f>
        <v>7</v>
      </c>
      <c r="O11" s="113">
        <f>B11/100*O10</f>
        <v>1</v>
      </c>
      <c r="P11" s="113">
        <f>B11/100*P10</f>
        <v>1.3</v>
      </c>
      <c r="Q11" s="113">
        <f>B11/100*Q10</f>
        <v>1</v>
      </c>
      <c r="R11" s="111">
        <f>L11+M11*M9+N11*N9+O11*O9+P11*P9+Q11*Q9</f>
        <v>170.73999999999998</v>
      </c>
      <c r="S11" s="119">
        <f>R11*S9+R11</f>
        <v>187.81399999999996</v>
      </c>
      <c r="T11" s="2"/>
    </row>
    <row r="12" spans="1:26">
      <c r="A12" s="12" t="s">
        <v>99</v>
      </c>
      <c r="B12" s="5"/>
      <c r="C12" s="97"/>
      <c r="D12" s="96">
        <v>33.5</v>
      </c>
      <c r="E12" s="96">
        <v>20</v>
      </c>
      <c r="F12" s="96">
        <v>0.85</v>
      </c>
      <c r="G12" s="96">
        <v>1.7</v>
      </c>
      <c r="H12" s="96">
        <v>0.85</v>
      </c>
      <c r="I12" s="96">
        <v>1.7</v>
      </c>
      <c r="J12" s="96">
        <v>8.4</v>
      </c>
      <c r="K12" s="96">
        <f>SUM(D12:J12)</f>
        <v>67.000000000000014</v>
      </c>
      <c r="L12" s="111">
        <f>D12*D9+E12*E9+F12*F9+G12*G9+H12*H9+I12*I9+J12*J9</f>
        <v>110.09</v>
      </c>
      <c r="M12" s="113">
        <v>1.25</v>
      </c>
      <c r="N12" s="113">
        <v>7</v>
      </c>
      <c r="O12" s="113">
        <v>1</v>
      </c>
      <c r="P12" s="113">
        <v>1.3</v>
      </c>
      <c r="Q12" s="113">
        <v>1</v>
      </c>
      <c r="R12" s="113">
        <f>M12*M9+N12*N9+O12*O9+P12*P9+Q12*Q9+L12</f>
        <v>131.13</v>
      </c>
      <c r="S12" s="120">
        <f>R12*S9+R12</f>
        <v>144.24299999999999</v>
      </c>
    </row>
    <row r="13" spans="1:26">
      <c r="A13" s="12" t="s">
        <v>100</v>
      </c>
      <c r="B13" s="5">
        <v>100</v>
      </c>
      <c r="C13" s="97">
        <f>B13</f>
        <v>100</v>
      </c>
      <c r="D13" s="110" t="s">
        <v>101</v>
      </c>
      <c r="E13" s="97">
        <f>C13/100*67</f>
        <v>67</v>
      </c>
      <c r="F13" s="97" t="s">
        <v>68</v>
      </c>
      <c r="G13" s="97"/>
      <c r="H13" s="97"/>
      <c r="I13" s="97"/>
      <c r="J13" s="97"/>
      <c r="K13" s="97"/>
      <c r="L13" s="111">
        <f>C13*C9+E13*(L12/K12)</f>
        <v>250.08999999999997</v>
      </c>
      <c r="M13" s="113">
        <f>(B13+E13)/100*M12</f>
        <v>2.0874999999999999</v>
      </c>
      <c r="N13" s="113">
        <f>(B13+E13)/100*N12</f>
        <v>11.69</v>
      </c>
      <c r="O13" s="113">
        <f>(B13+E13)/100*O12</f>
        <v>1.67</v>
      </c>
      <c r="P13" s="113">
        <f>(B13+E13)/100*P12</f>
        <v>2.1709999999999998</v>
      </c>
      <c r="Q13" s="113">
        <f>(B13+E13)/100*Q12</f>
        <v>1.67</v>
      </c>
      <c r="R13" s="113">
        <f>M13*M9+N13*N9+O13*O9+P13*P9+Q13*Q9+L13</f>
        <v>285.22679999999997</v>
      </c>
      <c r="S13" s="121">
        <f>R13*S9+R13</f>
        <v>313.74947999999995</v>
      </c>
    </row>
    <row r="14" spans="1:26">
      <c r="A14" s="12" t="s">
        <v>102</v>
      </c>
      <c r="B14" s="5">
        <f>E13</f>
        <v>67</v>
      </c>
      <c r="C14" s="97"/>
      <c r="D14" s="96">
        <f>B14/67*D12</f>
        <v>33.5</v>
      </c>
      <c r="E14" s="96">
        <f>B14/67*E12</f>
        <v>20</v>
      </c>
      <c r="F14" s="96">
        <f>B14/67*F12</f>
        <v>0.85</v>
      </c>
      <c r="G14" s="96">
        <f>B14/67*G12</f>
        <v>1.7</v>
      </c>
      <c r="H14" s="96">
        <f>B14/67*H12</f>
        <v>0.85</v>
      </c>
      <c r="I14" s="96">
        <f>B14/67*I12</f>
        <v>1.7</v>
      </c>
      <c r="J14" s="96">
        <f>B14/67*J12</f>
        <v>8.4</v>
      </c>
      <c r="K14" s="96">
        <f>SUM(D14:J14)</f>
        <v>67.000000000000014</v>
      </c>
      <c r="L14" s="111">
        <f>D14*D9+E14*E9+F14*F9+G14*G9+H14*H9+I14*I9+J14*J9</f>
        <v>110.09</v>
      </c>
      <c r="M14" s="113">
        <f>B14/100*M12</f>
        <v>0.83750000000000002</v>
      </c>
      <c r="N14" s="113">
        <f>B14/100*N12</f>
        <v>4.6900000000000004</v>
      </c>
      <c r="O14" s="113">
        <f>B14/100*O12</f>
        <v>0.67</v>
      </c>
      <c r="P14" s="113">
        <f>B14/100*P12</f>
        <v>0.87100000000000011</v>
      </c>
      <c r="Q14" s="113">
        <f>B14/100*Q12</f>
        <v>0.67</v>
      </c>
      <c r="R14" s="113">
        <f>M14*M9+N14*N9+O14*O9+P14*P9+Q14*Q9+L14</f>
        <v>124.18680000000001</v>
      </c>
      <c r="S14" s="122">
        <f>R14*S9+R14</f>
        <v>136.60548</v>
      </c>
    </row>
    <row r="15" spans="1:26">
      <c r="A15" s="218" t="s">
        <v>103</v>
      </c>
      <c r="B15" s="219"/>
      <c r="C15" s="219"/>
      <c r="D15" s="219"/>
      <c r="E15" s="219"/>
      <c r="F15" s="219"/>
      <c r="G15" s="219"/>
      <c r="H15" s="219"/>
      <c r="I15" s="219"/>
      <c r="J15" s="219"/>
      <c r="K15" s="219"/>
      <c r="L15" s="219"/>
      <c r="M15" s="219"/>
      <c r="N15" s="219"/>
      <c r="O15" s="219"/>
      <c r="P15" s="219"/>
      <c r="Q15" s="219"/>
      <c r="R15" s="219"/>
      <c r="S15" s="220"/>
      <c r="T15" s="123"/>
      <c r="U15" s="123"/>
      <c r="V15" s="123"/>
      <c r="W15" s="123"/>
      <c r="X15" s="123"/>
      <c r="Y15" s="123"/>
      <c r="Z15" s="123"/>
    </row>
    <row r="16" spans="1:26" ht="12.6" customHeight="1">
      <c r="A16" s="205" t="s">
        <v>104</v>
      </c>
      <c r="B16" s="205"/>
      <c r="C16" s="205"/>
      <c r="D16" s="205"/>
      <c r="E16" s="205"/>
      <c r="F16" s="205"/>
      <c r="G16" s="205"/>
      <c r="H16" s="205"/>
      <c r="I16" s="205"/>
      <c r="J16" s="205"/>
      <c r="K16" s="205"/>
      <c r="L16" s="205"/>
      <c r="M16" s="205"/>
      <c r="N16" s="205"/>
      <c r="O16" s="205"/>
      <c r="P16" s="205"/>
      <c r="Q16" s="205"/>
      <c r="R16" s="205"/>
      <c r="S16" s="205"/>
      <c r="T16" s="124"/>
      <c r="U16" s="124"/>
      <c r="V16" s="124"/>
      <c r="W16" s="124"/>
      <c r="X16" s="124"/>
      <c r="Y16" s="124"/>
      <c r="Z16" s="124"/>
    </row>
    <row r="17" spans="1:26">
      <c r="A17" s="212" t="s">
        <v>0</v>
      </c>
      <c r="B17" s="182"/>
      <c r="C17" s="182"/>
      <c r="D17" s="182"/>
      <c r="E17" s="182"/>
      <c r="F17" s="182"/>
      <c r="G17" s="182"/>
      <c r="H17" s="182"/>
      <c r="I17" s="182"/>
      <c r="J17" s="182"/>
      <c r="K17" s="182"/>
      <c r="L17" s="182"/>
      <c r="M17" s="182"/>
      <c r="N17" s="182"/>
      <c r="O17" s="182"/>
      <c r="P17" s="182"/>
      <c r="Q17" s="182"/>
      <c r="R17" s="182"/>
      <c r="S17" s="183"/>
    </row>
    <row r="18" spans="1:26" ht="30">
      <c r="A18" s="213" t="s">
        <v>105</v>
      </c>
      <c r="B18" s="214"/>
      <c r="C18" s="214"/>
      <c r="D18" s="214"/>
      <c r="E18" s="214"/>
      <c r="F18" s="214"/>
      <c r="G18" s="214"/>
      <c r="H18" s="214"/>
      <c r="I18" s="214"/>
      <c r="J18" s="214"/>
      <c r="K18" s="214"/>
      <c r="L18" s="214"/>
      <c r="M18" s="214"/>
      <c r="N18" s="214"/>
      <c r="O18" s="214"/>
      <c r="P18" s="214"/>
      <c r="Q18" s="214"/>
      <c r="R18" s="214"/>
      <c r="S18" s="215"/>
    </row>
    <row r="19" spans="1:26">
      <c r="A19" s="12" t="s">
        <v>2</v>
      </c>
      <c r="B19" s="216" t="s">
        <v>106</v>
      </c>
      <c r="C19" s="203"/>
      <c r="D19" s="203"/>
      <c r="E19" s="203"/>
      <c r="F19" s="203"/>
      <c r="G19" s="203"/>
      <c r="H19" s="203"/>
      <c r="I19" s="203"/>
      <c r="J19" s="203"/>
      <c r="K19" s="203"/>
      <c r="L19" s="203"/>
      <c r="M19" s="203"/>
      <c r="N19" s="203"/>
      <c r="O19" s="203"/>
      <c r="P19" s="203"/>
      <c r="Q19" s="203"/>
      <c r="R19" s="203"/>
      <c r="S19" s="217"/>
    </row>
    <row r="20" spans="1:26" s="2" customFormat="1" ht="42" customHeight="1">
      <c r="A20" s="12" t="s">
        <v>6</v>
      </c>
      <c r="B20" s="189" t="s">
        <v>90</v>
      </c>
      <c r="C20" s="187"/>
      <c r="D20" s="187"/>
      <c r="E20" s="187"/>
      <c r="F20" s="187"/>
      <c r="G20" s="187"/>
      <c r="H20" s="187"/>
      <c r="I20" s="187"/>
      <c r="J20" s="187"/>
      <c r="K20" s="187"/>
      <c r="L20" s="187"/>
      <c r="M20" s="187"/>
      <c r="N20" s="187"/>
      <c r="O20" s="187"/>
      <c r="P20" s="187"/>
      <c r="Q20" s="187"/>
      <c r="R20" s="187"/>
      <c r="S20" s="188"/>
      <c r="T20"/>
      <c r="U20"/>
      <c r="V20"/>
      <c r="W20"/>
      <c r="X20"/>
      <c r="Y20"/>
      <c r="Z20"/>
    </row>
    <row r="21" spans="1:26" ht="26.4">
      <c r="A21" s="12"/>
      <c r="B21" s="5"/>
      <c r="C21" s="3" t="s">
        <v>9</v>
      </c>
      <c r="D21" s="3" t="s">
        <v>10</v>
      </c>
      <c r="E21" s="3" t="s">
        <v>11</v>
      </c>
      <c r="F21" s="108" t="s">
        <v>91</v>
      </c>
      <c r="G21" s="3" t="s">
        <v>59</v>
      </c>
      <c r="H21" s="3" t="s">
        <v>92</v>
      </c>
      <c r="I21" s="3" t="s">
        <v>19</v>
      </c>
      <c r="J21" s="3" t="s">
        <v>25</v>
      </c>
      <c r="K21" s="3" t="s">
        <v>26</v>
      </c>
      <c r="L21" s="3" t="s">
        <v>27</v>
      </c>
      <c r="M21" s="6" t="s">
        <v>93</v>
      </c>
      <c r="N21" s="6" t="s">
        <v>94</v>
      </c>
      <c r="O21" s="6" t="s">
        <v>95</v>
      </c>
      <c r="P21" s="6" t="s">
        <v>96</v>
      </c>
      <c r="Q21" s="114" t="s">
        <v>97</v>
      </c>
      <c r="R21" s="6" t="s">
        <v>33</v>
      </c>
      <c r="S21" s="115" t="s">
        <v>34</v>
      </c>
      <c r="T21" s="2"/>
      <c r="U21" s="2"/>
      <c r="V21" s="2"/>
      <c r="W21" s="2"/>
      <c r="X21" s="2"/>
      <c r="Y21" s="2"/>
      <c r="Z21" s="2"/>
    </row>
    <row r="22" spans="1:26" s="106" customFormat="1" ht="11.4">
      <c r="A22" s="221" t="s">
        <v>98</v>
      </c>
      <c r="B22" s="109" t="s">
        <v>36</v>
      </c>
      <c r="C22" s="109">
        <v>1.4</v>
      </c>
      <c r="D22" s="109">
        <v>2</v>
      </c>
      <c r="E22" s="109">
        <v>1.1000000000000001</v>
      </c>
      <c r="F22" s="109">
        <v>0.6</v>
      </c>
      <c r="G22" s="109">
        <v>1</v>
      </c>
      <c r="H22" s="109">
        <v>1.4</v>
      </c>
      <c r="I22" s="109">
        <v>2.5</v>
      </c>
      <c r="J22" s="109">
        <v>1.6</v>
      </c>
      <c r="K22" s="109"/>
      <c r="L22" s="109"/>
      <c r="M22" s="109">
        <v>1.2</v>
      </c>
      <c r="N22" s="109">
        <v>0.5</v>
      </c>
      <c r="O22" s="109">
        <v>10</v>
      </c>
      <c r="P22" s="109">
        <v>0.8</v>
      </c>
      <c r="Q22" s="109">
        <v>5</v>
      </c>
      <c r="R22" s="109"/>
      <c r="S22" s="116">
        <v>0.1</v>
      </c>
      <c r="T22" s="102"/>
      <c r="U22" s="117"/>
      <c r="V22" s="117"/>
      <c r="W22" s="117"/>
      <c r="X22" s="117"/>
      <c r="Y22" s="117"/>
      <c r="Z22" s="117"/>
    </row>
    <row r="23" spans="1:26">
      <c r="A23" s="201"/>
      <c r="B23" s="3" t="s">
        <v>37</v>
      </c>
      <c r="C23" s="96">
        <v>60</v>
      </c>
      <c r="D23" s="96">
        <v>20</v>
      </c>
      <c r="E23" s="96">
        <v>12</v>
      </c>
      <c r="F23" s="96">
        <v>0.5</v>
      </c>
      <c r="G23" s="96">
        <v>1</v>
      </c>
      <c r="H23" s="96">
        <v>0.5</v>
      </c>
      <c r="I23" s="96">
        <v>1</v>
      </c>
      <c r="J23" s="96">
        <v>5</v>
      </c>
      <c r="K23" s="96">
        <f>SUM(C23:J23)</f>
        <v>100</v>
      </c>
      <c r="L23" s="111">
        <f>C23*C22+D23*D22+E23*E22+F23*F22+G23*G22+H23*H22+I23*I22+J22*J23</f>
        <v>149.69999999999999</v>
      </c>
      <c r="M23" s="112">
        <v>1.25</v>
      </c>
      <c r="N23" s="112">
        <v>7</v>
      </c>
      <c r="O23" s="112">
        <v>1</v>
      </c>
      <c r="P23" s="112">
        <v>1.3</v>
      </c>
      <c r="Q23" s="112">
        <v>1</v>
      </c>
      <c r="R23" s="111">
        <f>L23+M23*M22+N23*N22+O23*O22+P23*P22+Q23*Q22</f>
        <v>170.73999999999998</v>
      </c>
      <c r="S23" s="118">
        <f>R23*S22+R23</f>
        <v>187.81399999999996</v>
      </c>
      <c r="T23" s="11"/>
      <c r="U23" s="91"/>
      <c r="V23" s="91"/>
      <c r="W23" s="91"/>
      <c r="X23" s="91"/>
      <c r="Y23" s="91"/>
      <c r="Z23" s="91"/>
    </row>
    <row r="24" spans="1:26">
      <c r="A24" s="12" t="s">
        <v>38</v>
      </c>
      <c r="B24" s="5">
        <v>200</v>
      </c>
      <c r="C24" s="97">
        <f>B24/100*C23</f>
        <v>120</v>
      </c>
      <c r="D24" s="97">
        <f>B24/100*D23</f>
        <v>40</v>
      </c>
      <c r="E24" s="97">
        <f>B24/100*E23</f>
        <v>24</v>
      </c>
      <c r="F24" s="97">
        <f>B24/100*F23</f>
        <v>1</v>
      </c>
      <c r="G24" s="97">
        <f>B24/100*G23</f>
        <v>2</v>
      </c>
      <c r="H24" s="97">
        <f>B24/100*H23</f>
        <v>1</v>
      </c>
      <c r="I24" s="97">
        <f>B24/100*I23</f>
        <v>2</v>
      </c>
      <c r="J24" s="97">
        <f>B24/100*J23</f>
        <v>10</v>
      </c>
      <c r="K24" s="100">
        <f>SUM(C24:J24)</f>
        <v>200</v>
      </c>
      <c r="L24" s="111">
        <f>C24*C22+D24*D22+E24*E22+F24*F22+G24*G22+H24*H22+I24*I22+J22*J24</f>
        <v>299.39999999999998</v>
      </c>
      <c r="M24" s="113">
        <f>B24/100*M23</f>
        <v>2.5</v>
      </c>
      <c r="N24" s="113">
        <f>B24/100*N23</f>
        <v>14</v>
      </c>
      <c r="O24" s="113">
        <f>B24/100*O23</f>
        <v>2</v>
      </c>
      <c r="P24" s="113">
        <f>B24/100*P23</f>
        <v>2.6</v>
      </c>
      <c r="Q24" s="113">
        <f>B24/100*Q23</f>
        <v>2</v>
      </c>
      <c r="R24" s="111">
        <f>L24+M24*M22+N24*N22+O24*O22+P24*P22+Q24*Q22</f>
        <v>341.47999999999996</v>
      </c>
      <c r="S24" s="119">
        <f>R24*S22+R24</f>
        <v>375.62799999999993</v>
      </c>
      <c r="T24" s="2"/>
    </row>
    <row r="25" spans="1:26">
      <c r="A25" s="12" t="s">
        <v>99</v>
      </c>
      <c r="B25" s="5"/>
      <c r="C25" s="97"/>
      <c r="D25" s="96">
        <v>33.5</v>
      </c>
      <c r="E25" s="96">
        <v>20</v>
      </c>
      <c r="F25" s="96">
        <v>0.85</v>
      </c>
      <c r="G25" s="96">
        <v>1.7</v>
      </c>
      <c r="H25" s="96">
        <v>0.85</v>
      </c>
      <c r="I25" s="96">
        <v>1.7</v>
      </c>
      <c r="J25" s="96">
        <v>8.4</v>
      </c>
      <c r="K25" s="96">
        <f>SUM(D25:J25)</f>
        <v>67.000000000000014</v>
      </c>
      <c r="L25" s="111">
        <f>D25*D22+E25*E22+F25*F22+G25*G22+H25*H22+I25*I22+J25*J22</f>
        <v>110.09</v>
      </c>
      <c r="M25" s="113">
        <v>1.25</v>
      </c>
      <c r="N25" s="113">
        <v>7</v>
      </c>
      <c r="O25" s="113">
        <v>1</v>
      </c>
      <c r="P25" s="113">
        <v>1.3</v>
      </c>
      <c r="Q25" s="113">
        <v>1</v>
      </c>
      <c r="R25" s="113">
        <f>M25*M22+N25*N22+O25*O22+P25*P22+Q25*Q22+L25</f>
        <v>131.13</v>
      </c>
      <c r="S25" s="120">
        <f>R25*S22+R25</f>
        <v>144.24299999999999</v>
      </c>
    </row>
    <row r="26" spans="1:26">
      <c r="A26" s="12" t="s">
        <v>100</v>
      </c>
      <c r="B26" s="5">
        <v>200</v>
      </c>
      <c r="C26" s="97">
        <f>B26</f>
        <v>200</v>
      </c>
      <c r="D26" s="110" t="s">
        <v>101</v>
      </c>
      <c r="E26" s="97">
        <f>C26/100*67</f>
        <v>134</v>
      </c>
      <c r="F26" s="97" t="s">
        <v>68</v>
      </c>
      <c r="G26" s="97"/>
      <c r="H26" s="97"/>
      <c r="I26" s="97"/>
      <c r="J26" s="97"/>
      <c r="K26" s="97"/>
      <c r="L26" s="111">
        <f>C26*C22+E26*(L25/K25)</f>
        <v>500.17999999999995</v>
      </c>
      <c r="M26" s="113">
        <f>(B26+E26)/100*M25</f>
        <v>4.1749999999999998</v>
      </c>
      <c r="N26" s="113">
        <f>(B26+E26)/100*N25</f>
        <v>23.38</v>
      </c>
      <c r="O26" s="113">
        <f>(B26+E26)/100*O25</f>
        <v>3.34</v>
      </c>
      <c r="P26" s="113">
        <f>(B26+E26)/100*P25</f>
        <v>4.3419999999999996</v>
      </c>
      <c r="Q26" s="113">
        <f>(B26+E26)/100*Q25</f>
        <v>3.34</v>
      </c>
      <c r="R26" s="113">
        <f>M26*M22+N26*N22+O26*O22+P26*P22+Q26*Q22+L26</f>
        <v>570.45359999999994</v>
      </c>
      <c r="S26" s="121">
        <f>R26*S22+R26</f>
        <v>627.4989599999999</v>
      </c>
    </row>
    <row r="27" spans="1:26">
      <c r="A27" s="12" t="s">
        <v>102</v>
      </c>
      <c r="B27" s="5">
        <f>E26</f>
        <v>134</v>
      </c>
      <c r="C27" s="97"/>
      <c r="D27" s="96">
        <f>B27/67*D25</f>
        <v>67</v>
      </c>
      <c r="E27" s="96">
        <f>B27/67*E25</f>
        <v>40</v>
      </c>
      <c r="F27" s="96">
        <f>B27/67*F25</f>
        <v>1.7</v>
      </c>
      <c r="G27" s="96">
        <f>B27/67*G25</f>
        <v>3.4</v>
      </c>
      <c r="H27" s="96">
        <f>B27/67*H25</f>
        <v>1.7</v>
      </c>
      <c r="I27" s="96">
        <f>B27/67*I25</f>
        <v>3.4</v>
      </c>
      <c r="J27" s="96">
        <f>B27/67*J25</f>
        <v>16.8</v>
      </c>
      <c r="K27" s="96">
        <f>SUM(D27:J27)</f>
        <v>134.00000000000003</v>
      </c>
      <c r="L27" s="111">
        <f>D27*D22+E27*E22+F27*F22+G27*G22+H27*H22+I27*I22+J27*J22</f>
        <v>220.18</v>
      </c>
      <c r="M27" s="113">
        <f>B27/100*M25</f>
        <v>1.675</v>
      </c>
      <c r="N27" s="113">
        <f>B27/100*N25</f>
        <v>9.3800000000000008</v>
      </c>
      <c r="O27" s="113">
        <f>B27/100*O25</f>
        <v>1.34</v>
      </c>
      <c r="P27" s="113">
        <f>B27/100*P25</f>
        <v>1.7420000000000002</v>
      </c>
      <c r="Q27" s="113">
        <f>B27/100*Q25</f>
        <v>1.34</v>
      </c>
      <c r="R27" s="113">
        <f>M27*M22+N27*N22+O27*O22+P27*P22+Q27*Q22+L27</f>
        <v>248.37360000000001</v>
      </c>
      <c r="S27" s="122">
        <f>R27*S22+R27</f>
        <v>273.21096</v>
      </c>
    </row>
    <row r="28" spans="1:26">
      <c r="A28" s="218" t="s">
        <v>107</v>
      </c>
      <c r="B28" s="219"/>
      <c r="C28" s="219"/>
      <c r="D28" s="219"/>
      <c r="E28" s="219"/>
      <c r="F28" s="219"/>
      <c r="G28" s="219"/>
      <c r="H28" s="219"/>
      <c r="I28" s="219"/>
      <c r="J28" s="219"/>
      <c r="K28" s="219"/>
      <c r="L28" s="219"/>
      <c r="M28" s="219"/>
      <c r="N28" s="219"/>
      <c r="O28" s="219"/>
      <c r="P28" s="219"/>
      <c r="Q28" s="219"/>
      <c r="R28" s="219"/>
      <c r="S28" s="220"/>
    </row>
    <row r="29" spans="1:26">
      <c r="A29" s="205" t="s">
        <v>104</v>
      </c>
      <c r="B29" s="205"/>
      <c r="C29" s="205"/>
      <c r="D29" s="205"/>
      <c r="E29" s="205"/>
      <c r="F29" s="205"/>
      <c r="G29" s="205"/>
      <c r="H29" s="205"/>
      <c r="I29" s="205"/>
      <c r="J29" s="205"/>
      <c r="K29" s="205"/>
      <c r="L29" s="205"/>
      <c r="M29" s="205"/>
      <c r="N29" s="205"/>
      <c r="O29" s="205"/>
      <c r="P29" s="205"/>
      <c r="Q29" s="205"/>
      <c r="R29" s="205"/>
      <c r="S29" s="205"/>
    </row>
    <row r="30" spans="1:26">
      <c r="A30" s="212" t="s">
        <v>0</v>
      </c>
      <c r="B30" s="182"/>
      <c r="C30" s="182"/>
      <c r="D30" s="182"/>
      <c r="E30" s="182"/>
      <c r="F30" s="182"/>
      <c r="G30" s="182"/>
      <c r="H30" s="182"/>
      <c r="I30" s="182"/>
      <c r="J30" s="182"/>
      <c r="K30" s="182"/>
      <c r="L30" s="182"/>
      <c r="M30" s="182"/>
      <c r="N30" s="182"/>
      <c r="O30" s="182"/>
      <c r="P30" s="182"/>
      <c r="Q30" s="182"/>
      <c r="R30" s="182"/>
      <c r="S30" s="183"/>
    </row>
    <row r="31" spans="1:26" ht="30">
      <c r="A31" s="213" t="s">
        <v>108</v>
      </c>
      <c r="B31" s="214"/>
      <c r="C31" s="214"/>
      <c r="D31" s="214"/>
      <c r="E31" s="214"/>
      <c r="F31" s="214"/>
      <c r="G31" s="214"/>
      <c r="H31" s="214"/>
      <c r="I31" s="214"/>
      <c r="J31" s="214"/>
      <c r="K31" s="214"/>
      <c r="L31" s="214"/>
      <c r="M31" s="214"/>
      <c r="N31" s="214"/>
      <c r="O31" s="214"/>
      <c r="P31" s="214"/>
      <c r="Q31" s="214"/>
      <c r="R31" s="214"/>
      <c r="S31" s="215"/>
    </row>
    <row r="32" spans="1:26">
      <c r="A32" s="12" t="s">
        <v>2</v>
      </c>
      <c r="B32" s="216" t="s">
        <v>106</v>
      </c>
      <c r="C32" s="203"/>
      <c r="D32" s="203"/>
      <c r="E32" s="203"/>
      <c r="F32" s="203"/>
      <c r="G32" s="203"/>
      <c r="H32" s="203"/>
      <c r="I32" s="203"/>
      <c r="J32" s="203"/>
      <c r="K32" s="203"/>
      <c r="L32" s="203"/>
      <c r="M32" s="203"/>
      <c r="N32" s="203"/>
      <c r="O32" s="203"/>
      <c r="P32" s="203"/>
      <c r="Q32" s="203"/>
      <c r="R32" s="203"/>
      <c r="S32" s="217"/>
    </row>
    <row r="33" spans="1:26" s="2" customFormat="1" ht="42" customHeight="1">
      <c r="A33" s="12" t="s">
        <v>6</v>
      </c>
      <c r="B33" s="189" t="s">
        <v>90</v>
      </c>
      <c r="C33" s="187"/>
      <c r="D33" s="187"/>
      <c r="E33" s="187"/>
      <c r="F33" s="187"/>
      <c r="G33" s="187"/>
      <c r="H33" s="187"/>
      <c r="I33" s="187"/>
      <c r="J33" s="187"/>
      <c r="K33" s="187"/>
      <c r="L33" s="187"/>
      <c r="M33" s="187"/>
      <c r="N33" s="187"/>
      <c r="O33" s="187"/>
      <c r="P33" s="187"/>
      <c r="Q33" s="187"/>
      <c r="R33" s="187"/>
      <c r="S33" s="188"/>
      <c r="T33"/>
      <c r="U33"/>
      <c r="V33"/>
      <c r="W33"/>
      <c r="X33"/>
      <c r="Y33"/>
      <c r="Z33"/>
    </row>
    <row r="34" spans="1:26" ht="26.4">
      <c r="A34" s="12"/>
      <c r="B34" s="5"/>
      <c r="C34" s="3" t="s">
        <v>9</v>
      </c>
      <c r="D34" s="3" t="s">
        <v>10</v>
      </c>
      <c r="E34" s="3" t="s">
        <v>11</v>
      </c>
      <c r="F34" s="108" t="s">
        <v>91</v>
      </c>
      <c r="G34" s="3" t="s">
        <v>59</v>
      </c>
      <c r="H34" s="3" t="s">
        <v>92</v>
      </c>
      <c r="I34" s="3" t="s">
        <v>19</v>
      </c>
      <c r="J34" s="3" t="s">
        <v>25</v>
      </c>
      <c r="K34" s="3" t="s">
        <v>26</v>
      </c>
      <c r="L34" s="3" t="s">
        <v>27</v>
      </c>
      <c r="M34" s="6" t="s">
        <v>93</v>
      </c>
      <c r="N34" s="6" t="s">
        <v>94</v>
      </c>
      <c r="O34" s="6" t="s">
        <v>95</v>
      </c>
      <c r="P34" s="6" t="s">
        <v>96</v>
      </c>
      <c r="Q34" s="114" t="s">
        <v>97</v>
      </c>
      <c r="R34" s="6" t="s">
        <v>33</v>
      </c>
      <c r="S34" s="115" t="s">
        <v>34</v>
      </c>
      <c r="T34" s="2"/>
      <c r="U34" s="2"/>
      <c r="V34" s="2"/>
      <c r="W34" s="2"/>
      <c r="X34" s="2"/>
      <c r="Y34" s="2"/>
      <c r="Z34" s="2"/>
    </row>
    <row r="35" spans="1:26" s="106" customFormat="1" ht="11.4">
      <c r="A35" s="221" t="s">
        <v>98</v>
      </c>
      <c r="B35" s="109" t="s">
        <v>36</v>
      </c>
      <c r="C35" s="109">
        <v>1.4</v>
      </c>
      <c r="D35" s="109">
        <v>2</v>
      </c>
      <c r="E35" s="109">
        <v>1.1000000000000001</v>
      </c>
      <c r="F35" s="109">
        <v>0.6</v>
      </c>
      <c r="G35" s="109">
        <v>1</v>
      </c>
      <c r="H35" s="109">
        <v>1.4</v>
      </c>
      <c r="I35" s="109">
        <v>2.5</v>
      </c>
      <c r="J35" s="109">
        <v>1.6</v>
      </c>
      <c r="K35" s="109"/>
      <c r="L35" s="109"/>
      <c r="M35" s="109">
        <v>1.2</v>
      </c>
      <c r="N35" s="109">
        <v>0.5</v>
      </c>
      <c r="O35" s="109">
        <v>10</v>
      </c>
      <c r="P35" s="109">
        <v>0.8</v>
      </c>
      <c r="Q35" s="109">
        <v>5</v>
      </c>
      <c r="R35" s="109"/>
      <c r="S35" s="116">
        <v>0.1</v>
      </c>
      <c r="T35" s="102"/>
      <c r="U35" s="117"/>
      <c r="V35" s="117"/>
      <c r="W35" s="117"/>
      <c r="X35" s="117"/>
      <c r="Y35" s="117"/>
      <c r="Z35" s="117"/>
    </row>
    <row r="36" spans="1:26">
      <c r="A36" s="201"/>
      <c r="B36" s="3" t="s">
        <v>37</v>
      </c>
      <c r="C36" s="96">
        <v>60</v>
      </c>
      <c r="D36" s="96">
        <v>20</v>
      </c>
      <c r="E36" s="96">
        <v>12</v>
      </c>
      <c r="F36" s="96">
        <v>0.5</v>
      </c>
      <c r="G36" s="96">
        <v>1</v>
      </c>
      <c r="H36" s="96">
        <v>0.5</v>
      </c>
      <c r="I36" s="96">
        <v>1</v>
      </c>
      <c r="J36" s="96">
        <v>5</v>
      </c>
      <c r="K36" s="96">
        <f>SUM(C36:J36)</f>
        <v>100</v>
      </c>
      <c r="L36" s="111">
        <f>C36*C35+D36*D35+E36*E35+F36*F35+G36*G35+H36*H35+I36*I35+J35*J36</f>
        <v>149.69999999999999</v>
      </c>
      <c r="M36" s="112">
        <v>1.25</v>
      </c>
      <c r="N36" s="112">
        <v>7</v>
      </c>
      <c r="O36" s="112">
        <v>1</v>
      </c>
      <c r="P36" s="112">
        <v>1.3</v>
      </c>
      <c r="Q36" s="112">
        <v>1</v>
      </c>
      <c r="R36" s="111">
        <f>L36+M36*M35+N36*N35+O36*O35+P36*P35+Q36*Q35</f>
        <v>170.73999999999998</v>
      </c>
      <c r="S36" s="118">
        <f>R36*S35+R36</f>
        <v>187.81399999999996</v>
      </c>
      <c r="T36" s="11"/>
      <c r="U36" s="91"/>
      <c r="V36" s="91"/>
      <c r="W36" s="91"/>
      <c r="X36" s="91"/>
      <c r="Y36" s="91"/>
      <c r="Z36" s="91"/>
    </row>
    <row r="37" spans="1:26">
      <c r="A37" s="12" t="s">
        <v>38</v>
      </c>
      <c r="B37" s="5">
        <v>300</v>
      </c>
      <c r="C37" s="97">
        <f>B37/100*C36</f>
        <v>180</v>
      </c>
      <c r="D37" s="97">
        <f>B37/100*D36</f>
        <v>60</v>
      </c>
      <c r="E37" s="97">
        <f>B37/100*E36</f>
        <v>36</v>
      </c>
      <c r="F37" s="97">
        <f>B37/100*F36</f>
        <v>1.5</v>
      </c>
      <c r="G37" s="97">
        <f>B37/100*G36</f>
        <v>3</v>
      </c>
      <c r="H37" s="97">
        <f>B37/100*H36</f>
        <v>1.5</v>
      </c>
      <c r="I37" s="97">
        <f>B37/100*I36</f>
        <v>3</v>
      </c>
      <c r="J37" s="97">
        <f>B37/100*J36</f>
        <v>15</v>
      </c>
      <c r="K37" s="100">
        <f>SUM(C37:J37)</f>
        <v>300</v>
      </c>
      <c r="L37" s="111">
        <f>C37*C35+D37*D35+E37*E35+F37*F35+G37*G35+H37*H35+I37*I35+J35*J37</f>
        <v>449.1</v>
      </c>
      <c r="M37" s="113">
        <f>B37/100*M36</f>
        <v>3.75</v>
      </c>
      <c r="N37" s="113">
        <f>B37/100*N36</f>
        <v>21</v>
      </c>
      <c r="O37" s="113">
        <f>B37/100*O36</f>
        <v>3</v>
      </c>
      <c r="P37" s="113">
        <f>B37/100*P36</f>
        <v>3.9000000000000004</v>
      </c>
      <c r="Q37" s="113">
        <f>B37/100*Q36</f>
        <v>3</v>
      </c>
      <c r="R37" s="111">
        <f>L37+M37*M35+N37*N35+O37*O35+P37*P35+Q37*Q35</f>
        <v>512.22</v>
      </c>
      <c r="S37" s="119">
        <f>R37*S35+R37</f>
        <v>563.44200000000001</v>
      </c>
      <c r="T37" s="2"/>
    </row>
    <row r="38" spans="1:26">
      <c r="A38" s="12" t="s">
        <v>99</v>
      </c>
      <c r="B38" s="5"/>
      <c r="C38" s="97"/>
      <c r="D38" s="96">
        <v>33.5</v>
      </c>
      <c r="E38" s="96">
        <v>20</v>
      </c>
      <c r="F38" s="96">
        <v>0.85</v>
      </c>
      <c r="G38" s="96">
        <v>1.7</v>
      </c>
      <c r="H38" s="96">
        <v>0.85</v>
      </c>
      <c r="I38" s="96">
        <v>1.7</v>
      </c>
      <c r="J38" s="96">
        <v>8.4</v>
      </c>
      <c r="K38" s="96">
        <f>SUM(D38:J38)</f>
        <v>67.000000000000014</v>
      </c>
      <c r="L38" s="111">
        <f>D38*D35+E38*E35+F38*F35+G38*G35+H38*H35+I38*I35+J38*J35</f>
        <v>110.09</v>
      </c>
      <c r="M38" s="113">
        <v>1.25</v>
      </c>
      <c r="N38" s="113">
        <v>7</v>
      </c>
      <c r="O38" s="113">
        <v>1</v>
      </c>
      <c r="P38" s="113">
        <v>1.3</v>
      </c>
      <c r="Q38" s="113">
        <v>1</v>
      </c>
      <c r="R38" s="113">
        <f>M38*M35+N38*N35+O38*O35+P38*P35+Q38*Q35+L38</f>
        <v>131.13</v>
      </c>
      <c r="S38" s="120">
        <f>R38*S35+R38</f>
        <v>144.24299999999999</v>
      </c>
    </row>
    <row r="39" spans="1:26">
      <c r="A39" s="12" t="s">
        <v>100</v>
      </c>
      <c r="B39" s="5">
        <v>300</v>
      </c>
      <c r="C39" s="97">
        <f>B39</f>
        <v>300</v>
      </c>
      <c r="D39" s="110" t="s">
        <v>101</v>
      </c>
      <c r="E39" s="97">
        <f>C39/100*67</f>
        <v>201</v>
      </c>
      <c r="F39" s="97" t="s">
        <v>68</v>
      </c>
      <c r="G39" s="97"/>
      <c r="H39" s="97"/>
      <c r="I39" s="97"/>
      <c r="J39" s="97"/>
      <c r="K39" s="97"/>
      <c r="L39" s="111">
        <f>C39*C35+E39*(L38/K38)</f>
        <v>750.27</v>
      </c>
      <c r="M39" s="113">
        <f>(B39+E39)/100*M38</f>
        <v>6.2624999999999993</v>
      </c>
      <c r="N39" s="113">
        <f>(B39+E39)/100*N38</f>
        <v>35.07</v>
      </c>
      <c r="O39" s="113">
        <f>(B39+E39)/100*O38</f>
        <v>5.01</v>
      </c>
      <c r="P39" s="113">
        <f>(B39+E39)/100*P38</f>
        <v>6.5129999999999999</v>
      </c>
      <c r="Q39" s="113">
        <f>(B39+E39)/100*Q38</f>
        <v>5.01</v>
      </c>
      <c r="R39" s="113">
        <f>M39*M35+N39*N35+O39*O35+P39*P35+Q39*Q35+L39</f>
        <v>855.68039999999996</v>
      </c>
      <c r="S39" s="121">
        <f>R39*S35+R39</f>
        <v>941.24843999999996</v>
      </c>
    </row>
    <row r="40" spans="1:26">
      <c r="A40" s="12" t="s">
        <v>102</v>
      </c>
      <c r="B40" s="5">
        <f>E39</f>
        <v>201</v>
      </c>
      <c r="C40" s="97"/>
      <c r="D40" s="96">
        <f>B40/67*D38</f>
        <v>100.5</v>
      </c>
      <c r="E40" s="96">
        <f>B40/67*E38</f>
        <v>60</v>
      </c>
      <c r="F40" s="96">
        <f>B40/67*F38</f>
        <v>2.5499999999999998</v>
      </c>
      <c r="G40" s="96">
        <f>B40/67*G38</f>
        <v>5.0999999999999996</v>
      </c>
      <c r="H40" s="96">
        <f>B40/67*H38</f>
        <v>2.5499999999999998</v>
      </c>
      <c r="I40" s="96">
        <f>B40/67*I38</f>
        <v>5.0999999999999996</v>
      </c>
      <c r="J40" s="96">
        <f>B40/67*J38</f>
        <v>25.200000000000003</v>
      </c>
      <c r="K40" s="96">
        <f>SUM(D40:J40)</f>
        <v>201</v>
      </c>
      <c r="L40" s="111">
        <f>D40*D35+E40*E35+F40*F35+G40*G35+H40*H35+I40*I35+J40*J35</f>
        <v>330.27</v>
      </c>
      <c r="M40" s="113">
        <f>B40/100*M38</f>
        <v>2.5124999999999997</v>
      </c>
      <c r="N40" s="113">
        <f>B40/100*N38</f>
        <v>14.069999999999999</v>
      </c>
      <c r="O40" s="113">
        <f>B40/100*O38</f>
        <v>2.0099999999999998</v>
      </c>
      <c r="P40" s="113">
        <f>B40/100*P38</f>
        <v>2.613</v>
      </c>
      <c r="Q40" s="113">
        <f>B40/100*Q38</f>
        <v>2.0099999999999998</v>
      </c>
      <c r="R40" s="113">
        <f>M40*M35+N40*N35+O40*O35+P40*P35+Q40*Q35+L40</f>
        <v>372.56039999999996</v>
      </c>
      <c r="S40" s="122">
        <f>R40*S35+R40</f>
        <v>409.81643999999994</v>
      </c>
    </row>
    <row r="41" spans="1:26">
      <c r="A41" s="218" t="s">
        <v>109</v>
      </c>
      <c r="B41" s="219"/>
      <c r="C41" s="219"/>
      <c r="D41" s="219"/>
      <c r="E41" s="219"/>
      <c r="F41" s="219"/>
      <c r="G41" s="219"/>
      <c r="H41" s="219"/>
      <c r="I41" s="219"/>
      <c r="J41" s="219"/>
      <c r="K41" s="219"/>
      <c r="L41" s="219"/>
      <c r="M41" s="219"/>
      <c r="N41" s="219"/>
      <c r="O41" s="219"/>
      <c r="P41" s="219"/>
      <c r="Q41" s="219"/>
      <c r="R41" s="219"/>
      <c r="S41" s="220"/>
    </row>
    <row r="42" spans="1:26">
      <c r="A42" s="205" t="s">
        <v>104</v>
      </c>
      <c r="B42" s="205"/>
      <c r="C42" s="205"/>
      <c r="D42" s="205"/>
      <c r="E42" s="205"/>
      <c r="F42" s="205"/>
      <c r="G42" s="205"/>
      <c r="H42" s="205"/>
      <c r="I42" s="205"/>
      <c r="J42" s="205"/>
      <c r="K42" s="205"/>
      <c r="L42" s="205"/>
      <c r="M42" s="205"/>
      <c r="N42" s="205"/>
      <c r="O42" s="205"/>
      <c r="P42" s="205"/>
      <c r="Q42" s="205"/>
      <c r="R42" s="205"/>
      <c r="S42" s="205"/>
    </row>
    <row r="43" spans="1:26">
      <c r="A43" s="212" t="s">
        <v>0</v>
      </c>
      <c r="B43" s="182"/>
      <c r="C43" s="182"/>
      <c r="D43" s="182"/>
      <c r="E43" s="182"/>
      <c r="F43" s="182"/>
      <c r="G43" s="182"/>
      <c r="H43" s="182"/>
      <c r="I43" s="182"/>
      <c r="J43" s="182"/>
      <c r="K43" s="182"/>
      <c r="L43" s="182"/>
      <c r="M43" s="182"/>
      <c r="N43" s="182"/>
      <c r="O43" s="182"/>
      <c r="P43" s="182"/>
      <c r="Q43" s="182"/>
      <c r="R43" s="182"/>
      <c r="S43" s="183"/>
    </row>
    <row r="44" spans="1:26" ht="30">
      <c r="A44" s="213" t="s">
        <v>110</v>
      </c>
      <c r="B44" s="214"/>
      <c r="C44" s="214"/>
      <c r="D44" s="214"/>
      <c r="E44" s="214"/>
      <c r="F44" s="214"/>
      <c r="G44" s="214"/>
      <c r="H44" s="214"/>
      <c r="I44" s="214"/>
      <c r="J44" s="214"/>
      <c r="K44" s="214"/>
      <c r="L44" s="214"/>
      <c r="M44" s="214"/>
      <c r="N44" s="214"/>
      <c r="O44" s="214"/>
      <c r="P44" s="214"/>
      <c r="Q44" s="214"/>
      <c r="R44" s="214"/>
      <c r="S44" s="215"/>
    </row>
    <row r="45" spans="1:26">
      <c r="A45" s="12" t="s">
        <v>2</v>
      </c>
      <c r="B45" s="216" t="s">
        <v>106</v>
      </c>
      <c r="C45" s="203"/>
      <c r="D45" s="203"/>
      <c r="E45" s="203"/>
      <c r="F45" s="203"/>
      <c r="G45" s="203"/>
      <c r="H45" s="203"/>
      <c r="I45" s="203"/>
      <c r="J45" s="203"/>
      <c r="K45" s="203"/>
      <c r="L45" s="203"/>
      <c r="M45" s="203"/>
      <c r="N45" s="203"/>
      <c r="O45" s="203"/>
      <c r="P45" s="203"/>
      <c r="Q45" s="203"/>
      <c r="R45" s="203"/>
      <c r="S45" s="217"/>
    </row>
    <row r="46" spans="1:26" s="2" customFormat="1" ht="42" customHeight="1">
      <c r="A46" s="12" t="s">
        <v>6</v>
      </c>
      <c r="B46" s="189" t="s">
        <v>90</v>
      </c>
      <c r="C46" s="187"/>
      <c r="D46" s="187"/>
      <c r="E46" s="187"/>
      <c r="F46" s="187"/>
      <c r="G46" s="187"/>
      <c r="H46" s="187"/>
      <c r="I46" s="187"/>
      <c r="J46" s="187"/>
      <c r="K46" s="187"/>
      <c r="L46" s="187"/>
      <c r="M46" s="187"/>
      <c r="N46" s="187"/>
      <c r="O46" s="187"/>
      <c r="P46" s="187"/>
      <c r="Q46" s="187"/>
      <c r="R46" s="187"/>
      <c r="S46" s="188"/>
      <c r="T46"/>
      <c r="U46"/>
      <c r="V46"/>
      <c r="W46"/>
      <c r="X46"/>
      <c r="Y46"/>
      <c r="Z46"/>
    </row>
    <row r="47" spans="1:26" ht="26.4">
      <c r="A47" s="12"/>
      <c r="B47" s="5"/>
      <c r="C47" s="3" t="s">
        <v>9</v>
      </c>
      <c r="D47" s="3" t="s">
        <v>10</v>
      </c>
      <c r="E47" s="3" t="s">
        <v>11</v>
      </c>
      <c r="F47" s="108" t="s">
        <v>91</v>
      </c>
      <c r="G47" s="3" t="s">
        <v>59</v>
      </c>
      <c r="H47" s="3" t="s">
        <v>92</v>
      </c>
      <c r="I47" s="3" t="s">
        <v>19</v>
      </c>
      <c r="J47" s="3" t="s">
        <v>25</v>
      </c>
      <c r="K47" s="3" t="s">
        <v>26</v>
      </c>
      <c r="L47" s="3" t="s">
        <v>27</v>
      </c>
      <c r="M47" s="6" t="s">
        <v>93</v>
      </c>
      <c r="N47" s="6" t="s">
        <v>94</v>
      </c>
      <c r="O47" s="6" t="s">
        <v>95</v>
      </c>
      <c r="P47" s="6" t="s">
        <v>96</v>
      </c>
      <c r="Q47" s="114" t="s">
        <v>97</v>
      </c>
      <c r="R47" s="6" t="s">
        <v>33</v>
      </c>
      <c r="S47" s="115" t="s">
        <v>34</v>
      </c>
      <c r="T47" s="2"/>
      <c r="U47" s="2"/>
      <c r="V47" s="2"/>
      <c r="W47" s="2"/>
      <c r="X47" s="2"/>
      <c r="Y47" s="2"/>
      <c r="Z47" s="2"/>
    </row>
    <row r="48" spans="1:26" s="106" customFormat="1" ht="11.4">
      <c r="A48" s="221" t="s">
        <v>98</v>
      </c>
      <c r="B48" s="109" t="s">
        <v>36</v>
      </c>
      <c r="C48" s="109">
        <v>1.4</v>
      </c>
      <c r="D48" s="109">
        <v>2</v>
      </c>
      <c r="E48" s="109">
        <v>1.1000000000000001</v>
      </c>
      <c r="F48" s="109">
        <v>0.6</v>
      </c>
      <c r="G48" s="109">
        <v>1</v>
      </c>
      <c r="H48" s="109">
        <v>1.4</v>
      </c>
      <c r="I48" s="109">
        <v>2.5</v>
      </c>
      <c r="J48" s="109">
        <v>1.6</v>
      </c>
      <c r="K48" s="109"/>
      <c r="L48" s="109"/>
      <c r="M48" s="109">
        <v>1.2</v>
      </c>
      <c r="N48" s="109">
        <v>0.5</v>
      </c>
      <c r="O48" s="109">
        <v>10</v>
      </c>
      <c r="P48" s="109">
        <v>0.8</v>
      </c>
      <c r="Q48" s="109">
        <v>5</v>
      </c>
      <c r="R48" s="109"/>
      <c r="S48" s="116">
        <v>0.1</v>
      </c>
      <c r="T48" s="102"/>
      <c r="U48" s="117"/>
      <c r="V48" s="117"/>
      <c r="W48" s="117"/>
      <c r="X48" s="117"/>
      <c r="Y48" s="117"/>
      <c r="Z48" s="117"/>
    </row>
    <row r="49" spans="1:26">
      <c r="A49" s="201"/>
      <c r="B49" s="3" t="s">
        <v>37</v>
      </c>
      <c r="C49" s="96">
        <v>60</v>
      </c>
      <c r="D49" s="96">
        <v>20</v>
      </c>
      <c r="E49" s="96">
        <v>12</v>
      </c>
      <c r="F49" s="96">
        <v>0.5</v>
      </c>
      <c r="G49" s="96">
        <v>1</v>
      </c>
      <c r="H49" s="96">
        <v>0.5</v>
      </c>
      <c r="I49" s="96">
        <v>1</v>
      </c>
      <c r="J49" s="96">
        <v>5</v>
      </c>
      <c r="K49" s="96">
        <f>SUM(C49:J49)</f>
        <v>100</v>
      </c>
      <c r="L49" s="111">
        <f>C49*C48+D49*D48+E49*E48+F49*F48+G49*G48+H49*H48+I49*I48+J48*J49</f>
        <v>149.69999999999999</v>
      </c>
      <c r="M49" s="112">
        <v>1.25</v>
      </c>
      <c r="N49" s="112">
        <v>7</v>
      </c>
      <c r="O49" s="112">
        <v>1</v>
      </c>
      <c r="P49" s="112">
        <v>1.3</v>
      </c>
      <c r="Q49" s="112">
        <v>1</v>
      </c>
      <c r="R49" s="111">
        <f>L49+M49*M48+N49*N48+O49*O48+P49*P48+Q49*Q48</f>
        <v>170.73999999999998</v>
      </c>
      <c r="S49" s="118">
        <f>R49*S48+R49</f>
        <v>187.81399999999996</v>
      </c>
      <c r="T49" s="11"/>
      <c r="U49" s="91"/>
      <c r="V49" s="91"/>
      <c r="W49" s="91"/>
      <c r="X49" s="91"/>
      <c r="Y49" s="91"/>
      <c r="Z49" s="91"/>
    </row>
    <row r="50" spans="1:26">
      <c r="A50" s="12" t="s">
        <v>38</v>
      </c>
      <c r="B50" s="5">
        <v>400</v>
      </c>
      <c r="C50" s="97">
        <f>B50/100*C49</f>
        <v>240</v>
      </c>
      <c r="D50" s="97">
        <f>B50/100*D49</f>
        <v>80</v>
      </c>
      <c r="E50" s="97">
        <f>B50/100*E49</f>
        <v>48</v>
      </c>
      <c r="F50" s="97">
        <f>B50/100*F49</f>
        <v>2</v>
      </c>
      <c r="G50" s="97">
        <f>B50/100*G49</f>
        <v>4</v>
      </c>
      <c r="H50" s="97">
        <f>B50/100*H49</f>
        <v>2</v>
      </c>
      <c r="I50" s="97">
        <f>B50/100*I49</f>
        <v>4</v>
      </c>
      <c r="J50" s="97">
        <f>B50/100*J49</f>
        <v>20</v>
      </c>
      <c r="K50" s="100">
        <f>SUM(C50:J50)</f>
        <v>400</v>
      </c>
      <c r="L50" s="111">
        <f>C50*C48+D50*D48+E50*E48+F50*F48+G50*G48+H50*H48+I50*I48+J48*J50</f>
        <v>598.79999999999995</v>
      </c>
      <c r="M50" s="113">
        <f>B50/100*M49</f>
        <v>5</v>
      </c>
      <c r="N50" s="113">
        <f>B50/100*N49</f>
        <v>28</v>
      </c>
      <c r="O50" s="113">
        <f>B50/100*O49</f>
        <v>4</v>
      </c>
      <c r="P50" s="113">
        <f>B50/100*P49</f>
        <v>5.2</v>
      </c>
      <c r="Q50" s="113">
        <f>B50/100*Q49</f>
        <v>4</v>
      </c>
      <c r="R50" s="111">
        <f>L50+M50*M48+N50*N48+O50*O48+P50*P48+Q50*Q48</f>
        <v>682.95999999999992</v>
      </c>
      <c r="S50" s="119">
        <f>R50*S48+R50</f>
        <v>751.25599999999986</v>
      </c>
      <c r="T50" s="2"/>
    </row>
    <row r="51" spans="1:26">
      <c r="A51" s="12" t="s">
        <v>99</v>
      </c>
      <c r="B51" s="5"/>
      <c r="C51" s="97"/>
      <c r="D51" s="96">
        <v>33.5</v>
      </c>
      <c r="E51" s="96">
        <v>20</v>
      </c>
      <c r="F51" s="96">
        <v>0.85</v>
      </c>
      <c r="G51" s="96">
        <v>1.7</v>
      </c>
      <c r="H51" s="96">
        <v>0.85</v>
      </c>
      <c r="I51" s="96">
        <v>1.7</v>
      </c>
      <c r="J51" s="96">
        <v>8.4</v>
      </c>
      <c r="K51" s="96">
        <f>SUM(D51:J51)</f>
        <v>67.000000000000014</v>
      </c>
      <c r="L51" s="111">
        <f>D51*D48+E51*E48+F51*F48+G51*G48+H51*H48+I51*I48+J51*J48</f>
        <v>110.09</v>
      </c>
      <c r="M51" s="113">
        <v>1.25</v>
      </c>
      <c r="N51" s="113">
        <v>7</v>
      </c>
      <c r="O51" s="113">
        <v>1</v>
      </c>
      <c r="P51" s="113">
        <v>1.3</v>
      </c>
      <c r="Q51" s="113">
        <v>1</v>
      </c>
      <c r="R51" s="113">
        <f>M51*M48+N51*N48+O51*O48+P51*P48+Q51*Q48+L51</f>
        <v>131.13</v>
      </c>
      <c r="S51" s="120">
        <f>R51*S48+R51</f>
        <v>144.24299999999999</v>
      </c>
    </row>
    <row r="52" spans="1:26">
      <c r="A52" s="12" t="s">
        <v>100</v>
      </c>
      <c r="B52" s="5">
        <v>1000</v>
      </c>
      <c r="C52" s="97">
        <f>B52</f>
        <v>1000</v>
      </c>
      <c r="D52" s="110" t="s">
        <v>101</v>
      </c>
      <c r="E52" s="97">
        <f>C52/100*67</f>
        <v>670</v>
      </c>
      <c r="F52" s="97" t="s">
        <v>68</v>
      </c>
      <c r="G52" s="97"/>
      <c r="H52" s="97"/>
      <c r="I52" s="97"/>
      <c r="J52" s="97"/>
      <c r="K52" s="97"/>
      <c r="L52" s="111">
        <f>C52*C48+E52*(L51/K51)</f>
        <v>2500.8999999999996</v>
      </c>
      <c r="M52" s="113">
        <f>(B52+E52)/100*M51</f>
        <v>20.875</v>
      </c>
      <c r="N52" s="113">
        <f>(B52+E52)/100*N51</f>
        <v>116.89999999999999</v>
      </c>
      <c r="O52" s="113">
        <f>(B52+E52)/100*O51</f>
        <v>16.7</v>
      </c>
      <c r="P52" s="113">
        <f>(B52+E52)/100*P51</f>
        <v>21.71</v>
      </c>
      <c r="Q52" s="113">
        <f>(B52+E52)/100*Q51</f>
        <v>16.7</v>
      </c>
      <c r="R52" s="113">
        <f>M52*M48+N52*N48+O52*O48+P52*P48+Q52*Q48+L52</f>
        <v>2852.2679999999996</v>
      </c>
      <c r="S52" s="121">
        <f>R52*S48+R52</f>
        <v>3137.4947999999995</v>
      </c>
    </row>
    <row r="53" spans="1:26">
      <c r="A53" s="12" t="s">
        <v>102</v>
      </c>
      <c r="B53" s="5">
        <f>E52</f>
        <v>670</v>
      </c>
      <c r="C53" s="97"/>
      <c r="D53" s="96">
        <f>B53/67*D51</f>
        <v>335</v>
      </c>
      <c r="E53" s="96">
        <f>B53/67*E51</f>
        <v>200</v>
      </c>
      <c r="F53" s="96">
        <f>B53/67*F51</f>
        <v>8.5</v>
      </c>
      <c r="G53" s="96">
        <f>B53/67*G51</f>
        <v>17</v>
      </c>
      <c r="H53" s="96">
        <f>B53/67*H51</f>
        <v>8.5</v>
      </c>
      <c r="I53" s="96">
        <f>B53/67*I51</f>
        <v>17</v>
      </c>
      <c r="J53" s="96">
        <f>B53/67*J51</f>
        <v>84</v>
      </c>
      <c r="K53" s="96">
        <f>SUM(D53:J53)</f>
        <v>670</v>
      </c>
      <c r="L53" s="111">
        <f>D53*D48+E53*E48+F53*F48+G53*G48+H53*H48+I53*I48+J53*J48</f>
        <v>1100.9000000000001</v>
      </c>
      <c r="M53" s="113">
        <f>B53/100*M51</f>
        <v>8.375</v>
      </c>
      <c r="N53" s="113">
        <f>B53/100*N51</f>
        <v>46.9</v>
      </c>
      <c r="O53" s="113">
        <f>B53/100*O51</f>
        <v>6.7</v>
      </c>
      <c r="P53" s="113">
        <f>B53/100*P51</f>
        <v>8.7100000000000009</v>
      </c>
      <c r="Q53" s="113">
        <f>B53/100*Q51</f>
        <v>6.7</v>
      </c>
      <c r="R53" s="113">
        <f>M53*M48+N53*N48+O53*O48+P53*P48+Q53*Q48+L53</f>
        <v>1241.8680000000002</v>
      </c>
      <c r="S53" s="122">
        <f>R53*S48+R53</f>
        <v>1366.0548000000001</v>
      </c>
    </row>
    <row r="54" spans="1:26">
      <c r="A54" s="218" t="s">
        <v>111</v>
      </c>
      <c r="B54" s="219"/>
      <c r="C54" s="219"/>
      <c r="D54" s="219"/>
      <c r="E54" s="219"/>
      <c r="F54" s="219"/>
      <c r="G54" s="219"/>
      <c r="H54" s="219"/>
      <c r="I54" s="219"/>
      <c r="J54" s="219"/>
      <c r="K54" s="219"/>
      <c r="L54" s="219"/>
      <c r="M54" s="219"/>
      <c r="N54" s="219"/>
      <c r="O54" s="219"/>
      <c r="P54" s="219"/>
      <c r="Q54" s="219"/>
      <c r="R54" s="219"/>
      <c r="S54" s="220"/>
    </row>
    <row r="55" spans="1:26">
      <c r="A55" s="205" t="s">
        <v>104</v>
      </c>
      <c r="B55" s="205"/>
      <c r="C55" s="205"/>
      <c r="D55" s="205"/>
      <c r="E55" s="205"/>
      <c r="F55" s="205"/>
      <c r="G55" s="205"/>
      <c r="H55" s="205"/>
      <c r="I55" s="205"/>
      <c r="J55" s="205"/>
      <c r="K55" s="205"/>
      <c r="L55" s="205"/>
      <c r="M55" s="205"/>
      <c r="N55" s="205"/>
      <c r="O55" s="205"/>
      <c r="P55" s="205"/>
      <c r="Q55" s="205"/>
      <c r="R55" s="205"/>
      <c r="S55" s="205"/>
    </row>
    <row r="56" spans="1:26">
      <c r="A56" s="212" t="s">
        <v>0</v>
      </c>
      <c r="B56" s="182"/>
      <c r="C56" s="182"/>
      <c r="D56" s="182"/>
      <c r="E56" s="182"/>
      <c r="F56" s="182"/>
      <c r="G56" s="182"/>
      <c r="H56" s="182"/>
      <c r="I56" s="182"/>
      <c r="J56" s="182"/>
      <c r="K56" s="182"/>
      <c r="L56" s="182"/>
      <c r="M56" s="182"/>
      <c r="N56" s="182"/>
      <c r="O56" s="182"/>
      <c r="P56" s="182"/>
      <c r="Q56" s="182"/>
      <c r="R56" s="182"/>
      <c r="S56" s="183"/>
    </row>
    <row r="57" spans="1:26" ht="30">
      <c r="A57" s="213" t="s">
        <v>112</v>
      </c>
      <c r="B57" s="214"/>
      <c r="C57" s="214"/>
      <c r="D57" s="214"/>
      <c r="E57" s="214"/>
      <c r="F57" s="214"/>
      <c r="G57" s="214"/>
      <c r="H57" s="214"/>
      <c r="I57" s="214"/>
      <c r="J57" s="214"/>
      <c r="K57" s="214"/>
      <c r="L57" s="214"/>
      <c r="M57" s="214"/>
      <c r="N57" s="214"/>
      <c r="O57" s="214"/>
      <c r="P57" s="214"/>
      <c r="Q57" s="214"/>
      <c r="R57" s="214"/>
      <c r="S57" s="215"/>
    </row>
    <row r="58" spans="1:26">
      <c r="A58" s="12" t="s">
        <v>2</v>
      </c>
      <c r="B58" s="216" t="s">
        <v>106</v>
      </c>
      <c r="C58" s="203"/>
      <c r="D58" s="203"/>
      <c r="E58" s="203"/>
      <c r="F58" s="203"/>
      <c r="G58" s="203"/>
      <c r="H58" s="203"/>
      <c r="I58" s="203"/>
      <c r="J58" s="203"/>
      <c r="K58" s="203"/>
      <c r="L58" s="203"/>
      <c r="M58" s="203"/>
      <c r="N58" s="203"/>
      <c r="O58" s="203"/>
      <c r="P58" s="203"/>
      <c r="Q58" s="203"/>
      <c r="R58" s="203"/>
      <c r="S58" s="217"/>
    </row>
    <row r="59" spans="1:26" s="2" customFormat="1" ht="42" customHeight="1">
      <c r="A59" s="12" t="s">
        <v>6</v>
      </c>
      <c r="B59" s="189" t="s">
        <v>90</v>
      </c>
      <c r="C59" s="187"/>
      <c r="D59" s="187"/>
      <c r="E59" s="187"/>
      <c r="F59" s="187"/>
      <c r="G59" s="187"/>
      <c r="H59" s="187"/>
      <c r="I59" s="187"/>
      <c r="J59" s="187"/>
      <c r="K59" s="187"/>
      <c r="L59" s="187"/>
      <c r="M59" s="187"/>
      <c r="N59" s="187"/>
      <c r="O59" s="187"/>
      <c r="P59" s="187"/>
      <c r="Q59" s="187"/>
      <c r="R59" s="187"/>
      <c r="S59" s="188"/>
      <c r="T59"/>
      <c r="U59"/>
      <c r="V59"/>
      <c r="W59"/>
      <c r="X59"/>
      <c r="Y59"/>
      <c r="Z59"/>
    </row>
    <row r="60" spans="1:26" ht="26.4">
      <c r="A60" s="12"/>
      <c r="B60" s="5"/>
      <c r="C60" s="3" t="s">
        <v>9</v>
      </c>
      <c r="D60" s="3" t="s">
        <v>10</v>
      </c>
      <c r="E60" s="3" t="s">
        <v>11</v>
      </c>
      <c r="F60" s="108" t="s">
        <v>91</v>
      </c>
      <c r="G60" s="3" t="s">
        <v>59</v>
      </c>
      <c r="H60" s="3" t="s">
        <v>92</v>
      </c>
      <c r="I60" s="3" t="s">
        <v>19</v>
      </c>
      <c r="J60" s="3" t="s">
        <v>25</v>
      </c>
      <c r="K60" s="3" t="s">
        <v>26</v>
      </c>
      <c r="L60" s="3" t="s">
        <v>27</v>
      </c>
      <c r="M60" s="6" t="s">
        <v>93</v>
      </c>
      <c r="N60" s="6" t="s">
        <v>94</v>
      </c>
      <c r="O60" s="6" t="s">
        <v>95</v>
      </c>
      <c r="P60" s="6" t="s">
        <v>96</v>
      </c>
      <c r="Q60" s="114" t="s">
        <v>97</v>
      </c>
      <c r="R60" s="6" t="s">
        <v>33</v>
      </c>
      <c r="S60" s="115" t="s">
        <v>34</v>
      </c>
      <c r="T60" s="2"/>
      <c r="U60" s="2"/>
      <c r="V60" s="2"/>
      <c r="W60" s="2"/>
      <c r="X60" s="2"/>
      <c r="Y60" s="2"/>
      <c r="Z60" s="2"/>
    </row>
    <row r="61" spans="1:26" s="106" customFormat="1" ht="11.4">
      <c r="A61" s="221" t="s">
        <v>98</v>
      </c>
      <c r="B61" s="109" t="s">
        <v>36</v>
      </c>
      <c r="C61" s="109">
        <v>1.4</v>
      </c>
      <c r="D61" s="109">
        <v>2</v>
      </c>
      <c r="E61" s="109">
        <v>1.1000000000000001</v>
      </c>
      <c r="F61" s="109">
        <v>0.6</v>
      </c>
      <c r="G61" s="109">
        <v>1</v>
      </c>
      <c r="H61" s="109">
        <v>1.4</v>
      </c>
      <c r="I61" s="109">
        <v>2.5</v>
      </c>
      <c r="J61" s="109">
        <v>1.6</v>
      </c>
      <c r="K61" s="109"/>
      <c r="L61" s="109"/>
      <c r="M61" s="109">
        <v>1.2</v>
      </c>
      <c r="N61" s="109">
        <v>0.5</v>
      </c>
      <c r="O61" s="109">
        <v>10</v>
      </c>
      <c r="P61" s="109">
        <v>0.8</v>
      </c>
      <c r="Q61" s="109">
        <v>5</v>
      </c>
      <c r="R61" s="109"/>
      <c r="S61" s="116">
        <v>0.1</v>
      </c>
      <c r="T61" s="102"/>
      <c r="U61" s="117"/>
      <c r="V61" s="117"/>
      <c r="W61" s="117"/>
      <c r="X61" s="117"/>
      <c r="Y61" s="117"/>
      <c r="Z61" s="117"/>
    </row>
    <row r="62" spans="1:26">
      <c r="A62" s="201"/>
      <c r="B62" s="3" t="s">
        <v>37</v>
      </c>
      <c r="C62" s="96">
        <v>60</v>
      </c>
      <c r="D62" s="96">
        <v>20</v>
      </c>
      <c r="E62" s="96">
        <v>12</v>
      </c>
      <c r="F62" s="96">
        <v>0.5</v>
      </c>
      <c r="G62" s="96">
        <v>1</v>
      </c>
      <c r="H62" s="96">
        <v>0.5</v>
      </c>
      <c r="I62" s="96">
        <v>1</v>
      </c>
      <c r="J62" s="96">
        <v>5</v>
      </c>
      <c r="K62" s="96">
        <f>SUM(C62:J62)</f>
        <v>100</v>
      </c>
      <c r="L62" s="111">
        <f>C62*C61+D62*D61+E62*E61+F62*F61+G62*G61+H62*H61+I62*I61+J61*J62</f>
        <v>149.69999999999999</v>
      </c>
      <c r="M62" s="112">
        <v>1.25</v>
      </c>
      <c r="N62" s="112">
        <v>7</v>
      </c>
      <c r="O62" s="112">
        <v>1</v>
      </c>
      <c r="P62" s="112">
        <v>1.3</v>
      </c>
      <c r="Q62" s="112">
        <v>1</v>
      </c>
      <c r="R62" s="111">
        <f>L62+M62*M61+N62*N61+O62*O61+P62*P61+Q62*Q61</f>
        <v>170.73999999999998</v>
      </c>
      <c r="S62" s="118">
        <f>R62*S61+R62</f>
        <v>187.81399999999996</v>
      </c>
      <c r="T62" s="11"/>
      <c r="U62" s="91"/>
      <c r="V62" s="91"/>
      <c r="W62" s="91"/>
      <c r="X62" s="91"/>
      <c r="Y62" s="91"/>
      <c r="Z62" s="91"/>
    </row>
    <row r="63" spans="1:26">
      <c r="A63" s="12" t="s">
        <v>38</v>
      </c>
      <c r="B63" s="5">
        <v>500</v>
      </c>
      <c r="C63" s="97">
        <f>B63/100*C62</f>
        <v>300</v>
      </c>
      <c r="D63" s="97">
        <f>B63/100*D62</f>
        <v>100</v>
      </c>
      <c r="E63" s="97">
        <f>B63/100*E62</f>
        <v>60</v>
      </c>
      <c r="F63" s="97">
        <f>B63/100*F62</f>
        <v>2.5</v>
      </c>
      <c r="G63" s="97">
        <f>B63/100*G62</f>
        <v>5</v>
      </c>
      <c r="H63" s="97">
        <f>B63/100*H62</f>
        <v>2.5</v>
      </c>
      <c r="I63" s="97">
        <f>B63/100*I62</f>
        <v>5</v>
      </c>
      <c r="J63" s="97">
        <f>B63/100*J62</f>
        <v>25</v>
      </c>
      <c r="K63" s="100">
        <f>SUM(C63:J63)</f>
        <v>500</v>
      </c>
      <c r="L63" s="111">
        <f>C63*C61+D63*D61+E63*E61+F63*F61+G63*G61+H63*H61+I63*I61+J61*J63</f>
        <v>748.5</v>
      </c>
      <c r="M63" s="113">
        <f>B63/100*M62</f>
        <v>6.25</v>
      </c>
      <c r="N63" s="113">
        <f>B63/100*N62</f>
        <v>35</v>
      </c>
      <c r="O63" s="113">
        <f>B63/100*O62</f>
        <v>5</v>
      </c>
      <c r="P63" s="113">
        <f>B63/100*P62</f>
        <v>6.5</v>
      </c>
      <c r="Q63" s="113">
        <f>B63/100*Q62</f>
        <v>5</v>
      </c>
      <c r="R63" s="111">
        <f>L63+M63*M61+N63*N61+O63*O61+P63*P61+Q63*Q61</f>
        <v>853.7</v>
      </c>
      <c r="S63" s="119">
        <f>R63*S61+R63</f>
        <v>939.07</v>
      </c>
      <c r="T63" s="2"/>
    </row>
    <row r="64" spans="1:26">
      <c r="A64" s="12" t="s">
        <v>99</v>
      </c>
      <c r="B64" s="5"/>
      <c r="C64" s="97"/>
      <c r="D64" s="96">
        <v>33.5</v>
      </c>
      <c r="E64" s="96">
        <v>20</v>
      </c>
      <c r="F64" s="96">
        <v>0.85</v>
      </c>
      <c r="G64" s="96">
        <v>1.7</v>
      </c>
      <c r="H64" s="96">
        <v>0.85</v>
      </c>
      <c r="I64" s="96">
        <v>1.7</v>
      </c>
      <c r="J64" s="96">
        <v>8.4</v>
      </c>
      <c r="K64" s="96">
        <f>SUM(D64:J64)</f>
        <v>67.000000000000014</v>
      </c>
      <c r="L64" s="111">
        <f>D64*D61+E64*E61+F64*F61+G64*G61+H64*H61+I64*I61+J64*J61</f>
        <v>110.09</v>
      </c>
      <c r="M64" s="113">
        <v>1.25</v>
      </c>
      <c r="N64" s="113">
        <v>7</v>
      </c>
      <c r="O64" s="113">
        <v>1</v>
      </c>
      <c r="P64" s="113">
        <v>1.3</v>
      </c>
      <c r="Q64" s="113">
        <v>1</v>
      </c>
      <c r="R64" s="113">
        <f>M64*M61+N64*N61+O64*O61+P64*P61+Q64*Q61+L64</f>
        <v>131.13</v>
      </c>
      <c r="S64" s="120">
        <f>R64*S61+R64</f>
        <v>144.24299999999999</v>
      </c>
    </row>
    <row r="65" spans="1:26">
      <c r="A65" s="12" t="s">
        <v>100</v>
      </c>
      <c r="B65" s="5">
        <v>1300</v>
      </c>
      <c r="C65" s="97">
        <f>B65</f>
        <v>1300</v>
      </c>
      <c r="D65" s="110" t="s">
        <v>101</v>
      </c>
      <c r="E65" s="97">
        <f>C65/100*67</f>
        <v>871</v>
      </c>
      <c r="F65" s="97" t="s">
        <v>68</v>
      </c>
      <c r="G65" s="97"/>
      <c r="H65" s="97"/>
      <c r="I65" s="97"/>
      <c r="J65" s="97"/>
      <c r="K65" s="97"/>
      <c r="L65" s="111">
        <f>C65*C61+E65*(L64/K64)</f>
        <v>3251.1699999999996</v>
      </c>
      <c r="M65" s="113">
        <f>(B65+E65)/100*M64</f>
        <v>27.137500000000003</v>
      </c>
      <c r="N65" s="113">
        <f>(B65+E65)/100*N64</f>
        <v>151.97</v>
      </c>
      <c r="O65" s="113">
        <f>(B65+E65)/100*O64</f>
        <v>21.71</v>
      </c>
      <c r="P65" s="113">
        <f>(B65+E65)/100*P64</f>
        <v>28.223000000000003</v>
      </c>
      <c r="Q65" s="113">
        <f>(B65+E65)/100*Q64</f>
        <v>21.71</v>
      </c>
      <c r="R65" s="113">
        <f>M65*M61+N65*N61+O65*O61+P65*P61+Q65*Q61+L65</f>
        <v>3707.9483999999998</v>
      </c>
      <c r="S65" s="121">
        <f>R65*S61+R65</f>
        <v>4078.7432399999998</v>
      </c>
    </row>
    <row r="66" spans="1:26">
      <c r="A66" s="12" t="s">
        <v>102</v>
      </c>
      <c r="B66" s="5">
        <f>E65</f>
        <v>871</v>
      </c>
      <c r="C66" s="97"/>
      <c r="D66" s="96">
        <f>B66/67*D64</f>
        <v>435.5</v>
      </c>
      <c r="E66" s="96">
        <f>B66/67*E64</f>
        <v>260</v>
      </c>
      <c r="F66" s="96">
        <f>B66/67*F64</f>
        <v>11.049999999999999</v>
      </c>
      <c r="G66" s="96">
        <f>B66/67*G64</f>
        <v>22.099999999999998</v>
      </c>
      <c r="H66" s="96">
        <f>B66/67*H64</f>
        <v>11.049999999999999</v>
      </c>
      <c r="I66" s="96">
        <f>B66/67*I64</f>
        <v>22.099999999999998</v>
      </c>
      <c r="J66" s="96">
        <f>B66/67*J64</f>
        <v>109.2</v>
      </c>
      <c r="K66" s="96">
        <f>SUM(D66:J66)</f>
        <v>871</v>
      </c>
      <c r="L66" s="111">
        <f>D66*D61+E66*E61+F66*F61+G66*G61+H66*H61+I66*I61+J66*J61</f>
        <v>1431.17</v>
      </c>
      <c r="M66" s="113">
        <f>B66/100*M64</f>
        <v>10.887500000000001</v>
      </c>
      <c r="N66" s="113">
        <f>B66/100*N64</f>
        <v>60.970000000000006</v>
      </c>
      <c r="O66" s="113">
        <f>B66/100*O64</f>
        <v>8.7100000000000009</v>
      </c>
      <c r="P66" s="113">
        <f>B66/100*P64</f>
        <v>11.323000000000002</v>
      </c>
      <c r="Q66" s="113">
        <f>B66/100*Q64</f>
        <v>8.7100000000000009</v>
      </c>
      <c r="R66" s="113">
        <f>M66*M61+N66*N61+O66*O61+P66*P61+Q66*Q61+L66</f>
        <v>1614.4284</v>
      </c>
      <c r="S66" s="122">
        <f>R66*S61+R66</f>
        <v>1775.8712399999999</v>
      </c>
    </row>
    <row r="67" spans="1:26">
      <c r="A67" s="218" t="s">
        <v>113</v>
      </c>
      <c r="B67" s="219"/>
      <c r="C67" s="219"/>
      <c r="D67" s="219"/>
      <c r="E67" s="219"/>
      <c r="F67" s="219"/>
      <c r="G67" s="219"/>
      <c r="H67" s="219"/>
      <c r="I67" s="219"/>
      <c r="J67" s="219"/>
      <c r="K67" s="219"/>
      <c r="L67" s="219"/>
      <c r="M67" s="219"/>
      <c r="N67" s="219"/>
      <c r="O67" s="219"/>
      <c r="P67" s="219"/>
      <c r="Q67" s="219"/>
      <c r="R67" s="219"/>
      <c r="S67" s="220"/>
    </row>
    <row r="68" spans="1:26">
      <c r="A68" s="205" t="s">
        <v>104</v>
      </c>
      <c r="B68" s="205"/>
      <c r="C68" s="205"/>
      <c r="D68" s="205"/>
      <c r="E68" s="205"/>
      <c r="F68" s="205"/>
      <c r="G68" s="205"/>
      <c r="H68" s="205"/>
      <c r="I68" s="205"/>
      <c r="J68" s="205"/>
      <c r="K68" s="205"/>
      <c r="L68" s="205"/>
      <c r="M68" s="205"/>
      <c r="N68" s="205"/>
      <c r="O68" s="205"/>
      <c r="P68" s="205"/>
      <c r="Q68" s="205"/>
      <c r="R68" s="205"/>
      <c r="S68" s="205"/>
    </row>
    <row r="69" spans="1:26">
      <c r="A69" s="212" t="s">
        <v>0</v>
      </c>
      <c r="B69" s="182"/>
      <c r="C69" s="182"/>
      <c r="D69" s="182"/>
      <c r="E69" s="182"/>
      <c r="F69" s="182"/>
      <c r="G69" s="182"/>
      <c r="H69" s="182"/>
      <c r="I69" s="182"/>
      <c r="J69" s="182"/>
      <c r="K69" s="182"/>
      <c r="L69" s="182"/>
      <c r="M69" s="182"/>
      <c r="N69" s="182"/>
      <c r="O69" s="182"/>
      <c r="P69" s="182"/>
      <c r="Q69" s="182"/>
      <c r="R69" s="182"/>
      <c r="S69" s="183"/>
    </row>
    <row r="70" spans="1:26" ht="30">
      <c r="A70" s="213" t="s">
        <v>114</v>
      </c>
      <c r="B70" s="214"/>
      <c r="C70" s="214"/>
      <c r="D70" s="214"/>
      <c r="E70" s="214"/>
      <c r="F70" s="214"/>
      <c r="G70" s="214"/>
      <c r="H70" s="214"/>
      <c r="I70" s="214"/>
      <c r="J70" s="214"/>
      <c r="K70" s="214"/>
      <c r="L70" s="214"/>
      <c r="M70" s="214"/>
      <c r="N70" s="214"/>
      <c r="O70" s="214"/>
      <c r="P70" s="214"/>
      <c r="Q70" s="214"/>
      <c r="R70" s="214"/>
      <c r="S70" s="215"/>
    </row>
    <row r="71" spans="1:26">
      <c r="A71" s="12" t="s">
        <v>2</v>
      </c>
      <c r="B71" s="216" t="s">
        <v>106</v>
      </c>
      <c r="C71" s="203"/>
      <c r="D71" s="203"/>
      <c r="E71" s="203"/>
      <c r="F71" s="203"/>
      <c r="G71" s="203"/>
      <c r="H71" s="203"/>
      <c r="I71" s="203"/>
      <c r="J71" s="203"/>
      <c r="K71" s="203"/>
      <c r="L71" s="203"/>
      <c r="M71" s="203"/>
      <c r="N71" s="203"/>
      <c r="O71" s="203"/>
      <c r="P71" s="203"/>
      <c r="Q71" s="203"/>
      <c r="R71" s="203"/>
      <c r="S71" s="217"/>
    </row>
    <row r="72" spans="1:26" s="2" customFormat="1" ht="42" customHeight="1">
      <c r="A72" s="12" t="s">
        <v>6</v>
      </c>
      <c r="B72" s="189" t="s">
        <v>90</v>
      </c>
      <c r="C72" s="187"/>
      <c r="D72" s="187"/>
      <c r="E72" s="187"/>
      <c r="F72" s="187"/>
      <c r="G72" s="187"/>
      <c r="H72" s="187"/>
      <c r="I72" s="187"/>
      <c r="J72" s="187"/>
      <c r="K72" s="187"/>
      <c r="L72" s="187"/>
      <c r="M72" s="187"/>
      <c r="N72" s="187"/>
      <c r="O72" s="187"/>
      <c r="P72" s="187"/>
      <c r="Q72" s="187"/>
      <c r="R72" s="187"/>
      <c r="S72" s="188"/>
      <c r="T72"/>
      <c r="U72"/>
      <c r="V72"/>
      <c r="W72"/>
      <c r="X72"/>
      <c r="Y72"/>
      <c r="Z72"/>
    </row>
    <row r="73" spans="1:26" ht="26.4">
      <c r="A73" s="12"/>
      <c r="B73" s="5"/>
      <c r="C73" s="3" t="s">
        <v>9</v>
      </c>
      <c r="D73" s="3" t="s">
        <v>10</v>
      </c>
      <c r="E73" s="3" t="s">
        <v>11</v>
      </c>
      <c r="F73" s="108" t="s">
        <v>91</v>
      </c>
      <c r="G73" s="3" t="s">
        <v>59</v>
      </c>
      <c r="H73" s="3" t="s">
        <v>92</v>
      </c>
      <c r="I73" s="3" t="s">
        <v>19</v>
      </c>
      <c r="J73" s="3" t="s">
        <v>25</v>
      </c>
      <c r="K73" s="3" t="s">
        <v>26</v>
      </c>
      <c r="L73" s="3" t="s">
        <v>27</v>
      </c>
      <c r="M73" s="6" t="s">
        <v>93</v>
      </c>
      <c r="N73" s="6" t="s">
        <v>94</v>
      </c>
      <c r="O73" s="6" t="s">
        <v>95</v>
      </c>
      <c r="P73" s="6" t="s">
        <v>96</v>
      </c>
      <c r="Q73" s="114" t="s">
        <v>97</v>
      </c>
      <c r="R73" s="6" t="s">
        <v>33</v>
      </c>
      <c r="S73" s="115" t="s">
        <v>34</v>
      </c>
      <c r="T73" s="2"/>
      <c r="U73" s="2"/>
      <c r="V73" s="2"/>
      <c r="W73" s="2"/>
      <c r="X73" s="2"/>
      <c r="Y73" s="2"/>
      <c r="Z73" s="2"/>
    </row>
    <row r="74" spans="1:26" s="106" customFormat="1" ht="11.4">
      <c r="A74" s="221" t="s">
        <v>98</v>
      </c>
      <c r="B74" s="109" t="s">
        <v>36</v>
      </c>
      <c r="C74" s="109">
        <v>1.4</v>
      </c>
      <c r="D74" s="109">
        <v>2</v>
      </c>
      <c r="E74" s="109">
        <v>1.1000000000000001</v>
      </c>
      <c r="F74" s="109">
        <v>0.6</v>
      </c>
      <c r="G74" s="109">
        <v>1</v>
      </c>
      <c r="H74" s="109">
        <v>1.4</v>
      </c>
      <c r="I74" s="109">
        <v>2.5</v>
      </c>
      <c r="J74" s="109">
        <v>1.6</v>
      </c>
      <c r="K74" s="109"/>
      <c r="L74" s="109"/>
      <c r="M74" s="109">
        <v>1.2</v>
      </c>
      <c r="N74" s="109">
        <v>0.5</v>
      </c>
      <c r="O74" s="109">
        <v>10</v>
      </c>
      <c r="P74" s="109">
        <v>0.8</v>
      </c>
      <c r="Q74" s="109">
        <v>5</v>
      </c>
      <c r="R74" s="109"/>
      <c r="S74" s="116">
        <v>0.1</v>
      </c>
      <c r="T74" s="102"/>
      <c r="U74" s="117"/>
      <c r="V74" s="117"/>
      <c r="W74" s="117"/>
      <c r="X74" s="117"/>
      <c r="Y74" s="117"/>
      <c r="Z74" s="117"/>
    </row>
    <row r="75" spans="1:26">
      <c r="A75" s="201"/>
      <c r="B75" s="3" t="s">
        <v>37</v>
      </c>
      <c r="C75" s="96">
        <v>60</v>
      </c>
      <c r="D75" s="96">
        <v>20</v>
      </c>
      <c r="E75" s="96">
        <v>12</v>
      </c>
      <c r="F75" s="96">
        <v>0.5</v>
      </c>
      <c r="G75" s="96">
        <v>1</v>
      </c>
      <c r="H75" s="96">
        <v>0.5</v>
      </c>
      <c r="I75" s="96">
        <v>1</v>
      </c>
      <c r="J75" s="96">
        <v>5</v>
      </c>
      <c r="K75" s="96">
        <f>SUM(C75:J75)</f>
        <v>100</v>
      </c>
      <c r="L75" s="111">
        <f>C75*C74+D75*D74+E75*E74+F75*F74+G75*G74+H75*H74+I75*I74+J74*J75</f>
        <v>149.69999999999999</v>
      </c>
      <c r="M75" s="112">
        <v>1.25</v>
      </c>
      <c r="N75" s="112">
        <v>7</v>
      </c>
      <c r="O75" s="112">
        <v>1</v>
      </c>
      <c r="P75" s="112">
        <v>1.3</v>
      </c>
      <c r="Q75" s="112">
        <v>1</v>
      </c>
      <c r="R75" s="111">
        <f>L75+M75*M74+N75*N74+O75*O74+P75*P74+Q75*Q74</f>
        <v>170.73999999999998</v>
      </c>
      <c r="S75" s="118">
        <f>R75*S74+R75</f>
        <v>187.81399999999996</v>
      </c>
      <c r="T75" s="11"/>
      <c r="U75" s="91"/>
      <c r="V75" s="91"/>
      <c r="W75" s="91"/>
      <c r="X75" s="91"/>
      <c r="Y75" s="91"/>
      <c r="Z75" s="91"/>
    </row>
    <row r="76" spans="1:26">
      <c r="A76" s="12" t="s">
        <v>38</v>
      </c>
      <c r="B76" s="5">
        <v>600</v>
      </c>
      <c r="C76" s="97">
        <f>B76/100*C75</f>
        <v>360</v>
      </c>
      <c r="D76" s="97">
        <f>B76/100*D75</f>
        <v>120</v>
      </c>
      <c r="E76" s="97">
        <f>B76/100*E75</f>
        <v>72</v>
      </c>
      <c r="F76" s="97">
        <f>B76/100*F75</f>
        <v>3</v>
      </c>
      <c r="G76" s="97">
        <f>B76/100*G75</f>
        <v>6</v>
      </c>
      <c r="H76" s="97">
        <f>B76/100*H75</f>
        <v>3</v>
      </c>
      <c r="I76" s="97">
        <f>B76/100*I75</f>
        <v>6</v>
      </c>
      <c r="J76" s="97">
        <f>B76/100*J75</f>
        <v>30</v>
      </c>
      <c r="K76" s="100">
        <f>SUM(C76:J76)</f>
        <v>600</v>
      </c>
      <c r="L76" s="111">
        <f>C76*C74+D76*D74+E76*E74+F76*F74+G76*G74+H76*H74+I76*I74+J74*J76</f>
        <v>898.2</v>
      </c>
      <c r="M76" s="113">
        <f>B76/100*M75</f>
        <v>7.5</v>
      </c>
      <c r="N76" s="113">
        <f>B76/100*N75</f>
        <v>42</v>
      </c>
      <c r="O76" s="113">
        <f>B76/100*O75</f>
        <v>6</v>
      </c>
      <c r="P76" s="113">
        <f>B76/100*P75</f>
        <v>7.8000000000000007</v>
      </c>
      <c r="Q76" s="113">
        <f>B76/100*Q75</f>
        <v>6</v>
      </c>
      <c r="R76" s="111">
        <f>L76+M76*M74+N76*N74+O76*O74+P76*P74+Q76*Q74</f>
        <v>1024.44</v>
      </c>
      <c r="S76" s="119">
        <f>R76*S74+R76</f>
        <v>1126.884</v>
      </c>
      <c r="T76" s="2"/>
    </row>
    <row r="77" spans="1:26">
      <c r="A77" s="12" t="s">
        <v>99</v>
      </c>
      <c r="B77" s="5"/>
      <c r="C77" s="97"/>
      <c r="D77" s="96">
        <v>33.5</v>
      </c>
      <c r="E77" s="96">
        <v>20</v>
      </c>
      <c r="F77" s="96">
        <v>0.85</v>
      </c>
      <c r="G77" s="96">
        <v>1.7</v>
      </c>
      <c r="H77" s="96">
        <v>0.85</v>
      </c>
      <c r="I77" s="96">
        <v>1.7</v>
      </c>
      <c r="J77" s="96">
        <v>8.4</v>
      </c>
      <c r="K77" s="96">
        <f>SUM(D77:J77)</f>
        <v>67.000000000000014</v>
      </c>
      <c r="L77" s="111">
        <f>D77*D74+E77*E74+F77*F74+G77*G74+H77*H74+I77*I74+J77*J74</f>
        <v>110.09</v>
      </c>
      <c r="M77" s="113">
        <v>1.25</v>
      </c>
      <c r="N77" s="113">
        <v>7</v>
      </c>
      <c r="O77" s="113">
        <v>1</v>
      </c>
      <c r="P77" s="113">
        <v>1.3</v>
      </c>
      <c r="Q77" s="113">
        <v>1</v>
      </c>
      <c r="R77" s="113">
        <f>M77*M74+N77*N74+O77*O74+P77*P74+Q77*Q74+L77</f>
        <v>131.13</v>
      </c>
      <c r="S77" s="120">
        <f>R77*S74+R77</f>
        <v>144.24299999999999</v>
      </c>
    </row>
    <row r="78" spans="1:26">
      <c r="A78" s="12" t="s">
        <v>100</v>
      </c>
      <c r="B78" s="5">
        <v>1500</v>
      </c>
      <c r="C78" s="97">
        <f>B78</f>
        <v>1500</v>
      </c>
      <c r="D78" s="110" t="s">
        <v>101</v>
      </c>
      <c r="E78" s="97">
        <f>C78/100*67</f>
        <v>1005</v>
      </c>
      <c r="F78" s="97" t="s">
        <v>68</v>
      </c>
      <c r="G78" s="97"/>
      <c r="H78" s="97"/>
      <c r="I78" s="97"/>
      <c r="J78" s="97"/>
      <c r="K78" s="97"/>
      <c r="L78" s="111">
        <f>C78*C74+E78*(L77/K77)</f>
        <v>3751.3499999999995</v>
      </c>
      <c r="M78" s="113">
        <f>(B78+E78)/100*M77</f>
        <v>31.3125</v>
      </c>
      <c r="N78" s="113">
        <f>(B78+E78)/100*N77</f>
        <v>175.35</v>
      </c>
      <c r="O78" s="113">
        <f>(B78+E78)/100*O77</f>
        <v>25.05</v>
      </c>
      <c r="P78" s="113">
        <f>(B78+E78)/100*P77</f>
        <v>32.565000000000005</v>
      </c>
      <c r="Q78" s="113">
        <f>(B78+E78)/100*Q77</f>
        <v>25.05</v>
      </c>
      <c r="R78" s="113">
        <f>M78*M74+N78*N74+O78*O74+P78*P74+Q78*Q74+L78</f>
        <v>4278.4019999999991</v>
      </c>
      <c r="S78" s="121">
        <f>R78*S74+R78</f>
        <v>4706.2421999999988</v>
      </c>
    </row>
    <row r="79" spans="1:26">
      <c r="A79" s="12" t="s">
        <v>102</v>
      </c>
      <c r="B79" s="5">
        <f>E78</f>
        <v>1005</v>
      </c>
      <c r="C79" s="97"/>
      <c r="D79" s="96">
        <f>B79/67*D77</f>
        <v>502.5</v>
      </c>
      <c r="E79" s="96">
        <f>B79/67*E77</f>
        <v>300</v>
      </c>
      <c r="F79" s="96">
        <f>B79/67*F77</f>
        <v>12.75</v>
      </c>
      <c r="G79" s="96">
        <f>B79/67*G77</f>
        <v>25.5</v>
      </c>
      <c r="H79" s="96">
        <f>B79/67*H77</f>
        <v>12.75</v>
      </c>
      <c r="I79" s="96">
        <f>B79/67*I77</f>
        <v>25.5</v>
      </c>
      <c r="J79" s="96">
        <f>B79/67*J77</f>
        <v>126</v>
      </c>
      <c r="K79" s="96">
        <f>SUM(D79:J79)</f>
        <v>1005</v>
      </c>
      <c r="L79" s="111">
        <f>D79*D74+E79*E74+F79*F74+G79*G74+H79*H74+I79*I74+J79*J74</f>
        <v>1651.35</v>
      </c>
      <c r="M79" s="113">
        <f>B79/100*M77</f>
        <v>12.5625</v>
      </c>
      <c r="N79" s="113">
        <f>B79/100*N77</f>
        <v>70.350000000000009</v>
      </c>
      <c r="O79" s="113">
        <f>B79/100*O77</f>
        <v>10.050000000000001</v>
      </c>
      <c r="P79" s="113">
        <f>B79/100*P77</f>
        <v>13.065000000000001</v>
      </c>
      <c r="Q79" s="113">
        <f>B79/100*Q77</f>
        <v>10.050000000000001</v>
      </c>
      <c r="R79" s="113">
        <f>M79*M74+N79*N74+O79*O74+P79*P74+Q79*Q74+L79</f>
        <v>1862.8019999999999</v>
      </c>
      <c r="S79" s="122">
        <f>R79*S74+R79</f>
        <v>2049.0821999999998</v>
      </c>
    </row>
    <row r="80" spans="1:26">
      <c r="A80" s="218" t="s">
        <v>115</v>
      </c>
      <c r="B80" s="219"/>
      <c r="C80" s="219"/>
      <c r="D80" s="219"/>
      <c r="E80" s="219"/>
      <c r="F80" s="219"/>
      <c r="G80" s="219"/>
      <c r="H80" s="219"/>
      <c r="I80" s="219"/>
      <c r="J80" s="219"/>
      <c r="K80" s="219"/>
      <c r="L80" s="219"/>
      <c r="M80" s="219"/>
      <c r="N80" s="219"/>
      <c r="O80" s="219"/>
      <c r="P80" s="219"/>
      <c r="Q80" s="219"/>
      <c r="R80" s="219"/>
      <c r="S80" s="220"/>
    </row>
    <row r="81" spans="1:26">
      <c r="A81" s="205" t="s">
        <v>104</v>
      </c>
      <c r="B81" s="205"/>
      <c r="C81" s="205"/>
      <c r="D81" s="205"/>
      <c r="E81" s="205"/>
      <c r="F81" s="205"/>
      <c r="G81" s="205"/>
      <c r="H81" s="205"/>
      <c r="I81" s="205"/>
      <c r="J81" s="205"/>
      <c r="K81" s="205"/>
      <c r="L81" s="205"/>
      <c r="M81" s="205"/>
      <c r="N81" s="205"/>
      <c r="O81" s="205"/>
      <c r="P81" s="205"/>
      <c r="Q81" s="205"/>
      <c r="R81" s="205"/>
      <c r="S81" s="205"/>
    </row>
    <row r="82" spans="1:26">
      <c r="A82" s="212" t="s">
        <v>0</v>
      </c>
      <c r="B82" s="182"/>
      <c r="C82" s="182"/>
      <c r="D82" s="182"/>
      <c r="E82" s="182"/>
      <c r="F82" s="182"/>
      <c r="G82" s="182"/>
      <c r="H82" s="182"/>
      <c r="I82" s="182"/>
      <c r="J82" s="182"/>
      <c r="K82" s="182"/>
      <c r="L82" s="182"/>
      <c r="M82" s="182"/>
      <c r="N82" s="182"/>
      <c r="O82" s="182"/>
      <c r="P82" s="182"/>
      <c r="Q82" s="182"/>
      <c r="R82" s="182"/>
      <c r="S82" s="183"/>
    </row>
    <row r="83" spans="1:26" ht="30">
      <c r="A83" s="213" t="s">
        <v>116</v>
      </c>
      <c r="B83" s="214"/>
      <c r="C83" s="214"/>
      <c r="D83" s="214"/>
      <c r="E83" s="214"/>
      <c r="F83" s="214"/>
      <c r="G83" s="214"/>
      <c r="H83" s="214"/>
      <c r="I83" s="214"/>
      <c r="J83" s="214"/>
      <c r="K83" s="214"/>
      <c r="L83" s="214"/>
      <c r="M83" s="214"/>
      <c r="N83" s="214"/>
      <c r="O83" s="214"/>
      <c r="P83" s="214"/>
      <c r="Q83" s="214"/>
      <c r="R83" s="214"/>
      <c r="S83" s="215"/>
    </row>
    <row r="84" spans="1:26">
      <c r="A84" s="12" t="s">
        <v>2</v>
      </c>
      <c r="B84" s="216" t="s">
        <v>106</v>
      </c>
      <c r="C84" s="203"/>
      <c r="D84" s="203"/>
      <c r="E84" s="203"/>
      <c r="F84" s="203"/>
      <c r="G84" s="203"/>
      <c r="H84" s="203"/>
      <c r="I84" s="203"/>
      <c r="J84" s="203"/>
      <c r="K84" s="203"/>
      <c r="L84" s="203"/>
      <c r="M84" s="203"/>
      <c r="N84" s="203"/>
      <c r="O84" s="203"/>
      <c r="P84" s="203"/>
      <c r="Q84" s="203"/>
      <c r="R84" s="203"/>
      <c r="S84" s="217"/>
    </row>
    <row r="85" spans="1:26" s="2" customFormat="1" ht="42" customHeight="1">
      <c r="A85" s="12" t="s">
        <v>6</v>
      </c>
      <c r="B85" s="189" t="s">
        <v>90</v>
      </c>
      <c r="C85" s="187"/>
      <c r="D85" s="187"/>
      <c r="E85" s="187"/>
      <c r="F85" s="187"/>
      <c r="G85" s="187"/>
      <c r="H85" s="187"/>
      <c r="I85" s="187"/>
      <c r="J85" s="187"/>
      <c r="K85" s="187"/>
      <c r="L85" s="187"/>
      <c r="M85" s="187"/>
      <c r="N85" s="187"/>
      <c r="O85" s="187"/>
      <c r="P85" s="187"/>
      <c r="Q85" s="187"/>
      <c r="R85" s="187"/>
      <c r="S85" s="188"/>
      <c r="T85"/>
      <c r="U85"/>
      <c r="V85"/>
      <c r="W85"/>
      <c r="X85"/>
      <c r="Y85"/>
      <c r="Z85"/>
    </row>
    <row r="86" spans="1:26" ht="26.4">
      <c r="A86" s="12"/>
      <c r="B86" s="5"/>
      <c r="C86" s="3" t="s">
        <v>9</v>
      </c>
      <c r="D86" s="3" t="s">
        <v>10</v>
      </c>
      <c r="E86" s="3" t="s">
        <v>11</v>
      </c>
      <c r="F86" s="108" t="s">
        <v>91</v>
      </c>
      <c r="G86" s="3" t="s">
        <v>59</v>
      </c>
      <c r="H86" s="3" t="s">
        <v>92</v>
      </c>
      <c r="I86" s="3" t="s">
        <v>19</v>
      </c>
      <c r="J86" s="3" t="s">
        <v>25</v>
      </c>
      <c r="K86" s="3" t="s">
        <v>26</v>
      </c>
      <c r="L86" s="3" t="s">
        <v>27</v>
      </c>
      <c r="M86" s="6" t="s">
        <v>93</v>
      </c>
      <c r="N86" s="6" t="s">
        <v>94</v>
      </c>
      <c r="O86" s="6" t="s">
        <v>95</v>
      </c>
      <c r="P86" s="6" t="s">
        <v>96</v>
      </c>
      <c r="Q86" s="114" t="s">
        <v>97</v>
      </c>
      <c r="R86" s="6" t="s">
        <v>33</v>
      </c>
      <c r="S86" s="115" t="s">
        <v>34</v>
      </c>
      <c r="T86" s="2"/>
      <c r="U86" s="2"/>
      <c r="V86" s="2"/>
      <c r="W86" s="2"/>
      <c r="X86" s="2"/>
      <c r="Y86" s="2"/>
      <c r="Z86" s="2"/>
    </row>
    <row r="87" spans="1:26" s="106" customFormat="1" ht="11.4">
      <c r="A87" s="221" t="s">
        <v>98</v>
      </c>
      <c r="B87" s="109" t="s">
        <v>36</v>
      </c>
      <c r="C87" s="109">
        <v>1.4</v>
      </c>
      <c r="D87" s="109">
        <v>2</v>
      </c>
      <c r="E87" s="109">
        <v>1.1000000000000001</v>
      </c>
      <c r="F87" s="109">
        <v>0.6</v>
      </c>
      <c r="G87" s="109">
        <v>1</v>
      </c>
      <c r="H87" s="109">
        <v>1.4</v>
      </c>
      <c r="I87" s="109">
        <v>2.5</v>
      </c>
      <c r="J87" s="109">
        <v>1.6</v>
      </c>
      <c r="K87" s="109"/>
      <c r="L87" s="109"/>
      <c r="M87" s="109">
        <v>1.2</v>
      </c>
      <c r="N87" s="109">
        <v>0.5</v>
      </c>
      <c r="O87" s="109">
        <v>10</v>
      </c>
      <c r="P87" s="109">
        <v>0.8</v>
      </c>
      <c r="Q87" s="109">
        <v>5</v>
      </c>
      <c r="R87" s="109"/>
      <c r="S87" s="116">
        <v>0.1</v>
      </c>
      <c r="T87" s="102"/>
      <c r="U87" s="117"/>
      <c r="V87" s="117"/>
      <c r="W87" s="117"/>
      <c r="X87" s="117"/>
      <c r="Y87" s="117"/>
      <c r="Z87" s="117"/>
    </row>
    <row r="88" spans="1:26">
      <c r="A88" s="201"/>
      <c r="B88" s="3" t="s">
        <v>37</v>
      </c>
      <c r="C88" s="96">
        <v>60</v>
      </c>
      <c r="D88" s="96">
        <v>20</v>
      </c>
      <c r="E88" s="96">
        <v>12</v>
      </c>
      <c r="F88" s="96">
        <v>0.5</v>
      </c>
      <c r="G88" s="96">
        <v>1</v>
      </c>
      <c r="H88" s="96">
        <v>0.5</v>
      </c>
      <c r="I88" s="96">
        <v>1</v>
      </c>
      <c r="J88" s="96">
        <v>5</v>
      </c>
      <c r="K88" s="96">
        <f>SUM(C88:J88)</f>
        <v>100</v>
      </c>
      <c r="L88" s="111">
        <f>C88*C87+D88*D87+E88*E87+F88*F87+G88*G87+H88*H87+I88*I87+J87*J88</f>
        <v>149.69999999999999</v>
      </c>
      <c r="M88" s="112">
        <v>1.25</v>
      </c>
      <c r="N88" s="112">
        <v>7</v>
      </c>
      <c r="O88" s="112">
        <v>1</v>
      </c>
      <c r="P88" s="112">
        <v>1.3</v>
      </c>
      <c r="Q88" s="112">
        <v>1</v>
      </c>
      <c r="R88" s="111">
        <f>L88+M88*M87+N88*N87+O88*O87+P88*P87+Q88*Q87</f>
        <v>170.73999999999998</v>
      </c>
      <c r="S88" s="118">
        <f>R88*S87+R88</f>
        <v>187.81399999999996</v>
      </c>
      <c r="T88" s="11"/>
      <c r="U88" s="91"/>
      <c r="V88" s="91"/>
      <c r="W88" s="91"/>
      <c r="X88" s="91"/>
      <c r="Y88" s="91"/>
      <c r="Z88" s="91"/>
    </row>
    <row r="89" spans="1:26">
      <c r="A89" s="12" t="s">
        <v>38</v>
      </c>
      <c r="B89" s="5">
        <v>700</v>
      </c>
      <c r="C89" s="97">
        <f>B89/100*C88</f>
        <v>420</v>
      </c>
      <c r="D89" s="97">
        <f>B89/100*D88</f>
        <v>140</v>
      </c>
      <c r="E89" s="97">
        <f>B89/100*E88</f>
        <v>84</v>
      </c>
      <c r="F89" s="97">
        <f>B89/100*F88</f>
        <v>3.5</v>
      </c>
      <c r="G89" s="97">
        <f>B89/100*G88</f>
        <v>7</v>
      </c>
      <c r="H89" s="97">
        <f>B89/100*H88</f>
        <v>3.5</v>
      </c>
      <c r="I89" s="97">
        <f>B89/100*I88</f>
        <v>7</v>
      </c>
      <c r="J89" s="97">
        <f>B89/100*J88</f>
        <v>35</v>
      </c>
      <c r="K89" s="100">
        <f>SUM(C89:J89)</f>
        <v>700</v>
      </c>
      <c r="L89" s="111">
        <f>C89*C87+D89*D87+E89*E87+F89*F87+G89*G87+H89*H87+I89*I87+J87*J89</f>
        <v>1047.9000000000001</v>
      </c>
      <c r="M89" s="113">
        <f>B89/100*M88</f>
        <v>8.75</v>
      </c>
      <c r="N89" s="113">
        <f>B89/100*N88</f>
        <v>49</v>
      </c>
      <c r="O89" s="113">
        <f>B89/100*O88</f>
        <v>7</v>
      </c>
      <c r="P89" s="113">
        <f>B89/100*P88</f>
        <v>9.1</v>
      </c>
      <c r="Q89" s="113">
        <f>B89/100*Q88</f>
        <v>7</v>
      </c>
      <c r="R89" s="111">
        <f>L89+M89*M87+N89*N87+O89*O87+P89*P87+Q89*Q87</f>
        <v>1195.18</v>
      </c>
      <c r="S89" s="119">
        <f>R89*S87+R89</f>
        <v>1314.6980000000001</v>
      </c>
      <c r="T89" s="2"/>
    </row>
    <row r="90" spans="1:26">
      <c r="A90" s="12" t="s">
        <v>99</v>
      </c>
      <c r="B90" s="5"/>
      <c r="C90" s="97"/>
      <c r="D90" s="96">
        <v>33.5</v>
      </c>
      <c r="E90" s="96">
        <v>20</v>
      </c>
      <c r="F90" s="96">
        <v>0.85</v>
      </c>
      <c r="G90" s="96">
        <v>1.7</v>
      </c>
      <c r="H90" s="96">
        <v>0.85</v>
      </c>
      <c r="I90" s="96">
        <v>1.7</v>
      </c>
      <c r="J90" s="96">
        <v>8.4</v>
      </c>
      <c r="K90" s="96">
        <f>SUM(D90:J90)</f>
        <v>67.000000000000014</v>
      </c>
      <c r="L90" s="111">
        <f>D90*D87+E90*E87+F90*F87+G90*G87+H90*H87+I90*I87+J90*J87</f>
        <v>110.09</v>
      </c>
      <c r="M90" s="113">
        <v>1.25</v>
      </c>
      <c r="N90" s="113">
        <v>7</v>
      </c>
      <c r="O90" s="113">
        <v>1</v>
      </c>
      <c r="P90" s="113">
        <v>1.3</v>
      </c>
      <c r="Q90" s="113">
        <v>1</v>
      </c>
      <c r="R90" s="113">
        <f>M90*M87+N90*N87+O90*O87+P90*P87+Q90*Q87+L90</f>
        <v>131.13</v>
      </c>
      <c r="S90" s="120">
        <f>R90*S87+R90</f>
        <v>144.24299999999999</v>
      </c>
    </row>
    <row r="91" spans="1:26">
      <c r="A91" s="12" t="s">
        <v>100</v>
      </c>
      <c r="B91" s="5">
        <v>1800</v>
      </c>
      <c r="C91" s="97">
        <f>B91</f>
        <v>1800</v>
      </c>
      <c r="D91" s="110" t="s">
        <v>101</v>
      </c>
      <c r="E91" s="97">
        <f>C91/100*67</f>
        <v>1206</v>
      </c>
      <c r="F91" s="97" t="s">
        <v>68</v>
      </c>
      <c r="G91" s="97"/>
      <c r="H91" s="97"/>
      <c r="I91" s="97"/>
      <c r="J91" s="97"/>
      <c r="K91" s="97"/>
      <c r="L91" s="111">
        <f>C91*C87+E91*(L90/K90)</f>
        <v>4501.62</v>
      </c>
      <c r="M91" s="113">
        <f>(B91+E91)/100*M90</f>
        <v>37.574999999999996</v>
      </c>
      <c r="N91" s="113">
        <f>(B91+E91)/100*N90</f>
        <v>210.42</v>
      </c>
      <c r="O91" s="113">
        <f>(B91+E91)/100*O90</f>
        <v>30.06</v>
      </c>
      <c r="P91" s="113">
        <f>(B91+E91)/100*P90</f>
        <v>39.078000000000003</v>
      </c>
      <c r="Q91" s="113">
        <f>(B91+E91)/100*Q90</f>
        <v>30.06</v>
      </c>
      <c r="R91" s="113">
        <f>M91*M87+N91*N87+O91*O87+P91*P87+Q91*Q87+L91</f>
        <v>5134.0824000000002</v>
      </c>
      <c r="S91" s="121">
        <f>R91*S87+R91</f>
        <v>5647.49064</v>
      </c>
    </row>
    <row r="92" spans="1:26">
      <c r="A92" s="12" t="s">
        <v>102</v>
      </c>
      <c r="B92" s="5">
        <f>E91</f>
        <v>1206</v>
      </c>
      <c r="C92" s="97"/>
      <c r="D92" s="96">
        <f>B92/67*D90</f>
        <v>603</v>
      </c>
      <c r="E92" s="96">
        <f>B92/67*E90</f>
        <v>360</v>
      </c>
      <c r="F92" s="96">
        <f>B92/67*F90</f>
        <v>15.299999999999999</v>
      </c>
      <c r="G92" s="96">
        <f>B92/67*G90</f>
        <v>30.599999999999998</v>
      </c>
      <c r="H92" s="96">
        <f>B92/67*H90</f>
        <v>15.299999999999999</v>
      </c>
      <c r="I92" s="96">
        <f>B92/67*I90</f>
        <v>30.599999999999998</v>
      </c>
      <c r="J92" s="96">
        <f>B92/67*J90</f>
        <v>151.20000000000002</v>
      </c>
      <c r="K92" s="96">
        <f>SUM(D92:J92)</f>
        <v>1206</v>
      </c>
      <c r="L92" s="111">
        <f>D92*D87+E92*E87+F92*F87+G92*G87+H92*H87+I92*I87+J92*J87</f>
        <v>1981.6200000000001</v>
      </c>
      <c r="M92" s="113">
        <f>B92/100*M90</f>
        <v>15.075000000000001</v>
      </c>
      <c r="N92" s="113">
        <f>B92/100*N90</f>
        <v>84.42</v>
      </c>
      <c r="O92" s="113">
        <f>B92/100*O90</f>
        <v>12.06</v>
      </c>
      <c r="P92" s="113">
        <f>B92/100*P90</f>
        <v>15.678000000000001</v>
      </c>
      <c r="Q92" s="113">
        <f>B92/100*Q90</f>
        <v>12.06</v>
      </c>
      <c r="R92" s="113">
        <f>M92*M87+N92*N87+O92*O87+P92*P87+Q92*Q87+L92</f>
        <v>2235.3624</v>
      </c>
      <c r="S92" s="122">
        <f>R92*S87+R92</f>
        <v>2458.8986399999999</v>
      </c>
    </row>
    <row r="93" spans="1:26">
      <c r="A93" s="218" t="s">
        <v>117</v>
      </c>
      <c r="B93" s="219"/>
      <c r="C93" s="219"/>
      <c r="D93" s="219"/>
      <c r="E93" s="219"/>
      <c r="F93" s="219"/>
      <c r="G93" s="219"/>
      <c r="H93" s="219"/>
      <c r="I93" s="219"/>
      <c r="J93" s="219"/>
      <c r="K93" s="219"/>
      <c r="L93" s="219"/>
      <c r="M93" s="219"/>
      <c r="N93" s="219"/>
      <c r="O93" s="219"/>
      <c r="P93" s="219"/>
      <c r="Q93" s="219"/>
      <c r="R93" s="219"/>
      <c r="S93" s="220"/>
    </row>
    <row r="94" spans="1:26">
      <c r="A94" s="205" t="s">
        <v>104</v>
      </c>
      <c r="B94" s="205"/>
      <c r="C94" s="205"/>
      <c r="D94" s="205"/>
      <c r="E94" s="205"/>
      <c r="F94" s="205"/>
      <c r="G94" s="205"/>
      <c r="H94" s="205"/>
      <c r="I94" s="205"/>
      <c r="J94" s="205"/>
      <c r="K94" s="205"/>
      <c r="L94" s="205"/>
      <c r="M94" s="205"/>
      <c r="N94" s="205"/>
      <c r="O94" s="205"/>
      <c r="P94" s="205"/>
      <c r="Q94" s="205"/>
      <c r="R94" s="205"/>
      <c r="S94" s="205"/>
    </row>
    <row r="95" spans="1:26">
      <c r="A95" s="212" t="s">
        <v>0</v>
      </c>
      <c r="B95" s="182"/>
      <c r="C95" s="182"/>
      <c r="D95" s="182"/>
      <c r="E95" s="182"/>
      <c r="F95" s="182"/>
      <c r="G95" s="182"/>
      <c r="H95" s="182"/>
      <c r="I95" s="182"/>
      <c r="J95" s="182"/>
      <c r="K95" s="182"/>
      <c r="L95" s="182"/>
      <c r="M95" s="182"/>
      <c r="N95" s="182"/>
      <c r="O95" s="182"/>
      <c r="P95" s="182"/>
      <c r="Q95" s="182"/>
      <c r="R95" s="182"/>
      <c r="S95" s="183"/>
    </row>
    <row r="96" spans="1:26" ht="30">
      <c r="A96" s="213" t="s">
        <v>118</v>
      </c>
      <c r="B96" s="214"/>
      <c r="C96" s="214"/>
      <c r="D96" s="214"/>
      <c r="E96" s="214"/>
      <c r="F96" s="214"/>
      <c r="G96" s="214"/>
      <c r="H96" s="214"/>
      <c r="I96" s="214"/>
      <c r="J96" s="214"/>
      <c r="K96" s="214"/>
      <c r="L96" s="214"/>
      <c r="M96" s="214"/>
      <c r="N96" s="214"/>
      <c r="O96" s="214"/>
      <c r="P96" s="214"/>
      <c r="Q96" s="214"/>
      <c r="R96" s="214"/>
      <c r="S96" s="215"/>
    </row>
    <row r="97" spans="1:26">
      <c r="A97" s="12" t="s">
        <v>2</v>
      </c>
      <c r="B97" s="216" t="s">
        <v>106</v>
      </c>
      <c r="C97" s="203"/>
      <c r="D97" s="203"/>
      <c r="E97" s="203"/>
      <c r="F97" s="203"/>
      <c r="G97" s="203"/>
      <c r="H97" s="203"/>
      <c r="I97" s="203"/>
      <c r="J97" s="203"/>
      <c r="K97" s="203"/>
      <c r="L97" s="203"/>
      <c r="M97" s="203"/>
      <c r="N97" s="203"/>
      <c r="O97" s="203"/>
      <c r="P97" s="203"/>
      <c r="Q97" s="203"/>
      <c r="R97" s="203"/>
      <c r="S97" s="217"/>
    </row>
    <row r="98" spans="1:26" s="2" customFormat="1" ht="42" customHeight="1">
      <c r="A98" s="12" t="s">
        <v>6</v>
      </c>
      <c r="B98" s="189" t="s">
        <v>90</v>
      </c>
      <c r="C98" s="187"/>
      <c r="D98" s="187"/>
      <c r="E98" s="187"/>
      <c r="F98" s="187"/>
      <c r="G98" s="187"/>
      <c r="H98" s="187"/>
      <c r="I98" s="187"/>
      <c r="J98" s="187"/>
      <c r="K98" s="187"/>
      <c r="L98" s="187"/>
      <c r="M98" s="187"/>
      <c r="N98" s="187"/>
      <c r="O98" s="187"/>
      <c r="P98" s="187"/>
      <c r="Q98" s="187"/>
      <c r="R98" s="187"/>
      <c r="S98" s="188"/>
      <c r="T98"/>
      <c r="U98"/>
      <c r="V98"/>
      <c r="W98"/>
      <c r="X98"/>
      <c r="Y98"/>
      <c r="Z98"/>
    </row>
    <row r="99" spans="1:26" ht="26.4">
      <c r="A99" s="12"/>
      <c r="B99" s="5"/>
      <c r="C99" s="3" t="s">
        <v>9</v>
      </c>
      <c r="D99" s="3" t="s">
        <v>10</v>
      </c>
      <c r="E99" s="3" t="s">
        <v>11</v>
      </c>
      <c r="F99" s="108" t="s">
        <v>91</v>
      </c>
      <c r="G99" s="3" t="s">
        <v>59</v>
      </c>
      <c r="H99" s="3" t="s">
        <v>92</v>
      </c>
      <c r="I99" s="3" t="s">
        <v>19</v>
      </c>
      <c r="J99" s="3" t="s">
        <v>25</v>
      </c>
      <c r="K99" s="3" t="s">
        <v>26</v>
      </c>
      <c r="L99" s="3" t="s">
        <v>27</v>
      </c>
      <c r="M99" s="6" t="s">
        <v>93</v>
      </c>
      <c r="N99" s="6" t="s">
        <v>94</v>
      </c>
      <c r="O99" s="6" t="s">
        <v>95</v>
      </c>
      <c r="P99" s="6" t="s">
        <v>96</v>
      </c>
      <c r="Q99" s="114" t="s">
        <v>97</v>
      </c>
      <c r="R99" s="6" t="s">
        <v>33</v>
      </c>
      <c r="S99" s="115" t="s">
        <v>34</v>
      </c>
      <c r="T99" s="2"/>
      <c r="U99" s="2"/>
      <c r="V99" s="2"/>
      <c r="W99" s="2"/>
      <c r="X99" s="2"/>
      <c r="Y99" s="2"/>
      <c r="Z99" s="2"/>
    </row>
    <row r="100" spans="1:26" s="106" customFormat="1" ht="11.4">
      <c r="A100" s="221" t="s">
        <v>98</v>
      </c>
      <c r="B100" s="109" t="s">
        <v>36</v>
      </c>
      <c r="C100" s="109">
        <v>1.4</v>
      </c>
      <c r="D100" s="109">
        <v>2</v>
      </c>
      <c r="E100" s="109">
        <v>1.1000000000000001</v>
      </c>
      <c r="F100" s="109">
        <v>0.6</v>
      </c>
      <c r="G100" s="109">
        <v>1</v>
      </c>
      <c r="H100" s="109">
        <v>1.4</v>
      </c>
      <c r="I100" s="109">
        <v>2.5</v>
      </c>
      <c r="J100" s="109">
        <v>1.6</v>
      </c>
      <c r="K100" s="109"/>
      <c r="L100" s="109"/>
      <c r="M100" s="109">
        <v>1.2</v>
      </c>
      <c r="N100" s="109">
        <v>0.5</v>
      </c>
      <c r="O100" s="109">
        <v>10</v>
      </c>
      <c r="P100" s="109">
        <v>0.8</v>
      </c>
      <c r="Q100" s="109">
        <v>5</v>
      </c>
      <c r="R100" s="109"/>
      <c r="S100" s="116">
        <v>0.1</v>
      </c>
      <c r="T100" s="102"/>
      <c r="U100" s="117"/>
      <c r="V100" s="117"/>
      <c r="W100" s="117"/>
      <c r="X100" s="117"/>
      <c r="Y100" s="117"/>
      <c r="Z100" s="117"/>
    </row>
    <row r="101" spans="1:26">
      <c r="A101" s="201"/>
      <c r="B101" s="3" t="s">
        <v>37</v>
      </c>
      <c r="C101" s="96">
        <v>60</v>
      </c>
      <c r="D101" s="96">
        <v>20</v>
      </c>
      <c r="E101" s="96">
        <v>12</v>
      </c>
      <c r="F101" s="96">
        <v>0.5</v>
      </c>
      <c r="G101" s="96">
        <v>1</v>
      </c>
      <c r="H101" s="96">
        <v>0.5</v>
      </c>
      <c r="I101" s="96">
        <v>1</v>
      </c>
      <c r="J101" s="96">
        <v>5</v>
      </c>
      <c r="K101" s="96">
        <f>SUM(C101:J101)</f>
        <v>100</v>
      </c>
      <c r="L101" s="111">
        <f>C101*C100+D101*D100+E101*E100+F101*F100+G101*G100+H101*H100+I101*I100+J100*J101</f>
        <v>149.69999999999999</v>
      </c>
      <c r="M101" s="112">
        <v>1.25</v>
      </c>
      <c r="N101" s="112">
        <v>7</v>
      </c>
      <c r="O101" s="112">
        <v>1</v>
      </c>
      <c r="P101" s="112">
        <v>1.3</v>
      </c>
      <c r="Q101" s="112">
        <v>1</v>
      </c>
      <c r="R101" s="111">
        <f>L101+M101*M100+N101*N100+O101*O100+P101*P100+Q101*Q100</f>
        <v>170.73999999999998</v>
      </c>
      <c r="S101" s="118">
        <f>R101*S100+R101</f>
        <v>187.81399999999996</v>
      </c>
      <c r="T101" s="11"/>
      <c r="U101" s="91"/>
      <c r="V101" s="91"/>
      <c r="W101" s="91"/>
      <c r="X101" s="91"/>
      <c r="Y101" s="91"/>
      <c r="Z101" s="91"/>
    </row>
    <row r="102" spans="1:26">
      <c r="A102" s="12" t="s">
        <v>38</v>
      </c>
      <c r="B102" s="5">
        <v>800</v>
      </c>
      <c r="C102" s="97">
        <f>B102/100*C101</f>
        <v>480</v>
      </c>
      <c r="D102" s="97">
        <f>B102/100*D101</f>
        <v>160</v>
      </c>
      <c r="E102" s="97">
        <f>B102/100*E101</f>
        <v>96</v>
      </c>
      <c r="F102" s="97">
        <f>B102/100*F101</f>
        <v>4</v>
      </c>
      <c r="G102" s="97">
        <f>B102/100*G101</f>
        <v>8</v>
      </c>
      <c r="H102" s="97">
        <f>B102/100*H101</f>
        <v>4</v>
      </c>
      <c r="I102" s="97">
        <f>B102/100*I101</f>
        <v>8</v>
      </c>
      <c r="J102" s="97">
        <f>B102/100*J101</f>
        <v>40</v>
      </c>
      <c r="K102" s="100">
        <f>SUM(C102:J102)</f>
        <v>800</v>
      </c>
      <c r="L102" s="111">
        <f>C102*C100+D102*D100+E102*E100+F102*F100+G102*G100+H102*H100+I102*I100+J100*J102</f>
        <v>1197.5999999999999</v>
      </c>
      <c r="M102" s="113">
        <f>B102/100*M101</f>
        <v>10</v>
      </c>
      <c r="N102" s="113">
        <f>B102/100*N101</f>
        <v>56</v>
      </c>
      <c r="O102" s="113">
        <f>B102/100*O101</f>
        <v>8</v>
      </c>
      <c r="P102" s="113">
        <f>B102/100*P101</f>
        <v>10.4</v>
      </c>
      <c r="Q102" s="113">
        <f>B102/100*Q101</f>
        <v>8</v>
      </c>
      <c r="R102" s="111">
        <f>L102+M102*M100+N102*N100+O102*O100+P102*P100+Q102*Q100</f>
        <v>1365.9199999999998</v>
      </c>
      <c r="S102" s="119">
        <f>R102*S100+R102</f>
        <v>1502.5119999999997</v>
      </c>
      <c r="T102" s="2"/>
    </row>
    <row r="103" spans="1:26">
      <c r="A103" s="12" t="s">
        <v>99</v>
      </c>
      <c r="B103" s="5"/>
      <c r="C103" s="97"/>
      <c r="D103" s="96">
        <v>33.5</v>
      </c>
      <c r="E103" s="96">
        <v>20</v>
      </c>
      <c r="F103" s="96">
        <v>0.85</v>
      </c>
      <c r="G103" s="96">
        <v>1.7</v>
      </c>
      <c r="H103" s="96">
        <v>0.85</v>
      </c>
      <c r="I103" s="96">
        <v>1.7</v>
      </c>
      <c r="J103" s="96">
        <v>8.4</v>
      </c>
      <c r="K103" s="96">
        <f>SUM(D103:J103)</f>
        <v>67.000000000000014</v>
      </c>
      <c r="L103" s="111">
        <f>D103*D100+E103*E100+F103*F100+G103*G100+H103*H100+I103*I100+J103*J100</f>
        <v>110.09</v>
      </c>
      <c r="M103" s="113">
        <v>1.25</v>
      </c>
      <c r="N103" s="113">
        <v>7</v>
      </c>
      <c r="O103" s="113">
        <v>1</v>
      </c>
      <c r="P103" s="113">
        <v>1.3</v>
      </c>
      <c r="Q103" s="113">
        <v>1</v>
      </c>
      <c r="R103" s="113">
        <f>M103*M100+N103*N100+O103*O100+P103*P100+Q103*Q100+L103</f>
        <v>131.13</v>
      </c>
      <c r="S103" s="120">
        <f>R103*S100+R103</f>
        <v>144.24299999999999</v>
      </c>
    </row>
    <row r="104" spans="1:26">
      <c r="A104" s="12" t="s">
        <v>100</v>
      </c>
      <c r="B104" s="5">
        <v>2000</v>
      </c>
      <c r="C104" s="97">
        <f>B104</f>
        <v>2000</v>
      </c>
      <c r="D104" s="110" t="s">
        <v>101</v>
      </c>
      <c r="E104" s="97">
        <f>C104/100*67</f>
        <v>1340</v>
      </c>
      <c r="F104" s="97" t="s">
        <v>68</v>
      </c>
      <c r="G104" s="97"/>
      <c r="H104" s="97"/>
      <c r="I104" s="97"/>
      <c r="J104" s="97"/>
      <c r="K104" s="97"/>
      <c r="L104" s="111">
        <f>C104*C100+E104*(L103/K103)</f>
        <v>5001.7999999999993</v>
      </c>
      <c r="M104" s="113">
        <f>(B104+E104)/100*M103</f>
        <v>41.75</v>
      </c>
      <c r="N104" s="113">
        <f>(B104+E104)/100*N103</f>
        <v>233.79999999999998</v>
      </c>
      <c r="O104" s="113">
        <f>(B104+E104)/100*O103</f>
        <v>33.4</v>
      </c>
      <c r="P104" s="113">
        <f>(B104+E104)/100*P103</f>
        <v>43.42</v>
      </c>
      <c r="Q104" s="113">
        <f>(B104+E104)/100*Q103</f>
        <v>33.4</v>
      </c>
      <c r="R104" s="113">
        <f>M104*M100+N104*N100+O104*O100+P104*P100+Q104*Q100+L104</f>
        <v>5704.5359999999991</v>
      </c>
      <c r="S104" s="121">
        <f>R104*S100+R104</f>
        <v>6274.989599999999</v>
      </c>
    </row>
    <row r="105" spans="1:26">
      <c r="A105" s="12" t="s">
        <v>102</v>
      </c>
      <c r="B105" s="5">
        <f>E104</f>
        <v>1340</v>
      </c>
      <c r="C105" s="97"/>
      <c r="D105" s="96">
        <f>B105/67*D103</f>
        <v>670</v>
      </c>
      <c r="E105" s="96">
        <f>B105/67*E103</f>
        <v>400</v>
      </c>
      <c r="F105" s="96">
        <f>B105/67*F103</f>
        <v>17</v>
      </c>
      <c r="G105" s="96">
        <f>B105/67*G103</f>
        <v>34</v>
      </c>
      <c r="H105" s="96">
        <f>B105/67*H103</f>
        <v>17</v>
      </c>
      <c r="I105" s="96">
        <f>B105/67*I103</f>
        <v>34</v>
      </c>
      <c r="J105" s="96">
        <f>B105/67*J103</f>
        <v>168</v>
      </c>
      <c r="K105" s="96">
        <f>SUM(D105:J105)</f>
        <v>1340</v>
      </c>
      <c r="L105" s="111">
        <f>D105*D100+E105*E100+F105*F100+G105*G100+H105*H100+I105*I100+J105*J100</f>
        <v>2201.8000000000002</v>
      </c>
      <c r="M105" s="113">
        <f>B105/100*M103</f>
        <v>16.75</v>
      </c>
      <c r="N105" s="113">
        <f>B105/100*N103</f>
        <v>93.8</v>
      </c>
      <c r="O105" s="113">
        <f>B105/100*O103</f>
        <v>13.4</v>
      </c>
      <c r="P105" s="113">
        <f>B105/100*P103</f>
        <v>17.420000000000002</v>
      </c>
      <c r="Q105" s="113">
        <f>B105/100*Q103</f>
        <v>13.4</v>
      </c>
      <c r="R105" s="113">
        <f>M105*M100+N105*N100+O105*O100+P105*P100+Q105*Q100+L105</f>
        <v>2483.7360000000003</v>
      </c>
      <c r="S105" s="122">
        <f>R105*S100+R105</f>
        <v>2732.1096000000002</v>
      </c>
    </row>
    <row r="106" spans="1:26">
      <c r="A106" s="218" t="s">
        <v>119</v>
      </c>
      <c r="B106" s="219"/>
      <c r="C106" s="219"/>
      <c r="D106" s="219"/>
      <c r="E106" s="219"/>
      <c r="F106" s="219"/>
      <c r="G106" s="219"/>
      <c r="H106" s="219"/>
      <c r="I106" s="219"/>
      <c r="J106" s="219"/>
      <c r="K106" s="219"/>
      <c r="L106" s="219"/>
      <c r="M106" s="219"/>
      <c r="N106" s="219"/>
      <c r="O106" s="219"/>
      <c r="P106" s="219"/>
      <c r="Q106" s="219"/>
      <c r="R106" s="219"/>
      <c r="S106" s="220"/>
    </row>
    <row r="107" spans="1:26">
      <c r="A107" s="205" t="s">
        <v>104</v>
      </c>
      <c r="B107" s="205"/>
      <c r="C107" s="205"/>
      <c r="D107" s="205"/>
      <c r="E107" s="205"/>
      <c r="F107" s="205"/>
      <c r="G107" s="205"/>
      <c r="H107" s="205"/>
      <c r="I107" s="205"/>
      <c r="J107" s="205"/>
      <c r="K107" s="205"/>
      <c r="L107" s="205"/>
      <c r="M107" s="205"/>
      <c r="N107" s="205"/>
      <c r="O107" s="205"/>
      <c r="P107" s="205"/>
      <c r="Q107" s="205"/>
      <c r="R107" s="205"/>
      <c r="S107" s="205"/>
    </row>
  </sheetData>
  <mergeCells count="58">
    <mergeCell ref="A61:A62"/>
    <mergeCell ref="A74:A75"/>
    <mergeCell ref="A87:A88"/>
    <mergeCell ref="A100:A101"/>
    <mergeCell ref="A96:S96"/>
    <mergeCell ref="B97:S97"/>
    <mergeCell ref="B98:S98"/>
    <mergeCell ref="A106:S106"/>
    <mergeCell ref="A107:S107"/>
    <mergeCell ref="B84:S84"/>
    <mergeCell ref="B85:S85"/>
    <mergeCell ref="A93:S93"/>
    <mergeCell ref="A94:S94"/>
    <mergeCell ref="A95:S95"/>
    <mergeCell ref="B72:S72"/>
    <mergeCell ref="A80:S80"/>
    <mergeCell ref="A81:S81"/>
    <mergeCell ref="A82:S82"/>
    <mergeCell ref="A83:S83"/>
    <mergeCell ref="A67:S67"/>
    <mergeCell ref="A68:S68"/>
    <mergeCell ref="A69:S69"/>
    <mergeCell ref="A70:S70"/>
    <mergeCell ref="B71:S71"/>
    <mergeCell ref="A55:S55"/>
    <mergeCell ref="A56:S56"/>
    <mergeCell ref="A57:S57"/>
    <mergeCell ref="B58:S58"/>
    <mergeCell ref="B59:S59"/>
    <mergeCell ref="A43:S43"/>
    <mergeCell ref="A44:S44"/>
    <mergeCell ref="B45:S45"/>
    <mergeCell ref="B46:S46"/>
    <mergeCell ref="A54:S54"/>
    <mergeCell ref="A48:A49"/>
    <mergeCell ref="A31:S31"/>
    <mergeCell ref="B32:S32"/>
    <mergeCell ref="B33:S33"/>
    <mergeCell ref="A41:S41"/>
    <mergeCell ref="A42:S42"/>
    <mergeCell ref="A35:A36"/>
    <mergeCell ref="B19:S19"/>
    <mergeCell ref="B20:S20"/>
    <mergeCell ref="A28:S28"/>
    <mergeCell ref="A29:S29"/>
    <mergeCell ref="A30:S30"/>
    <mergeCell ref="A22:A23"/>
    <mergeCell ref="B7:S7"/>
    <mergeCell ref="A15:S15"/>
    <mergeCell ref="A16:S16"/>
    <mergeCell ref="A17:S17"/>
    <mergeCell ref="A18:S18"/>
    <mergeCell ref="A9:A10"/>
    <mergeCell ref="A1:S1"/>
    <mergeCell ref="A3:S3"/>
    <mergeCell ref="A4:S4"/>
    <mergeCell ref="B5:S5"/>
    <mergeCell ref="B6:S6"/>
  </mergeCells>
  <phoneticPr fontId="31" type="noConversion"/>
  <pageMargins left="0.196850393700787" right="0.196850393700787" top="0.196850393700787" bottom="0.196850393700787" header="0.31496062992126" footer="0.31496062992126"/>
  <pageSetup paperSize="9" scale="6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80"/>
  <sheetViews>
    <sheetView topLeftCell="A64" workbookViewId="0">
      <selection activeCell="D81" sqref="D81"/>
    </sheetView>
  </sheetViews>
  <sheetFormatPr defaultColWidth="9" defaultRowHeight="13.8"/>
  <cols>
    <col min="1" max="1" width="11" style="2" customWidth="1"/>
    <col min="2" max="2" width="5.109375" style="16" customWidth="1"/>
    <col min="3" max="4" width="5.33203125" customWidth="1"/>
    <col min="5" max="5" width="6.33203125" customWidth="1"/>
    <col min="6" max="8" width="7.33203125" customWidth="1"/>
    <col min="9" max="9" width="5.33203125" customWidth="1"/>
    <col min="10" max="12" width="6.33203125" customWidth="1"/>
    <col min="13" max="14" width="6.21875" customWidth="1"/>
    <col min="15" max="16" width="7.33203125" customWidth="1"/>
    <col min="17" max="17" width="5.33203125" customWidth="1"/>
    <col min="18" max="18" width="6.33203125" customWidth="1"/>
    <col min="19" max="19" width="8.33203125" customWidth="1"/>
    <col min="20" max="20" width="7.33203125" customWidth="1"/>
    <col min="21" max="21" width="5.33203125" customWidth="1"/>
    <col min="22" max="23" width="7.33203125" customWidth="1"/>
    <col min="24" max="24" width="5.33203125" customWidth="1"/>
    <col min="25" max="25" width="8.33203125" customWidth="1"/>
    <col min="26" max="26" width="9.33203125" customWidth="1"/>
  </cols>
  <sheetData>
    <row r="1" spans="1:31">
      <c r="A1" s="212" t="s">
        <v>0</v>
      </c>
      <c r="B1" s="182"/>
      <c r="C1" s="182"/>
      <c r="D1" s="182"/>
      <c r="E1" s="182"/>
      <c r="F1" s="182"/>
      <c r="G1" s="182"/>
      <c r="H1" s="182"/>
      <c r="I1" s="182"/>
      <c r="J1" s="182"/>
      <c r="K1" s="182"/>
      <c r="L1" s="182"/>
      <c r="M1" s="182"/>
      <c r="N1" s="182"/>
      <c r="O1" s="182"/>
      <c r="P1" s="182"/>
      <c r="Q1" s="182"/>
      <c r="R1" s="182"/>
      <c r="S1" s="182"/>
      <c r="T1" s="182"/>
      <c r="U1" s="182"/>
      <c r="V1" s="182"/>
      <c r="W1" s="182"/>
      <c r="X1" s="182"/>
      <c r="Y1" s="182"/>
      <c r="Z1" s="183"/>
    </row>
    <row r="2" spans="1:31" ht="30">
      <c r="A2" s="213" t="s">
        <v>120</v>
      </c>
      <c r="B2" s="214"/>
      <c r="C2" s="214"/>
      <c r="D2" s="214"/>
      <c r="E2" s="214"/>
      <c r="F2" s="214"/>
      <c r="G2" s="214"/>
      <c r="H2" s="214"/>
      <c r="I2" s="214"/>
      <c r="J2" s="214"/>
      <c r="K2" s="214"/>
      <c r="L2" s="214"/>
      <c r="M2" s="214"/>
      <c r="N2" s="214"/>
      <c r="O2" s="214"/>
      <c r="P2" s="214"/>
      <c r="Q2" s="214"/>
      <c r="R2" s="214"/>
      <c r="S2" s="214"/>
      <c r="T2" s="214"/>
      <c r="U2" s="214"/>
      <c r="V2" s="214"/>
      <c r="W2" s="214"/>
      <c r="X2" s="214"/>
      <c r="Y2" s="214"/>
      <c r="Z2" s="215"/>
    </row>
    <row r="3" spans="1:31">
      <c r="A3" s="12" t="s">
        <v>2</v>
      </c>
      <c r="B3" s="216" t="s">
        <v>121</v>
      </c>
      <c r="C3" s="216"/>
      <c r="D3" s="216"/>
      <c r="E3" s="216"/>
      <c r="F3" s="216"/>
      <c r="G3" s="216"/>
      <c r="H3" s="216"/>
      <c r="I3" s="216"/>
      <c r="J3" s="216"/>
      <c r="K3" s="216"/>
      <c r="L3" s="216"/>
      <c r="M3" s="216"/>
      <c r="N3" s="216"/>
      <c r="O3" s="216"/>
      <c r="P3" s="216"/>
      <c r="Q3" s="216"/>
      <c r="R3" s="216"/>
      <c r="S3" s="216"/>
      <c r="T3" s="216"/>
      <c r="U3" s="216"/>
      <c r="V3" s="216"/>
      <c r="W3" s="216"/>
      <c r="X3" s="216"/>
      <c r="Y3" s="216"/>
      <c r="Z3" s="222"/>
    </row>
    <row r="4" spans="1:31" ht="63" customHeight="1">
      <c r="A4" s="12" t="s">
        <v>4</v>
      </c>
      <c r="B4" s="189" t="s">
        <v>122</v>
      </c>
      <c r="C4" s="189"/>
      <c r="D4" s="189"/>
      <c r="E4" s="189"/>
      <c r="F4" s="189"/>
      <c r="G4" s="189"/>
      <c r="H4" s="189"/>
      <c r="I4" s="189"/>
      <c r="J4" s="189"/>
      <c r="K4" s="189"/>
      <c r="L4" s="189"/>
      <c r="M4" s="189"/>
      <c r="N4" s="189"/>
      <c r="O4" s="189"/>
      <c r="P4" s="189"/>
      <c r="Q4" s="189"/>
      <c r="R4" s="189"/>
      <c r="S4" s="189"/>
      <c r="T4" s="189"/>
      <c r="U4" s="189"/>
      <c r="V4" s="189"/>
      <c r="W4" s="189"/>
      <c r="X4" s="189"/>
      <c r="Y4" s="189"/>
      <c r="Z4" s="190"/>
    </row>
    <row r="5" spans="1:31" s="88" customFormat="1" ht="15.6">
      <c r="A5" s="12" t="s">
        <v>6</v>
      </c>
      <c r="B5" s="203" t="s">
        <v>123</v>
      </c>
      <c r="C5" s="203"/>
      <c r="D5" s="203"/>
      <c r="E5" s="203"/>
      <c r="F5" s="203"/>
      <c r="G5" s="203"/>
      <c r="H5" s="203"/>
      <c r="I5" s="203"/>
      <c r="J5" s="203"/>
      <c r="K5" s="203"/>
      <c r="L5" s="203"/>
      <c r="M5" s="203"/>
      <c r="N5" s="203"/>
      <c r="O5" s="203"/>
      <c r="P5" s="203"/>
      <c r="Q5" s="203"/>
      <c r="R5" s="203"/>
      <c r="S5" s="203"/>
      <c r="T5" s="203"/>
      <c r="U5" s="203"/>
      <c r="V5" s="203"/>
      <c r="W5" s="203"/>
      <c r="X5" s="203"/>
      <c r="Y5" s="203"/>
      <c r="Z5" s="217"/>
    </row>
    <row r="6" spans="1:31" ht="27.6">
      <c r="A6" s="12" t="s">
        <v>124</v>
      </c>
      <c r="B6" s="41" t="s">
        <v>125</v>
      </c>
      <c r="C6" s="92" t="s">
        <v>9</v>
      </c>
      <c r="D6" s="92" t="s">
        <v>11</v>
      </c>
      <c r="E6" s="92" t="s">
        <v>126</v>
      </c>
      <c r="F6" s="92" t="s">
        <v>127</v>
      </c>
      <c r="G6" s="92" t="s">
        <v>14</v>
      </c>
      <c r="H6" s="92" t="s">
        <v>13</v>
      </c>
      <c r="I6" s="98" t="s">
        <v>128</v>
      </c>
      <c r="J6" s="98" t="s">
        <v>24</v>
      </c>
      <c r="K6" s="98" t="s">
        <v>129</v>
      </c>
      <c r="L6" s="98" t="s">
        <v>130</v>
      </c>
      <c r="M6" s="98" t="s">
        <v>131</v>
      </c>
      <c r="N6" s="98" t="s">
        <v>61</v>
      </c>
      <c r="O6" s="92" t="s">
        <v>18</v>
      </c>
      <c r="P6" s="92" t="s">
        <v>132</v>
      </c>
      <c r="Q6" s="92" t="s">
        <v>19</v>
      </c>
      <c r="R6" s="92" t="s">
        <v>26</v>
      </c>
      <c r="S6" s="92" t="s">
        <v>27</v>
      </c>
      <c r="T6" s="92" t="s">
        <v>93</v>
      </c>
      <c r="U6" s="92" t="s">
        <v>94</v>
      </c>
      <c r="V6" s="92" t="s">
        <v>95</v>
      </c>
      <c r="W6" s="92" t="s">
        <v>96</v>
      </c>
      <c r="X6" s="98" t="s">
        <v>97</v>
      </c>
      <c r="Y6" s="92" t="s">
        <v>33</v>
      </c>
      <c r="Z6" s="101" t="s">
        <v>34</v>
      </c>
      <c r="AA6" s="2"/>
    </row>
    <row r="7" spans="1:31" s="89" customFormat="1" ht="12" customHeight="1">
      <c r="A7" s="223" t="s">
        <v>98</v>
      </c>
      <c r="B7" s="93" t="s">
        <v>36</v>
      </c>
      <c r="C7" s="94">
        <v>1.4</v>
      </c>
      <c r="D7" s="94">
        <v>1.1000000000000001</v>
      </c>
      <c r="E7" s="94">
        <v>1.4</v>
      </c>
      <c r="F7" s="94">
        <v>1</v>
      </c>
      <c r="G7" s="94">
        <v>6.5</v>
      </c>
      <c r="H7" s="94">
        <v>5</v>
      </c>
      <c r="I7" s="94">
        <v>4</v>
      </c>
      <c r="J7" s="94">
        <v>1.65</v>
      </c>
      <c r="K7" s="94">
        <v>2.8</v>
      </c>
      <c r="L7" s="99">
        <v>4</v>
      </c>
      <c r="M7" s="99">
        <v>1.8</v>
      </c>
      <c r="N7" s="99">
        <v>0.6</v>
      </c>
      <c r="O7" s="94">
        <v>1.78</v>
      </c>
      <c r="P7" s="94">
        <v>2</v>
      </c>
      <c r="Q7" s="94">
        <v>2.5</v>
      </c>
      <c r="R7" s="94"/>
      <c r="S7" s="94"/>
      <c r="T7" s="94">
        <v>1.2</v>
      </c>
      <c r="U7" s="94">
        <v>0.5</v>
      </c>
      <c r="V7" s="94">
        <v>10</v>
      </c>
      <c r="W7" s="94">
        <v>0.8</v>
      </c>
      <c r="X7" s="94">
        <v>5</v>
      </c>
      <c r="Y7" s="94"/>
      <c r="Z7" s="94">
        <v>0.1</v>
      </c>
      <c r="AA7" s="102"/>
    </row>
    <row r="8" spans="1:31" ht="21" customHeight="1">
      <c r="A8" s="201"/>
      <c r="B8" s="95" t="s">
        <v>37</v>
      </c>
      <c r="C8" s="96">
        <v>21</v>
      </c>
      <c r="D8" s="96">
        <v>15</v>
      </c>
      <c r="E8" s="96">
        <v>36</v>
      </c>
      <c r="F8" s="96">
        <v>10</v>
      </c>
      <c r="G8" s="96">
        <v>0.5</v>
      </c>
      <c r="H8" s="96">
        <v>0.5</v>
      </c>
      <c r="I8" s="96">
        <v>4</v>
      </c>
      <c r="J8" s="96">
        <v>0.4</v>
      </c>
      <c r="K8" s="96">
        <v>0.4</v>
      </c>
      <c r="L8" s="96">
        <v>0.3</v>
      </c>
      <c r="M8" s="96">
        <v>1</v>
      </c>
      <c r="N8" s="96">
        <v>0.6</v>
      </c>
      <c r="O8" s="96">
        <v>0.3</v>
      </c>
      <c r="P8" s="96">
        <v>5</v>
      </c>
      <c r="Q8" s="96">
        <v>5</v>
      </c>
      <c r="R8" s="96">
        <f>SUM(C8:Q8)</f>
        <v>100</v>
      </c>
      <c r="S8" s="86">
        <f>C8*C7+D8*D7+E8*E7+F8*F7+G8*G7+H8*H7+I8*I7+J8*J7+K8*K7+L7*L8+M7*M8+N7*N8+O8*O7+P7*P8+Q7*Q8</f>
        <v>156.22400000000002</v>
      </c>
      <c r="T8" s="85">
        <v>1.25</v>
      </c>
      <c r="U8" s="85">
        <v>7</v>
      </c>
      <c r="V8" s="85">
        <v>1</v>
      </c>
      <c r="W8" s="85">
        <v>1.3</v>
      </c>
      <c r="X8" s="85">
        <v>1</v>
      </c>
      <c r="Y8" s="49">
        <f>S8+T8*T7+U8*U7+V8*V7+W8*W7+X8*X7</f>
        <v>177.26400000000001</v>
      </c>
      <c r="Z8" s="103">
        <f>Y8*Z7+Y8</f>
        <v>194.99040000000002</v>
      </c>
      <c r="AA8" s="2"/>
    </row>
    <row r="9" spans="1:31" ht="18" customHeight="1">
      <c r="A9" s="12" t="s">
        <v>38</v>
      </c>
      <c r="B9" s="35">
        <v>100</v>
      </c>
      <c r="C9" s="97">
        <f>B9/100*C8</f>
        <v>21</v>
      </c>
      <c r="D9" s="97">
        <f>B9/100*D8</f>
        <v>15</v>
      </c>
      <c r="E9" s="97">
        <f>B9/100*E8</f>
        <v>36</v>
      </c>
      <c r="F9" s="97">
        <f>B9/100*F8</f>
        <v>10</v>
      </c>
      <c r="G9" s="97">
        <f>B9/100*G8</f>
        <v>0.5</v>
      </c>
      <c r="H9" s="97">
        <f>B9/100*H8</f>
        <v>0.5</v>
      </c>
      <c r="I9" s="97">
        <f>B9/100*I8</f>
        <v>4</v>
      </c>
      <c r="J9" s="97">
        <f>B9/100*J8</f>
        <v>0.4</v>
      </c>
      <c r="K9" s="97">
        <f>B9/100*K8</f>
        <v>0.4</v>
      </c>
      <c r="L9" s="97">
        <f>B9/100*L8</f>
        <v>0.3</v>
      </c>
      <c r="M9" s="97">
        <f>B9/100*M8</f>
        <v>1</v>
      </c>
      <c r="N9" s="97">
        <f>B9/100*N8</f>
        <v>0.6</v>
      </c>
      <c r="O9" s="97">
        <f>B9/100*O8</f>
        <v>0.3</v>
      </c>
      <c r="P9" s="97">
        <f>B9/100*P8</f>
        <v>5</v>
      </c>
      <c r="Q9" s="97">
        <f>B9/100*Q8</f>
        <v>5</v>
      </c>
      <c r="R9" s="100">
        <f>SUM(C9:Q9)</f>
        <v>100</v>
      </c>
      <c r="S9" s="86">
        <f>C9*C7+D9*D7+E9*E7+F9*F7+G9*G7+H9*H7+I9*I7+J9*J7+K9*K7+L7*L9+M7*M9+N7*N9+O9*O7+P7*P9+Q7*Q9</f>
        <v>156.22400000000002</v>
      </c>
      <c r="T9" s="43">
        <f>B9/100*T8</f>
        <v>1.25</v>
      </c>
      <c r="U9" s="43">
        <f>B9/100*U8</f>
        <v>7</v>
      </c>
      <c r="V9" s="43">
        <f>B9/100*V8</f>
        <v>1</v>
      </c>
      <c r="W9" s="43">
        <f>B9/100*W8</f>
        <v>1.3</v>
      </c>
      <c r="X9" s="43">
        <f>B9/100*X8</f>
        <v>1</v>
      </c>
      <c r="Y9" s="49">
        <f>S9+T9*T7+U9*U7+V9*V7+W9*W7+X9*X7</f>
        <v>177.26400000000001</v>
      </c>
      <c r="Z9" s="9">
        <f>Y9*Z7+Y9</f>
        <v>194.99040000000002</v>
      </c>
    </row>
    <row r="10" spans="1:31" s="39" customFormat="1" ht="7.8">
      <c r="A10" s="191" t="s">
        <v>133</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3"/>
      <c r="AA10" s="104"/>
      <c r="AB10" s="104"/>
      <c r="AC10" s="104"/>
      <c r="AD10" s="104"/>
      <c r="AE10" s="104"/>
    </row>
    <row r="11" spans="1:31" ht="12.6" customHeight="1">
      <c r="A11" s="205" t="s">
        <v>134</v>
      </c>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105"/>
      <c r="AB11" s="105"/>
      <c r="AC11" s="105"/>
      <c r="AD11" s="105"/>
      <c r="AE11" s="105"/>
    </row>
    <row r="12" spans="1:31">
      <c r="A12" s="212" t="s">
        <v>0</v>
      </c>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3"/>
    </row>
    <row r="13" spans="1:31" ht="30">
      <c r="A13" s="213" t="s">
        <v>135</v>
      </c>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5"/>
    </row>
    <row r="14" spans="1:31">
      <c r="A14" s="12" t="s">
        <v>2</v>
      </c>
      <c r="B14" s="216" t="s">
        <v>121</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22"/>
    </row>
    <row r="15" spans="1:31">
      <c r="A15" s="12" t="s">
        <v>6</v>
      </c>
      <c r="B15" s="203" t="s">
        <v>123</v>
      </c>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17"/>
    </row>
    <row r="16" spans="1:31" ht="27.6">
      <c r="A16" s="12" t="s">
        <v>124</v>
      </c>
      <c r="B16" s="41" t="s">
        <v>125</v>
      </c>
      <c r="C16" s="92" t="s">
        <v>9</v>
      </c>
      <c r="D16" s="92" t="s">
        <v>11</v>
      </c>
      <c r="E16" s="92" t="s">
        <v>126</v>
      </c>
      <c r="F16" s="92" t="s">
        <v>127</v>
      </c>
      <c r="G16" s="92" t="s">
        <v>14</v>
      </c>
      <c r="H16" s="92" t="s">
        <v>13</v>
      </c>
      <c r="I16" s="98" t="s">
        <v>128</v>
      </c>
      <c r="J16" s="98" t="s">
        <v>24</v>
      </c>
      <c r="K16" s="98" t="s">
        <v>129</v>
      </c>
      <c r="L16" s="98" t="s">
        <v>130</v>
      </c>
      <c r="M16" s="98" t="s">
        <v>131</v>
      </c>
      <c r="N16" s="98" t="s">
        <v>61</v>
      </c>
      <c r="O16" s="92" t="s">
        <v>18</v>
      </c>
      <c r="P16" s="92" t="s">
        <v>132</v>
      </c>
      <c r="Q16" s="92" t="s">
        <v>19</v>
      </c>
      <c r="R16" s="92" t="s">
        <v>26</v>
      </c>
      <c r="S16" s="92" t="s">
        <v>27</v>
      </c>
      <c r="T16" s="92" t="s">
        <v>93</v>
      </c>
      <c r="U16" s="92" t="s">
        <v>94</v>
      </c>
      <c r="V16" s="92" t="s">
        <v>95</v>
      </c>
      <c r="W16" s="92" t="s">
        <v>96</v>
      </c>
      <c r="X16" s="98" t="s">
        <v>97</v>
      </c>
      <c r="Y16" s="92" t="s">
        <v>33</v>
      </c>
      <c r="Z16" s="101" t="s">
        <v>34</v>
      </c>
    </row>
    <row r="17" spans="1:26">
      <c r="A17" s="223" t="s">
        <v>98</v>
      </c>
      <c r="B17" s="93" t="s">
        <v>36</v>
      </c>
      <c r="C17" s="94">
        <v>1.4</v>
      </c>
      <c r="D17" s="94">
        <v>1.1000000000000001</v>
      </c>
      <c r="E17" s="94">
        <v>1.4</v>
      </c>
      <c r="F17" s="94">
        <v>1</v>
      </c>
      <c r="G17" s="94">
        <v>6.5</v>
      </c>
      <c r="H17" s="94">
        <v>5</v>
      </c>
      <c r="I17" s="94">
        <v>4</v>
      </c>
      <c r="J17" s="94">
        <v>1.65</v>
      </c>
      <c r="K17" s="94">
        <v>2.8</v>
      </c>
      <c r="L17" s="99">
        <v>4</v>
      </c>
      <c r="M17" s="99">
        <v>1.8</v>
      </c>
      <c r="N17" s="99">
        <v>0.6</v>
      </c>
      <c r="O17" s="94">
        <v>1.78</v>
      </c>
      <c r="P17" s="94">
        <v>2</v>
      </c>
      <c r="Q17" s="94">
        <v>2.5</v>
      </c>
      <c r="R17" s="94"/>
      <c r="S17" s="94"/>
      <c r="T17" s="94">
        <v>1.2</v>
      </c>
      <c r="U17" s="94">
        <v>0.5</v>
      </c>
      <c r="V17" s="94">
        <v>10</v>
      </c>
      <c r="W17" s="94">
        <v>0.8</v>
      </c>
      <c r="X17" s="94">
        <v>5</v>
      </c>
      <c r="Y17" s="94"/>
      <c r="Z17" s="94">
        <v>0.1</v>
      </c>
    </row>
    <row r="18" spans="1:26" s="90" customFormat="1">
      <c r="A18" s="201"/>
      <c r="B18" s="95" t="s">
        <v>37</v>
      </c>
      <c r="C18" s="96">
        <v>21</v>
      </c>
      <c r="D18" s="96">
        <v>15</v>
      </c>
      <c r="E18" s="96">
        <v>36</v>
      </c>
      <c r="F18" s="96">
        <v>10</v>
      </c>
      <c r="G18" s="96">
        <v>0.5</v>
      </c>
      <c r="H18" s="96">
        <v>0.5</v>
      </c>
      <c r="I18" s="96">
        <v>4</v>
      </c>
      <c r="J18" s="96">
        <v>0.4</v>
      </c>
      <c r="K18" s="96">
        <v>0.4</v>
      </c>
      <c r="L18" s="96">
        <v>0.3</v>
      </c>
      <c r="M18" s="96">
        <v>1</v>
      </c>
      <c r="N18" s="96">
        <v>0.6</v>
      </c>
      <c r="O18" s="96">
        <v>0.3</v>
      </c>
      <c r="P18" s="96">
        <v>5</v>
      </c>
      <c r="Q18" s="96">
        <v>5</v>
      </c>
      <c r="R18" s="96">
        <f>SUM(C18:Q18)</f>
        <v>100</v>
      </c>
      <c r="S18" s="86">
        <f>C18*C17+D18*D17+E18*E17+F18*F17+G18*G17+H18*H17+I18*I17+J18*J17+K18*K17+L17*L18+M17*M18+N17*N18+O18*O17+P17*P18+Q17*Q18</f>
        <v>156.22400000000002</v>
      </c>
      <c r="T18" s="85">
        <v>1.25</v>
      </c>
      <c r="U18" s="85">
        <v>7</v>
      </c>
      <c r="V18" s="85">
        <v>1</v>
      </c>
      <c r="W18" s="85">
        <v>1.3</v>
      </c>
      <c r="X18" s="85">
        <v>1</v>
      </c>
      <c r="Y18" s="49">
        <f>S18+T18*T17+U18*U17+V18*V17+W18*W17+X18*X17</f>
        <v>177.26400000000001</v>
      </c>
      <c r="Z18" s="103">
        <f>Y18*Z17+Y18</f>
        <v>194.99040000000002</v>
      </c>
    </row>
    <row r="19" spans="1:26" s="91" customFormat="1" ht="18.600000000000001" customHeight="1">
      <c r="A19" s="12" t="s">
        <v>38</v>
      </c>
      <c r="B19" s="35">
        <v>200</v>
      </c>
      <c r="C19" s="97">
        <f>B19/100*C18</f>
        <v>42</v>
      </c>
      <c r="D19" s="97">
        <f>B19/100*D18</f>
        <v>30</v>
      </c>
      <c r="E19" s="97">
        <f>B19/100*E18</f>
        <v>72</v>
      </c>
      <c r="F19" s="97">
        <f>B19/100*F18</f>
        <v>20</v>
      </c>
      <c r="G19" s="97">
        <f>B19/100*G18</f>
        <v>1</v>
      </c>
      <c r="H19" s="97">
        <f>B19/100*H18</f>
        <v>1</v>
      </c>
      <c r="I19" s="97">
        <f>B19/100*I18</f>
        <v>8</v>
      </c>
      <c r="J19" s="97">
        <f>B19/100*J18</f>
        <v>0.8</v>
      </c>
      <c r="K19" s="97">
        <f>B19/100*K18</f>
        <v>0.8</v>
      </c>
      <c r="L19" s="97">
        <f>B19/100*L18</f>
        <v>0.6</v>
      </c>
      <c r="M19" s="97">
        <f>B19/100*M18</f>
        <v>2</v>
      </c>
      <c r="N19" s="97">
        <f>B19/100*N18</f>
        <v>1.2</v>
      </c>
      <c r="O19" s="97">
        <f>B19/100*O18</f>
        <v>0.6</v>
      </c>
      <c r="P19" s="97">
        <f>B19/100*P18</f>
        <v>10</v>
      </c>
      <c r="Q19" s="97">
        <f>B19/100*Q18</f>
        <v>10</v>
      </c>
      <c r="R19" s="100">
        <f>SUM(C19:Q19)</f>
        <v>200</v>
      </c>
      <c r="S19" s="86">
        <f>C19*C17+D19*D17+E19*E17+F19*F17+G19*G17+H19*H17+I19*I17+J19*J17+K19*K17+L17*L19+M17*M19+N17*N19+O19*O17+P17*P19+Q17*Q19</f>
        <v>312.44800000000004</v>
      </c>
      <c r="T19" s="43">
        <f>B19/100*T18</f>
        <v>2.5</v>
      </c>
      <c r="U19" s="43">
        <f>B19/100*U18</f>
        <v>14</v>
      </c>
      <c r="V19" s="43">
        <f>B19/100*V18</f>
        <v>2</v>
      </c>
      <c r="W19" s="43">
        <f>B19/100*W18</f>
        <v>2.6</v>
      </c>
      <c r="X19" s="43">
        <f>B19/100*X18</f>
        <v>2</v>
      </c>
      <c r="Y19" s="49">
        <f>S19+T19*T17+U19*U17+V19*V17+W19*W17+X19*X17</f>
        <v>354.52800000000002</v>
      </c>
      <c r="Z19" s="9">
        <f>Y19*Z17+Y19</f>
        <v>389.98080000000004</v>
      </c>
    </row>
    <row r="20" spans="1:26" s="39" customFormat="1" ht="7.8">
      <c r="A20" s="191" t="s">
        <v>136</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row>
    <row r="21" spans="1:26" ht="12.6" customHeight="1">
      <c r="A21" s="205" t="s">
        <v>134</v>
      </c>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row>
    <row r="22" spans="1:26">
      <c r="A22" s="212" t="s">
        <v>0</v>
      </c>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3"/>
    </row>
    <row r="23" spans="1:26" ht="30">
      <c r="A23" s="213" t="s">
        <v>137</v>
      </c>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5"/>
    </row>
    <row r="24" spans="1:26">
      <c r="A24" s="12" t="s">
        <v>2</v>
      </c>
      <c r="B24" s="216" t="s">
        <v>121</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22"/>
    </row>
    <row r="25" spans="1:26">
      <c r="A25" s="12" t="s">
        <v>6</v>
      </c>
      <c r="B25" s="203" t="s">
        <v>123</v>
      </c>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17"/>
    </row>
    <row r="26" spans="1:26" ht="27.6">
      <c r="A26" s="12" t="s">
        <v>124</v>
      </c>
      <c r="B26" s="41" t="s">
        <v>125</v>
      </c>
      <c r="C26" s="92" t="s">
        <v>9</v>
      </c>
      <c r="D26" s="92" t="s">
        <v>11</v>
      </c>
      <c r="E26" s="92" t="s">
        <v>126</v>
      </c>
      <c r="F26" s="92" t="s">
        <v>127</v>
      </c>
      <c r="G26" s="92" t="s">
        <v>14</v>
      </c>
      <c r="H26" s="92" t="s">
        <v>13</v>
      </c>
      <c r="I26" s="98" t="s">
        <v>128</v>
      </c>
      <c r="J26" s="98" t="s">
        <v>24</v>
      </c>
      <c r="K26" s="98" t="s">
        <v>129</v>
      </c>
      <c r="L26" s="98" t="s">
        <v>130</v>
      </c>
      <c r="M26" s="98" t="s">
        <v>131</v>
      </c>
      <c r="N26" s="98" t="s">
        <v>61</v>
      </c>
      <c r="O26" s="92" t="s">
        <v>18</v>
      </c>
      <c r="P26" s="92" t="s">
        <v>132</v>
      </c>
      <c r="Q26" s="92" t="s">
        <v>19</v>
      </c>
      <c r="R26" s="92" t="s">
        <v>26</v>
      </c>
      <c r="S26" s="92" t="s">
        <v>27</v>
      </c>
      <c r="T26" s="92" t="s">
        <v>93</v>
      </c>
      <c r="U26" s="92" t="s">
        <v>94</v>
      </c>
      <c r="V26" s="92" t="s">
        <v>95</v>
      </c>
      <c r="W26" s="92" t="s">
        <v>96</v>
      </c>
      <c r="X26" s="98" t="s">
        <v>97</v>
      </c>
      <c r="Y26" s="92" t="s">
        <v>33</v>
      </c>
      <c r="Z26" s="101" t="s">
        <v>34</v>
      </c>
    </row>
    <row r="27" spans="1:26">
      <c r="A27" s="223" t="s">
        <v>98</v>
      </c>
      <c r="B27" s="93" t="s">
        <v>36</v>
      </c>
      <c r="C27" s="94">
        <v>1.4</v>
      </c>
      <c r="D27" s="94">
        <v>1.1000000000000001</v>
      </c>
      <c r="E27" s="94">
        <v>1.4</v>
      </c>
      <c r="F27" s="94">
        <v>1</v>
      </c>
      <c r="G27" s="94">
        <v>6.5</v>
      </c>
      <c r="H27" s="94">
        <v>5</v>
      </c>
      <c r="I27" s="94">
        <v>4</v>
      </c>
      <c r="J27" s="94">
        <v>1.65</v>
      </c>
      <c r="K27" s="94">
        <v>2.8</v>
      </c>
      <c r="L27" s="99">
        <v>4</v>
      </c>
      <c r="M27" s="99">
        <v>1.8</v>
      </c>
      <c r="N27" s="99">
        <v>0.6</v>
      </c>
      <c r="O27" s="94">
        <v>1.78</v>
      </c>
      <c r="P27" s="94">
        <v>2</v>
      </c>
      <c r="Q27" s="94">
        <v>2.5</v>
      </c>
      <c r="R27" s="94"/>
      <c r="S27" s="94"/>
      <c r="T27" s="94">
        <v>1.2</v>
      </c>
      <c r="U27" s="94">
        <v>0.5</v>
      </c>
      <c r="V27" s="94">
        <v>10</v>
      </c>
      <c r="W27" s="94">
        <v>0.8</v>
      </c>
      <c r="X27" s="94">
        <v>5</v>
      </c>
      <c r="Y27" s="94"/>
      <c r="Z27" s="94">
        <v>0.1</v>
      </c>
    </row>
    <row r="28" spans="1:26">
      <c r="A28" s="201"/>
      <c r="B28" s="95" t="s">
        <v>37</v>
      </c>
      <c r="C28" s="96">
        <v>21</v>
      </c>
      <c r="D28" s="96">
        <v>15</v>
      </c>
      <c r="E28" s="96">
        <v>36</v>
      </c>
      <c r="F28" s="96">
        <v>10</v>
      </c>
      <c r="G28" s="96">
        <v>0.5</v>
      </c>
      <c r="H28" s="96">
        <v>0.5</v>
      </c>
      <c r="I28" s="96">
        <v>4</v>
      </c>
      <c r="J28" s="96">
        <v>0.4</v>
      </c>
      <c r="K28" s="96">
        <v>0.4</v>
      </c>
      <c r="L28" s="96">
        <v>0.3</v>
      </c>
      <c r="M28" s="96">
        <v>1</v>
      </c>
      <c r="N28" s="96">
        <v>0.6</v>
      </c>
      <c r="O28" s="96">
        <v>0.3</v>
      </c>
      <c r="P28" s="96">
        <v>5</v>
      </c>
      <c r="Q28" s="96">
        <v>5</v>
      </c>
      <c r="R28" s="96">
        <f>SUM(C28:Q28)</f>
        <v>100</v>
      </c>
      <c r="S28" s="86">
        <f>C28*C27+D28*D27+E28*E27+F28*F27+G28*G27+H28*H27+I28*I27+J28*J27+K28*K27+L27*L28+M27*M28+N27*N28+O28*O27+P27*P28+Q27*Q28</f>
        <v>156.22400000000002</v>
      </c>
      <c r="T28" s="85">
        <v>1.25</v>
      </c>
      <c r="U28" s="85">
        <v>7</v>
      </c>
      <c r="V28" s="85">
        <v>1</v>
      </c>
      <c r="W28" s="85">
        <v>1.3</v>
      </c>
      <c r="X28" s="85">
        <v>1</v>
      </c>
      <c r="Y28" s="49">
        <f>S28+T28*T27+U28*U27+V28*V27+W28*W27+X28*X27</f>
        <v>177.26400000000001</v>
      </c>
      <c r="Z28" s="103">
        <f>Y28*Z27+Y28</f>
        <v>194.99040000000002</v>
      </c>
    </row>
    <row r="29" spans="1:26">
      <c r="A29" s="12" t="s">
        <v>38</v>
      </c>
      <c r="B29" s="35">
        <v>300</v>
      </c>
      <c r="C29" s="97">
        <f>B29/100*C28</f>
        <v>63</v>
      </c>
      <c r="D29" s="97">
        <f>B29/100*D28</f>
        <v>45</v>
      </c>
      <c r="E29" s="97">
        <f>B29/100*E28</f>
        <v>108</v>
      </c>
      <c r="F29" s="97">
        <f>B29/100*F28</f>
        <v>30</v>
      </c>
      <c r="G29" s="97">
        <f>B29/100*G28</f>
        <v>1.5</v>
      </c>
      <c r="H29" s="97">
        <f>B29/100*H28</f>
        <v>1.5</v>
      </c>
      <c r="I29" s="97">
        <f>B29/100*I28</f>
        <v>12</v>
      </c>
      <c r="J29" s="97">
        <f>B29/100*J28</f>
        <v>1.2000000000000002</v>
      </c>
      <c r="K29" s="97">
        <f>B29/100*K28</f>
        <v>1.2000000000000002</v>
      </c>
      <c r="L29" s="97">
        <f>B29/100*L28</f>
        <v>0.89999999999999991</v>
      </c>
      <c r="M29" s="97">
        <f>B29/100*M28</f>
        <v>3</v>
      </c>
      <c r="N29" s="97">
        <f>B29/100*N28</f>
        <v>1.7999999999999998</v>
      </c>
      <c r="O29" s="97">
        <f>B29/100*O28</f>
        <v>0.89999999999999991</v>
      </c>
      <c r="P29" s="97">
        <f>B29/100*P28</f>
        <v>15</v>
      </c>
      <c r="Q29" s="97">
        <f>B29/100*Q28</f>
        <v>15</v>
      </c>
      <c r="R29" s="100">
        <f>SUM(C29:Q29)</f>
        <v>299.99999999999994</v>
      </c>
      <c r="S29" s="86">
        <f>C29*C27+D29*D27+E29*E27+F29*F27+G29*G27+H29*H27+I29*I27+J29*J27+K29*K27+L27*L29+M27*M29+N27*N29+O29*O27+P27*P29+Q27*Q29</f>
        <v>468.67199999999997</v>
      </c>
      <c r="T29" s="43">
        <f>B29/100*T28</f>
        <v>3.75</v>
      </c>
      <c r="U29" s="43">
        <f>B29/100*U28</f>
        <v>21</v>
      </c>
      <c r="V29" s="43">
        <f>B29/100*V28</f>
        <v>3</v>
      </c>
      <c r="W29" s="43">
        <f>B29/100*W28</f>
        <v>3.9000000000000004</v>
      </c>
      <c r="X29" s="43">
        <f>B29/100*X28</f>
        <v>3</v>
      </c>
      <c r="Y29" s="49">
        <f>S29+T29*T27+U29*U27+V29*V27+W29*W27+X29*X27</f>
        <v>531.79200000000003</v>
      </c>
      <c r="Z29" s="9">
        <f>Y29*Z27+Y29</f>
        <v>584.97120000000007</v>
      </c>
    </row>
    <row r="30" spans="1:26" s="39" customFormat="1" ht="7.8">
      <c r="A30" s="191" t="s">
        <v>138</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3"/>
    </row>
    <row r="31" spans="1:26" ht="12.6" customHeight="1">
      <c r="A31" s="205" t="s">
        <v>134</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row>
    <row r="32" spans="1:26">
      <c r="A32" s="212" t="s">
        <v>0</v>
      </c>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3"/>
    </row>
    <row r="33" spans="1:26" ht="30">
      <c r="A33" s="213" t="s">
        <v>139</v>
      </c>
      <c r="B33" s="214"/>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5"/>
    </row>
    <row r="34" spans="1:26">
      <c r="A34" s="12" t="s">
        <v>2</v>
      </c>
      <c r="B34" s="216" t="s">
        <v>121</v>
      </c>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22"/>
    </row>
    <row r="35" spans="1:26">
      <c r="A35" s="12" t="s">
        <v>6</v>
      </c>
      <c r="B35" s="203" t="s">
        <v>123</v>
      </c>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17"/>
    </row>
    <row r="36" spans="1:26" ht="27.6">
      <c r="A36" s="12" t="s">
        <v>124</v>
      </c>
      <c r="B36" s="41" t="s">
        <v>125</v>
      </c>
      <c r="C36" s="92" t="s">
        <v>9</v>
      </c>
      <c r="D36" s="92" t="s">
        <v>11</v>
      </c>
      <c r="E36" s="92" t="s">
        <v>126</v>
      </c>
      <c r="F36" s="92" t="s">
        <v>127</v>
      </c>
      <c r="G36" s="92" t="s">
        <v>14</v>
      </c>
      <c r="H36" s="92" t="s">
        <v>13</v>
      </c>
      <c r="I36" s="98" t="s">
        <v>128</v>
      </c>
      <c r="J36" s="98" t="s">
        <v>24</v>
      </c>
      <c r="K36" s="98" t="s">
        <v>129</v>
      </c>
      <c r="L36" s="98" t="s">
        <v>130</v>
      </c>
      <c r="M36" s="98" t="s">
        <v>131</v>
      </c>
      <c r="N36" s="98" t="s">
        <v>61</v>
      </c>
      <c r="O36" s="92" t="s">
        <v>18</v>
      </c>
      <c r="P36" s="92" t="s">
        <v>132</v>
      </c>
      <c r="Q36" s="92" t="s">
        <v>19</v>
      </c>
      <c r="R36" s="92" t="s">
        <v>26</v>
      </c>
      <c r="S36" s="92" t="s">
        <v>27</v>
      </c>
      <c r="T36" s="92" t="s">
        <v>93</v>
      </c>
      <c r="U36" s="92" t="s">
        <v>94</v>
      </c>
      <c r="V36" s="92" t="s">
        <v>95</v>
      </c>
      <c r="W36" s="92" t="s">
        <v>96</v>
      </c>
      <c r="X36" s="98" t="s">
        <v>97</v>
      </c>
      <c r="Y36" s="92" t="s">
        <v>33</v>
      </c>
      <c r="Z36" s="101" t="s">
        <v>34</v>
      </c>
    </row>
    <row r="37" spans="1:26">
      <c r="A37" s="223" t="s">
        <v>98</v>
      </c>
      <c r="B37" s="93" t="s">
        <v>36</v>
      </c>
      <c r="C37" s="94">
        <v>1.4</v>
      </c>
      <c r="D37" s="94">
        <v>1.1000000000000001</v>
      </c>
      <c r="E37" s="94">
        <v>1.4</v>
      </c>
      <c r="F37" s="94">
        <v>1</v>
      </c>
      <c r="G37" s="94">
        <v>6.5</v>
      </c>
      <c r="H37" s="94">
        <v>5</v>
      </c>
      <c r="I37" s="94">
        <v>4</v>
      </c>
      <c r="J37" s="94">
        <v>1.65</v>
      </c>
      <c r="K37" s="94">
        <v>2.8</v>
      </c>
      <c r="L37" s="99">
        <v>4</v>
      </c>
      <c r="M37" s="99">
        <v>1.8</v>
      </c>
      <c r="N37" s="99">
        <v>0.6</v>
      </c>
      <c r="O37" s="94">
        <v>1.78</v>
      </c>
      <c r="P37" s="94">
        <v>2</v>
      </c>
      <c r="Q37" s="94">
        <v>2.5</v>
      </c>
      <c r="R37" s="94"/>
      <c r="S37" s="94"/>
      <c r="T37" s="94">
        <v>1.2</v>
      </c>
      <c r="U37" s="94">
        <v>0.5</v>
      </c>
      <c r="V37" s="94">
        <v>10</v>
      </c>
      <c r="W37" s="94">
        <v>0.8</v>
      </c>
      <c r="X37" s="94">
        <v>5</v>
      </c>
      <c r="Y37" s="94"/>
      <c r="Z37" s="94">
        <v>0.1</v>
      </c>
    </row>
    <row r="38" spans="1:26">
      <c r="A38" s="201"/>
      <c r="B38" s="95" t="s">
        <v>37</v>
      </c>
      <c r="C38" s="96">
        <v>21</v>
      </c>
      <c r="D38" s="96">
        <v>15</v>
      </c>
      <c r="E38" s="96">
        <v>36</v>
      </c>
      <c r="F38" s="96">
        <v>10</v>
      </c>
      <c r="G38" s="96">
        <v>0.5</v>
      </c>
      <c r="H38" s="96">
        <v>0.5</v>
      </c>
      <c r="I38" s="96">
        <v>4</v>
      </c>
      <c r="J38" s="96">
        <v>0.4</v>
      </c>
      <c r="K38" s="96">
        <v>0.4</v>
      </c>
      <c r="L38" s="96">
        <v>0.3</v>
      </c>
      <c r="M38" s="96">
        <v>1</v>
      </c>
      <c r="N38" s="96">
        <v>0.6</v>
      </c>
      <c r="O38" s="96">
        <v>0.3</v>
      </c>
      <c r="P38" s="96">
        <v>5</v>
      </c>
      <c r="Q38" s="96">
        <v>5</v>
      </c>
      <c r="R38" s="96">
        <f>SUM(C38:Q38)</f>
        <v>100</v>
      </c>
      <c r="S38" s="86">
        <f>C38*C37+D38*D37+E38*E37+F38*F37+G38*G37+H38*H37+I38*I37+J38*J37+K38*K37+L37*L38+M37*M38+N37*N38+O38*O37+P37*P38+Q37*Q38</f>
        <v>156.22400000000002</v>
      </c>
      <c r="T38" s="85">
        <v>1.25</v>
      </c>
      <c r="U38" s="85">
        <v>7</v>
      </c>
      <c r="V38" s="85">
        <v>1</v>
      </c>
      <c r="W38" s="85">
        <v>1.3</v>
      </c>
      <c r="X38" s="85">
        <v>1</v>
      </c>
      <c r="Y38" s="49">
        <f>S38+T38*T37+U38*U37+V38*V37+W38*W37+X38*X37</f>
        <v>177.26400000000001</v>
      </c>
      <c r="Z38" s="103">
        <f>Y38*Z37+Y38</f>
        <v>194.99040000000002</v>
      </c>
    </row>
    <row r="39" spans="1:26">
      <c r="A39" s="12" t="s">
        <v>38</v>
      </c>
      <c r="B39" s="35">
        <v>400</v>
      </c>
      <c r="C39" s="97">
        <f>B39/100*C38</f>
        <v>84</v>
      </c>
      <c r="D39" s="97">
        <f>B39/100*D38</f>
        <v>60</v>
      </c>
      <c r="E39" s="97">
        <f>B39/100*E38</f>
        <v>144</v>
      </c>
      <c r="F39" s="97">
        <f>B39/100*F38</f>
        <v>40</v>
      </c>
      <c r="G39" s="97">
        <f>B39/100*G38</f>
        <v>2</v>
      </c>
      <c r="H39" s="97">
        <f>B39/100*H38</f>
        <v>2</v>
      </c>
      <c r="I39" s="97">
        <f>B39/100*I38</f>
        <v>16</v>
      </c>
      <c r="J39" s="97">
        <f>B39/100*J38</f>
        <v>1.6</v>
      </c>
      <c r="K39" s="97">
        <f>B39/100*K38</f>
        <v>1.6</v>
      </c>
      <c r="L39" s="97">
        <f>B39/100*L38</f>
        <v>1.2</v>
      </c>
      <c r="M39" s="97">
        <f>B39/100*M38</f>
        <v>4</v>
      </c>
      <c r="N39" s="97">
        <f>B39/100*N38</f>
        <v>2.4</v>
      </c>
      <c r="O39" s="97">
        <f>B39/100*O38</f>
        <v>1.2</v>
      </c>
      <c r="P39" s="97">
        <f>B39/100*P38</f>
        <v>20</v>
      </c>
      <c r="Q39" s="97">
        <f>B39/100*Q38</f>
        <v>20</v>
      </c>
      <c r="R39" s="100">
        <f>SUM(C39:Q39)</f>
        <v>400</v>
      </c>
      <c r="S39" s="86">
        <f>C39*C37+D39*D37+E39*E37+F39*F37+G39*G37+H39*H37+I39*I37+J39*J37+K39*K37+L37*L39+M37*M39+N37*N39+O39*O37+P37*P39+Q37*Q39</f>
        <v>624.89600000000007</v>
      </c>
      <c r="T39" s="43">
        <f>B39/100*T38</f>
        <v>5</v>
      </c>
      <c r="U39" s="43">
        <f>B39/100*U38</f>
        <v>28</v>
      </c>
      <c r="V39" s="43">
        <f>B39/100*V38</f>
        <v>4</v>
      </c>
      <c r="W39" s="43">
        <f>B39/100*W38</f>
        <v>5.2</v>
      </c>
      <c r="X39" s="43">
        <f>B39/100*X38</f>
        <v>4</v>
      </c>
      <c r="Y39" s="49">
        <f>S39+T39*T37+U39*U37+V39*V37+W39*W37+X39*X37</f>
        <v>709.05600000000004</v>
      </c>
      <c r="Z39" s="9">
        <f>Y39*Z37+Y39</f>
        <v>779.96160000000009</v>
      </c>
    </row>
    <row r="40" spans="1:26">
      <c r="A40" s="218" t="s">
        <v>140</v>
      </c>
      <c r="B40" s="219"/>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20"/>
    </row>
    <row r="41" spans="1:26" ht="12.6" customHeight="1">
      <c r="A41" s="205" t="s">
        <v>134</v>
      </c>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row>
    <row r="42" spans="1:26">
      <c r="A42" s="212" t="s">
        <v>0</v>
      </c>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3"/>
    </row>
    <row r="43" spans="1:26" ht="30">
      <c r="A43" s="213" t="s">
        <v>141</v>
      </c>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5"/>
    </row>
    <row r="44" spans="1:26">
      <c r="A44" s="12" t="s">
        <v>2</v>
      </c>
      <c r="B44" s="216" t="s">
        <v>121</v>
      </c>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22"/>
    </row>
    <row r="45" spans="1:26">
      <c r="A45" s="12" t="s">
        <v>6</v>
      </c>
      <c r="B45" s="203" t="s">
        <v>123</v>
      </c>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17"/>
    </row>
    <row r="46" spans="1:26" ht="27.6">
      <c r="A46" s="12" t="s">
        <v>124</v>
      </c>
      <c r="B46" s="41" t="s">
        <v>125</v>
      </c>
      <c r="C46" s="92" t="s">
        <v>9</v>
      </c>
      <c r="D46" s="92" t="s">
        <v>11</v>
      </c>
      <c r="E46" s="92" t="s">
        <v>126</v>
      </c>
      <c r="F46" s="92" t="s">
        <v>127</v>
      </c>
      <c r="G46" s="92" t="s">
        <v>14</v>
      </c>
      <c r="H46" s="92" t="s">
        <v>13</v>
      </c>
      <c r="I46" s="98" t="s">
        <v>128</v>
      </c>
      <c r="J46" s="98" t="s">
        <v>24</v>
      </c>
      <c r="K46" s="98" t="s">
        <v>129</v>
      </c>
      <c r="L46" s="98" t="s">
        <v>130</v>
      </c>
      <c r="M46" s="98" t="s">
        <v>131</v>
      </c>
      <c r="N46" s="98" t="s">
        <v>61</v>
      </c>
      <c r="O46" s="92" t="s">
        <v>18</v>
      </c>
      <c r="P46" s="92" t="s">
        <v>132</v>
      </c>
      <c r="Q46" s="92" t="s">
        <v>19</v>
      </c>
      <c r="R46" s="92" t="s">
        <v>26</v>
      </c>
      <c r="S46" s="92" t="s">
        <v>27</v>
      </c>
      <c r="T46" s="92" t="s">
        <v>93</v>
      </c>
      <c r="U46" s="92" t="s">
        <v>94</v>
      </c>
      <c r="V46" s="92" t="s">
        <v>95</v>
      </c>
      <c r="W46" s="92" t="s">
        <v>96</v>
      </c>
      <c r="X46" s="98" t="s">
        <v>97</v>
      </c>
      <c r="Y46" s="92" t="s">
        <v>33</v>
      </c>
      <c r="Z46" s="101" t="s">
        <v>34</v>
      </c>
    </row>
    <row r="47" spans="1:26">
      <c r="A47" s="223" t="s">
        <v>98</v>
      </c>
      <c r="B47" s="93" t="s">
        <v>36</v>
      </c>
      <c r="C47" s="94">
        <v>1.4</v>
      </c>
      <c r="D47" s="94">
        <v>1.1000000000000001</v>
      </c>
      <c r="E47" s="94">
        <v>1.4</v>
      </c>
      <c r="F47" s="94">
        <v>1</v>
      </c>
      <c r="G47" s="94">
        <v>6.5</v>
      </c>
      <c r="H47" s="94">
        <v>5</v>
      </c>
      <c r="I47" s="94">
        <v>4</v>
      </c>
      <c r="J47" s="94">
        <v>1.65</v>
      </c>
      <c r="K47" s="94">
        <v>2.8</v>
      </c>
      <c r="L47" s="99">
        <v>4</v>
      </c>
      <c r="M47" s="99">
        <v>1.8</v>
      </c>
      <c r="N47" s="99">
        <v>0.6</v>
      </c>
      <c r="O47" s="94">
        <v>1.78</v>
      </c>
      <c r="P47" s="94">
        <v>2</v>
      </c>
      <c r="Q47" s="94">
        <v>2.5</v>
      </c>
      <c r="R47" s="94"/>
      <c r="S47" s="94"/>
      <c r="T47" s="94">
        <v>1.2</v>
      </c>
      <c r="U47" s="94">
        <v>0.5</v>
      </c>
      <c r="V47" s="94">
        <v>10</v>
      </c>
      <c r="W47" s="94">
        <v>0.8</v>
      </c>
      <c r="X47" s="94">
        <v>5</v>
      </c>
      <c r="Y47" s="94"/>
      <c r="Z47" s="94">
        <v>0.1</v>
      </c>
    </row>
    <row r="48" spans="1:26">
      <c r="A48" s="201"/>
      <c r="B48" s="95" t="s">
        <v>37</v>
      </c>
      <c r="C48" s="96">
        <v>21</v>
      </c>
      <c r="D48" s="96">
        <v>15</v>
      </c>
      <c r="E48" s="96">
        <v>36</v>
      </c>
      <c r="F48" s="96">
        <v>10</v>
      </c>
      <c r="G48" s="96">
        <v>0.5</v>
      </c>
      <c r="H48" s="96">
        <v>0.5</v>
      </c>
      <c r="I48" s="96">
        <v>4</v>
      </c>
      <c r="J48" s="96">
        <v>0.4</v>
      </c>
      <c r="K48" s="96">
        <v>0.4</v>
      </c>
      <c r="L48" s="96">
        <v>0.3</v>
      </c>
      <c r="M48" s="96">
        <v>1</v>
      </c>
      <c r="N48" s="96">
        <v>0.6</v>
      </c>
      <c r="O48" s="96">
        <v>0.3</v>
      </c>
      <c r="P48" s="96">
        <v>5</v>
      </c>
      <c r="Q48" s="96">
        <v>5</v>
      </c>
      <c r="R48" s="96">
        <f>SUM(C48:Q48)</f>
        <v>100</v>
      </c>
      <c r="S48" s="86">
        <f>C48*C47+D48*D47+E48*E47+F48*F47+G48*G47+H48*H47+I48*I47+J48*J47+K48*K47+L47*L48+M47*M48+N47*N48+O48*O47+P47*P48+Q47*Q48</f>
        <v>156.22400000000002</v>
      </c>
      <c r="T48" s="85">
        <v>1.25</v>
      </c>
      <c r="U48" s="85">
        <v>7</v>
      </c>
      <c r="V48" s="85">
        <v>1</v>
      </c>
      <c r="W48" s="85">
        <v>1.3</v>
      </c>
      <c r="X48" s="85">
        <v>1</v>
      </c>
      <c r="Y48" s="49">
        <f>S48+T48*T47+U48*U47+V48*V47+W48*W47+X48*X47</f>
        <v>177.26400000000001</v>
      </c>
      <c r="Z48" s="103">
        <f>Y48*Z47+Y48</f>
        <v>194.99040000000002</v>
      </c>
    </row>
    <row r="49" spans="1:26">
      <c r="A49" s="12" t="s">
        <v>38</v>
      </c>
      <c r="B49" s="35">
        <v>500</v>
      </c>
      <c r="C49" s="97">
        <f>B49/100*C48</f>
        <v>105</v>
      </c>
      <c r="D49" s="97">
        <f>B49/100*D48</f>
        <v>75</v>
      </c>
      <c r="E49" s="97">
        <f>B49/100*E48</f>
        <v>180</v>
      </c>
      <c r="F49" s="97">
        <f>B49/100*F48</f>
        <v>50</v>
      </c>
      <c r="G49" s="97">
        <f>B49/100*G48</f>
        <v>2.5</v>
      </c>
      <c r="H49" s="97">
        <f>B49/100*H48</f>
        <v>2.5</v>
      </c>
      <c r="I49" s="97">
        <f>B49/100*I48</f>
        <v>20</v>
      </c>
      <c r="J49" s="97">
        <f>B49/100*J48</f>
        <v>2</v>
      </c>
      <c r="K49" s="97">
        <f>B49/100*K48</f>
        <v>2</v>
      </c>
      <c r="L49" s="97">
        <f>B49/100*L48</f>
        <v>1.5</v>
      </c>
      <c r="M49" s="97">
        <f>B49/100*M48</f>
        <v>5</v>
      </c>
      <c r="N49" s="97">
        <f>B49/100*N48</f>
        <v>3</v>
      </c>
      <c r="O49" s="97">
        <f>B49/100*O48</f>
        <v>1.5</v>
      </c>
      <c r="P49" s="97">
        <f>B49/100*P48</f>
        <v>25</v>
      </c>
      <c r="Q49" s="97">
        <f>B49/100*Q48</f>
        <v>25</v>
      </c>
      <c r="R49" s="100">
        <f>SUM(C49:Q49)</f>
        <v>500</v>
      </c>
      <c r="S49" s="86">
        <f>C49*C47+D49*D47+E49*E47+F49*F47+G49*G47+H49*H47+I49*I47+J49*J47+K49*K47+L47*L49+M47*M49+N47*N49+O49*O47+P47*P49+Q47*Q49</f>
        <v>781.11999999999989</v>
      </c>
      <c r="T49" s="43">
        <f>B49/100*T48</f>
        <v>6.25</v>
      </c>
      <c r="U49" s="43">
        <f>B49/100*U48</f>
        <v>35</v>
      </c>
      <c r="V49" s="43">
        <f>B49/100*V48</f>
        <v>5</v>
      </c>
      <c r="W49" s="43">
        <f>B49/100*W48</f>
        <v>6.5</v>
      </c>
      <c r="X49" s="43">
        <f>B49/100*X48</f>
        <v>5</v>
      </c>
      <c r="Y49" s="49">
        <f>S49+T49*T47+U49*U47+V49*V47+W49*W47+X49*X47</f>
        <v>886.31999999999994</v>
      </c>
      <c r="Z49" s="9">
        <f>Y49*Z47+Y49</f>
        <v>974.952</v>
      </c>
    </row>
    <row r="50" spans="1:26" s="39" customFormat="1" ht="7.8">
      <c r="A50" s="191" t="s">
        <v>142</v>
      </c>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3"/>
    </row>
    <row r="51" spans="1:26" ht="12.6" customHeight="1">
      <c r="A51" s="205" t="s">
        <v>134</v>
      </c>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row>
    <row r="52" spans="1:26">
      <c r="A52" s="212" t="s">
        <v>0</v>
      </c>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3"/>
    </row>
    <row r="53" spans="1:26" ht="30">
      <c r="A53" s="213" t="s">
        <v>143</v>
      </c>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5"/>
    </row>
    <row r="54" spans="1:26">
      <c r="A54" s="12" t="s">
        <v>2</v>
      </c>
      <c r="B54" s="216" t="s">
        <v>121</v>
      </c>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22"/>
    </row>
    <row r="55" spans="1:26">
      <c r="A55" s="12" t="s">
        <v>6</v>
      </c>
      <c r="B55" s="203" t="s">
        <v>123</v>
      </c>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17"/>
    </row>
    <row r="56" spans="1:26" ht="27.6">
      <c r="A56" s="12" t="s">
        <v>124</v>
      </c>
      <c r="B56" s="41" t="s">
        <v>125</v>
      </c>
      <c r="C56" s="92" t="s">
        <v>9</v>
      </c>
      <c r="D56" s="92" t="s">
        <v>11</v>
      </c>
      <c r="E56" s="92" t="s">
        <v>126</v>
      </c>
      <c r="F56" s="92" t="s">
        <v>127</v>
      </c>
      <c r="G56" s="92" t="s">
        <v>14</v>
      </c>
      <c r="H56" s="92" t="s">
        <v>13</v>
      </c>
      <c r="I56" s="98" t="s">
        <v>128</v>
      </c>
      <c r="J56" s="98" t="s">
        <v>24</v>
      </c>
      <c r="K56" s="98" t="s">
        <v>129</v>
      </c>
      <c r="L56" s="98" t="s">
        <v>130</v>
      </c>
      <c r="M56" s="98" t="s">
        <v>131</v>
      </c>
      <c r="N56" s="98" t="s">
        <v>61</v>
      </c>
      <c r="O56" s="92" t="s">
        <v>18</v>
      </c>
      <c r="P56" s="92" t="s">
        <v>132</v>
      </c>
      <c r="Q56" s="92" t="s">
        <v>19</v>
      </c>
      <c r="R56" s="92" t="s">
        <v>26</v>
      </c>
      <c r="S56" s="92" t="s">
        <v>27</v>
      </c>
      <c r="T56" s="92" t="s">
        <v>93</v>
      </c>
      <c r="U56" s="92" t="s">
        <v>94</v>
      </c>
      <c r="V56" s="92" t="s">
        <v>95</v>
      </c>
      <c r="W56" s="92" t="s">
        <v>96</v>
      </c>
      <c r="X56" s="98" t="s">
        <v>97</v>
      </c>
      <c r="Y56" s="92" t="s">
        <v>33</v>
      </c>
      <c r="Z56" s="101" t="s">
        <v>34</v>
      </c>
    </row>
    <row r="57" spans="1:26">
      <c r="A57" s="223" t="s">
        <v>98</v>
      </c>
      <c r="B57" s="93" t="s">
        <v>36</v>
      </c>
      <c r="C57" s="94">
        <v>1.4</v>
      </c>
      <c r="D57" s="94">
        <v>1.1000000000000001</v>
      </c>
      <c r="E57" s="94">
        <v>1.4</v>
      </c>
      <c r="F57" s="94">
        <v>1</v>
      </c>
      <c r="G57" s="94">
        <v>6.5</v>
      </c>
      <c r="H57" s="94">
        <v>5</v>
      </c>
      <c r="I57" s="94">
        <v>4</v>
      </c>
      <c r="J57" s="94">
        <v>1.65</v>
      </c>
      <c r="K57" s="94">
        <v>2.8</v>
      </c>
      <c r="L57" s="99">
        <v>4</v>
      </c>
      <c r="M57" s="99">
        <v>1.8</v>
      </c>
      <c r="N57" s="99">
        <v>0.6</v>
      </c>
      <c r="O57" s="94">
        <v>1.78</v>
      </c>
      <c r="P57" s="94">
        <v>2</v>
      </c>
      <c r="Q57" s="94">
        <v>2.5</v>
      </c>
      <c r="R57" s="94"/>
      <c r="S57" s="94"/>
      <c r="T57" s="94">
        <v>1.2</v>
      </c>
      <c r="U57" s="94">
        <v>0.5</v>
      </c>
      <c r="V57" s="94">
        <v>10</v>
      </c>
      <c r="W57" s="94">
        <v>0.8</v>
      </c>
      <c r="X57" s="94">
        <v>5</v>
      </c>
      <c r="Y57" s="94"/>
      <c r="Z57" s="94">
        <v>0.1</v>
      </c>
    </row>
    <row r="58" spans="1:26">
      <c r="A58" s="201"/>
      <c r="B58" s="95" t="s">
        <v>37</v>
      </c>
      <c r="C58" s="96">
        <v>21</v>
      </c>
      <c r="D58" s="96">
        <v>15</v>
      </c>
      <c r="E58" s="96">
        <v>36</v>
      </c>
      <c r="F58" s="96">
        <v>10</v>
      </c>
      <c r="G58" s="96">
        <v>0.5</v>
      </c>
      <c r="H58" s="96">
        <v>0.5</v>
      </c>
      <c r="I58" s="96">
        <v>4</v>
      </c>
      <c r="J58" s="96">
        <v>0.4</v>
      </c>
      <c r="K58" s="96">
        <v>0.4</v>
      </c>
      <c r="L58" s="96">
        <v>0.3</v>
      </c>
      <c r="M58" s="96">
        <v>1</v>
      </c>
      <c r="N58" s="96">
        <v>0.6</v>
      </c>
      <c r="O58" s="96">
        <v>0.3</v>
      </c>
      <c r="P58" s="96">
        <v>5</v>
      </c>
      <c r="Q58" s="96">
        <v>5</v>
      </c>
      <c r="R58" s="96">
        <f>SUM(C58:Q58)</f>
        <v>100</v>
      </c>
      <c r="S58" s="86">
        <f>C58*C57+D58*D57+E58*E57+F58*F57+G58*G57+H58*H57+I58*I57+J58*J57+K58*K57+L57*L58+M57*M58+N57*N58+O58*O57+P57*P58+Q57*Q58</f>
        <v>156.22400000000002</v>
      </c>
      <c r="T58" s="85">
        <v>1.25</v>
      </c>
      <c r="U58" s="85">
        <v>7</v>
      </c>
      <c r="V58" s="85">
        <v>1</v>
      </c>
      <c r="W58" s="85">
        <v>1.3</v>
      </c>
      <c r="X58" s="85">
        <v>1</v>
      </c>
      <c r="Y58" s="49">
        <f>S58+T58*T57+U58*U57+V58*V57+W58*W57+X58*X57</f>
        <v>177.26400000000001</v>
      </c>
      <c r="Z58" s="103">
        <f>Y58*Z57+Y58</f>
        <v>194.99040000000002</v>
      </c>
    </row>
    <row r="59" spans="1:26">
      <c r="A59" s="12" t="s">
        <v>38</v>
      </c>
      <c r="B59" s="35">
        <v>600</v>
      </c>
      <c r="C59" s="97">
        <f>B59/100*C58</f>
        <v>126</v>
      </c>
      <c r="D59" s="97">
        <f>B59/100*D58</f>
        <v>90</v>
      </c>
      <c r="E59" s="97">
        <f>B59/100*E58</f>
        <v>216</v>
      </c>
      <c r="F59" s="97">
        <f>B59/100*F58</f>
        <v>60</v>
      </c>
      <c r="G59" s="97">
        <f>B59/100*G58</f>
        <v>3</v>
      </c>
      <c r="H59" s="97">
        <f>B59/100*H58</f>
        <v>3</v>
      </c>
      <c r="I59" s="97">
        <f>B59/100*I58</f>
        <v>24</v>
      </c>
      <c r="J59" s="97">
        <f>B59/100*J58</f>
        <v>2.4000000000000004</v>
      </c>
      <c r="K59" s="97">
        <f>B59/100*K58</f>
        <v>2.4000000000000004</v>
      </c>
      <c r="L59" s="97">
        <f>B59/100*L58</f>
        <v>1.7999999999999998</v>
      </c>
      <c r="M59" s="97">
        <f>B59/100*M58</f>
        <v>6</v>
      </c>
      <c r="N59" s="97">
        <f>B59/100*N58</f>
        <v>3.5999999999999996</v>
      </c>
      <c r="O59" s="97">
        <f>B59/100*O58</f>
        <v>1.7999999999999998</v>
      </c>
      <c r="P59" s="97">
        <f>B59/100*P58</f>
        <v>30</v>
      </c>
      <c r="Q59" s="97">
        <f>B59/100*Q58</f>
        <v>30</v>
      </c>
      <c r="R59" s="100">
        <f>SUM(C59:Q59)</f>
        <v>599.99999999999989</v>
      </c>
      <c r="S59" s="86">
        <f>C59*C57+D59*D57+E59*E57+F59*F57+G59*G57+H59*H57+I59*I57+J59*J57+K59*K57+L57*L59+M57*M59+N57*N59+O59*O57+P57*P59+Q57*Q59</f>
        <v>937.34399999999994</v>
      </c>
      <c r="T59" s="43">
        <f>B59/100*T58</f>
        <v>7.5</v>
      </c>
      <c r="U59" s="43">
        <f>B59/100*U58</f>
        <v>42</v>
      </c>
      <c r="V59" s="43">
        <f>B59/100*V58</f>
        <v>6</v>
      </c>
      <c r="W59" s="43">
        <f>B59/100*W58</f>
        <v>7.8000000000000007</v>
      </c>
      <c r="X59" s="43">
        <f>B59/100*X58</f>
        <v>6</v>
      </c>
      <c r="Y59" s="49">
        <f>S59+T59*T57+U59*U57+V59*V57+W59*W57+X59*X57</f>
        <v>1063.5840000000001</v>
      </c>
      <c r="Z59" s="9">
        <f>Y59*Z57+Y59</f>
        <v>1169.9424000000001</v>
      </c>
    </row>
    <row r="60" spans="1:26" s="39" customFormat="1" ht="7.8">
      <c r="A60" s="191" t="s">
        <v>144</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3"/>
    </row>
    <row r="61" spans="1:26" ht="12.6" customHeight="1">
      <c r="A61" s="205" t="s">
        <v>134</v>
      </c>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row>
    <row r="62" spans="1:26">
      <c r="A62" s="212" t="s">
        <v>0</v>
      </c>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3"/>
    </row>
    <row r="63" spans="1:26" ht="30">
      <c r="A63" s="213" t="s">
        <v>145</v>
      </c>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5"/>
    </row>
    <row r="64" spans="1:26">
      <c r="A64" s="12" t="s">
        <v>2</v>
      </c>
      <c r="B64" s="216" t="s">
        <v>121</v>
      </c>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22"/>
    </row>
    <row r="65" spans="1:26">
      <c r="A65" s="12" t="s">
        <v>6</v>
      </c>
      <c r="B65" s="203" t="s">
        <v>123</v>
      </c>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17"/>
    </row>
    <row r="66" spans="1:26" ht="27.6">
      <c r="A66" s="12" t="s">
        <v>124</v>
      </c>
      <c r="B66" s="41" t="s">
        <v>125</v>
      </c>
      <c r="C66" s="92" t="s">
        <v>9</v>
      </c>
      <c r="D66" s="92" t="s">
        <v>11</v>
      </c>
      <c r="E66" s="92" t="s">
        <v>126</v>
      </c>
      <c r="F66" s="92" t="s">
        <v>127</v>
      </c>
      <c r="G66" s="92" t="s">
        <v>14</v>
      </c>
      <c r="H66" s="92" t="s">
        <v>13</v>
      </c>
      <c r="I66" s="98" t="s">
        <v>128</v>
      </c>
      <c r="J66" s="98" t="s">
        <v>24</v>
      </c>
      <c r="K66" s="98" t="s">
        <v>129</v>
      </c>
      <c r="L66" s="98" t="s">
        <v>130</v>
      </c>
      <c r="M66" s="98" t="s">
        <v>131</v>
      </c>
      <c r="N66" s="98" t="s">
        <v>61</v>
      </c>
      <c r="O66" s="92" t="s">
        <v>18</v>
      </c>
      <c r="P66" s="92" t="s">
        <v>132</v>
      </c>
      <c r="Q66" s="92" t="s">
        <v>19</v>
      </c>
      <c r="R66" s="92" t="s">
        <v>26</v>
      </c>
      <c r="S66" s="92" t="s">
        <v>27</v>
      </c>
      <c r="T66" s="92" t="s">
        <v>93</v>
      </c>
      <c r="U66" s="92" t="s">
        <v>94</v>
      </c>
      <c r="V66" s="92" t="s">
        <v>95</v>
      </c>
      <c r="W66" s="92" t="s">
        <v>96</v>
      </c>
      <c r="X66" s="98" t="s">
        <v>97</v>
      </c>
      <c r="Y66" s="92" t="s">
        <v>33</v>
      </c>
      <c r="Z66" s="101" t="s">
        <v>34</v>
      </c>
    </row>
    <row r="67" spans="1:26">
      <c r="A67" s="223" t="s">
        <v>98</v>
      </c>
      <c r="B67" s="93" t="s">
        <v>36</v>
      </c>
      <c r="C67" s="94">
        <v>1.4</v>
      </c>
      <c r="D67" s="94">
        <v>1.1000000000000001</v>
      </c>
      <c r="E67" s="94">
        <v>1.4</v>
      </c>
      <c r="F67" s="94">
        <v>1</v>
      </c>
      <c r="G67" s="94">
        <v>6.5</v>
      </c>
      <c r="H67" s="94">
        <v>5</v>
      </c>
      <c r="I67" s="94">
        <v>4</v>
      </c>
      <c r="J67" s="94">
        <v>1.65</v>
      </c>
      <c r="K67" s="94">
        <v>2.8</v>
      </c>
      <c r="L67" s="99">
        <v>4</v>
      </c>
      <c r="M67" s="99">
        <v>1.8</v>
      </c>
      <c r="N67" s="99">
        <v>0.6</v>
      </c>
      <c r="O67" s="94">
        <v>1.78</v>
      </c>
      <c r="P67" s="94">
        <v>2</v>
      </c>
      <c r="Q67" s="94">
        <v>2.5</v>
      </c>
      <c r="R67" s="94"/>
      <c r="S67" s="94"/>
      <c r="T67" s="94">
        <v>1.2</v>
      </c>
      <c r="U67" s="94">
        <v>0.5</v>
      </c>
      <c r="V67" s="94">
        <v>10</v>
      </c>
      <c r="W67" s="94">
        <v>0.8</v>
      </c>
      <c r="X67" s="94">
        <v>5</v>
      </c>
      <c r="Y67" s="94"/>
      <c r="Z67" s="94">
        <v>0.1</v>
      </c>
    </row>
    <row r="68" spans="1:26">
      <c r="A68" s="201"/>
      <c r="B68" s="95" t="s">
        <v>37</v>
      </c>
      <c r="C68" s="96">
        <v>21</v>
      </c>
      <c r="D68" s="96">
        <v>15</v>
      </c>
      <c r="E68" s="96">
        <v>36</v>
      </c>
      <c r="F68" s="96">
        <v>10</v>
      </c>
      <c r="G68" s="96">
        <v>0.5</v>
      </c>
      <c r="H68" s="96">
        <v>0.5</v>
      </c>
      <c r="I68" s="96">
        <v>4</v>
      </c>
      <c r="J68" s="96">
        <v>0.4</v>
      </c>
      <c r="K68" s="96">
        <v>0.4</v>
      </c>
      <c r="L68" s="96">
        <v>0.3</v>
      </c>
      <c r="M68" s="96">
        <v>1</v>
      </c>
      <c r="N68" s="96">
        <v>0.6</v>
      </c>
      <c r="O68" s="96">
        <v>0.3</v>
      </c>
      <c r="P68" s="96">
        <v>5</v>
      </c>
      <c r="Q68" s="96">
        <v>5</v>
      </c>
      <c r="R68" s="96">
        <f>SUM(C68:Q68)</f>
        <v>100</v>
      </c>
      <c r="S68" s="86">
        <f>C68*C67+D68*D67+E68*E67+F68*F67+G68*G67+H68*H67+I68*I67+J68*J67+K68*K67+L67*L68+M67*M68+N67*N68+O68*O67+P67*P68+Q67*Q68</f>
        <v>156.22400000000002</v>
      </c>
      <c r="T68" s="85">
        <v>1.25</v>
      </c>
      <c r="U68" s="85">
        <v>7</v>
      </c>
      <c r="V68" s="85">
        <v>1</v>
      </c>
      <c r="W68" s="85">
        <v>1.3</v>
      </c>
      <c r="X68" s="85">
        <v>1</v>
      </c>
      <c r="Y68" s="49">
        <f>S68+T68*T67+U68*U67+V68*V67+W68*W67+X68*X67</f>
        <v>177.26400000000001</v>
      </c>
      <c r="Z68" s="103">
        <f>Y68*Z67+Y68</f>
        <v>194.99040000000002</v>
      </c>
    </row>
    <row r="69" spans="1:26">
      <c r="A69" s="12" t="s">
        <v>38</v>
      </c>
      <c r="B69" s="35">
        <v>700</v>
      </c>
      <c r="C69" s="97">
        <f>B69/100*C68</f>
        <v>147</v>
      </c>
      <c r="D69" s="97">
        <f>B69/100*D68</f>
        <v>105</v>
      </c>
      <c r="E69" s="97">
        <f>B69/100*E68</f>
        <v>252</v>
      </c>
      <c r="F69" s="97">
        <f>B69/100*F68</f>
        <v>70</v>
      </c>
      <c r="G69" s="97">
        <f>B69/100*G68</f>
        <v>3.5</v>
      </c>
      <c r="H69" s="97">
        <f>B69/100*H68</f>
        <v>3.5</v>
      </c>
      <c r="I69" s="97">
        <f>B69/100*I68</f>
        <v>28</v>
      </c>
      <c r="J69" s="97">
        <f>B69/100*J68</f>
        <v>2.8000000000000003</v>
      </c>
      <c r="K69" s="97">
        <f>B69/100*K68</f>
        <v>2.8000000000000003</v>
      </c>
      <c r="L69" s="97">
        <f>B69/100*L68</f>
        <v>2.1</v>
      </c>
      <c r="M69" s="97">
        <f>B69/100*M68</f>
        <v>7</v>
      </c>
      <c r="N69" s="97">
        <f>B69/100*N68</f>
        <v>4.2</v>
      </c>
      <c r="O69" s="97">
        <f>B69/100*O68</f>
        <v>2.1</v>
      </c>
      <c r="P69" s="97">
        <f>B69/100*P68</f>
        <v>35</v>
      </c>
      <c r="Q69" s="97">
        <f>B69/100*Q68</f>
        <v>35</v>
      </c>
      <c r="R69" s="100">
        <f>SUM(C69:Q69)</f>
        <v>700</v>
      </c>
      <c r="S69" s="86">
        <f>C69*C67+D69*D67+E69*E67+F69*F67+G69*G67+H69*H67+I69*I67+J69*J67+K69*K67+L67*L69+M67*M69+N67*N69+O69*O67+P67*P69+Q67*Q69</f>
        <v>1093.568</v>
      </c>
      <c r="T69" s="43">
        <f>B69/100*T68</f>
        <v>8.75</v>
      </c>
      <c r="U69" s="43">
        <f>B69/100*U68</f>
        <v>49</v>
      </c>
      <c r="V69" s="43">
        <f>B69/100*V68</f>
        <v>7</v>
      </c>
      <c r="W69" s="43">
        <f>B69/100*W68</f>
        <v>9.1</v>
      </c>
      <c r="X69" s="43">
        <f>B69/100*X68</f>
        <v>7</v>
      </c>
      <c r="Y69" s="49">
        <f>S69+T69*T67+U69*U67+V69*V67+W69*W67+X69*X67</f>
        <v>1240.848</v>
      </c>
      <c r="Z69" s="9">
        <f>Y69*Z67+Y69</f>
        <v>1364.9328</v>
      </c>
    </row>
    <row r="70" spans="1:26" s="39" customFormat="1" ht="7.8">
      <c r="A70" s="191" t="s">
        <v>146</v>
      </c>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3"/>
    </row>
    <row r="71" spans="1:26" ht="12.6" customHeight="1">
      <c r="A71" s="205" t="s">
        <v>134</v>
      </c>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row>
    <row r="72" spans="1:26">
      <c r="A72" s="212" t="s">
        <v>0</v>
      </c>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3"/>
    </row>
    <row r="73" spans="1:26" ht="30">
      <c r="A73" s="213" t="s">
        <v>147</v>
      </c>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5"/>
    </row>
    <row r="74" spans="1:26">
      <c r="A74" s="12" t="s">
        <v>2</v>
      </c>
      <c r="B74" s="216" t="s">
        <v>121</v>
      </c>
      <c r="C74" s="216"/>
      <c r="D74" s="216"/>
      <c r="E74" s="216"/>
      <c r="F74" s="216"/>
      <c r="G74" s="216"/>
      <c r="H74" s="216"/>
      <c r="I74" s="216"/>
      <c r="J74" s="216"/>
      <c r="K74" s="216"/>
      <c r="L74" s="216"/>
      <c r="M74" s="216"/>
      <c r="N74" s="216"/>
      <c r="O74" s="216"/>
      <c r="P74" s="216"/>
      <c r="Q74" s="216"/>
      <c r="R74" s="216"/>
      <c r="S74" s="216"/>
      <c r="T74" s="216"/>
      <c r="U74" s="216"/>
      <c r="V74" s="216"/>
      <c r="W74" s="216"/>
      <c r="X74" s="216"/>
      <c r="Y74" s="216"/>
      <c r="Z74" s="222"/>
    </row>
    <row r="75" spans="1:26">
      <c r="A75" s="12" t="s">
        <v>6</v>
      </c>
      <c r="B75" s="203" t="s">
        <v>123</v>
      </c>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17"/>
    </row>
    <row r="76" spans="1:26" ht="27.6">
      <c r="A76" s="12" t="s">
        <v>124</v>
      </c>
      <c r="B76" s="41" t="s">
        <v>125</v>
      </c>
      <c r="C76" s="92" t="s">
        <v>9</v>
      </c>
      <c r="D76" s="92" t="s">
        <v>11</v>
      </c>
      <c r="E76" s="92" t="s">
        <v>126</v>
      </c>
      <c r="F76" s="92" t="s">
        <v>127</v>
      </c>
      <c r="G76" s="92" t="s">
        <v>14</v>
      </c>
      <c r="H76" s="92" t="s">
        <v>13</v>
      </c>
      <c r="I76" s="98" t="s">
        <v>128</v>
      </c>
      <c r="J76" s="98" t="s">
        <v>24</v>
      </c>
      <c r="K76" s="98" t="s">
        <v>129</v>
      </c>
      <c r="L76" s="98" t="s">
        <v>130</v>
      </c>
      <c r="M76" s="98" t="s">
        <v>131</v>
      </c>
      <c r="N76" s="98" t="s">
        <v>61</v>
      </c>
      <c r="O76" s="92" t="s">
        <v>18</v>
      </c>
      <c r="P76" s="92" t="s">
        <v>132</v>
      </c>
      <c r="Q76" s="92" t="s">
        <v>19</v>
      </c>
      <c r="R76" s="92" t="s">
        <v>26</v>
      </c>
      <c r="S76" s="92" t="s">
        <v>27</v>
      </c>
      <c r="T76" s="92" t="s">
        <v>93</v>
      </c>
      <c r="U76" s="92" t="s">
        <v>94</v>
      </c>
      <c r="V76" s="92" t="s">
        <v>95</v>
      </c>
      <c r="W76" s="92" t="s">
        <v>96</v>
      </c>
      <c r="X76" s="98" t="s">
        <v>97</v>
      </c>
      <c r="Y76" s="92" t="s">
        <v>33</v>
      </c>
      <c r="Z76" s="101" t="s">
        <v>34</v>
      </c>
    </row>
    <row r="77" spans="1:26">
      <c r="A77" s="223" t="s">
        <v>98</v>
      </c>
      <c r="B77" s="93" t="s">
        <v>36</v>
      </c>
      <c r="C77" s="94">
        <v>1.4</v>
      </c>
      <c r="D77" s="94">
        <v>1.1000000000000001</v>
      </c>
      <c r="E77" s="94">
        <v>1.4</v>
      </c>
      <c r="F77" s="94">
        <v>1</v>
      </c>
      <c r="G77" s="94">
        <v>6.5</v>
      </c>
      <c r="H77" s="94">
        <v>5</v>
      </c>
      <c r="I77" s="94">
        <v>4</v>
      </c>
      <c r="J77" s="94">
        <v>1.65</v>
      </c>
      <c r="K77" s="94">
        <v>2.8</v>
      </c>
      <c r="L77" s="99">
        <v>4</v>
      </c>
      <c r="M77" s="99">
        <v>1.8</v>
      </c>
      <c r="N77" s="99">
        <v>0.6</v>
      </c>
      <c r="O77" s="94">
        <v>1.78</v>
      </c>
      <c r="P77" s="94">
        <v>2</v>
      </c>
      <c r="Q77" s="94">
        <v>2.5</v>
      </c>
      <c r="R77" s="94"/>
      <c r="S77" s="94"/>
      <c r="T77" s="94">
        <v>1.2</v>
      </c>
      <c r="U77" s="94">
        <v>0.5</v>
      </c>
      <c r="V77" s="94">
        <v>10</v>
      </c>
      <c r="W77" s="94">
        <v>0.8</v>
      </c>
      <c r="X77" s="94">
        <v>5</v>
      </c>
      <c r="Y77" s="94"/>
      <c r="Z77" s="94">
        <v>0.1</v>
      </c>
    </row>
    <row r="78" spans="1:26">
      <c r="A78" s="201"/>
      <c r="B78" s="95" t="s">
        <v>37</v>
      </c>
      <c r="C78" s="96">
        <v>21</v>
      </c>
      <c r="D78" s="96">
        <v>15</v>
      </c>
      <c r="E78" s="96">
        <v>36</v>
      </c>
      <c r="F78" s="96">
        <v>10</v>
      </c>
      <c r="G78" s="96">
        <v>0.5</v>
      </c>
      <c r="H78" s="96">
        <v>0.5</v>
      </c>
      <c r="I78" s="96">
        <v>4</v>
      </c>
      <c r="J78" s="96">
        <v>0.4</v>
      </c>
      <c r="K78" s="96">
        <v>0.4</v>
      </c>
      <c r="L78" s="96">
        <v>0.3</v>
      </c>
      <c r="M78" s="96">
        <v>1</v>
      </c>
      <c r="N78" s="96">
        <v>0.6</v>
      </c>
      <c r="O78" s="96">
        <v>0.3</v>
      </c>
      <c r="P78" s="96">
        <v>5</v>
      </c>
      <c r="Q78" s="96">
        <v>5</v>
      </c>
      <c r="R78" s="96">
        <f>SUM(C78:Q78)</f>
        <v>100</v>
      </c>
      <c r="S78" s="86">
        <f>C78*C77+D78*D77+E78*E77+F78*F77+G78*G77+H78*H77+I78*I77+J78*J77+K78*K77+L77*L78+M77*M78+N77*N78+O78*O77+P77*P78+Q77*Q78</f>
        <v>156.22400000000002</v>
      </c>
      <c r="T78" s="85">
        <v>1.25</v>
      </c>
      <c r="U78" s="85">
        <v>7</v>
      </c>
      <c r="V78" s="85">
        <v>1</v>
      </c>
      <c r="W78" s="85">
        <v>1.3</v>
      </c>
      <c r="X78" s="85">
        <v>1</v>
      </c>
      <c r="Y78" s="49">
        <f>S78+T78*T77+U78*U77+V78*V77+W78*W77+X78*X77</f>
        <v>177.26400000000001</v>
      </c>
      <c r="Z78" s="103">
        <f>Y78*Z77+Y78</f>
        <v>194.99040000000002</v>
      </c>
    </row>
    <row r="79" spans="1:26">
      <c r="A79" s="12" t="s">
        <v>38</v>
      </c>
      <c r="B79" s="35">
        <v>800</v>
      </c>
      <c r="C79" s="97">
        <f>B79/100*C78</f>
        <v>168</v>
      </c>
      <c r="D79" s="97">
        <f>B79/100*D78</f>
        <v>120</v>
      </c>
      <c r="E79" s="97">
        <f>B79/100*E78</f>
        <v>288</v>
      </c>
      <c r="F79" s="97">
        <f>B79/100*F78</f>
        <v>80</v>
      </c>
      <c r="G79" s="97">
        <f>B79/100*G78</f>
        <v>4</v>
      </c>
      <c r="H79" s="97">
        <f>B79/100*H78</f>
        <v>4</v>
      </c>
      <c r="I79" s="97">
        <f>B79/100*I78</f>
        <v>32</v>
      </c>
      <c r="J79" s="97">
        <f>B79/100*J78</f>
        <v>3.2</v>
      </c>
      <c r="K79" s="97">
        <f>B79/100*K78</f>
        <v>3.2</v>
      </c>
      <c r="L79" s="97">
        <f>B79/100*L78</f>
        <v>2.4</v>
      </c>
      <c r="M79" s="97">
        <f>B79/100*M78</f>
        <v>8</v>
      </c>
      <c r="N79" s="97">
        <f>B79/100*N78</f>
        <v>4.8</v>
      </c>
      <c r="O79" s="97">
        <f>B79/100*O78</f>
        <v>2.4</v>
      </c>
      <c r="P79" s="97">
        <f>B79/100*P78</f>
        <v>40</v>
      </c>
      <c r="Q79" s="97">
        <f>B79/100*Q78</f>
        <v>40</v>
      </c>
      <c r="R79" s="100">
        <f>SUM(C79:Q79)</f>
        <v>800</v>
      </c>
      <c r="S79" s="86">
        <f>C79*C77+D79*D77+E79*E77+F79*F77+G79*G77+H79*H77+I79*I77+J79*J77+K79*K77+L77*L79+M77*M79+N77*N79+O79*O77+P77*P79+Q77*Q79</f>
        <v>1249.7920000000001</v>
      </c>
      <c r="T79" s="43">
        <f>B79/100*T78</f>
        <v>10</v>
      </c>
      <c r="U79" s="43">
        <f>B79/100*U78</f>
        <v>56</v>
      </c>
      <c r="V79" s="43">
        <f>B79/100*V78</f>
        <v>8</v>
      </c>
      <c r="W79" s="43">
        <f>B79/100*W78</f>
        <v>10.4</v>
      </c>
      <c r="X79" s="43">
        <f>B79/100*X78</f>
        <v>8</v>
      </c>
      <c r="Y79" s="49">
        <f>S79+T79*T77+U79*U77+V79*V77+W79*W77+X79*X77</f>
        <v>1418.1120000000001</v>
      </c>
      <c r="Z79" s="9">
        <f>Y79*Z77+Y79</f>
        <v>1559.9232000000002</v>
      </c>
    </row>
    <row r="80" spans="1:26" s="39" customFormat="1" ht="7.8">
      <c r="A80" s="191" t="s">
        <v>148</v>
      </c>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3"/>
    </row>
  </sheetData>
  <mergeCells count="56">
    <mergeCell ref="B74:Z74"/>
    <mergeCell ref="B75:Z75"/>
    <mergeCell ref="A80:Z80"/>
    <mergeCell ref="A7:A8"/>
    <mergeCell ref="A17:A18"/>
    <mergeCell ref="A27:A28"/>
    <mergeCell ref="A37:A38"/>
    <mergeCell ref="A47:A48"/>
    <mergeCell ref="A57:A58"/>
    <mergeCell ref="A67:A68"/>
    <mergeCell ref="A77:A78"/>
    <mergeCell ref="B65:Z65"/>
    <mergeCell ref="A70:Z70"/>
    <mergeCell ref="A71:Z71"/>
    <mergeCell ref="A72:Z72"/>
    <mergeCell ref="A73:Z73"/>
    <mergeCell ref="A60:Z60"/>
    <mergeCell ref="A61:Z61"/>
    <mergeCell ref="A62:Z62"/>
    <mergeCell ref="A63:Z63"/>
    <mergeCell ref="B64:Z64"/>
    <mergeCell ref="A51:Z51"/>
    <mergeCell ref="A52:Z52"/>
    <mergeCell ref="A53:Z53"/>
    <mergeCell ref="B54:Z54"/>
    <mergeCell ref="B55:Z55"/>
    <mergeCell ref="A42:Z42"/>
    <mergeCell ref="A43:Z43"/>
    <mergeCell ref="B44:Z44"/>
    <mergeCell ref="B45:Z45"/>
    <mergeCell ref="A50:Z50"/>
    <mergeCell ref="A33:Z33"/>
    <mergeCell ref="B34:Z34"/>
    <mergeCell ref="B35:Z35"/>
    <mergeCell ref="A40:Z40"/>
    <mergeCell ref="A41:Z41"/>
    <mergeCell ref="B24:Z24"/>
    <mergeCell ref="B25:Z25"/>
    <mergeCell ref="A30:Z30"/>
    <mergeCell ref="A31:Z31"/>
    <mergeCell ref="A32:Z32"/>
    <mergeCell ref="B15:Z15"/>
    <mergeCell ref="A20:Z20"/>
    <mergeCell ref="A21:Z21"/>
    <mergeCell ref="A22:Z22"/>
    <mergeCell ref="A23:Z23"/>
    <mergeCell ref="A10:Z10"/>
    <mergeCell ref="A11:Z11"/>
    <mergeCell ref="A12:Z12"/>
    <mergeCell ref="A13:Z13"/>
    <mergeCell ref="B14:Z14"/>
    <mergeCell ref="A1:Z1"/>
    <mergeCell ref="A2:Z2"/>
    <mergeCell ref="B3:Z3"/>
    <mergeCell ref="B4:Z4"/>
    <mergeCell ref="B5:Z5"/>
  </mergeCells>
  <phoneticPr fontId="31" type="noConversion"/>
  <pageMargins left="0.196850393700787" right="0.196850393700787" top="0.196850393700787" bottom="0.196850393700787" header="0.511811023622047" footer="0.31496062992126"/>
  <pageSetup paperSize="9" scale="67"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6" workbookViewId="0">
      <selection activeCell="F10" sqref="F10"/>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224" t="s">
        <v>149</v>
      </c>
      <c r="B2" s="224"/>
      <c r="C2" s="224"/>
      <c r="D2" s="224"/>
      <c r="E2" s="224"/>
      <c r="F2" s="224"/>
      <c r="G2" s="224"/>
      <c r="H2" s="224"/>
      <c r="I2" s="224"/>
      <c r="J2" s="224"/>
      <c r="K2" s="224"/>
      <c r="L2" s="224"/>
      <c r="M2" s="224"/>
      <c r="N2" s="224"/>
      <c r="O2" s="224"/>
      <c r="P2" s="224"/>
      <c r="Q2" s="224"/>
      <c r="R2" s="224"/>
      <c r="S2" s="224"/>
    </row>
    <row r="3" spans="1:19" ht="62.25" customHeight="1"/>
    <row r="4" spans="1:19" s="58" customFormat="1" ht="7.8">
      <c r="A4" s="225" t="s">
        <v>0</v>
      </c>
      <c r="B4" s="226"/>
      <c r="C4" s="226"/>
      <c r="D4" s="226"/>
      <c r="E4" s="226"/>
      <c r="F4" s="226"/>
      <c r="G4" s="226"/>
      <c r="H4" s="226"/>
      <c r="I4" s="226"/>
      <c r="J4" s="226"/>
      <c r="K4" s="226"/>
      <c r="L4" s="226"/>
      <c r="M4" s="226"/>
      <c r="N4" s="226"/>
      <c r="O4" s="226"/>
      <c r="P4" s="226"/>
      <c r="Q4" s="226"/>
      <c r="R4" s="226"/>
      <c r="S4" s="227"/>
    </row>
    <row r="5" spans="1:19" ht="28.2" customHeight="1">
      <c r="A5" s="184" t="s">
        <v>150</v>
      </c>
      <c r="B5" s="185"/>
      <c r="C5" s="185"/>
      <c r="D5" s="185"/>
      <c r="E5" s="185"/>
      <c r="F5" s="185"/>
      <c r="G5" s="185"/>
      <c r="H5" s="185"/>
      <c r="I5" s="185"/>
      <c r="J5" s="185"/>
      <c r="K5" s="185"/>
      <c r="L5" s="185"/>
      <c r="M5" s="185"/>
      <c r="N5" s="185"/>
      <c r="O5" s="185"/>
      <c r="P5" s="185"/>
      <c r="Q5" s="185"/>
      <c r="R5" s="185"/>
      <c r="S5" s="186"/>
    </row>
    <row r="6" spans="1:19" ht="15.6" customHeight="1">
      <c r="A6" s="12" t="s">
        <v>2</v>
      </c>
      <c r="B6" s="189" t="s">
        <v>151</v>
      </c>
      <c r="C6" s="187"/>
      <c r="D6" s="187"/>
      <c r="E6" s="187"/>
      <c r="F6" s="187"/>
      <c r="G6" s="187"/>
      <c r="H6" s="187"/>
      <c r="I6" s="187"/>
      <c r="J6" s="187"/>
      <c r="K6" s="187"/>
      <c r="L6" s="187"/>
      <c r="M6" s="187"/>
      <c r="N6" s="187"/>
      <c r="O6" s="187"/>
      <c r="P6" s="187"/>
      <c r="Q6" s="187"/>
      <c r="R6" s="187"/>
      <c r="S6" s="188"/>
    </row>
    <row r="7" spans="1:19" ht="48" customHeight="1">
      <c r="A7" s="12" t="s">
        <v>4</v>
      </c>
      <c r="B7" s="228" t="s">
        <v>152</v>
      </c>
      <c r="C7" s="228"/>
      <c r="D7" s="228"/>
      <c r="E7" s="228"/>
      <c r="F7" s="228"/>
      <c r="G7" s="228"/>
      <c r="H7" s="228"/>
      <c r="I7" s="228"/>
      <c r="J7" s="228"/>
      <c r="K7" s="228"/>
      <c r="L7" s="228"/>
      <c r="M7" s="228"/>
      <c r="N7" s="228"/>
      <c r="O7" s="228"/>
      <c r="P7" s="228"/>
      <c r="Q7" s="228"/>
      <c r="R7" s="228"/>
      <c r="S7" s="229"/>
    </row>
    <row r="8" spans="1:19" ht="45.6" customHeight="1">
      <c r="A8" s="12" t="s">
        <v>6</v>
      </c>
      <c r="B8" s="189" t="s">
        <v>153</v>
      </c>
      <c r="C8" s="187"/>
      <c r="D8" s="187"/>
      <c r="E8" s="187"/>
      <c r="F8" s="187"/>
      <c r="G8" s="187"/>
      <c r="H8" s="187"/>
      <c r="I8" s="187"/>
      <c r="J8" s="187"/>
      <c r="K8" s="187"/>
      <c r="L8" s="187"/>
      <c r="M8" s="187"/>
      <c r="N8" s="187"/>
      <c r="O8" s="187"/>
      <c r="P8" s="187"/>
      <c r="Q8" s="187"/>
      <c r="R8" s="187"/>
      <c r="S8" s="188"/>
    </row>
    <row r="9" spans="1:19" ht="22.8">
      <c r="A9" s="59"/>
      <c r="B9" s="5"/>
      <c r="C9" s="3" t="s">
        <v>9</v>
      </c>
      <c r="D9" s="3" t="s">
        <v>10</v>
      </c>
      <c r="E9" s="3" t="s">
        <v>59</v>
      </c>
      <c r="F9" s="3" t="s">
        <v>154</v>
      </c>
      <c r="G9" s="3" t="s">
        <v>19</v>
      </c>
      <c r="H9" s="3" t="s">
        <v>17</v>
      </c>
      <c r="I9" s="3" t="s">
        <v>127</v>
      </c>
      <c r="J9" s="3" t="s">
        <v>25</v>
      </c>
      <c r="K9" s="3" t="s">
        <v>155</v>
      </c>
      <c r="L9" s="3" t="s">
        <v>156</v>
      </c>
      <c r="M9" s="6" t="s">
        <v>93</v>
      </c>
      <c r="N9" s="6" t="s">
        <v>94</v>
      </c>
      <c r="O9" s="6" t="s">
        <v>95</v>
      </c>
      <c r="P9" s="6" t="s">
        <v>96</v>
      </c>
      <c r="Q9" s="76" t="s">
        <v>97</v>
      </c>
      <c r="R9" s="6" t="s">
        <v>33</v>
      </c>
      <c r="S9" s="50" t="s">
        <v>34</v>
      </c>
    </row>
    <row r="10" spans="1:19" s="11" customFormat="1">
      <c r="A10" s="201" t="s">
        <v>157</v>
      </c>
      <c r="B10" s="5" t="s">
        <v>36</v>
      </c>
      <c r="C10" s="60">
        <v>1.4</v>
      </c>
      <c r="D10" s="60">
        <v>2</v>
      </c>
      <c r="E10" s="60">
        <v>1</v>
      </c>
      <c r="F10" s="60">
        <v>1</v>
      </c>
      <c r="G10" s="60">
        <v>2.5</v>
      </c>
      <c r="H10" s="60">
        <v>6.4</v>
      </c>
      <c r="I10" s="60">
        <v>1</v>
      </c>
      <c r="J10" s="60">
        <v>1.6</v>
      </c>
      <c r="K10" s="60"/>
      <c r="L10" s="60"/>
      <c r="M10" s="68">
        <v>1.2</v>
      </c>
      <c r="N10" s="68">
        <v>0.5</v>
      </c>
      <c r="O10" s="68">
        <v>10</v>
      </c>
      <c r="P10" s="68">
        <v>0.8</v>
      </c>
      <c r="Q10" s="68">
        <v>5</v>
      </c>
      <c r="R10" s="68"/>
      <c r="S10" s="77">
        <v>0.1</v>
      </c>
    </row>
    <row r="11" spans="1:19">
      <c r="A11" s="201"/>
      <c r="B11" s="3" t="s">
        <v>37</v>
      </c>
      <c r="C11" s="3">
        <v>73</v>
      </c>
      <c r="D11" s="3">
        <v>16.399999999999999</v>
      </c>
      <c r="E11" s="3">
        <v>1.3</v>
      </c>
      <c r="F11" s="3">
        <v>0.2</v>
      </c>
      <c r="G11" s="3">
        <v>2</v>
      </c>
      <c r="H11" s="3">
        <v>0.1</v>
      </c>
      <c r="I11" s="3">
        <v>2</v>
      </c>
      <c r="J11" s="3">
        <v>5</v>
      </c>
      <c r="K11" s="3">
        <f>SUM(C11:J11)</f>
        <v>100</v>
      </c>
      <c r="L11" s="3">
        <f>C11*C10+D11*D10+E11*E10+F11*F10+G11*G10+H11*H10+I10*I11+J10*J11</f>
        <v>152.13999999999999</v>
      </c>
      <c r="M11" s="69">
        <v>1.25</v>
      </c>
      <c r="N11" s="69">
        <v>7</v>
      </c>
      <c r="O11" s="69">
        <v>1</v>
      </c>
      <c r="P11" s="69">
        <v>1.3</v>
      </c>
      <c r="Q11" s="69">
        <v>1</v>
      </c>
      <c r="R11" s="70">
        <f>L11+M11*M10+N11*N10+O11*O10+P11*P10+Q11*Q10</f>
        <v>173.17999999999998</v>
      </c>
      <c r="S11" s="52">
        <f>R11*S10+R11</f>
        <v>190.49799999999999</v>
      </c>
    </row>
    <row r="12" spans="1:19">
      <c r="A12" s="12" t="s">
        <v>38</v>
      </c>
      <c r="B12" s="5">
        <v>2</v>
      </c>
      <c r="C12" s="5">
        <f>B12/100*C11</f>
        <v>1.46</v>
      </c>
      <c r="D12" s="5">
        <f>B12/100*D11</f>
        <v>0.32799999999999996</v>
      </c>
      <c r="E12" s="5">
        <f>B12/100*E11</f>
        <v>2.6000000000000002E-2</v>
      </c>
      <c r="F12" s="5">
        <f>B12/100*F11</f>
        <v>4.0000000000000001E-3</v>
      </c>
      <c r="G12" s="5">
        <f>B12/100*G11</f>
        <v>0.04</v>
      </c>
      <c r="H12" s="5">
        <f>B12/100*H11</f>
        <v>2E-3</v>
      </c>
      <c r="I12" s="5">
        <f>B12/100*I11</f>
        <v>0.04</v>
      </c>
      <c r="J12" s="5">
        <f>B12/100*J11</f>
        <v>0.1</v>
      </c>
      <c r="K12" s="8">
        <f>SUM(C12:J12)</f>
        <v>2</v>
      </c>
      <c r="L12" s="8">
        <f>C12*C10+D12*D10+E12*E10+F12*F10+G12*G10+H12*H10+I10*I12+J10*J12</f>
        <v>3.0428000000000002</v>
      </c>
      <c r="M12" s="70">
        <f>B12/100*M11</f>
        <v>2.5000000000000001E-2</v>
      </c>
      <c r="N12" s="70">
        <f>B12/100*N11</f>
        <v>0.14000000000000001</v>
      </c>
      <c r="O12" s="70">
        <f>B12/100*O11</f>
        <v>0.02</v>
      </c>
      <c r="P12" s="70">
        <f>B12/100*P11</f>
        <v>2.6000000000000002E-2</v>
      </c>
      <c r="Q12" s="70">
        <f>B12/100*Q11</f>
        <v>0.02</v>
      </c>
      <c r="R12" s="70">
        <f>L12+M12*M10+N12*N10+O12*O10+P12*P10+Q12*Q10</f>
        <v>3.4636</v>
      </c>
      <c r="S12" s="53">
        <f>R12*S10+R12</f>
        <v>3.8099600000000002</v>
      </c>
    </row>
    <row r="13" spans="1:19">
      <c r="A13" s="12" t="s">
        <v>158</v>
      </c>
      <c r="B13" s="5">
        <v>100</v>
      </c>
      <c r="C13" s="5"/>
      <c r="D13" s="5">
        <f>B13/100*D12</f>
        <v>0.32799999999999996</v>
      </c>
      <c r="E13" s="5">
        <f>B13/100*E12</f>
        <v>2.6000000000000002E-2</v>
      </c>
      <c r="F13" s="5">
        <f>B13/100*F12</f>
        <v>4.0000000000000001E-3</v>
      </c>
      <c r="G13" s="5">
        <f>B13/100*G12</f>
        <v>0.04</v>
      </c>
      <c r="H13" s="5">
        <f>B13/100*H12</f>
        <v>2E-3</v>
      </c>
      <c r="I13" s="5">
        <f>B13/100*I12</f>
        <v>0.04</v>
      </c>
      <c r="J13" s="5">
        <f>B13/100*J12</f>
        <v>0.1</v>
      </c>
      <c r="K13" s="8">
        <f>SUM(D13:J13)</f>
        <v>0.53999999999999992</v>
      </c>
      <c r="L13" s="8">
        <f>D13*D10+E13*E10+F13*F10+G13*G10+H13*H10+I13*I10+J10*J13</f>
        <v>0.99880000000000002</v>
      </c>
      <c r="M13" s="70">
        <f>K13/100*M11</f>
        <v>6.7499999999999991E-3</v>
      </c>
      <c r="N13" s="70">
        <f>K13/100*N11</f>
        <v>3.7799999999999993E-2</v>
      </c>
      <c r="O13" s="70">
        <f>K13/100*O11</f>
        <v>5.3999999999999994E-3</v>
      </c>
      <c r="P13" s="70">
        <f>K13/100*P11</f>
        <v>7.0199999999999993E-3</v>
      </c>
      <c r="Q13" s="70">
        <f>K13/100*Q11</f>
        <v>5.3999999999999994E-3</v>
      </c>
      <c r="R13" s="70">
        <f>L13+M13*M10+N13*N10+O13*O10+P13*P10+Q13*Q10</f>
        <v>1.1124160000000001</v>
      </c>
      <c r="S13" s="53">
        <f>R13*S10+R13</f>
        <v>1.2236576000000001</v>
      </c>
    </row>
    <row r="14" spans="1:19" s="58" customFormat="1" ht="6" customHeight="1">
      <c r="A14" s="61"/>
      <c r="B14" s="62"/>
      <c r="C14" s="62"/>
      <c r="D14" s="62"/>
      <c r="E14" s="62"/>
      <c r="F14" s="62"/>
      <c r="G14" s="62"/>
      <c r="H14" s="62"/>
      <c r="I14" s="62"/>
      <c r="J14" s="62"/>
      <c r="K14" s="62"/>
      <c r="L14" s="62"/>
      <c r="M14" s="71"/>
      <c r="N14" s="71"/>
      <c r="O14" s="71"/>
      <c r="P14" s="71"/>
      <c r="Q14" s="71"/>
      <c r="R14" s="78"/>
      <c r="S14" s="79"/>
    </row>
    <row r="15" spans="1:19" ht="15.6">
      <c r="A15" s="230" t="s">
        <v>159</v>
      </c>
      <c r="B15" s="231"/>
      <c r="C15" s="5"/>
      <c r="D15" s="5">
        <v>22.45</v>
      </c>
      <c r="E15" s="5">
        <v>1.78</v>
      </c>
      <c r="F15" s="5">
        <v>0.27</v>
      </c>
      <c r="G15" s="5">
        <v>2.75</v>
      </c>
      <c r="H15" s="5">
        <v>0.13</v>
      </c>
      <c r="I15" s="5">
        <v>2.75</v>
      </c>
      <c r="J15" s="5">
        <v>6.85</v>
      </c>
      <c r="K15" s="5">
        <f>SUM(D15:J15)</f>
        <v>36.979999999999997</v>
      </c>
      <c r="L15" s="5">
        <f>D15*D10+E15*E10+F15*F10+G15*G10+H15*H10+I15*I10+J10*J15</f>
        <v>68.367000000000004</v>
      </c>
      <c r="M15" s="70">
        <v>1.25</v>
      </c>
      <c r="N15" s="70">
        <v>7</v>
      </c>
      <c r="O15" s="70">
        <v>1</v>
      </c>
      <c r="P15" s="70">
        <v>1.3</v>
      </c>
      <c r="Q15" s="70">
        <v>1</v>
      </c>
      <c r="R15" s="70">
        <f>L15+M15*M10+N15*N10+O15*O10+P10*P15+Q10*Q15</f>
        <v>89.407000000000011</v>
      </c>
      <c r="S15" s="80">
        <f>R15+R15*S10</f>
        <v>98.347700000000017</v>
      </c>
    </row>
    <row r="16" spans="1:19" s="11" customFormat="1">
      <c r="A16" s="12" t="s">
        <v>160</v>
      </c>
      <c r="B16" s="5">
        <v>100</v>
      </c>
      <c r="C16" s="5">
        <f>B16</f>
        <v>100</v>
      </c>
      <c r="D16" s="232" t="s">
        <v>161</v>
      </c>
      <c r="E16" s="232"/>
      <c r="F16" s="64">
        <f>C16/100*37</f>
        <v>37</v>
      </c>
      <c r="G16" s="5" t="s">
        <v>68</v>
      </c>
      <c r="H16" s="5"/>
      <c r="I16" s="5"/>
      <c r="J16" s="5"/>
      <c r="K16" s="8"/>
      <c r="L16" s="8"/>
      <c r="M16" s="70"/>
      <c r="N16" s="70"/>
      <c r="O16" s="70"/>
      <c r="P16" s="70"/>
      <c r="Q16" s="70"/>
      <c r="R16" s="72"/>
      <c r="S16" s="53"/>
    </row>
    <row r="17" spans="1:19">
      <c r="A17" s="65" t="s">
        <v>162</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2">
        <f>B17/100*M11</f>
        <v>0.46250000000000002</v>
      </c>
      <c r="N17" s="72">
        <f>B17/100*N11</f>
        <v>2.59</v>
      </c>
      <c r="O17" s="72">
        <f>B17/100*O11</f>
        <v>0.37</v>
      </c>
      <c r="P17" s="72">
        <f>B17/100*P11</f>
        <v>0.48099999999999998</v>
      </c>
      <c r="Q17" s="72">
        <f>B17/100*Q11</f>
        <v>0.37</v>
      </c>
      <c r="R17" s="72">
        <f>L17+M17*M10+N17*N10+O17*O10+P10*P17+Q10*Q17</f>
        <v>76.151800000000009</v>
      </c>
      <c r="S17" s="81">
        <f>R17+R17*S10</f>
        <v>83.766980000000004</v>
      </c>
    </row>
    <row r="18" spans="1:19" s="58" customFormat="1" ht="7.8">
      <c r="A18" s="233" t="s">
        <v>163</v>
      </c>
      <c r="B18" s="234"/>
      <c r="C18" s="234"/>
      <c r="D18" s="234"/>
      <c r="E18" s="234"/>
      <c r="F18" s="234"/>
      <c r="G18" s="234"/>
      <c r="H18" s="234"/>
      <c r="I18" s="234"/>
      <c r="J18" s="234"/>
      <c r="K18" s="234"/>
      <c r="L18" s="234"/>
      <c r="M18" s="234"/>
      <c r="N18" s="234"/>
      <c r="O18" s="234"/>
      <c r="P18" s="234"/>
      <c r="Q18" s="234"/>
      <c r="R18" s="234"/>
      <c r="S18" s="235"/>
    </row>
    <row r="19" spans="1:19">
      <c r="A19" s="205" t="s">
        <v>164</v>
      </c>
      <c r="B19" s="205"/>
      <c r="C19" s="205"/>
      <c r="D19" s="205"/>
      <c r="E19" s="205"/>
      <c r="F19" s="205"/>
      <c r="G19" s="205"/>
      <c r="H19" s="205"/>
      <c r="I19" s="205"/>
      <c r="J19" s="205"/>
      <c r="K19" s="205"/>
      <c r="L19" s="205"/>
      <c r="M19" s="205"/>
      <c r="N19" s="205"/>
      <c r="O19" s="205"/>
      <c r="P19" s="205"/>
      <c r="Q19" s="205"/>
      <c r="R19" s="205"/>
      <c r="S19" s="205"/>
    </row>
    <row r="20" spans="1:19" s="58" customFormat="1" ht="7.8">
      <c r="A20" s="225" t="s">
        <v>0</v>
      </c>
      <c r="B20" s="226"/>
      <c r="C20" s="226"/>
      <c r="D20" s="226"/>
      <c r="E20" s="226"/>
      <c r="F20" s="226"/>
      <c r="G20" s="226"/>
      <c r="H20" s="226"/>
      <c r="I20" s="226"/>
      <c r="J20" s="226"/>
      <c r="K20" s="226"/>
      <c r="L20" s="226"/>
      <c r="M20" s="226"/>
      <c r="N20" s="226"/>
      <c r="O20" s="226"/>
      <c r="P20" s="226"/>
      <c r="Q20" s="226"/>
      <c r="R20" s="226"/>
      <c r="S20" s="227"/>
    </row>
    <row r="21" spans="1:19" ht="30">
      <c r="A21" s="184" t="s">
        <v>165</v>
      </c>
      <c r="B21" s="185"/>
      <c r="C21" s="185"/>
      <c r="D21" s="185"/>
      <c r="E21" s="185"/>
      <c r="F21" s="185"/>
      <c r="G21" s="185"/>
      <c r="H21" s="185"/>
      <c r="I21" s="185"/>
      <c r="J21" s="185"/>
      <c r="K21" s="185"/>
      <c r="L21" s="185"/>
      <c r="M21" s="185"/>
      <c r="N21" s="185"/>
      <c r="O21" s="185"/>
      <c r="P21" s="185"/>
      <c r="Q21" s="185"/>
      <c r="R21" s="185"/>
      <c r="S21" s="186"/>
    </row>
    <row r="22" spans="1:19" ht="13.95" customHeight="1">
      <c r="A22" s="12" t="s">
        <v>2</v>
      </c>
      <c r="B22" s="189" t="s">
        <v>151</v>
      </c>
      <c r="C22" s="187"/>
      <c r="D22" s="187"/>
      <c r="E22" s="187"/>
      <c r="F22" s="187"/>
      <c r="G22" s="187"/>
      <c r="H22" s="187"/>
      <c r="I22" s="187"/>
      <c r="J22" s="187"/>
      <c r="K22" s="187"/>
      <c r="L22" s="187"/>
      <c r="M22" s="187"/>
      <c r="N22" s="187"/>
      <c r="O22" s="187"/>
      <c r="P22" s="187"/>
      <c r="Q22" s="187"/>
      <c r="R22" s="187"/>
      <c r="S22" s="188"/>
    </row>
    <row r="23" spans="1:19" ht="45.6" customHeight="1">
      <c r="A23" s="12" t="s">
        <v>6</v>
      </c>
      <c r="B23" s="189" t="s">
        <v>153</v>
      </c>
      <c r="C23" s="187"/>
      <c r="D23" s="187"/>
      <c r="E23" s="187"/>
      <c r="F23" s="187"/>
      <c r="G23" s="187"/>
      <c r="H23" s="187"/>
      <c r="I23" s="187"/>
      <c r="J23" s="187"/>
      <c r="K23" s="187"/>
      <c r="L23" s="187"/>
      <c r="M23" s="187"/>
      <c r="N23" s="187"/>
      <c r="O23" s="187"/>
      <c r="P23" s="187"/>
      <c r="Q23" s="187"/>
      <c r="R23" s="187"/>
      <c r="S23" s="188"/>
    </row>
    <row r="24" spans="1:19" ht="22.8">
      <c r="A24" s="59"/>
      <c r="B24" s="5"/>
      <c r="C24" s="3" t="s">
        <v>9</v>
      </c>
      <c r="D24" s="3" t="s">
        <v>10</v>
      </c>
      <c r="E24" s="3" t="s">
        <v>59</v>
      </c>
      <c r="F24" s="3" t="s">
        <v>154</v>
      </c>
      <c r="G24" s="3" t="s">
        <v>19</v>
      </c>
      <c r="H24" s="3" t="s">
        <v>17</v>
      </c>
      <c r="I24" s="3" t="s">
        <v>127</v>
      </c>
      <c r="J24" s="3" t="s">
        <v>25</v>
      </c>
      <c r="K24" s="3" t="s">
        <v>155</v>
      </c>
      <c r="L24" s="3" t="s">
        <v>156</v>
      </c>
      <c r="M24" s="6" t="s">
        <v>93</v>
      </c>
      <c r="N24" s="6" t="s">
        <v>94</v>
      </c>
      <c r="O24" s="6" t="s">
        <v>95</v>
      </c>
      <c r="P24" s="6" t="s">
        <v>96</v>
      </c>
      <c r="Q24" s="76" t="s">
        <v>97</v>
      </c>
      <c r="R24" s="6" t="s">
        <v>33</v>
      </c>
      <c r="S24" s="50" t="s">
        <v>34</v>
      </c>
    </row>
    <row r="25" spans="1:19" s="14" customFormat="1">
      <c r="A25" s="201" t="s">
        <v>157</v>
      </c>
      <c r="B25" s="5" t="s">
        <v>36</v>
      </c>
      <c r="C25" s="60">
        <v>1.4</v>
      </c>
      <c r="D25" s="60">
        <v>2</v>
      </c>
      <c r="E25" s="60">
        <v>1</v>
      </c>
      <c r="F25" s="60">
        <v>1</v>
      </c>
      <c r="G25" s="60">
        <v>2.5</v>
      </c>
      <c r="H25" s="60">
        <v>6.4</v>
      </c>
      <c r="I25" s="60">
        <v>1</v>
      </c>
      <c r="J25" s="60">
        <v>1.6</v>
      </c>
      <c r="K25" s="60"/>
      <c r="L25" s="60"/>
      <c r="M25" s="68">
        <v>1.2</v>
      </c>
      <c r="N25" s="68">
        <v>0.5</v>
      </c>
      <c r="O25" s="68">
        <v>10</v>
      </c>
      <c r="P25" s="68">
        <v>0.8</v>
      </c>
      <c r="Q25" s="68">
        <v>5</v>
      </c>
      <c r="R25" s="68"/>
      <c r="S25" s="77">
        <v>0.1</v>
      </c>
    </row>
    <row r="26" spans="1:19">
      <c r="A26" s="201"/>
      <c r="B26" s="3" t="s">
        <v>37</v>
      </c>
      <c r="C26" s="3">
        <v>73</v>
      </c>
      <c r="D26" s="3">
        <v>16.399999999999999</v>
      </c>
      <c r="E26" s="3">
        <v>1.3</v>
      </c>
      <c r="F26" s="3">
        <v>0.2</v>
      </c>
      <c r="G26" s="3">
        <v>2</v>
      </c>
      <c r="H26" s="3">
        <v>0.1</v>
      </c>
      <c r="I26" s="3">
        <v>2</v>
      </c>
      <c r="J26" s="3">
        <v>5</v>
      </c>
      <c r="K26" s="3">
        <f>SUM(C26:J26)</f>
        <v>100</v>
      </c>
      <c r="L26" s="3">
        <f>C26*C25+D26*D25+E26*E25+F26*F25+G26*G25+H26*H25+I25*I26+J25*J26</f>
        <v>152.13999999999999</v>
      </c>
      <c r="M26" s="73">
        <v>1.25</v>
      </c>
      <c r="N26" s="73">
        <v>7</v>
      </c>
      <c r="O26" s="73">
        <v>1</v>
      </c>
      <c r="P26" s="73">
        <v>1.3</v>
      </c>
      <c r="Q26" s="73">
        <v>1</v>
      </c>
      <c r="R26" s="82">
        <f>L26+M26*M25+N26*N25+O26*O25+P26*P25+Q26*Q25</f>
        <v>173.17999999999998</v>
      </c>
      <c r="S26" s="52">
        <f>R26*S25+R26</f>
        <v>190.49799999999999</v>
      </c>
    </row>
    <row r="27" spans="1:19" ht="16.95" customHeight="1">
      <c r="A27" s="12" t="s">
        <v>38</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0">
        <f>B27/100*M26</f>
        <v>1.25</v>
      </c>
      <c r="N27" s="60">
        <f>B27/100*N26</f>
        <v>7</v>
      </c>
      <c r="O27" s="60">
        <f>B27/100*O26</f>
        <v>1</v>
      </c>
      <c r="P27" s="60">
        <f>B27/100*P26</f>
        <v>1.3</v>
      </c>
      <c r="Q27" s="60">
        <f>B27/100*Q26</f>
        <v>1</v>
      </c>
      <c r="R27" s="82">
        <f>L27+M27*M25+N27*N25+O27*O25+P27*P25+Q27*Q25</f>
        <v>173.17999999999998</v>
      </c>
      <c r="S27" s="53">
        <f>R27*S25+R27</f>
        <v>190.49799999999999</v>
      </c>
    </row>
    <row r="28" spans="1:19" s="11" customFormat="1">
      <c r="A28" s="12" t="s">
        <v>158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4">
        <f>K28/100*M26</f>
        <v>0.67500000000000004</v>
      </c>
      <c r="N28" s="74">
        <f>K28/100*N26</f>
        <v>3.7800000000000002</v>
      </c>
      <c r="O28" s="74">
        <f>K28/100*O26</f>
        <v>0.54</v>
      </c>
      <c r="P28" s="74">
        <f>K28/100*P26</f>
        <v>0.70200000000000007</v>
      </c>
      <c r="Q28" s="74">
        <f>K28/100*Q26</f>
        <v>0.54</v>
      </c>
      <c r="R28" s="74">
        <f>L28+M28*M25+N28*N25+O28*O25+P28*P25+Q28*Q25</f>
        <v>111.24160000000001</v>
      </c>
      <c r="S28" s="53">
        <f>R28*S25+R28</f>
        <v>122.36576000000001</v>
      </c>
    </row>
    <row r="29" spans="1:19" s="58" customFormat="1" ht="6" customHeight="1">
      <c r="A29" s="61"/>
      <c r="B29" s="62"/>
      <c r="C29" s="62"/>
      <c r="D29" s="62"/>
      <c r="E29" s="62"/>
      <c r="F29" s="62"/>
      <c r="G29" s="62"/>
      <c r="H29" s="62"/>
      <c r="I29" s="62"/>
      <c r="J29" s="62"/>
      <c r="K29" s="62"/>
      <c r="L29" s="62"/>
      <c r="M29" s="75"/>
      <c r="N29" s="75"/>
      <c r="O29" s="75"/>
      <c r="P29" s="75"/>
      <c r="Q29" s="75"/>
      <c r="R29" s="83"/>
      <c r="S29" s="79"/>
    </row>
    <row r="30" spans="1:19" ht="15.6">
      <c r="A30" s="66" t="s">
        <v>166</v>
      </c>
      <c r="B30" s="67"/>
      <c r="C30" s="5"/>
      <c r="D30" s="5">
        <v>22.45</v>
      </c>
      <c r="E30" s="5">
        <v>1.78</v>
      </c>
      <c r="F30" s="5">
        <v>0.27</v>
      </c>
      <c r="G30" s="5">
        <v>2.75</v>
      </c>
      <c r="H30" s="5">
        <v>0.13</v>
      </c>
      <c r="I30" s="5">
        <v>2.75</v>
      </c>
      <c r="J30" s="5">
        <v>6.85</v>
      </c>
      <c r="K30" s="5">
        <f>SUM(D30:J30)</f>
        <v>36.979999999999997</v>
      </c>
      <c r="L30" s="5">
        <f>D30*D25+E30*E25+F30*F25+G30*G25+H30*H25+I30*I25+J25*J30</f>
        <v>68.367000000000004</v>
      </c>
      <c r="M30" s="60">
        <v>1.25</v>
      </c>
      <c r="N30" s="60">
        <v>7</v>
      </c>
      <c r="O30" s="60">
        <v>1</v>
      </c>
      <c r="P30" s="60">
        <v>1.3</v>
      </c>
      <c r="Q30" s="60">
        <v>1</v>
      </c>
      <c r="R30" s="60">
        <f>L30+M30*M25+N30*N25+O30*O25+P25*P30+Q25*Q30</f>
        <v>89.407000000000011</v>
      </c>
      <c r="S30" s="80">
        <f>R30+R30*S25</f>
        <v>98.347700000000017</v>
      </c>
    </row>
    <row r="31" spans="1:19" s="11" customFormat="1">
      <c r="A31" s="12" t="s">
        <v>160</v>
      </c>
      <c r="B31" s="3">
        <v>200</v>
      </c>
      <c r="C31" s="3">
        <f>B31</f>
        <v>200</v>
      </c>
      <c r="D31" s="232" t="s">
        <v>161</v>
      </c>
      <c r="E31" s="232"/>
      <c r="F31" s="63">
        <f>C31/100*37</f>
        <v>74</v>
      </c>
      <c r="G31" s="3" t="s">
        <v>68</v>
      </c>
      <c r="H31" s="3"/>
      <c r="I31" s="3"/>
      <c r="J31" s="3"/>
      <c r="K31" s="3"/>
      <c r="L31" s="3"/>
      <c r="M31" s="74"/>
      <c r="N31" s="74"/>
      <c r="O31" s="74"/>
      <c r="P31" s="74"/>
      <c r="Q31" s="74"/>
      <c r="R31" s="74"/>
      <c r="S31" s="53"/>
    </row>
    <row r="32" spans="1:19">
      <c r="A32" s="65" t="s">
        <v>162</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4">
        <f>B32/100*M26</f>
        <v>0.92500000000000004</v>
      </c>
      <c r="N32" s="74">
        <f>B32/100*N26</f>
        <v>5.18</v>
      </c>
      <c r="O32" s="74">
        <f>B32/100*O26</f>
        <v>0.74</v>
      </c>
      <c r="P32" s="74">
        <f>B32/100*P26</f>
        <v>0.96199999999999997</v>
      </c>
      <c r="Q32" s="74">
        <f>B32/100*Q26</f>
        <v>0.74</v>
      </c>
      <c r="R32" s="74">
        <f>L32+M32*M25+N32*N25+O32*O25+P25*P32+Q25*Q32</f>
        <v>152.30360000000002</v>
      </c>
      <c r="S32" s="81">
        <f>R32+R32*S25</f>
        <v>167.53396000000001</v>
      </c>
    </row>
    <row r="33" spans="1:19" s="58" customFormat="1" ht="7.8">
      <c r="A33" s="233" t="s">
        <v>167</v>
      </c>
      <c r="B33" s="234"/>
      <c r="C33" s="234"/>
      <c r="D33" s="234"/>
      <c r="E33" s="234"/>
      <c r="F33" s="234"/>
      <c r="G33" s="234"/>
      <c r="H33" s="234"/>
      <c r="I33" s="234"/>
      <c r="J33" s="234"/>
      <c r="K33" s="234"/>
      <c r="L33" s="234"/>
      <c r="M33" s="234"/>
      <c r="N33" s="234"/>
      <c r="O33" s="234"/>
      <c r="P33" s="234"/>
      <c r="Q33" s="234"/>
      <c r="R33" s="234"/>
      <c r="S33" s="235"/>
    </row>
    <row r="34" spans="1:19">
      <c r="A34" s="205" t="s">
        <v>164</v>
      </c>
      <c r="B34" s="205"/>
      <c r="C34" s="205"/>
      <c r="D34" s="205"/>
      <c r="E34" s="205"/>
      <c r="F34" s="205"/>
      <c r="G34" s="205"/>
      <c r="H34" s="205"/>
      <c r="I34" s="205"/>
      <c r="J34" s="205"/>
      <c r="K34" s="205"/>
      <c r="L34" s="205"/>
      <c r="M34" s="205"/>
      <c r="N34" s="205"/>
      <c r="O34" s="205"/>
      <c r="P34" s="205"/>
      <c r="Q34" s="205"/>
      <c r="R34" s="205"/>
      <c r="S34" s="205"/>
    </row>
    <row r="35" spans="1:19" s="58" customFormat="1" ht="7.8">
      <c r="A35" s="225" t="s">
        <v>0</v>
      </c>
      <c r="B35" s="226"/>
      <c r="C35" s="226"/>
      <c r="D35" s="226"/>
      <c r="E35" s="226"/>
      <c r="F35" s="226"/>
      <c r="G35" s="226"/>
      <c r="H35" s="226"/>
      <c r="I35" s="226"/>
      <c r="J35" s="226"/>
      <c r="K35" s="226"/>
      <c r="L35" s="226"/>
      <c r="M35" s="226"/>
      <c r="N35" s="226"/>
      <c r="O35" s="226"/>
      <c r="P35" s="226"/>
      <c r="Q35" s="226"/>
      <c r="R35" s="226"/>
      <c r="S35" s="227"/>
    </row>
    <row r="36" spans="1:19" ht="30">
      <c r="A36" s="184" t="s">
        <v>168</v>
      </c>
      <c r="B36" s="185"/>
      <c r="C36" s="185"/>
      <c r="D36" s="185"/>
      <c r="E36" s="185"/>
      <c r="F36" s="185"/>
      <c r="G36" s="185"/>
      <c r="H36" s="185"/>
      <c r="I36" s="185"/>
      <c r="J36" s="185"/>
      <c r="K36" s="185"/>
      <c r="L36" s="185"/>
      <c r="M36" s="185"/>
      <c r="N36" s="185"/>
      <c r="O36" s="185"/>
      <c r="P36" s="185"/>
      <c r="Q36" s="185"/>
      <c r="R36" s="185"/>
      <c r="S36" s="186"/>
    </row>
    <row r="37" spans="1:19" ht="13.95" customHeight="1">
      <c r="A37" s="12" t="s">
        <v>2</v>
      </c>
      <c r="B37" s="189" t="s">
        <v>151</v>
      </c>
      <c r="C37" s="187"/>
      <c r="D37" s="187"/>
      <c r="E37" s="187"/>
      <c r="F37" s="187"/>
      <c r="G37" s="187"/>
      <c r="H37" s="187"/>
      <c r="I37" s="187"/>
      <c r="J37" s="187"/>
      <c r="K37" s="187"/>
      <c r="L37" s="187"/>
      <c r="M37" s="187"/>
      <c r="N37" s="187"/>
      <c r="O37" s="187"/>
      <c r="P37" s="187"/>
      <c r="Q37" s="187"/>
      <c r="R37" s="187"/>
      <c r="S37" s="188"/>
    </row>
    <row r="38" spans="1:19" ht="45.6" customHeight="1">
      <c r="A38" s="12" t="s">
        <v>6</v>
      </c>
      <c r="B38" s="189" t="s">
        <v>153</v>
      </c>
      <c r="C38" s="187"/>
      <c r="D38" s="187"/>
      <c r="E38" s="187"/>
      <c r="F38" s="187"/>
      <c r="G38" s="187"/>
      <c r="H38" s="187"/>
      <c r="I38" s="187"/>
      <c r="J38" s="187"/>
      <c r="K38" s="187"/>
      <c r="L38" s="187"/>
      <c r="M38" s="187"/>
      <c r="N38" s="187"/>
      <c r="O38" s="187"/>
      <c r="P38" s="187"/>
      <c r="Q38" s="187"/>
      <c r="R38" s="187"/>
      <c r="S38" s="188"/>
    </row>
    <row r="39" spans="1:19" ht="22.8">
      <c r="A39" s="59"/>
      <c r="B39" s="5"/>
      <c r="C39" s="3" t="s">
        <v>9</v>
      </c>
      <c r="D39" s="3" t="s">
        <v>10</v>
      </c>
      <c r="E39" s="3" t="s">
        <v>59</v>
      </c>
      <c r="F39" s="3" t="s">
        <v>154</v>
      </c>
      <c r="G39" s="3" t="s">
        <v>19</v>
      </c>
      <c r="H39" s="3" t="s">
        <v>17</v>
      </c>
      <c r="I39" s="3" t="s">
        <v>127</v>
      </c>
      <c r="J39" s="3" t="s">
        <v>25</v>
      </c>
      <c r="K39" s="3" t="s">
        <v>155</v>
      </c>
      <c r="L39" s="3" t="s">
        <v>156</v>
      </c>
      <c r="M39" s="6" t="s">
        <v>93</v>
      </c>
      <c r="N39" s="6" t="s">
        <v>94</v>
      </c>
      <c r="O39" s="6" t="s">
        <v>95</v>
      </c>
      <c r="P39" s="6" t="s">
        <v>96</v>
      </c>
      <c r="Q39" s="76" t="s">
        <v>97</v>
      </c>
      <c r="R39" s="6" t="s">
        <v>33</v>
      </c>
      <c r="S39" s="50" t="s">
        <v>34</v>
      </c>
    </row>
    <row r="40" spans="1:19">
      <c r="A40" s="201" t="s">
        <v>157</v>
      </c>
      <c r="B40" s="5" t="s">
        <v>36</v>
      </c>
      <c r="C40" s="60">
        <v>1.4</v>
      </c>
      <c r="D40" s="60">
        <v>2</v>
      </c>
      <c r="E40" s="60">
        <v>1</v>
      </c>
      <c r="F40" s="60">
        <v>1</v>
      </c>
      <c r="G40" s="60">
        <v>2.5</v>
      </c>
      <c r="H40" s="60">
        <v>6.4</v>
      </c>
      <c r="I40" s="60">
        <v>1</v>
      </c>
      <c r="J40" s="60">
        <v>1.6</v>
      </c>
      <c r="K40" s="60"/>
      <c r="L40" s="60"/>
      <c r="M40" s="68">
        <v>1.2</v>
      </c>
      <c r="N40" s="68">
        <v>0.5</v>
      </c>
      <c r="O40" s="68">
        <v>10</v>
      </c>
      <c r="P40" s="68">
        <v>0.8</v>
      </c>
      <c r="Q40" s="68">
        <v>5</v>
      </c>
      <c r="R40" s="68"/>
      <c r="S40" s="77">
        <v>0.1</v>
      </c>
    </row>
    <row r="41" spans="1:19">
      <c r="A41" s="201"/>
      <c r="B41" s="3" t="s">
        <v>37</v>
      </c>
      <c r="C41" s="3">
        <v>73</v>
      </c>
      <c r="D41" s="3">
        <v>16.399999999999999</v>
      </c>
      <c r="E41" s="3">
        <v>1.3</v>
      </c>
      <c r="F41" s="3">
        <v>0.2</v>
      </c>
      <c r="G41" s="3">
        <v>2</v>
      </c>
      <c r="H41" s="3">
        <v>0.1</v>
      </c>
      <c r="I41" s="3">
        <v>2</v>
      </c>
      <c r="J41" s="3">
        <v>5</v>
      </c>
      <c r="K41" s="3">
        <f>SUM(C41:J41)</f>
        <v>100</v>
      </c>
      <c r="L41" s="3">
        <f>C41*C40+D41*D40+E41*E40+F41*F40+G41*G40+H41*H40+I40*I41+J40*J41</f>
        <v>152.13999999999999</v>
      </c>
      <c r="M41" s="73">
        <v>1.25</v>
      </c>
      <c r="N41" s="73">
        <v>7</v>
      </c>
      <c r="O41" s="73">
        <v>1</v>
      </c>
      <c r="P41" s="73">
        <v>1.3</v>
      </c>
      <c r="Q41" s="73">
        <v>1</v>
      </c>
      <c r="R41" s="82">
        <f>L41+M41*M40+N41*N40+O41*O40+P41*P40+Q41*Q40</f>
        <v>173.17999999999998</v>
      </c>
      <c r="S41" s="52">
        <f>R41*S40+R41</f>
        <v>190.49799999999999</v>
      </c>
    </row>
    <row r="42" spans="1:19">
      <c r="A42" s="12" t="s">
        <v>38</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0">
        <f>B42/100*M41</f>
        <v>3.75</v>
      </c>
      <c r="N42" s="60">
        <f>B42/100*N41</f>
        <v>21</v>
      </c>
      <c r="O42" s="60">
        <f>B42/100*O41</f>
        <v>3</v>
      </c>
      <c r="P42" s="60">
        <f>B42/100*P41</f>
        <v>3.9000000000000004</v>
      </c>
      <c r="Q42" s="60">
        <f>B42/100*Q41</f>
        <v>3</v>
      </c>
      <c r="R42" s="82">
        <f>L42+M42*M40+N42*N40+O42*O40+P42*P40+Q42*Q40</f>
        <v>519.54</v>
      </c>
      <c r="S42" s="53">
        <f>R42*S40+R42</f>
        <v>571.49399999999991</v>
      </c>
    </row>
    <row r="43" spans="1:19">
      <c r="A43" s="12" t="s">
        <v>158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4">
        <f>K43/100*M41</f>
        <v>1.0125000000000002</v>
      </c>
      <c r="N43" s="74">
        <f>K43/100*N41</f>
        <v>5.67</v>
      </c>
      <c r="O43" s="74">
        <f>K43/100*O41</f>
        <v>0.81</v>
      </c>
      <c r="P43" s="74">
        <f>K43/100*P41</f>
        <v>1.0530000000000002</v>
      </c>
      <c r="Q43" s="74">
        <f>K43/100*Q41</f>
        <v>0.81</v>
      </c>
      <c r="R43" s="74">
        <f>L43+M43*M40+N43*N40+O43*O40+P43*P40+Q43*Q40</f>
        <v>166.86240000000001</v>
      </c>
      <c r="S43" s="53">
        <f>R43*S40+R43</f>
        <v>183.54864000000001</v>
      </c>
    </row>
    <row r="44" spans="1:19" s="58" customFormat="1" ht="6" customHeight="1">
      <c r="A44" s="61"/>
      <c r="B44" s="62"/>
      <c r="C44" s="62"/>
      <c r="D44" s="62"/>
      <c r="E44" s="62"/>
      <c r="F44" s="62"/>
      <c r="G44" s="62"/>
      <c r="H44" s="62"/>
      <c r="I44" s="62"/>
      <c r="J44" s="62"/>
      <c r="K44" s="62"/>
      <c r="L44" s="62"/>
      <c r="M44" s="75"/>
      <c r="N44" s="75"/>
      <c r="O44" s="75"/>
      <c r="P44" s="75"/>
      <c r="Q44" s="75"/>
      <c r="R44" s="83"/>
      <c r="S44" s="79"/>
    </row>
    <row r="45" spans="1:19" ht="15.6">
      <c r="A45" s="66" t="s">
        <v>166</v>
      </c>
      <c r="B45" s="67"/>
      <c r="C45" s="5"/>
      <c r="D45" s="5">
        <v>22.45</v>
      </c>
      <c r="E45" s="5">
        <v>1.78</v>
      </c>
      <c r="F45" s="5">
        <v>0.27</v>
      </c>
      <c r="G45" s="5">
        <v>2.75</v>
      </c>
      <c r="H45" s="5">
        <v>0.13</v>
      </c>
      <c r="I45" s="5">
        <v>2.75</v>
      </c>
      <c r="J45" s="5">
        <v>6.85</v>
      </c>
      <c r="K45" s="5">
        <f>SUM(D45:J45)</f>
        <v>36.979999999999997</v>
      </c>
      <c r="L45" s="5">
        <f>D45*D40+E45*E40+F45*F40+G45*G40+H45*H40+I45*I40+J40*J45</f>
        <v>68.367000000000004</v>
      </c>
      <c r="M45" s="60">
        <v>1.25</v>
      </c>
      <c r="N45" s="60">
        <v>7</v>
      </c>
      <c r="O45" s="60">
        <v>1</v>
      </c>
      <c r="P45" s="60">
        <v>1.3</v>
      </c>
      <c r="Q45" s="60">
        <v>1</v>
      </c>
      <c r="R45" s="60">
        <f>L45+M45*M40+N45*N40+O45*O40+P40*P45+Q40*Q45</f>
        <v>89.407000000000011</v>
      </c>
      <c r="S45" s="80">
        <f>R45+R45*S40</f>
        <v>98.347700000000017</v>
      </c>
    </row>
    <row r="46" spans="1:19">
      <c r="A46" s="12" t="s">
        <v>160</v>
      </c>
      <c r="B46" s="3">
        <v>300</v>
      </c>
      <c r="C46" s="3">
        <f>B46</f>
        <v>300</v>
      </c>
      <c r="D46" s="232" t="s">
        <v>161</v>
      </c>
      <c r="E46" s="232"/>
      <c r="F46" s="63">
        <f>C46/100*37</f>
        <v>111</v>
      </c>
      <c r="G46" s="3" t="s">
        <v>68</v>
      </c>
      <c r="H46" s="3"/>
      <c r="I46" s="3"/>
      <c r="J46" s="3"/>
      <c r="K46" s="3"/>
      <c r="L46" s="3"/>
      <c r="M46" s="74"/>
      <c r="N46" s="74"/>
      <c r="O46" s="74"/>
      <c r="P46" s="74"/>
      <c r="Q46" s="74"/>
      <c r="R46" s="74"/>
      <c r="S46" s="53"/>
    </row>
    <row r="47" spans="1:19">
      <c r="A47" s="65" t="s">
        <v>162</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4">
        <f>B47/100*M41</f>
        <v>1.3875000000000002</v>
      </c>
      <c r="N47" s="74">
        <f>B47/100*N41</f>
        <v>7.7700000000000005</v>
      </c>
      <c r="O47" s="74">
        <f>B47/100*O41</f>
        <v>1.1100000000000001</v>
      </c>
      <c r="P47" s="74">
        <f>B47/100*P41</f>
        <v>1.4430000000000003</v>
      </c>
      <c r="Q47" s="74">
        <f>B47/100*Q41</f>
        <v>1.1100000000000001</v>
      </c>
      <c r="R47" s="74">
        <f>L47+M47*M40+N47*N40+O47*O40+P40*P47+Q40*Q47</f>
        <v>228.4554</v>
      </c>
      <c r="S47" s="81">
        <f>R47+R47*S40</f>
        <v>251.30094</v>
      </c>
    </row>
    <row r="48" spans="1:19" s="58" customFormat="1" ht="7.8">
      <c r="A48" s="233" t="s">
        <v>169</v>
      </c>
      <c r="B48" s="234"/>
      <c r="C48" s="234"/>
      <c r="D48" s="234"/>
      <c r="E48" s="234"/>
      <c r="F48" s="234"/>
      <c r="G48" s="234"/>
      <c r="H48" s="234"/>
      <c r="I48" s="234"/>
      <c r="J48" s="234"/>
      <c r="K48" s="234"/>
      <c r="L48" s="234"/>
      <c r="M48" s="234"/>
      <c r="N48" s="234"/>
      <c r="O48" s="234"/>
      <c r="P48" s="234"/>
      <c r="Q48" s="234"/>
      <c r="R48" s="234"/>
      <c r="S48" s="235"/>
    </row>
    <row r="49" spans="1:19">
      <c r="A49" s="205" t="s">
        <v>164</v>
      </c>
      <c r="B49" s="205"/>
      <c r="C49" s="205"/>
      <c r="D49" s="205"/>
      <c r="E49" s="205"/>
      <c r="F49" s="205"/>
      <c r="G49" s="205"/>
      <c r="H49" s="205"/>
      <c r="I49" s="205"/>
      <c r="J49" s="205"/>
      <c r="K49" s="205"/>
      <c r="L49" s="205"/>
      <c r="M49" s="205"/>
      <c r="N49" s="205"/>
      <c r="O49" s="205"/>
      <c r="P49" s="205"/>
      <c r="Q49" s="205"/>
      <c r="R49" s="205"/>
      <c r="S49" s="205"/>
    </row>
    <row r="50" spans="1:19" s="58" customFormat="1" ht="7.8">
      <c r="A50" s="225" t="s">
        <v>0</v>
      </c>
      <c r="B50" s="226"/>
      <c r="C50" s="226"/>
      <c r="D50" s="226"/>
      <c r="E50" s="226"/>
      <c r="F50" s="226"/>
      <c r="G50" s="226"/>
      <c r="H50" s="226"/>
      <c r="I50" s="226"/>
      <c r="J50" s="226"/>
      <c r="K50" s="226"/>
      <c r="L50" s="226"/>
      <c r="M50" s="226"/>
      <c r="N50" s="226"/>
      <c r="O50" s="226"/>
      <c r="P50" s="226"/>
      <c r="Q50" s="226"/>
      <c r="R50" s="226"/>
      <c r="S50" s="227"/>
    </row>
    <row r="51" spans="1:19" ht="30">
      <c r="A51" s="184" t="s">
        <v>170</v>
      </c>
      <c r="B51" s="185"/>
      <c r="C51" s="185"/>
      <c r="D51" s="185"/>
      <c r="E51" s="185"/>
      <c r="F51" s="185"/>
      <c r="G51" s="185"/>
      <c r="H51" s="185"/>
      <c r="I51" s="185"/>
      <c r="J51" s="185"/>
      <c r="K51" s="185"/>
      <c r="L51" s="185"/>
      <c r="M51" s="185"/>
      <c r="N51" s="185"/>
      <c r="O51" s="185"/>
      <c r="P51" s="185"/>
      <c r="Q51" s="185"/>
      <c r="R51" s="185"/>
      <c r="S51" s="186"/>
    </row>
    <row r="52" spans="1:19" ht="13.95" customHeight="1">
      <c r="A52" s="12" t="s">
        <v>2</v>
      </c>
      <c r="B52" s="189" t="s">
        <v>151</v>
      </c>
      <c r="C52" s="187"/>
      <c r="D52" s="187"/>
      <c r="E52" s="187"/>
      <c r="F52" s="187"/>
      <c r="G52" s="187"/>
      <c r="H52" s="187"/>
      <c r="I52" s="187"/>
      <c r="J52" s="187"/>
      <c r="K52" s="187"/>
      <c r="L52" s="187"/>
      <c r="M52" s="187"/>
      <c r="N52" s="187"/>
      <c r="O52" s="187"/>
      <c r="P52" s="187"/>
      <c r="Q52" s="187"/>
      <c r="R52" s="187"/>
      <c r="S52" s="188"/>
    </row>
    <row r="53" spans="1:19" ht="45.6" customHeight="1">
      <c r="A53" s="12" t="s">
        <v>6</v>
      </c>
      <c r="B53" s="189" t="s">
        <v>153</v>
      </c>
      <c r="C53" s="187"/>
      <c r="D53" s="187"/>
      <c r="E53" s="187"/>
      <c r="F53" s="187"/>
      <c r="G53" s="187"/>
      <c r="H53" s="187"/>
      <c r="I53" s="187"/>
      <c r="J53" s="187"/>
      <c r="K53" s="187"/>
      <c r="L53" s="187"/>
      <c r="M53" s="187"/>
      <c r="N53" s="187"/>
      <c r="O53" s="187"/>
      <c r="P53" s="187"/>
      <c r="Q53" s="187"/>
      <c r="R53" s="187"/>
      <c r="S53" s="188"/>
    </row>
    <row r="54" spans="1:19" ht="22.8">
      <c r="A54" s="59"/>
      <c r="B54" s="5"/>
      <c r="C54" s="3" t="s">
        <v>9</v>
      </c>
      <c r="D54" s="3" t="s">
        <v>10</v>
      </c>
      <c r="E54" s="3" t="s">
        <v>59</v>
      </c>
      <c r="F54" s="3" t="s">
        <v>154</v>
      </c>
      <c r="G54" s="3" t="s">
        <v>19</v>
      </c>
      <c r="H54" s="3" t="s">
        <v>17</v>
      </c>
      <c r="I54" s="3" t="s">
        <v>127</v>
      </c>
      <c r="J54" s="3" t="s">
        <v>25</v>
      </c>
      <c r="K54" s="3" t="s">
        <v>155</v>
      </c>
      <c r="L54" s="3" t="s">
        <v>156</v>
      </c>
      <c r="M54" s="6" t="s">
        <v>93</v>
      </c>
      <c r="N54" s="6" t="s">
        <v>94</v>
      </c>
      <c r="O54" s="6" t="s">
        <v>95</v>
      </c>
      <c r="P54" s="6" t="s">
        <v>96</v>
      </c>
      <c r="Q54" s="76" t="s">
        <v>97</v>
      </c>
      <c r="R54" s="6" t="s">
        <v>33</v>
      </c>
      <c r="S54" s="50" t="s">
        <v>34</v>
      </c>
    </row>
    <row r="55" spans="1:19">
      <c r="A55" s="201" t="s">
        <v>157</v>
      </c>
      <c r="B55" s="5" t="s">
        <v>36</v>
      </c>
      <c r="C55" s="60">
        <v>1.4</v>
      </c>
      <c r="D55" s="60">
        <v>2</v>
      </c>
      <c r="E55" s="60">
        <v>1</v>
      </c>
      <c r="F55" s="60">
        <v>1</v>
      </c>
      <c r="G55" s="60">
        <v>2.5</v>
      </c>
      <c r="H55" s="60">
        <v>6.4</v>
      </c>
      <c r="I55" s="60">
        <v>1</v>
      </c>
      <c r="J55" s="60">
        <v>1.6</v>
      </c>
      <c r="K55" s="60"/>
      <c r="L55" s="60"/>
      <c r="M55" s="68">
        <v>1.2</v>
      </c>
      <c r="N55" s="68">
        <v>0.5</v>
      </c>
      <c r="O55" s="68">
        <v>10</v>
      </c>
      <c r="P55" s="68">
        <v>0.8</v>
      </c>
      <c r="Q55" s="68">
        <v>5</v>
      </c>
      <c r="R55" s="68"/>
      <c r="S55" s="77">
        <v>0.1</v>
      </c>
    </row>
    <row r="56" spans="1:19">
      <c r="A56" s="201"/>
      <c r="B56" s="3" t="s">
        <v>37</v>
      </c>
      <c r="C56" s="3">
        <v>73</v>
      </c>
      <c r="D56" s="3">
        <v>16.399999999999999</v>
      </c>
      <c r="E56" s="3">
        <v>1.3</v>
      </c>
      <c r="F56" s="3">
        <v>0.2</v>
      </c>
      <c r="G56" s="3">
        <v>2</v>
      </c>
      <c r="H56" s="3">
        <v>0.1</v>
      </c>
      <c r="I56" s="3">
        <v>2</v>
      </c>
      <c r="J56" s="3">
        <v>5</v>
      </c>
      <c r="K56" s="3">
        <f>SUM(C56:J56)</f>
        <v>100</v>
      </c>
      <c r="L56" s="3">
        <f>C56*C55+D56*D55+E56*E55+F56*F55+G56*G55+H56*H55+I55*I56+J55*J56</f>
        <v>152.13999999999999</v>
      </c>
      <c r="M56" s="73">
        <v>1.25</v>
      </c>
      <c r="N56" s="73">
        <v>7</v>
      </c>
      <c r="O56" s="73">
        <v>1</v>
      </c>
      <c r="P56" s="73">
        <v>1.3</v>
      </c>
      <c r="Q56" s="73">
        <v>1</v>
      </c>
      <c r="R56" s="82">
        <f>L56+M56*M55+N56*N55+O56*O55+P56*P55+Q56*Q55</f>
        <v>173.17999999999998</v>
      </c>
      <c r="S56" s="52">
        <f>R56*S55+R56</f>
        <v>190.49799999999999</v>
      </c>
    </row>
    <row r="57" spans="1:19">
      <c r="A57" s="12" t="s">
        <v>38</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0">
        <f>B57/100*M56</f>
        <v>5</v>
      </c>
      <c r="N57" s="60">
        <f>B57/100*N56</f>
        <v>28</v>
      </c>
      <c r="O57" s="60">
        <f>B57/100*O56</f>
        <v>4</v>
      </c>
      <c r="P57" s="60">
        <f>B57/100*P56</f>
        <v>5.2</v>
      </c>
      <c r="Q57" s="60">
        <f>B57/100*Q56</f>
        <v>4</v>
      </c>
      <c r="R57" s="82">
        <f>L57+M57*M55+N57*N55+O57*O55+P57*P55+Q57*Q55</f>
        <v>692.71999999999991</v>
      </c>
      <c r="S57" s="53">
        <f>R57*S55+R57</f>
        <v>761.99199999999996</v>
      </c>
    </row>
    <row r="58" spans="1:19">
      <c r="A58" s="12" t="s">
        <v>158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4">
        <f>K58/100*M56</f>
        <v>1.35</v>
      </c>
      <c r="N58" s="74">
        <f>K58/100*N56</f>
        <v>7.5600000000000005</v>
      </c>
      <c r="O58" s="74">
        <f>K58/100*O56</f>
        <v>1.08</v>
      </c>
      <c r="P58" s="74">
        <f>K58/100*P56</f>
        <v>1.4040000000000001</v>
      </c>
      <c r="Q58" s="74">
        <f>K58/100*Q56</f>
        <v>1.08</v>
      </c>
      <c r="R58" s="74">
        <f>L58+M58*M55+N58*N55+O58*O55+P58*P55+Q58*Q55</f>
        <v>222.48320000000001</v>
      </c>
      <c r="S58" s="53">
        <f>R58*S55+R58</f>
        <v>244.73152000000002</v>
      </c>
    </row>
    <row r="59" spans="1:19" s="58" customFormat="1" ht="6" customHeight="1">
      <c r="A59" s="61"/>
      <c r="B59" s="62"/>
      <c r="C59" s="62"/>
      <c r="D59" s="62"/>
      <c r="E59" s="62"/>
      <c r="F59" s="62"/>
      <c r="G59" s="62"/>
      <c r="H59" s="62"/>
      <c r="I59" s="62"/>
      <c r="J59" s="62"/>
      <c r="K59" s="62"/>
      <c r="L59" s="62"/>
      <c r="M59" s="75"/>
      <c r="N59" s="75"/>
      <c r="O59" s="75"/>
      <c r="P59" s="75"/>
      <c r="Q59" s="75"/>
      <c r="R59" s="83"/>
      <c r="S59" s="79"/>
    </row>
    <row r="60" spans="1:19" ht="15.6">
      <c r="A60" s="66" t="s">
        <v>166</v>
      </c>
      <c r="B60" s="67"/>
      <c r="C60" s="5"/>
      <c r="D60" s="5">
        <v>22.45</v>
      </c>
      <c r="E60" s="5">
        <v>1.78</v>
      </c>
      <c r="F60" s="5">
        <v>0.27</v>
      </c>
      <c r="G60" s="5">
        <v>2.75</v>
      </c>
      <c r="H60" s="5">
        <v>0.13</v>
      </c>
      <c r="I60" s="5">
        <v>2.75</v>
      </c>
      <c r="J60" s="5">
        <v>6.85</v>
      </c>
      <c r="K60" s="5">
        <f>SUM(D60:J60)</f>
        <v>36.979999999999997</v>
      </c>
      <c r="L60" s="5">
        <f>D60*D55+E60*E55+F60*F55+G60*G55+H60*H55+I60*I55+J55*J60</f>
        <v>68.367000000000004</v>
      </c>
      <c r="M60" s="60">
        <v>1.25</v>
      </c>
      <c r="N60" s="60">
        <v>7</v>
      </c>
      <c r="O60" s="60">
        <v>1</v>
      </c>
      <c r="P60" s="60">
        <v>1.3</v>
      </c>
      <c r="Q60" s="60">
        <v>1</v>
      </c>
      <c r="R60" s="60">
        <f>L60+M60*M55+N60*N55+O60*O55+P55*P60+Q55*Q60</f>
        <v>89.407000000000011</v>
      </c>
      <c r="S60" s="80">
        <f>R60+R60*S55</f>
        <v>98.347700000000017</v>
      </c>
    </row>
    <row r="61" spans="1:19">
      <c r="A61" s="12" t="s">
        <v>160</v>
      </c>
      <c r="B61" s="3">
        <v>400</v>
      </c>
      <c r="C61" s="3">
        <f>B61</f>
        <v>400</v>
      </c>
      <c r="D61" s="232" t="s">
        <v>161</v>
      </c>
      <c r="E61" s="232"/>
      <c r="F61" s="63">
        <f>C61/100*37</f>
        <v>148</v>
      </c>
      <c r="G61" s="3" t="s">
        <v>68</v>
      </c>
      <c r="H61" s="3"/>
      <c r="I61" s="3"/>
      <c r="J61" s="3"/>
      <c r="K61" s="3"/>
      <c r="L61" s="3"/>
      <c r="M61" s="74"/>
      <c r="N61" s="74"/>
      <c r="O61" s="74"/>
      <c r="P61" s="74"/>
      <c r="Q61" s="74"/>
      <c r="R61" s="74"/>
      <c r="S61" s="53"/>
    </row>
    <row r="62" spans="1:19">
      <c r="A62" s="65" t="s">
        <v>162</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4">
        <f>B62/100*M56</f>
        <v>1.85</v>
      </c>
      <c r="N62" s="74">
        <f>B62/100*N56</f>
        <v>10.36</v>
      </c>
      <c r="O62" s="74">
        <f>B62/100*O56</f>
        <v>1.48</v>
      </c>
      <c r="P62" s="74">
        <f>B62/100*P56</f>
        <v>1.9239999999999999</v>
      </c>
      <c r="Q62" s="74">
        <f>B62/100*Q56</f>
        <v>1.48</v>
      </c>
      <c r="R62" s="74">
        <f>L62+M62*M55+N62*N55+O62*O55+P55*P62+Q55*Q62</f>
        <v>304.60720000000003</v>
      </c>
      <c r="S62" s="81">
        <f>R62+R62*S55</f>
        <v>335.06792000000002</v>
      </c>
    </row>
    <row r="63" spans="1:19" s="58" customFormat="1" ht="7.8">
      <c r="A63" s="233" t="s">
        <v>171</v>
      </c>
      <c r="B63" s="234"/>
      <c r="C63" s="234"/>
      <c r="D63" s="234"/>
      <c r="E63" s="234"/>
      <c r="F63" s="234"/>
      <c r="G63" s="234"/>
      <c r="H63" s="234"/>
      <c r="I63" s="234"/>
      <c r="J63" s="234"/>
      <c r="K63" s="234"/>
      <c r="L63" s="234"/>
      <c r="M63" s="234"/>
      <c r="N63" s="234"/>
      <c r="O63" s="234"/>
      <c r="P63" s="234"/>
      <c r="Q63" s="234"/>
      <c r="R63" s="234"/>
      <c r="S63" s="235"/>
    </row>
    <row r="64" spans="1:19" ht="10.95" customHeight="1">
      <c r="A64" s="236" t="s">
        <v>164</v>
      </c>
      <c r="B64" s="236"/>
      <c r="C64" s="236"/>
      <c r="D64" s="236"/>
      <c r="E64" s="236"/>
      <c r="F64" s="236"/>
      <c r="G64" s="236"/>
      <c r="H64" s="236"/>
      <c r="I64" s="236"/>
      <c r="J64" s="236"/>
      <c r="K64" s="236"/>
      <c r="L64" s="236"/>
      <c r="M64" s="236"/>
      <c r="N64" s="236"/>
      <c r="O64" s="236"/>
      <c r="P64" s="236"/>
      <c r="Q64" s="236"/>
      <c r="R64" s="236"/>
      <c r="S64" s="236"/>
    </row>
    <row r="65" spans="1:19" s="58" customFormat="1" ht="7.8">
      <c r="A65" s="225" t="s">
        <v>0</v>
      </c>
      <c r="B65" s="226"/>
      <c r="C65" s="226"/>
      <c r="D65" s="226"/>
      <c r="E65" s="226"/>
      <c r="F65" s="226"/>
      <c r="G65" s="226"/>
      <c r="H65" s="226"/>
      <c r="I65" s="226"/>
      <c r="J65" s="226"/>
      <c r="K65" s="226"/>
      <c r="L65" s="226"/>
      <c r="M65" s="226"/>
      <c r="N65" s="226"/>
      <c r="O65" s="226"/>
      <c r="P65" s="226"/>
      <c r="Q65" s="226"/>
      <c r="R65" s="226"/>
      <c r="S65" s="227"/>
    </row>
    <row r="66" spans="1:19" ht="30">
      <c r="A66" s="184" t="s">
        <v>172</v>
      </c>
      <c r="B66" s="185"/>
      <c r="C66" s="185"/>
      <c r="D66" s="185"/>
      <c r="E66" s="185"/>
      <c r="F66" s="185"/>
      <c r="G66" s="185"/>
      <c r="H66" s="185"/>
      <c r="I66" s="185"/>
      <c r="J66" s="185"/>
      <c r="K66" s="185"/>
      <c r="L66" s="185"/>
      <c r="M66" s="185"/>
      <c r="N66" s="185"/>
      <c r="O66" s="185"/>
      <c r="P66" s="185"/>
      <c r="Q66" s="185"/>
      <c r="R66" s="185"/>
      <c r="S66" s="186"/>
    </row>
    <row r="67" spans="1:19" ht="13.95" customHeight="1">
      <c r="A67" s="12" t="s">
        <v>2</v>
      </c>
      <c r="B67" s="189" t="s">
        <v>151</v>
      </c>
      <c r="C67" s="187"/>
      <c r="D67" s="187"/>
      <c r="E67" s="187"/>
      <c r="F67" s="187"/>
      <c r="G67" s="187"/>
      <c r="H67" s="187"/>
      <c r="I67" s="187"/>
      <c r="J67" s="187"/>
      <c r="K67" s="187"/>
      <c r="L67" s="187"/>
      <c r="M67" s="187"/>
      <c r="N67" s="187"/>
      <c r="O67" s="187"/>
      <c r="P67" s="187"/>
      <c r="Q67" s="187"/>
      <c r="R67" s="187"/>
      <c r="S67" s="188"/>
    </row>
    <row r="68" spans="1:19" ht="45.6" customHeight="1">
      <c r="A68" s="12" t="s">
        <v>6</v>
      </c>
      <c r="B68" s="189" t="s">
        <v>153</v>
      </c>
      <c r="C68" s="187"/>
      <c r="D68" s="187"/>
      <c r="E68" s="187"/>
      <c r="F68" s="187"/>
      <c r="G68" s="187"/>
      <c r="H68" s="187"/>
      <c r="I68" s="187"/>
      <c r="J68" s="187"/>
      <c r="K68" s="187"/>
      <c r="L68" s="187"/>
      <c r="M68" s="187"/>
      <c r="N68" s="187"/>
      <c r="O68" s="187"/>
      <c r="P68" s="187"/>
      <c r="Q68" s="187"/>
      <c r="R68" s="187"/>
      <c r="S68" s="188"/>
    </row>
    <row r="69" spans="1:19" s="58" customFormat="1" ht="22.8">
      <c r="A69" s="84"/>
      <c r="B69" s="62"/>
      <c r="C69" s="3" t="s">
        <v>9</v>
      </c>
      <c r="D69" s="3" t="s">
        <v>10</v>
      </c>
      <c r="E69" s="3" t="s">
        <v>59</v>
      </c>
      <c r="F69" s="3" t="s">
        <v>154</v>
      </c>
      <c r="G69" s="3" t="s">
        <v>19</v>
      </c>
      <c r="H69" s="3" t="s">
        <v>17</v>
      </c>
      <c r="I69" s="3" t="s">
        <v>127</v>
      </c>
      <c r="J69" s="3" t="s">
        <v>25</v>
      </c>
      <c r="K69" s="3" t="s">
        <v>155</v>
      </c>
      <c r="L69" s="3" t="s">
        <v>156</v>
      </c>
      <c r="M69" s="6" t="s">
        <v>93</v>
      </c>
      <c r="N69" s="6" t="s">
        <v>94</v>
      </c>
      <c r="O69" s="6" t="s">
        <v>95</v>
      </c>
      <c r="P69" s="6" t="s">
        <v>96</v>
      </c>
      <c r="Q69" s="76" t="s">
        <v>97</v>
      </c>
      <c r="R69" s="6" t="s">
        <v>33</v>
      </c>
      <c r="S69" s="50" t="s">
        <v>34</v>
      </c>
    </row>
    <row r="70" spans="1:19">
      <c r="A70" s="201" t="s">
        <v>157</v>
      </c>
      <c r="B70" s="5" t="s">
        <v>36</v>
      </c>
      <c r="C70" s="60">
        <v>1.4</v>
      </c>
      <c r="D70" s="60">
        <v>2</v>
      </c>
      <c r="E70" s="60">
        <v>1</v>
      </c>
      <c r="F70" s="60">
        <v>1</v>
      </c>
      <c r="G70" s="60">
        <v>2.5</v>
      </c>
      <c r="H70" s="60">
        <v>6.4</v>
      </c>
      <c r="I70" s="60">
        <v>1</v>
      </c>
      <c r="J70" s="60">
        <v>1.6</v>
      </c>
      <c r="K70" s="60"/>
      <c r="L70" s="60"/>
      <c r="M70" s="68">
        <v>1.2</v>
      </c>
      <c r="N70" s="68">
        <v>0.5</v>
      </c>
      <c r="O70" s="68">
        <v>10</v>
      </c>
      <c r="P70" s="68">
        <v>0.8</v>
      </c>
      <c r="Q70" s="68">
        <v>5</v>
      </c>
      <c r="R70" s="68"/>
      <c r="S70" s="77">
        <v>0.1</v>
      </c>
    </row>
    <row r="71" spans="1:19">
      <c r="A71" s="201"/>
      <c r="B71" s="3" t="s">
        <v>37</v>
      </c>
      <c r="C71" s="3">
        <v>73</v>
      </c>
      <c r="D71" s="3">
        <v>16.399999999999999</v>
      </c>
      <c r="E71" s="3">
        <v>1.3</v>
      </c>
      <c r="F71" s="3">
        <v>0.2</v>
      </c>
      <c r="G71" s="3">
        <v>2</v>
      </c>
      <c r="H71" s="3">
        <v>0.1</v>
      </c>
      <c r="I71" s="3">
        <v>2</v>
      </c>
      <c r="J71" s="3">
        <v>5</v>
      </c>
      <c r="K71" s="3">
        <f>SUM(C71:J71)</f>
        <v>100</v>
      </c>
      <c r="L71" s="3">
        <f>C71*C70+D71*D70+E71*E70+F71*F70+G71*G70+H71*H70+I70*I71+J70*J71</f>
        <v>152.13999999999999</v>
      </c>
      <c r="M71" s="73">
        <v>1.25</v>
      </c>
      <c r="N71" s="73">
        <v>7</v>
      </c>
      <c r="O71" s="73">
        <v>1</v>
      </c>
      <c r="P71" s="73">
        <v>1.3</v>
      </c>
      <c r="Q71" s="73">
        <v>1</v>
      </c>
      <c r="R71" s="82">
        <f>L71+M71*M70+N71*N70+O71*O70+P71*P70+Q71*Q70</f>
        <v>173.17999999999998</v>
      </c>
      <c r="S71" s="52">
        <f>R71*S70+R71</f>
        <v>190.49799999999999</v>
      </c>
    </row>
    <row r="72" spans="1:19">
      <c r="A72" s="12" t="s">
        <v>38</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0">
        <f>B72/100*M71</f>
        <v>6.25</v>
      </c>
      <c r="N72" s="60">
        <f>B72/100*N71</f>
        <v>35</v>
      </c>
      <c r="O72" s="60">
        <f>B72/100*O71</f>
        <v>5</v>
      </c>
      <c r="P72" s="60">
        <f>B72/100*P71</f>
        <v>6.5</v>
      </c>
      <c r="Q72" s="60">
        <f>B72/100*Q71</f>
        <v>5</v>
      </c>
      <c r="R72" s="82">
        <f>L72+M72*M70+N72*N70+O72*O70+P72*P70+Q72*Q70</f>
        <v>865.90000000000009</v>
      </c>
      <c r="S72" s="53">
        <f>R72*S70+R72</f>
        <v>952.49000000000012</v>
      </c>
    </row>
    <row r="73" spans="1:19">
      <c r="A73" s="12" t="s">
        <v>158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4">
        <f>K73/100*M71</f>
        <v>1.6875</v>
      </c>
      <c r="N73" s="74">
        <f>K73/100*N71</f>
        <v>9.4500000000000011</v>
      </c>
      <c r="O73" s="74">
        <f>K73/100*O71</f>
        <v>1.35</v>
      </c>
      <c r="P73" s="74">
        <f>K73/100*P71</f>
        <v>1.7550000000000001</v>
      </c>
      <c r="Q73" s="74">
        <f>K73/100*Q71</f>
        <v>1.35</v>
      </c>
      <c r="R73" s="74">
        <f>L73+M73*M70+N73*N70+O73*O70+P73*P70+Q73*Q70</f>
        <v>278.10399999999998</v>
      </c>
      <c r="S73" s="53">
        <f>R73*S70+R73</f>
        <v>305.9144</v>
      </c>
    </row>
    <row r="74" spans="1:19" s="58" customFormat="1" ht="6" customHeight="1">
      <c r="A74" s="61"/>
      <c r="B74" s="62"/>
      <c r="C74" s="62"/>
      <c r="D74" s="62"/>
      <c r="E74" s="62"/>
      <c r="F74" s="62"/>
      <c r="G74" s="62"/>
      <c r="H74" s="62"/>
      <c r="I74" s="62"/>
      <c r="J74" s="62"/>
      <c r="K74" s="62"/>
      <c r="L74" s="62"/>
      <c r="M74" s="75"/>
      <c r="N74" s="75"/>
      <c r="O74" s="75"/>
      <c r="P74" s="75"/>
      <c r="Q74" s="75"/>
      <c r="R74" s="83"/>
      <c r="S74" s="79"/>
    </row>
    <row r="75" spans="1:19" ht="15.6">
      <c r="A75" s="66" t="s">
        <v>166</v>
      </c>
      <c r="B75" s="67"/>
      <c r="C75" s="5"/>
      <c r="D75" s="5">
        <v>22.45</v>
      </c>
      <c r="E75" s="5">
        <v>1.78</v>
      </c>
      <c r="F75" s="5">
        <v>0.27</v>
      </c>
      <c r="G75" s="5">
        <v>2.75</v>
      </c>
      <c r="H75" s="5">
        <v>0.13</v>
      </c>
      <c r="I75" s="5">
        <v>2.75</v>
      </c>
      <c r="J75" s="5">
        <v>6.85</v>
      </c>
      <c r="K75" s="5">
        <f>SUM(D75:J75)</f>
        <v>36.979999999999997</v>
      </c>
      <c r="L75" s="5">
        <f>D75*D70+E75*E70+F75*F70+G75*G70+H75*H70+I75*I70+J70*J75</f>
        <v>68.367000000000004</v>
      </c>
      <c r="M75" s="60">
        <v>1.25</v>
      </c>
      <c r="N75" s="60">
        <v>7</v>
      </c>
      <c r="O75" s="60">
        <v>1</v>
      </c>
      <c r="P75" s="60">
        <v>1.3</v>
      </c>
      <c r="Q75" s="60">
        <v>1</v>
      </c>
      <c r="R75" s="60">
        <f>L75+M75*M70+N75*N70+O75*O70+P70*P75+Q70*Q75</f>
        <v>89.407000000000011</v>
      </c>
      <c r="S75" s="80">
        <f>R75+R75*S70</f>
        <v>98.347700000000017</v>
      </c>
    </row>
    <row r="76" spans="1:19">
      <c r="A76" s="12" t="s">
        <v>160</v>
      </c>
      <c r="B76" s="3">
        <v>500</v>
      </c>
      <c r="C76" s="3">
        <f>B76</f>
        <v>500</v>
      </c>
      <c r="D76" s="232" t="s">
        <v>161</v>
      </c>
      <c r="E76" s="232"/>
      <c r="F76" s="63">
        <f>C76/100*37</f>
        <v>185</v>
      </c>
      <c r="G76" s="3" t="s">
        <v>68</v>
      </c>
      <c r="H76" s="3"/>
      <c r="I76" s="3"/>
      <c r="J76" s="3"/>
      <c r="K76" s="3"/>
      <c r="L76" s="3"/>
      <c r="M76" s="74"/>
      <c r="N76" s="74"/>
      <c r="O76" s="74"/>
      <c r="P76" s="74"/>
      <c r="Q76" s="74"/>
      <c r="R76" s="74"/>
      <c r="S76" s="53"/>
    </row>
    <row r="77" spans="1:19">
      <c r="A77" s="65" t="s">
        <v>162</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4">
        <f>B77/100*M71</f>
        <v>2.3125</v>
      </c>
      <c r="N77" s="74">
        <f>B77/100*N71</f>
        <v>12.950000000000001</v>
      </c>
      <c r="O77" s="74">
        <f>B77/100*O71</f>
        <v>1.85</v>
      </c>
      <c r="P77" s="74">
        <f>B77/100*P71</f>
        <v>2.4050000000000002</v>
      </c>
      <c r="Q77" s="74">
        <f>B77/100*Q71</f>
        <v>1.85</v>
      </c>
      <c r="R77" s="74">
        <f>L77+M77*M70+N77*N70+O77*O70+P70*P77+Q70*Q77</f>
        <v>380.75900000000001</v>
      </c>
      <c r="S77" s="81">
        <f>R77+R77*S70</f>
        <v>418.8349</v>
      </c>
    </row>
    <row r="78" spans="1:19" s="58" customFormat="1" ht="7.8">
      <c r="A78" s="233" t="s">
        <v>173</v>
      </c>
      <c r="B78" s="234"/>
      <c r="C78" s="234"/>
      <c r="D78" s="234"/>
      <c r="E78" s="234"/>
      <c r="F78" s="234"/>
      <c r="G78" s="234"/>
      <c r="H78" s="234"/>
      <c r="I78" s="234"/>
      <c r="J78" s="234"/>
      <c r="K78" s="234"/>
      <c r="L78" s="234"/>
      <c r="M78" s="234"/>
      <c r="N78" s="234"/>
      <c r="O78" s="234"/>
      <c r="P78" s="234"/>
      <c r="Q78" s="234"/>
      <c r="R78" s="234"/>
      <c r="S78" s="235"/>
    </row>
    <row r="79" spans="1:19" ht="11.4" customHeight="1">
      <c r="A79" s="205" t="s">
        <v>164</v>
      </c>
      <c r="B79" s="205"/>
      <c r="C79" s="205"/>
      <c r="D79" s="205"/>
      <c r="E79" s="205"/>
      <c r="F79" s="205"/>
      <c r="G79" s="205"/>
      <c r="H79" s="205"/>
      <c r="I79" s="205"/>
      <c r="J79" s="205"/>
      <c r="K79" s="205"/>
      <c r="L79" s="205"/>
      <c r="M79" s="205"/>
      <c r="N79" s="205"/>
      <c r="O79" s="205"/>
      <c r="P79" s="205"/>
      <c r="Q79" s="205"/>
      <c r="R79" s="205"/>
      <c r="S79" s="205"/>
    </row>
    <row r="80" spans="1:19" ht="93.75" customHeight="1">
      <c r="A80" s="46"/>
      <c r="B80" s="46"/>
      <c r="C80" s="46"/>
      <c r="D80" s="46"/>
      <c r="E80" s="46"/>
      <c r="F80" s="46"/>
      <c r="G80" s="46"/>
      <c r="H80" s="46"/>
      <c r="I80" s="46"/>
      <c r="J80" s="46"/>
      <c r="K80" s="46"/>
      <c r="L80" s="46"/>
      <c r="M80" s="46"/>
      <c r="N80" s="46"/>
      <c r="O80" s="46"/>
      <c r="P80" s="46"/>
      <c r="Q80" s="46"/>
      <c r="R80" s="46"/>
      <c r="S80" s="46"/>
    </row>
    <row r="81" spans="1:19" s="58" customFormat="1" ht="7.8">
      <c r="A81" s="225" t="s">
        <v>0</v>
      </c>
      <c r="B81" s="226"/>
      <c r="C81" s="226"/>
      <c r="D81" s="226"/>
      <c r="E81" s="226"/>
      <c r="F81" s="226"/>
      <c r="G81" s="226"/>
      <c r="H81" s="226"/>
      <c r="I81" s="226"/>
      <c r="J81" s="226"/>
      <c r="K81" s="226"/>
      <c r="L81" s="226"/>
      <c r="M81" s="226"/>
      <c r="N81" s="226"/>
      <c r="O81" s="226"/>
      <c r="P81" s="226"/>
      <c r="Q81" s="226"/>
      <c r="R81" s="226"/>
      <c r="S81" s="227"/>
    </row>
    <row r="82" spans="1:19" ht="30">
      <c r="A82" s="184" t="s">
        <v>174</v>
      </c>
      <c r="B82" s="185"/>
      <c r="C82" s="185"/>
      <c r="D82" s="185"/>
      <c r="E82" s="185"/>
      <c r="F82" s="185"/>
      <c r="G82" s="185"/>
      <c r="H82" s="185"/>
      <c r="I82" s="185"/>
      <c r="J82" s="185"/>
      <c r="K82" s="185"/>
      <c r="L82" s="185"/>
      <c r="M82" s="185"/>
      <c r="N82" s="185"/>
      <c r="O82" s="185"/>
      <c r="P82" s="185"/>
      <c r="Q82" s="185"/>
      <c r="R82" s="185"/>
      <c r="S82" s="186"/>
    </row>
    <row r="83" spans="1:19" ht="13.95" customHeight="1">
      <c r="A83" s="12" t="s">
        <v>2</v>
      </c>
      <c r="B83" s="189" t="s">
        <v>151</v>
      </c>
      <c r="C83" s="187"/>
      <c r="D83" s="187"/>
      <c r="E83" s="187"/>
      <c r="F83" s="187"/>
      <c r="G83" s="187"/>
      <c r="H83" s="187"/>
      <c r="I83" s="187"/>
      <c r="J83" s="187"/>
      <c r="K83" s="187"/>
      <c r="L83" s="187"/>
      <c r="M83" s="187"/>
      <c r="N83" s="187"/>
      <c r="O83" s="187"/>
      <c r="P83" s="187"/>
      <c r="Q83" s="187"/>
      <c r="R83" s="187"/>
      <c r="S83" s="188"/>
    </row>
    <row r="84" spans="1:19" ht="45.6" customHeight="1">
      <c r="A84" s="12" t="s">
        <v>6</v>
      </c>
      <c r="B84" s="189" t="s">
        <v>153</v>
      </c>
      <c r="C84" s="187"/>
      <c r="D84" s="187"/>
      <c r="E84" s="187"/>
      <c r="F84" s="187"/>
      <c r="G84" s="187"/>
      <c r="H84" s="187"/>
      <c r="I84" s="187"/>
      <c r="J84" s="187"/>
      <c r="K84" s="187"/>
      <c r="L84" s="187"/>
      <c r="M84" s="187"/>
      <c r="N84" s="187"/>
      <c r="O84" s="187"/>
      <c r="P84" s="187"/>
      <c r="Q84" s="187"/>
      <c r="R84" s="187"/>
      <c r="S84" s="188"/>
    </row>
    <row r="85" spans="1:19" ht="22.8">
      <c r="A85" s="59"/>
      <c r="B85" s="5"/>
      <c r="C85" s="3" t="s">
        <v>9</v>
      </c>
      <c r="D85" s="3" t="s">
        <v>10</v>
      </c>
      <c r="E85" s="3" t="s">
        <v>59</v>
      </c>
      <c r="F85" s="3" t="s">
        <v>154</v>
      </c>
      <c r="G85" s="3" t="s">
        <v>19</v>
      </c>
      <c r="H85" s="3" t="s">
        <v>17</v>
      </c>
      <c r="I85" s="3" t="s">
        <v>127</v>
      </c>
      <c r="J85" s="3" t="s">
        <v>25</v>
      </c>
      <c r="K85" s="3" t="s">
        <v>155</v>
      </c>
      <c r="L85" s="3" t="s">
        <v>156</v>
      </c>
      <c r="M85" s="6" t="s">
        <v>93</v>
      </c>
      <c r="N85" s="6" t="s">
        <v>94</v>
      </c>
      <c r="O85" s="6" t="s">
        <v>95</v>
      </c>
      <c r="P85" s="6" t="s">
        <v>96</v>
      </c>
      <c r="Q85" s="76" t="s">
        <v>97</v>
      </c>
      <c r="R85" s="6" t="s">
        <v>33</v>
      </c>
      <c r="S85" s="50" t="s">
        <v>34</v>
      </c>
    </row>
    <row r="86" spans="1:19">
      <c r="A86" s="201" t="s">
        <v>157</v>
      </c>
      <c r="B86" s="5" t="s">
        <v>36</v>
      </c>
      <c r="C86" s="43">
        <v>1.4</v>
      </c>
      <c r="D86" s="43">
        <v>2</v>
      </c>
      <c r="E86" s="43">
        <v>1</v>
      </c>
      <c r="F86" s="43">
        <v>1</v>
      </c>
      <c r="G86" s="43">
        <v>2.5</v>
      </c>
      <c r="H86" s="43">
        <v>6.4</v>
      </c>
      <c r="I86" s="43">
        <v>1</v>
      </c>
      <c r="J86" s="43">
        <v>1.6</v>
      </c>
      <c r="K86" s="43"/>
      <c r="L86" s="43"/>
      <c r="M86" s="48">
        <v>1.2</v>
      </c>
      <c r="N86" s="48">
        <v>0.5</v>
      </c>
      <c r="O86" s="48">
        <v>10</v>
      </c>
      <c r="P86" s="48">
        <v>0.8</v>
      </c>
      <c r="Q86" s="48">
        <v>5</v>
      </c>
      <c r="R86" s="48"/>
      <c r="S86" s="51">
        <v>0.1</v>
      </c>
    </row>
    <row r="87" spans="1:19">
      <c r="A87" s="201"/>
      <c r="B87" s="3" t="s">
        <v>37</v>
      </c>
      <c r="C87" s="3">
        <v>73</v>
      </c>
      <c r="D87" s="3">
        <v>16.399999999999999</v>
      </c>
      <c r="E87" s="3">
        <v>1.3</v>
      </c>
      <c r="F87" s="3">
        <v>0.2</v>
      </c>
      <c r="G87" s="3">
        <v>2</v>
      </c>
      <c r="H87" s="3">
        <v>0.1</v>
      </c>
      <c r="I87" s="3">
        <v>2</v>
      </c>
      <c r="J87" s="3">
        <v>5</v>
      </c>
      <c r="K87" s="3">
        <f>SUM(C87:J87)</f>
        <v>100</v>
      </c>
      <c r="L87" s="3">
        <f>C87*C86+D87*D86+E87*E86+F87*F86+G87*G86+H87*H86+I86*I87+J86*J87</f>
        <v>152.13999999999999</v>
      </c>
      <c r="M87" s="85">
        <v>1.25</v>
      </c>
      <c r="N87" s="85">
        <v>7</v>
      </c>
      <c r="O87" s="85">
        <v>1</v>
      </c>
      <c r="P87" s="85">
        <v>1.3</v>
      </c>
      <c r="Q87" s="85">
        <v>1</v>
      </c>
      <c r="R87" s="49">
        <f>L87+M87*M86+N87*N86+O87*O86+P87*P86+Q87*Q86</f>
        <v>173.17999999999998</v>
      </c>
      <c r="S87" s="52">
        <f>R87*S86+R87</f>
        <v>190.49799999999999</v>
      </c>
    </row>
    <row r="88" spans="1:19">
      <c r="A88" s="12" t="s">
        <v>38</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43">
        <f>B88/100*M87</f>
        <v>7.5</v>
      </c>
      <c r="N88" s="43">
        <f>B88/100*N87</f>
        <v>42</v>
      </c>
      <c r="O88" s="43">
        <f>B88/100*O87</f>
        <v>6</v>
      </c>
      <c r="P88" s="43">
        <f>B88/100*P87</f>
        <v>7.8000000000000007</v>
      </c>
      <c r="Q88" s="43">
        <f>B88/100*Q87</f>
        <v>6</v>
      </c>
      <c r="R88" s="49">
        <f>L88+M88*M86+N88*N86+O88*O86+P88*P86+Q88*Q86</f>
        <v>1039.08</v>
      </c>
      <c r="S88" s="53">
        <f>R88*S86+R88</f>
        <v>1142.9879999999998</v>
      </c>
    </row>
    <row r="89" spans="1:19">
      <c r="A89" s="12" t="s">
        <v>158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6">
        <f>K89/100*M87</f>
        <v>2.0250000000000004</v>
      </c>
      <c r="N89" s="86">
        <f>K89/100*N87</f>
        <v>11.34</v>
      </c>
      <c r="O89" s="86">
        <f>K89/100*O87</f>
        <v>1.62</v>
      </c>
      <c r="P89" s="86">
        <f>K89/100*P87</f>
        <v>2.1060000000000003</v>
      </c>
      <c r="Q89" s="86">
        <f>K89/100*Q87</f>
        <v>1.62</v>
      </c>
      <c r="R89" s="86">
        <f>L89+M89*M86+N89*N86+O89*O86+P89*P86+Q89*Q86</f>
        <v>333.72480000000002</v>
      </c>
      <c r="S89" s="53">
        <f>R89*S86+R89</f>
        <v>367.09728000000001</v>
      </c>
    </row>
    <row r="90" spans="1:19" s="58" customFormat="1" ht="6" customHeight="1">
      <c r="A90" s="61"/>
      <c r="B90" s="62"/>
      <c r="C90" s="62"/>
      <c r="D90" s="62"/>
      <c r="E90" s="62"/>
      <c r="F90" s="62"/>
      <c r="G90" s="62"/>
      <c r="H90" s="62"/>
      <c r="I90" s="62"/>
      <c r="J90" s="62"/>
      <c r="K90" s="62"/>
      <c r="L90" s="62"/>
      <c r="M90" s="62"/>
      <c r="N90" s="62"/>
      <c r="O90" s="62"/>
      <c r="P90" s="62"/>
      <c r="Q90" s="62"/>
      <c r="R90" s="87"/>
      <c r="S90" s="79"/>
    </row>
    <row r="91" spans="1:19" ht="15.6">
      <c r="A91" s="66" t="s">
        <v>166</v>
      </c>
      <c r="B91" s="67"/>
      <c r="C91" s="5"/>
      <c r="D91" s="5">
        <v>22.45</v>
      </c>
      <c r="E91" s="5">
        <v>1.78</v>
      </c>
      <c r="F91" s="5">
        <v>0.27</v>
      </c>
      <c r="G91" s="5">
        <v>2.75</v>
      </c>
      <c r="H91" s="5">
        <v>0.13</v>
      </c>
      <c r="I91" s="5">
        <v>2.75</v>
      </c>
      <c r="J91" s="5">
        <v>6.85</v>
      </c>
      <c r="K91" s="5">
        <f>SUM(D91:J91)</f>
        <v>36.979999999999997</v>
      </c>
      <c r="L91" s="5">
        <f>D91*D86+E91*E86+F91*F86+G91*G86+H91*H86+I91*I86+J86*J91</f>
        <v>68.367000000000004</v>
      </c>
      <c r="M91" s="43">
        <v>1.25</v>
      </c>
      <c r="N91" s="43">
        <v>7</v>
      </c>
      <c r="O91" s="43">
        <v>1</v>
      </c>
      <c r="P91" s="43">
        <v>1.3</v>
      </c>
      <c r="Q91" s="43">
        <v>1</v>
      </c>
      <c r="R91" s="43">
        <f>L91+M91*M86+N91*N86+O91*O86+P86*P91+Q86*Q91</f>
        <v>89.407000000000011</v>
      </c>
      <c r="S91" s="80">
        <f>R91+R91*S86</f>
        <v>98.347700000000017</v>
      </c>
    </row>
    <row r="92" spans="1:19">
      <c r="A92" s="12" t="s">
        <v>160</v>
      </c>
      <c r="B92" s="3">
        <v>600</v>
      </c>
      <c r="C92" s="3">
        <f>B92</f>
        <v>600</v>
      </c>
      <c r="D92" s="232" t="s">
        <v>161</v>
      </c>
      <c r="E92" s="232"/>
      <c r="F92" s="63">
        <f>C92/100*37</f>
        <v>222</v>
      </c>
      <c r="G92" s="3" t="s">
        <v>68</v>
      </c>
      <c r="H92" s="3"/>
      <c r="I92" s="3"/>
      <c r="J92" s="3"/>
      <c r="K92" s="3"/>
      <c r="L92" s="3"/>
      <c r="M92" s="3"/>
      <c r="N92" s="3"/>
      <c r="O92" s="3"/>
      <c r="P92" s="3"/>
      <c r="Q92" s="3"/>
      <c r="R92" s="9"/>
      <c r="S92" s="53"/>
    </row>
    <row r="93" spans="1:19">
      <c r="A93" s="65" t="s">
        <v>162</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6">
        <f>B93/100*M87</f>
        <v>2.7750000000000004</v>
      </c>
      <c r="N93" s="86">
        <f>B93/100*N87</f>
        <v>15.540000000000001</v>
      </c>
      <c r="O93" s="86">
        <f>B93/100*O87</f>
        <v>2.2200000000000002</v>
      </c>
      <c r="P93" s="86">
        <f>B93/100*P87</f>
        <v>2.8860000000000006</v>
      </c>
      <c r="Q93" s="86">
        <f>B93/100*Q87</f>
        <v>2.2200000000000002</v>
      </c>
      <c r="R93" s="86">
        <f>L93+M93*M86+N93*N86+O93*O86+P86*P93+Q86*Q93</f>
        <v>456.91079999999999</v>
      </c>
      <c r="S93" s="81">
        <f>R93+R93*S86</f>
        <v>502.60187999999999</v>
      </c>
    </row>
    <row r="94" spans="1:19">
      <c r="A94" s="237" t="s">
        <v>175</v>
      </c>
      <c r="B94" s="238"/>
      <c r="C94" s="238"/>
      <c r="D94" s="238"/>
      <c r="E94" s="238"/>
      <c r="F94" s="238"/>
      <c r="G94" s="238"/>
      <c r="H94" s="238"/>
      <c r="I94" s="238"/>
      <c r="J94" s="238"/>
      <c r="K94" s="238"/>
      <c r="L94" s="238"/>
      <c r="M94" s="238"/>
      <c r="N94" s="238"/>
      <c r="O94" s="238"/>
      <c r="P94" s="238"/>
      <c r="Q94" s="238"/>
      <c r="R94" s="238"/>
      <c r="S94" s="239"/>
    </row>
    <row r="95" spans="1:19">
      <c r="A95" s="205" t="s">
        <v>164</v>
      </c>
      <c r="B95" s="205"/>
      <c r="C95" s="205"/>
      <c r="D95" s="205"/>
      <c r="E95" s="205"/>
      <c r="F95" s="205"/>
      <c r="G95" s="205"/>
      <c r="H95" s="205"/>
      <c r="I95" s="205"/>
      <c r="J95" s="205"/>
      <c r="K95" s="205"/>
      <c r="L95" s="205"/>
      <c r="M95" s="205"/>
      <c r="N95" s="205"/>
      <c r="O95" s="205"/>
      <c r="P95" s="205"/>
      <c r="Q95" s="205"/>
      <c r="R95" s="205"/>
      <c r="S95" s="205"/>
    </row>
    <row r="96" spans="1:19" s="58" customFormat="1" ht="7.8">
      <c r="A96" s="225" t="s">
        <v>0</v>
      </c>
      <c r="B96" s="226"/>
      <c r="C96" s="226"/>
      <c r="D96" s="226"/>
      <c r="E96" s="226"/>
      <c r="F96" s="226"/>
      <c r="G96" s="226"/>
      <c r="H96" s="226"/>
      <c r="I96" s="226"/>
      <c r="J96" s="226"/>
      <c r="K96" s="226"/>
      <c r="L96" s="226"/>
      <c r="M96" s="226"/>
      <c r="N96" s="226"/>
      <c r="O96" s="226"/>
      <c r="P96" s="226"/>
      <c r="Q96" s="226"/>
      <c r="R96" s="226"/>
      <c r="S96" s="227"/>
    </row>
    <row r="97" spans="1:19" ht="30">
      <c r="A97" s="184" t="s">
        <v>176</v>
      </c>
      <c r="B97" s="185"/>
      <c r="C97" s="185"/>
      <c r="D97" s="185"/>
      <c r="E97" s="185"/>
      <c r="F97" s="185"/>
      <c r="G97" s="185"/>
      <c r="H97" s="185"/>
      <c r="I97" s="185"/>
      <c r="J97" s="185"/>
      <c r="K97" s="185"/>
      <c r="L97" s="185"/>
      <c r="M97" s="185"/>
      <c r="N97" s="185"/>
      <c r="O97" s="185"/>
      <c r="P97" s="185"/>
      <c r="Q97" s="185"/>
      <c r="R97" s="185"/>
      <c r="S97" s="186"/>
    </row>
    <row r="98" spans="1:19" ht="13.95" customHeight="1">
      <c r="A98" s="12" t="s">
        <v>2</v>
      </c>
      <c r="B98" s="189" t="s">
        <v>151</v>
      </c>
      <c r="C98" s="187"/>
      <c r="D98" s="187"/>
      <c r="E98" s="187"/>
      <c r="F98" s="187"/>
      <c r="G98" s="187"/>
      <c r="H98" s="187"/>
      <c r="I98" s="187"/>
      <c r="J98" s="187"/>
      <c r="K98" s="187"/>
      <c r="L98" s="187"/>
      <c r="M98" s="187"/>
      <c r="N98" s="187"/>
      <c r="O98" s="187"/>
      <c r="P98" s="187"/>
      <c r="Q98" s="187"/>
      <c r="R98" s="187"/>
      <c r="S98" s="188"/>
    </row>
    <row r="99" spans="1:19" ht="45.6" customHeight="1">
      <c r="A99" s="12" t="s">
        <v>6</v>
      </c>
      <c r="B99" s="189" t="s">
        <v>153</v>
      </c>
      <c r="C99" s="187"/>
      <c r="D99" s="187"/>
      <c r="E99" s="187"/>
      <c r="F99" s="187"/>
      <c r="G99" s="187"/>
      <c r="H99" s="187"/>
      <c r="I99" s="187"/>
      <c r="J99" s="187"/>
      <c r="K99" s="187"/>
      <c r="L99" s="187"/>
      <c r="M99" s="187"/>
      <c r="N99" s="187"/>
      <c r="O99" s="187"/>
      <c r="P99" s="187"/>
      <c r="Q99" s="187"/>
      <c r="R99" s="187"/>
      <c r="S99" s="188"/>
    </row>
    <row r="100" spans="1:19" ht="22.8">
      <c r="A100" s="59"/>
      <c r="B100" s="5"/>
      <c r="C100" s="3" t="s">
        <v>9</v>
      </c>
      <c r="D100" s="3" t="s">
        <v>10</v>
      </c>
      <c r="E100" s="3" t="s">
        <v>59</v>
      </c>
      <c r="F100" s="3" t="s">
        <v>154</v>
      </c>
      <c r="G100" s="3" t="s">
        <v>19</v>
      </c>
      <c r="H100" s="3" t="s">
        <v>17</v>
      </c>
      <c r="I100" s="3" t="s">
        <v>127</v>
      </c>
      <c r="J100" s="3" t="s">
        <v>25</v>
      </c>
      <c r="K100" s="3" t="s">
        <v>155</v>
      </c>
      <c r="L100" s="3" t="s">
        <v>156</v>
      </c>
      <c r="M100" s="6" t="s">
        <v>93</v>
      </c>
      <c r="N100" s="6" t="s">
        <v>94</v>
      </c>
      <c r="O100" s="6" t="s">
        <v>95</v>
      </c>
      <c r="P100" s="6" t="s">
        <v>96</v>
      </c>
      <c r="Q100" s="76" t="s">
        <v>97</v>
      </c>
      <c r="R100" s="6" t="s">
        <v>33</v>
      </c>
      <c r="S100" s="50" t="s">
        <v>34</v>
      </c>
    </row>
    <row r="101" spans="1:19">
      <c r="A101" s="201" t="s">
        <v>157</v>
      </c>
      <c r="B101" s="5" t="s">
        <v>36</v>
      </c>
      <c r="C101" s="43">
        <v>1.4</v>
      </c>
      <c r="D101" s="43">
        <v>2</v>
      </c>
      <c r="E101" s="43">
        <v>1</v>
      </c>
      <c r="F101" s="43">
        <v>1</v>
      </c>
      <c r="G101" s="43">
        <v>2.5</v>
      </c>
      <c r="H101" s="43">
        <v>6.4</v>
      </c>
      <c r="I101" s="43">
        <v>1</v>
      </c>
      <c r="J101" s="43">
        <v>1.6</v>
      </c>
      <c r="K101" s="43"/>
      <c r="L101" s="43"/>
      <c r="M101" s="48">
        <v>1.2</v>
      </c>
      <c r="N101" s="48">
        <v>0.5</v>
      </c>
      <c r="O101" s="48">
        <v>10</v>
      </c>
      <c r="P101" s="48">
        <v>0.8</v>
      </c>
      <c r="Q101" s="48">
        <v>5</v>
      </c>
      <c r="R101" s="48"/>
      <c r="S101" s="51">
        <v>0.1</v>
      </c>
    </row>
    <row r="102" spans="1:19">
      <c r="A102" s="201"/>
      <c r="B102" s="3" t="s">
        <v>37</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5">
        <v>1.25</v>
      </c>
      <c r="N102" s="85">
        <v>7</v>
      </c>
      <c r="O102" s="85">
        <v>1</v>
      </c>
      <c r="P102" s="85">
        <v>1.3</v>
      </c>
      <c r="Q102" s="85">
        <v>1</v>
      </c>
      <c r="R102" s="49">
        <f>L102+M102*M101+N102*N101+O102*O101+P102*P101+Q102*Q101</f>
        <v>173.17999999999998</v>
      </c>
      <c r="S102" s="52">
        <f>R102*S101+R102</f>
        <v>190.49799999999999</v>
      </c>
    </row>
    <row r="103" spans="1:19">
      <c r="A103" s="12" t="s">
        <v>38</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43">
        <f>B103/100*M102</f>
        <v>8.75</v>
      </c>
      <c r="N103" s="43">
        <f>B103/100*N102</f>
        <v>49</v>
      </c>
      <c r="O103" s="43">
        <f>B103/100*O102</f>
        <v>7</v>
      </c>
      <c r="P103" s="43">
        <f>B103/100*P102</f>
        <v>9.1</v>
      </c>
      <c r="Q103" s="43">
        <f>B103/100*Q102</f>
        <v>7</v>
      </c>
      <c r="R103" s="49">
        <f>L103+M103*M101+N103*N101+O103*O101+P103*P101+Q103*Q101</f>
        <v>1212.26</v>
      </c>
      <c r="S103" s="53">
        <f>R103*S101+R103</f>
        <v>1333.4859999999999</v>
      </c>
    </row>
    <row r="104" spans="1:19">
      <c r="A104" s="12" t="s">
        <v>158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6">
        <f>K104/100*M102</f>
        <v>2.3624999999999998</v>
      </c>
      <c r="N104" s="86">
        <f>K104/100*N102</f>
        <v>13.229999999999997</v>
      </c>
      <c r="O104" s="86">
        <f>K104/100*O102</f>
        <v>1.8899999999999997</v>
      </c>
      <c r="P104" s="86">
        <f>K104/100*P102</f>
        <v>2.4569999999999999</v>
      </c>
      <c r="Q104" s="86">
        <f>K104/100*Q102</f>
        <v>1.8899999999999997</v>
      </c>
      <c r="R104" s="86">
        <f>L104+M104*M101+N104*N101+O104*O101+P104*P101+Q104*Q101</f>
        <v>389.34559999999993</v>
      </c>
      <c r="S104" s="53">
        <f>R104*S101+R104</f>
        <v>428.28015999999991</v>
      </c>
    </row>
    <row r="105" spans="1:19" s="58" customFormat="1" ht="6" customHeight="1">
      <c r="A105" s="61"/>
      <c r="B105" s="62"/>
      <c r="C105" s="62"/>
      <c r="D105" s="62"/>
      <c r="E105" s="62"/>
      <c r="F105" s="62"/>
      <c r="G105" s="62"/>
      <c r="H105" s="62"/>
      <c r="I105" s="62"/>
      <c r="J105" s="62"/>
      <c r="K105" s="62"/>
      <c r="L105" s="62"/>
      <c r="M105" s="62"/>
      <c r="N105" s="62"/>
      <c r="O105" s="62"/>
      <c r="P105" s="62"/>
      <c r="Q105" s="62"/>
      <c r="R105" s="87"/>
      <c r="S105" s="79"/>
    </row>
    <row r="106" spans="1:19" ht="15.6">
      <c r="A106" s="66" t="s">
        <v>166</v>
      </c>
      <c r="B106" s="67"/>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43">
        <v>1.25</v>
      </c>
      <c r="N106" s="43">
        <v>7</v>
      </c>
      <c r="O106" s="43">
        <v>1</v>
      </c>
      <c r="P106" s="43">
        <v>1.3</v>
      </c>
      <c r="Q106" s="43">
        <v>1</v>
      </c>
      <c r="R106" s="43">
        <f>L106+M106*M101+N106*N101+O106*O101+P101*P106+Q101*Q106</f>
        <v>89.407000000000011</v>
      </c>
      <c r="S106" s="80">
        <f>R106+R106*S101</f>
        <v>98.347700000000017</v>
      </c>
    </row>
    <row r="107" spans="1:19">
      <c r="A107" s="12" t="s">
        <v>160</v>
      </c>
      <c r="B107" s="3">
        <v>700</v>
      </c>
      <c r="C107" s="3">
        <f>B107</f>
        <v>700</v>
      </c>
      <c r="D107" s="232" t="s">
        <v>161</v>
      </c>
      <c r="E107" s="232"/>
      <c r="F107" s="63">
        <f>C107/100*37</f>
        <v>259</v>
      </c>
      <c r="G107" s="3" t="s">
        <v>68</v>
      </c>
      <c r="H107" s="3"/>
      <c r="I107" s="3"/>
      <c r="J107" s="3"/>
      <c r="K107" s="3"/>
      <c r="L107" s="3"/>
      <c r="M107" s="3"/>
      <c r="N107" s="3"/>
      <c r="O107" s="3"/>
      <c r="P107" s="3"/>
      <c r="Q107" s="3"/>
      <c r="R107" s="9"/>
      <c r="S107" s="53"/>
    </row>
    <row r="108" spans="1:19">
      <c r="A108" s="65" t="s">
        <v>162</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6">
        <f>B108/100*M102</f>
        <v>3.2374999999999998</v>
      </c>
      <c r="N108" s="86">
        <f>B108/100*N102</f>
        <v>18.13</v>
      </c>
      <c r="O108" s="86">
        <f>B108/100*O102</f>
        <v>2.59</v>
      </c>
      <c r="P108" s="86">
        <f>B108/100*P102</f>
        <v>3.367</v>
      </c>
      <c r="Q108" s="86">
        <f>B108/100*Q102</f>
        <v>2.59</v>
      </c>
      <c r="R108" s="86">
        <f>L108+M108*M101+N108*N101+O108*O101+P101*P108+Q101*Q108</f>
        <v>533.06259999999997</v>
      </c>
      <c r="S108" s="81">
        <f>R108+R108*S101</f>
        <v>586.36885999999993</v>
      </c>
    </row>
    <row r="109" spans="1:19" s="58" customFormat="1" ht="7.8">
      <c r="A109" s="233" t="s">
        <v>177</v>
      </c>
      <c r="B109" s="234"/>
      <c r="C109" s="234"/>
      <c r="D109" s="234"/>
      <c r="E109" s="234"/>
      <c r="F109" s="234"/>
      <c r="G109" s="234"/>
      <c r="H109" s="234"/>
      <c r="I109" s="234"/>
      <c r="J109" s="234"/>
      <c r="K109" s="234"/>
      <c r="L109" s="234"/>
      <c r="M109" s="234"/>
      <c r="N109" s="234"/>
      <c r="O109" s="234"/>
      <c r="P109" s="234"/>
      <c r="Q109" s="234"/>
      <c r="R109" s="234"/>
      <c r="S109" s="235"/>
    </row>
    <row r="110" spans="1:19">
      <c r="A110" s="205" t="s">
        <v>178</v>
      </c>
      <c r="B110" s="205"/>
      <c r="C110" s="205"/>
      <c r="D110" s="205"/>
      <c r="E110" s="205"/>
      <c r="F110" s="205"/>
      <c r="G110" s="205"/>
      <c r="H110" s="205"/>
      <c r="I110" s="205"/>
      <c r="J110" s="205"/>
      <c r="K110" s="205"/>
      <c r="L110" s="205"/>
      <c r="M110" s="205"/>
      <c r="N110" s="205"/>
      <c r="O110" s="205"/>
      <c r="P110" s="205"/>
      <c r="Q110" s="205"/>
      <c r="R110" s="205"/>
      <c r="S110" s="205"/>
    </row>
    <row r="111" spans="1:19" s="58" customFormat="1" ht="7.8">
      <c r="A111" s="225" t="s">
        <v>0</v>
      </c>
      <c r="B111" s="226"/>
      <c r="C111" s="226"/>
      <c r="D111" s="226"/>
      <c r="E111" s="226"/>
      <c r="F111" s="226"/>
      <c r="G111" s="226"/>
      <c r="H111" s="226"/>
      <c r="I111" s="226"/>
      <c r="J111" s="226"/>
      <c r="K111" s="226"/>
      <c r="L111" s="226"/>
      <c r="M111" s="226"/>
      <c r="N111" s="226"/>
      <c r="O111" s="226"/>
      <c r="P111" s="226"/>
      <c r="Q111" s="226"/>
      <c r="R111" s="226"/>
      <c r="S111" s="227"/>
    </row>
    <row r="112" spans="1:19" ht="30">
      <c r="A112" s="184" t="s">
        <v>179</v>
      </c>
      <c r="B112" s="185"/>
      <c r="C112" s="185"/>
      <c r="D112" s="185"/>
      <c r="E112" s="185"/>
      <c r="F112" s="185"/>
      <c r="G112" s="185"/>
      <c r="H112" s="185"/>
      <c r="I112" s="185"/>
      <c r="J112" s="185"/>
      <c r="K112" s="185"/>
      <c r="L112" s="185"/>
      <c r="M112" s="185"/>
      <c r="N112" s="185"/>
      <c r="O112" s="185"/>
      <c r="P112" s="185"/>
      <c r="Q112" s="185"/>
      <c r="R112" s="185"/>
      <c r="S112" s="186"/>
    </row>
    <row r="113" spans="1:19" ht="13.95" customHeight="1">
      <c r="A113" s="12" t="s">
        <v>2</v>
      </c>
      <c r="B113" s="189" t="s">
        <v>151</v>
      </c>
      <c r="C113" s="187"/>
      <c r="D113" s="187"/>
      <c r="E113" s="187"/>
      <c r="F113" s="187"/>
      <c r="G113" s="187"/>
      <c r="H113" s="187"/>
      <c r="I113" s="187"/>
      <c r="J113" s="187"/>
      <c r="K113" s="187"/>
      <c r="L113" s="187"/>
      <c r="M113" s="187"/>
      <c r="N113" s="187"/>
      <c r="O113" s="187"/>
      <c r="P113" s="187"/>
      <c r="Q113" s="187"/>
      <c r="R113" s="187"/>
      <c r="S113" s="188"/>
    </row>
    <row r="114" spans="1:19" ht="45.6" customHeight="1">
      <c r="A114" s="12" t="s">
        <v>6</v>
      </c>
      <c r="B114" s="189" t="s">
        <v>153</v>
      </c>
      <c r="C114" s="187"/>
      <c r="D114" s="187"/>
      <c r="E114" s="187"/>
      <c r="F114" s="187"/>
      <c r="G114" s="187"/>
      <c r="H114" s="187"/>
      <c r="I114" s="187"/>
      <c r="J114" s="187"/>
      <c r="K114" s="187"/>
      <c r="L114" s="187"/>
      <c r="M114" s="187"/>
      <c r="N114" s="187"/>
      <c r="O114" s="187"/>
      <c r="P114" s="187"/>
      <c r="Q114" s="187"/>
      <c r="R114" s="187"/>
      <c r="S114" s="188"/>
    </row>
    <row r="115" spans="1:19" ht="22.8">
      <c r="A115" s="59"/>
      <c r="B115" s="5"/>
      <c r="C115" s="3" t="s">
        <v>9</v>
      </c>
      <c r="D115" s="3" t="s">
        <v>10</v>
      </c>
      <c r="E115" s="3" t="s">
        <v>59</v>
      </c>
      <c r="F115" s="3" t="s">
        <v>154</v>
      </c>
      <c r="G115" s="3" t="s">
        <v>19</v>
      </c>
      <c r="H115" s="3" t="s">
        <v>17</v>
      </c>
      <c r="I115" s="3" t="s">
        <v>127</v>
      </c>
      <c r="J115" s="3" t="s">
        <v>25</v>
      </c>
      <c r="K115" s="3" t="s">
        <v>155</v>
      </c>
      <c r="L115" s="3" t="s">
        <v>156</v>
      </c>
      <c r="M115" s="6" t="s">
        <v>93</v>
      </c>
      <c r="N115" s="6" t="s">
        <v>94</v>
      </c>
      <c r="O115" s="6" t="s">
        <v>95</v>
      </c>
      <c r="P115" s="6" t="s">
        <v>96</v>
      </c>
      <c r="Q115" s="76" t="s">
        <v>97</v>
      </c>
      <c r="R115" s="6" t="s">
        <v>33</v>
      </c>
      <c r="S115" s="50" t="s">
        <v>34</v>
      </c>
    </row>
    <row r="116" spans="1:19">
      <c r="A116" s="201" t="s">
        <v>157</v>
      </c>
      <c r="B116" s="5" t="s">
        <v>36</v>
      </c>
      <c r="C116" s="43">
        <v>1.4</v>
      </c>
      <c r="D116" s="43">
        <v>2</v>
      </c>
      <c r="E116" s="43">
        <v>1</v>
      </c>
      <c r="F116" s="43">
        <v>1</v>
      </c>
      <c r="G116" s="43">
        <v>2.5</v>
      </c>
      <c r="H116" s="43">
        <v>6.4</v>
      </c>
      <c r="I116" s="43">
        <v>1</v>
      </c>
      <c r="J116" s="43">
        <v>1.6</v>
      </c>
      <c r="K116" s="43"/>
      <c r="L116" s="43"/>
      <c r="M116" s="48">
        <v>1.2</v>
      </c>
      <c r="N116" s="48">
        <v>0.5</v>
      </c>
      <c r="O116" s="48">
        <v>10</v>
      </c>
      <c r="P116" s="48">
        <v>0.8</v>
      </c>
      <c r="Q116" s="48">
        <v>5</v>
      </c>
      <c r="R116" s="48"/>
      <c r="S116" s="51">
        <v>0.1</v>
      </c>
    </row>
    <row r="117" spans="1:19">
      <c r="A117" s="201"/>
      <c r="B117" s="3" t="s">
        <v>37</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5">
        <v>1.25</v>
      </c>
      <c r="N117" s="85">
        <v>7</v>
      </c>
      <c r="O117" s="85">
        <v>1</v>
      </c>
      <c r="P117" s="85">
        <v>1.3</v>
      </c>
      <c r="Q117" s="85">
        <v>1</v>
      </c>
      <c r="R117" s="49">
        <f>L117+M117*M116+N117*N116+O117*O116+P117*P116+Q117*Q116</f>
        <v>173.17999999999998</v>
      </c>
      <c r="S117" s="52">
        <f>R117*S116+R117</f>
        <v>190.49799999999999</v>
      </c>
    </row>
    <row r="118" spans="1:19">
      <c r="A118" s="12" t="s">
        <v>38</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43">
        <f>B118/100*M117</f>
        <v>10</v>
      </c>
      <c r="N118" s="43">
        <f>B118/100*N117</f>
        <v>56</v>
      </c>
      <c r="O118" s="43">
        <f>B118/100*O117</f>
        <v>8</v>
      </c>
      <c r="P118" s="43">
        <f>B118/100*P117</f>
        <v>10.4</v>
      </c>
      <c r="Q118" s="43">
        <f>B118/100*Q117</f>
        <v>8</v>
      </c>
      <c r="R118" s="49">
        <f>L118+M118*M116+N118*N116+O118*O116+P118*P116+Q118*Q116</f>
        <v>1385.4399999999998</v>
      </c>
      <c r="S118" s="53">
        <f>R118*S116+R118</f>
        <v>1523.9839999999999</v>
      </c>
    </row>
    <row r="119" spans="1:19">
      <c r="A119" s="12" t="s">
        <v>158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6">
        <f>K119/100*M117</f>
        <v>2.7</v>
      </c>
      <c r="N119" s="86">
        <f>K119/100*N117</f>
        <v>15.120000000000001</v>
      </c>
      <c r="O119" s="86">
        <f>K119/100*O117</f>
        <v>2.16</v>
      </c>
      <c r="P119" s="86">
        <f>K119/100*P117</f>
        <v>2.8080000000000003</v>
      </c>
      <c r="Q119" s="86">
        <f>K119/100*Q117</f>
        <v>2.16</v>
      </c>
      <c r="R119" s="86">
        <f>L119+M119*M116+N119*N116+O119*O116+P119*P116+Q119*Q116</f>
        <v>444.96640000000002</v>
      </c>
      <c r="S119" s="53">
        <f>R119*S116+R119</f>
        <v>489.46304000000003</v>
      </c>
    </row>
    <row r="120" spans="1:19" s="58" customFormat="1" ht="6" customHeight="1">
      <c r="A120" s="61"/>
      <c r="B120" s="62"/>
      <c r="C120" s="62"/>
      <c r="D120" s="62"/>
      <c r="E120" s="62"/>
      <c r="F120" s="62"/>
      <c r="G120" s="62"/>
      <c r="H120" s="62"/>
      <c r="I120" s="62"/>
      <c r="J120" s="62"/>
      <c r="K120" s="62"/>
      <c r="L120" s="62"/>
      <c r="M120" s="62"/>
      <c r="N120" s="62"/>
      <c r="O120" s="62"/>
      <c r="P120" s="62"/>
      <c r="Q120" s="62"/>
      <c r="R120" s="87"/>
      <c r="S120" s="79"/>
    </row>
    <row r="121" spans="1:19" ht="15.6">
      <c r="A121" s="66" t="s">
        <v>166</v>
      </c>
      <c r="B121" s="67"/>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43">
        <v>1.25</v>
      </c>
      <c r="N121" s="43">
        <v>7</v>
      </c>
      <c r="O121" s="43">
        <v>1</v>
      </c>
      <c r="P121" s="43">
        <v>1.3</v>
      </c>
      <c r="Q121" s="43">
        <v>1</v>
      </c>
      <c r="R121" s="43">
        <f>L121+M121*M116+N121*N116+O121*O116+P116*P121+Q116*Q121</f>
        <v>89.407000000000011</v>
      </c>
      <c r="S121" s="80">
        <f>R121+R121*S116</f>
        <v>98.347700000000017</v>
      </c>
    </row>
    <row r="122" spans="1:19">
      <c r="A122" s="12" t="s">
        <v>160</v>
      </c>
      <c r="B122" s="3">
        <v>800</v>
      </c>
      <c r="C122" s="3">
        <f>B122</f>
        <v>800</v>
      </c>
      <c r="D122" s="232" t="s">
        <v>161</v>
      </c>
      <c r="E122" s="232"/>
      <c r="F122" s="63">
        <f>C122/100*37</f>
        <v>296</v>
      </c>
      <c r="G122" s="3" t="s">
        <v>68</v>
      </c>
      <c r="H122" s="3"/>
      <c r="I122" s="3"/>
      <c r="J122" s="3"/>
      <c r="K122" s="3"/>
      <c r="L122" s="3"/>
      <c r="M122" s="3"/>
      <c r="N122" s="3"/>
      <c r="O122" s="3"/>
      <c r="P122" s="3"/>
      <c r="Q122" s="3"/>
      <c r="R122" s="9"/>
      <c r="S122" s="53"/>
    </row>
    <row r="123" spans="1:19">
      <c r="A123" s="65" t="s">
        <v>162</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6">
        <f>B123/100*M117</f>
        <v>3.7</v>
      </c>
      <c r="N123" s="86">
        <f>B123/100*N117</f>
        <v>20.72</v>
      </c>
      <c r="O123" s="86">
        <f>B123/100*O117</f>
        <v>2.96</v>
      </c>
      <c r="P123" s="86">
        <f>B123/100*P117</f>
        <v>3.8479999999999999</v>
      </c>
      <c r="Q123" s="86">
        <f>B123/100*Q117</f>
        <v>2.96</v>
      </c>
      <c r="R123" s="86">
        <f>L123+M123*M116+N123*N116+O123*O116+P116*P123+Q116*Q123</f>
        <v>609.21440000000007</v>
      </c>
      <c r="S123" s="81">
        <f>R123+R123*S116</f>
        <v>670.13584000000003</v>
      </c>
    </row>
    <row r="124" spans="1:19" s="58" customFormat="1" ht="7.8">
      <c r="A124" s="233" t="s">
        <v>180</v>
      </c>
      <c r="B124" s="234"/>
      <c r="C124" s="234"/>
      <c r="D124" s="234"/>
      <c r="E124" s="234"/>
      <c r="F124" s="234"/>
      <c r="G124" s="234"/>
      <c r="H124" s="234"/>
      <c r="I124" s="234"/>
      <c r="J124" s="234"/>
      <c r="K124" s="234"/>
      <c r="L124" s="234"/>
      <c r="M124" s="234"/>
      <c r="N124" s="234"/>
      <c r="O124" s="234"/>
      <c r="P124" s="234"/>
      <c r="Q124" s="234"/>
      <c r="R124" s="234"/>
      <c r="S124" s="235"/>
    </row>
    <row r="125" spans="1:19">
      <c r="A125" s="205" t="s">
        <v>181</v>
      </c>
      <c r="B125" s="205"/>
      <c r="C125" s="205"/>
      <c r="D125" s="205"/>
      <c r="E125" s="205"/>
      <c r="F125" s="205"/>
      <c r="G125" s="205"/>
      <c r="H125" s="205"/>
      <c r="I125" s="205"/>
      <c r="J125" s="205"/>
      <c r="K125" s="205"/>
      <c r="L125" s="205"/>
      <c r="M125" s="205"/>
      <c r="N125" s="205"/>
      <c r="O125" s="205"/>
      <c r="P125" s="205"/>
      <c r="Q125" s="205"/>
      <c r="R125" s="205"/>
      <c r="S125" s="205"/>
    </row>
    <row r="126" spans="1:19">
      <c r="A126" s="225" t="s">
        <v>0</v>
      </c>
      <c r="B126" s="226"/>
      <c r="C126" s="226"/>
      <c r="D126" s="226"/>
      <c r="E126" s="226"/>
      <c r="F126" s="226"/>
      <c r="G126" s="226"/>
      <c r="H126" s="226"/>
      <c r="I126" s="226"/>
      <c r="J126" s="226"/>
      <c r="K126" s="226"/>
      <c r="L126" s="226"/>
      <c r="M126" s="226"/>
      <c r="N126" s="226"/>
      <c r="O126" s="226"/>
      <c r="P126" s="226"/>
      <c r="Q126" s="226"/>
      <c r="R126" s="226"/>
      <c r="S126" s="227"/>
    </row>
    <row r="127" spans="1:19" ht="30">
      <c r="A127" s="184" t="s">
        <v>182</v>
      </c>
      <c r="B127" s="185"/>
      <c r="C127" s="185"/>
      <c r="D127" s="185"/>
      <c r="E127" s="185"/>
      <c r="F127" s="185"/>
      <c r="G127" s="185"/>
      <c r="H127" s="185"/>
      <c r="I127" s="185"/>
      <c r="J127" s="185"/>
      <c r="K127" s="185"/>
      <c r="L127" s="185"/>
      <c r="M127" s="185"/>
      <c r="N127" s="185"/>
      <c r="O127" s="185"/>
      <c r="P127" s="185"/>
      <c r="Q127" s="185"/>
      <c r="R127" s="185"/>
      <c r="S127" s="186"/>
    </row>
    <row r="128" spans="1:19">
      <c r="A128" s="12" t="s">
        <v>2</v>
      </c>
      <c r="B128" s="189" t="s">
        <v>151</v>
      </c>
      <c r="C128" s="187"/>
      <c r="D128" s="187"/>
      <c r="E128" s="187"/>
      <c r="F128" s="187"/>
      <c r="G128" s="187"/>
      <c r="H128" s="187"/>
      <c r="I128" s="187"/>
      <c r="J128" s="187"/>
      <c r="K128" s="187"/>
      <c r="L128" s="187"/>
      <c r="M128" s="187"/>
      <c r="N128" s="187"/>
      <c r="O128" s="187"/>
      <c r="P128" s="187"/>
      <c r="Q128" s="187"/>
      <c r="R128" s="187"/>
      <c r="S128" s="188"/>
    </row>
    <row r="129" spans="1:19" ht="45" customHeight="1">
      <c r="A129" s="12" t="s">
        <v>6</v>
      </c>
      <c r="B129" s="189" t="s">
        <v>153</v>
      </c>
      <c r="C129" s="187"/>
      <c r="D129" s="187"/>
      <c r="E129" s="187"/>
      <c r="F129" s="187"/>
      <c r="G129" s="187"/>
      <c r="H129" s="187"/>
      <c r="I129" s="187"/>
      <c r="J129" s="187"/>
      <c r="K129" s="187"/>
      <c r="L129" s="187"/>
      <c r="M129" s="187"/>
      <c r="N129" s="187"/>
      <c r="O129" s="187"/>
      <c r="P129" s="187"/>
      <c r="Q129" s="187"/>
      <c r="R129" s="187"/>
      <c r="S129" s="188"/>
    </row>
    <row r="130" spans="1:19" ht="22.8">
      <c r="A130" s="59"/>
      <c r="B130" s="5"/>
      <c r="C130" s="3" t="s">
        <v>9</v>
      </c>
      <c r="D130" s="3" t="s">
        <v>10</v>
      </c>
      <c r="E130" s="3" t="s">
        <v>59</v>
      </c>
      <c r="F130" s="3" t="s">
        <v>154</v>
      </c>
      <c r="G130" s="3" t="s">
        <v>19</v>
      </c>
      <c r="H130" s="3" t="s">
        <v>17</v>
      </c>
      <c r="I130" s="3" t="s">
        <v>127</v>
      </c>
      <c r="J130" s="3" t="s">
        <v>25</v>
      </c>
      <c r="K130" s="3" t="s">
        <v>155</v>
      </c>
      <c r="L130" s="3" t="s">
        <v>156</v>
      </c>
      <c r="M130" s="6" t="s">
        <v>93</v>
      </c>
      <c r="N130" s="6" t="s">
        <v>94</v>
      </c>
      <c r="O130" s="6" t="s">
        <v>95</v>
      </c>
      <c r="P130" s="6" t="s">
        <v>96</v>
      </c>
      <c r="Q130" s="76" t="s">
        <v>97</v>
      </c>
      <c r="R130" s="6" t="s">
        <v>33</v>
      </c>
      <c r="S130" s="50" t="s">
        <v>34</v>
      </c>
    </row>
    <row r="131" spans="1:19">
      <c r="A131" s="201" t="s">
        <v>157</v>
      </c>
      <c r="B131" s="5" t="s">
        <v>36</v>
      </c>
      <c r="C131" s="43">
        <v>1.4</v>
      </c>
      <c r="D131" s="43">
        <v>2</v>
      </c>
      <c r="E131" s="43">
        <v>1</v>
      </c>
      <c r="F131" s="43">
        <v>1</v>
      </c>
      <c r="G131" s="43">
        <v>2.5</v>
      </c>
      <c r="H131" s="43">
        <v>6.4</v>
      </c>
      <c r="I131" s="43">
        <v>1</v>
      </c>
      <c r="J131" s="43">
        <v>1.6</v>
      </c>
      <c r="K131" s="43"/>
      <c r="L131" s="43"/>
      <c r="M131" s="48">
        <v>1.2</v>
      </c>
      <c r="N131" s="48">
        <v>0.5</v>
      </c>
      <c r="O131" s="48">
        <v>10</v>
      </c>
      <c r="P131" s="48">
        <v>0.8</v>
      </c>
      <c r="Q131" s="48">
        <v>5</v>
      </c>
      <c r="R131" s="48"/>
      <c r="S131" s="51">
        <v>0.1</v>
      </c>
    </row>
    <row r="132" spans="1:19">
      <c r="A132" s="201"/>
      <c r="B132" s="3" t="s">
        <v>37</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5">
        <v>1.25</v>
      </c>
      <c r="N132" s="85">
        <v>7</v>
      </c>
      <c r="O132" s="85">
        <v>1</v>
      </c>
      <c r="P132" s="85">
        <v>1.3</v>
      </c>
      <c r="Q132" s="85">
        <v>1</v>
      </c>
      <c r="R132" s="49">
        <f>L132+M132*M131+N132*N131+O132*O131+P132*P131+Q132*Q131</f>
        <v>173.17999999999998</v>
      </c>
      <c r="S132" s="52">
        <f>R132*S131+R132</f>
        <v>190.49799999999999</v>
      </c>
    </row>
    <row r="133" spans="1:19">
      <c r="A133" s="12" t="s">
        <v>38</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43">
        <f>B133/100*M132</f>
        <v>11.25</v>
      </c>
      <c r="N133" s="43">
        <f>B133/100*N132</f>
        <v>63</v>
      </c>
      <c r="O133" s="43">
        <f>B133/100*O132</f>
        <v>9</v>
      </c>
      <c r="P133" s="43">
        <f>B133/100*P132</f>
        <v>11.700000000000001</v>
      </c>
      <c r="Q133" s="43">
        <f>B133/100*Q132</f>
        <v>9</v>
      </c>
      <c r="R133" s="49">
        <f>L133+M133*M131+N133*N131+O133*O131+P133*P131+Q133*Q131</f>
        <v>1558.62</v>
      </c>
      <c r="S133" s="53">
        <f>R133*S131+R133</f>
        <v>1714.482</v>
      </c>
    </row>
    <row r="134" spans="1:19">
      <c r="A134" s="12" t="s">
        <v>158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6">
        <f>K134/100*M132</f>
        <v>3.0375000000000001</v>
      </c>
      <c r="N134" s="86">
        <f>K134/100*N132</f>
        <v>17.010000000000002</v>
      </c>
      <c r="O134" s="86">
        <f>K134/100*O132</f>
        <v>2.4300000000000002</v>
      </c>
      <c r="P134" s="86">
        <f>K134/100*P132</f>
        <v>3.1590000000000003</v>
      </c>
      <c r="Q134" s="86">
        <f>K134/100*Q132</f>
        <v>2.4300000000000002</v>
      </c>
      <c r="R134" s="86">
        <f>L134+M134*M131+N134*N131+O134*O131+P134*P131+Q134*Q131</f>
        <v>500.58719999999994</v>
      </c>
      <c r="S134" s="53">
        <f>R134*S131+R134</f>
        <v>550.64591999999993</v>
      </c>
    </row>
    <row r="135" spans="1:19">
      <c r="A135" s="61"/>
      <c r="B135" s="62"/>
      <c r="C135" s="62"/>
      <c r="D135" s="62"/>
      <c r="E135" s="62"/>
      <c r="F135" s="62"/>
      <c r="G135" s="62"/>
      <c r="H135" s="62"/>
      <c r="I135" s="62"/>
      <c r="J135" s="62"/>
      <c r="K135" s="62"/>
      <c r="L135" s="62"/>
      <c r="M135" s="62"/>
      <c r="N135" s="62"/>
      <c r="O135" s="62"/>
      <c r="P135" s="62"/>
      <c r="Q135" s="62"/>
      <c r="R135" s="87"/>
      <c r="S135" s="79"/>
    </row>
    <row r="136" spans="1:19" ht="15.6">
      <c r="A136" s="66" t="s">
        <v>166</v>
      </c>
      <c r="B136" s="67"/>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43">
        <v>1.25</v>
      </c>
      <c r="N136" s="43">
        <v>7</v>
      </c>
      <c r="O136" s="43">
        <v>1</v>
      </c>
      <c r="P136" s="43">
        <v>1.3</v>
      </c>
      <c r="Q136" s="43">
        <v>1</v>
      </c>
      <c r="R136" s="43">
        <f>L136+M136*M131+N136*N131+O136*O131+P131*P136+Q131*Q136</f>
        <v>89.407000000000011</v>
      </c>
      <c r="S136" s="80">
        <f>R136+R136*S131</f>
        <v>98.347700000000017</v>
      </c>
    </row>
    <row r="137" spans="1:19">
      <c r="A137" s="12" t="s">
        <v>160</v>
      </c>
      <c r="B137" s="3">
        <v>900</v>
      </c>
      <c r="C137" s="3">
        <f>B137</f>
        <v>900</v>
      </c>
      <c r="D137" s="232" t="s">
        <v>161</v>
      </c>
      <c r="E137" s="232"/>
      <c r="F137" s="63">
        <f>C137/100*37</f>
        <v>333</v>
      </c>
      <c r="G137" s="3" t="s">
        <v>68</v>
      </c>
      <c r="H137" s="3"/>
      <c r="I137" s="3"/>
      <c r="J137" s="3"/>
      <c r="K137" s="3"/>
      <c r="L137" s="3"/>
      <c r="M137" s="3"/>
      <c r="N137" s="3"/>
      <c r="O137" s="3"/>
      <c r="P137" s="3"/>
      <c r="Q137" s="3"/>
      <c r="R137" s="9"/>
      <c r="S137" s="53"/>
    </row>
    <row r="138" spans="1:19">
      <c r="A138" s="65" t="s">
        <v>162</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6">
        <f>B138/100*M132</f>
        <v>4.1624999999999996</v>
      </c>
      <c r="N138" s="86">
        <f>B138/100*N132</f>
        <v>23.310000000000002</v>
      </c>
      <c r="O138" s="86">
        <f>B138/100*O132</f>
        <v>3.33</v>
      </c>
      <c r="P138" s="86">
        <f>B138/100*P132</f>
        <v>4.3290000000000006</v>
      </c>
      <c r="Q138" s="86">
        <f>B138/100*Q132</f>
        <v>3.33</v>
      </c>
      <c r="R138" s="86">
        <f>L138+M138*M131+N138*N131+O138*O131+P131*P138+Q131*Q138</f>
        <v>685.36619999999994</v>
      </c>
      <c r="S138" s="81">
        <f>R138+R138*S131</f>
        <v>753.90281999999991</v>
      </c>
    </row>
    <row r="139" spans="1:19">
      <c r="A139" s="233" t="s">
        <v>183</v>
      </c>
      <c r="B139" s="234"/>
      <c r="C139" s="234"/>
      <c r="D139" s="234"/>
      <c r="E139" s="234"/>
      <c r="F139" s="234"/>
      <c r="G139" s="234"/>
      <c r="H139" s="234"/>
      <c r="I139" s="234"/>
      <c r="J139" s="234"/>
      <c r="K139" s="234"/>
      <c r="L139" s="234"/>
      <c r="M139" s="234"/>
      <c r="N139" s="234"/>
      <c r="O139" s="234"/>
      <c r="P139" s="234"/>
      <c r="Q139" s="234"/>
      <c r="R139" s="234"/>
      <c r="S139" s="235"/>
    </row>
    <row r="140" spans="1:19">
      <c r="A140" s="205" t="s">
        <v>184</v>
      </c>
      <c r="B140" s="205"/>
      <c r="C140" s="205"/>
      <c r="D140" s="205"/>
      <c r="E140" s="205"/>
      <c r="F140" s="205"/>
      <c r="G140" s="205"/>
      <c r="H140" s="205"/>
      <c r="I140" s="205"/>
      <c r="J140" s="205"/>
      <c r="K140" s="205"/>
      <c r="L140" s="205"/>
      <c r="M140" s="205"/>
      <c r="N140" s="205"/>
      <c r="O140" s="205"/>
      <c r="P140" s="205"/>
      <c r="Q140" s="205"/>
      <c r="R140" s="205"/>
      <c r="S140" s="205"/>
    </row>
    <row r="141" spans="1:19">
      <c r="A141" s="225" t="s">
        <v>0</v>
      </c>
      <c r="B141" s="226"/>
      <c r="C141" s="226"/>
      <c r="D141" s="226"/>
      <c r="E141" s="226"/>
      <c r="F141" s="226"/>
      <c r="G141" s="226"/>
      <c r="H141" s="226"/>
      <c r="I141" s="226"/>
      <c r="J141" s="226"/>
      <c r="K141" s="226"/>
      <c r="L141" s="226"/>
      <c r="M141" s="226"/>
      <c r="N141" s="226"/>
      <c r="O141" s="226"/>
      <c r="P141" s="226"/>
      <c r="Q141" s="226"/>
      <c r="R141" s="226"/>
      <c r="S141" s="227"/>
    </row>
    <row r="142" spans="1:19" ht="30">
      <c r="A142" s="184" t="s">
        <v>185</v>
      </c>
      <c r="B142" s="185"/>
      <c r="C142" s="185"/>
      <c r="D142" s="185"/>
      <c r="E142" s="185"/>
      <c r="F142" s="185"/>
      <c r="G142" s="185"/>
      <c r="H142" s="185"/>
      <c r="I142" s="185"/>
      <c r="J142" s="185"/>
      <c r="K142" s="185"/>
      <c r="L142" s="185"/>
      <c r="M142" s="185"/>
      <c r="N142" s="185"/>
      <c r="O142" s="185"/>
      <c r="P142" s="185"/>
      <c r="Q142" s="185"/>
      <c r="R142" s="185"/>
      <c r="S142" s="186"/>
    </row>
    <row r="143" spans="1:19">
      <c r="A143" s="12" t="s">
        <v>2</v>
      </c>
      <c r="B143" s="189" t="s">
        <v>151</v>
      </c>
      <c r="C143" s="187"/>
      <c r="D143" s="187"/>
      <c r="E143" s="187"/>
      <c r="F143" s="187"/>
      <c r="G143" s="187"/>
      <c r="H143" s="187"/>
      <c r="I143" s="187"/>
      <c r="J143" s="187"/>
      <c r="K143" s="187"/>
      <c r="L143" s="187"/>
      <c r="M143" s="187"/>
      <c r="N143" s="187"/>
      <c r="O143" s="187"/>
      <c r="P143" s="187"/>
      <c r="Q143" s="187"/>
      <c r="R143" s="187"/>
      <c r="S143" s="188"/>
    </row>
    <row r="144" spans="1:19" ht="42.6" customHeight="1">
      <c r="A144" s="12" t="s">
        <v>6</v>
      </c>
      <c r="B144" s="189" t="s">
        <v>153</v>
      </c>
      <c r="C144" s="187"/>
      <c r="D144" s="187"/>
      <c r="E144" s="187"/>
      <c r="F144" s="187"/>
      <c r="G144" s="187"/>
      <c r="H144" s="187"/>
      <c r="I144" s="187"/>
      <c r="J144" s="187"/>
      <c r="K144" s="187"/>
      <c r="L144" s="187"/>
      <c r="M144" s="187"/>
      <c r="N144" s="187"/>
      <c r="O144" s="187"/>
      <c r="P144" s="187"/>
      <c r="Q144" s="187"/>
      <c r="R144" s="187"/>
      <c r="S144" s="188"/>
    </row>
    <row r="145" spans="1:19" ht="22.8">
      <c r="A145" s="59"/>
      <c r="B145" s="5"/>
      <c r="C145" s="3" t="s">
        <v>9</v>
      </c>
      <c r="D145" s="3" t="s">
        <v>10</v>
      </c>
      <c r="E145" s="3" t="s">
        <v>59</v>
      </c>
      <c r="F145" s="3" t="s">
        <v>154</v>
      </c>
      <c r="G145" s="3" t="s">
        <v>19</v>
      </c>
      <c r="H145" s="3" t="s">
        <v>17</v>
      </c>
      <c r="I145" s="3" t="s">
        <v>127</v>
      </c>
      <c r="J145" s="3" t="s">
        <v>25</v>
      </c>
      <c r="K145" s="3" t="s">
        <v>155</v>
      </c>
      <c r="L145" s="3" t="s">
        <v>156</v>
      </c>
      <c r="M145" s="6" t="s">
        <v>93</v>
      </c>
      <c r="N145" s="6" t="s">
        <v>94</v>
      </c>
      <c r="O145" s="6" t="s">
        <v>95</v>
      </c>
      <c r="P145" s="6" t="s">
        <v>96</v>
      </c>
      <c r="Q145" s="76" t="s">
        <v>97</v>
      </c>
      <c r="R145" s="6" t="s">
        <v>33</v>
      </c>
      <c r="S145" s="50" t="s">
        <v>34</v>
      </c>
    </row>
    <row r="146" spans="1:19">
      <c r="A146" s="201" t="s">
        <v>157</v>
      </c>
      <c r="B146" s="5" t="s">
        <v>36</v>
      </c>
      <c r="C146" s="43">
        <v>1.4</v>
      </c>
      <c r="D146" s="43">
        <v>2</v>
      </c>
      <c r="E146" s="43">
        <v>1</v>
      </c>
      <c r="F146" s="43">
        <v>1</v>
      </c>
      <c r="G146" s="43">
        <v>2.5</v>
      </c>
      <c r="H146" s="43">
        <v>6.4</v>
      </c>
      <c r="I146" s="43">
        <v>1</v>
      </c>
      <c r="J146" s="43">
        <v>1.6</v>
      </c>
      <c r="K146" s="43"/>
      <c r="L146" s="43"/>
      <c r="M146" s="48">
        <v>1.2</v>
      </c>
      <c r="N146" s="48">
        <v>0.5</v>
      </c>
      <c r="O146" s="48">
        <v>10</v>
      </c>
      <c r="P146" s="48">
        <v>0.8</v>
      </c>
      <c r="Q146" s="48">
        <v>5</v>
      </c>
      <c r="R146" s="48"/>
      <c r="S146" s="51">
        <v>0.1</v>
      </c>
    </row>
    <row r="147" spans="1:19">
      <c r="A147" s="201"/>
      <c r="B147" s="3" t="s">
        <v>37</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5">
        <v>1.25</v>
      </c>
      <c r="N147" s="85">
        <v>7</v>
      </c>
      <c r="O147" s="85">
        <v>1</v>
      </c>
      <c r="P147" s="85">
        <v>1.3</v>
      </c>
      <c r="Q147" s="85">
        <v>1</v>
      </c>
      <c r="R147" s="49">
        <f>L147+M147*M146+N147*N146+O147*O146+P147*P146+Q147*Q146</f>
        <v>173.17999999999998</v>
      </c>
      <c r="S147" s="52">
        <f>R147*S146+R147</f>
        <v>190.49799999999999</v>
      </c>
    </row>
    <row r="148" spans="1:19">
      <c r="A148" s="12" t="s">
        <v>38</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43">
        <f>B148/100*M147</f>
        <v>25</v>
      </c>
      <c r="N148" s="43">
        <f>B148/100*N147</f>
        <v>140</v>
      </c>
      <c r="O148" s="43">
        <f>B148/100*O147</f>
        <v>20</v>
      </c>
      <c r="P148" s="43">
        <f>B148/100*P147</f>
        <v>26</v>
      </c>
      <c r="Q148" s="43">
        <f>B148/100*Q147</f>
        <v>20</v>
      </c>
      <c r="R148" s="49">
        <f>L148+M148*M146+N148*N146+O148*O146+P148*P146+Q148*Q146</f>
        <v>3463.6000000000004</v>
      </c>
      <c r="S148" s="53">
        <f>R148*S146+R148</f>
        <v>3809.9600000000005</v>
      </c>
    </row>
    <row r="149" spans="1:19">
      <c r="A149" s="12" t="s">
        <v>158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6">
        <f>K149/100*M147</f>
        <v>6.75</v>
      </c>
      <c r="N149" s="86">
        <f>K149/100*N147</f>
        <v>37.800000000000004</v>
      </c>
      <c r="O149" s="86">
        <f>K149/100*O147</f>
        <v>5.4</v>
      </c>
      <c r="P149" s="86">
        <f>K149/100*P147</f>
        <v>7.0200000000000005</v>
      </c>
      <c r="Q149" s="86">
        <f>K149/100*Q147</f>
        <v>5.4</v>
      </c>
      <c r="R149" s="86">
        <f>L149+M149*M146+N149*N146+O149*O146+P149*P146+Q149*Q146</f>
        <v>1112.4159999999999</v>
      </c>
      <c r="S149" s="53">
        <f>R149*S146+R149</f>
        <v>1223.6576</v>
      </c>
    </row>
    <row r="150" spans="1:19">
      <c r="A150" s="61"/>
      <c r="B150" s="62"/>
      <c r="C150" s="62"/>
      <c r="D150" s="62"/>
      <c r="E150" s="62"/>
      <c r="F150" s="62"/>
      <c r="G150" s="62"/>
      <c r="H150" s="62"/>
      <c r="I150" s="62"/>
      <c r="J150" s="62"/>
      <c r="K150" s="62"/>
      <c r="L150" s="62"/>
      <c r="M150" s="62"/>
      <c r="N150" s="62"/>
      <c r="O150" s="62"/>
      <c r="P150" s="62"/>
      <c r="Q150" s="62"/>
      <c r="R150" s="87"/>
      <c r="S150" s="79"/>
    </row>
    <row r="151" spans="1:19" ht="15.6">
      <c r="A151" s="66" t="s">
        <v>166</v>
      </c>
      <c r="B151" s="67"/>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43">
        <v>1.25</v>
      </c>
      <c r="N151" s="43">
        <v>7</v>
      </c>
      <c r="O151" s="43">
        <v>1</v>
      </c>
      <c r="P151" s="43">
        <v>1.3</v>
      </c>
      <c r="Q151" s="43">
        <v>1</v>
      </c>
      <c r="R151" s="43">
        <f>L151+M151*M146+N151*N146+O151*O146+P146*P151+Q146*Q151</f>
        <v>89.407000000000011</v>
      </c>
      <c r="S151" s="80">
        <f>R151+R151*S146</f>
        <v>98.347700000000017</v>
      </c>
    </row>
    <row r="152" spans="1:19">
      <c r="A152" s="12" t="s">
        <v>160</v>
      </c>
      <c r="B152" s="3">
        <v>1460</v>
      </c>
      <c r="C152" s="3">
        <f>B152</f>
        <v>1460</v>
      </c>
      <c r="D152" s="232" t="s">
        <v>161</v>
      </c>
      <c r="E152" s="232"/>
      <c r="F152" s="63">
        <f>C152/100*37</f>
        <v>540.19999999999993</v>
      </c>
      <c r="G152" s="3" t="s">
        <v>68</v>
      </c>
      <c r="H152" s="3"/>
      <c r="I152" s="3"/>
      <c r="J152" s="3"/>
      <c r="K152" s="3"/>
      <c r="L152" s="3"/>
      <c r="M152" s="3"/>
      <c r="N152" s="3"/>
      <c r="O152" s="3"/>
      <c r="P152" s="3"/>
      <c r="Q152" s="3"/>
      <c r="R152" s="9"/>
      <c r="S152" s="53"/>
    </row>
    <row r="153" spans="1:19">
      <c r="A153" s="65" t="s">
        <v>162</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6">
        <f>B153/100*M147</f>
        <v>6.7524999999999995</v>
      </c>
      <c r="N153" s="86">
        <f>B153/100*N147</f>
        <v>37.813999999999993</v>
      </c>
      <c r="O153" s="86">
        <f>B153/100*O147</f>
        <v>5.4019999999999992</v>
      </c>
      <c r="P153" s="86">
        <f>B153/100*P147</f>
        <v>7.0225999999999988</v>
      </c>
      <c r="Q153" s="86">
        <f>B153/100*Q147</f>
        <v>5.4019999999999992</v>
      </c>
      <c r="R153" s="86">
        <f>L153+M153*M146+N153*N146+O153*O146+P146*P153+Q146*Q153</f>
        <v>1111.8162799999996</v>
      </c>
      <c r="S153" s="81">
        <f>R153+R153*S146</f>
        <v>1222.9979079999996</v>
      </c>
    </row>
    <row r="154" spans="1:19">
      <c r="A154" s="233" t="s">
        <v>186</v>
      </c>
      <c r="B154" s="234"/>
      <c r="C154" s="234"/>
      <c r="D154" s="234"/>
      <c r="E154" s="234"/>
      <c r="F154" s="234"/>
      <c r="G154" s="234"/>
      <c r="H154" s="234"/>
      <c r="I154" s="234"/>
      <c r="J154" s="234"/>
      <c r="K154" s="234"/>
      <c r="L154" s="234"/>
      <c r="M154" s="234"/>
      <c r="N154" s="234"/>
      <c r="O154" s="234"/>
      <c r="P154" s="234"/>
      <c r="Q154" s="234"/>
      <c r="R154" s="234"/>
      <c r="S154" s="235"/>
    </row>
  </sheetData>
  <mergeCells count="82">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 ref="B144:S144"/>
    <mergeCell ref="A127:S127"/>
    <mergeCell ref="B128:S128"/>
    <mergeCell ref="B129:S129"/>
    <mergeCell ref="D137:E137"/>
    <mergeCell ref="A139:S139"/>
    <mergeCell ref="B114:S114"/>
    <mergeCell ref="D122:E122"/>
    <mergeCell ref="A124:S124"/>
    <mergeCell ref="A125:S125"/>
    <mergeCell ref="A126:S126"/>
    <mergeCell ref="A109:S109"/>
    <mergeCell ref="A110:S110"/>
    <mergeCell ref="A111:S111"/>
    <mergeCell ref="A112:S112"/>
    <mergeCell ref="B113:S113"/>
    <mergeCell ref="A96:S96"/>
    <mergeCell ref="A97:S97"/>
    <mergeCell ref="B98:S98"/>
    <mergeCell ref="B99:S99"/>
    <mergeCell ref="D107:E107"/>
    <mergeCell ref="B83:S83"/>
    <mergeCell ref="B84:S84"/>
    <mergeCell ref="D92:E92"/>
    <mergeCell ref="A94:S94"/>
    <mergeCell ref="A95:S95"/>
    <mergeCell ref="D76:E76"/>
    <mergeCell ref="A78:S78"/>
    <mergeCell ref="A79:S79"/>
    <mergeCell ref="A81:S81"/>
    <mergeCell ref="A82:S82"/>
    <mergeCell ref="A64:S64"/>
    <mergeCell ref="A65:S65"/>
    <mergeCell ref="A66:S66"/>
    <mergeCell ref="B67:S67"/>
    <mergeCell ref="B68:S68"/>
    <mergeCell ref="A51:S51"/>
    <mergeCell ref="B52:S52"/>
    <mergeCell ref="B53:S53"/>
    <mergeCell ref="D61:E61"/>
    <mergeCell ref="A63:S63"/>
    <mergeCell ref="B38:S38"/>
    <mergeCell ref="D46:E46"/>
    <mergeCell ref="A48:S48"/>
    <mergeCell ref="A49:S49"/>
    <mergeCell ref="A50:S50"/>
    <mergeCell ref="A33:S33"/>
    <mergeCell ref="A34:S34"/>
    <mergeCell ref="A35:S35"/>
    <mergeCell ref="A36:S36"/>
    <mergeCell ref="B37:S37"/>
    <mergeCell ref="A20:S20"/>
    <mergeCell ref="A21:S21"/>
    <mergeCell ref="B22:S22"/>
    <mergeCell ref="B23:S23"/>
    <mergeCell ref="D31:E31"/>
    <mergeCell ref="B8:S8"/>
    <mergeCell ref="A15:B15"/>
    <mergeCell ref="D16:E16"/>
    <mergeCell ref="A18:S18"/>
    <mergeCell ref="A19:S19"/>
    <mergeCell ref="A2:S2"/>
    <mergeCell ref="A4:S4"/>
    <mergeCell ref="A5:S5"/>
    <mergeCell ref="B6:S6"/>
    <mergeCell ref="B7:S7"/>
  </mergeCells>
  <phoneticPr fontId="31" type="noConversion"/>
  <printOptions horizontalCentered="1"/>
  <pageMargins left="0.196850393700787" right="0.196850393700787" top="0.196850393700787" bottom="0.196850393700787" header="0.31496062992126" footer="0.31496062992126"/>
  <pageSetup paperSize="9" scale="60"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workbookViewId="0">
      <selection activeCell="A6" sqref="A6:B9"/>
    </sheetView>
  </sheetViews>
  <sheetFormatPr defaultColWidth="9" defaultRowHeight="13.8"/>
  <cols>
    <col min="1" max="1" width="11.77734375" style="2" customWidth="1"/>
    <col min="2" max="2" width="8.44140625" customWidth="1"/>
    <col min="3" max="3" width="5.21875" customWidth="1"/>
    <col min="4" max="4" width="8.44140625" style="2" customWidth="1"/>
    <col min="5" max="5" width="6.21875" style="40" customWidth="1"/>
    <col min="6" max="6" width="6.44140625" style="40" customWidth="1"/>
    <col min="7" max="7" width="6.21875" style="40" customWidth="1"/>
    <col min="8" max="8" width="5.21875" style="40"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8.88671875" customWidth="1"/>
    <col min="19" max="19" width="7.109375" customWidth="1"/>
    <col min="20" max="20" width="6.6640625" customWidth="1"/>
    <col min="21" max="21" width="4.77734375" customWidth="1"/>
    <col min="22" max="22" width="6.21875" customWidth="1"/>
    <col min="23" max="23" width="6" customWidth="1"/>
    <col min="24" max="24" width="5.88671875" customWidth="1"/>
    <col min="25" max="25" width="7.44140625" customWidth="1"/>
    <col min="26" max="26" width="7.6640625" customWidth="1"/>
  </cols>
  <sheetData>
    <row r="1" spans="1:27" ht="8.4" customHeight="1">
      <c r="A1" s="212" t="s">
        <v>0</v>
      </c>
      <c r="B1" s="182"/>
      <c r="C1" s="182"/>
      <c r="D1" s="182"/>
      <c r="E1" s="182"/>
      <c r="F1" s="182"/>
      <c r="G1" s="182"/>
      <c r="H1" s="182"/>
      <c r="I1" s="182"/>
      <c r="J1" s="182"/>
      <c r="K1" s="182"/>
      <c r="L1" s="182"/>
      <c r="M1" s="182"/>
      <c r="N1" s="182"/>
      <c r="O1" s="182"/>
      <c r="P1" s="182"/>
      <c r="Q1" s="182"/>
      <c r="R1" s="182"/>
      <c r="S1" s="182"/>
      <c r="T1" s="182"/>
      <c r="U1" s="182"/>
      <c r="V1" s="182"/>
      <c r="W1" s="182"/>
      <c r="X1" s="182"/>
      <c r="Y1" s="182"/>
      <c r="Z1" s="183"/>
    </row>
    <row r="2" spans="1:27" ht="30">
      <c r="A2" s="213" t="s">
        <v>187</v>
      </c>
      <c r="B2" s="214"/>
      <c r="C2" s="214"/>
      <c r="D2" s="214"/>
      <c r="E2" s="214"/>
      <c r="F2" s="214"/>
      <c r="G2" s="214"/>
      <c r="H2" s="214"/>
      <c r="I2" s="214"/>
      <c r="J2" s="214"/>
      <c r="K2" s="214"/>
      <c r="L2" s="214"/>
      <c r="M2" s="214"/>
      <c r="N2" s="214"/>
      <c r="O2" s="214"/>
      <c r="P2" s="214"/>
      <c r="Q2" s="214"/>
      <c r="R2" s="214"/>
      <c r="S2" s="214"/>
      <c r="T2" s="214"/>
      <c r="U2" s="214"/>
      <c r="V2" s="214"/>
      <c r="W2" s="214"/>
      <c r="X2" s="214"/>
      <c r="Y2" s="214"/>
      <c r="Z2" s="215"/>
    </row>
    <row r="3" spans="1:27">
      <c r="A3" s="12" t="s">
        <v>2</v>
      </c>
      <c r="B3" s="216" t="s">
        <v>188</v>
      </c>
      <c r="C3" s="216"/>
      <c r="D3" s="216"/>
      <c r="E3" s="216"/>
      <c r="F3" s="216"/>
      <c r="G3" s="216"/>
      <c r="H3" s="216"/>
      <c r="I3" s="216"/>
      <c r="J3" s="216"/>
      <c r="K3" s="216"/>
      <c r="L3" s="216"/>
      <c r="M3" s="216"/>
      <c r="N3" s="216"/>
      <c r="O3" s="216"/>
      <c r="P3" s="216"/>
      <c r="Q3" s="216"/>
      <c r="R3" s="216"/>
      <c r="S3" s="216"/>
      <c r="T3" s="216"/>
      <c r="U3" s="216"/>
      <c r="V3" s="216"/>
      <c r="W3" s="216"/>
      <c r="X3" s="216"/>
      <c r="Y3" s="216"/>
      <c r="Z3" s="222"/>
    </row>
    <row r="4" spans="1:27" ht="113.25" customHeight="1">
      <c r="A4" s="12" t="s">
        <v>4</v>
      </c>
      <c r="B4" s="189" t="s">
        <v>189</v>
      </c>
      <c r="C4" s="189"/>
      <c r="D4" s="189"/>
      <c r="E4" s="189"/>
      <c r="F4" s="189"/>
      <c r="G4" s="189"/>
      <c r="H4" s="189"/>
      <c r="I4" s="189"/>
      <c r="J4" s="189"/>
      <c r="K4" s="189"/>
      <c r="L4" s="189"/>
      <c r="M4" s="189"/>
      <c r="N4" s="189"/>
      <c r="O4" s="189"/>
      <c r="P4" s="189"/>
      <c r="Q4" s="189"/>
      <c r="R4" s="189"/>
      <c r="S4" s="189"/>
      <c r="T4" s="189"/>
      <c r="U4" s="189"/>
      <c r="V4" s="189"/>
      <c r="W4" s="189"/>
      <c r="X4" s="189"/>
      <c r="Y4" s="189"/>
      <c r="Z4" s="190"/>
    </row>
    <row r="5" spans="1:27" s="2" customFormat="1">
      <c r="A5" s="12" t="s">
        <v>6</v>
      </c>
      <c r="B5" s="203" t="s">
        <v>190</v>
      </c>
      <c r="C5" s="203"/>
      <c r="D5" s="203"/>
      <c r="E5" s="203"/>
      <c r="F5" s="203"/>
      <c r="G5" s="203"/>
      <c r="H5" s="203"/>
      <c r="I5" s="203"/>
      <c r="J5" s="203"/>
      <c r="K5" s="203"/>
      <c r="L5" s="203"/>
      <c r="M5" s="203"/>
      <c r="N5" s="203"/>
      <c r="O5" s="203"/>
      <c r="P5" s="203"/>
      <c r="Q5" s="203"/>
      <c r="R5" s="203"/>
      <c r="S5" s="203"/>
      <c r="T5" s="203"/>
      <c r="U5" s="203"/>
      <c r="V5" s="203"/>
      <c r="W5" s="203"/>
      <c r="X5" s="203"/>
      <c r="Y5" s="203"/>
      <c r="Z5" s="217"/>
    </row>
    <row r="6" spans="1:27" ht="27.6">
      <c r="A6" s="12" t="s">
        <v>124</v>
      </c>
      <c r="B6" s="41" t="s">
        <v>125</v>
      </c>
      <c r="C6" s="3" t="s">
        <v>9</v>
      </c>
      <c r="D6" s="3" t="s">
        <v>191</v>
      </c>
      <c r="E6" s="42" t="s">
        <v>17</v>
      </c>
      <c r="F6" s="42" t="s">
        <v>13</v>
      </c>
      <c r="G6" s="42" t="s">
        <v>14</v>
      </c>
      <c r="H6" s="42" t="s">
        <v>19</v>
      </c>
      <c r="I6" s="3" t="s">
        <v>192</v>
      </c>
      <c r="J6" s="3" t="s">
        <v>126</v>
      </c>
      <c r="K6" s="3" t="s">
        <v>127</v>
      </c>
      <c r="L6" s="3" t="s">
        <v>18</v>
      </c>
      <c r="M6" s="3" t="s">
        <v>15</v>
      </c>
      <c r="N6" s="3" t="s">
        <v>16</v>
      </c>
      <c r="O6" s="23" t="s">
        <v>193</v>
      </c>
      <c r="P6" s="23" t="s">
        <v>91</v>
      </c>
      <c r="Q6" s="3" t="s">
        <v>194</v>
      </c>
      <c r="R6" s="3" t="s">
        <v>26</v>
      </c>
      <c r="S6" s="3" t="s">
        <v>27</v>
      </c>
      <c r="T6" s="6" t="s">
        <v>93</v>
      </c>
      <c r="U6" s="6" t="s">
        <v>94</v>
      </c>
      <c r="V6" s="6" t="s">
        <v>95</v>
      </c>
      <c r="W6" s="6" t="s">
        <v>96</v>
      </c>
      <c r="X6" s="47" t="s">
        <v>97</v>
      </c>
      <c r="Y6" s="6" t="s">
        <v>33</v>
      </c>
      <c r="Z6" s="50" t="s">
        <v>34</v>
      </c>
      <c r="AA6" s="2"/>
    </row>
    <row r="7" spans="1:27">
      <c r="A7" s="201" t="s">
        <v>157</v>
      </c>
      <c r="B7" s="24" t="s">
        <v>36</v>
      </c>
      <c r="C7" s="43">
        <v>1.4</v>
      </c>
      <c r="D7" s="43">
        <v>2</v>
      </c>
      <c r="E7" s="44">
        <v>6.4</v>
      </c>
      <c r="F7" s="44">
        <v>5</v>
      </c>
      <c r="G7" s="44">
        <v>6.5</v>
      </c>
      <c r="H7" s="44">
        <v>2.5</v>
      </c>
      <c r="I7" s="43">
        <v>1.1299999999999999</v>
      </c>
      <c r="J7" s="43">
        <v>1</v>
      </c>
      <c r="K7" s="43">
        <v>1</v>
      </c>
      <c r="L7" s="43">
        <v>1.78</v>
      </c>
      <c r="M7" s="43">
        <v>4</v>
      </c>
      <c r="N7" s="43">
        <v>2</v>
      </c>
      <c r="O7" s="43">
        <v>1.8</v>
      </c>
      <c r="P7" s="43">
        <v>0.6</v>
      </c>
      <c r="Q7" s="43">
        <v>4</v>
      </c>
      <c r="R7" s="43"/>
      <c r="S7" s="43"/>
      <c r="T7" s="48">
        <v>1.2</v>
      </c>
      <c r="U7" s="48">
        <v>0.5</v>
      </c>
      <c r="V7" s="48">
        <v>10</v>
      </c>
      <c r="W7" s="48">
        <v>0.8</v>
      </c>
      <c r="X7" s="48">
        <v>5</v>
      </c>
      <c r="Y7" s="48"/>
      <c r="Z7" s="51">
        <v>0.1</v>
      </c>
      <c r="AA7" s="2"/>
    </row>
    <row r="8" spans="1:27">
      <c r="A8" s="201"/>
      <c r="B8" s="24" t="s">
        <v>37</v>
      </c>
      <c r="C8" s="5">
        <v>22</v>
      </c>
      <c r="D8" s="5">
        <v>2.9999999999999997E-4</v>
      </c>
      <c r="E8" s="45">
        <v>1.5</v>
      </c>
      <c r="F8" s="45">
        <v>2</v>
      </c>
      <c r="G8" s="45">
        <v>2</v>
      </c>
      <c r="H8" s="45">
        <v>15</v>
      </c>
      <c r="I8" s="45">
        <v>7.5</v>
      </c>
      <c r="J8" s="45">
        <v>25</v>
      </c>
      <c r="K8" s="45">
        <v>10</v>
      </c>
      <c r="L8" s="45">
        <v>2</v>
      </c>
      <c r="M8" s="45">
        <v>2</v>
      </c>
      <c r="N8" s="45">
        <v>3</v>
      </c>
      <c r="O8" s="45">
        <v>3</v>
      </c>
      <c r="P8" s="45">
        <v>3</v>
      </c>
      <c r="Q8" s="8">
        <v>2</v>
      </c>
      <c r="R8" s="8">
        <f>SUM(C8:Q8)</f>
        <v>100.0003</v>
      </c>
      <c r="S8" s="49">
        <f>C8*C7+D8*D7+E8*E7+F8*F7+G8*G7+H8*H7+I8*I7+J8*J7+K8*K7+L8*L7+M7*M8+N7*N8+O7*O8+P7*P8+Q7*Q8</f>
        <v>177.13560000000001</v>
      </c>
      <c r="T8" s="48">
        <v>1.25</v>
      </c>
      <c r="U8" s="48">
        <v>7</v>
      </c>
      <c r="V8" s="48">
        <v>1</v>
      </c>
      <c r="W8" s="48">
        <v>1.3</v>
      </c>
      <c r="X8" s="48">
        <v>1</v>
      </c>
      <c r="Y8" s="49">
        <f>S8+T8*T7+U8*U7+V8*V7+W8*W7+X8*X7</f>
        <v>198.1756</v>
      </c>
      <c r="Z8" s="52">
        <f>Y8*Z7+Y8</f>
        <v>217.99315999999999</v>
      </c>
      <c r="AA8" s="2"/>
    </row>
    <row r="9" spans="1:27">
      <c r="A9" s="12" t="s">
        <v>38</v>
      </c>
      <c r="B9" s="10">
        <v>100</v>
      </c>
      <c r="C9" s="5">
        <f>B9/100*C8</f>
        <v>22</v>
      </c>
      <c r="D9" s="5">
        <f>B9/100*D8</f>
        <v>2.9999999999999997E-4</v>
      </c>
      <c r="E9" s="45">
        <f>B9/100*E8</f>
        <v>1.5</v>
      </c>
      <c r="F9" s="45">
        <f>B9/100*F8</f>
        <v>2</v>
      </c>
      <c r="G9" s="45">
        <f>B9/100*G8</f>
        <v>2</v>
      </c>
      <c r="H9" s="45">
        <f>B9/100*H8</f>
        <v>15</v>
      </c>
      <c r="I9" s="5">
        <f>B9/100*I8</f>
        <v>7.5</v>
      </c>
      <c r="J9" s="5">
        <f>B9/100*J8</f>
        <v>25</v>
      </c>
      <c r="K9" s="5">
        <f>B9/100*K8</f>
        <v>10</v>
      </c>
      <c r="L9" s="5">
        <f>B9/100*L8</f>
        <v>2</v>
      </c>
      <c r="M9" s="5">
        <f>B9/100*M8</f>
        <v>2</v>
      </c>
      <c r="N9" s="5">
        <f>B9/100*N8</f>
        <v>3</v>
      </c>
      <c r="O9" s="5">
        <f>B9/100*O8</f>
        <v>3</v>
      </c>
      <c r="P9" s="5">
        <f>B9/100*P8</f>
        <v>3</v>
      </c>
      <c r="Q9" s="5">
        <f>B9/100*Q8</f>
        <v>2</v>
      </c>
      <c r="R9" s="8">
        <f>SUM(C9:Q9)</f>
        <v>100.0003</v>
      </c>
      <c r="S9" s="49">
        <f>C9*C7+D9*D7+E9*E7+F9*F7+G9*G7+H9*H7+I9*I7+J9*J7+K9*K7+L9*L7+M7*M9+N7*N9+O7*O9+P7*P9+Q7*Q9</f>
        <v>177.13560000000001</v>
      </c>
      <c r="T9" s="43">
        <f>B9/100*T8</f>
        <v>1.25</v>
      </c>
      <c r="U9" s="43">
        <f>B9/100*U8</f>
        <v>7</v>
      </c>
      <c r="V9" s="43">
        <f>B9/100*V8</f>
        <v>1</v>
      </c>
      <c r="W9" s="43">
        <f>B9/100*W8</f>
        <v>1.3</v>
      </c>
      <c r="X9" s="43">
        <f>B9/100*X8</f>
        <v>1</v>
      </c>
      <c r="Y9" s="49">
        <f>S9+T9*T7+U9*U7+V9*V7+W9*W7+X9*X7</f>
        <v>198.1756</v>
      </c>
      <c r="Z9" s="53">
        <f>Y9*Z7+Y9</f>
        <v>217.99315999999999</v>
      </c>
    </row>
    <row r="10" spans="1:27" s="39" customFormat="1" ht="7.8">
      <c r="A10" s="233" t="s">
        <v>195</v>
      </c>
      <c r="B10" s="234"/>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5"/>
      <c r="AA10" s="54"/>
    </row>
    <row r="11" spans="1:27">
      <c r="A11" s="205" t="s">
        <v>196</v>
      </c>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9"/>
    </row>
    <row r="12" spans="1:27" s="39" customFormat="1" ht="7.8">
      <c r="A12" s="212" t="s">
        <v>0</v>
      </c>
      <c r="B12" s="182"/>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3"/>
      <c r="AA12" s="54"/>
    </row>
    <row r="13" spans="1:27" ht="30">
      <c r="A13" s="213" t="s">
        <v>197</v>
      </c>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5"/>
      <c r="AA13" s="29"/>
    </row>
    <row r="14" spans="1:27" ht="13.95" customHeight="1">
      <c r="A14" s="12" t="s">
        <v>2</v>
      </c>
      <c r="B14" s="216" t="s">
        <v>188</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22"/>
      <c r="AA14" s="29"/>
    </row>
    <row r="15" spans="1:27" s="16" customFormat="1" ht="45" customHeight="1">
      <c r="A15" s="12" t="s">
        <v>6</v>
      </c>
      <c r="B15" s="189" t="s">
        <v>198</v>
      </c>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8"/>
      <c r="AA15" s="55"/>
    </row>
    <row r="16" spans="1:27" s="2" customFormat="1" ht="27.6">
      <c r="A16" s="12" t="s">
        <v>124</v>
      </c>
      <c r="B16" s="41" t="s">
        <v>125</v>
      </c>
      <c r="C16" s="3" t="s">
        <v>9</v>
      </c>
      <c r="D16" s="3" t="s">
        <v>191</v>
      </c>
      <c r="E16" s="42" t="s">
        <v>17</v>
      </c>
      <c r="F16" s="42" t="s">
        <v>13</v>
      </c>
      <c r="G16" s="42" t="s">
        <v>14</v>
      </c>
      <c r="H16" s="42" t="s">
        <v>19</v>
      </c>
      <c r="I16" s="3" t="s">
        <v>192</v>
      </c>
      <c r="J16" s="3" t="s">
        <v>126</v>
      </c>
      <c r="K16" s="3" t="s">
        <v>127</v>
      </c>
      <c r="L16" s="3" t="s">
        <v>18</v>
      </c>
      <c r="M16" s="3" t="s">
        <v>15</v>
      </c>
      <c r="N16" s="3" t="s">
        <v>16</v>
      </c>
      <c r="O16" s="23" t="s">
        <v>193</v>
      </c>
      <c r="P16" s="23" t="s">
        <v>91</v>
      </c>
      <c r="Q16" s="3" t="s">
        <v>194</v>
      </c>
      <c r="R16" s="3" t="s">
        <v>26</v>
      </c>
      <c r="S16" s="3" t="s">
        <v>27</v>
      </c>
      <c r="T16" s="6" t="s">
        <v>93</v>
      </c>
      <c r="U16" s="6" t="s">
        <v>94</v>
      </c>
      <c r="V16" s="6" t="s">
        <v>95</v>
      </c>
      <c r="W16" s="6" t="s">
        <v>96</v>
      </c>
      <c r="X16" s="47" t="s">
        <v>97</v>
      </c>
      <c r="Y16" s="6" t="s">
        <v>33</v>
      </c>
      <c r="Z16" s="50" t="s">
        <v>34</v>
      </c>
      <c r="AA16" s="56"/>
    </row>
    <row r="17" spans="1:27">
      <c r="A17" s="201" t="s">
        <v>157</v>
      </c>
      <c r="B17" s="24" t="s">
        <v>36</v>
      </c>
      <c r="C17" s="43">
        <v>1.4</v>
      </c>
      <c r="D17" s="43">
        <v>2</v>
      </c>
      <c r="E17" s="44">
        <v>6.4</v>
      </c>
      <c r="F17" s="44">
        <v>5</v>
      </c>
      <c r="G17" s="44">
        <v>6.5</v>
      </c>
      <c r="H17" s="44">
        <v>2.5</v>
      </c>
      <c r="I17" s="43">
        <v>1.1299999999999999</v>
      </c>
      <c r="J17" s="43">
        <v>1</v>
      </c>
      <c r="K17" s="43">
        <v>1</v>
      </c>
      <c r="L17" s="43">
        <v>1.78</v>
      </c>
      <c r="M17" s="43">
        <v>4</v>
      </c>
      <c r="N17" s="43">
        <v>2</v>
      </c>
      <c r="O17" s="43">
        <v>1.8</v>
      </c>
      <c r="P17" s="43">
        <v>0.6</v>
      </c>
      <c r="Q17" s="43">
        <v>4</v>
      </c>
      <c r="R17" s="43"/>
      <c r="S17" s="43"/>
      <c r="T17" s="48">
        <v>1.2</v>
      </c>
      <c r="U17" s="48">
        <v>0.5</v>
      </c>
      <c r="V17" s="48">
        <v>10</v>
      </c>
      <c r="W17" s="48">
        <v>0.8</v>
      </c>
      <c r="X17" s="48">
        <v>5</v>
      </c>
      <c r="Y17" s="48"/>
      <c r="Z17" s="51">
        <v>0.1</v>
      </c>
      <c r="AA17" s="29"/>
    </row>
    <row r="18" spans="1:27">
      <c r="A18" s="201"/>
      <c r="B18" s="24" t="s">
        <v>37</v>
      </c>
      <c r="C18" s="5">
        <v>22</v>
      </c>
      <c r="D18" s="5">
        <v>2.9999999999999997E-4</v>
      </c>
      <c r="E18" s="45">
        <v>1.5</v>
      </c>
      <c r="F18" s="45">
        <v>2</v>
      </c>
      <c r="G18" s="45">
        <v>2</v>
      </c>
      <c r="H18" s="45">
        <v>15</v>
      </c>
      <c r="I18" s="45">
        <v>7.5</v>
      </c>
      <c r="J18" s="45">
        <v>25</v>
      </c>
      <c r="K18" s="45">
        <v>10</v>
      </c>
      <c r="L18" s="45">
        <v>2</v>
      </c>
      <c r="M18" s="45">
        <v>2</v>
      </c>
      <c r="N18" s="45">
        <v>3</v>
      </c>
      <c r="O18" s="45">
        <v>3</v>
      </c>
      <c r="P18" s="45">
        <v>3</v>
      </c>
      <c r="Q18" s="8">
        <v>2</v>
      </c>
      <c r="R18" s="8">
        <f>SUM(C18:Q18)</f>
        <v>100.0003</v>
      </c>
      <c r="S18" s="49">
        <f>C18*C17+D18*D17+E18*E17+F18*F17+G18*G17+H18*H17+I18*I17+J18*J17+K18*K17+L18*L17+M17*M18+N17*N18+O17*O18+P17*P18+Q17*Q18</f>
        <v>177.13560000000001</v>
      </c>
      <c r="T18" s="48">
        <v>1.25</v>
      </c>
      <c r="U18" s="48">
        <v>7</v>
      </c>
      <c r="V18" s="48">
        <v>1</v>
      </c>
      <c r="W18" s="48">
        <v>1.3</v>
      </c>
      <c r="X18" s="48">
        <v>1</v>
      </c>
      <c r="Y18" s="49">
        <f>S18+T18*T17+U18*U17+V18*V17+W18*W17+X18*X17</f>
        <v>198.1756</v>
      </c>
      <c r="Z18" s="52">
        <f>Y18*Z17+Y18</f>
        <v>217.99315999999999</v>
      </c>
      <c r="AA18" s="29"/>
    </row>
    <row r="19" spans="1:27">
      <c r="A19" s="12" t="s">
        <v>38</v>
      </c>
      <c r="B19" s="10">
        <v>200</v>
      </c>
      <c r="C19" s="5">
        <f>B19/100*C18</f>
        <v>44</v>
      </c>
      <c r="D19" s="5">
        <f>B19/100*D18</f>
        <v>5.9999999999999995E-4</v>
      </c>
      <c r="E19" s="45">
        <f>B19/100*E18</f>
        <v>3</v>
      </c>
      <c r="F19" s="45">
        <f>B19/100*F18</f>
        <v>4</v>
      </c>
      <c r="G19" s="45">
        <f>B19/100*G18</f>
        <v>4</v>
      </c>
      <c r="H19" s="45">
        <f>B19/100*H18</f>
        <v>30</v>
      </c>
      <c r="I19" s="5">
        <f>B19/100*I18</f>
        <v>15</v>
      </c>
      <c r="J19" s="5">
        <f>B19/100*J18</f>
        <v>50</v>
      </c>
      <c r="K19" s="5">
        <f>B19/100*K18</f>
        <v>20</v>
      </c>
      <c r="L19" s="5">
        <f>B19/100*L18</f>
        <v>4</v>
      </c>
      <c r="M19" s="5">
        <f>B19/100*M18</f>
        <v>4</v>
      </c>
      <c r="N19" s="5">
        <f>B19/100*N18</f>
        <v>6</v>
      </c>
      <c r="O19" s="5">
        <f>B19/100*O18</f>
        <v>6</v>
      </c>
      <c r="P19" s="5">
        <f>B19/100*P18</f>
        <v>6</v>
      </c>
      <c r="Q19" s="5">
        <f>B19/100*Q18</f>
        <v>4</v>
      </c>
      <c r="R19" s="8">
        <f>SUM(C19:Q19)</f>
        <v>200.00059999999999</v>
      </c>
      <c r="S19" s="49">
        <f>C19*C17+D19*D17+E19*E17+F19*F17+G19*G17+H19*H17+I19*I17+J19*J17+K19*K17+L19*L17+M17*M19+N17*N19+O17*O19+P17*P19+Q17*Q19</f>
        <v>354.27120000000002</v>
      </c>
      <c r="T19" s="43">
        <f>B19/100*T18</f>
        <v>2.5</v>
      </c>
      <c r="U19" s="43">
        <f>B19/100*U18</f>
        <v>14</v>
      </c>
      <c r="V19" s="43">
        <f>B19/100*V18</f>
        <v>2</v>
      </c>
      <c r="W19" s="43">
        <f>B19/100*W18</f>
        <v>2.6</v>
      </c>
      <c r="X19" s="43">
        <f>B19/100*X18</f>
        <v>2</v>
      </c>
      <c r="Y19" s="49">
        <f>S19+T19*T17+U19*U17+V19*V17+W19*W17+X19*X17</f>
        <v>396.35120000000001</v>
      </c>
      <c r="Z19" s="53">
        <f>Y19*Z17+Y19</f>
        <v>435.98631999999998</v>
      </c>
      <c r="AA19" s="29"/>
    </row>
    <row r="20" spans="1:27" s="39" customFormat="1" ht="9" customHeight="1">
      <c r="A20" s="191" t="s">
        <v>199</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c r="AA20" s="54"/>
    </row>
    <row r="21" spans="1:27">
      <c r="A21" s="205" t="s">
        <v>196</v>
      </c>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9"/>
    </row>
    <row r="22" spans="1:27" s="39" customFormat="1" ht="7.8">
      <c r="A22" s="212" t="s">
        <v>0</v>
      </c>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3"/>
      <c r="AA22" s="54"/>
    </row>
    <row r="23" spans="1:27" ht="30">
      <c r="A23" s="213" t="s">
        <v>200</v>
      </c>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5"/>
      <c r="AA23" s="29"/>
    </row>
    <row r="24" spans="1:27" ht="13.95" customHeight="1">
      <c r="A24" s="12" t="s">
        <v>2</v>
      </c>
      <c r="B24" s="216" t="s">
        <v>188</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22"/>
      <c r="AA24" s="29"/>
    </row>
    <row r="25" spans="1:27" s="16" customFormat="1" ht="45" customHeight="1">
      <c r="A25" s="12" t="s">
        <v>6</v>
      </c>
      <c r="B25" s="189" t="s">
        <v>198</v>
      </c>
      <c r="C25" s="187"/>
      <c r="D25" s="187"/>
      <c r="E25" s="187"/>
      <c r="F25" s="187"/>
      <c r="G25" s="187"/>
      <c r="H25" s="187"/>
      <c r="I25" s="187"/>
      <c r="J25" s="187"/>
      <c r="K25" s="187"/>
      <c r="L25" s="187"/>
      <c r="M25" s="187"/>
      <c r="N25" s="187"/>
      <c r="O25" s="187"/>
      <c r="P25" s="187"/>
      <c r="Q25" s="187"/>
      <c r="R25" s="187"/>
      <c r="S25" s="187"/>
      <c r="T25" s="187"/>
      <c r="U25" s="187"/>
      <c r="V25" s="187"/>
      <c r="W25" s="187"/>
      <c r="X25" s="187"/>
      <c r="Y25" s="187"/>
      <c r="Z25" s="188"/>
      <c r="AA25" s="55"/>
    </row>
    <row r="26" spans="1:27" ht="27.6">
      <c r="A26" s="12" t="s">
        <v>124</v>
      </c>
      <c r="B26" s="41" t="s">
        <v>125</v>
      </c>
      <c r="C26" s="3" t="s">
        <v>9</v>
      </c>
      <c r="D26" s="3" t="s">
        <v>191</v>
      </c>
      <c r="E26" s="42" t="s">
        <v>17</v>
      </c>
      <c r="F26" s="42" t="s">
        <v>13</v>
      </c>
      <c r="G26" s="42" t="s">
        <v>14</v>
      </c>
      <c r="H26" s="42" t="s">
        <v>19</v>
      </c>
      <c r="I26" s="3" t="s">
        <v>192</v>
      </c>
      <c r="J26" s="3" t="s">
        <v>126</v>
      </c>
      <c r="K26" s="3" t="s">
        <v>127</v>
      </c>
      <c r="L26" s="3" t="s">
        <v>18</v>
      </c>
      <c r="M26" s="3" t="s">
        <v>15</v>
      </c>
      <c r="N26" s="3" t="s">
        <v>16</v>
      </c>
      <c r="O26" s="23" t="s">
        <v>193</v>
      </c>
      <c r="P26" s="23" t="s">
        <v>91</v>
      </c>
      <c r="Q26" s="3" t="s">
        <v>194</v>
      </c>
      <c r="R26" s="3" t="s">
        <v>26</v>
      </c>
      <c r="S26" s="3" t="s">
        <v>27</v>
      </c>
      <c r="T26" s="6" t="s">
        <v>93</v>
      </c>
      <c r="U26" s="6" t="s">
        <v>94</v>
      </c>
      <c r="V26" s="6" t="s">
        <v>95</v>
      </c>
      <c r="W26" s="6" t="s">
        <v>96</v>
      </c>
      <c r="X26" s="47" t="s">
        <v>97</v>
      </c>
      <c r="Y26" s="6" t="s">
        <v>33</v>
      </c>
      <c r="Z26" s="50" t="s">
        <v>34</v>
      </c>
      <c r="AA26" s="29"/>
    </row>
    <row r="27" spans="1:27">
      <c r="A27" s="201" t="s">
        <v>157</v>
      </c>
      <c r="B27" s="24" t="s">
        <v>36</v>
      </c>
      <c r="C27" s="43">
        <v>1.4</v>
      </c>
      <c r="D27" s="43">
        <v>2</v>
      </c>
      <c r="E27" s="44">
        <v>6.4</v>
      </c>
      <c r="F27" s="44">
        <v>5</v>
      </c>
      <c r="G27" s="44">
        <v>6.5</v>
      </c>
      <c r="H27" s="44">
        <v>2.5</v>
      </c>
      <c r="I27" s="43">
        <v>1.1299999999999999</v>
      </c>
      <c r="J27" s="43">
        <v>1</v>
      </c>
      <c r="K27" s="43">
        <v>1</v>
      </c>
      <c r="L27" s="43">
        <v>1.78</v>
      </c>
      <c r="M27" s="43">
        <v>4</v>
      </c>
      <c r="N27" s="43">
        <v>2</v>
      </c>
      <c r="O27" s="43">
        <v>1.8</v>
      </c>
      <c r="P27" s="43">
        <v>0.6</v>
      </c>
      <c r="Q27" s="43">
        <v>4</v>
      </c>
      <c r="R27" s="43"/>
      <c r="S27" s="43"/>
      <c r="T27" s="48">
        <v>1.2</v>
      </c>
      <c r="U27" s="48">
        <v>0.5</v>
      </c>
      <c r="V27" s="48">
        <v>10</v>
      </c>
      <c r="W27" s="48">
        <v>0.8</v>
      </c>
      <c r="X27" s="48">
        <v>5</v>
      </c>
      <c r="Y27" s="48"/>
      <c r="Z27" s="51">
        <v>0.1</v>
      </c>
      <c r="AA27" s="29"/>
    </row>
    <row r="28" spans="1:27">
      <c r="A28" s="201"/>
      <c r="B28" s="24" t="s">
        <v>37</v>
      </c>
      <c r="C28" s="5">
        <v>22</v>
      </c>
      <c r="D28" s="5">
        <v>2.9999999999999997E-4</v>
      </c>
      <c r="E28" s="45">
        <v>1.5</v>
      </c>
      <c r="F28" s="45">
        <v>2</v>
      </c>
      <c r="G28" s="45">
        <v>2</v>
      </c>
      <c r="H28" s="45">
        <v>15</v>
      </c>
      <c r="I28" s="45">
        <v>7.5</v>
      </c>
      <c r="J28" s="45">
        <v>25</v>
      </c>
      <c r="K28" s="45">
        <v>10</v>
      </c>
      <c r="L28" s="45">
        <v>2</v>
      </c>
      <c r="M28" s="45">
        <v>2</v>
      </c>
      <c r="N28" s="45">
        <v>3</v>
      </c>
      <c r="O28" s="45">
        <v>3</v>
      </c>
      <c r="P28" s="45">
        <v>3</v>
      </c>
      <c r="Q28" s="8">
        <v>2</v>
      </c>
      <c r="R28" s="8">
        <f>SUM(C28:Q28)</f>
        <v>100.0003</v>
      </c>
      <c r="S28" s="49">
        <f>C28*C27+D28*D27+E28*E27+F28*F27+G28*G27+H28*H27+I28*I27+J28*J27+K28*K27+L28*L27+M27*M28+N27*N28+O27*O28+P27*P28+Q27*Q28</f>
        <v>177.13560000000001</v>
      </c>
      <c r="T28" s="48">
        <v>1.25</v>
      </c>
      <c r="U28" s="48">
        <v>7</v>
      </c>
      <c r="V28" s="48">
        <v>1</v>
      </c>
      <c r="W28" s="48">
        <v>1.3</v>
      </c>
      <c r="X28" s="48">
        <v>1</v>
      </c>
      <c r="Y28" s="49">
        <f>S28+T28*T27+U28*U27+V28*V27+W28*W27+X28*X27</f>
        <v>198.1756</v>
      </c>
      <c r="Z28" s="52">
        <f>Y28*Z27+Y28</f>
        <v>217.99315999999999</v>
      </c>
      <c r="AA28" s="29"/>
    </row>
    <row r="29" spans="1:27">
      <c r="A29" s="12" t="s">
        <v>38</v>
      </c>
      <c r="B29" s="10">
        <v>300</v>
      </c>
      <c r="C29" s="5">
        <f>B29/100*C28</f>
        <v>66</v>
      </c>
      <c r="D29" s="5">
        <f>B29/100*D28</f>
        <v>8.9999999999999998E-4</v>
      </c>
      <c r="E29" s="45">
        <f>B29/100*E28</f>
        <v>4.5</v>
      </c>
      <c r="F29" s="45">
        <f>B29/100*F28</f>
        <v>6</v>
      </c>
      <c r="G29" s="45">
        <f>B29/100*G28</f>
        <v>6</v>
      </c>
      <c r="H29" s="45">
        <f>B29/100*H28</f>
        <v>45</v>
      </c>
      <c r="I29" s="5">
        <f>B29/100*I28</f>
        <v>22.5</v>
      </c>
      <c r="J29" s="5">
        <f>B29/100*J28</f>
        <v>75</v>
      </c>
      <c r="K29" s="5">
        <f>B29/100*K28</f>
        <v>30</v>
      </c>
      <c r="L29" s="5">
        <f>B29/100*L28</f>
        <v>6</v>
      </c>
      <c r="M29" s="5">
        <f>B29/100*M28</f>
        <v>6</v>
      </c>
      <c r="N29" s="5">
        <f>B29/100*N28</f>
        <v>9</v>
      </c>
      <c r="O29" s="5">
        <f>B29/100*O28</f>
        <v>9</v>
      </c>
      <c r="P29" s="5">
        <f>B29/100*P28</f>
        <v>9</v>
      </c>
      <c r="Q29" s="5">
        <f>B29/100*Q28</f>
        <v>6</v>
      </c>
      <c r="R29" s="8">
        <f>SUM(C29:Q29)</f>
        <v>300.0009</v>
      </c>
      <c r="S29" s="49">
        <f>C29*C27+D29*D27+E29*E27+F29*F27+G29*G27+H29*H27+I29*I27+J29*J27+K29*K27+L29*L27+M27*M29+N27*N29+O27*O29+P27*P29+Q27*Q29</f>
        <v>531.40679999999998</v>
      </c>
      <c r="T29" s="43">
        <f>B29/100*T28</f>
        <v>3.75</v>
      </c>
      <c r="U29" s="43">
        <f>B29/100*U28</f>
        <v>21</v>
      </c>
      <c r="V29" s="43">
        <f>B29/100*V28</f>
        <v>3</v>
      </c>
      <c r="W29" s="43">
        <f>B29/100*W28</f>
        <v>3.9000000000000004</v>
      </c>
      <c r="X29" s="43">
        <f>B29/100*X28</f>
        <v>3</v>
      </c>
      <c r="Y29" s="49">
        <f>S29+T29*T27+U29*U27+V29*V27+W29*W27+X29*X27</f>
        <v>594.52679999999998</v>
      </c>
      <c r="Z29" s="53">
        <f>Y29*Z27+Y29</f>
        <v>653.97947999999997</v>
      </c>
      <c r="AA29" s="29"/>
    </row>
    <row r="30" spans="1:27" s="39" customFormat="1" ht="7.8">
      <c r="A30" s="191" t="s">
        <v>201</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3"/>
      <c r="AA30" s="54"/>
    </row>
    <row r="31" spans="1:27">
      <c r="A31" s="205" t="s">
        <v>196</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row>
    <row r="32" spans="1:27" s="39" customFormat="1" ht="7.8">
      <c r="A32" s="212" t="s">
        <v>0</v>
      </c>
      <c r="B32" s="182"/>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3"/>
    </row>
    <row r="33" spans="1:26" ht="30">
      <c r="A33" s="213" t="s">
        <v>202</v>
      </c>
      <c r="B33" s="214"/>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5"/>
    </row>
    <row r="34" spans="1:26" ht="13.95" customHeight="1">
      <c r="A34" s="12" t="s">
        <v>2</v>
      </c>
      <c r="B34" s="216" t="s">
        <v>188</v>
      </c>
      <c r="C34" s="216"/>
      <c r="D34" s="216"/>
      <c r="E34" s="216"/>
      <c r="F34" s="216"/>
      <c r="G34" s="216"/>
      <c r="H34" s="216"/>
      <c r="I34" s="216"/>
      <c r="J34" s="216"/>
      <c r="K34" s="216"/>
      <c r="L34" s="216"/>
      <c r="M34" s="216"/>
      <c r="N34" s="216"/>
      <c r="O34" s="216"/>
      <c r="P34" s="216"/>
      <c r="Q34" s="216"/>
      <c r="R34" s="216"/>
      <c r="S34" s="216"/>
      <c r="T34" s="216"/>
      <c r="U34" s="216"/>
      <c r="V34" s="216"/>
      <c r="W34" s="216"/>
      <c r="X34" s="216"/>
      <c r="Y34" s="216"/>
      <c r="Z34" s="222"/>
    </row>
    <row r="35" spans="1:26" s="16" customFormat="1" ht="45" customHeight="1">
      <c r="A35" s="12" t="s">
        <v>6</v>
      </c>
      <c r="B35" s="189" t="s">
        <v>198</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8"/>
    </row>
    <row r="36" spans="1:26" ht="27.6">
      <c r="A36" s="12" t="s">
        <v>124</v>
      </c>
      <c r="B36" s="41" t="s">
        <v>125</v>
      </c>
      <c r="C36" s="3" t="s">
        <v>9</v>
      </c>
      <c r="D36" s="3" t="s">
        <v>191</v>
      </c>
      <c r="E36" s="42" t="s">
        <v>17</v>
      </c>
      <c r="F36" s="42" t="s">
        <v>13</v>
      </c>
      <c r="G36" s="42" t="s">
        <v>14</v>
      </c>
      <c r="H36" s="42" t="s">
        <v>19</v>
      </c>
      <c r="I36" s="3" t="s">
        <v>192</v>
      </c>
      <c r="J36" s="3" t="s">
        <v>126</v>
      </c>
      <c r="K36" s="3" t="s">
        <v>127</v>
      </c>
      <c r="L36" s="3" t="s">
        <v>18</v>
      </c>
      <c r="M36" s="3" t="s">
        <v>15</v>
      </c>
      <c r="N36" s="3" t="s">
        <v>16</v>
      </c>
      <c r="O36" s="23" t="s">
        <v>193</v>
      </c>
      <c r="P36" s="23" t="s">
        <v>91</v>
      </c>
      <c r="Q36" s="3" t="s">
        <v>194</v>
      </c>
      <c r="R36" s="3" t="s">
        <v>26</v>
      </c>
      <c r="S36" s="3" t="s">
        <v>27</v>
      </c>
      <c r="T36" s="6" t="s">
        <v>93</v>
      </c>
      <c r="U36" s="6" t="s">
        <v>94</v>
      </c>
      <c r="V36" s="6" t="s">
        <v>95</v>
      </c>
      <c r="W36" s="6" t="s">
        <v>96</v>
      </c>
      <c r="X36" s="47" t="s">
        <v>97</v>
      </c>
      <c r="Y36" s="6" t="s">
        <v>33</v>
      </c>
      <c r="Z36" s="50" t="s">
        <v>34</v>
      </c>
    </row>
    <row r="37" spans="1:26">
      <c r="A37" s="201" t="s">
        <v>157</v>
      </c>
      <c r="B37" s="24" t="s">
        <v>36</v>
      </c>
      <c r="C37" s="43">
        <v>1.4</v>
      </c>
      <c r="D37" s="43">
        <v>2</v>
      </c>
      <c r="E37" s="44">
        <v>6.4</v>
      </c>
      <c r="F37" s="44">
        <v>5</v>
      </c>
      <c r="G37" s="44">
        <v>6.5</v>
      </c>
      <c r="H37" s="44">
        <v>2.5</v>
      </c>
      <c r="I37" s="43">
        <v>1.1299999999999999</v>
      </c>
      <c r="J37" s="43">
        <v>1</v>
      </c>
      <c r="K37" s="43">
        <v>1</v>
      </c>
      <c r="L37" s="43">
        <v>1.78</v>
      </c>
      <c r="M37" s="43">
        <v>4</v>
      </c>
      <c r="N37" s="43">
        <v>2</v>
      </c>
      <c r="O37" s="43">
        <v>1.8</v>
      </c>
      <c r="P37" s="43">
        <v>0.6</v>
      </c>
      <c r="Q37" s="43">
        <v>4</v>
      </c>
      <c r="R37" s="43"/>
      <c r="S37" s="43"/>
      <c r="T37" s="48">
        <v>1.2</v>
      </c>
      <c r="U37" s="48">
        <v>0.5</v>
      </c>
      <c r="V37" s="48">
        <v>10</v>
      </c>
      <c r="W37" s="48">
        <v>0.8</v>
      </c>
      <c r="X37" s="48">
        <v>5</v>
      </c>
      <c r="Y37" s="48"/>
      <c r="Z37" s="51">
        <v>0.1</v>
      </c>
    </row>
    <row r="38" spans="1:26">
      <c r="A38" s="201"/>
      <c r="B38" s="24" t="s">
        <v>37</v>
      </c>
      <c r="C38" s="5">
        <v>22</v>
      </c>
      <c r="D38" s="5">
        <v>2.9999999999999997E-4</v>
      </c>
      <c r="E38" s="45">
        <v>1.5</v>
      </c>
      <c r="F38" s="45">
        <v>2</v>
      </c>
      <c r="G38" s="45">
        <v>2</v>
      </c>
      <c r="H38" s="45">
        <v>15</v>
      </c>
      <c r="I38" s="45">
        <v>7.5</v>
      </c>
      <c r="J38" s="45">
        <v>25</v>
      </c>
      <c r="K38" s="45">
        <v>10</v>
      </c>
      <c r="L38" s="45">
        <v>2</v>
      </c>
      <c r="M38" s="45">
        <v>2</v>
      </c>
      <c r="N38" s="45">
        <v>3</v>
      </c>
      <c r="O38" s="45">
        <v>3</v>
      </c>
      <c r="P38" s="45">
        <v>3</v>
      </c>
      <c r="Q38" s="8">
        <v>2</v>
      </c>
      <c r="R38" s="8">
        <f>SUM(C38:Q38)</f>
        <v>100.0003</v>
      </c>
      <c r="S38" s="49">
        <f>C38*C37+D38*D37+E38*E37+F38*F37+G38*G37+H38*H37+I38*I37+J38*J37+K38*K37+L38*L37+M37*M38+N37*N38+O37*O38+P37*P38+Q37*Q38</f>
        <v>177.13560000000001</v>
      </c>
      <c r="T38" s="48">
        <v>1.25</v>
      </c>
      <c r="U38" s="48">
        <v>7</v>
      </c>
      <c r="V38" s="48">
        <v>1</v>
      </c>
      <c r="W38" s="48">
        <v>1.3</v>
      </c>
      <c r="X38" s="48">
        <v>1</v>
      </c>
      <c r="Y38" s="49">
        <f>S38+T38*T37+U38*U37+V38*V37+W38*W37+X38*X37</f>
        <v>198.1756</v>
      </c>
      <c r="Z38" s="52">
        <f>Y38*Z37+Y38</f>
        <v>217.99315999999999</v>
      </c>
    </row>
    <row r="39" spans="1:26">
      <c r="A39" s="12" t="s">
        <v>38</v>
      </c>
      <c r="B39" s="10">
        <v>400</v>
      </c>
      <c r="C39" s="5">
        <f>B39/100*C38</f>
        <v>88</v>
      </c>
      <c r="D39" s="5">
        <f>B39/100*D38</f>
        <v>1.1999999999999999E-3</v>
      </c>
      <c r="E39" s="45">
        <f>B39/100*E38</f>
        <v>6</v>
      </c>
      <c r="F39" s="45">
        <f>B39/100*F38</f>
        <v>8</v>
      </c>
      <c r="G39" s="45">
        <f>B39/100*G38</f>
        <v>8</v>
      </c>
      <c r="H39" s="45">
        <f>B39/100*H38</f>
        <v>60</v>
      </c>
      <c r="I39" s="5">
        <f>B39/100*I38</f>
        <v>30</v>
      </c>
      <c r="J39" s="5">
        <f>B39/100*J38</f>
        <v>100</v>
      </c>
      <c r="K39" s="5">
        <f>B39/100*K38</f>
        <v>40</v>
      </c>
      <c r="L39" s="5">
        <f>B39/100*L38</f>
        <v>8</v>
      </c>
      <c r="M39" s="5">
        <f>B39/100*M38</f>
        <v>8</v>
      </c>
      <c r="N39" s="5">
        <f>B39/100*N38</f>
        <v>12</v>
      </c>
      <c r="O39" s="5">
        <f>B39/100*O38</f>
        <v>12</v>
      </c>
      <c r="P39" s="5">
        <f>B39/100*P38</f>
        <v>12</v>
      </c>
      <c r="Q39" s="5">
        <f>B39/100*Q38</f>
        <v>8</v>
      </c>
      <c r="R39" s="8">
        <f>SUM(C39:Q39)</f>
        <v>400.00119999999998</v>
      </c>
      <c r="S39" s="49">
        <f>C39*C37+D39*D37+E39*E37+F39*F37+G39*G37+H39*H37+I39*I37+J39*J37+K39*K37+L39*L37+M37*M39+N37*N39+O37*O39+P37*P39+Q37*Q39</f>
        <v>708.54240000000004</v>
      </c>
      <c r="T39" s="43">
        <f>B39/100*T38</f>
        <v>5</v>
      </c>
      <c r="U39" s="43">
        <f>B39/100*U38</f>
        <v>28</v>
      </c>
      <c r="V39" s="43">
        <f>B39/100*V38</f>
        <v>4</v>
      </c>
      <c r="W39" s="43">
        <f>B39/100*W38</f>
        <v>5.2</v>
      </c>
      <c r="X39" s="43">
        <f>B39/100*X38</f>
        <v>4</v>
      </c>
      <c r="Y39" s="49">
        <f>S39+T39*T37+U39*U37+V39*V37+W39*W37+X39*X37</f>
        <v>792.70240000000001</v>
      </c>
      <c r="Z39" s="53">
        <f>Y39*Z37+Y39</f>
        <v>871.97263999999996</v>
      </c>
    </row>
    <row r="40" spans="1:26" s="39" customFormat="1" ht="7.8">
      <c r="A40" s="191" t="s">
        <v>203</v>
      </c>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3"/>
    </row>
    <row r="41" spans="1:26">
      <c r="A41" s="205" t="s">
        <v>196</v>
      </c>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row>
    <row r="42" spans="1:26" s="39" customFormat="1" ht="7.8">
      <c r="A42" s="212" t="s">
        <v>0</v>
      </c>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3"/>
    </row>
    <row r="43" spans="1:26" ht="30">
      <c r="A43" s="213" t="s">
        <v>204</v>
      </c>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5"/>
    </row>
    <row r="44" spans="1:26" ht="13.95" customHeight="1">
      <c r="A44" s="12" t="s">
        <v>2</v>
      </c>
      <c r="B44" s="216" t="s">
        <v>188</v>
      </c>
      <c r="C44" s="216"/>
      <c r="D44" s="216"/>
      <c r="E44" s="216"/>
      <c r="F44" s="216"/>
      <c r="G44" s="216"/>
      <c r="H44" s="216"/>
      <c r="I44" s="216"/>
      <c r="J44" s="216"/>
      <c r="K44" s="216"/>
      <c r="L44" s="216"/>
      <c r="M44" s="216"/>
      <c r="N44" s="216"/>
      <c r="O44" s="216"/>
      <c r="P44" s="216"/>
      <c r="Q44" s="216"/>
      <c r="R44" s="216"/>
      <c r="S44" s="216"/>
      <c r="T44" s="216"/>
      <c r="U44" s="216"/>
      <c r="V44" s="216"/>
      <c r="W44" s="216"/>
      <c r="X44" s="216"/>
      <c r="Y44" s="216"/>
      <c r="Z44" s="222"/>
    </row>
    <row r="45" spans="1:26" s="16" customFormat="1" ht="45" customHeight="1">
      <c r="A45" s="12" t="s">
        <v>6</v>
      </c>
      <c r="B45" s="189" t="s">
        <v>198</v>
      </c>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8"/>
    </row>
    <row r="46" spans="1:26" ht="27.6">
      <c r="A46" s="12" t="s">
        <v>124</v>
      </c>
      <c r="B46" s="41" t="s">
        <v>125</v>
      </c>
      <c r="C46" s="3" t="s">
        <v>9</v>
      </c>
      <c r="D46" s="3" t="s">
        <v>191</v>
      </c>
      <c r="E46" s="42" t="s">
        <v>17</v>
      </c>
      <c r="F46" s="42" t="s">
        <v>13</v>
      </c>
      <c r="G46" s="42" t="s">
        <v>14</v>
      </c>
      <c r="H46" s="42" t="s">
        <v>19</v>
      </c>
      <c r="I46" s="3" t="s">
        <v>192</v>
      </c>
      <c r="J46" s="3" t="s">
        <v>126</v>
      </c>
      <c r="K46" s="3" t="s">
        <v>127</v>
      </c>
      <c r="L46" s="3" t="s">
        <v>18</v>
      </c>
      <c r="M46" s="3" t="s">
        <v>15</v>
      </c>
      <c r="N46" s="3" t="s">
        <v>16</v>
      </c>
      <c r="O46" s="23" t="s">
        <v>193</v>
      </c>
      <c r="P46" s="23" t="s">
        <v>91</v>
      </c>
      <c r="Q46" s="3" t="s">
        <v>194</v>
      </c>
      <c r="R46" s="3" t="s">
        <v>26</v>
      </c>
      <c r="S46" s="3" t="s">
        <v>27</v>
      </c>
      <c r="T46" s="6" t="s">
        <v>93</v>
      </c>
      <c r="U46" s="6" t="s">
        <v>94</v>
      </c>
      <c r="V46" s="6" t="s">
        <v>95</v>
      </c>
      <c r="W46" s="6" t="s">
        <v>96</v>
      </c>
      <c r="X46" s="47" t="s">
        <v>97</v>
      </c>
      <c r="Y46" s="6" t="s">
        <v>33</v>
      </c>
      <c r="Z46" s="50" t="s">
        <v>34</v>
      </c>
    </row>
    <row r="47" spans="1:26">
      <c r="A47" s="201" t="s">
        <v>157</v>
      </c>
      <c r="B47" s="24" t="s">
        <v>36</v>
      </c>
      <c r="C47" s="43">
        <v>1.4</v>
      </c>
      <c r="D47" s="43">
        <v>2</v>
      </c>
      <c r="E47" s="44">
        <v>6.4</v>
      </c>
      <c r="F47" s="44">
        <v>5</v>
      </c>
      <c r="G47" s="44">
        <v>6.5</v>
      </c>
      <c r="H47" s="44">
        <v>2.5</v>
      </c>
      <c r="I47" s="43">
        <v>1.1299999999999999</v>
      </c>
      <c r="J47" s="43">
        <v>1</v>
      </c>
      <c r="K47" s="43">
        <v>1</v>
      </c>
      <c r="L47" s="43">
        <v>1.78</v>
      </c>
      <c r="M47" s="43">
        <v>4</v>
      </c>
      <c r="N47" s="43">
        <v>2</v>
      </c>
      <c r="O47" s="43">
        <v>1.8</v>
      </c>
      <c r="P47" s="43">
        <v>0.6</v>
      </c>
      <c r="Q47" s="43">
        <v>4</v>
      </c>
      <c r="R47" s="43"/>
      <c r="S47" s="43"/>
      <c r="T47" s="48">
        <v>1.2</v>
      </c>
      <c r="U47" s="48">
        <v>0.5</v>
      </c>
      <c r="V47" s="48">
        <v>10</v>
      </c>
      <c r="W47" s="48">
        <v>0.8</v>
      </c>
      <c r="X47" s="48">
        <v>5</v>
      </c>
      <c r="Y47" s="48"/>
      <c r="Z47" s="51">
        <v>0.1</v>
      </c>
    </row>
    <row r="48" spans="1:26">
      <c r="A48" s="201"/>
      <c r="B48" s="24" t="s">
        <v>37</v>
      </c>
      <c r="C48" s="5">
        <v>22</v>
      </c>
      <c r="D48" s="5">
        <v>2.9999999999999997E-4</v>
      </c>
      <c r="E48" s="45">
        <v>1.5</v>
      </c>
      <c r="F48" s="45">
        <v>2</v>
      </c>
      <c r="G48" s="45">
        <v>2</v>
      </c>
      <c r="H48" s="45">
        <v>15</v>
      </c>
      <c r="I48" s="45">
        <v>7.5</v>
      </c>
      <c r="J48" s="45">
        <v>25</v>
      </c>
      <c r="K48" s="45">
        <v>10</v>
      </c>
      <c r="L48" s="45">
        <v>2</v>
      </c>
      <c r="M48" s="45">
        <v>2</v>
      </c>
      <c r="N48" s="45">
        <v>3</v>
      </c>
      <c r="O48" s="45">
        <v>3</v>
      </c>
      <c r="P48" s="45">
        <v>3</v>
      </c>
      <c r="Q48" s="8">
        <v>2</v>
      </c>
      <c r="R48" s="8">
        <f>SUM(C48:Q48)</f>
        <v>100.0003</v>
      </c>
      <c r="S48" s="49">
        <f>C48*C47+D48*D47+E48*E47+F48*F47+G48*G47+H48*H47+I48*I47+J48*J47+K48*K47+L48*L47+M47*M48+N47*N48+O47*O48+P47*P48+Q47*Q48</f>
        <v>177.13560000000001</v>
      </c>
      <c r="T48" s="48">
        <v>1.25</v>
      </c>
      <c r="U48" s="48">
        <v>7</v>
      </c>
      <c r="V48" s="48">
        <v>1</v>
      </c>
      <c r="W48" s="48">
        <v>1.3</v>
      </c>
      <c r="X48" s="48">
        <v>1</v>
      </c>
      <c r="Y48" s="49">
        <f>S48+T48*T47+U48*U47+V48*V47+W48*W47+X48*X47</f>
        <v>198.1756</v>
      </c>
      <c r="Z48" s="52">
        <f>Y48*Z47+Y48</f>
        <v>217.99315999999999</v>
      </c>
    </row>
    <row r="49" spans="1:26">
      <c r="A49" s="12" t="s">
        <v>38</v>
      </c>
      <c r="B49" s="10">
        <v>500</v>
      </c>
      <c r="C49" s="5">
        <f>B49/100*C48</f>
        <v>110</v>
      </c>
      <c r="D49" s="5">
        <f>B49/100*D48</f>
        <v>1.4999999999999998E-3</v>
      </c>
      <c r="E49" s="45">
        <f>B49/100*E48</f>
        <v>7.5</v>
      </c>
      <c r="F49" s="45">
        <f>B49/100*F48</f>
        <v>10</v>
      </c>
      <c r="G49" s="45">
        <f>B49/100*G48</f>
        <v>10</v>
      </c>
      <c r="H49" s="45">
        <f>B49/100*H48</f>
        <v>75</v>
      </c>
      <c r="I49" s="5">
        <f>B49/100*I48</f>
        <v>37.5</v>
      </c>
      <c r="J49" s="5">
        <f>B49/100*J48</f>
        <v>125</v>
      </c>
      <c r="K49" s="5">
        <f>B49/100*K48</f>
        <v>50</v>
      </c>
      <c r="L49" s="5">
        <f>B49/100*L48</f>
        <v>10</v>
      </c>
      <c r="M49" s="5">
        <f>B49/100*M48</f>
        <v>10</v>
      </c>
      <c r="N49" s="5">
        <f>B49/100*N48</f>
        <v>15</v>
      </c>
      <c r="O49" s="5">
        <f>B49/100*O48</f>
        <v>15</v>
      </c>
      <c r="P49" s="5">
        <f>B49/100*P48</f>
        <v>15</v>
      </c>
      <c r="Q49" s="5">
        <f>B49/100*Q48</f>
        <v>10</v>
      </c>
      <c r="R49" s="8">
        <f>SUM(C49:Q49)</f>
        <v>500.00149999999996</v>
      </c>
      <c r="S49" s="49">
        <f>C49*C47+D49*D47+E49*E47+F49*F47+G49*G47+H49*H47+I49*I47+J49*J47+K49*K47+L49*L47+M47*M49+N47*N49+O47*O49+P47*P49+Q47*Q49</f>
        <v>885.67799999999988</v>
      </c>
      <c r="T49" s="43">
        <f>B49/100*T48</f>
        <v>6.25</v>
      </c>
      <c r="U49" s="43">
        <f>B49/100*U48</f>
        <v>35</v>
      </c>
      <c r="V49" s="43">
        <f>B49/100*V48</f>
        <v>5</v>
      </c>
      <c r="W49" s="43">
        <f>B49/100*W48</f>
        <v>6.5</v>
      </c>
      <c r="X49" s="43">
        <f>B49/100*X48</f>
        <v>5</v>
      </c>
      <c r="Y49" s="49">
        <f>S49+T49*T47+U49*U47+V49*V47+W49*W47+X49*X47</f>
        <v>990.87799999999993</v>
      </c>
      <c r="Z49" s="53">
        <f>Y49*Z47+Y49</f>
        <v>1089.9657999999999</v>
      </c>
    </row>
    <row r="50" spans="1:26" s="39" customFormat="1" ht="7.8">
      <c r="A50" s="191" t="s">
        <v>205</v>
      </c>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3"/>
    </row>
    <row r="51" spans="1:26">
      <c r="A51" s="205" t="s">
        <v>196</v>
      </c>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row>
    <row r="52" spans="1:26" s="39" customFormat="1" ht="7.8">
      <c r="A52" s="212" t="s">
        <v>0</v>
      </c>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3"/>
    </row>
    <row r="53" spans="1:26" ht="30">
      <c r="A53" s="213" t="s">
        <v>206</v>
      </c>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5"/>
    </row>
    <row r="54" spans="1:26" ht="13.95" customHeight="1">
      <c r="A54" s="12" t="s">
        <v>2</v>
      </c>
      <c r="B54" s="216" t="s">
        <v>188</v>
      </c>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22"/>
    </row>
    <row r="55" spans="1:26" s="16" customFormat="1" ht="45" customHeight="1">
      <c r="A55" s="12" t="s">
        <v>6</v>
      </c>
      <c r="B55" s="189" t="s">
        <v>198</v>
      </c>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8"/>
    </row>
    <row r="56" spans="1:26" ht="27.6">
      <c r="A56" s="12" t="s">
        <v>124</v>
      </c>
      <c r="B56" s="41" t="s">
        <v>125</v>
      </c>
      <c r="C56" s="3" t="s">
        <v>9</v>
      </c>
      <c r="D56" s="3" t="s">
        <v>191</v>
      </c>
      <c r="E56" s="42" t="s">
        <v>17</v>
      </c>
      <c r="F56" s="42" t="s">
        <v>13</v>
      </c>
      <c r="G56" s="42" t="s">
        <v>14</v>
      </c>
      <c r="H56" s="42" t="s">
        <v>19</v>
      </c>
      <c r="I56" s="3" t="s">
        <v>192</v>
      </c>
      <c r="J56" s="3" t="s">
        <v>126</v>
      </c>
      <c r="K56" s="3" t="s">
        <v>127</v>
      </c>
      <c r="L56" s="3" t="s">
        <v>18</v>
      </c>
      <c r="M56" s="3" t="s">
        <v>15</v>
      </c>
      <c r="N56" s="3" t="s">
        <v>16</v>
      </c>
      <c r="O56" s="23" t="s">
        <v>193</v>
      </c>
      <c r="P56" s="23" t="s">
        <v>91</v>
      </c>
      <c r="Q56" s="3" t="s">
        <v>194</v>
      </c>
      <c r="R56" s="3" t="s">
        <v>26</v>
      </c>
      <c r="S56" s="3" t="s">
        <v>27</v>
      </c>
      <c r="T56" s="6" t="s">
        <v>93</v>
      </c>
      <c r="U56" s="6" t="s">
        <v>94</v>
      </c>
      <c r="V56" s="6" t="s">
        <v>95</v>
      </c>
      <c r="W56" s="6" t="s">
        <v>96</v>
      </c>
      <c r="X56" s="47" t="s">
        <v>97</v>
      </c>
      <c r="Y56" s="6" t="s">
        <v>33</v>
      </c>
      <c r="Z56" s="50" t="s">
        <v>34</v>
      </c>
    </row>
    <row r="57" spans="1:26">
      <c r="A57" s="201" t="s">
        <v>157</v>
      </c>
      <c r="B57" s="24" t="s">
        <v>36</v>
      </c>
      <c r="C57" s="43">
        <v>1.4</v>
      </c>
      <c r="D57" s="43">
        <v>2</v>
      </c>
      <c r="E57" s="44">
        <v>6.4</v>
      </c>
      <c r="F57" s="44">
        <v>5</v>
      </c>
      <c r="G57" s="44">
        <v>6.5</v>
      </c>
      <c r="H57" s="44">
        <v>2.5</v>
      </c>
      <c r="I57" s="43">
        <v>1.1299999999999999</v>
      </c>
      <c r="J57" s="43">
        <v>1</v>
      </c>
      <c r="K57" s="43">
        <v>1</v>
      </c>
      <c r="L57" s="43">
        <v>1.78</v>
      </c>
      <c r="M57" s="43">
        <v>4</v>
      </c>
      <c r="N57" s="43">
        <v>2</v>
      </c>
      <c r="O57" s="43">
        <v>1.8</v>
      </c>
      <c r="P57" s="43">
        <v>0.6</v>
      </c>
      <c r="Q57" s="43">
        <v>4</v>
      </c>
      <c r="R57" s="43"/>
      <c r="S57" s="43"/>
      <c r="T57" s="48">
        <v>1.2</v>
      </c>
      <c r="U57" s="48">
        <v>0.5</v>
      </c>
      <c r="V57" s="48">
        <v>10</v>
      </c>
      <c r="W57" s="48">
        <v>0.8</v>
      </c>
      <c r="X57" s="48">
        <v>5</v>
      </c>
      <c r="Y57" s="48"/>
      <c r="Z57" s="51">
        <v>0.1</v>
      </c>
    </row>
    <row r="58" spans="1:26">
      <c r="A58" s="201"/>
      <c r="B58" s="24" t="s">
        <v>37</v>
      </c>
      <c r="C58" s="5">
        <v>22</v>
      </c>
      <c r="D58" s="5">
        <v>2.9999999999999997E-4</v>
      </c>
      <c r="E58" s="45">
        <v>1.5</v>
      </c>
      <c r="F58" s="45">
        <v>2</v>
      </c>
      <c r="G58" s="45">
        <v>2</v>
      </c>
      <c r="H58" s="45">
        <v>15</v>
      </c>
      <c r="I58" s="45">
        <v>7.5</v>
      </c>
      <c r="J58" s="45">
        <v>25</v>
      </c>
      <c r="K58" s="45">
        <v>10</v>
      </c>
      <c r="L58" s="45">
        <v>2</v>
      </c>
      <c r="M58" s="45">
        <v>2</v>
      </c>
      <c r="N58" s="45">
        <v>3</v>
      </c>
      <c r="O58" s="45">
        <v>3</v>
      </c>
      <c r="P58" s="45">
        <v>3</v>
      </c>
      <c r="Q58" s="8">
        <v>2</v>
      </c>
      <c r="R58" s="8">
        <f>SUM(C58:Q58)</f>
        <v>100.0003</v>
      </c>
      <c r="S58" s="49">
        <f>C58*C57+D58*D57+E58*E57+F58*F57+G58*G57+H58*H57+I58*I57+J58*J57+K58*K57+L58*L57+M57*M58+N57*N58+O57*O58+P57*P58+Q57*Q58</f>
        <v>177.13560000000001</v>
      </c>
      <c r="T58" s="48">
        <v>1.25</v>
      </c>
      <c r="U58" s="48">
        <v>7</v>
      </c>
      <c r="V58" s="48">
        <v>1</v>
      </c>
      <c r="W58" s="48">
        <v>1.3</v>
      </c>
      <c r="X58" s="48">
        <v>1</v>
      </c>
      <c r="Y58" s="49">
        <f>S58+T58*T57+U58*U57+V58*V57+W58*W57+X58*X57</f>
        <v>198.1756</v>
      </c>
      <c r="Z58" s="52">
        <f>Y58*Z57+Y58</f>
        <v>217.99315999999999</v>
      </c>
    </row>
    <row r="59" spans="1:26">
      <c r="A59" s="12" t="s">
        <v>38</v>
      </c>
      <c r="B59" s="10">
        <v>600</v>
      </c>
      <c r="C59" s="5">
        <f>B59/100*C58</f>
        <v>132</v>
      </c>
      <c r="D59" s="5">
        <f>B59/100*D58</f>
        <v>1.8E-3</v>
      </c>
      <c r="E59" s="45">
        <f>B59/100*E58</f>
        <v>9</v>
      </c>
      <c r="F59" s="45">
        <f>B59/100*F58</f>
        <v>12</v>
      </c>
      <c r="G59" s="45">
        <f>B59/100*G58</f>
        <v>12</v>
      </c>
      <c r="H59" s="45">
        <f>B59/100*H58</f>
        <v>90</v>
      </c>
      <c r="I59" s="5">
        <f>B59/100*I58</f>
        <v>45</v>
      </c>
      <c r="J59" s="5">
        <f>B59/100*J58</f>
        <v>150</v>
      </c>
      <c r="K59" s="5">
        <f>B59/100*K58</f>
        <v>60</v>
      </c>
      <c r="L59" s="5">
        <f>B59/100*L58</f>
        <v>12</v>
      </c>
      <c r="M59" s="5">
        <f>B59/100*M58</f>
        <v>12</v>
      </c>
      <c r="N59" s="5">
        <f>B59/100*N58</f>
        <v>18</v>
      </c>
      <c r="O59" s="5">
        <f>B59/100*O58</f>
        <v>18</v>
      </c>
      <c r="P59" s="5">
        <f>B59/100*P58</f>
        <v>18</v>
      </c>
      <c r="Q59" s="5">
        <f>B59/100*Q58</f>
        <v>12</v>
      </c>
      <c r="R59" s="8">
        <f>SUM(C59:Q59)</f>
        <v>600.0018</v>
      </c>
      <c r="S59" s="49">
        <f>C59*C57+D59*D57+E59*E57+F59*F57+G59*G57+H59*H57+I59*I57+J59*J57+K59*K57+L59*L57+M57*M59+N57*N59+O57*O59+P57*P59+Q57*Q59</f>
        <v>1062.8136</v>
      </c>
      <c r="T59" s="43">
        <f>B59/100*T58</f>
        <v>7.5</v>
      </c>
      <c r="U59" s="43">
        <f>B59/100*U58</f>
        <v>42</v>
      </c>
      <c r="V59" s="43">
        <f>B59/100*V58</f>
        <v>6</v>
      </c>
      <c r="W59" s="43">
        <f>B59/100*W58</f>
        <v>7.8000000000000007</v>
      </c>
      <c r="X59" s="43">
        <f>B59/100*X58</f>
        <v>6</v>
      </c>
      <c r="Y59" s="49">
        <f>S59+T59*T57+U59*U57+V59*V57+W59*W57+X59*X57</f>
        <v>1189.0536</v>
      </c>
      <c r="Z59" s="53">
        <f>Y59*Z57+Y59</f>
        <v>1307.9589599999999</v>
      </c>
    </row>
    <row r="60" spans="1:26" s="39" customFormat="1" ht="7.8">
      <c r="A60" s="191" t="s">
        <v>207</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3"/>
    </row>
    <row r="61" spans="1:26">
      <c r="A61" s="205" t="s">
        <v>196</v>
      </c>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row>
    <row r="62" spans="1:26" s="39" customFormat="1" ht="7.8">
      <c r="A62" s="212" t="s">
        <v>0</v>
      </c>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3"/>
    </row>
    <row r="63" spans="1:26" ht="30">
      <c r="A63" s="213" t="s">
        <v>208</v>
      </c>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5"/>
    </row>
    <row r="64" spans="1:26" ht="13.95" customHeight="1">
      <c r="A64" s="12" t="s">
        <v>2</v>
      </c>
      <c r="B64" s="216" t="s">
        <v>188</v>
      </c>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22"/>
    </row>
    <row r="65" spans="1:26" s="16" customFormat="1" ht="45" customHeight="1">
      <c r="A65" s="12" t="s">
        <v>6</v>
      </c>
      <c r="B65" s="189" t="s">
        <v>198</v>
      </c>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8"/>
    </row>
    <row r="66" spans="1:26" ht="27.6">
      <c r="A66" s="12" t="s">
        <v>124</v>
      </c>
      <c r="B66" s="41" t="s">
        <v>125</v>
      </c>
      <c r="C66" s="3" t="s">
        <v>9</v>
      </c>
      <c r="D66" s="3" t="s">
        <v>191</v>
      </c>
      <c r="E66" s="42" t="s">
        <v>17</v>
      </c>
      <c r="F66" s="42" t="s">
        <v>13</v>
      </c>
      <c r="G66" s="42" t="s">
        <v>14</v>
      </c>
      <c r="H66" s="42" t="s">
        <v>19</v>
      </c>
      <c r="I66" s="3" t="s">
        <v>192</v>
      </c>
      <c r="J66" s="3" t="s">
        <v>126</v>
      </c>
      <c r="K66" s="3" t="s">
        <v>127</v>
      </c>
      <c r="L66" s="3" t="s">
        <v>18</v>
      </c>
      <c r="M66" s="3" t="s">
        <v>15</v>
      </c>
      <c r="N66" s="3" t="s">
        <v>16</v>
      </c>
      <c r="O66" s="23" t="s">
        <v>193</v>
      </c>
      <c r="P66" s="23" t="s">
        <v>91</v>
      </c>
      <c r="Q66" s="3" t="s">
        <v>194</v>
      </c>
      <c r="R66" s="3" t="s">
        <v>26</v>
      </c>
      <c r="S66" s="3" t="s">
        <v>27</v>
      </c>
      <c r="T66" s="6" t="s">
        <v>93</v>
      </c>
      <c r="U66" s="6" t="s">
        <v>94</v>
      </c>
      <c r="V66" s="6" t="s">
        <v>95</v>
      </c>
      <c r="W66" s="6" t="s">
        <v>96</v>
      </c>
      <c r="X66" s="47" t="s">
        <v>97</v>
      </c>
      <c r="Y66" s="6" t="s">
        <v>33</v>
      </c>
      <c r="Z66" s="50" t="s">
        <v>34</v>
      </c>
    </row>
    <row r="67" spans="1:26">
      <c r="A67" s="201" t="s">
        <v>157</v>
      </c>
      <c r="B67" s="24" t="s">
        <v>36</v>
      </c>
      <c r="C67" s="43">
        <v>1.4</v>
      </c>
      <c r="D67" s="43">
        <v>2</v>
      </c>
      <c r="E67" s="44">
        <v>6.4</v>
      </c>
      <c r="F67" s="44">
        <v>5</v>
      </c>
      <c r="G67" s="44">
        <v>6.5</v>
      </c>
      <c r="H67" s="44">
        <v>2.5</v>
      </c>
      <c r="I67" s="43">
        <v>1.1299999999999999</v>
      </c>
      <c r="J67" s="43">
        <v>1</v>
      </c>
      <c r="K67" s="43">
        <v>1</v>
      </c>
      <c r="L67" s="43">
        <v>1.78</v>
      </c>
      <c r="M67" s="43">
        <v>4</v>
      </c>
      <c r="N67" s="43">
        <v>2</v>
      </c>
      <c r="O67" s="43">
        <v>1.8</v>
      </c>
      <c r="P67" s="43">
        <v>0.6</v>
      </c>
      <c r="Q67" s="43">
        <v>4</v>
      </c>
      <c r="R67" s="43"/>
      <c r="S67" s="43"/>
      <c r="T67" s="48">
        <v>1.2</v>
      </c>
      <c r="U67" s="48">
        <v>0.5</v>
      </c>
      <c r="V67" s="48">
        <v>10</v>
      </c>
      <c r="W67" s="48">
        <v>0.8</v>
      </c>
      <c r="X67" s="48">
        <v>5</v>
      </c>
      <c r="Y67" s="48"/>
      <c r="Z67" s="51">
        <v>0.1</v>
      </c>
    </row>
    <row r="68" spans="1:26">
      <c r="A68" s="201"/>
      <c r="B68" s="24" t="s">
        <v>37</v>
      </c>
      <c r="C68" s="5">
        <v>22</v>
      </c>
      <c r="D68" s="5">
        <v>2.9999999999999997E-4</v>
      </c>
      <c r="E68" s="45">
        <v>1.5</v>
      </c>
      <c r="F68" s="45">
        <v>2</v>
      </c>
      <c r="G68" s="45">
        <v>2</v>
      </c>
      <c r="H68" s="45">
        <v>15</v>
      </c>
      <c r="I68" s="45">
        <v>7.5</v>
      </c>
      <c r="J68" s="45">
        <v>25</v>
      </c>
      <c r="K68" s="45">
        <v>10</v>
      </c>
      <c r="L68" s="45">
        <v>2</v>
      </c>
      <c r="M68" s="45">
        <v>2</v>
      </c>
      <c r="N68" s="45">
        <v>3</v>
      </c>
      <c r="O68" s="45">
        <v>3</v>
      </c>
      <c r="P68" s="45">
        <v>3</v>
      </c>
      <c r="Q68" s="8">
        <v>2</v>
      </c>
      <c r="R68" s="8">
        <f>SUM(C68:Q68)</f>
        <v>100.0003</v>
      </c>
      <c r="S68" s="49">
        <f>C68*C67+D68*D67+E68*E67+F68*F67+G68*G67+H68*H67+I68*I67+J68*J67+K68*K67+L68*L67+M67*M68+N67*N68+O67*O68+P67*P68+Q67*Q68</f>
        <v>177.13560000000001</v>
      </c>
      <c r="T68" s="48">
        <v>1.25</v>
      </c>
      <c r="U68" s="48">
        <v>7</v>
      </c>
      <c r="V68" s="48">
        <v>1</v>
      </c>
      <c r="W68" s="48">
        <v>1.3</v>
      </c>
      <c r="X68" s="48">
        <v>1</v>
      </c>
      <c r="Y68" s="49">
        <f>S68+T68*T67+U68*U67+V68*V67+W68*W67+X68*X67</f>
        <v>198.1756</v>
      </c>
      <c r="Z68" s="52">
        <f>Y68*Z67+Y68</f>
        <v>217.99315999999999</v>
      </c>
    </row>
    <row r="69" spans="1:26">
      <c r="A69" s="12" t="s">
        <v>38</v>
      </c>
      <c r="B69" s="10">
        <v>700</v>
      </c>
      <c r="C69" s="5">
        <f>B69/100*C68</f>
        <v>154</v>
      </c>
      <c r="D69" s="5">
        <f>B69/100*D68</f>
        <v>2.0999999999999999E-3</v>
      </c>
      <c r="E69" s="45">
        <f>B69/100*E68</f>
        <v>10.5</v>
      </c>
      <c r="F69" s="45">
        <f>B69/100*F68</f>
        <v>14</v>
      </c>
      <c r="G69" s="45">
        <f>B69/100*G68</f>
        <v>14</v>
      </c>
      <c r="H69" s="45">
        <f>B69/100*H68</f>
        <v>105</v>
      </c>
      <c r="I69" s="5">
        <f>B69/100*I68</f>
        <v>52.5</v>
      </c>
      <c r="J69" s="5">
        <f>B69/100*J68</f>
        <v>175</v>
      </c>
      <c r="K69" s="5">
        <f>B69/100*K68</f>
        <v>70</v>
      </c>
      <c r="L69" s="5">
        <f>B69/100*L68</f>
        <v>14</v>
      </c>
      <c r="M69" s="5">
        <f>B69/100*M68</f>
        <v>14</v>
      </c>
      <c r="N69" s="5">
        <f>B69/100*N68</f>
        <v>21</v>
      </c>
      <c r="O69" s="5">
        <f>B69/100*O68</f>
        <v>21</v>
      </c>
      <c r="P69" s="5">
        <f>B69/100*P68</f>
        <v>21</v>
      </c>
      <c r="Q69" s="5">
        <f>B69/100*Q68</f>
        <v>14</v>
      </c>
      <c r="R69" s="8">
        <f>SUM(C69:Q69)</f>
        <v>700.00210000000004</v>
      </c>
      <c r="S69" s="49">
        <f>C69*C67+D69*D67+E69*E67+F69*F67+G69*G67+H69*H67+I69*I67+J69*J67+K69*K67+L69*L67+M67*M69+N67*N69+O67*O69+P67*P69+Q67*Q69</f>
        <v>1239.9492</v>
      </c>
      <c r="T69" s="43">
        <f>B69/100*T68</f>
        <v>8.75</v>
      </c>
      <c r="U69" s="43">
        <f>B69/100*U68</f>
        <v>49</v>
      </c>
      <c r="V69" s="43">
        <f>B69/100*V68</f>
        <v>7</v>
      </c>
      <c r="W69" s="43">
        <f>B69/100*W68</f>
        <v>9.1</v>
      </c>
      <c r="X69" s="43">
        <f>B69/100*X68</f>
        <v>7</v>
      </c>
      <c r="Y69" s="49">
        <f>S69+T69*T67+U69*U67+V69*V67+W69*W67+X69*X67</f>
        <v>1387.2292</v>
      </c>
      <c r="Z69" s="53">
        <f>Y69*Z67+Y69</f>
        <v>1525.9521199999999</v>
      </c>
    </row>
    <row r="70" spans="1:26" s="39" customFormat="1" ht="7.8">
      <c r="A70" s="191" t="s">
        <v>209</v>
      </c>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3"/>
    </row>
    <row r="71" spans="1:26">
      <c r="A71" s="205" t="s">
        <v>196</v>
      </c>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row>
    <row r="72" spans="1:26" s="39" customFormat="1" ht="7.8">
      <c r="A72" s="212" t="s">
        <v>0</v>
      </c>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3"/>
    </row>
    <row r="73" spans="1:26" ht="30">
      <c r="A73" s="213" t="s">
        <v>210</v>
      </c>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5"/>
    </row>
    <row r="74" spans="1:26" ht="13.95" customHeight="1">
      <c r="A74" s="12" t="s">
        <v>2</v>
      </c>
      <c r="B74" s="216" t="s">
        <v>188</v>
      </c>
      <c r="C74" s="216"/>
      <c r="D74" s="216"/>
      <c r="E74" s="216"/>
      <c r="F74" s="216"/>
      <c r="G74" s="216"/>
      <c r="H74" s="216"/>
      <c r="I74" s="216"/>
      <c r="J74" s="216"/>
      <c r="K74" s="216"/>
      <c r="L74" s="216"/>
      <c r="M74" s="216"/>
      <c r="N74" s="216"/>
      <c r="O74" s="216"/>
      <c r="P74" s="216"/>
      <c r="Q74" s="216"/>
      <c r="R74" s="216"/>
      <c r="S74" s="216"/>
      <c r="T74" s="216"/>
      <c r="U74" s="216"/>
      <c r="V74" s="216"/>
      <c r="W74" s="216"/>
      <c r="X74" s="216"/>
      <c r="Y74" s="216"/>
      <c r="Z74" s="222"/>
    </row>
    <row r="75" spans="1:26" s="16" customFormat="1" ht="45" customHeight="1">
      <c r="A75" s="12" t="s">
        <v>6</v>
      </c>
      <c r="B75" s="189" t="s">
        <v>198</v>
      </c>
      <c r="C75" s="187"/>
      <c r="D75" s="187"/>
      <c r="E75" s="187"/>
      <c r="F75" s="187"/>
      <c r="G75" s="187"/>
      <c r="H75" s="187"/>
      <c r="I75" s="187"/>
      <c r="J75" s="187"/>
      <c r="K75" s="187"/>
      <c r="L75" s="187"/>
      <c r="M75" s="187"/>
      <c r="N75" s="187"/>
      <c r="O75" s="187"/>
      <c r="P75" s="187"/>
      <c r="Q75" s="187"/>
      <c r="R75" s="187"/>
      <c r="S75" s="187"/>
      <c r="T75" s="187"/>
      <c r="U75" s="187"/>
      <c r="V75" s="187"/>
      <c r="W75" s="187"/>
      <c r="X75" s="187"/>
      <c r="Y75" s="187"/>
      <c r="Z75" s="188"/>
    </row>
    <row r="76" spans="1:26" ht="27.6">
      <c r="A76" s="12" t="s">
        <v>124</v>
      </c>
      <c r="B76" s="41" t="s">
        <v>125</v>
      </c>
      <c r="C76" s="3" t="s">
        <v>9</v>
      </c>
      <c r="D76" s="3" t="s">
        <v>191</v>
      </c>
      <c r="E76" s="42" t="s">
        <v>17</v>
      </c>
      <c r="F76" s="42" t="s">
        <v>13</v>
      </c>
      <c r="G76" s="42" t="s">
        <v>14</v>
      </c>
      <c r="H76" s="42" t="s">
        <v>19</v>
      </c>
      <c r="I76" s="3" t="s">
        <v>192</v>
      </c>
      <c r="J76" s="3" t="s">
        <v>126</v>
      </c>
      <c r="K76" s="3" t="s">
        <v>127</v>
      </c>
      <c r="L76" s="3" t="s">
        <v>18</v>
      </c>
      <c r="M76" s="3" t="s">
        <v>15</v>
      </c>
      <c r="N76" s="3" t="s">
        <v>16</v>
      </c>
      <c r="O76" s="23" t="s">
        <v>193</v>
      </c>
      <c r="P76" s="23" t="s">
        <v>91</v>
      </c>
      <c r="Q76" s="3" t="s">
        <v>194</v>
      </c>
      <c r="R76" s="3" t="s">
        <v>26</v>
      </c>
      <c r="S76" s="3" t="s">
        <v>27</v>
      </c>
      <c r="T76" s="6" t="s">
        <v>93</v>
      </c>
      <c r="U76" s="6" t="s">
        <v>94</v>
      </c>
      <c r="V76" s="6" t="s">
        <v>95</v>
      </c>
      <c r="W76" s="6" t="s">
        <v>96</v>
      </c>
      <c r="X76" s="47" t="s">
        <v>97</v>
      </c>
      <c r="Y76" s="6" t="s">
        <v>33</v>
      </c>
      <c r="Z76" s="50" t="s">
        <v>34</v>
      </c>
    </row>
    <row r="77" spans="1:26">
      <c r="A77" s="201" t="s">
        <v>157</v>
      </c>
      <c r="B77" s="24" t="s">
        <v>36</v>
      </c>
      <c r="C77" s="43">
        <v>1.4</v>
      </c>
      <c r="D77" s="43">
        <v>2</v>
      </c>
      <c r="E77" s="44">
        <v>6.4</v>
      </c>
      <c r="F77" s="44">
        <v>5</v>
      </c>
      <c r="G77" s="44">
        <v>6.5</v>
      </c>
      <c r="H77" s="44">
        <v>2.5</v>
      </c>
      <c r="I77" s="43">
        <v>1.1299999999999999</v>
      </c>
      <c r="J77" s="43">
        <v>1</v>
      </c>
      <c r="K77" s="43">
        <v>1</v>
      </c>
      <c r="L77" s="43">
        <v>1.78</v>
      </c>
      <c r="M77" s="43">
        <v>4</v>
      </c>
      <c r="N77" s="43">
        <v>2</v>
      </c>
      <c r="O77" s="43">
        <v>1.8</v>
      </c>
      <c r="P77" s="43">
        <v>0.6</v>
      </c>
      <c r="Q77" s="43">
        <v>4</v>
      </c>
      <c r="R77" s="43"/>
      <c r="S77" s="43"/>
      <c r="T77" s="48">
        <v>1.2</v>
      </c>
      <c r="U77" s="48">
        <v>0.5</v>
      </c>
      <c r="V77" s="48">
        <v>10</v>
      </c>
      <c r="W77" s="48">
        <v>0.8</v>
      </c>
      <c r="X77" s="48">
        <v>5</v>
      </c>
      <c r="Y77" s="48"/>
      <c r="Z77" s="51">
        <v>0.1</v>
      </c>
    </row>
    <row r="78" spans="1:26">
      <c r="A78" s="201"/>
      <c r="B78" s="24" t="s">
        <v>37</v>
      </c>
      <c r="C78" s="5">
        <v>22</v>
      </c>
      <c r="D78" s="5">
        <v>2.9999999999999997E-4</v>
      </c>
      <c r="E78" s="45">
        <v>1.5</v>
      </c>
      <c r="F78" s="45">
        <v>2</v>
      </c>
      <c r="G78" s="45">
        <v>2</v>
      </c>
      <c r="H78" s="45">
        <v>15</v>
      </c>
      <c r="I78" s="45">
        <v>7.5</v>
      </c>
      <c r="J78" s="45">
        <v>25</v>
      </c>
      <c r="K78" s="45">
        <v>10</v>
      </c>
      <c r="L78" s="45">
        <v>2</v>
      </c>
      <c r="M78" s="45">
        <v>2</v>
      </c>
      <c r="N78" s="45">
        <v>3</v>
      </c>
      <c r="O78" s="45">
        <v>3</v>
      </c>
      <c r="P78" s="45">
        <v>3</v>
      </c>
      <c r="Q78" s="8">
        <v>2</v>
      </c>
      <c r="R78" s="8">
        <f>SUM(C78:Q78)</f>
        <v>100.0003</v>
      </c>
      <c r="S78" s="49">
        <f>C78*C77+D78*D77+E78*E77+F78*F77+G78*G77+H78*H77+I78*I77+J78*J77+K78*K77+L78*L77+M77*M78+N77*N78+O77*O78+P77*P78+Q77*Q78</f>
        <v>177.13560000000001</v>
      </c>
      <c r="T78" s="48">
        <v>1.25</v>
      </c>
      <c r="U78" s="48">
        <v>7</v>
      </c>
      <c r="V78" s="48">
        <v>1</v>
      </c>
      <c r="W78" s="48">
        <v>1.3</v>
      </c>
      <c r="X78" s="48">
        <v>1</v>
      </c>
      <c r="Y78" s="49">
        <f>S78+T78*T77+U78*U77+V78*V77+W78*W77+X78*X77</f>
        <v>198.1756</v>
      </c>
      <c r="Z78" s="52">
        <f>Y78*Z77+Y78</f>
        <v>217.99315999999999</v>
      </c>
    </row>
    <row r="79" spans="1:26">
      <c r="A79" s="12" t="s">
        <v>38</v>
      </c>
      <c r="B79" s="10">
        <v>800</v>
      </c>
      <c r="C79" s="5">
        <f>B79/100*C78</f>
        <v>176</v>
      </c>
      <c r="D79" s="5">
        <f>B79/100*D78</f>
        <v>2.3999999999999998E-3</v>
      </c>
      <c r="E79" s="45">
        <f>B79/100*E78</f>
        <v>12</v>
      </c>
      <c r="F79" s="45">
        <f>B79/100*F78</f>
        <v>16</v>
      </c>
      <c r="G79" s="45">
        <f>B79/100*G78</f>
        <v>16</v>
      </c>
      <c r="H79" s="45">
        <f>B79/100*H78</f>
        <v>120</v>
      </c>
      <c r="I79" s="5">
        <f>B79/100*I78</f>
        <v>60</v>
      </c>
      <c r="J79" s="5">
        <f>B79/100*J78</f>
        <v>200</v>
      </c>
      <c r="K79" s="5">
        <f>B79/100*K78</f>
        <v>80</v>
      </c>
      <c r="L79" s="5">
        <f>B79/100*L78</f>
        <v>16</v>
      </c>
      <c r="M79" s="5">
        <f>B79/100*M78</f>
        <v>16</v>
      </c>
      <c r="N79" s="5">
        <f>B79/100*N78</f>
        <v>24</v>
      </c>
      <c r="O79" s="5">
        <f>B79/100*O78</f>
        <v>24</v>
      </c>
      <c r="P79" s="5">
        <f>B79/100*P78</f>
        <v>24</v>
      </c>
      <c r="Q79" s="5">
        <f>B79/100*Q78</f>
        <v>16</v>
      </c>
      <c r="R79" s="8">
        <f>SUM(C79:Q79)</f>
        <v>800.00239999999997</v>
      </c>
      <c r="S79" s="49">
        <f>C79*C77+D79*D77+E79*E77+F79*F77+G79*G77+H79*H77+I79*I77+J79*J77+K79*K77+L79*L77+M77*M79+N77*N79+O77*O79+P77*P79+Q77*Q79</f>
        <v>1417.0848000000001</v>
      </c>
      <c r="T79" s="43">
        <f>B79/100*T78</f>
        <v>10</v>
      </c>
      <c r="U79" s="43">
        <f>B79/100*U78</f>
        <v>56</v>
      </c>
      <c r="V79" s="43">
        <f>B79/100*V78</f>
        <v>8</v>
      </c>
      <c r="W79" s="43">
        <f>B79/100*W78</f>
        <v>10.4</v>
      </c>
      <c r="X79" s="43">
        <f>B79/100*X78</f>
        <v>8</v>
      </c>
      <c r="Y79" s="49">
        <f>S79+T79*T77+U79*U77+V79*V77+W79*W77+X79*X77</f>
        <v>1585.4048</v>
      </c>
      <c r="Z79" s="53">
        <f>Y79*Z77+Y79</f>
        <v>1743.9452799999999</v>
      </c>
    </row>
    <row r="80" spans="1:26" s="39" customFormat="1" ht="7.8">
      <c r="A80" s="240" t="s">
        <v>211</v>
      </c>
      <c r="B80" s="241"/>
      <c r="C80" s="241"/>
      <c r="D80" s="241"/>
      <c r="E80" s="241"/>
      <c r="F80" s="241"/>
      <c r="G80" s="241"/>
      <c r="H80" s="241"/>
      <c r="I80" s="241"/>
      <c r="J80" s="241"/>
      <c r="K80" s="241"/>
      <c r="L80" s="241"/>
      <c r="M80" s="241"/>
      <c r="N80" s="241"/>
      <c r="O80" s="241"/>
      <c r="P80" s="241"/>
      <c r="Q80" s="241"/>
      <c r="R80" s="241"/>
      <c r="S80" s="241"/>
      <c r="T80" s="241"/>
      <c r="U80" s="241"/>
      <c r="V80" s="241"/>
      <c r="W80" s="241"/>
      <c r="X80" s="241"/>
      <c r="Y80" s="241"/>
      <c r="Z80" s="242"/>
    </row>
    <row r="81" spans="1:26">
      <c r="A81" s="205" t="s">
        <v>196</v>
      </c>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row>
  </sheetData>
  <mergeCells count="57">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 ref="A73:Z73"/>
    <mergeCell ref="A60:Z60"/>
    <mergeCell ref="A61:Z61"/>
    <mergeCell ref="A62:Z62"/>
    <mergeCell ref="A63:Z63"/>
    <mergeCell ref="B64:Z64"/>
    <mergeCell ref="A51:Z51"/>
    <mergeCell ref="A52:Z52"/>
    <mergeCell ref="A53:Z53"/>
    <mergeCell ref="B54:Z54"/>
    <mergeCell ref="B55:Z55"/>
    <mergeCell ref="A42:Z42"/>
    <mergeCell ref="A43:Z43"/>
    <mergeCell ref="B44:Z44"/>
    <mergeCell ref="B45:Z45"/>
    <mergeCell ref="A50:Z50"/>
    <mergeCell ref="A33:Z33"/>
    <mergeCell ref="B34:Z34"/>
    <mergeCell ref="B35:Z35"/>
    <mergeCell ref="A40:Z40"/>
    <mergeCell ref="A41:Z41"/>
    <mergeCell ref="B24:Z24"/>
    <mergeCell ref="B25:Z25"/>
    <mergeCell ref="A30:Z30"/>
    <mergeCell ref="A31:Z31"/>
    <mergeCell ref="A32:Z32"/>
    <mergeCell ref="B15:Z15"/>
    <mergeCell ref="A20:Z20"/>
    <mergeCell ref="A21:Z21"/>
    <mergeCell ref="A22:Z22"/>
    <mergeCell ref="A23:Z23"/>
    <mergeCell ref="A10:Z10"/>
    <mergeCell ref="A11:Z11"/>
    <mergeCell ref="A12:Z12"/>
    <mergeCell ref="A13:Z13"/>
    <mergeCell ref="B14:Z14"/>
    <mergeCell ref="A1:Z1"/>
    <mergeCell ref="A2:Z2"/>
    <mergeCell ref="B3:Z3"/>
    <mergeCell ref="B4:Z4"/>
    <mergeCell ref="B5:Z5"/>
  </mergeCells>
  <phoneticPr fontId="31" type="noConversion"/>
  <pageMargins left="0.196850393700787" right="0.196850393700787" top="0.196850393700787" bottom="0.196850393700787" header="0.31496062992126" footer="0.31496062992126"/>
  <pageSetup paperSize="9" scale="57"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Z2" sqref="Z2"/>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7"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6" customWidth="1"/>
    <col min="31" max="31" width="31.44140625" customWidth="1"/>
    <col min="32" max="32" width="60" style="17" customWidth="1"/>
    <col min="33" max="33" width="76" style="17" customWidth="1"/>
  </cols>
  <sheetData>
    <row r="1" spans="1:33" ht="54.6" customHeight="1">
      <c r="A1" s="243" t="s">
        <v>212</v>
      </c>
      <c r="B1" s="244"/>
      <c r="C1" s="244"/>
      <c r="D1" s="244"/>
      <c r="E1" s="244"/>
      <c r="F1" s="244"/>
      <c r="G1" s="244"/>
      <c r="H1" s="244"/>
      <c r="I1" s="244"/>
      <c r="J1" s="244"/>
      <c r="K1" s="244"/>
      <c r="L1" s="244"/>
      <c r="M1" s="244"/>
      <c r="N1" s="244"/>
      <c r="O1" s="244"/>
      <c r="P1" s="244"/>
      <c r="Q1" s="244"/>
      <c r="R1" s="244"/>
      <c r="S1" s="244"/>
      <c r="T1" s="244"/>
      <c r="U1" s="244"/>
      <c r="V1" s="245"/>
      <c r="W1" s="26" t="s">
        <v>213</v>
      </c>
      <c r="X1" s="10" t="s">
        <v>214</v>
      </c>
      <c r="Y1" s="10" t="s">
        <v>215</v>
      </c>
      <c r="Z1" s="10" t="s">
        <v>216</v>
      </c>
      <c r="AA1" s="10" t="s">
        <v>217</v>
      </c>
      <c r="AC1" s="22" t="s">
        <v>218</v>
      </c>
      <c r="AD1" s="22"/>
      <c r="AE1" s="22"/>
      <c r="AF1" s="22"/>
      <c r="AG1" s="22"/>
    </row>
    <row r="2" spans="1:33" ht="27.6">
      <c r="A2" s="10"/>
      <c r="B2" s="3" t="s">
        <v>219</v>
      </c>
      <c r="C2" s="3" t="s">
        <v>220</v>
      </c>
      <c r="D2" s="3" t="s">
        <v>221</v>
      </c>
      <c r="E2" s="18" t="s">
        <v>222</v>
      </c>
      <c r="F2" s="18" t="s">
        <v>223</v>
      </c>
      <c r="G2" s="3" t="s">
        <v>224</v>
      </c>
      <c r="H2" s="3" t="s">
        <v>225</v>
      </c>
      <c r="I2" s="18" t="s">
        <v>226</v>
      </c>
      <c r="J2" s="18" t="s">
        <v>227</v>
      </c>
      <c r="K2" s="3" t="s">
        <v>228</v>
      </c>
      <c r="L2" s="3" t="s">
        <v>229</v>
      </c>
      <c r="M2" s="3" t="s">
        <v>230</v>
      </c>
      <c r="N2" s="3" t="s">
        <v>231</v>
      </c>
      <c r="O2" s="23" t="s">
        <v>232</v>
      </c>
      <c r="P2" s="3" t="s">
        <v>94</v>
      </c>
      <c r="Q2" s="3" t="s">
        <v>30</v>
      </c>
      <c r="R2" s="3" t="s">
        <v>31</v>
      </c>
      <c r="S2" s="3" t="s">
        <v>32</v>
      </c>
      <c r="T2" s="3" t="s">
        <v>33</v>
      </c>
      <c r="U2" s="3" t="s">
        <v>233</v>
      </c>
      <c r="V2" s="3" t="s">
        <v>234</v>
      </c>
      <c r="W2" s="27">
        <v>50</v>
      </c>
      <c r="X2" s="10">
        <v>1</v>
      </c>
      <c r="Y2" s="10">
        <v>1</v>
      </c>
      <c r="Z2" s="31">
        <f>(W2*X2*Y2)/500</f>
        <v>0.1</v>
      </c>
      <c r="AA2" s="10">
        <f>Z2*30</f>
        <v>3</v>
      </c>
      <c r="AB2" t="s">
        <v>68</v>
      </c>
      <c r="AC2" s="5"/>
      <c r="AD2" s="5" t="s">
        <v>235</v>
      </c>
      <c r="AE2" s="5" t="s">
        <v>236</v>
      </c>
      <c r="AF2" s="32" t="s">
        <v>237</v>
      </c>
      <c r="AG2" s="32" t="s">
        <v>238</v>
      </c>
    </row>
    <row r="3" spans="1:33">
      <c r="A3" s="10" t="s">
        <v>239</v>
      </c>
      <c r="B3" s="10">
        <v>1</v>
      </c>
      <c r="C3" s="10">
        <v>1</v>
      </c>
      <c r="D3" s="10">
        <v>1.65</v>
      </c>
      <c r="E3" s="19">
        <v>6</v>
      </c>
      <c r="F3" s="19">
        <v>5.8</v>
      </c>
      <c r="G3" s="10">
        <v>9.5</v>
      </c>
      <c r="H3" s="10">
        <v>10</v>
      </c>
      <c r="I3" s="19">
        <v>12</v>
      </c>
      <c r="J3" s="19">
        <v>18.5</v>
      </c>
      <c r="K3" s="10">
        <v>18.5</v>
      </c>
      <c r="L3" s="10">
        <v>8</v>
      </c>
      <c r="M3" s="10"/>
      <c r="N3" s="24">
        <f>B5*B3+C5*C3+D5*D3+E5*E3+F5*F3+G5*G3+H5*H3+I5*I3+J5*J3+K5*K3+L5*L3</f>
        <v>7.0139999999999993</v>
      </c>
      <c r="O3" s="24"/>
      <c r="P3" s="24"/>
      <c r="Q3" s="24"/>
      <c r="R3" s="24"/>
      <c r="S3" s="24"/>
      <c r="T3" s="24">
        <f>N3+7</f>
        <v>14.013999999999999</v>
      </c>
      <c r="U3" s="24">
        <f>T3+T3*1</f>
        <v>28.027999999999999</v>
      </c>
      <c r="V3" s="24">
        <f>U3-T3</f>
        <v>14.013999999999999</v>
      </c>
      <c r="W3" s="28"/>
      <c r="X3" s="29"/>
      <c r="Y3" s="29"/>
      <c r="Z3" s="33"/>
      <c r="AA3" s="29"/>
      <c r="AC3" s="5"/>
      <c r="AD3" s="5"/>
      <c r="AE3" s="5"/>
      <c r="AF3" s="32"/>
      <c r="AG3" s="32"/>
    </row>
    <row r="4" spans="1:33">
      <c r="A4" s="10" t="s">
        <v>240</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4" t="s">
        <v>222</v>
      </c>
      <c r="AD4" s="35" t="s">
        <v>241</v>
      </c>
      <c r="AE4" s="36" t="s">
        <v>242</v>
      </c>
      <c r="AF4" s="37" t="s">
        <v>243</v>
      </c>
      <c r="AG4" s="37" t="s">
        <v>244</v>
      </c>
    </row>
    <row r="5" spans="1:33" ht="55.2">
      <c r="A5" s="5" t="s">
        <v>38</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30">
        <f>T5+T5*U4</f>
        <v>24.067</v>
      </c>
      <c r="V5" s="3">
        <f>U5-T5</f>
        <v>12.0335</v>
      </c>
      <c r="AC5" s="34" t="s">
        <v>223</v>
      </c>
      <c r="AD5" s="35" t="s">
        <v>245</v>
      </c>
      <c r="AE5" s="35" t="s">
        <v>246</v>
      </c>
      <c r="AF5" s="4" t="s">
        <v>247</v>
      </c>
      <c r="AG5" s="37" t="s">
        <v>248</v>
      </c>
    </row>
    <row r="6" spans="1:33" ht="41.4">
      <c r="A6" s="5">
        <v>6</v>
      </c>
      <c r="B6" s="3">
        <f>A6*B5</f>
        <v>0.54</v>
      </c>
      <c r="C6" s="3">
        <f>A6*C5</f>
        <v>0.60000000000000009</v>
      </c>
      <c r="D6" s="3">
        <f>A6*D5</f>
        <v>0.96</v>
      </c>
      <c r="E6" s="3">
        <f>A6*E5</f>
        <v>0.75</v>
      </c>
      <c r="F6" s="3">
        <f>A6*F5</f>
        <v>0.75</v>
      </c>
      <c r="G6" s="3">
        <f>A6*G5</f>
        <v>0.48</v>
      </c>
      <c r="H6" s="3">
        <f>A6*H5</f>
        <v>0.48</v>
      </c>
      <c r="I6" s="3">
        <f>A6*I5</f>
        <v>0.36</v>
      </c>
      <c r="J6" s="3">
        <f>A6*J5</f>
        <v>0.30000000000000004</v>
      </c>
      <c r="K6" s="3">
        <f>A6*K5</f>
        <v>0.48</v>
      </c>
      <c r="L6" s="3">
        <f>A6*L5</f>
        <v>0.30000000000000004</v>
      </c>
      <c r="M6" s="3">
        <f>SUM(B6:L6)</f>
        <v>6.0000000000000009</v>
      </c>
      <c r="N6" s="3">
        <f>B6*B4+C6*C4+D6*D4+E6*E4+F6*F4+G6*G4+H6*H4+I6*I4+J6*J4+K6*K4+L6*L4</f>
        <v>23.600999999999999</v>
      </c>
      <c r="O6" s="25">
        <f>ROUNDUP((A6/1*O5),0)</f>
        <v>3</v>
      </c>
      <c r="P6" s="3">
        <f>A6/1*P5</f>
        <v>12</v>
      </c>
      <c r="Q6" s="3">
        <f>A6/1*Q5</f>
        <v>1.2000000000000002</v>
      </c>
      <c r="R6" s="3">
        <f>A6/1*R5</f>
        <v>6</v>
      </c>
      <c r="S6" s="3">
        <f>A6/1*S5</f>
        <v>6</v>
      </c>
      <c r="T6" s="3">
        <f>N6+O6*O4+P6*P4+Q6*Q4+R4*R6+S4*S6</f>
        <v>70.40100000000001</v>
      </c>
      <c r="U6" s="3">
        <f>T6+T6*U4</f>
        <v>140.80200000000002</v>
      </c>
      <c r="V6" s="3">
        <f>U6-T6</f>
        <v>70.40100000000001</v>
      </c>
      <c r="W6" s="2"/>
      <c r="X6" s="2"/>
      <c r="Y6" s="2"/>
      <c r="Z6" s="2"/>
      <c r="AA6" s="2"/>
      <c r="AB6" s="2"/>
      <c r="AC6" s="34" t="s">
        <v>224</v>
      </c>
      <c r="AD6" s="10" t="s">
        <v>249</v>
      </c>
      <c r="AE6" s="10" t="s">
        <v>250</v>
      </c>
      <c r="AF6" s="38" t="s">
        <v>251</v>
      </c>
      <c r="AG6" s="37" t="s">
        <v>252</v>
      </c>
    </row>
    <row r="7" spans="1:33" ht="82.8">
      <c r="A7" s="5" t="s">
        <v>253</v>
      </c>
      <c r="B7" s="8">
        <f>B6*500</f>
        <v>270</v>
      </c>
      <c r="C7" s="8">
        <f t="shared" ref="C7:L7" si="0">C6*500</f>
        <v>300.00000000000006</v>
      </c>
      <c r="D7" s="8">
        <f t="shared" si="0"/>
        <v>480</v>
      </c>
      <c r="E7" s="8">
        <f t="shared" si="0"/>
        <v>375</v>
      </c>
      <c r="F7" s="8">
        <f t="shared" si="0"/>
        <v>375</v>
      </c>
      <c r="G7" s="8">
        <f t="shared" si="0"/>
        <v>240</v>
      </c>
      <c r="H7" s="8">
        <f t="shared" si="0"/>
        <v>240</v>
      </c>
      <c r="I7" s="8">
        <f t="shared" si="0"/>
        <v>180</v>
      </c>
      <c r="J7" s="8">
        <f t="shared" si="0"/>
        <v>150.00000000000003</v>
      </c>
      <c r="K7" s="8">
        <f t="shared" si="0"/>
        <v>240</v>
      </c>
      <c r="L7" s="8">
        <f t="shared" si="0"/>
        <v>150.00000000000003</v>
      </c>
      <c r="M7" s="8">
        <f>SUM(B7:L7)</f>
        <v>3000</v>
      </c>
      <c r="N7" s="8"/>
      <c r="O7" s="8"/>
      <c r="P7" s="8"/>
      <c r="Q7" s="8"/>
      <c r="R7" s="8"/>
      <c r="S7" s="8"/>
      <c r="T7" s="8"/>
      <c r="U7" s="8"/>
      <c r="V7" s="8"/>
      <c r="W7" s="2"/>
      <c r="X7" s="2"/>
      <c r="Y7" s="2"/>
      <c r="Z7" s="2"/>
      <c r="AA7" s="2"/>
      <c r="AB7" s="2"/>
      <c r="AC7" s="34" t="s">
        <v>225</v>
      </c>
      <c r="AD7" s="10" t="s">
        <v>254</v>
      </c>
      <c r="AE7" s="10" t="s">
        <v>255</v>
      </c>
      <c r="AF7" s="38" t="s">
        <v>256</v>
      </c>
      <c r="AG7" s="37" t="s">
        <v>257</v>
      </c>
    </row>
    <row r="8" spans="1:33" ht="27.6">
      <c r="A8" s="20" t="s">
        <v>258</v>
      </c>
      <c r="B8" s="10">
        <v>0.09</v>
      </c>
      <c r="C8" s="10">
        <v>0.01</v>
      </c>
      <c r="D8" s="21">
        <v>0.02</v>
      </c>
      <c r="E8" s="21">
        <v>0.03</v>
      </c>
      <c r="F8" s="21">
        <v>0.03</v>
      </c>
      <c r="G8" s="21">
        <v>0.02</v>
      </c>
      <c r="H8" s="21">
        <v>0.02</v>
      </c>
      <c r="I8" s="21">
        <v>0.03</v>
      </c>
      <c r="J8" s="21">
        <v>1.4999999999999999E-2</v>
      </c>
      <c r="K8" s="21">
        <v>0.02</v>
      </c>
      <c r="L8" s="21">
        <v>1.4999999999999999E-2</v>
      </c>
      <c r="M8" s="21">
        <f>SUM(B8:L8)</f>
        <v>0.3</v>
      </c>
      <c r="N8" s="10">
        <f>B8*B4+C8*C4+D8*D4+E8*E4+F8*F4+G8*G4+H8*H4+I8*I4+J8*J4+K8*K4+L8*L4</f>
        <v>1.0863499999999999</v>
      </c>
      <c r="O8" s="10"/>
      <c r="P8" s="10"/>
      <c r="Q8" s="10"/>
      <c r="R8" s="10"/>
      <c r="S8" s="10"/>
      <c r="T8" s="10"/>
      <c r="U8" s="10"/>
      <c r="V8" s="10"/>
      <c r="AC8" s="36" t="s">
        <v>226</v>
      </c>
      <c r="AD8" s="10" t="s">
        <v>259</v>
      </c>
      <c r="AE8" s="10" t="s">
        <v>260</v>
      </c>
      <c r="AF8" s="38" t="s">
        <v>261</v>
      </c>
      <c r="AG8" s="37" t="s">
        <v>262</v>
      </c>
    </row>
    <row r="9" spans="1:33" ht="41.4">
      <c r="A9" s="10" t="s">
        <v>263</v>
      </c>
      <c r="B9" s="10"/>
      <c r="C9" s="10"/>
      <c r="D9" s="10"/>
      <c r="E9" s="10" t="s">
        <v>264</v>
      </c>
      <c r="F9" s="10" t="s">
        <v>264</v>
      </c>
      <c r="G9" s="10" t="s">
        <v>264</v>
      </c>
      <c r="H9" s="10" t="s">
        <v>265</v>
      </c>
      <c r="I9" s="10" t="s">
        <v>265</v>
      </c>
      <c r="J9" s="10" t="s">
        <v>265</v>
      </c>
      <c r="K9" s="10" t="s">
        <v>265</v>
      </c>
      <c r="L9" s="10" t="s">
        <v>266</v>
      </c>
      <c r="M9" s="10"/>
      <c r="N9" s="10"/>
      <c r="O9" s="10"/>
      <c r="P9" s="10"/>
      <c r="Q9" s="10"/>
      <c r="R9" s="10"/>
      <c r="S9" s="10"/>
      <c r="T9" s="10"/>
      <c r="U9" s="10"/>
      <c r="V9" s="10"/>
      <c r="AC9" s="36" t="s">
        <v>227</v>
      </c>
      <c r="AD9" s="10" t="s">
        <v>267</v>
      </c>
      <c r="AE9" s="10" t="s">
        <v>268</v>
      </c>
      <c r="AF9" s="38" t="s">
        <v>269</v>
      </c>
      <c r="AG9" s="37" t="s">
        <v>270</v>
      </c>
    </row>
    <row r="10" spans="1:33" ht="96.6">
      <c r="A10" s="10" t="s">
        <v>271</v>
      </c>
      <c r="B10" s="21">
        <v>0.3</v>
      </c>
      <c r="C10" s="21">
        <v>0.03</v>
      </c>
      <c r="D10" s="21">
        <v>7.0000000000000007E-2</v>
      </c>
      <c r="E10" s="21">
        <v>0.1</v>
      </c>
      <c r="F10" s="21">
        <v>0.1</v>
      </c>
      <c r="G10" s="21">
        <v>7.0000000000000007E-2</v>
      </c>
      <c r="H10" s="21">
        <v>0.06</v>
      </c>
      <c r="I10" s="21">
        <v>0.1</v>
      </c>
      <c r="J10" s="21">
        <v>0.05</v>
      </c>
      <c r="K10" s="21">
        <v>7.0000000000000007E-2</v>
      </c>
      <c r="L10" s="21">
        <v>0.05</v>
      </c>
      <c r="M10" s="21">
        <v>1</v>
      </c>
      <c r="N10" s="21">
        <v>9.5549999999999996E-2</v>
      </c>
      <c r="O10" s="21"/>
      <c r="P10" s="21"/>
      <c r="Q10" s="21"/>
      <c r="R10" s="21"/>
      <c r="S10" s="21"/>
      <c r="T10" s="21"/>
      <c r="U10" s="21"/>
      <c r="V10" s="21"/>
      <c r="AC10" s="34" t="s">
        <v>228</v>
      </c>
      <c r="AD10" s="10" t="s">
        <v>272</v>
      </c>
      <c r="AE10" s="10" t="s">
        <v>273</v>
      </c>
      <c r="AF10" s="38" t="s">
        <v>274</v>
      </c>
      <c r="AG10" s="38" t="s">
        <v>275</v>
      </c>
    </row>
    <row r="11" spans="1:33" ht="41.4">
      <c r="AC11" s="36" t="s">
        <v>229</v>
      </c>
      <c r="AD11" s="10" t="s">
        <v>276</v>
      </c>
      <c r="AE11" s="38" t="s">
        <v>277</v>
      </c>
      <c r="AF11" s="38" t="s">
        <v>278</v>
      </c>
      <c r="AG11" s="37" t="s">
        <v>279</v>
      </c>
    </row>
    <row r="22" spans="1:38">
      <c r="AH22" s="22"/>
      <c r="AI22" s="22"/>
      <c r="AJ22" s="22"/>
      <c r="AK22" s="22"/>
      <c r="AL22" s="22"/>
    </row>
    <row r="23" spans="1:38" s="2" customFormat="1">
      <c r="AC23"/>
      <c r="AD23" s="16"/>
      <c r="AE23"/>
      <c r="AF23" s="17"/>
      <c r="AG23" s="17"/>
    </row>
    <row r="24" spans="1:38">
      <c r="A24" s="22"/>
      <c r="B24" s="22"/>
      <c r="C24" s="22"/>
      <c r="D24" s="22"/>
      <c r="E24" s="22"/>
      <c r="M24" s="22"/>
      <c r="AH24" s="22"/>
      <c r="AI24" s="22"/>
      <c r="AJ24" s="22"/>
      <c r="AK24" s="22"/>
      <c r="AL24" s="22"/>
    </row>
    <row r="25" spans="1:38">
      <c r="A25" s="22"/>
      <c r="B25" s="22"/>
      <c r="C25" s="22"/>
      <c r="D25" s="22"/>
      <c r="E25" s="22"/>
      <c r="M25" s="22"/>
      <c r="AH25" s="22"/>
      <c r="AI25" s="22"/>
      <c r="AJ25" s="22"/>
      <c r="AK25" s="22"/>
      <c r="AL25" s="22"/>
    </row>
    <row r="26" spans="1:38">
      <c r="A26" s="22"/>
      <c r="B26" s="22"/>
      <c r="C26" s="22"/>
      <c r="D26" s="22"/>
      <c r="E26" s="22"/>
      <c r="M26" s="22"/>
      <c r="AH26" s="22"/>
      <c r="AI26" s="22"/>
      <c r="AJ26" s="22"/>
      <c r="AK26" s="22"/>
      <c r="AL26" s="22"/>
    </row>
    <row r="27" spans="1:38">
      <c r="A27" s="22"/>
      <c r="B27" s="22"/>
      <c r="C27" s="22"/>
      <c r="D27" s="22"/>
      <c r="E27" s="22"/>
      <c r="M27" s="22"/>
      <c r="AH27" s="22"/>
      <c r="AI27" s="22"/>
      <c r="AJ27" s="22"/>
      <c r="AK27" s="22"/>
      <c r="AL27" s="22"/>
    </row>
    <row r="28" spans="1:38">
      <c r="A28" s="22"/>
      <c r="B28" s="22"/>
      <c r="C28" s="22"/>
      <c r="D28" s="22"/>
      <c r="E28" s="22"/>
      <c r="M28" s="22"/>
      <c r="AH28" s="22"/>
      <c r="AI28" s="22"/>
      <c r="AJ28" s="22"/>
      <c r="AK28" s="22"/>
      <c r="AL28" s="22"/>
    </row>
    <row r="29" spans="1:38">
      <c r="A29" s="22"/>
      <c r="B29" s="22"/>
      <c r="C29" s="22"/>
      <c r="D29" s="22"/>
      <c r="E29" s="22"/>
      <c r="M29" s="22"/>
      <c r="AH29" s="22"/>
      <c r="AI29" s="22"/>
      <c r="AJ29" s="22"/>
      <c r="AK29" s="22"/>
      <c r="AL29" s="22"/>
    </row>
    <row r="30" spans="1:38">
      <c r="A30" s="22"/>
      <c r="B30" s="22"/>
      <c r="C30" s="22"/>
      <c r="D30" s="22"/>
      <c r="E30" s="22"/>
      <c r="M30" s="22"/>
      <c r="AH30" s="22"/>
      <c r="AI30" s="22"/>
      <c r="AJ30" s="22"/>
      <c r="AK30" s="22"/>
      <c r="AL30" s="22"/>
    </row>
    <row r="31" spans="1:38">
      <c r="A31" s="22"/>
      <c r="B31" s="22"/>
      <c r="C31" s="22"/>
      <c r="D31" s="22"/>
      <c r="E31" s="22"/>
      <c r="M31" s="22"/>
      <c r="AH31" s="22"/>
      <c r="AI31" s="22"/>
      <c r="AJ31" s="22"/>
      <c r="AK31" s="22"/>
      <c r="AL31" s="22"/>
    </row>
    <row r="73" ht="14.4" customHeight="1"/>
  </sheetData>
  <mergeCells count="1">
    <mergeCell ref="A1:V1"/>
  </mergeCells>
  <phoneticPr fontId="3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
  <sheetViews>
    <sheetView workbookViewId="0">
      <selection activeCell="L6" sqref="D6:L6"/>
    </sheetView>
  </sheetViews>
  <sheetFormatPr defaultColWidth="9" defaultRowHeight="13.8"/>
  <cols>
    <col min="1" max="1" width="11" style="2" customWidth="1"/>
    <col min="2" max="3" width="9" style="2"/>
    <col min="4" max="4" width="7.109375" style="2" customWidth="1"/>
    <col min="5" max="5" width="8.21875" style="2" customWidth="1"/>
    <col min="6" max="6" width="9" style="2"/>
    <col min="7" max="7" width="7.109375" style="2" customWidth="1"/>
    <col min="8" max="8" width="5.44140625" style="2" customWidth="1"/>
    <col min="9" max="21" width="9" style="2"/>
    <col min="22" max="22" width="11" style="2" customWidth="1"/>
    <col min="23" max="16384" width="9" style="2"/>
  </cols>
  <sheetData>
    <row r="1" spans="1:24" ht="28.2">
      <c r="B1" s="246" t="s">
        <v>280</v>
      </c>
      <c r="C1" s="246"/>
      <c r="D1" s="246"/>
      <c r="E1" s="246"/>
      <c r="F1" s="246"/>
      <c r="G1" s="246"/>
      <c r="H1" s="246"/>
      <c r="I1" s="246"/>
      <c r="J1" s="246"/>
      <c r="K1" s="246"/>
      <c r="L1" s="246"/>
      <c r="M1" s="246"/>
      <c r="N1" s="246"/>
      <c r="O1" s="246"/>
      <c r="P1" s="246"/>
      <c r="Q1" s="246"/>
      <c r="R1" s="246"/>
      <c r="T1" s="14" t="s">
        <v>281</v>
      </c>
      <c r="U1" s="14" t="s">
        <v>214</v>
      </c>
      <c r="V1" s="14" t="s">
        <v>282</v>
      </c>
      <c r="W1" s="14" t="s">
        <v>283</v>
      </c>
      <c r="X1" s="15" t="s">
        <v>284</v>
      </c>
    </row>
    <row r="2" spans="1:24" s="11" customFormat="1" ht="23.4">
      <c r="A2" s="12" t="s">
        <v>124</v>
      </c>
      <c r="B2" s="13" t="s">
        <v>125</v>
      </c>
      <c r="C2" s="3" t="s">
        <v>9</v>
      </c>
      <c r="D2" s="3" t="s">
        <v>21</v>
      </c>
      <c r="E2" s="3" t="s">
        <v>285</v>
      </c>
      <c r="F2" s="3" t="s">
        <v>286</v>
      </c>
      <c r="G2" s="3" t="s">
        <v>23</v>
      </c>
      <c r="H2" s="3" t="s">
        <v>12</v>
      </c>
      <c r="I2" s="3" t="s">
        <v>287</v>
      </c>
      <c r="J2" s="3" t="s">
        <v>288</v>
      </c>
      <c r="K2" s="3" t="s">
        <v>289</v>
      </c>
      <c r="L2" s="3" t="s">
        <v>18</v>
      </c>
      <c r="M2" s="3" t="s">
        <v>290</v>
      </c>
      <c r="N2" s="3" t="s">
        <v>291</v>
      </c>
      <c r="O2" s="9" t="s">
        <v>27</v>
      </c>
      <c r="P2" s="9" t="s">
        <v>292</v>
      </c>
      <c r="Q2" s="9" t="s">
        <v>293</v>
      </c>
      <c r="R2" s="9" t="s">
        <v>294</v>
      </c>
      <c r="U2" s="11">
        <v>15</v>
      </c>
      <c r="V2" s="11">
        <v>3</v>
      </c>
      <c r="W2" s="11">
        <v>2</v>
      </c>
      <c r="X2" s="11">
        <f>U2*V2*W2*2</f>
        <v>180</v>
      </c>
    </row>
    <row r="3" spans="1:24">
      <c r="A3" s="201" t="s">
        <v>295</v>
      </c>
      <c r="B3" s="3" t="s">
        <v>36</v>
      </c>
      <c r="C3" s="8">
        <v>1.25</v>
      </c>
      <c r="D3" s="8">
        <v>1.78</v>
      </c>
      <c r="E3" s="8">
        <v>1.1299999999999999</v>
      </c>
      <c r="F3" s="8">
        <v>4</v>
      </c>
      <c r="G3" s="8">
        <v>2.74</v>
      </c>
      <c r="H3" s="8">
        <v>1</v>
      </c>
      <c r="I3" s="8">
        <v>187</v>
      </c>
      <c r="J3" s="8">
        <v>2</v>
      </c>
      <c r="K3" s="8">
        <v>10</v>
      </c>
      <c r="L3" s="8">
        <v>2</v>
      </c>
      <c r="M3" s="8"/>
      <c r="N3" s="8"/>
      <c r="O3" s="5"/>
      <c r="P3" s="5"/>
      <c r="Q3" s="5"/>
      <c r="R3" s="5"/>
    </row>
    <row r="4" spans="1:24">
      <c r="A4" s="201"/>
      <c r="B4" s="3" t="s">
        <v>37</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24">
      <c r="A5" s="12" t="s">
        <v>38</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24">
      <c r="B6" s="2" t="s">
        <v>253</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row>
    <row r="7" spans="1:24">
      <c r="H7" s="14"/>
    </row>
  </sheetData>
  <mergeCells count="2">
    <mergeCell ref="B1:R1"/>
    <mergeCell ref="A3:A4"/>
  </mergeCells>
  <phoneticPr fontId="3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开口料K6788</vt:lpstr>
      <vt:lpstr>架子期拉骨架 L5778</vt:lpstr>
      <vt:lpstr>架子期拉骨架自配料zl5576</vt:lpstr>
      <vt:lpstr>母牛饲料5071</vt:lpstr>
      <vt:lpstr>母牛补充颗粒J5677</vt:lpstr>
      <vt:lpstr>育肥牛饲料5273</vt:lpstr>
      <vt:lpstr>育肥期精补颗粒J7798</vt:lpstr>
      <vt:lpstr>育肥散Z412</vt:lpstr>
      <vt:lpstr>牛犊拉稀治疗颗粒x101</vt:lpstr>
      <vt:lpstr>感冒拉稀配方</vt:lpstr>
      <vt:lpstr>犊牛断奶拉骨架</vt:lpstr>
      <vt:lpstr>育肥颗粒参考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lastPrinted>2021-10-04T23:59:00Z</cp:lastPrinted>
  <dcterms:created xsi:type="dcterms:W3CDTF">2015-06-05T18:19:00Z</dcterms:created>
  <dcterms:modified xsi:type="dcterms:W3CDTF">2021-11-02T02:04:00Z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464BEFD263B04331A77E24A50858AA44</vt:lpwstr>
  </property>
</Properties>
</file>