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GIThub\amufile\阿牧颗粒加工作坊\"/>
    </mc:Choice>
  </mc:AlternateContent>
  <bookViews>
    <workbookView xWindow="0" yWindow="0" windowWidth="23328" windowHeight="9840" tabRatio="842" firstSheet="2" activeTab="3"/>
  </bookViews>
  <sheets>
    <sheet name="开口料K6182" sheetId="2" r:id="rId1"/>
    <sheet name="架子期拉骨架 L5374" sheetId="15" r:id="rId2"/>
    <sheet name="母牛饲料4970" sheetId="9" r:id="rId3"/>
    <sheet name="自配方案母牛全价ZM4465" sheetId="24" r:id="rId4"/>
    <sheet name="犊牛营养YY3450" sheetId="22" r:id="rId5"/>
    <sheet name="自配方案拉骨架ZL4768" sheetId="23" r:id="rId6"/>
    <sheet name="母牛补充颗粒J6586" sheetId="11" r:id="rId7"/>
    <sheet name="哺乳母牛" sheetId="8" r:id="rId8"/>
    <sheet name="促孕母牛" sheetId="7" r:id="rId9"/>
    <sheet name="育肥牛饲料5273" sheetId="12" r:id="rId10"/>
    <sheet name="育肥期精补颗粒J5677" sheetId="14" r:id="rId11"/>
    <sheet name="育肥散Z412" sheetId="16" r:id="rId12"/>
    <sheet name="育肥后期 " sheetId="5" r:id="rId13"/>
    <sheet name="育肥前期" sheetId="4" r:id="rId14"/>
    <sheet name="犊牛断奶拉骨架" sheetId="1" r:id="rId15"/>
    <sheet name="育肥颗粒参考" sheetId="3" r:id="rId16"/>
    <sheet name="牛犊拉稀治疗颗粒x101" sheetId="18" r:id="rId17"/>
    <sheet name="感冒拉稀配方" sheetId="19" r:id="rId18"/>
  </sheets>
  <calcPr calcId="162913"/>
</workbook>
</file>

<file path=xl/calcChain.xml><?xml version="1.0" encoding="utf-8"?>
<calcChain xmlns="http://schemas.openxmlformats.org/spreadsheetml/2006/main">
  <c r="C21" i="24" l="1"/>
  <c r="M104" i="24" l="1"/>
  <c r="I104" i="24"/>
  <c r="H104" i="24"/>
  <c r="L104" i="24" s="1"/>
  <c r="N103" i="24"/>
  <c r="M103" i="24"/>
  <c r="L103" i="24"/>
  <c r="K103" i="24"/>
  <c r="J103" i="24"/>
  <c r="G103" i="24"/>
  <c r="F103" i="24"/>
  <c r="E103" i="24"/>
  <c r="D103" i="24"/>
  <c r="C103" i="24"/>
  <c r="I102" i="24"/>
  <c r="O102" i="24" s="1"/>
  <c r="P102" i="24" s="1"/>
  <c r="H102" i="24"/>
  <c r="N92" i="24"/>
  <c r="M92" i="24"/>
  <c r="K92" i="24"/>
  <c r="J92" i="24"/>
  <c r="I92" i="24"/>
  <c r="O92" i="24" s="1"/>
  <c r="P92" i="24" s="1"/>
  <c r="H92" i="24"/>
  <c r="L92" i="24" s="1"/>
  <c r="N91" i="24"/>
  <c r="M91" i="24"/>
  <c r="L91" i="24"/>
  <c r="K91" i="24"/>
  <c r="J91" i="24"/>
  <c r="G91" i="24"/>
  <c r="F91" i="24"/>
  <c r="E91" i="24"/>
  <c r="D91" i="24"/>
  <c r="C91" i="24"/>
  <c r="I90" i="24"/>
  <c r="O90" i="24" s="1"/>
  <c r="P90" i="24" s="1"/>
  <c r="H90" i="24"/>
  <c r="N80" i="24"/>
  <c r="M80" i="24"/>
  <c r="K80" i="24"/>
  <c r="J80" i="24"/>
  <c r="I80" i="24"/>
  <c r="H80" i="24"/>
  <c r="L80" i="24" s="1"/>
  <c r="N79" i="24"/>
  <c r="M79" i="24"/>
  <c r="L79" i="24"/>
  <c r="K79" i="24"/>
  <c r="J79" i="24"/>
  <c r="G79" i="24"/>
  <c r="F79" i="24"/>
  <c r="E79" i="24"/>
  <c r="D79" i="24"/>
  <c r="C79" i="24"/>
  <c r="I78" i="24"/>
  <c r="O78" i="24" s="1"/>
  <c r="P78" i="24" s="1"/>
  <c r="H78" i="24"/>
  <c r="M68" i="24"/>
  <c r="J68" i="24"/>
  <c r="I68" i="24"/>
  <c r="I69" i="24" s="1"/>
  <c r="H68" i="24"/>
  <c r="L68" i="24" s="1"/>
  <c r="N67" i="24"/>
  <c r="M67" i="24"/>
  <c r="L67" i="24"/>
  <c r="K67" i="24"/>
  <c r="J67" i="24"/>
  <c r="G67" i="24"/>
  <c r="F67" i="24"/>
  <c r="E67" i="24"/>
  <c r="D67" i="24"/>
  <c r="C67" i="24"/>
  <c r="I66" i="24"/>
  <c r="O66" i="24" s="1"/>
  <c r="P66" i="24" s="1"/>
  <c r="H66" i="24"/>
  <c r="N56" i="24"/>
  <c r="M56" i="24"/>
  <c r="K56" i="24"/>
  <c r="J56" i="24"/>
  <c r="I56" i="24"/>
  <c r="H56" i="24"/>
  <c r="L56" i="24" s="1"/>
  <c r="N55" i="24"/>
  <c r="M55" i="24"/>
  <c r="L55" i="24"/>
  <c r="K55" i="24"/>
  <c r="J55" i="24"/>
  <c r="G55" i="24"/>
  <c r="F55" i="24"/>
  <c r="E55" i="24"/>
  <c r="D55" i="24"/>
  <c r="C55" i="24"/>
  <c r="I54" i="24"/>
  <c r="O54" i="24" s="1"/>
  <c r="P54" i="24" s="1"/>
  <c r="H54" i="24"/>
  <c r="N44" i="24"/>
  <c r="M44" i="24"/>
  <c r="J44" i="24"/>
  <c r="I44" i="24"/>
  <c r="H44" i="24"/>
  <c r="L44" i="24" s="1"/>
  <c r="N43" i="24"/>
  <c r="M43" i="24"/>
  <c r="L43" i="24"/>
  <c r="K43" i="24"/>
  <c r="J43" i="24"/>
  <c r="G43" i="24"/>
  <c r="F43" i="24"/>
  <c r="E43" i="24"/>
  <c r="D43" i="24"/>
  <c r="C43" i="24"/>
  <c r="I43" i="24" s="1"/>
  <c r="O43" i="24" s="1"/>
  <c r="P43" i="24" s="1"/>
  <c r="I42" i="24"/>
  <c r="O42" i="24" s="1"/>
  <c r="P42" i="24" s="1"/>
  <c r="H42" i="24"/>
  <c r="N32" i="24"/>
  <c r="M32" i="24"/>
  <c r="K32" i="24"/>
  <c r="J32" i="24"/>
  <c r="I32" i="24"/>
  <c r="H32" i="24"/>
  <c r="L32" i="24" s="1"/>
  <c r="N31" i="24"/>
  <c r="M31" i="24"/>
  <c r="L31" i="24"/>
  <c r="K31" i="24"/>
  <c r="J31" i="24"/>
  <c r="G31" i="24"/>
  <c r="F31" i="24"/>
  <c r="E31" i="24"/>
  <c r="D31" i="24"/>
  <c r="C31" i="24"/>
  <c r="I31" i="24" s="1"/>
  <c r="O31" i="24" s="1"/>
  <c r="P31" i="24" s="1"/>
  <c r="I30" i="24"/>
  <c r="O30" i="24" s="1"/>
  <c r="P30" i="24" s="1"/>
  <c r="H30" i="24"/>
  <c r="C33" i="24"/>
  <c r="E33" i="24"/>
  <c r="L33" i="24" s="1"/>
  <c r="I19" i="24"/>
  <c r="E105" i="24"/>
  <c r="B106" i="24" s="1"/>
  <c r="C105" i="24"/>
  <c r="M105" i="24" s="1"/>
  <c r="E93" i="24"/>
  <c r="B94" i="24" s="1"/>
  <c r="C93" i="24"/>
  <c r="N93" i="24" s="1"/>
  <c r="B82" i="24"/>
  <c r="E82" i="24" s="1"/>
  <c r="M81" i="24"/>
  <c r="E81" i="24"/>
  <c r="L81" i="24" s="1"/>
  <c r="C81" i="24"/>
  <c r="D70" i="24"/>
  <c r="B70" i="24"/>
  <c r="F70" i="24" s="1"/>
  <c r="N69" i="24"/>
  <c r="M69" i="24"/>
  <c r="J69" i="24"/>
  <c r="E69" i="24"/>
  <c r="L69" i="24" s="1"/>
  <c r="C69" i="24"/>
  <c r="E58" i="24"/>
  <c r="D58" i="24"/>
  <c r="B58" i="24"/>
  <c r="G58" i="24" s="1"/>
  <c r="E57" i="24"/>
  <c r="C57" i="24"/>
  <c r="M57" i="24" s="1"/>
  <c r="E45" i="24"/>
  <c r="B46" i="24" s="1"/>
  <c r="C45" i="24"/>
  <c r="N45" i="24" s="1"/>
  <c r="E21" i="24"/>
  <c r="N20" i="24"/>
  <c r="M20" i="24"/>
  <c r="L20" i="24"/>
  <c r="K20" i="24"/>
  <c r="J20" i="24"/>
  <c r="N18" i="24"/>
  <c r="M18" i="24"/>
  <c r="L18" i="24"/>
  <c r="K18" i="24"/>
  <c r="J18" i="24"/>
  <c r="G18" i="24"/>
  <c r="F18" i="24"/>
  <c r="E18" i="24"/>
  <c r="D18" i="24"/>
  <c r="C18" i="24"/>
  <c r="I17" i="24"/>
  <c r="O17" i="24" s="1"/>
  <c r="P17" i="24" s="1"/>
  <c r="H17" i="24"/>
  <c r="L8" i="24"/>
  <c r="M8" i="24" s="1"/>
  <c r="K8" i="24"/>
  <c r="G9" i="24" s="1"/>
  <c r="L17" i="22"/>
  <c r="M17" i="22"/>
  <c r="S17" i="22" s="1"/>
  <c r="T17" i="22" s="1"/>
  <c r="L20" i="22"/>
  <c r="H21" i="22" s="1"/>
  <c r="M20" i="22"/>
  <c r="S20" i="22" s="1"/>
  <c r="T20" i="22" s="1"/>
  <c r="L23" i="22"/>
  <c r="M23" i="22"/>
  <c r="S23" i="22" s="1"/>
  <c r="T23" i="22" s="1"/>
  <c r="L26" i="22"/>
  <c r="K27" i="22" s="1"/>
  <c r="M26" i="22"/>
  <c r="S26" i="22" s="1"/>
  <c r="T26" i="22" s="1"/>
  <c r="H24" i="22"/>
  <c r="K18" i="22"/>
  <c r="M14" i="22"/>
  <c r="S14" i="22" s="1"/>
  <c r="T14" i="22" s="1"/>
  <c r="L14" i="22"/>
  <c r="K15" i="22" s="1"/>
  <c r="H21" i="24" l="1"/>
  <c r="L21" i="24"/>
  <c r="H103" i="24"/>
  <c r="I103" i="24"/>
  <c r="O103" i="24" s="1"/>
  <c r="P103" i="24" s="1"/>
  <c r="I91" i="24"/>
  <c r="O91" i="24" s="1"/>
  <c r="P91" i="24" s="1"/>
  <c r="I79" i="24"/>
  <c r="O79" i="24" s="1"/>
  <c r="P79" i="24" s="1"/>
  <c r="I67" i="24"/>
  <c r="O67" i="24" s="1"/>
  <c r="P67" i="24" s="1"/>
  <c r="I55" i="24"/>
  <c r="O55" i="24" s="1"/>
  <c r="P55" i="24" s="1"/>
  <c r="J104" i="24"/>
  <c r="O104" i="24" s="1"/>
  <c r="P104" i="24" s="1"/>
  <c r="N104" i="24"/>
  <c r="K104" i="24"/>
  <c r="H91" i="24"/>
  <c r="O80" i="24"/>
  <c r="P80" i="24" s="1"/>
  <c r="I81" i="24"/>
  <c r="H79" i="24"/>
  <c r="N68" i="24"/>
  <c r="H67" i="24"/>
  <c r="K68" i="24"/>
  <c r="O68" i="24"/>
  <c r="P68" i="24" s="1"/>
  <c r="O56" i="24"/>
  <c r="P56" i="24" s="1"/>
  <c r="H55" i="24"/>
  <c r="H43" i="24"/>
  <c r="K44" i="24"/>
  <c r="O44" i="24" s="1"/>
  <c r="P44" i="24" s="1"/>
  <c r="N21" i="24"/>
  <c r="O32" i="24"/>
  <c r="P32" i="24" s="1"/>
  <c r="I33" i="24"/>
  <c r="H31" i="24"/>
  <c r="K33" i="24"/>
  <c r="N33" i="24"/>
  <c r="J33" i="24"/>
  <c r="M33" i="24"/>
  <c r="B34" i="24"/>
  <c r="E34" i="24" s="1"/>
  <c r="B22" i="24"/>
  <c r="E22" i="24" s="1"/>
  <c r="J21" i="24"/>
  <c r="M21" i="24"/>
  <c r="H19" i="24"/>
  <c r="L19" i="24" s="1"/>
  <c r="H18" i="24"/>
  <c r="J9" i="24"/>
  <c r="E9" i="24"/>
  <c r="M9" i="24"/>
  <c r="N9" i="24" s="1"/>
  <c r="N8" i="24"/>
  <c r="F9" i="24"/>
  <c r="H9" i="24"/>
  <c r="D9" i="24"/>
  <c r="I9" i="24"/>
  <c r="I18" i="24"/>
  <c r="O18" i="24" s="1"/>
  <c r="P18" i="24" s="1"/>
  <c r="I70" i="24"/>
  <c r="O70" i="24" s="1"/>
  <c r="P70" i="24" s="1"/>
  <c r="D94" i="24"/>
  <c r="G94" i="24"/>
  <c r="F94" i="24"/>
  <c r="E94" i="24"/>
  <c r="D46" i="24"/>
  <c r="G46" i="24"/>
  <c r="E46" i="24"/>
  <c r="F46" i="24"/>
  <c r="G106" i="24"/>
  <c r="F106" i="24"/>
  <c r="E106" i="24"/>
  <c r="D106" i="24"/>
  <c r="L45" i="24"/>
  <c r="O45" i="24" s="1"/>
  <c r="P45" i="24" s="1"/>
  <c r="G22" i="24"/>
  <c r="K45" i="24"/>
  <c r="J57" i="24"/>
  <c r="O57" i="24" s="1"/>
  <c r="P57" i="24" s="1"/>
  <c r="N57" i="24"/>
  <c r="G70" i="24"/>
  <c r="F82" i="24"/>
  <c r="K93" i="24"/>
  <c r="J105" i="24"/>
  <c r="N105" i="24"/>
  <c r="K57" i="24"/>
  <c r="G82" i="24"/>
  <c r="L93" i="24"/>
  <c r="K105" i="24"/>
  <c r="C9" i="24"/>
  <c r="K21" i="24"/>
  <c r="I45" i="24"/>
  <c r="M45" i="24"/>
  <c r="L57" i="24"/>
  <c r="F58" i="24"/>
  <c r="I58" i="24" s="1"/>
  <c r="O58" i="24" s="1"/>
  <c r="P58" i="24" s="1"/>
  <c r="K69" i="24"/>
  <c r="O69" i="24" s="1"/>
  <c r="P69" i="24" s="1"/>
  <c r="E70" i="24"/>
  <c r="H70" i="24" s="1"/>
  <c r="J81" i="24"/>
  <c r="O81" i="24" s="1"/>
  <c r="P81" i="24" s="1"/>
  <c r="N81" i="24"/>
  <c r="D82" i="24"/>
  <c r="I93" i="24"/>
  <c r="M93" i="24"/>
  <c r="L105" i="24"/>
  <c r="O105" i="24" s="1"/>
  <c r="P105" i="24" s="1"/>
  <c r="J45" i="24"/>
  <c r="I57" i="24"/>
  <c r="K81" i="24"/>
  <c r="J93" i="24"/>
  <c r="O93" i="24" s="1"/>
  <c r="P93" i="24" s="1"/>
  <c r="I105" i="24"/>
  <c r="F27" i="22"/>
  <c r="H27" i="22"/>
  <c r="F18" i="22"/>
  <c r="I24" i="22"/>
  <c r="H15" i="22"/>
  <c r="F24" i="22"/>
  <c r="E15" i="22"/>
  <c r="I15" i="22"/>
  <c r="H18" i="22"/>
  <c r="F15" i="22"/>
  <c r="J15" i="22"/>
  <c r="D18" i="22"/>
  <c r="I18" i="22"/>
  <c r="D21" i="22"/>
  <c r="J24" i="22"/>
  <c r="D27" i="22"/>
  <c r="I27" i="22"/>
  <c r="D15" i="22"/>
  <c r="I21" i="22"/>
  <c r="C15" i="22"/>
  <c r="G15" i="22"/>
  <c r="E18" i="22"/>
  <c r="J18" i="22"/>
  <c r="E21" i="22"/>
  <c r="E24" i="22"/>
  <c r="E27" i="22"/>
  <c r="J27" i="22"/>
  <c r="C27" i="22"/>
  <c r="M27" i="22" s="1"/>
  <c r="G27" i="22"/>
  <c r="C24" i="22"/>
  <c r="G24" i="22"/>
  <c r="K24" i="22"/>
  <c r="D24" i="22"/>
  <c r="F21" i="22"/>
  <c r="J21" i="22"/>
  <c r="C21" i="22"/>
  <c r="G21" i="22"/>
  <c r="K21" i="22"/>
  <c r="C18" i="22"/>
  <c r="G18" i="22"/>
  <c r="C21" i="23"/>
  <c r="M8" i="23"/>
  <c r="N19" i="23"/>
  <c r="M19" i="23"/>
  <c r="L19" i="23"/>
  <c r="K19" i="23"/>
  <c r="J19" i="23"/>
  <c r="N20" i="23"/>
  <c r="M20" i="23"/>
  <c r="L20" i="23"/>
  <c r="K20" i="23"/>
  <c r="J20" i="23"/>
  <c r="G20" i="23"/>
  <c r="F20" i="23"/>
  <c r="E20" i="23"/>
  <c r="D20" i="23"/>
  <c r="E105" i="23"/>
  <c r="B106" i="23" s="1"/>
  <c r="C105" i="23"/>
  <c r="K105" i="23" s="1"/>
  <c r="I104" i="23"/>
  <c r="O104" i="23" s="1"/>
  <c r="P104" i="23" s="1"/>
  <c r="H104" i="23"/>
  <c r="N103" i="23"/>
  <c r="M103" i="23"/>
  <c r="L103" i="23"/>
  <c r="K103" i="23"/>
  <c r="J103" i="23"/>
  <c r="G103" i="23"/>
  <c r="F103" i="23"/>
  <c r="E103" i="23"/>
  <c r="D103" i="23"/>
  <c r="C103" i="23"/>
  <c r="I102" i="23"/>
  <c r="O102" i="23" s="1"/>
  <c r="P102" i="23" s="1"/>
  <c r="H102" i="23"/>
  <c r="N93" i="23"/>
  <c r="E93" i="23"/>
  <c r="B94" i="23" s="1"/>
  <c r="C93" i="23"/>
  <c r="I92" i="23"/>
  <c r="O92" i="23" s="1"/>
  <c r="P92" i="23" s="1"/>
  <c r="H92" i="23"/>
  <c r="N91" i="23"/>
  <c r="M91" i="23"/>
  <c r="L91" i="23"/>
  <c r="K91" i="23"/>
  <c r="J91" i="23"/>
  <c r="G91" i="23"/>
  <c r="F91" i="23"/>
  <c r="E91" i="23"/>
  <c r="D91" i="23"/>
  <c r="C91" i="23"/>
  <c r="I90" i="23"/>
  <c r="O90" i="23" s="1"/>
  <c r="P90" i="23" s="1"/>
  <c r="H90" i="23"/>
  <c r="E69" i="23"/>
  <c r="B70" i="23" s="1"/>
  <c r="C69" i="23"/>
  <c r="I68" i="23"/>
  <c r="O68" i="23" s="1"/>
  <c r="P68" i="23" s="1"/>
  <c r="H68" i="23"/>
  <c r="N67" i="23"/>
  <c r="M67" i="23"/>
  <c r="L67" i="23"/>
  <c r="K67" i="23"/>
  <c r="J67" i="23"/>
  <c r="G67" i="23"/>
  <c r="F67" i="23"/>
  <c r="E67" i="23"/>
  <c r="D67" i="23"/>
  <c r="C67" i="23"/>
  <c r="I66" i="23"/>
  <c r="O66" i="23" s="1"/>
  <c r="P66" i="23" s="1"/>
  <c r="H66" i="23"/>
  <c r="E81" i="23"/>
  <c r="B82" i="23" s="1"/>
  <c r="C81" i="23"/>
  <c r="I80" i="23"/>
  <c r="O80" i="23" s="1"/>
  <c r="P80" i="23" s="1"/>
  <c r="H80" i="23"/>
  <c r="N79" i="23"/>
  <c r="M79" i="23"/>
  <c r="L79" i="23"/>
  <c r="K79" i="23"/>
  <c r="J79" i="23"/>
  <c r="G79" i="23"/>
  <c r="F79" i="23"/>
  <c r="E79" i="23"/>
  <c r="D79" i="23"/>
  <c r="C79" i="23"/>
  <c r="I78" i="23"/>
  <c r="O78" i="23" s="1"/>
  <c r="P78" i="23" s="1"/>
  <c r="H78" i="23"/>
  <c r="E57" i="23"/>
  <c r="B58" i="23" s="1"/>
  <c r="C57" i="23"/>
  <c r="I56" i="23"/>
  <c r="O56" i="23" s="1"/>
  <c r="P56" i="23" s="1"/>
  <c r="H56" i="23"/>
  <c r="N55" i="23"/>
  <c r="M55" i="23"/>
  <c r="L55" i="23"/>
  <c r="K55" i="23"/>
  <c r="J55" i="23"/>
  <c r="G55" i="23"/>
  <c r="F55" i="23"/>
  <c r="E55" i="23"/>
  <c r="D55" i="23"/>
  <c r="C55" i="23"/>
  <c r="I54" i="23"/>
  <c r="O54" i="23" s="1"/>
  <c r="P54" i="23" s="1"/>
  <c r="H54" i="23"/>
  <c r="E45" i="23"/>
  <c r="B46" i="23" s="1"/>
  <c r="C45" i="23"/>
  <c r="N45" i="23" s="1"/>
  <c r="I44" i="23"/>
  <c r="O44" i="23" s="1"/>
  <c r="P44" i="23" s="1"/>
  <c r="H44" i="23"/>
  <c r="N43" i="23"/>
  <c r="M43" i="23"/>
  <c r="L43" i="23"/>
  <c r="K43" i="23"/>
  <c r="J43" i="23"/>
  <c r="G43" i="23"/>
  <c r="F43" i="23"/>
  <c r="E43" i="23"/>
  <c r="D43" i="23"/>
  <c r="C43" i="23"/>
  <c r="I42" i="23"/>
  <c r="O42" i="23" s="1"/>
  <c r="P42" i="23" s="1"/>
  <c r="H42" i="23"/>
  <c r="E33" i="23"/>
  <c r="B34" i="23" s="1"/>
  <c r="C33" i="23"/>
  <c r="I32" i="23"/>
  <c r="O32" i="23" s="1"/>
  <c r="P32" i="23" s="1"/>
  <c r="H32" i="23"/>
  <c r="N31" i="23"/>
  <c r="M31" i="23"/>
  <c r="L31" i="23"/>
  <c r="K31" i="23"/>
  <c r="J31" i="23"/>
  <c r="G31" i="23"/>
  <c r="F31" i="23"/>
  <c r="E31" i="23"/>
  <c r="D31" i="23"/>
  <c r="C31" i="23"/>
  <c r="I30" i="23"/>
  <c r="O30" i="23" s="1"/>
  <c r="P30" i="23" s="1"/>
  <c r="H30" i="23"/>
  <c r="E21" i="23"/>
  <c r="H21" i="23" s="1"/>
  <c r="I19" i="23"/>
  <c r="I17" i="23"/>
  <c r="L8" i="23"/>
  <c r="N8" i="23" s="1"/>
  <c r="O33" i="24" l="1"/>
  <c r="P33" i="24" s="1"/>
  <c r="J21" i="23"/>
  <c r="G34" i="24"/>
  <c r="D34" i="24"/>
  <c r="F34" i="24"/>
  <c r="F22" i="24"/>
  <c r="D22" i="24"/>
  <c r="N19" i="24"/>
  <c r="K19" i="24"/>
  <c r="O21" i="24"/>
  <c r="P21" i="24" s="1"/>
  <c r="J19" i="24"/>
  <c r="E20" i="24"/>
  <c r="I21" i="24"/>
  <c r="G20" i="24"/>
  <c r="F20" i="24"/>
  <c r="M19" i="24"/>
  <c r="D20" i="24"/>
  <c r="L9" i="24"/>
  <c r="K9" i="24"/>
  <c r="I82" i="24"/>
  <c r="O82" i="24" s="1"/>
  <c r="P82" i="24" s="1"/>
  <c r="H82" i="24"/>
  <c r="H46" i="24"/>
  <c r="I46" i="24"/>
  <c r="O46" i="24" s="1"/>
  <c r="P46" i="24" s="1"/>
  <c r="H58" i="24"/>
  <c r="I106" i="24"/>
  <c r="O106" i="24" s="1"/>
  <c r="P106" i="24" s="1"/>
  <c r="H106" i="24"/>
  <c r="H94" i="24"/>
  <c r="I94" i="24"/>
  <c r="O94" i="24" s="1"/>
  <c r="P94" i="24" s="1"/>
  <c r="J81" i="23"/>
  <c r="M18" i="22"/>
  <c r="M24" i="22"/>
  <c r="M21" i="22"/>
  <c r="L15" i="22"/>
  <c r="P15" i="22" s="1"/>
  <c r="M15" i="22"/>
  <c r="L27" i="22"/>
  <c r="L24" i="22"/>
  <c r="L21" i="22"/>
  <c r="L18" i="22"/>
  <c r="I20" i="23"/>
  <c r="O20" i="23" s="1"/>
  <c r="P20" i="23" s="1"/>
  <c r="H20" i="23"/>
  <c r="M33" i="23"/>
  <c r="M45" i="23"/>
  <c r="M69" i="23"/>
  <c r="M93" i="23"/>
  <c r="J105" i="23"/>
  <c r="N81" i="23"/>
  <c r="H91" i="23"/>
  <c r="J45" i="23"/>
  <c r="M57" i="23"/>
  <c r="M81" i="23"/>
  <c r="J93" i="23"/>
  <c r="M105" i="23"/>
  <c r="N105" i="23"/>
  <c r="H103" i="23"/>
  <c r="I103" i="23"/>
  <c r="O103" i="23" s="1"/>
  <c r="P103" i="23" s="1"/>
  <c r="G106" i="23"/>
  <c r="E106" i="23"/>
  <c r="D106" i="23"/>
  <c r="F106" i="23"/>
  <c r="L105" i="23"/>
  <c r="I105" i="23"/>
  <c r="G94" i="23"/>
  <c r="F94" i="23"/>
  <c r="D94" i="23"/>
  <c r="E94" i="23"/>
  <c r="I91" i="23"/>
  <c r="O91" i="23" s="1"/>
  <c r="P91" i="23" s="1"/>
  <c r="K93" i="23"/>
  <c r="L93" i="23"/>
  <c r="I93" i="23"/>
  <c r="J33" i="23"/>
  <c r="J57" i="23"/>
  <c r="J69" i="23"/>
  <c r="N33" i="23"/>
  <c r="N57" i="23"/>
  <c r="N69" i="23"/>
  <c r="H79" i="23"/>
  <c r="I67" i="23"/>
  <c r="O67" i="23" s="1"/>
  <c r="P67" i="23" s="1"/>
  <c r="I55" i="23"/>
  <c r="O55" i="23" s="1"/>
  <c r="P55" i="23" s="1"/>
  <c r="H43" i="23"/>
  <c r="H31" i="23"/>
  <c r="G70" i="23"/>
  <c r="D70" i="23"/>
  <c r="F70" i="23"/>
  <c r="E70" i="23"/>
  <c r="H67" i="23"/>
  <c r="K69" i="23"/>
  <c r="L69" i="23"/>
  <c r="I69" i="23"/>
  <c r="G82" i="23"/>
  <c r="D82" i="23"/>
  <c r="F82" i="23"/>
  <c r="E82" i="23"/>
  <c r="I79" i="23"/>
  <c r="O79" i="23" s="1"/>
  <c r="P79" i="23" s="1"/>
  <c r="K81" i="23"/>
  <c r="L81" i="23"/>
  <c r="O81" i="23" s="1"/>
  <c r="P81" i="23" s="1"/>
  <c r="I81" i="23"/>
  <c r="G58" i="23"/>
  <c r="F58" i="23"/>
  <c r="D58" i="23"/>
  <c r="E58" i="23"/>
  <c r="H55" i="23"/>
  <c r="K57" i="23"/>
  <c r="L57" i="23"/>
  <c r="O57" i="23" s="1"/>
  <c r="P57" i="23" s="1"/>
  <c r="I57" i="23"/>
  <c r="G46" i="23"/>
  <c r="D46" i="23"/>
  <c r="F46" i="23"/>
  <c r="E46" i="23"/>
  <c r="I43" i="23"/>
  <c r="O43" i="23" s="1"/>
  <c r="P43" i="23" s="1"/>
  <c r="K45" i="23"/>
  <c r="L45" i="23"/>
  <c r="I45" i="23"/>
  <c r="G34" i="23"/>
  <c r="F34" i="23"/>
  <c r="D34" i="23"/>
  <c r="E34" i="23"/>
  <c r="I31" i="23"/>
  <c r="O31" i="23" s="1"/>
  <c r="P31" i="23" s="1"/>
  <c r="K33" i="23"/>
  <c r="L33" i="23"/>
  <c r="I33" i="23"/>
  <c r="D11" i="22"/>
  <c r="E11" i="22"/>
  <c r="F11" i="22"/>
  <c r="G11" i="22"/>
  <c r="H11" i="22"/>
  <c r="I11" i="22"/>
  <c r="J11" i="22"/>
  <c r="K11" i="22"/>
  <c r="C11" i="22"/>
  <c r="B22" i="23"/>
  <c r="O19" i="23"/>
  <c r="P19" i="23" s="1"/>
  <c r="H19" i="23"/>
  <c r="N18" i="23"/>
  <c r="M18" i="23"/>
  <c r="L18" i="23"/>
  <c r="K18" i="23"/>
  <c r="J18" i="23"/>
  <c r="G18" i="23"/>
  <c r="F18" i="23"/>
  <c r="E18" i="23"/>
  <c r="D18" i="23"/>
  <c r="C18" i="23"/>
  <c r="O17" i="23"/>
  <c r="P17" i="23" s="1"/>
  <c r="H17" i="23"/>
  <c r="K8" i="23"/>
  <c r="M9" i="23" s="1"/>
  <c r="N9" i="23" s="1"/>
  <c r="L10" i="22"/>
  <c r="K12" i="22" s="1"/>
  <c r="M10" i="22"/>
  <c r="I22" i="24" l="1"/>
  <c r="O22" i="24" s="1"/>
  <c r="P22" i="24" s="1"/>
  <c r="H34" i="24"/>
  <c r="I34" i="24"/>
  <c r="O34" i="24" s="1"/>
  <c r="P34" i="24" s="1"/>
  <c r="H22" i="24"/>
  <c r="H20" i="24"/>
  <c r="O19" i="24"/>
  <c r="P19" i="24" s="1"/>
  <c r="I20" i="24"/>
  <c r="O20" i="24" s="1"/>
  <c r="P20" i="24" s="1"/>
  <c r="O45" i="23"/>
  <c r="P45" i="23" s="1"/>
  <c r="O105" i="23"/>
  <c r="P105" i="23" s="1"/>
  <c r="Q15" i="22"/>
  <c r="O15" i="22"/>
  <c r="N15" i="22"/>
  <c r="R15" i="22"/>
  <c r="P27" i="22"/>
  <c r="O27" i="22"/>
  <c r="Q27" i="22"/>
  <c r="R27" i="22"/>
  <c r="N27" i="22"/>
  <c r="P24" i="22"/>
  <c r="R24" i="22"/>
  <c r="O24" i="22"/>
  <c r="N24" i="22"/>
  <c r="Q24" i="22"/>
  <c r="P21" i="22"/>
  <c r="O21" i="22"/>
  <c r="R21" i="22"/>
  <c r="N21" i="22"/>
  <c r="Q21" i="22"/>
  <c r="P18" i="22"/>
  <c r="O18" i="22"/>
  <c r="N18" i="22"/>
  <c r="R18" i="22"/>
  <c r="Q18" i="22"/>
  <c r="O93" i="23"/>
  <c r="P93" i="23" s="1"/>
  <c r="I106" i="23"/>
  <c r="O106" i="23" s="1"/>
  <c r="P106" i="23" s="1"/>
  <c r="H106" i="23"/>
  <c r="I94" i="23"/>
  <c r="O94" i="23" s="1"/>
  <c r="P94" i="23" s="1"/>
  <c r="H94" i="23"/>
  <c r="O33" i="23"/>
  <c r="P33" i="23" s="1"/>
  <c r="O69" i="23"/>
  <c r="P69" i="23" s="1"/>
  <c r="I70" i="23"/>
  <c r="O70" i="23" s="1"/>
  <c r="P70" i="23" s="1"/>
  <c r="H70" i="23"/>
  <c r="I82" i="23"/>
  <c r="O82" i="23" s="1"/>
  <c r="P82" i="23" s="1"/>
  <c r="H82" i="23"/>
  <c r="H58" i="23"/>
  <c r="I58" i="23"/>
  <c r="O58" i="23" s="1"/>
  <c r="P58" i="23" s="1"/>
  <c r="I46" i="23"/>
  <c r="O46" i="23" s="1"/>
  <c r="P46" i="23" s="1"/>
  <c r="H46" i="23"/>
  <c r="H34" i="23"/>
  <c r="I34" i="23"/>
  <c r="O34" i="23" s="1"/>
  <c r="P34" i="23" s="1"/>
  <c r="E22" i="23"/>
  <c r="F22" i="23"/>
  <c r="D22" i="23"/>
  <c r="G22" i="23"/>
  <c r="I18" i="23"/>
  <c r="O18" i="23" s="1"/>
  <c r="P18" i="23" s="1"/>
  <c r="J9" i="23"/>
  <c r="F9" i="23"/>
  <c r="G9" i="23"/>
  <c r="I9" i="23"/>
  <c r="E9" i="23"/>
  <c r="D9" i="23"/>
  <c r="C9" i="23"/>
  <c r="H9" i="23"/>
  <c r="S4" i="22"/>
  <c r="T4" i="22" s="1"/>
  <c r="L11" i="22"/>
  <c r="D12" i="22"/>
  <c r="H12" i="22"/>
  <c r="E12" i="22"/>
  <c r="I12" i="22"/>
  <c r="C12" i="22"/>
  <c r="F12" i="22"/>
  <c r="J12" i="22"/>
  <c r="G12" i="22"/>
  <c r="N21" i="23"/>
  <c r="M21" i="23"/>
  <c r="I21" i="23"/>
  <c r="H18" i="23"/>
  <c r="K21" i="23"/>
  <c r="L21" i="23"/>
  <c r="S21" i="22" l="1"/>
  <c r="T21" i="22" s="1"/>
  <c r="S24" i="22"/>
  <c r="S27" i="22"/>
  <c r="T27" i="22" s="1"/>
  <c r="S18" i="22"/>
  <c r="T18" i="22" s="1"/>
  <c r="S15" i="22"/>
  <c r="T15" i="22" s="1"/>
  <c r="T24" i="22"/>
  <c r="O21" i="23"/>
  <c r="P21" i="23" s="1"/>
  <c r="I22" i="23"/>
  <c r="O22" i="23" s="1"/>
  <c r="P22" i="23" s="1"/>
  <c r="L9" i="23"/>
  <c r="K9" i="23"/>
  <c r="L12" i="22"/>
  <c r="M12" i="22"/>
  <c r="H22" i="23"/>
  <c r="AB16" i="19"/>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C6" i="18" l="1"/>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B12" i="9"/>
  <c r="M12" i="9" s="1"/>
  <c r="Q11" i="9"/>
  <c r="P11" i="9"/>
  <c r="O11" i="9"/>
  <c r="N11" i="9"/>
  <c r="M11" i="9"/>
  <c r="J11" i="9"/>
  <c r="J12" i="9" s="1"/>
  <c r="I11" i="9"/>
  <c r="I12" i="9" s="1"/>
  <c r="H11" i="9"/>
  <c r="H12" i="9" s="1"/>
  <c r="G11" i="9"/>
  <c r="G12" i="9" s="1"/>
  <c r="F11" i="9"/>
  <c r="F12" i="9" s="1"/>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O77" i="12" l="1"/>
  <c r="P77" i="12"/>
  <c r="J77" i="12"/>
  <c r="D77" i="12"/>
  <c r="E28" i="9"/>
  <c r="L28" i="9"/>
  <c r="I149" i="12"/>
  <c r="D149" i="12"/>
  <c r="J149" i="12"/>
  <c r="S59" i="14"/>
  <c r="Y59" i="14" s="1"/>
  <c r="Z59" i="14" s="1"/>
  <c r="R59" i="14"/>
  <c r="R8" i="5"/>
  <c r="X8" i="5" s="1"/>
  <c r="Y8" i="5" s="1"/>
  <c r="Q8" i="5"/>
  <c r="L28" i="12"/>
  <c r="G32" i="12"/>
  <c r="I43" i="12"/>
  <c r="E43" i="12"/>
  <c r="H43" i="12"/>
  <c r="D43" i="12"/>
  <c r="K118" i="12"/>
  <c r="N6" i="16"/>
  <c r="T6" i="16" s="1"/>
  <c r="U6" i="16" s="1"/>
  <c r="V6" i="16" s="1"/>
  <c r="B7" i="16"/>
  <c r="R8" i="4"/>
  <c r="X8" i="4" s="1"/>
  <c r="Y8" i="4" s="1"/>
  <c r="Q8" i="4"/>
  <c r="T39" i="2"/>
  <c r="K28" i="12"/>
  <c r="N28" i="12" s="1"/>
  <c r="F43" i="12"/>
  <c r="G89" i="12"/>
  <c r="H89" i="12"/>
  <c r="G134" i="12"/>
  <c r="S29" i="14"/>
  <c r="Y29" i="14" s="1"/>
  <c r="Z29" i="14" s="1"/>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K96" i="9"/>
  <c r="L96" i="9"/>
  <c r="T29" i="2"/>
  <c r="R9" i="15"/>
  <c r="L12" i="9"/>
  <c r="K12" i="9"/>
  <c r="N82" i="9"/>
  <c r="M82" i="9"/>
  <c r="Q82" i="9"/>
  <c r="P82" i="9"/>
  <c r="O82" i="9"/>
  <c r="U69" i="2"/>
  <c r="AA69" i="2" s="1"/>
  <c r="AB69" i="2" s="1"/>
  <c r="R100" i="15"/>
  <c r="S100" i="15"/>
  <c r="Y100" i="15" s="1"/>
  <c r="Z100" i="15" s="1"/>
  <c r="K11" i="9"/>
  <c r="U9" i="2"/>
  <c r="AA9" i="2" s="1"/>
  <c r="AB9" i="2" s="1"/>
  <c r="U19" i="2"/>
  <c r="AA19" i="2" s="1"/>
  <c r="AB19" i="2" s="1"/>
  <c r="U79" i="2"/>
  <c r="AA79" i="2" s="1"/>
  <c r="AB79" i="2" s="1"/>
  <c r="R61" i="15"/>
  <c r="S61" i="15"/>
  <c r="Y61" i="15" s="1"/>
  <c r="Z61" i="15" s="1"/>
  <c r="U29" i="2"/>
  <c r="AA29" i="2" s="1"/>
  <c r="AB29" i="2" s="1"/>
  <c r="T59" i="2"/>
  <c r="R22" i="15"/>
  <c r="S22" i="15"/>
  <c r="Y22" i="15" s="1"/>
  <c r="Z22" i="15" s="1"/>
  <c r="R48" i="15"/>
  <c r="U39" i="2"/>
  <c r="AA39" i="2" s="1"/>
  <c r="AB39" i="2" s="1"/>
  <c r="T69" i="2"/>
  <c r="M26" i="9"/>
  <c r="Q26" i="9"/>
  <c r="P26" i="9"/>
  <c r="N26" i="9"/>
  <c r="N54" i="9"/>
  <c r="M54" i="9"/>
  <c r="Q54" i="9"/>
  <c r="P54" i="9"/>
  <c r="O54" i="9"/>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T9" i="2"/>
  <c r="L11" i="9"/>
  <c r="R11" i="9" s="1"/>
  <c r="S11" i="9" s="1"/>
  <c r="P14" i="9"/>
  <c r="L26" i="9"/>
  <c r="K26" i="9"/>
  <c r="M28" i="9"/>
  <c r="L54" i="9"/>
  <c r="L82" i="9"/>
  <c r="R82" i="9" s="1"/>
  <c r="S82" i="9" s="1"/>
  <c r="K95" i="9"/>
  <c r="L109" i="9"/>
  <c r="R109" i="9" s="1"/>
  <c r="S109" i="9" s="1"/>
  <c r="T19" i="11"/>
  <c r="U19" i="11" s="1"/>
  <c r="P12" i="9"/>
  <c r="Q14" i="9"/>
  <c r="N28" i="9"/>
  <c r="E42" i="9"/>
  <c r="L42" i="9" s="1"/>
  <c r="L56" i="9"/>
  <c r="Q56" i="9"/>
  <c r="P56" i="9"/>
  <c r="O56" i="9"/>
  <c r="B57" i="9"/>
  <c r="N56" i="9"/>
  <c r="E70" i="9"/>
  <c r="L70" i="9" s="1"/>
  <c r="N110" i="9"/>
  <c r="M110" i="9"/>
  <c r="Q110" i="9"/>
  <c r="P110" i="9"/>
  <c r="O110" i="9"/>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P119" i="12" l="1"/>
  <c r="O119" i="12"/>
  <c r="Q119" i="12"/>
  <c r="N119" i="12"/>
  <c r="R119" i="12" s="1"/>
  <c r="S119" i="12" s="1"/>
  <c r="M119" i="12"/>
  <c r="K43" i="12"/>
  <c r="P28" i="12"/>
  <c r="K58" i="12"/>
  <c r="M28" i="12"/>
  <c r="R28" i="12" s="1"/>
  <c r="S28" i="12" s="1"/>
  <c r="Q28" i="12"/>
  <c r="R112" i="9"/>
  <c r="S112" i="9" s="1"/>
  <c r="L58" i="12"/>
  <c r="L149" i="12"/>
  <c r="L77" i="12"/>
  <c r="R77" i="12" s="1"/>
  <c r="S77" i="12" s="1"/>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N73" i="12"/>
  <c r="R73" i="12" s="1"/>
  <c r="S73" i="12" s="1"/>
  <c r="M73" i="12"/>
  <c r="Q73" i="12"/>
  <c r="P73" i="12"/>
  <c r="O73" i="12"/>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53" i="12"/>
  <c r="R153" i="12" s="1"/>
  <c r="S153" i="12" s="1"/>
  <c r="K153" i="12"/>
  <c r="K47" i="12"/>
  <c r="L47" i="12"/>
  <c r="R47" i="12" s="1"/>
  <c r="S47" i="12" s="1"/>
  <c r="L85" i="9"/>
  <c r="R85" i="9" s="1"/>
  <c r="S85" i="9" s="1"/>
  <c r="K85" i="9"/>
  <c r="R68" i="9"/>
  <c r="S68" i="9" s="1"/>
  <c r="O98" i="9"/>
  <c r="B99" i="9"/>
  <c r="N98" i="9"/>
  <c r="M98" i="9"/>
  <c r="Q98" i="9"/>
  <c r="P98" i="9"/>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77" i="12"/>
  <c r="R12" i="9"/>
  <c r="S12" i="9" s="1"/>
  <c r="L32" i="12"/>
  <c r="R32" i="12" s="1"/>
  <c r="S32" i="12" s="1"/>
  <c r="K32" i="12"/>
  <c r="O70" i="9"/>
  <c r="B71" i="9"/>
  <c r="N70" i="9"/>
  <c r="M70" i="9"/>
  <c r="Q70" i="9"/>
  <c r="P70" i="9"/>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99" i="9"/>
  <c r="J99" i="9"/>
  <c r="D99" i="9"/>
  <c r="O99" i="9"/>
  <c r="I99" i="9"/>
  <c r="N99" i="9"/>
  <c r="H99" i="9"/>
  <c r="M99" i="9"/>
  <c r="G99" i="9"/>
  <c r="F99" i="9"/>
  <c r="Q99" i="9"/>
  <c r="E99" i="9"/>
  <c r="R13" i="12"/>
  <c r="S13" i="12" s="1"/>
  <c r="R70" i="9"/>
  <c r="S70" i="9" s="1"/>
  <c r="L57" i="9"/>
  <c r="R57" i="9" s="1"/>
  <c r="S57" i="9" s="1"/>
  <c r="K57" i="9"/>
  <c r="R89" i="12"/>
  <c r="S89" i="12" s="1"/>
  <c r="L113" i="9"/>
  <c r="R113" i="9" s="1"/>
  <c r="S113" i="9" s="1"/>
  <c r="K113" i="9"/>
  <c r="R98" i="9"/>
  <c r="S98" i="9" s="1"/>
  <c r="L29" i="9"/>
  <c r="K29" i="9"/>
  <c r="Q104" i="12"/>
  <c r="P104" i="12"/>
  <c r="O104" i="12"/>
  <c r="N104" i="12"/>
  <c r="M104" i="12"/>
  <c r="L15" i="9"/>
  <c r="K15" i="9"/>
  <c r="R29" i="9"/>
  <c r="S29" i="9" s="1"/>
  <c r="P43" i="9"/>
  <c r="J43" i="9"/>
  <c r="D43" i="9"/>
  <c r="O43" i="9"/>
  <c r="I43" i="9"/>
  <c r="N43" i="9"/>
  <c r="H43" i="9"/>
  <c r="M43" i="9"/>
  <c r="G43" i="9"/>
  <c r="F43" i="9"/>
  <c r="E43" i="9"/>
  <c r="Q43" i="9"/>
  <c r="O149" i="12"/>
  <c r="N149" i="12"/>
  <c r="M149" i="12"/>
  <c r="Q149" i="12"/>
  <c r="P149" i="12"/>
  <c r="R15" i="9"/>
  <c r="S15" i="9" s="1"/>
  <c r="R149" i="12" l="1"/>
  <c r="S149" i="12" s="1"/>
  <c r="R104" i="12"/>
  <c r="S104" i="12" s="1"/>
  <c r="R134" i="12"/>
  <c r="S134" i="12" s="1"/>
  <c r="R43" i="12"/>
  <c r="S43" i="12" s="1"/>
  <c r="L43" i="9"/>
  <c r="R43" i="9" s="1"/>
  <c r="S43" i="9" s="1"/>
  <c r="K43" i="9"/>
  <c r="L71" i="9"/>
  <c r="R71" i="9" s="1"/>
  <c r="S71" i="9" s="1"/>
  <c r="K71" i="9"/>
  <c r="L99" i="9"/>
  <c r="R99" i="9" s="1"/>
  <c r="S99" i="9" s="1"/>
  <c r="K99" i="9"/>
</calcChain>
</file>

<file path=xl/sharedStrings.xml><?xml version="1.0" encoding="utf-8"?>
<sst xmlns="http://schemas.openxmlformats.org/spreadsheetml/2006/main" count="2837" uniqueCount="552">
  <si>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</si>
  <si>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</si>
  <si>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</si>
  <si>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</si>
  <si>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</si>
  <si>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</si>
  <si>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</si>
  <si>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</si>
  <si>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</si>
  <si>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</si>
  <si>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</si>
  <si>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</si>
  <si>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</si>
  <si>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</si>
  <si>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</si>
  <si>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</si>
  <si>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</si>
  <si>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</si>
  <si>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</si>
  <si>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</si>
  <si>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</si>
  <si>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</si>
  <si>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</si>
  <si>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</si>
  <si>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</si>
  <si>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</si>
  <si>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</si>
  <si>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</si>
  <si>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</si>
  <si>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</si>
  <si>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</si>
  <si>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</si>
  <si>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</si>
  <si>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</si>
  <si>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</si>
  <si>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</si>
  <si>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</si>
  <si>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</si>
  <si>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</si>
  <si>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</si>
  <si>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</si>
  <si>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</si>
  <si>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</si>
  <si>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</si>
  <si>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</si>
  <si>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</si>
  <si>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</si>
  <si>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</si>
  <si>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</si>
  <si>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</si>
  <si>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</si>
  <si>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</si>
  <si>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</si>
  <si>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</si>
  <si>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</si>
  <si>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</si>
  <si>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</si>
  <si>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</si>
  <si>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</si>
  <si>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</si>
  <si>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</si>
  <si>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</si>
  <si>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</si>
  <si>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</si>
  <si>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</si>
  <si>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</si>
  <si>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</si>
  <si>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</si>
  <si>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</si>
  <si>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</si>
  <si>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</si>
  <si>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</si>
  <si>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</si>
  <si>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</si>
  <si>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</si>
  <si>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</si>
  <si>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</si>
  <si>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</si>
  <si>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</si>
  <si>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</si>
  <si>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</si>
  <si>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</si>
  <si>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</si>
  <si>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</si>
  <si>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</si>
  <si>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</si>
  <si>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</si>
  <si>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</si>
  <si>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</si>
  <si>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</si>
  <si>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</si>
  <si>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</si>
  <si>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</si>
  <si>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</si>
  <si>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</si>
  <si>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</si>
  <si>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</si>
  <si>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</si>
  <si>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</si>
  <si>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</si>
  <si>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</si>
  <si>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</si>
  <si>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</si>
  <si>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</si>
  <si>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</si>
  <si>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</si>
  <si>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</si>
  <si>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</si>
  <si>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</si>
  <si>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</si>
  <si>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</si>
  <si>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</si>
  <si>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</si>
  <si>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</si>
  <si>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</si>
  <si>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</si>
  <si>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</si>
  <si>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</si>
  <si>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</si>
  <si>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</si>
  <si>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</si>
  <si>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</si>
  <si>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</si>
  <si>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</si>
  <si>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</si>
  <si>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</si>
  <si>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</si>
  <si>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</si>
  <si>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</si>
  <si>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</si>
  <si>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</si>
  <si>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</si>
  <si>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</si>
  <si>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</si>
  <si>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</si>
  <si>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</si>
  <si>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</si>
  <si>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</si>
  <si>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</si>
  <si>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</si>
  <si>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</si>
  <si>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</si>
  <si>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</si>
  <si>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</si>
  <si>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</si>
  <si>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</si>
  <si>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</si>
  <si>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</si>
  <si>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</si>
  <si>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</si>
  <si>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</si>
  <si>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</si>
  <si>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</si>
  <si>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</si>
  <si>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</si>
  <si>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</si>
  <si>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</si>
  <si>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</si>
  <si>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</si>
  <si>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</si>
  <si>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</si>
  <si>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</si>
  <si>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</si>
  <si>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</si>
  <si>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</si>
  <si>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</si>
  <si>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</si>
  <si>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</si>
  <si>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</si>
  <si>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</si>
  <si>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</si>
  <si>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</si>
  <si>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</si>
  <si>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</si>
  <si>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</si>
  <si>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</si>
  <si>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</si>
  <si>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</si>
  <si>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</si>
  <si>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</si>
  <si>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</si>
  <si>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</si>
  <si>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</si>
  <si>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</si>
  <si>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</si>
  <si>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</si>
  <si>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</si>
  <si>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</si>
  <si>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</si>
  <si>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</si>
  <si>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</si>
  <si>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</si>
  <si>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</si>
  <si>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</si>
  <si>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</si>
  <si>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</si>
  <si>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</si>
  <si>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</si>
  <si>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</si>
  <si>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</si>
  <si>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</si>
  <si>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</si>
  <si>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</si>
  <si>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</si>
  <si>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</si>
  <si>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</si>
  <si>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</si>
  <si>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</si>
  <si>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</si>
  <si>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</si>
  <si>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</si>
  <si>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</si>
  <si>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</si>
  <si>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</si>
  <si>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</si>
  <si>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</si>
  <si>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</si>
  <si>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</si>
  <si>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</si>
  <si>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</si>
  <si>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</si>
  <si>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</si>
  <si>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</si>
  <si>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</si>
  <si>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</si>
  <si>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</si>
  <si>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</si>
  <si>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</si>
  <si>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</si>
  <si>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</si>
  <si>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</si>
  <si>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</si>
  <si>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</si>
  <si>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</si>
  <si>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</si>
  <si>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</si>
  <si>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</si>
  <si>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</si>
  <si>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</si>
  <si>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</si>
  <si>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</si>
  <si>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</si>
  <si>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</si>
  <si>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</si>
  <si>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</si>
  <si>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</si>
  <si>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</si>
  <si>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</si>
  <si>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</si>
  <si>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</si>
  <si>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</si>
  <si>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</si>
  <si>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</si>
  <si>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</si>
  <si>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</si>
  <si>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</si>
  <si>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</si>
  <si>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</si>
  <si>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</si>
  <si>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</si>
  <si>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</si>
  <si>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</si>
  <si>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</si>
  <si>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</si>
  <si>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</si>
  <si>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</si>
  <si>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</si>
  <si>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</si>
  <si>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</si>
  <si>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</si>
  <si>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</si>
  <si>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</si>
  <si>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</si>
  <si>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</si>
  <si>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</si>
  <si>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</si>
  <si>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</si>
  <si>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</si>
  <si>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</si>
  <si>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</si>
  <si>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</si>
  <si>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</si>
  <si>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</si>
  <si>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</si>
  <si>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</si>
  <si>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</si>
  <si>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</si>
  <si>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</si>
  <si>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</si>
  <si>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</si>
  <si>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</si>
  <si>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</si>
  <si>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</si>
  <si>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</si>
  <si>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</si>
  <si>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</si>
  <si>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</si>
  <si>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</si>
  <si>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</si>
  <si>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</si>
  <si>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</si>
  <si>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</si>
  <si>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</si>
  <si>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</si>
  <si>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</si>
  <si>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</si>
  <si>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</si>
  <si>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</si>
  <si>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</si>
  <si>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</si>
  <si>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</si>
  <si>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</si>
  <si>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</si>
  <si>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</si>
  <si>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</si>
  <si>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</si>
  <si>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</si>
  <si>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</si>
  <si>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</si>
  <si>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</si>
  <si>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</si>
  <si>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</si>
  <si>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</si>
  <si>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</si>
  <si>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</si>
  <si>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</si>
  <si>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</si>
  <si>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</si>
  <si>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</si>
  <si>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</si>
  <si>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</si>
  <si>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</si>
  <si>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</si>
  <si>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</si>
  <si>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</si>
  <si>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</si>
  <si>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</si>
  <si>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</si>
  <si>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</si>
  <si>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</si>
  <si>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</si>
  <si>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</si>
  <si>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</si>
  <si>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</si>
  <si>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</si>
  <si>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</si>
  <si>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</si>
  <si>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</si>
  <si>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</si>
  <si>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</si>
  <si>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</si>
  <si>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</si>
  <si>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</si>
  <si>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</si>
  <si>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</si>
  <si>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</si>
  <si>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</si>
  <si>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</si>
  <si>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</si>
  <si>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</si>
  <si>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</si>
  <si>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</si>
  <si>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</si>
  <si>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</si>
  <si>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</si>
  <si>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</si>
  <si>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</si>
  <si>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</si>
  <si>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</si>
  <si>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</si>
  <si>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</si>
  <si>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</si>
  <si>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</si>
  <si>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</si>
  <si>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</si>
  <si>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</si>
  <si>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</si>
  <si>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</si>
  <si>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</si>
  <si>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</si>
  <si>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</si>
  <si>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</si>
  <si>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</si>
  <si>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</si>
  <si>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</si>
  <si>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</si>
  <si>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</si>
  <si>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</si>
  <si>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</si>
  <si>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</si>
  <si>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</si>
  <si>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</si>
  <si>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</si>
  <si>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</si>
  <si>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</si>
  <si>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</si>
  <si>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</si>
  <si>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</si>
  <si>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</si>
  <si>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</si>
  <si>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</si>
  <si>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</si>
  <si>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</si>
  <si>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</si>
  <si>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</si>
  <si>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</si>
  <si>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</si>
  <si>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</si>
  <si>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</si>
  <si>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</si>
  <si>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</si>
  <si>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</si>
  <si>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</si>
  <si>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</si>
  <si>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</si>
  <si>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</si>
  <si>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</si>
  <si>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</si>
  <si>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</si>
  <si>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</si>
  <si>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</si>
  <si>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</si>
  <si>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</si>
  <si>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</si>
  <si>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</si>
  <si>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</si>
  <si>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</si>
  <si>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</si>
  <si>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</si>
  <si>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</si>
  <si>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</si>
  <si>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</si>
  <si>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</si>
  <si>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</si>
  <si>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</si>
  <si>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</si>
  <si>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</si>
  <si>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</si>
  <si>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</si>
  <si>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</si>
  <si>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</si>
  <si>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</si>
  <si>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</si>
  <si>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</si>
  <si>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</si>
  <si>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</si>
  <si>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</si>
  <si>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</si>
  <si>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</si>
  <si>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</si>
  <si>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</si>
  <si>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</si>
  <si>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</si>
  <si>
    <t>稻壳粉</t>
    <phoneticPr fontId="40" type="noConversion"/>
  </si>
  <si>
    <t>斤数</t>
    <phoneticPr fontId="40" type="noConversion"/>
  </si>
  <si>
    <t>价格</t>
    <phoneticPr fontId="40" type="noConversion"/>
  </si>
  <si>
    <t>配比</t>
    <phoneticPr fontId="40" type="noConversion"/>
  </si>
  <si>
    <t>碳酸钙</t>
    <phoneticPr fontId="40" type="noConversion"/>
  </si>
  <si>
    <t>4%预混原料</t>
    <phoneticPr fontId="40" type="noConversion"/>
  </si>
  <si>
    <t>多种维生素全补</t>
    <phoneticPr fontId="40" type="noConversion"/>
  </si>
  <si>
    <t>畜禽微量元素</t>
    <phoneticPr fontId="40" type="noConversion"/>
  </si>
  <si>
    <t>强力骨粉生长素</t>
    <phoneticPr fontId="40" type="noConversion"/>
  </si>
  <si>
    <t>原料</t>
    <phoneticPr fontId="40" type="noConversion"/>
  </si>
  <si>
    <t>料精</t>
    <phoneticPr fontId="40" type="noConversion"/>
  </si>
  <si>
    <t>赖氨酸</t>
    <phoneticPr fontId="40" type="noConversion"/>
  </si>
  <si>
    <t>蛋氨酸</t>
    <phoneticPr fontId="40" type="noConversion"/>
  </si>
  <si>
    <t>氨基酸</t>
    <phoneticPr fontId="40" type="noConversion"/>
  </si>
  <si>
    <t>莫能菌素</t>
    <phoneticPr fontId="40" type="noConversion"/>
  </si>
  <si>
    <t>菌素</t>
    <phoneticPr fontId="40" type="noConversion"/>
  </si>
  <si>
    <t>载体</t>
    <phoneticPr fontId="40" type="noConversion"/>
  </si>
  <si>
    <t>磷脂</t>
    <phoneticPr fontId="40" type="noConversion"/>
  </si>
  <si>
    <t>油脂</t>
    <phoneticPr fontId="40" type="noConversion"/>
  </si>
  <si>
    <t>日比例/斤</t>
    <phoneticPr fontId="40" type="noConversion"/>
  </si>
  <si>
    <t>软磷脂植物脂肪牛50g/d猪0.6g/d</t>
    <phoneticPr fontId="40" type="noConversion"/>
  </si>
  <si>
    <t>计算器</t>
    <phoneticPr fontId="40" type="noConversion"/>
  </si>
  <si>
    <t>统计</t>
    <phoneticPr fontId="40" type="noConversion"/>
  </si>
  <si>
    <t>头数</t>
    <phoneticPr fontId="40" type="noConversion"/>
  </si>
  <si>
    <t>预计天数</t>
    <phoneticPr fontId="40" type="noConversion"/>
  </si>
  <si>
    <t>促吸收 0.3%100斤料用0.3斤本品</t>
    <phoneticPr fontId="40" type="noConversion"/>
  </si>
  <si>
    <t>促生长 0.8%添加 100斤料用0.8斤本品</t>
    <phoneticPr fontId="40" type="noConversion"/>
  </si>
  <si>
    <t>骨粉 铜 铁 锰 锌 硒 碘 镚 磷酸氢钙 增重 增肥生长  1斤拌200-300斤 1：200</t>
    <phoneticPr fontId="40" type="noConversion"/>
  </si>
  <si>
    <t>碳酸钙 铜 铁 锰 锌 硒  1斤拌200-300斤 1：300</t>
    <phoneticPr fontId="40" type="noConversion"/>
  </si>
  <si>
    <t>承载物质</t>
    <phoneticPr fontId="40" type="noConversion"/>
  </si>
  <si>
    <t>用料计算器</t>
    <phoneticPr fontId="40" type="noConversion"/>
  </si>
  <si>
    <t>原料单价/斤</t>
    <phoneticPr fontId="40" type="noConversion"/>
  </si>
  <si>
    <t>下料/斤</t>
    <phoneticPr fontId="40" type="noConversion"/>
  </si>
  <si>
    <t>防潮袋
2斤装</t>
    <phoneticPr fontId="40" type="noConversion"/>
  </si>
  <si>
    <t>总价格*元</t>
    <phoneticPr fontId="40" type="noConversion"/>
  </si>
  <si>
    <t>多种维生素</t>
  </si>
  <si>
    <t>强力骨粉</t>
  </si>
  <si>
    <t>增重，调节瘤胃发育 泌乳期奶牛禁用 禁忌:泰妙菌素、竹桃霉素;   圈养200mg/d 后期加 不得超过360mg/d 本品采用200mg/d 1g本品含20mg瘤胃素</t>
    <phoneticPr fontId="40" type="noConversion"/>
  </si>
  <si>
    <t>日比例/克</t>
    <phoneticPr fontId="40" type="noConversion"/>
  </si>
  <si>
    <t>钠盐</t>
    <phoneticPr fontId="40" type="noConversion"/>
  </si>
  <si>
    <t>3%预混原料</t>
    <phoneticPr fontId="40" type="noConversion"/>
  </si>
  <si>
    <t>54浓缩配方</t>
    <phoneticPr fontId="40" type="noConversion"/>
  </si>
  <si>
    <t>54配料计算器</t>
    <phoneticPr fontId="40" type="noConversion"/>
  </si>
  <si>
    <t>54浓缩料</t>
    <phoneticPr fontId="40" type="noConversion"/>
  </si>
  <si>
    <t>每一百斤全价料包含本预混3斤，每30斤预混拌料1000斤饲料。60斤/袋。</t>
    <phoneticPr fontId="40" type="noConversion"/>
  </si>
  <si>
    <t>3%预混计算器</t>
    <phoneticPr fontId="40" type="noConversion"/>
  </si>
  <si>
    <t>出厂价</t>
    <phoneticPr fontId="40" type="noConversion"/>
  </si>
  <si>
    <t>成本价</t>
    <phoneticPr fontId="40" type="noConversion"/>
  </si>
  <si>
    <t>牛大爷旗下专利配方--不得外用私用违法必究</t>
    <phoneticPr fontId="40" type="noConversion"/>
  </si>
  <si>
    <t>请配*斤</t>
    <phoneticPr fontId="40" type="noConversion"/>
  </si>
  <si>
    <t>袋装计算器</t>
    <phoneticPr fontId="40" type="noConversion"/>
  </si>
  <si>
    <t>生产</t>
    <phoneticPr fontId="40" type="noConversion"/>
  </si>
  <si>
    <t>出产</t>
    <phoneticPr fontId="40" type="noConversion"/>
  </si>
  <si>
    <t>2斤/袋比例</t>
    <phoneticPr fontId="40" type="noConversion"/>
  </si>
  <si>
    <t>营养专家;日饲150克，2斤/袋/15元，（最低95折，15*0.95=14.25元/袋）。</t>
    <phoneticPr fontId="40" type="noConversion"/>
  </si>
  <si>
    <t>牛大爷旗下专利配方--不得外用私用违法必究</t>
    <phoneticPr fontId="40" type="noConversion"/>
  </si>
  <si>
    <t>日喂0.3斤即150克</t>
    <phoneticPr fontId="40" type="noConversion"/>
  </si>
  <si>
    <t>牛犊3%预混料配方--S2950</t>
    <phoneticPr fontId="40" type="noConversion"/>
  </si>
  <si>
    <t>54拌料玉米斤数</t>
    <phoneticPr fontId="40" type="noConversion"/>
  </si>
  <si>
    <t>54浓缩计算器</t>
    <phoneticPr fontId="40" type="noConversion"/>
  </si>
  <si>
    <t>54浓缩配方比例</t>
    <phoneticPr fontId="40" type="noConversion"/>
  </si>
  <si>
    <t>按体重1%添加日饲食量，先精后粗，逐月增加日饲食量。配合营养专家YY3550使用效果更佳。</t>
    <phoneticPr fontId="40" type="noConversion"/>
  </si>
  <si>
    <t>草本金方</t>
    <phoneticPr fontId="40" type="noConversion"/>
  </si>
  <si>
    <t>每100斤全价料包含本预混4斤，每40斤预混拌料1000斤饲料。40斤/袋。</t>
    <phoneticPr fontId="40" type="noConversion"/>
  </si>
  <si>
    <t>繁殖母牛</t>
    <phoneticPr fontId="40" type="noConversion"/>
  </si>
  <si>
    <r>
      <t>全价料出厂价184元每100斤，单价1.84/斤，一吨3686元。
牛犊3%预混料：110元每袋60斤装，单价1.83元/斤，1吨3675元，1吨赠半袋共计34袋。</t>
    </r>
    <r>
      <rPr>
        <b/>
        <sz val="8"/>
        <color theme="1"/>
        <rFont val="等线"/>
        <family val="3"/>
        <charset val="134"/>
        <scheme val="minor"/>
      </rPr>
      <t>（最低打95折，即110*0.95=104.5元/袋 或 买11袋送1袋收110*11=1210元发12袋）</t>
    </r>
    <r>
      <rPr>
        <b/>
        <sz val="14"/>
        <color theme="1"/>
        <rFont val="等线"/>
        <family val="3"/>
        <charset val="134"/>
        <scheme val="minor"/>
      </rPr>
      <t xml:space="preserve">
54浓缩料：174.5元每袋80斤装，拌玉米148斤，单价2.18/斤，一吨4363元。</t>
    </r>
    <r>
      <rPr>
        <b/>
        <sz val="8"/>
        <color theme="1"/>
        <rFont val="等线"/>
        <family val="3"/>
        <charset val="134"/>
        <scheme val="minor"/>
      </rPr>
      <t>（不售卖，最低打98折，即174.5*0.98=171元/袋 或 买1吨送1袋 收4360元发26袋）</t>
    </r>
    <phoneticPr fontId="40" type="noConversion"/>
  </si>
  <si>
    <r>
      <t xml:space="preserve">自配预混方案 ---繁殖母牛---ZM4465   </t>
    </r>
    <r>
      <rPr>
        <b/>
        <sz val="12"/>
        <color theme="1"/>
        <rFont val="华文楷体"/>
        <family val="3"/>
        <charset val="134"/>
      </rPr>
      <t>采用54浓缩100斤玉米用54斤浓缩料</t>
    </r>
    <phoneticPr fontId="40" type="noConversion"/>
  </si>
  <si>
    <t xml:space="preserve">              自配预混方案--母牛ZM4465  --100斤配料清单</t>
  </si>
  <si>
    <t xml:space="preserve">              自配预混方案--母牛ZM4465  --200斤配料清单</t>
  </si>
  <si>
    <t xml:space="preserve">              自配预混方案--母牛ZM4465  --300斤配料清单</t>
  </si>
  <si>
    <t xml:space="preserve">              自配预混方案--母牛ZM4465  --400斤配料清单</t>
  </si>
  <si>
    <t xml:space="preserve">              自配预混方案--母牛ZM4465  --500斤配料清单</t>
  </si>
  <si>
    <t xml:space="preserve">              自配预混方案--母牛ZM4465  --600斤配料清单</t>
  </si>
  <si>
    <t xml:space="preserve">              自配预混方案--母牛ZM4465  --700斤配料清单</t>
  </si>
  <si>
    <t xml:space="preserve">              自配预混方案--母牛ZM4465  --800斤配料清单</t>
  </si>
  <si>
    <t>生育酚VE</t>
    <phoneticPr fontId="40" type="noConversion"/>
  </si>
  <si>
    <t>4%预混计算器</t>
    <phoneticPr fontId="40" type="noConversion"/>
  </si>
  <si>
    <t>母牛4%预混料配方--S2123</t>
    <phoneticPr fontId="40" type="noConversion"/>
  </si>
  <si>
    <r>
      <t>全价料出厂价181元每100斤，单价1.81/斤，一吨3615元。
母牛4%预混料：100元每袋40斤装，单价2.5元/斤，1吨5000元50袋。</t>
    </r>
    <r>
      <rPr>
        <b/>
        <sz val="8"/>
        <color theme="1"/>
        <rFont val="等线"/>
        <family val="3"/>
        <charset val="134"/>
        <scheme val="minor"/>
      </rPr>
      <t>（最低打97折，即100*0.97=97元/袋 或 买25袋送1袋收100*25=2500元发26袋）</t>
    </r>
    <r>
      <rPr>
        <b/>
        <sz val="14"/>
        <color theme="1"/>
        <rFont val="等线"/>
        <family val="3"/>
        <charset val="134"/>
        <scheme val="minor"/>
      </rPr>
      <t xml:space="preserve">
54浓缩料：166元每袋80斤装，拌玉米148斤，单价2.08/斤，一吨4157元。</t>
    </r>
    <r>
      <rPr>
        <b/>
        <sz val="8"/>
        <color theme="1"/>
        <rFont val="等线"/>
        <family val="3"/>
        <charset val="134"/>
        <scheme val="minor"/>
      </rPr>
      <t>（不售卖，最低打97折，即166*0.97=161元/袋 或 买1吨送1袋 收4157元发26袋）</t>
    </r>
    <phoneticPr fontId="40" type="noConversion"/>
  </si>
  <si>
    <r>
      <t xml:space="preserve">自配预混方案 ---架子牛拉骨架---ZL4768   </t>
    </r>
    <r>
      <rPr>
        <b/>
        <sz val="12"/>
        <color theme="1"/>
        <rFont val="华文楷体"/>
        <family val="3"/>
        <charset val="134"/>
      </rPr>
      <t>采用54浓缩100斤玉米用54斤浓缩料</t>
    </r>
    <phoneticPr fontId="40" type="noConversion"/>
  </si>
  <si>
    <t xml:space="preserve">              自配预混方案--拉骨架ZL4768  --100斤配料清单</t>
  </si>
  <si>
    <t xml:space="preserve">              自配预混方案--拉骨架ZL4768  --200斤配料清单</t>
  </si>
  <si>
    <t xml:space="preserve">              自配预混方案--拉骨架ZL4768  --300斤配料清单</t>
  </si>
  <si>
    <t xml:space="preserve">              自配预混方案--拉骨架ZL4768  --400斤配料清单</t>
  </si>
  <si>
    <t xml:space="preserve">              自配预混方案--拉骨架ZL4768  --500斤配料清单</t>
  </si>
  <si>
    <t xml:space="preserve">              自配预混方案--拉骨架ZL4768  --600斤配料清单</t>
  </si>
  <si>
    <t xml:space="preserve">              自配预混方案--拉骨架ZL4768  --700斤配料清单</t>
  </si>
  <si>
    <t xml:space="preserve">              自配预混方案--拉骨架ZL4768  --800斤配料清单</t>
  </si>
  <si>
    <t>牛肥宝</t>
    <phoneticPr fontId="40" type="noConversion"/>
  </si>
  <si>
    <t>牛大爷旗下专利配方--不得外用私用违法必究（按照日采食5斤计算）</t>
    <phoneticPr fontId="40" type="noConversion"/>
  </si>
  <si>
    <t>维生素 A D E软骨症 贫血，1斤拌200-300斤   1：200日采食5斤即0.025斤</t>
    <phoneticPr fontId="40" type="noConversion"/>
  </si>
  <si>
    <t>促采食 牛粪细腻 长肉 多吃多长 毛亮2：500比例，即2g*5斤日用10g</t>
    <phoneticPr fontId="40" type="noConversion"/>
  </si>
  <si>
    <t>犊牛营养1号--YY3450</t>
  </si>
  <si>
    <t>犊牛营养1号--YY3450 ---2斤</t>
  </si>
  <si>
    <t>犊牛营养1号--YY3450 ---6斤</t>
  </si>
  <si>
    <t>犊牛营养1号--YY3450 ---8斤</t>
  </si>
  <si>
    <t>犊牛营养1号--YY3450 ---10斤</t>
  </si>
  <si>
    <t>共计全价</t>
    <phoneticPr fontId="40" type="noConversion"/>
  </si>
  <si>
    <t>全价共计</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</si>
</sst>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
      <b/>
      <sz val="28"/>
      <color theme="1"/>
      <name val="华文行楷"/>
      <family val="3"/>
      <charset val="134"/>
    </font>
    <font>
      <b/>
      <sz val="24"/>
      <color theme="1"/>
      <name val="华文楷体"/>
      <family val="3"/>
      <charset val="134"/>
    </font>
    <font>
      <b/>
      <sz val="26"/>
      <color theme="1"/>
      <name val="华文楷体"/>
      <family val="3"/>
      <charset val="134"/>
    </font>
    <font>
      <b/>
      <sz val="12"/>
      <color theme="1"/>
      <name val="华文楷体"/>
      <family val="3"/>
      <charset val="134"/>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423">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xf numFmtId="0" fontId="35" fillId="0"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11" fillId="4" borderId="1" xfId="0" applyNumberFormat="1" applyFont="1" applyFill="1" applyBorder="1" applyAlignment="1">
      <alignment horizontal="center" vertical="center"/>
    </xf>
    <xf numFmtId="176" fontId="11" fillId="4" borderId="1" xfId="0" applyNumberFormat="1" applyFont="1" applyFill="1" applyBorder="1" applyAlignment="1">
      <alignment horizontal="center" vertical="center"/>
    </xf>
    <xf numFmtId="176" fontId="11" fillId="7"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176" fontId="10" fillId="4"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15" fillId="0" borderId="0" xfId="0" applyFont="1" applyBorder="1" applyAlignment="1">
      <alignment vertical="center"/>
    </xf>
    <xf numFmtId="0" fontId="0" fillId="0" borderId="0" xfId="0" applyBorder="1" applyAlignment="1">
      <alignment vertical="center"/>
    </xf>
    <xf numFmtId="0" fontId="12" fillId="0" borderId="0" xfId="0" applyFont="1" applyBorder="1" applyAlignme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1" fillId="0" borderId="1" xfId="0" applyFont="1" applyBorder="1" applyAlignment="1">
      <alignment wrapText="1"/>
    </xf>
    <xf numFmtId="0" fontId="11" fillId="0" borderId="0" xfId="0" applyFont="1" applyAlignment="1">
      <alignment wrapText="1"/>
    </xf>
    <xf numFmtId="0" fontId="11" fillId="0" borderId="1" xfId="0" applyFont="1" applyBorder="1"/>
    <xf numFmtId="0" fontId="11" fillId="0" borderId="0" xfId="0" applyFont="1"/>
    <xf numFmtId="0" fontId="7" fillId="0" borderId="1" xfId="0" applyFont="1" applyBorder="1" applyAlignment="1">
      <alignment horizontal="center" vertical="center"/>
    </xf>
    <xf numFmtId="0" fontId="12" fillId="0" borderId="1" xfId="0" applyFont="1" applyBorder="1" applyAlignment="1">
      <alignment wrapText="1"/>
    </xf>
    <xf numFmtId="0" fontId="7" fillId="0" borderId="1" xfId="0" applyFont="1" applyFill="1" applyBorder="1" applyAlignment="1">
      <alignment horizontal="center" vertical="center"/>
    </xf>
    <xf numFmtId="0" fontId="7" fillId="0" borderId="0" xfId="0" applyFont="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24" fillId="0" borderId="0" xfId="0" applyFont="1" applyBorder="1" applyAlignment="1">
      <alignment horizontal="center" vertical="center"/>
    </xf>
    <xf numFmtId="0" fontId="0" fillId="7" borderId="1" xfId="0" applyFill="1" applyBorder="1" applyAlignment="1">
      <alignment horizontal="center" vertical="center" wrapText="1"/>
    </xf>
    <xf numFmtId="0" fontId="11" fillId="7" borderId="1" xfId="0" applyFont="1" applyFill="1" applyBorder="1" applyAlignment="1">
      <alignment horizontal="center" vertical="center"/>
    </xf>
    <xf numFmtId="0" fontId="12" fillId="0" borderId="0" xfId="0" applyFont="1" applyBorder="1" applyAlignment="1">
      <alignment vertical="top"/>
    </xf>
    <xf numFmtId="176" fontId="11" fillId="7" borderId="12"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0" fontId="7" fillId="0" borderId="0" xfId="0" applyFont="1" applyBorder="1" applyAlignment="1">
      <alignment vertical="center"/>
    </xf>
    <xf numFmtId="0" fontId="36" fillId="0" borderId="0" xfId="0" applyFont="1"/>
    <xf numFmtId="0" fontId="36" fillId="0" borderId="1" xfId="0" applyFont="1" applyBorder="1" applyAlignment="1">
      <alignment horizontal="center" vertical="center" wrapText="1"/>
    </xf>
    <xf numFmtId="0" fontId="10" fillId="7" borderId="1" xfId="0" applyFont="1" applyFill="1" applyBorder="1" applyAlignment="1">
      <alignment horizontal="center" vertical="center"/>
    </xf>
    <xf numFmtId="0" fontId="11" fillId="7" borderId="1" xfId="0" applyFont="1" applyFill="1" applyBorder="1"/>
    <xf numFmtId="176" fontId="10" fillId="7" borderId="12" xfId="0" applyNumberFormat="1" applyFont="1" applyFill="1" applyBorder="1" applyAlignment="1">
      <alignment horizontal="left" vertical="center"/>
    </xf>
    <xf numFmtId="0" fontId="7" fillId="0" borderId="8" xfId="0" applyFont="1" applyBorder="1" applyAlignment="1">
      <alignment horizontal="center" vertical="center"/>
    </xf>
    <xf numFmtId="0" fontId="7" fillId="0" borderId="8"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0" xfId="0" applyFont="1" applyFill="1" applyBorder="1" applyAlignment="1">
      <alignment horizontal="center" vertical="center"/>
    </xf>
    <xf numFmtId="0" fontId="4" fillId="0" borderId="1" xfId="0" applyFont="1" applyBorder="1" applyAlignment="1">
      <alignment vertical="center"/>
    </xf>
    <xf numFmtId="0" fontId="7" fillId="0" borderId="1" xfId="0" applyFont="1" applyBorder="1"/>
    <xf numFmtId="176" fontId="3" fillId="0" borderId="12" xfId="0" applyNumberFormat="1" applyFont="1" applyBorder="1"/>
    <xf numFmtId="176" fontId="36" fillId="0" borderId="12" xfId="0" applyNumberFormat="1" applyFont="1" applyBorder="1" applyAlignment="1">
      <alignment horizontal="center" vertical="center"/>
    </xf>
    <xf numFmtId="176" fontId="32" fillId="0" borderId="12" xfId="0" applyNumberFormat="1" applyFont="1" applyBorder="1" applyAlignment="1">
      <alignment horizontal="center" vertical="center"/>
    </xf>
    <xf numFmtId="176" fontId="7" fillId="0" borderId="12" xfId="0" applyNumberFormat="1" applyFont="1" applyBorder="1" applyAlignment="1">
      <alignment horizontal="center" vertical="center"/>
    </xf>
    <xf numFmtId="176" fontId="7" fillId="0" borderId="13" xfId="0" applyNumberFormat="1" applyFont="1" applyBorder="1" applyAlignment="1">
      <alignment horizontal="center" vertical="center"/>
    </xf>
    <xf numFmtId="176" fontId="0" fillId="0" borderId="0" xfId="0" applyNumberFormat="1" applyBorder="1"/>
    <xf numFmtId="176" fontId="4" fillId="0" borderId="12" xfId="0" applyNumberFormat="1" applyFont="1" applyBorder="1" applyAlignment="1">
      <alignment vertical="center"/>
    </xf>
    <xf numFmtId="0" fontId="36" fillId="0" borderId="0" xfId="0" applyFont="1" applyBorder="1"/>
    <xf numFmtId="0" fontId="36" fillId="7" borderId="1" xfId="0" applyFont="1" applyFill="1" applyBorder="1" applyAlignment="1">
      <alignment horizontal="center" vertical="center"/>
    </xf>
    <xf numFmtId="0" fontId="36" fillId="0" borderId="0" xfId="0" applyFont="1" applyAlignment="1">
      <alignment horizontal="center" vertical="center"/>
    </xf>
    <xf numFmtId="0" fontId="7" fillId="7" borderId="1" xfId="0" applyFont="1" applyFill="1" applyBorder="1" applyAlignment="1">
      <alignment horizontal="center"/>
    </xf>
    <xf numFmtId="0" fontId="7" fillId="0" borderId="0" xfId="0" applyFont="1" applyAlignment="1">
      <alignment horizontal="center"/>
    </xf>
    <xf numFmtId="0" fontId="7" fillId="0" borderId="0" xfId="0" applyFont="1" applyBorder="1"/>
    <xf numFmtId="0" fontId="7" fillId="7" borderId="1" xfId="0" applyFont="1" applyFill="1" applyBorder="1"/>
    <xf numFmtId="0" fontId="5" fillId="0" borderId="1" xfId="0" applyFont="1" applyBorder="1" applyAlignment="1">
      <alignment vertical="center"/>
    </xf>
    <xf numFmtId="176" fontId="5" fillId="0" borderId="12" xfId="0" applyNumberFormat="1" applyFont="1" applyBorder="1" applyAlignment="1">
      <alignment vertical="center"/>
    </xf>
    <xf numFmtId="0" fontId="6" fillId="0" borderId="0" xfId="0" applyFont="1" applyBorder="1"/>
    <xf numFmtId="0" fontId="7" fillId="0" borderId="9" xfId="0" applyFont="1" applyBorder="1" applyAlignment="1">
      <alignment horizontal="center" vertical="center"/>
    </xf>
    <xf numFmtId="0" fontId="7" fillId="0" borderId="10" xfId="0" applyFont="1" applyBorder="1"/>
    <xf numFmtId="0" fontId="7" fillId="7" borderId="10" xfId="0" applyFont="1" applyFill="1" applyBorder="1"/>
    <xf numFmtId="0" fontId="36" fillId="0" borderId="1" xfId="0" applyNumberFormat="1" applyFont="1" applyBorder="1" applyAlignment="1">
      <alignment horizontal="center" vertical="center"/>
    </xf>
    <xf numFmtId="176" fontId="5" fillId="0" borderId="12" xfId="0" applyNumberFormat="1" applyFont="1" applyFill="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xf>
    <xf numFmtId="176" fontId="36"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0" fontId="0" fillId="2" borderId="1" xfId="0" applyFill="1" applyBorder="1" applyAlignment="1">
      <alignment horizontal="center" vertical="center" wrapText="1"/>
    </xf>
    <xf numFmtId="176" fontId="10"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xf>
    <xf numFmtId="176" fontId="11" fillId="2" borderId="12"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0" fillId="0" borderId="1" xfId="0" applyBorder="1" applyAlignment="1">
      <alignment horizontal="left" vertical="center"/>
    </xf>
    <xf numFmtId="0" fontId="0" fillId="0" borderId="12" xfId="0" applyBorder="1" applyAlignment="1">
      <alignment horizontal="left" vertical="center"/>
    </xf>
    <xf numFmtId="0" fontId="0" fillId="0" borderId="1" xfId="0" applyBorder="1" applyAlignment="1">
      <alignment horizontal="left" vertical="center" wrapText="1"/>
    </xf>
    <xf numFmtId="0" fontId="0" fillId="0" borderId="12" xfId="0" applyBorder="1" applyAlignment="1">
      <alignment horizontal="left" vertical="center" wrapText="1"/>
    </xf>
    <xf numFmtId="0" fontId="14"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8" fillId="0" borderId="0" xfId="0" applyFont="1" applyBorder="1" applyAlignment="1">
      <alignment horizontal="left" vertical="center"/>
    </xf>
    <xf numFmtId="0" fontId="12" fillId="0" borderId="9" xfId="0" applyFont="1" applyBorder="1" applyAlignment="1">
      <alignment horizontal="right"/>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3" fillId="0" borderId="8" xfId="0" applyFont="1" applyBorder="1" applyAlignment="1">
      <alignment horizontal="center" vertical="center"/>
    </xf>
    <xf numFmtId="0" fontId="12" fillId="0" borderId="18" xfId="0" applyFont="1" applyBorder="1" applyAlignment="1">
      <alignment horizontal="right"/>
    </xf>
    <xf numFmtId="0" fontId="14" fillId="0" borderId="1" xfId="0" applyFont="1" applyBorder="1" applyAlignment="1">
      <alignment horizontal="left"/>
    </xf>
    <xf numFmtId="0" fontId="46" fillId="0" borderId="1" xfId="0" applyFont="1" applyBorder="1" applyAlignment="1">
      <alignment horizontal="center" vertical="center"/>
    </xf>
    <xf numFmtId="0" fontId="0" fillId="0" borderId="1" xfId="0" applyBorder="1" applyAlignment="1">
      <alignment horizontal="left"/>
    </xf>
    <xf numFmtId="0" fontId="12" fillId="0" borderId="1" xfId="0" applyFont="1" applyBorder="1" applyAlignment="1">
      <alignment horizontal="right"/>
    </xf>
    <xf numFmtId="0" fontId="18" fillId="0" borderId="0" xfId="0" applyFont="1" applyAlignment="1">
      <alignment horizontal="left" vertical="center"/>
    </xf>
    <xf numFmtId="0" fontId="12" fillId="0" borderId="0" xfId="0" applyFont="1" applyAlignment="1">
      <alignment horizontal="left" vertical="center"/>
    </xf>
    <xf numFmtId="0" fontId="45" fillId="0" borderId="1" xfId="0" applyFont="1" applyBorder="1" applyAlignment="1">
      <alignment horizontal="left" vertical="center"/>
    </xf>
    <xf numFmtId="0" fontId="3" fillId="0" borderId="1" xfId="0" applyFont="1" applyBorder="1" applyAlignment="1">
      <alignment horizontal="center" vertical="center"/>
    </xf>
    <xf numFmtId="0" fontId="46"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8" fillId="0" borderId="0" xfId="0" applyFont="1" applyBorder="1" applyAlignment="1">
      <alignment horizontal="center" vertical="center"/>
    </xf>
    <xf numFmtId="0" fontId="12" fillId="0" borderId="6" xfId="0" applyFont="1" applyBorder="1" applyAlignment="1">
      <alignment horizontal="left" vertical="top"/>
    </xf>
    <xf numFmtId="0" fontId="12" fillId="0" borderId="7" xfId="0" applyFont="1" applyBorder="1" applyAlignment="1">
      <alignment horizontal="left" vertical="top"/>
    </xf>
    <xf numFmtId="0" fontId="12" fillId="0" borderId="11" xfId="0" applyFont="1" applyBorder="1" applyAlignment="1">
      <alignment horizontal="left" vertical="top"/>
    </xf>
    <xf numFmtId="0" fontId="51" fillId="0" borderId="8" xfId="0" applyFont="1" applyBorder="1" applyAlignment="1">
      <alignment horizontal="center" vertical="center"/>
    </xf>
    <xf numFmtId="0" fontId="51" fillId="0" borderId="1" xfId="0" applyFont="1" applyBorder="1" applyAlignment="1">
      <alignment horizontal="center" vertical="center"/>
    </xf>
    <xf numFmtId="0" fontId="51" fillId="0" borderId="12" xfId="0" applyFont="1" applyBorder="1" applyAlignment="1">
      <alignment horizontal="center" vertical="center"/>
    </xf>
    <xf numFmtId="0" fontId="6" fillId="0" borderId="1" xfId="0" applyFont="1" applyBorder="1" applyAlignment="1">
      <alignment horizontal="left" vertical="center"/>
    </xf>
    <xf numFmtId="0" fontId="6" fillId="0" borderId="12" xfId="0" applyFont="1" applyBorder="1" applyAlignment="1">
      <alignment horizontal="left" vertical="center"/>
    </xf>
    <xf numFmtId="0" fontId="12" fillId="0" borderId="0" xfId="0" applyFont="1" applyBorder="1" applyAlignment="1">
      <alignment horizontal="left" vertical="top"/>
    </xf>
    <xf numFmtId="0" fontId="52" fillId="0" borderId="30" xfId="0" applyFont="1" applyBorder="1" applyAlignment="1">
      <alignment horizontal="right" vertical="center"/>
    </xf>
    <xf numFmtId="0" fontId="52" fillId="0" borderId="17" xfId="0" applyFont="1" applyBorder="1" applyAlignment="1">
      <alignment horizontal="right" vertical="center"/>
    </xf>
    <xf numFmtId="0" fontId="52" fillId="0" borderId="31" xfId="0" applyFont="1" applyBorder="1" applyAlignment="1">
      <alignment horizontal="right" vertical="center"/>
    </xf>
    <xf numFmtId="0" fontId="7" fillId="0" borderId="30" xfId="0" applyFont="1" applyBorder="1" applyAlignment="1">
      <alignment horizontal="left" vertical="center" wrapText="1"/>
    </xf>
    <xf numFmtId="0" fontId="7" fillId="0" borderId="17" xfId="0" applyFont="1" applyBorder="1" applyAlignment="1">
      <alignment horizontal="left" vertical="center"/>
    </xf>
    <xf numFmtId="0" fontId="7" fillId="0" borderId="31" xfId="0" applyFont="1" applyBorder="1" applyAlignment="1">
      <alignment horizontal="left" vertical="center"/>
    </xf>
    <xf numFmtId="0" fontId="25" fillId="0" borderId="1" xfId="0" applyFont="1" applyBorder="1" applyAlignment="1">
      <alignment horizontal="left" vertical="center" wrapText="1"/>
    </xf>
    <xf numFmtId="0" fontId="25" fillId="0" borderId="12" xfId="0" applyFont="1" applyBorder="1" applyAlignment="1">
      <alignment horizontal="left" vertical="center" wrapText="1"/>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16" fillId="0" borderId="0" xfId="0" applyFont="1" applyBorder="1" applyAlignment="1">
      <alignment horizontal="right" vertical="center"/>
    </xf>
    <xf numFmtId="0" fontId="7" fillId="0" borderId="33" xfId="0" applyFont="1" applyBorder="1" applyAlignment="1">
      <alignment horizontal="center" vertical="center"/>
    </xf>
    <xf numFmtId="0" fontId="7" fillId="0" borderId="4" xfId="0" applyFont="1" applyBorder="1" applyAlignment="1">
      <alignment horizontal="center" vertical="center"/>
    </xf>
    <xf numFmtId="0" fontId="7" fillId="0" borderId="3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16" fillId="0" borderId="0" xfId="0" applyFont="1" applyBorder="1" applyAlignment="1">
      <alignment horizontal="left" vertical="top"/>
    </xf>
    <xf numFmtId="0" fontId="7" fillId="0" borderId="7" xfId="0" applyFont="1" applyBorder="1" applyAlignment="1">
      <alignment horizontal="center"/>
    </xf>
    <xf numFmtId="0" fontId="7" fillId="0" borderId="11" xfId="0" applyFont="1" applyBorder="1" applyAlignment="1">
      <alignment horizont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50" fillId="0" borderId="8" xfId="0" applyFont="1" applyBorder="1" applyAlignment="1">
      <alignment horizontal="center" vertical="center"/>
    </xf>
    <xf numFmtId="0" fontId="50" fillId="0" borderId="1" xfId="0" applyFont="1" applyBorder="1" applyAlignment="1">
      <alignment horizontal="center" vertical="center"/>
    </xf>
    <xf numFmtId="0" fontId="7" fillId="0" borderId="1" xfId="0" applyFont="1" applyBorder="1" applyAlignment="1">
      <alignment horizontal="center"/>
    </xf>
    <xf numFmtId="0" fontId="7" fillId="0" borderId="12" xfId="0" applyFont="1" applyBorder="1" applyAlignment="1">
      <alignment horizontal="center"/>
    </xf>
    <xf numFmtId="0" fontId="36" fillId="0" borderId="1" xfId="0" applyFont="1" applyBorder="1" applyAlignment="1">
      <alignment horizontal="center"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12" xfId="0" applyFont="1" applyBorder="1" applyAlignment="1">
      <alignment horizontal="lef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176" fontId="24" fillId="0" borderId="12" xfId="0" applyNumberFormat="1" applyFont="1" applyFill="1" applyBorder="1" applyAlignment="1">
      <alignment horizontal="center" vertical="center"/>
    </xf>
    <xf numFmtId="0" fontId="7" fillId="0" borderId="8" xfId="0" applyFont="1" applyBorder="1" applyAlignment="1">
      <alignment horizontal="center"/>
    </xf>
    <xf numFmtId="0" fontId="0" fillId="0" borderId="12" xfId="0" applyBorder="1" applyAlignment="1">
      <alignment horizontal="left" wrapText="1"/>
    </xf>
    <xf numFmtId="0" fontId="22" fillId="0" borderId="0" xfId="0" applyFont="1" applyAlignment="1">
      <alignment horizontal="center"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3" fillId="6" borderId="1" xfId="0" applyFont="1" applyFill="1" applyBorder="1" applyAlignment="1">
      <alignment horizontal="center" vertical="center"/>
    </xf>
    <xf numFmtId="0" fontId="14" fillId="0" borderId="9" xfId="0" applyFont="1" applyBorder="1" applyAlignment="1">
      <alignment horizontal="right" vertical="center"/>
    </xf>
    <xf numFmtId="0" fontId="18" fillId="0" borderId="17" xfId="0" applyFont="1" applyBorder="1" applyAlignment="1">
      <alignment horizontal="lef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12" fillId="0" borderId="6" xfId="0" applyFont="1" applyBorder="1" applyAlignment="1">
      <alignment horizontal="left"/>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nongyie.com/zguoshuj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297" t="s">
        <v>1</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9"/>
    </row>
    <row r="2" spans="1:28" ht="30">
      <c r="A2" s="300" t="s">
        <v>54</v>
      </c>
      <c r="B2" s="301"/>
      <c r="C2" s="301"/>
      <c r="D2" s="301"/>
      <c r="E2" s="301"/>
      <c r="F2" s="301"/>
      <c r="G2" s="301"/>
      <c r="H2" s="301"/>
      <c r="I2" s="301"/>
      <c r="J2" s="301"/>
      <c r="K2" s="301"/>
      <c r="L2" s="301"/>
      <c r="M2" s="301"/>
      <c r="N2" s="301"/>
      <c r="O2" s="301"/>
      <c r="P2" s="301"/>
      <c r="Q2" s="301"/>
      <c r="R2" s="301"/>
      <c r="S2" s="301"/>
      <c r="T2" s="301"/>
      <c r="U2" s="301"/>
      <c r="V2" s="301"/>
      <c r="W2" s="301"/>
      <c r="X2" s="301"/>
      <c r="Y2" s="301"/>
      <c r="Z2" s="301"/>
      <c r="AA2" s="301"/>
      <c r="AB2" s="302"/>
    </row>
    <row r="3" spans="1:28" s="14" customFormat="1" ht="15.6" customHeight="1">
      <c r="A3" s="39" t="s">
        <v>3</v>
      </c>
      <c r="B3" s="303" t="s">
        <v>55</v>
      </c>
      <c r="C3" s="303"/>
      <c r="D3" s="303"/>
      <c r="E3" s="303"/>
      <c r="F3" s="303"/>
      <c r="G3" s="303"/>
      <c r="H3" s="303"/>
      <c r="I3" s="303"/>
      <c r="J3" s="303"/>
      <c r="K3" s="303"/>
      <c r="L3" s="303"/>
      <c r="M3" s="303"/>
      <c r="N3" s="303"/>
      <c r="O3" s="303"/>
      <c r="P3" s="303"/>
      <c r="Q3" s="303"/>
      <c r="R3" s="303"/>
      <c r="S3" s="303"/>
      <c r="T3" s="303"/>
      <c r="U3" s="303"/>
      <c r="V3" s="303"/>
      <c r="W3" s="303"/>
      <c r="X3" s="303"/>
      <c r="Y3" s="303"/>
      <c r="Z3" s="303"/>
      <c r="AA3" s="303"/>
      <c r="AB3" s="304"/>
    </row>
    <row r="4" spans="1:28" ht="43.95" customHeight="1">
      <c r="A4" s="39" t="s">
        <v>56</v>
      </c>
      <c r="B4" s="305" t="s">
        <v>57</v>
      </c>
      <c r="C4" s="305"/>
      <c r="D4" s="305"/>
      <c r="E4" s="305"/>
      <c r="F4" s="305"/>
      <c r="G4" s="305"/>
      <c r="H4" s="305"/>
      <c r="I4" s="305"/>
      <c r="J4" s="305"/>
      <c r="K4" s="305"/>
      <c r="L4" s="305"/>
      <c r="M4" s="305"/>
      <c r="N4" s="305"/>
      <c r="O4" s="305"/>
      <c r="P4" s="305"/>
      <c r="Q4" s="305"/>
      <c r="R4" s="305"/>
      <c r="S4" s="305"/>
      <c r="T4" s="305"/>
      <c r="U4" s="305"/>
      <c r="V4" s="305"/>
      <c r="W4" s="305"/>
      <c r="X4" s="305"/>
      <c r="Y4" s="305"/>
      <c r="Z4" s="305"/>
      <c r="AA4" s="305"/>
      <c r="AB4" s="306"/>
    </row>
    <row r="5" spans="1:28" ht="15.6" customHeight="1">
      <c r="A5" s="39" t="s">
        <v>5</v>
      </c>
      <c r="B5" s="303" t="s">
        <v>58</v>
      </c>
      <c r="C5" s="303"/>
      <c r="D5" s="303"/>
      <c r="E5" s="303"/>
      <c r="F5" s="303"/>
      <c r="G5" s="303"/>
      <c r="H5" s="303"/>
      <c r="I5" s="303"/>
      <c r="J5" s="303"/>
      <c r="K5" s="303"/>
      <c r="L5" s="303"/>
      <c r="M5" s="303"/>
      <c r="N5" s="303"/>
      <c r="O5" s="303"/>
      <c r="P5" s="303"/>
      <c r="Q5" s="303"/>
      <c r="R5" s="303"/>
      <c r="S5" s="303"/>
      <c r="T5" s="303"/>
      <c r="U5" s="303"/>
      <c r="V5" s="303"/>
      <c r="W5" s="303"/>
      <c r="X5" s="303"/>
      <c r="Y5" s="303"/>
      <c r="Z5" s="303"/>
      <c r="AA5" s="303"/>
      <c r="AB5" s="304"/>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317"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317"/>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307" t="s">
        <v>80</v>
      </c>
      <c r="B10" s="308"/>
      <c r="C10" s="308"/>
      <c r="D10" s="308"/>
      <c r="E10" s="308"/>
      <c r="F10" s="308"/>
      <c r="G10" s="308"/>
      <c r="H10" s="308"/>
      <c r="I10" s="308"/>
      <c r="J10" s="308"/>
      <c r="K10" s="308"/>
      <c r="L10" s="308"/>
      <c r="M10" s="308"/>
      <c r="N10" s="308"/>
      <c r="O10" s="308"/>
      <c r="P10" s="308"/>
      <c r="Q10" s="308"/>
      <c r="R10" s="308"/>
      <c r="S10" s="308"/>
      <c r="T10" s="308"/>
      <c r="U10" s="308"/>
      <c r="V10" s="308"/>
      <c r="W10" s="308"/>
      <c r="X10" s="308"/>
      <c r="Y10" s="308"/>
      <c r="Z10" s="308"/>
      <c r="AA10" s="308"/>
      <c r="AB10" s="309"/>
    </row>
    <row r="11" spans="1:28" ht="15.6" customHeight="1">
      <c r="A11" s="310" t="s">
        <v>81</v>
      </c>
      <c r="B11" s="310"/>
      <c r="C11" s="310"/>
      <c r="D11" s="310"/>
      <c r="E11" s="310"/>
      <c r="F11" s="310"/>
      <c r="G11" s="310"/>
      <c r="H11" s="310"/>
      <c r="I11" s="310"/>
      <c r="J11" s="310"/>
      <c r="K11" s="310"/>
      <c r="L11" s="310"/>
      <c r="M11" s="310"/>
      <c r="N11" s="310"/>
      <c r="O11" s="310"/>
      <c r="P11" s="310"/>
      <c r="Q11" s="310"/>
      <c r="R11" s="310"/>
      <c r="S11" s="310"/>
      <c r="T11" s="310"/>
      <c r="U11" s="310"/>
      <c r="V11" s="310"/>
      <c r="W11" s="310"/>
      <c r="X11" s="310"/>
      <c r="Y11" s="310"/>
      <c r="Z11" s="310"/>
      <c r="AA11" s="310"/>
      <c r="AB11" s="310"/>
    </row>
    <row r="12" spans="1:28" s="58" customFormat="1" ht="7.8">
      <c r="A12" s="297" t="s">
        <v>1</v>
      </c>
      <c r="B12" s="298"/>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9"/>
    </row>
    <row r="13" spans="1:28" ht="30">
      <c r="A13" s="300" t="s">
        <v>82</v>
      </c>
      <c r="B13" s="301"/>
      <c r="C13" s="301"/>
      <c r="D13" s="301"/>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2"/>
    </row>
    <row r="14" spans="1:28" ht="15.6" customHeight="1">
      <c r="A14" s="39" t="s">
        <v>3</v>
      </c>
      <c r="B14" s="303" t="s">
        <v>55</v>
      </c>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4"/>
    </row>
    <row r="15" spans="1:28" ht="15.6" customHeight="1">
      <c r="A15" s="39" t="s">
        <v>5</v>
      </c>
      <c r="B15" s="303" t="s">
        <v>58</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3"/>
      <c r="AA15" s="303"/>
      <c r="AB15" s="304"/>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317"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317"/>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311" t="s">
        <v>83</v>
      </c>
      <c r="B20" s="308"/>
      <c r="C20" s="308"/>
      <c r="D20" s="308"/>
      <c r="E20" s="308"/>
      <c r="F20" s="308"/>
      <c r="G20" s="308"/>
      <c r="H20" s="308"/>
      <c r="I20" s="308"/>
      <c r="J20" s="308"/>
      <c r="K20" s="308"/>
      <c r="L20" s="308"/>
      <c r="M20" s="308"/>
      <c r="N20" s="308"/>
      <c r="O20" s="308"/>
      <c r="P20" s="308"/>
      <c r="Q20" s="308"/>
      <c r="R20" s="308"/>
      <c r="S20" s="308"/>
      <c r="T20" s="308"/>
      <c r="U20" s="308"/>
      <c r="V20" s="308"/>
      <c r="W20" s="308"/>
      <c r="X20" s="308"/>
      <c r="Y20" s="308"/>
      <c r="Z20" s="308"/>
      <c r="AA20" s="308"/>
      <c r="AB20" s="309"/>
    </row>
    <row r="21" spans="1:28" ht="15.6" customHeight="1">
      <c r="A21" s="310" t="s">
        <v>81</v>
      </c>
      <c r="B21" s="310"/>
      <c r="C21" s="310"/>
      <c r="D21" s="310"/>
      <c r="E21" s="310"/>
      <c r="F21" s="310"/>
      <c r="G21" s="310"/>
      <c r="H21" s="310"/>
      <c r="I21" s="310"/>
      <c r="J21" s="310"/>
      <c r="K21" s="310"/>
      <c r="L21" s="310"/>
      <c r="M21" s="310"/>
      <c r="N21" s="310"/>
      <c r="O21" s="310"/>
      <c r="P21" s="310"/>
      <c r="Q21" s="310"/>
      <c r="R21" s="310"/>
      <c r="S21" s="310"/>
      <c r="T21" s="310"/>
      <c r="U21" s="310"/>
      <c r="V21" s="310"/>
      <c r="W21" s="310"/>
      <c r="X21" s="310"/>
      <c r="Y21" s="310"/>
      <c r="Z21" s="310"/>
      <c r="AA21" s="310"/>
      <c r="AB21" s="310"/>
    </row>
    <row r="22" spans="1:28" s="58" customFormat="1" ht="7.8">
      <c r="A22" s="297" t="s">
        <v>1</v>
      </c>
      <c r="B22" s="298"/>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9"/>
    </row>
    <row r="23" spans="1:28" ht="30">
      <c r="A23" s="300" t="s">
        <v>84</v>
      </c>
      <c r="B23" s="301"/>
      <c r="C23" s="301"/>
      <c r="D23" s="301"/>
      <c r="E23" s="301"/>
      <c r="F23" s="301"/>
      <c r="G23" s="301"/>
      <c r="H23" s="301"/>
      <c r="I23" s="301"/>
      <c r="J23" s="301"/>
      <c r="K23" s="301"/>
      <c r="L23" s="301"/>
      <c r="M23" s="301"/>
      <c r="N23" s="301"/>
      <c r="O23" s="301"/>
      <c r="P23" s="301"/>
      <c r="Q23" s="301"/>
      <c r="R23" s="301"/>
      <c r="S23" s="301"/>
      <c r="T23" s="301"/>
      <c r="U23" s="301"/>
      <c r="V23" s="301"/>
      <c r="W23" s="301"/>
      <c r="X23" s="301"/>
      <c r="Y23" s="301"/>
      <c r="Z23" s="301"/>
      <c r="AA23" s="301"/>
      <c r="AB23" s="302"/>
    </row>
    <row r="24" spans="1:28" ht="15.6" customHeight="1">
      <c r="A24" s="39" t="s">
        <v>3</v>
      </c>
      <c r="B24" s="303" t="s">
        <v>55</v>
      </c>
      <c r="C24" s="303"/>
      <c r="D24" s="303"/>
      <c r="E24" s="303"/>
      <c r="F24" s="303"/>
      <c r="G24" s="303"/>
      <c r="H24" s="303"/>
      <c r="I24" s="303"/>
      <c r="J24" s="303"/>
      <c r="K24" s="303"/>
      <c r="L24" s="303"/>
      <c r="M24" s="303"/>
      <c r="N24" s="303"/>
      <c r="O24" s="303"/>
      <c r="P24" s="303"/>
      <c r="Q24" s="303"/>
      <c r="R24" s="303"/>
      <c r="S24" s="303"/>
      <c r="T24" s="303"/>
      <c r="U24" s="303"/>
      <c r="V24" s="303"/>
      <c r="W24" s="303"/>
      <c r="X24" s="303"/>
      <c r="Y24" s="303"/>
      <c r="Z24" s="303"/>
      <c r="AA24" s="303"/>
      <c r="AB24" s="304"/>
    </row>
    <row r="25" spans="1:28" ht="15.6" customHeight="1">
      <c r="A25" s="39" t="s">
        <v>5</v>
      </c>
      <c r="B25" s="303" t="s">
        <v>58</v>
      </c>
      <c r="C25" s="303"/>
      <c r="D25" s="303"/>
      <c r="E25" s="303"/>
      <c r="F25" s="303"/>
      <c r="G25" s="303"/>
      <c r="H25" s="303"/>
      <c r="I25" s="303"/>
      <c r="J25" s="303"/>
      <c r="K25" s="303"/>
      <c r="L25" s="303"/>
      <c r="M25" s="303"/>
      <c r="N25" s="303"/>
      <c r="O25" s="303"/>
      <c r="P25" s="303"/>
      <c r="Q25" s="303"/>
      <c r="R25" s="303"/>
      <c r="S25" s="303"/>
      <c r="T25" s="303"/>
      <c r="U25" s="303"/>
      <c r="V25" s="303"/>
      <c r="W25" s="303"/>
      <c r="X25" s="303"/>
      <c r="Y25" s="303"/>
      <c r="Z25" s="303"/>
      <c r="AA25" s="303"/>
      <c r="AB25" s="304"/>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317"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317"/>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311" t="s">
        <v>85</v>
      </c>
      <c r="B30" s="308"/>
      <c r="C30" s="308"/>
      <c r="D30" s="308"/>
      <c r="E30" s="308"/>
      <c r="F30" s="308"/>
      <c r="G30" s="308"/>
      <c r="H30" s="308"/>
      <c r="I30" s="308"/>
      <c r="J30" s="308"/>
      <c r="K30" s="308"/>
      <c r="L30" s="308"/>
      <c r="M30" s="308"/>
      <c r="N30" s="308"/>
      <c r="O30" s="308"/>
      <c r="P30" s="308"/>
      <c r="Q30" s="308"/>
      <c r="R30" s="308"/>
      <c r="S30" s="308"/>
      <c r="T30" s="308"/>
      <c r="U30" s="308"/>
      <c r="V30" s="308"/>
      <c r="W30" s="308"/>
      <c r="X30" s="308"/>
      <c r="Y30" s="308"/>
      <c r="Z30" s="308"/>
      <c r="AA30" s="308"/>
      <c r="AB30" s="309"/>
    </row>
    <row r="31" spans="1:28" ht="15.6" customHeight="1">
      <c r="A31" s="310" t="s">
        <v>81</v>
      </c>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row>
    <row r="32" spans="1:28" s="58" customFormat="1" ht="7.8">
      <c r="A32" s="297" t="s">
        <v>1</v>
      </c>
      <c r="B32" s="312"/>
      <c r="C32" s="312"/>
      <c r="D32" s="312"/>
      <c r="E32" s="312"/>
      <c r="F32" s="312"/>
      <c r="G32" s="312"/>
      <c r="H32" s="312"/>
      <c r="I32" s="312"/>
      <c r="J32" s="312"/>
      <c r="K32" s="312"/>
      <c r="L32" s="312"/>
      <c r="M32" s="312"/>
      <c r="N32" s="312"/>
      <c r="O32" s="312"/>
      <c r="P32" s="312"/>
      <c r="Q32" s="312"/>
      <c r="R32" s="312"/>
      <c r="S32" s="312"/>
      <c r="T32" s="312"/>
      <c r="U32" s="312"/>
      <c r="V32" s="312"/>
      <c r="W32" s="312"/>
      <c r="X32" s="312"/>
      <c r="Y32" s="312"/>
      <c r="Z32" s="312"/>
      <c r="AA32" s="312"/>
      <c r="AB32" s="313"/>
    </row>
    <row r="33" spans="1:28" ht="30">
      <c r="A33" s="300" t="s">
        <v>86</v>
      </c>
      <c r="B33" s="301"/>
      <c r="C33" s="301"/>
      <c r="D33" s="301"/>
      <c r="E33" s="301"/>
      <c r="F33" s="301"/>
      <c r="G33" s="301"/>
      <c r="H33" s="301"/>
      <c r="I33" s="301"/>
      <c r="J33" s="301"/>
      <c r="K33" s="301"/>
      <c r="L33" s="301"/>
      <c r="M33" s="301"/>
      <c r="N33" s="301"/>
      <c r="O33" s="301"/>
      <c r="P33" s="301"/>
      <c r="Q33" s="301"/>
      <c r="R33" s="301"/>
      <c r="S33" s="301"/>
      <c r="T33" s="301"/>
      <c r="U33" s="301"/>
      <c r="V33" s="301"/>
      <c r="W33" s="301"/>
      <c r="X33" s="301"/>
      <c r="Y33" s="301"/>
      <c r="Z33" s="301"/>
      <c r="AA33" s="301"/>
      <c r="AB33" s="302"/>
    </row>
    <row r="34" spans="1:28" ht="15.6" customHeight="1">
      <c r="A34" s="39" t="s">
        <v>3</v>
      </c>
      <c r="B34" s="303" t="s">
        <v>55</v>
      </c>
      <c r="C34" s="303"/>
      <c r="D34" s="303"/>
      <c r="E34" s="303"/>
      <c r="F34" s="303"/>
      <c r="G34" s="303"/>
      <c r="H34" s="303"/>
      <c r="I34" s="303"/>
      <c r="J34" s="303"/>
      <c r="K34" s="303"/>
      <c r="L34" s="303"/>
      <c r="M34" s="303"/>
      <c r="N34" s="303"/>
      <c r="O34" s="303"/>
      <c r="P34" s="303"/>
      <c r="Q34" s="303"/>
      <c r="R34" s="303"/>
      <c r="S34" s="303"/>
      <c r="T34" s="303"/>
      <c r="U34" s="303"/>
      <c r="V34" s="303"/>
      <c r="W34" s="303"/>
      <c r="X34" s="303"/>
      <c r="Y34" s="303"/>
      <c r="Z34" s="303"/>
      <c r="AA34" s="303"/>
      <c r="AB34" s="304"/>
    </row>
    <row r="35" spans="1:28" ht="15.6" customHeight="1">
      <c r="A35" s="39" t="s">
        <v>5</v>
      </c>
      <c r="B35" s="303" t="s">
        <v>58</v>
      </c>
      <c r="C35" s="303"/>
      <c r="D35" s="303"/>
      <c r="E35" s="303"/>
      <c r="F35" s="303"/>
      <c r="G35" s="303"/>
      <c r="H35" s="303"/>
      <c r="I35" s="303"/>
      <c r="J35" s="303"/>
      <c r="K35" s="303"/>
      <c r="L35" s="303"/>
      <c r="M35" s="303"/>
      <c r="N35" s="303"/>
      <c r="O35" s="303"/>
      <c r="P35" s="303"/>
      <c r="Q35" s="303"/>
      <c r="R35" s="303"/>
      <c r="S35" s="303"/>
      <c r="T35" s="303"/>
      <c r="U35" s="303"/>
      <c r="V35" s="303"/>
      <c r="W35" s="303"/>
      <c r="X35" s="303"/>
      <c r="Y35" s="303"/>
      <c r="Z35" s="303"/>
      <c r="AA35" s="303"/>
      <c r="AB35" s="304"/>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317"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317"/>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311" t="s">
        <v>87</v>
      </c>
      <c r="B40" s="308"/>
      <c r="C40" s="308"/>
      <c r="D40" s="308"/>
      <c r="E40" s="308"/>
      <c r="F40" s="308"/>
      <c r="G40" s="308"/>
      <c r="H40" s="308"/>
      <c r="I40" s="308"/>
      <c r="J40" s="308"/>
      <c r="K40" s="308"/>
      <c r="L40" s="308"/>
      <c r="M40" s="308"/>
      <c r="N40" s="308"/>
      <c r="O40" s="308"/>
      <c r="P40" s="308"/>
      <c r="Q40" s="308"/>
      <c r="R40" s="308"/>
      <c r="S40" s="308"/>
      <c r="T40" s="308"/>
      <c r="U40" s="308"/>
      <c r="V40" s="308"/>
      <c r="W40" s="308"/>
      <c r="X40" s="308"/>
      <c r="Y40" s="308"/>
      <c r="Z40" s="308"/>
      <c r="AA40" s="308"/>
      <c r="AB40" s="309"/>
    </row>
    <row r="41" spans="1:28" ht="15.6" customHeight="1">
      <c r="A41" s="310" t="s">
        <v>81</v>
      </c>
      <c r="B41" s="310"/>
      <c r="C41" s="310"/>
      <c r="D41" s="310"/>
      <c r="E41" s="310"/>
      <c r="F41" s="310"/>
      <c r="G41" s="310"/>
      <c r="H41" s="310"/>
      <c r="I41" s="310"/>
      <c r="J41" s="310"/>
      <c r="K41" s="310"/>
      <c r="L41" s="310"/>
      <c r="M41" s="310"/>
      <c r="N41" s="310"/>
      <c r="O41" s="310"/>
      <c r="P41" s="310"/>
      <c r="Q41" s="310"/>
      <c r="R41" s="310"/>
      <c r="S41" s="310"/>
      <c r="T41" s="310"/>
      <c r="U41" s="310"/>
      <c r="V41" s="310"/>
      <c r="W41" s="310"/>
      <c r="X41" s="310"/>
      <c r="Y41" s="310"/>
      <c r="Z41" s="310"/>
      <c r="AA41" s="310"/>
      <c r="AB41" s="310"/>
    </row>
    <row r="42" spans="1:28" s="58" customFormat="1" ht="7.8">
      <c r="A42" s="297" t="s">
        <v>1</v>
      </c>
      <c r="B42" s="312"/>
      <c r="C42" s="312"/>
      <c r="D42" s="312"/>
      <c r="E42" s="312"/>
      <c r="F42" s="312"/>
      <c r="G42" s="312"/>
      <c r="H42" s="312"/>
      <c r="I42" s="312"/>
      <c r="J42" s="312"/>
      <c r="K42" s="312"/>
      <c r="L42" s="312"/>
      <c r="M42" s="312"/>
      <c r="N42" s="312"/>
      <c r="O42" s="312"/>
      <c r="P42" s="312"/>
      <c r="Q42" s="312"/>
      <c r="R42" s="312"/>
      <c r="S42" s="312"/>
      <c r="T42" s="312"/>
      <c r="U42" s="312"/>
      <c r="V42" s="312"/>
      <c r="W42" s="312"/>
      <c r="X42" s="312"/>
      <c r="Y42" s="312"/>
      <c r="Z42" s="312"/>
      <c r="AA42" s="312"/>
      <c r="AB42" s="313"/>
    </row>
    <row r="43" spans="1:28" ht="30">
      <c r="A43" s="300" t="s">
        <v>88</v>
      </c>
      <c r="B43" s="301"/>
      <c r="C43" s="301"/>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2"/>
    </row>
    <row r="44" spans="1:28" ht="15.6" customHeight="1">
      <c r="A44" s="39" t="s">
        <v>3</v>
      </c>
      <c r="B44" s="303" t="s">
        <v>55</v>
      </c>
      <c r="C44" s="303"/>
      <c r="D44" s="303"/>
      <c r="E44" s="303"/>
      <c r="F44" s="303"/>
      <c r="G44" s="303"/>
      <c r="H44" s="303"/>
      <c r="I44" s="303"/>
      <c r="J44" s="303"/>
      <c r="K44" s="303"/>
      <c r="L44" s="303"/>
      <c r="M44" s="303"/>
      <c r="N44" s="303"/>
      <c r="O44" s="303"/>
      <c r="P44" s="303"/>
      <c r="Q44" s="303"/>
      <c r="R44" s="303"/>
      <c r="S44" s="303"/>
      <c r="T44" s="303"/>
      <c r="U44" s="303"/>
      <c r="V44" s="303"/>
      <c r="W44" s="303"/>
      <c r="X44" s="303"/>
      <c r="Y44" s="303"/>
      <c r="Z44" s="303"/>
      <c r="AA44" s="303"/>
      <c r="AB44" s="304"/>
    </row>
    <row r="45" spans="1:28" ht="13.2" customHeight="1">
      <c r="A45" s="39" t="s">
        <v>5</v>
      </c>
      <c r="B45" s="303" t="s">
        <v>58</v>
      </c>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4"/>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317"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317"/>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311" t="s">
        <v>89</v>
      </c>
      <c r="B50" s="308"/>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8"/>
      <c r="AA50" s="308"/>
      <c r="AB50" s="309"/>
    </row>
    <row r="51" spans="1:28" ht="15.6" customHeight="1">
      <c r="A51" s="310" t="s">
        <v>81</v>
      </c>
      <c r="B51" s="310"/>
      <c r="C51" s="310"/>
      <c r="D51" s="310"/>
      <c r="E51" s="310"/>
      <c r="F51" s="310"/>
      <c r="G51" s="310"/>
      <c r="H51" s="310"/>
      <c r="I51" s="310"/>
      <c r="J51" s="310"/>
      <c r="K51" s="310"/>
      <c r="L51" s="310"/>
      <c r="M51" s="310"/>
      <c r="N51" s="310"/>
      <c r="O51" s="310"/>
      <c r="P51" s="310"/>
      <c r="Q51" s="310"/>
      <c r="R51" s="310"/>
      <c r="S51" s="310"/>
      <c r="T51" s="310"/>
      <c r="U51" s="310"/>
      <c r="V51" s="310"/>
      <c r="W51" s="310"/>
      <c r="X51" s="310"/>
      <c r="Y51" s="310"/>
      <c r="Z51" s="310"/>
      <c r="AA51" s="310"/>
      <c r="AB51" s="310"/>
    </row>
    <row r="52" spans="1:28" s="58" customFormat="1" ht="7.8">
      <c r="A52" s="297" t="s">
        <v>1</v>
      </c>
      <c r="B52" s="298"/>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9"/>
    </row>
    <row r="53" spans="1:28" ht="30">
      <c r="A53" s="300" t="s">
        <v>90</v>
      </c>
      <c r="B53" s="301"/>
      <c r="C53" s="301"/>
      <c r="D53" s="301"/>
      <c r="E53" s="301"/>
      <c r="F53" s="301"/>
      <c r="G53" s="301"/>
      <c r="H53" s="301"/>
      <c r="I53" s="301"/>
      <c r="J53" s="301"/>
      <c r="K53" s="301"/>
      <c r="L53" s="301"/>
      <c r="M53" s="301"/>
      <c r="N53" s="301"/>
      <c r="O53" s="301"/>
      <c r="P53" s="301"/>
      <c r="Q53" s="301"/>
      <c r="R53" s="301"/>
      <c r="S53" s="301"/>
      <c r="T53" s="301"/>
      <c r="U53" s="301"/>
      <c r="V53" s="301"/>
      <c r="W53" s="301"/>
      <c r="X53" s="301"/>
      <c r="Y53" s="301"/>
      <c r="Z53" s="301"/>
      <c r="AA53" s="301"/>
      <c r="AB53" s="302"/>
    </row>
    <row r="54" spans="1:28" ht="15.6" customHeight="1">
      <c r="A54" s="39" t="s">
        <v>3</v>
      </c>
      <c r="B54" s="303" t="s">
        <v>55</v>
      </c>
      <c r="C54" s="303"/>
      <c r="D54" s="303"/>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4"/>
    </row>
    <row r="55" spans="1:28" ht="15.6" customHeight="1">
      <c r="A55" s="39" t="s">
        <v>5</v>
      </c>
      <c r="B55" s="303" t="s">
        <v>58</v>
      </c>
      <c r="C55" s="303"/>
      <c r="D55" s="303"/>
      <c r="E55" s="303"/>
      <c r="F55" s="303"/>
      <c r="G55" s="303"/>
      <c r="H55" s="303"/>
      <c r="I55" s="303"/>
      <c r="J55" s="303"/>
      <c r="K55" s="303"/>
      <c r="L55" s="303"/>
      <c r="M55" s="303"/>
      <c r="N55" s="303"/>
      <c r="O55" s="303"/>
      <c r="P55" s="303"/>
      <c r="Q55" s="303"/>
      <c r="R55" s="303"/>
      <c r="S55" s="303"/>
      <c r="T55" s="303"/>
      <c r="U55" s="303"/>
      <c r="V55" s="303"/>
      <c r="W55" s="303"/>
      <c r="X55" s="303"/>
      <c r="Y55" s="303"/>
      <c r="Z55" s="303"/>
      <c r="AA55" s="303"/>
      <c r="AB55" s="304"/>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317"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317"/>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311" t="s">
        <v>91</v>
      </c>
      <c r="B60" s="308"/>
      <c r="C60" s="308"/>
      <c r="D60" s="308"/>
      <c r="E60" s="308"/>
      <c r="F60" s="308"/>
      <c r="G60" s="308"/>
      <c r="H60" s="308"/>
      <c r="I60" s="308"/>
      <c r="J60" s="308"/>
      <c r="K60" s="308"/>
      <c r="L60" s="308"/>
      <c r="M60" s="308"/>
      <c r="N60" s="308"/>
      <c r="O60" s="308"/>
      <c r="P60" s="308"/>
      <c r="Q60" s="308"/>
      <c r="R60" s="308"/>
      <c r="S60" s="308"/>
      <c r="T60" s="308"/>
      <c r="U60" s="308"/>
      <c r="V60" s="308"/>
      <c r="W60" s="308"/>
      <c r="X60" s="308"/>
      <c r="Y60" s="308"/>
      <c r="Z60" s="308"/>
      <c r="AA60" s="308"/>
      <c r="AB60" s="309"/>
    </row>
    <row r="61" spans="1:28" ht="15.6" customHeight="1">
      <c r="A61" s="310" t="s">
        <v>81</v>
      </c>
      <c r="B61" s="310"/>
      <c r="C61" s="310"/>
      <c r="D61" s="310"/>
      <c r="E61" s="310"/>
      <c r="F61" s="310"/>
      <c r="G61" s="310"/>
      <c r="H61" s="310"/>
      <c r="I61" s="310"/>
      <c r="J61" s="310"/>
      <c r="K61" s="310"/>
      <c r="L61" s="310"/>
      <c r="M61" s="310"/>
      <c r="N61" s="310"/>
      <c r="O61" s="310"/>
      <c r="P61" s="310"/>
      <c r="Q61" s="310"/>
      <c r="R61" s="310"/>
      <c r="S61" s="310"/>
      <c r="T61" s="310"/>
      <c r="U61" s="310"/>
      <c r="V61" s="310"/>
      <c r="W61" s="310"/>
      <c r="X61" s="310"/>
      <c r="Y61" s="310"/>
      <c r="Z61" s="310"/>
      <c r="AA61" s="310"/>
      <c r="AB61" s="310"/>
    </row>
    <row r="62" spans="1:28" s="58" customFormat="1" ht="7.8">
      <c r="A62" s="297" t="s">
        <v>1</v>
      </c>
      <c r="B62" s="298"/>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9"/>
    </row>
    <row r="63" spans="1:28" ht="30">
      <c r="A63" s="300" t="s">
        <v>92</v>
      </c>
      <c r="B63" s="301"/>
      <c r="C63" s="301"/>
      <c r="D63" s="301"/>
      <c r="E63" s="301"/>
      <c r="F63" s="301"/>
      <c r="G63" s="301"/>
      <c r="H63" s="301"/>
      <c r="I63" s="301"/>
      <c r="J63" s="301"/>
      <c r="K63" s="301"/>
      <c r="L63" s="301"/>
      <c r="M63" s="301"/>
      <c r="N63" s="301"/>
      <c r="O63" s="301"/>
      <c r="P63" s="301"/>
      <c r="Q63" s="301"/>
      <c r="R63" s="301"/>
      <c r="S63" s="301"/>
      <c r="T63" s="301"/>
      <c r="U63" s="301"/>
      <c r="V63" s="301"/>
      <c r="W63" s="301"/>
      <c r="X63" s="301"/>
      <c r="Y63" s="301"/>
      <c r="Z63" s="301"/>
      <c r="AA63" s="301"/>
      <c r="AB63" s="302"/>
    </row>
    <row r="64" spans="1:28" ht="15.6" customHeight="1">
      <c r="A64" s="39" t="s">
        <v>3</v>
      </c>
      <c r="B64" s="303" t="s">
        <v>55</v>
      </c>
      <c r="C64" s="303"/>
      <c r="D64" s="303"/>
      <c r="E64" s="303"/>
      <c r="F64" s="303"/>
      <c r="G64" s="303"/>
      <c r="H64" s="303"/>
      <c r="I64" s="303"/>
      <c r="J64" s="303"/>
      <c r="K64" s="303"/>
      <c r="L64" s="303"/>
      <c r="M64" s="303"/>
      <c r="N64" s="303"/>
      <c r="O64" s="303"/>
      <c r="P64" s="303"/>
      <c r="Q64" s="303"/>
      <c r="R64" s="303"/>
      <c r="S64" s="303"/>
      <c r="T64" s="303"/>
      <c r="U64" s="303"/>
      <c r="V64" s="303"/>
      <c r="W64" s="303"/>
      <c r="X64" s="303"/>
      <c r="Y64" s="303"/>
      <c r="Z64" s="303"/>
      <c r="AA64" s="303"/>
      <c r="AB64" s="304"/>
    </row>
    <row r="65" spans="1:28" ht="15.6" customHeight="1">
      <c r="A65" s="39" t="s">
        <v>5</v>
      </c>
      <c r="B65" s="303" t="s">
        <v>58</v>
      </c>
      <c r="C65" s="303"/>
      <c r="D65" s="303"/>
      <c r="E65" s="303"/>
      <c r="F65" s="303"/>
      <c r="G65" s="303"/>
      <c r="H65" s="303"/>
      <c r="I65" s="303"/>
      <c r="J65" s="303"/>
      <c r="K65" s="303"/>
      <c r="L65" s="303"/>
      <c r="M65" s="303"/>
      <c r="N65" s="303"/>
      <c r="O65" s="303"/>
      <c r="P65" s="303"/>
      <c r="Q65" s="303"/>
      <c r="R65" s="303"/>
      <c r="S65" s="303"/>
      <c r="T65" s="303"/>
      <c r="U65" s="303"/>
      <c r="V65" s="303"/>
      <c r="W65" s="303"/>
      <c r="X65" s="303"/>
      <c r="Y65" s="303"/>
      <c r="Z65" s="303"/>
      <c r="AA65" s="303"/>
      <c r="AB65" s="304"/>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317"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317"/>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318" t="s">
        <v>93</v>
      </c>
      <c r="B70" s="318"/>
      <c r="C70" s="318"/>
      <c r="D70" s="318"/>
      <c r="E70" s="318"/>
      <c r="F70" s="318"/>
      <c r="G70" s="318"/>
      <c r="H70" s="318"/>
      <c r="I70" s="318"/>
      <c r="J70" s="318"/>
      <c r="K70" s="318"/>
      <c r="L70" s="318"/>
      <c r="M70" s="318"/>
      <c r="N70" s="318"/>
      <c r="O70" s="318"/>
      <c r="P70" s="318"/>
      <c r="Q70" s="318"/>
      <c r="R70" s="318"/>
      <c r="S70" s="318"/>
      <c r="T70" s="318"/>
      <c r="U70" s="318"/>
      <c r="V70" s="318"/>
      <c r="W70" s="318"/>
      <c r="X70" s="318"/>
      <c r="Y70" s="318"/>
      <c r="Z70" s="318"/>
      <c r="AA70" s="318"/>
      <c r="AB70" s="318"/>
    </row>
    <row r="71" spans="1:28" ht="15.6" customHeight="1">
      <c r="A71" s="310" t="s">
        <v>81</v>
      </c>
      <c r="B71" s="310"/>
      <c r="C71" s="310"/>
      <c r="D71" s="310"/>
      <c r="E71" s="310"/>
      <c r="F71" s="310"/>
      <c r="G71" s="310"/>
      <c r="H71" s="310"/>
      <c r="I71" s="310"/>
      <c r="J71" s="310"/>
      <c r="K71" s="310"/>
      <c r="L71" s="310"/>
      <c r="M71" s="310"/>
      <c r="N71" s="310"/>
      <c r="O71" s="310"/>
      <c r="P71" s="310"/>
      <c r="Q71" s="310"/>
      <c r="R71" s="310"/>
      <c r="S71" s="310"/>
      <c r="T71" s="310"/>
      <c r="U71" s="310"/>
      <c r="V71" s="310"/>
      <c r="W71" s="310"/>
      <c r="X71" s="310"/>
      <c r="Y71" s="310"/>
      <c r="Z71" s="310"/>
      <c r="AA71" s="310"/>
      <c r="AB71" s="310"/>
    </row>
    <row r="72" spans="1:28" s="58" customFormat="1" ht="7.8">
      <c r="A72" s="297" t="s">
        <v>1</v>
      </c>
      <c r="B72" s="298"/>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c r="AA72" s="298"/>
      <c r="AB72" s="299"/>
    </row>
    <row r="73" spans="1:28" ht="30">
      <c r="A73" s="300" t="s">
        <v>94</v>
      </c>
      <c r="B73" s="301"/>
      <c r="C73" s="301"/>
      <c r="D73" s="301"/>
      <c r="E73" s="301"/>
      <c r="F73" s="301"/>
      <c r="G73" s="301"/>
      <c r="H73" s="301"/>
      <c r="I73" s="301"/>
      <c r="J73" s="301"/>
      <c r="K73" s="301"/>
      <c r="L73" s="301"/>
      <c r="M73" s="301"/>
      <c r="N73" s="301"/>
      <c r="O73" s="301"/>
      <c r="P73" s="301"/>
      <c r="Q73" s="301"/>
      <c r="R73" s="301"/>
      <c r="S73" s="301"/>
      <c r="T73" s="301"/>
      <c r="U73" s="301"/>
      <c r="V73" s="301"/>
      <c r="W73" s="301"/>
      <c r="X73" s="301"/>
      <c r="Y73" s="301"/>
      <c r="Z73" s="301"/>
      <c r="AA73" s="301"/>
      <c r="AB73" s="302"/>
    </row>
    <row r="74" spans="1:28" ht="15.6" customHeight="1">
      <c r="A74" s="39" t="s">
        <v>3</v>
      </c>
      <c r="B74" s="303" t="s">
        <v>55</v>
      </c>
      <c r="C74" s="303"/>
      <c r="D74" s="303"/>
      <c r="E74" s="303"/>
      <c r="F74" s="303"/>
      <c r="G74" s="303"/>
      <c r="H74" s="303"/>
      <c r="I74" s="303"/>
      <c r="J74" s="303"/>
      <c r="K74" s="303"/>
      <c r="L74" s="303"/>
      <c r="M74" s="303"/>
      <c r="N74" s="303"/>
      <c r="O74" s="303"/>
      <c r="P74" s="303"/>
      <c r="Q74" s="303"/>
      <c r="R74" s="303"/>
      <c r="S74" s="303"/>
      <c r="T74" s="303"/>
      <c r="U74" s="303"/>
      <c r="V74" s="303"/>
      <c r="W74" s="303"/>
      <c r="X74" s="303"/>
      <c r="Y74" s="303"/>
      <c r="Z74" s="303"/>
      <c r="AA74" s="303"/>
      <c r="AB74" s="304"/>
    </row>
    <row r="75" spans="1:28" ht="15.6" customHeight="1">
      <c r="A75" s="39" t="s">
        <v>5</v>
      </c>
      <c r="B75" s="303" t="s">
        <v>58</v>
      </c>
      <c r="C75" s="303"/>
      <c r="D75" s="303"/>
      <c r="E75" s="303"/>
      <c r="F75" s="303"/>
      <c r="G75" s="303"/>
      <c r="H75" s="303"/>
      <c r="I75" s="303"/>
      <c r="J75" s="303"/>
      <c r="K75" s="303"/>
      <c r="L75" s="303"/>
      <c r="M75" s="303"/>
      <c r="N75" s="303"/>
      <c r="O75" s="303"/>
      <c r="P75" s="303"/>
      <c r="Q75" s="303"/>
      <c r="R75" s="303"/>
      <c r="S75" s="303"/>
      <c r="T75" s="303"/>
      <c r="U75" s="303"/>
      <c r="V75" s="303"/>
      <c r="W75" s="303"/>
      <c r="X75" s="303"/>
      <c r="Y75" s="303"/>
      <c r="Z75" s="303"/>
      <c r="AA75" s="303"/>
      <c r="AB75" s="304"/>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317"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317"/>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314" t="s">
        <v>95</v>
      </c>
      <c r="B80" s="315"/>
      <c r="C80" s="315"/>
      <c r="D80" s="315"/>
      <c r="E80" s="315"/>
      <c r="F80" s="315"/>
      <c r="G80" s="315"/>
      <c r="H80" s="315"/>
      <c r="I80" s="315"/>
      <c r="J80" s="315"/>
      <c r="K80" s="315"/>
      <c r="L80" s="315"/>
      <c r="M80" s="315"/>
      <c r="N80" s="315"/>
      <c r="O80" s="315"/>
      <c r="P80" s="315"/>
      <c r="Q80" s="315"/>
      <c r="R80" s="315"/>
      <c r="S80" s="315"/>
      <c r="T80" s="315"/>
      <c r="U80" s="315"/>
      <c r="V80" s="315"/>
      <c r="W80" s="315"/>
      <c r="X80" s="315"/>
      <c r="Y80" s="315"/>
      <c r="Z80" s="315"/>
      <c r="AA80" s="315"/>
      <c r="AB80" s="316"/>
    </row>
  </sheetData>
  <mergeCells count="56">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 ref="A60:AB60"/>
    <mergeCell ref="A61:AB61"/>
    <mergeCell ref="A62:AB62"/>
    <mergeCell ref="A63:AB63"/>
    <mergeCell ref="B64:AB64"/>
    <mergeCell ref="A51:AB51"/>
    <mergeCell ref="A52:AB52"/>
    <mergeCell ref="A53:AB53"/>
    <mergeCell ref="B54:AB54"/>
    <mergeCell ref="B55:AB55"/>
    <mergeCell ref="A42:AB42"/>
    <mergeCell ref="A43:AB43"/>
    <mergeCell ref="B44:AB44"/>
    <mergeCell ref="B45:AB45"/>
    <mergeCell ref="A50:AB50"/>
    <mergeCell ref="A33:AB33"/>
    <mergeCell ref="B34:AB34"/>
    <mergeCell ref="B35:AB35"/>
    <mergeCell ref="A40:AB40"/>
    <mergeCell ref="A41:AB41"/>
    <mergeCell ref="B24:AB24"/>
    <mergeCell ref="B25:AB25"/>
    <mergeCell ref="A30:AB30"/>
    <mergeCell ref="A31:AB31"/>
    <mergeCell ref="A32:AB32"/>
    <mergeCell ref="B15:AB15"/>
    <mergeCell ref="A20:AB20"/>
    <mergeCell ref="A21:AB21"/>
    <mergeCell ref="A22:AB22"/>
    <mergeCell ref="A23:AB23"/>
    <mergeCell ref="A10:AB10"/>
    <mergeCell ref="A11:AB11"/>
    <mergeCell ref="A12:AB12"/>
    <mergeCell ref="A13:AB13"/>
    <mergeCell ref="B14:AB14"/>
    <mergeCell ref="A1:AB1"/>
    <mergeCell ref="A2:AB2"/>
    <mergeCell ref="B3:AB3"/>
    <mergeCell ref="B4:AB4"/>
    <mergeCell ref="B5:AB5"/>
  </mergeCells>
  <phoneticPr fontId="40" type="noConversion"/>
  <printOptions horizontalCentered="1" verticalCentered="1"/>
  <pageMargins left="0.196850393700787" right="0.196850393700787" top="0.196850393700787" bottom="0.196850393700787" header="0" footer="0"/>
  <pageSetup paperSize="9"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399" t="s">
        <v>187</v>
      </c>
      <c r="B2" s="399"/>
      <c r="C2" s="399"/>
      <c r="D2" s="399"/>
      <c r="E2" s="399"/>
      <c r="F2" s="399"/>
      <c r="G2" s="399"/>
      <c r="H2" s="399"/>
      <c r="I2" s="399"/>
      <c r="J2" s="399"/>
      <c r="K2" s="399"/>
      <c r="L2" s="399"/>
      <c r="M2" s="399"/>
      <c r="N2" s="399"/>
      <c r="O2" s="399"/>
      <c r="P2" s="399"/>
      <c r="Q2" s="399"/>
      <c r="R2" s="399"/>
      <c r="S2" s="399"/>
    </row>
    <row r="3" spans="1:19" ht="62.25" customHeight="1"/>
    <row r="4" spans="1:19" s="58" customFormat="1" ht="7.8">
      <c r="A4" s="400" t="s">
        <v>1</v>
      </c>
      <c r="B4" s="401"/>
      <c r="C4" s="401"/>
      <c r="D4" s="401"/>
      <c r="E4" s="401"/>
      <c r="F4" s="401"/>
      <c r="G4" s="401"/>
      <c r="H4" s="401"/>
      <c r="I4" s="401"/>
      <c r="J4" s="401"/>
      <c r="K4" s="401"/>
      <c r="L4" s="401"/>
      <c r="M4" s="401"/>
      <c r="N4" s="401"/>
      <c r="O4" s="401"/>
      <c r="P4" s="401"/>
      <c r="Q4" s="401"/>
      <c r="R4" s="401"/>
      <c r="S4" s="402"/>
    </row>
    <row r="5" spans="1:19" ht="28.2" customHeight="1">
      <c r="A5" s="300" t="s">
        <v>188</v>
      </c>
      <c r="B5" s="301"/>
      <c r="C5" s="301"/>
      <c r="D5" s="301"/>
      <c r="E5" s="301"/>
      <c r="F5" s="301"/>
      <c r="G5" s="301"/>
      <c r="H5" s="301"/>
      <c r="I5" s="301"/>
      <c r="J5" s="301"/>
      <c r="K5" s="301"/>
      <c r="L5" s="301"/>
      <c r="M5" s="301"/>
      <c r="N5" s="301"/>
      <c r="O5" s="301"/>
      <c r="P5" s="301"/>
      <c r="Q5" s="301"/>
      <c r="R5" s="301"/>
      <c r="S5" s="302"/>
    </row>
    <row r="6" spans="1:19" ht="15.6" customHeight="1">
      <c r="A6" s="39" t="s">
        <v>3</v>
      </c>
      <c r="B6" s="305" t="s">
        <v>4</v>
      </c>
      <c r="C6" s="303"/>
      <c r="D6" s="303"/>
      <c r="E6" s="303"/>
      <c r="F6" s="303"/>
      <c r="G6" s="303"/>
      <c r="H6" s="303"/>
      <c r="I6" s="303"/>
      <c r="J6" s="303"/>
      <c r="K6" s="303"/>
      <c r="L6" s="303"/>
      <c r="M6" s="303"/>
      <c r="N6" s="303"/>
      <c r="O6" s="303"/>
      <c r="P6" s="303"/>
      <c r="Q6" s="303"/>
      <c r="R6" s="303"/>
      <c r="S6" s="304"/>
    </row>
    <row r="7" spans="1:19" ht="48" customHeight="1">
      <c r="A7" s="39" t="s">
        <v>56</v>
      </c>
      <c r="B7" s="403" t="s">
        <v>189</v>
      </c>
      <c r="C7" s="404"/>
      <c r="D7" s="404"/>
      <c r="E7" s="404"/>
      <c r="F7" s="404"/>
      <c r="G7" s="404"/>
      <c r="H7" s="404"/>
      <c r="I7" s="404"/>
      <c r="J7" s="404"/>
      <c r="K7" s="404"/>
      <c r="L7" s="404"/>
      <c r="M7" s="404"/>
      <c r="N7" s="404"/>
      <c r="O7" s="404"/>
      <c r="P7" s="404"/>
      <c r="Q7" s="404"/>
      <c r="R7" s="404"/>
      <c r="S7" s="405"/>
    </row>
    <row r="8" spans="1:19" ht="45.6" customHeight="1">
      <c r="A8" s="39" t="s">
        <v>5</v>
      </c>
      <c r="B8" s="305" t="s">
        <v>6</v>
      </c>
      <c r="C8" s="303"/>
      <c r="D8" s="303"/>
      <c r="E8" s="303"/>
      <c r="F8" s="303"/>
      <c r="G8" s="303"/>
      <c r="H8" s="303"/>
      <c r="I8" s="303"/>
      <c r="J8" s="303"/>
      <c r="K8" s="303"/>
      <c r="L8" s="303"/>
      <c r="M8" s="303"/>
      <c r="N8" s="303"/>
      <c r="O8" s="303"/>
      <c r="P8" s="303"/>
      <c r="Q8" s="303"/>
      <c r="R8" s="303"/>
      <c r="S8" s="304"/>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317"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317"/>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406" t="s">
        <v>190</v>
      </c>
      <c r="B15" s="407"/>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408" t="s">
        <v>31</v>
      </c>
      <c r="E16" s="408"/>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409" t="s">
        <v>191</v>
      </c>
      <c r="B18" s="360"/>
      <c r="C18" s="360"/>
      <c r="D18" s="360"/>
      <c r="E18" s="360"/>
      <c r="F18" s="360"/>
      <c r="G18" s="360"/>
      <c r="H18" s="360"/>
      <c r="I18" s="360"/>
      <c r="J18" s="360"/>
      <c r="K18" s="360"/>
      <c r="L18" s="360"/>
      <c r="M18" s="360"/>
      <c r="N18" s="360"/>
      <c r="O18" s="360"/>
      <c r="P18" s="360"/>
      <c r="Q18" s="360"/>
      <c r="R18" s="360"/>
      <c r="S18" s="361"/>
    </row>
    <row r="19" spans="1:19">
      <c r="A19" s="323" t="s">
        <v>0</v>
      </c>
      <c r="B19" s="323"/>
      <c r="C19" s="323"/>
      <c r="D19" s="323"/>
      <c r="E19" s="323"/>
      <c r="F19" s="323"/>
      <c r="G19" s="323"/>
      <c r="H19" s="323"/>
      <c r="I19" s="323"/>
      <c r="J19" s="323"/>
      <c r="K19" s="323"/>
      <c r="L19" s="323"/>
      <c r="M19" s="323"/>
      <c r="N19" s="323"/>
      <c r="O19" s="323"/>
      <c r="P19" s="323"/>
      <c r="Q19" s="323"/>
      <c r="R19" s="323"/>
      <c r="S19" s="323"/>
    </row>
    <row r="20" spans="1:19" s="58" customFormat="1" ht="7.8">
      <c r="A20" s="400" t="s">
        <v>1</v>
      </c>
      <c r="B20" s="401"/>
      <c r="C20" s="401"/>
      <c r="D20" s="401"/>
      <c r="E20" s="401"/>
      <c r="F20" s="401"/>
      <c r="G20" s="401"/>
      <c r="H20" s="401"/>
      <c r="I20" s="401"/>
      <c r="J20" s="401"/>
      <c r="K20" s="401"/>
      <c r="L20" s="401"/>
      <c r="M20" s="401"/>
      <c r="N20" s="401"/>
      <c r="O20" s="401"/>
      <c r="P20" s="401"/>
      <c r="Q20" s="401"/>
      <c r="R20" s="401"/>
      <c r="S20" s="402"/>
    </row>
    <row r="21" spans="1:19" ht="30">
      <c r="A21" s="300" t="s">
        <v>2</v>
      </c>
      <c r="B21" s="301"/>
      <c r="C21" s="301"/>
      <c r="D21" s="301"/>
      <c r="E21" s="301"/>
      <c r="F21" s="301"/>
      <c r="G21" s="301"/>
      <c r="H21" s="301"/>
      <c r="I21" s="301"/>
      <c r="J21" s="301"/>
      <c r="K21" s="301"/>
      <c r="L21" s="301"/>
      <c r="M21" s="301"/>
      <c r="N21" s="301"/>
      <c r="O21" s="301"/>
      <c r="P21" s="301"/>
      <c r="Q21" s="301"/>
      <c r="R21" s="301"/>
      <c r="S21" s="302"/>
    </row>
    <row r="22" spans="1:19" ht="13.95" customHeight="1">
      <c r="A22" s="39" t="s">
        <v>3</v>
      </c>
      <c r="B22" s="305" t="s">
        <v>4</v>
      </c>
      <c r="C22" s="303"/>
      <c r="D22" s="303"/>
      <c r="E22" s="303"/>
      <c r="F22" s="303"/>
      <c r="G22" s="303"/>
      <c r="H22" s="303"/>
      <c r="I22" s="303"/>
      <c r="J22" s="303"/>
      <c r="K22" s="303"/>
      <c r="L22" s="303"/>
      <c r="M22" s="303"/>
      <c r="N22" s="303"/>
      <c r="O22" s="303"/>
      <c r="P22" s="303"/>
      <c r="Q22" s="303"/>
      <c r="R22" s="303"/>
      <c r="S22" s="304"/>
    </row>
    <row r="23" spans="1:19" ht="45.6" customHeight="1">
      <c r="A23" s="39" t="s">
        <v>5</v>
      </c>
      <c r="B23" s="305" t="s">
        <v>6</v>
      </c>
      <c r="C23" s="303"/>
      <c r="D23" s="303"/>
      <c r="E23" s="303"/>
      <c r="F23" s="303"/>
      <c r="G23" s="303"/>
      <c r="H23" s="303"/>
      <c r="I23" s="303"/>
      <c r="J23" s="303"/>
      <c r="K23" s="303"/>
      <c r="L23" s="303"/>
      <c r="M23" s="303"/>
      <c r="N23" s="303"/>
      <c r="O23" s="303"/>
      <c r="P23" s="303"/>
      <c r="Q23" s="303"/>
      <c r="R23" s="303"/>
      <c r="S23" s="304"/>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317"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317"/>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408" t="s">
        <v>31</v>
      </c>
      <c r="E31" s="408"/>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359" t="s">
        <v>34</v>
      </c>
      <c r="B33" s="360"/>
      <c r="C33" s="360"/>
      <c r="D33" s="360"/>
      <c r="E33" s="360"/>
      <c r="F33" s="360"/>
      <c r="G33" s="360"/>
      <c r="H33" s="360"/>
      <c r="I33" s="360"/>
      <c r="J33" s="360"/>
      <c r="K33" s="360"/>
      <c r="L33" s="360"/>
      <c r="M33" s="360"/>
      <c r="N33" s="360"/>
      <c r="O33" s="360"/>
      <c r="P33" s="360"/>
      <c r="Q33" s="360"/>
      <c r="R33" s="360"/>
      <c r="S33" s="361"/>
    </row>
    <row r="34" spans="1:19">
      <c r="A34" s="323" t="s">
        <v>0</v>
      </c>
      <c r="B34" s="323"/>
      <c r="C34" s="323"/>
      <c r="D34" s="323"/>
      <c r="E34" s="323"/>
      <c r="F34" s="323"/>
      <c r="G34" s="323"/>
      <c r="H34" s="323"/>
      <c r="I34" s="323"/>
      <c r="J34" s="323"/>
      <c r="K34" s="323"/>
      <c r="L34" s="323"/>
      <c r="M34" s="323"/>
      <c r="N34" s="323"/>
      <c r="O34" s="323"/>
      <c r="P34" s="323"/>
      <c r="Q34" s="323"/>
      <c r="R34" s="323"/>
      <c r="S34" s="323"/>
    </row>
    <row r="35" spans="1:19" s="58" customFormat="1" ht="7.8">
      <c r="A35" s="400" t="s">
        <v>1</v>
      </c>
      <c r="B35" s="401"/>
      <c r="C35" s="401"/>
      <c r="D35" s="401"/>
      <c r="E35" s="401"/>
      <c r="F35" s="401"/>
      <c r="G35" s="401"/>
      <c r="H35" s="401"/>
      <c r="I35" s="401"/>
      <c r="J35" s="401"/>
      <c r="K35" s="401"/>
      <c r="L35" s="401"/>
      <c r="M35" s="401"/>
      <c r="N35" s="401"/>
      <c r="O35" s="401"/>
      <c r="P35" s="401"/>
      <c r="Q35" s="401"/>
      <c r="R35" s="401"/>
      <c r="S35" s="402"/>
    </row>
    <row r="36" spans="1:19" ht="30">
      <c r="A36" s="300" t="s">
        <v>35</v>
      </c>
      <c r="B36" s="301"/>
      <c r="C36" s="301"/>
      <c r="D36" s="301"/>
      <c r="E36" s="301"/>
      <c r="F36" s="301"/>
      <c r="G36" s="301"/>
      <c r="H36" s="301"/>
      <c r="I36" s="301"/>
      <c r="J36" s="301"/>
      <c r="K36" s="301"/>
      <c r="L36" s="301"/>
      <c r="M36" s="301"/>
      <c r="N36" s="301"/>
      <c r="O36" s="301"/>
      <c r="P36" s="301"/>
      <c r="Q36" s="301"/>
      <c r="R36" s="301"/>
      <c r="S36" s="302"/>
    </row>
    <row r="37" spans="1:19" ht="13.95" customHeight="1">
      <c r="A37" s="39" t="s">
        <v>3</v>
      </c>
      <c r="B37" s="305" t="s">
        <v>4</v>
      </c>
      <c r="C37" s="303"/>
      <c r="D37" s="303"/>
      <c r="E37" s="303"/>
      <c r="F37" s="303"/>
      <c r="G37" s="303"/>
      <c r="H37" s="303"/>
      <c r="I37" s="303"/>
      <c r="J37" s="303"/>
      <c r="K37" s="303"/>
      <c r="L37" s="303"/>
      <c r="M37" s="303"/>
      <c r="N37" s="303"/>
      <c r="O37" s="303"/>
      <c r="P37" s="303"/>
      <c r="Q37" s="303"/>
      <c r="R37" s="303"/>
      <c r="S37" s="304"/>
    </row>
    <row r="38" spans="1:19" ht="45.6" customHeight="1">
      <c r="A38" s="39" t="s">
        <v>5</v>
      </c>
      <c r="B38" s="305" t="s">
        <v>6</v>
      </c>
      <c r="C38" s="303"/>
      <c r="D38" s="303"/>
      <c r="E38" s="303"/>
      <c r="F38" s="303"/>
      <c r="G38" s="303"/>
      <c r="H38" s="303"/>
      <c r="I38" s="303"/>
      <c r="J38" s="303"/>
      <c r="K38" s="303"/>
      <c r="L38" s="303"/>
      <c r="M38" s="303"/>
      <c r="N38" s="303"/>
      <c r="O38" s="303"/>
      <c r="P38" s="303"/>
      <c r="Q38" s="303"/>
      <c r="R38" s="303"/>
      <c r="S38" s="304"/>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317"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317"/>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408" t="s">
        <v>31</v>
      </c>
      <c r="E46" s="408"/>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359" t="s">
        <v>36</v>
      </c>
      <c r="B48" s="360"/>
      <c r="C48" s="360"/>
      <c r="D48" s="360"/>
      <c r="E48" s="360"/>
      <c r="F48" s="360"/>
      <c r="G48" s="360"/>
      <c r="H48" s="360"/>
      <c r="I48" s="360"/>
      <c r="J48" s="360"/>
      <c r="K48" s="360"/>
      <c r="L48" s="360"/>
      <c r="M48" s="360"/>
      <c r="N48" s="360"/>
      <c r="O48" s="360"/>
      <c r="P48" s="360"/>
      <c r="Q48" s="360"/>
      <c r="R48" s="360"/>
      <c r="S48" s="361"/>
    </row>
    <row r="49" spans="1:19">
      <c r="A49" s="323" t="s">
        <v>0</v>
      </c>
      <c r="B49" s="323"/>
      <c r="C49" s="323"/>
      <c r="D49" s="323"/>
      <c r="E49" s="323"/>
      <c r="F49" s="323"/>
      <c r="G49" s="323"/>
      <c r="H49" s="323"/>
      <c r="I49" s="323"/>
      <c r="J49" s="323"/>
      <c r="K49" s="323"/>
      <c r="L49" s="323"/>
      <c r="M49" s="323"/>
      <c r="N49" s="323"/>
      <c r="O49" s="323"/>
      <c r="P49" s="323"/>
      <c r="Q49" s="323"/>
      <c r="R49" s="323"/>
      <c r="S49" s="323"/>
    </row>
    <row r="50" spans="1:19" s="58" customFormat="1" ht="7.8">
      <c r="A50" s="400" t="s">
        <v>1</v>
      </c>
      <c r="B50" s="401"/>
      <c r="C50" s="401"/>
      <c r="D50" s="401"/>
      <c r="E50" s="401"/>
      <c r="F50" s="401"/>
      <c r="G50" s="401"/>
      <c r="H50" s="401"/>
      <c r="I50" s="401"/>
      <c r="J50" s="401"/>
      <c r="K50" s="401"/>
      <c r="L50" s="401"/>
      <c r="M50" s="401"/>
      <c r="N50" s="401"/>
      <c r="O50" s="401"/>
      <c r="P50" s="401"/>
      <c r="Q50" s="401"/>
      <c r="R50" s="401"/>
      <c r="S50" s="402"/>
    </row>
    <row r="51" spans="1:19" ht="30">
      <c r="A51" s="300" t="s">
        <v>37</v>
      </c>
      <c r="B51" s="301"/>
      <c r="C51" s="301"/>
      <c r="D51" s="301"/>
      <c r="E51" s="301"/>
      <c r="F51" s="301"/>
      <c r="G51" s="301"/>
      <c r="H51" s="301"/>
      <c r="I51" s="301"/>
      <c r="J51" s="301"/>
      <c r="K51" s="301"/>
      <c r="L51" s="301"/>
      <c r="M51" s="301"/>
      <c r="N51" s="301"/>
      <c r="O51" s="301"/>
      <c r="P51" s="301"/>
      <c r="Q51" s="301"/>
      <c r="R51" s="301"/>
      <c r="S51" s="302"/>
    </row>
    <row r="52" spans="1:19" ht="13.95" customHeight="1">
      <c r="A52" s="39" t="s">
        <v>3</v>
      </c>
      <c r="B52" s="305" t="s">
        <v>4</v>
      </c>
      <c r="C52" s="303"/>
      <c r="D52" s="303"/>
      <c r="E52" s="303"/>
      <c r="F52" s="303"/>
      <c r="G52" s="303"/>
      <c r="H52" s="303"/>
      <c r="I52" s="303"/>
      <c r="J52" s="303"/>
      <c r="K52" s="303"/>
      <c r="L52" s="303"/>
      <c r="M52" s="303"/>
      <c r="N52" s="303"/>
      <c r="O52" s="303"/>
      <c r="P52" s="303"/>
      <c r="Q52" s="303"/>
      <c r="R52" s="303"/>
      <c r="S52" s="304"/>
    </row>
    <row r="53" spans="1:19" ht="45.6" customHeight="1">
      <c r="A53" s="39" t="s">
        <v>5</v>
      </c>
      <c r="B53" s="305" t="s">
        <v>6</v>
      </c>
      <c r="C53" s="303"/>
      <c r="D53" s="303"/>
      <c r="E53" s="303"/>
      <c r="F53" s="303"/>
      <c r="G53" s="303"/>
      <c r="H53" s="303"/>
      <c r="I53" s="303"/>
      <c r="J53" s="303"/>
      <c r="K53" s="303"/>
      <c r="L53" s="303"/>
      <c r="M53" s="303"/>
      <c r="N53" s="303"/>
      <c r="O53" s="303"/>
      <c r="P53" s="303"/>
      <c r="Q53" s="303"/>
      <c r="R53" s="303"/>
      <c r="S53" s="304"/>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317"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317"/>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408" t="s">
        <v>31</v>
      </c>
      <c r="E61" s="408"/>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359" t="s">
        <v>38</v>
      </c>
      <c r="B63" s="360"/>
      <c r="C63" s="360"/>
      <c r="D63" s="360"/>
      <c r="E63" s="360"/>
      <c r="F63" s="360"/>
      <c r="G63" s="360"/>
      <c r="H63" s="360"/>
      <c r="I63" s="360"/>
      <c r="J63" s="360"/>
      <c r="K63" s="360"/>
      <c r="L63" s="360"/>
      <c r="M63" s="360"/>
      <c r="N63" s="360"/>
      <c r="O63" s="360"/>
      <c r="P63" s="360"/>
      <c r="Q63" s="360"/>
      <c r="R63" s="360"/>
      <c r="S63" s="361"/>
    </row>
    <row r="64" spans="1:19" ht="10.95" customHeight="1">
      <c r="A64" s="410" t="s">
        <v>0</v>
      </c>
      <c r="B64" s="410"/>
      <c r="C64" s="410"/>
      <c r="D64" s="410"/>
      <c r="E64" s="410"/>
      <c r="F64" s="410"/>
      <c r="G64" s="410"/>
      <c r="H64" s="410"/>
      <c r="I64" s="410"/>
      <c r="J64" s="410"/>
      <c r="K64" s="410"/>
      <c r="L64" s="410"/>
      <c r="M64" s="410"/>
      <c r="N64" s="410"/>
      <c r="O64" s="410"/>
      <c r="P64" s="410"/>
      <c r="Q64" s="410"/>
      <c r="R64" s="410"/>
      <c r="S64" s="410"/>
    </row>
    <row r="65" spans="1:19" s="58" customFormat="1" ht="7.8">
      <c r="A65" s="400" t="s">
        <v>1</v>
      </c>
      <c r="B65" s="401"/>
      <c r="C65" s="401"/>
      <c r="D65" s="401"/>
      <c r="E65" s="401"/>
      <c r="F65" s="401"/>
      <c r="G65" s="401"/>
      <c r="H65" s="401"/>
      <c r="I65" s="401"/>
      <c r="J65" s="401"/>
      <c r="K65" s="401"/>
      <c r="L65" s="401"/>
      <c r="M65" s="401"/>
      <c r="N65" s="401"/>
      <c r="O65" s="401"/>
      <c r="P65" s="401"/>
      <c r="Q65" s="401"/>
      <c r="R65" s="401"/>
      <c r="S65" s="402"/>
    </row>
    <row r="66" spans="1:19" ht="30">
      <c r="A66" s="300" t="s">
        <v>39</v>
      </c>
      <c r="B66" s="301"/>
      <c r="C66" s="301"/>
      <c r="D66" s="301"/>
      <c r="E66" s="301"/>
      <c r="F66" s="301"/>
      <c r="G66" s="301"/>
      <c r="H66" s="301"/>
      <c r="I66" s="301"/>
      <c r="J66" s="301"/>
      <c r="K66" s="301"/>
      <c r="L66" s="301"/>
      <c r="M66" s="301"/>
      <c r="N66" s="301"/>
      <c r="O66" s="301"/>
      <c r="P66" s="301"/>
      <c r="Q66" s="301"/>
      <c r="R66" s="301"/>
      <c r="S66" s="302"/>
    </row>
    <row r="67" spans="1:19" ht="13.95" customHeight="1">
      <c r="A67" s="39" t="s">
        <v>3</v>
      </c>
      <c r="B67" s="305" t="s">
        <v>4</v>
      </c>
      <c r="C67" s="303"/>
      <c r="D67" s="303"/>
      <c r="E67" s="303"/>
      <c r="F67" s="303"/>
      <c r="G67" s="303"/>
      <c r="H67" s="303"/>
      <c r="I67" s="303"/>
      <c r="J67" s="303"/>
      <c r="K67" s="303"/>
      <c r="L67" s="303"/>
      <c r="M67" s="303"/>
      <c r="N67" s="303"/>
      <c r="O67" s="303"/>
      <c r="P67" s="303"/>
      <c r="Q67" s="303"/>
      <c r="R67" s="303"/>
      <c r="S67" s="304"/>
    </row>
    <row r="68" spans="1:19" ht="45.6" customHeight="1">
      <c r="A68" s="39" t="s">
        <v>5</v>
      </c>
      <c r="B68" s="305" t="s">
        <v>6</v>
      </c>
      <c r="C68" s="303"/>
      <c r="D68" s="303"/>
      <c r="E68" s="303"/>
      <c r="F68" s="303"/>
      <c r="G68" s="303"/>
      <c r="H68" s="303"/>
      <c r="I68" s="303"/>
      <c r="J68" s="303"/>
      <c r="K68" s="303"/>
      <c r="L68" s="303"/>
      <c r="M68" s="303"/>
      <c r="N68" s="303"/>
      <c r="O68" s="303"/>
      <c r="P68" s="303"/>
      <c r="Q68" s="303"/>
      <c r="R68" s="303"/>
      <c r="S68" s="304"/>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317"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317"/>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408" t="s">
        <v>31</v>
      </c>
      <c r="E76" s="408"/>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359" t="s">
        <v>40</v>
      </c>
      <c r="B78" s="360"/>
      <c r="C78" s="360"/>
      <c r="D78" s="360"/>
      <c r="E78" s="360"/>
      <c r="F78" s="360"/>
      <c r="G78" s="360"/>
      <c r="H78" s="360"/>
      <c r="I78" s="360"/>
      <c r="J78" s="360"/>
      <c r="K78" s="360"/>
      <c r="L78" s="360"/>
      <c r="M78" s="360"/>
      <c r="N78" s="360"/>
      <c r="O78" s="360"/>
      <c r="P78" s="360"/>
      <c r="Q78" s="360"/>
      <c r="R78" s="360"/>
      <c r="S78" s="361"/>
    </row>
    <row r="79" spans="1:19" ht="11.4" customHeight="1">
      <c r="A79" s="323" t="s">
        <v>0</v>
      </c>
      <c r="B79" s="323"/>
      <c r="C79" s="323"/>
      <c r="D79" s="323"/>
      <c r="E79" s="323"/>
      <c r="F79" s="323"/>
      <c r="G79" s="323"/>
      <c r="H79" s="323"/>
      <c r="I79" s="323"/>
      <c r="J79" s="323"/>
      <c r="K79" s="323"/>
      <c r="L79" s="323"/>
      <c r="M79" s="323"/>
      <c r="N79" s="323"/>
      <c r="O79" s="323"/>
      <c r="P79" s="323"/>
      <c r="Q79" s="323"/>
      <c r="R79" s="323"/>
      <c r="S79" s="323"/>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400" t="s">
        <v>1</v>
      </c>
      <c r="B81" s="401"/>
      <c r="C81" s="401"/>
      <c r="D81" s="401"/>
      <c r="E81" s="401"/>
      <c r="F81" s="401"/>
      <c r="G81" s="401"/>
      <c r="H81" s="401"/>
      <c r="I81" s="401"/>
      <c r="J81" s="401"/>
      <c r="K81" s="401"/>
      <c r="L81" s="401"/>
      <c r="M81" s="401"/>
      <c r="N81" s="401"/>
      <c r="O81" s="401"/>
      <c r="P81" s="401"/>
      <c r="Q81" s="401"/>
      <c r="R81" s="401"/>
      <c r="S81" s="402"/>
    </row>
    <row r="82" spans="1:19" ht="30">
      <c r="A82" s="300" t="s">
        <v>41</v>
      </c>
      <c r="B82" s="301"/>
      <c r="C82" s="301"/>
      <c r="D82" s="301"/>
      <c r="E82" s="301"/>
      <c r="F82" s="301"/>
      <c r="G82" s="301"/>
      <c r="H82" s="301"/>
      <c r="I82" s="301"/>
      <c r="J82" s="301"/>
      <c r="K82" s="301"/>
      <c r="L82" s="301"/>
      <c r="M82" s="301"/>
      <c r="N82" s="301"/>
      <c r="O82" s="301"/>
      <c r="P82" s="301"/>
      <c r="Q82" s="301"/>
      <c r="R82" s="301"/>
      <c r="S82" s="302"/>
    </row>
    <row r="83" spans="1:19" ht="13.95" customHeight="1">
      <c r="A83" s="39" t="s">
        <v>3</v>
      </c>
      <c r="B83" s="305" t="s">
        <v>4</v>
      </c>
      <c r="C83" s="303"/>
      <c r="D83" s="303"/>
      <c r="E83" s="303"/>
      <c r="F83" s="303"/>
      <c r="G83" s="303"/>
      <c r="H83" s="303"/>
      <c r="I83" s="303"/>
      <c r="J83" s="303"/>
      <c r="K83" s="303"/>
      <c r="L83" s="303"/>
      <c r="M83" s="303"/>
      <c r="N83" s="303"/>
      <c r="O83" s="303"/>
      <c r="P83" s="303"/>
      <c r="Q83" s="303"/>
      <c r="R83" s="303"/>
      <c r="S83" s="304"/>
    </row>
    <row r="84" spans="1:19" ht="45.6" customHeight="1">
      <c r="A84" s="39" t="s">
        <v>5</v>
      </c>
      <c r="B84" s="305" t="s">
        <v>6</v>
      </c>
      <c r="C84" s="303"/>
      <c r="D84" s="303"/>
      <c r="E84" s="303"/>
      <c r="F84" s="303"/>
      <c r="G84" s="303"/>
      <c r="H84" s="303"/>
      <c r="I84" s="303"/>
      <c r="J84" s="303"/>
      <c r="K84" s="303"/>
      <c r="L84" s="303"/>
      <c r="M84" s="303"/>
      <c r="N84" s="303"/>
      <c r="O84" s="303"/>
      <c r="P84" s="303"/>
      <c r="Q84" s="303"/>
      <c r="R84" s="303"/>
      <c r="S84" s="304"/>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317"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317"/>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408" t="s">
        <v>31</v>
      </c>
      <c r="E92" s="408"/>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411" t="s">
        <v>42</v>
      </c>
      <c r="B94" s="412"/>
      <c r="C94" s="412"/>
      <c r="D94" s="412"/>
      <c r="E94" s="412"/>
      <c r="F94" s="412"/>
      <c r="G94" s="412"/>
      <c r="H94" s="412"/>
      <c r="I94" s="412"/>
      <c r="J94" s="412"/>
      <c r="K94" s="412"/>
      <c r="L94" s="412"/>
      <c r="M94" s="412"/>
      <c r="N94" s="412"/>
      <c r="O94" s="412"/>
      <c r="P94" s="412"/>
      <c r="Q94" s="412"/>
      <c r="R94" s="412"/>
      <c r="S94" s="413"/>
    </row>
    <row r="95" spans="1:19">
      <c r="A95" s="323" t="s">
        <v>0</v>
      </c>
      <c r="B95" s="323"/>
      <c r="C95" s="323"/>
      <c r="D95" s="323"/>
      <c r="E95" s="323"/>
      <c r="F95" s="323"/>
      <c r="G95" s="323"/>
      <c r="H95" s="323"/>
      <c r="I95" s="323"/>
      <c r="J95" s="323"/>
      <c r="K95" s="323"/>
      <c r="L95" s="323"/>
      <c r="M95" s="323"/>
      <c r="N95" s="323"/>
      <c r="O95" s="323"/>
      <c r="P95" s="323"/>
      <c r="Q95" s="323"/>
      <c r="R95" s="323"/>
      <c r="S95" s="323"/>
    </row>
    <row r="96" spans="1:19" s="58" customFormat="1" ht="7.8">
      <c r="A96" s="400" t="s">
        <v>1</v>
      </c>
      <c r="B96" s="401"/>
      <c r="C96" s="401"/>
      <c r="D96" s="401"/>
      <c r="E96" s="401"/>
      <c r="F96" s="401"/>
      <c r="G96" s="401"/>
      <c r="H96" s="401"/>
      <c r="I96" s="401"/>
      <c r="J96" s="401"/>
      <c r="K96" s="401"/>
      <c r="L96" s="401"/>
      <c r="M96" s="401"/>
      <c r="N96" s="401"/>
      <c r="O96" s="401"/>
      <c r="P96" s="401"/>
      <c r="Q96" s="401"/>
      <c r="R96" s="401"/>
      <c r="S96" s="402"/>
    </row>
    <row r="97" spans="1:19" ht="30">
      <c r="A97" s="300" t="s">
        <v>43</v>
      </c>
      <c r="B97" s="301"/>
      <c r="C97" s="301"/>
      <c r="D97" s="301"/>
      <c r="E97" s="301"/>
      <c r="F97" s="301"/>
      <c r="G97" s="301"/>
      <c r="H97" s="301"/>
      <c r="I97" s="301"/>
      <c r="J97" s="301"/>
      <c r="K97" s="301"/>
      <c r="L97" s="301"/>
      <c r="M97" s="301"/>
      <c r="N97" s="301"/>
      <c r="O97" s="301"/>
      <c r="P97" s="301"/>
      <c r="Q97" s="301"/>
      <c r="R97" s="301"/>
      <c r="S97" s="302"/>
    </row>
    <row r="98" spans="1:19" ht="13.95" customHeight="1">
      <c r="A98" s="39" t="s">
        <v>3</v>
      </c>
      <c r="B98" s="305" t="s">
        <v>4</v>
      </c>
      <c r="C98" s="303"/>
      <c r="D98" s="303"/>
      <c r="E98" s="303"/>
      <c r="F98" s="303"/>
      <c r="G98" s="303"/>
      <c r="H98" s="303"/>
      <c r="I98" s="303"/>
      <c r="J98" s="303"/>
      <c r="K98" s="303"/>
      <c r="L98" s="303"/>
      <c r="M98" s="303"/>
      <c r="N98" s="303"/>
      <c r="O98" s="303"/>
      <c r="P98" s="303"/>
      <c r="Q98" s="303"/>
      <c r="R98" s="303"/>
      <c r="S98" s="304"/>
    </row>
    <row r="99" spans="1:19" ht="45.6" customHeight="1">
      <c r="A99" s="39" t="s">
        <v>5</v>
      </c>
      <c r="B99" s="305" t="s">
        <v>6</v>
      </c>
      <c r="C99" s="303"/>
      <c r="D99" s="303"/>
      <c r="E99" s="303"/>
      <c r="F99" s="303"/>
      <c r="G99" s="303"/>
      <c r="H99" s="303"/>
      <c r="I99" s="303"/>
      <c r="J99" s="303"/>
      <c r="K99" s="303"/>
      <c r="L99" s="303"/>
      <c r="M99" s="303"/>
      <c r="N99" s="303"/>
      <c r="O99" s="303"/>
      <c r="P99" s="303"/>
      <c r="Q99" s="303"/>
      <c r="R99" s="303"/>
      <c r="S99" s="304"/>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317"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317"/>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408" t="s">
        <v>31</v>
      </c>
      <c r="E107" s="408"/>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359" t="s">
        <v>44</v>
      </c>
      <c r="B109" s="360"/>
      <c r="C109" s="360"/>
      <c r="D109" s="360"/>
      <c r="E109" s="360"/>
      <c r="F109" s="360"/>
      <c r="G109" s="360"/>
      <c r="H109" s="360"/>
      <c r="I109" s="360"/>
      <c r="J109" s="360"/>
      <c r="K109" s="360"/>
      <c r="L109" s="360"/>
      <c r="M109" s="360"/>
      <c r="N109" s="360"/>
      <c r="O109" s="360"/>
      <c r="P109" s="360"/>
      <c r="Q109" s="360"/>
      <c r="R109" s="360"/>
      <c r="S109" s="361"/>
    </row>
    <row r="110" spans="1:19">
      <c r="A110" s="323" t="s">
        <v>45</v>
      </c>
      <c r="B110" s="323"/>
      <c r="C110" s="323"/>
      <c r="D110" s="323"/>
      <c r="E110" s="323"/>
      <c r="F110" s="323"/>
      <c r="G110" s="323"/>
      <c r="H110" s="323"/>
      <c r="I110" s="323"/>
      <c r="J110" s="323"/>
      <c r="K110" s="323"/>
      <c r="L110" s="323"/>
      <c r="M110" s="323"/>
      <c r="N110" s="323"/>
      <c r="O110" s="323"/>
      <c r="P110" s="323"/>
      <c r="Q110" s="323"/>
      <c r="R110" s="323"/>
      <c r="S110" s="323"/>
    </row>
    <row r="111" spans="1:19" s="58" customFormat="1" ht="7.8">
      <c r="A111" s="400" t="s">
        <v>1</v>
      </c>
      <c r="B111" s="401"/>
      <c r="C111" s="401"/>
      <c r="D111" s="401"/>
      <c r="E111" s="401"/>
      <c r="F111" s="401"/>
      <c r="G111" s="401"/>
      <c r="H111" s="401"/>
      <c r="I111" s="401"/>
      <c r="J111" s="401"/>
      <c r="K111" s="401"/>
      <c r="L111" s="401"/>
      <c r="M111" s="401"/>
      <c r="N111" s="401"/>
      <c r="O111" s="401"/>
      <c r="P111" s="401"/>
      <c r="Q111" s="401"/>
      <c r="R111" s="401"/>
      <c r="S111" s="402"/>
    </row>
    <row r="112" spans="1:19" ht="30">
      <c r="A112" s="300" t="s">
        <v>46</v>
      </c>
      <c r="B112" s="301"/>
      <c r="C112" s="301"/>
      <c r="D112" s="301"/>
      <c r="E112" s="301"/>
      <c r="F112" s="301"/>
      <c r="G112" s="301"/>
      <c r="H112" s="301"/>
      <c r="I112" s="301"/>
      <c r="J112" s="301"/>
      <c r="K112" s="301"/>
      <c r="L112" s="301"/>
      <c r="M112" s="301"/>
      <c r="N112" s="301"/>
      <c r="O112" s="301"/>
      <c r="P112" s="301"/>
      <c r="Q112" s="301"/>
      <c r="R112" s="301"/>
      <c r="S112" s="302"/>
    </row>
    <row r="113" spans="1:19" ht="13.95" customHeight="1">
      <c r="A113" s="39" t="s">
        <v>3</v>
      </c>
      <c r="B113" s="305" t="s">
        <v>4</v>
      </c>
      <c r="C113" s="303"/>
      <c r="D113" s="303"/>
      <c r="E113" s="303"/>
      <c r="F113" s="303"/>
      <c r="G113" s="303"/>
      <c r="H113" s="303"/>
      <c r="I113" s="303"/>
      <c r="J113" s="303"/>
      <c r="K113" s="303"/>
      <c r="L113" s="303"/>
      <c r="M113" s="303"/>
      <c r="N113" s="303"/>
      <c r="O113" s="303"/>
      <c r="P113" s="303"/>
      <c r="Q113" s="303"/>
      <c r="R113" s="303"/>
      <c r="S113" s="304"/>
    </row>
    <row r="114" spans="1:19" ht="45.6" customHeight="1">
      <c r="A114" s="39" t="s">
        <v>5</v>
      </c>
      <c r="B114" s="305" t="s">
        <v>6</v>
      </c>
      <c r="C114" s="303"/>
      <c r="D114" s="303"/>
      <c r="E114" s="303"/>
      <c r="F114" s="303"/>
      <c r="G114" s="303"/>
      <c r="H114" s="303"/>
      <c r="I114" s="303"/>
      <c r="J114" s="303"/>
      <c r="K114" s="303"/>
      <c r="L114" s="303"/>
      <c r="M114" s="303"/>
      <c r="N114" s="303"/>
      <c r="O114" s="303"/>
      <c r="P114" s="303"/>
      <c r="Q114" s="303"/>
      <c r="R114" s="303"/>
      <c r="S114" s="304"/>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317"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317"/>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408" t="s">
        <v>31</v>
      </c>
      <c r="E122" s="408"/>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359" t="s">
        <v>47</v>
      </c>
      <c r="B124" s="360"/>
      <c r="C124" s="360"/>
      <c r="D124" s="360"/>
      <c r="E124" s="360"/>
      <c r="F124" s="360"/>
      <c r="G124" s="360"/>
      <c r="H124" s="360"/>
      <c r="I124" s="360"/>
      <c r="J124" s="360"/>
      <c r="K124" s="360"/>
      <c r="L124" s="360"/>
      <c r="M124" s="360"/>
      <c r="N124" s="360"/>
      <c r="O124" s="360"/>
      <c r="P124" s="360"/>
      <c r="Q124" s="360"/>
      <c r="R124" s="360"/>
      <c r="S124" s="361"/>
    </row>
    <row r="125" spans="1:19">
      <c r="A125" s="323" t="s">
        <v>48</v>
      </c>
      <c r="B125" s="323"/>
      <c r="C125" s="323"/>
      <c r="D125" s="323"/>
      <c r="E125" s="323"/>
      <c r="F125" s="323"/>
      <c r="G125" s="323"/>
      <c r="H125" s="323"/>
      <c r="I125" s="323"/>
      <c r="J125" s="323"/>
      <c r="K125" s="323"/>
      <c r="L125" s="323"/>
      <c r="M125" s="323"/>
      <c r="N125" s="323"/>
      <c r="O125" s="323"/>
      <c r="P125" s="323"/>
      <c r="Q125" s="323"/>
      <c r="R125" s="323"/>
      <c r="S125" s="323"/>
    </row>
    <row r="126" spans="1:19">
      <c r="A126" s="400" t="s">
        <v>1</v>
      </c>
      <c r="B126" s="401"/>
      <c r="C126" s="401"/>
      <c r="D126" s="401"/>
      <c r="E126" s="401"/>
      <c r="F126" s="401"/>
      <c r="G126" s="401"/>
      <c r="H126" s="401"/>
      <c r="I126" s="401"/>
      <c r="J126" s="401"/>
      <c r="K126" s="401"/>
      <c r="L126" s="401"/>
      <c r="M126" s="401"/>
      <c r="N126" s="401"/>
      <c r="O126" s="401"/>
      <c r="P126" s="401"/>
      <c r="Q126" s="401"/>
      <c r="R126" s="401"/>
      <c r="S126" s="402"/>
    </row>
    <row r="127" spans="1:19" ht="30">
      <c r="A127" s="300" t="s">
        <v>49</v>
      </c>
      <c r="B127" s="301"/>
      <c r="C127" s="301"/>
      <c r="D127" s="301"/>
      <c r="E127" s="301"/>
      <c r="F127" s="301"/>
      <c r="G127" s="301"/>
      <c r="H127" s="301"/>
      <c r="I127" s="301"/>
      <c r="J127" s="301"/>
      <c r="K127" s="301"/>
      <c r="L127" s="301"/>
      <c r="M127" s="301"/>
      <c r="N127" s="301"/>
      <c r="O127" s="301"/>
      <c r="P127" s="301"/>
      <c r="Q127" s="301"/>
      <c r="R127" s="301"/>
      <c r="S127" s="302"/>
    </row>
    <row r="128" spans="1:19">
      <c r="A128" s="39" t="s">
        <v>3</v>
      </c>
      <c r="B128" s="305" t="s">
        <v>4</v>
      </c>
      <c r="C128" s="303"/>
      <c r="D128" s="303"/>
      <c r="E128" s="303"/>
      <c r="F128" s="303"/>
      <c r="G128" s="303"/>
      <c r="H128" s="303"/>
      <c r="I128" s="303"/>
      <c r="J128" s="303"/>
      <c r="K128" s="303"/>
      <c r="L128" s="303"/>
      <c r="M128" s="303"/>
      <c r="N128" s="303"/>
      <c r="O128" s="303"/>
      <c r="P128" s="303"/>
      <c r="Q128" s="303"/>
      <c r="R128" s="303"/>
      <c r="S128" s="304"/>
    </row>
    <row r="129" spans="1:19" ht="45" customHeight="1">
      <c r="A129" s="39" t="s">
        <v>5</v>
      </c>
      <c r="B129" s="305" t="s">
        <v>6</v>
      </c>
      <c r="C129" s="303"/>
      <c r="D129" s="303"/>
      <c r="E129" s="303"/>
      <c r="F129" s="303"/>
      <c r="G129" s="303"/>
      <c r="H129" s="303"/>
      <c r="I129" s="303"/>
      <c r="J129" s="303"/>
      <c r="K129" s="303"/>
      <c r="L129" s="303"/>
      <c r="M129" s="303"/>
      <c r="N129" s="303"/>
      <c r="O129" s="303"/>
      <c r="P129" s="303"/>
      <c r="Q129" s="303"/>
      <c r="R129" s="303"/>
      <c r="S129" s="304"/>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317"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317"/>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408" t="s">
        <v>31</v>
      </c>
      <c r="E137" s="408"/>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359" t="s">
        <v>50</v>
      </c>
      <c r="B139" s="360"/>
      <c r="C139" s="360"/>
      <c r="D139" s="360"/>
      <c r="E139" s="360"/>
      <c r="F139" s="360"/>
      <c r="G139" s="360"/>
      <c r="H139" s="360"/>
      <c r="I139" s="360"/>
      <c r="J139" s="360"/>
      <c r="K139" s="360"/>
      <c r="L139" s="360"/>
      <c r="M139" s="360"/>
      <c r="N139" s="360"/>
      <c r="O139" s="360"/>
      <c r="P139" s="360"/>
      <c r="Q139" s="360"/>
      <c r="R139" s="360"/>
      <c r="S139" s="361"/>
    </row>
    <row r="140" spans="1:19">
      <c r="A140" s="323" t="s">
        <v>51</v>
      </c>
      <c r="B140" s="323"/>
      <c r="C140" s="323"/>
      <c r="D140" s="323"/>
      <c r="E140" s="323"/>
      <c r="F140" s="323"/>
      <c r="G140" s="323"/>
      <c r="H140" s="323"/>
      <c r="I140" s="323"/>
      <c r="J140" s="323"/>
      <c r="K140" s="323"/>
      <c r="L140" s="323"/>
      <c r="M140" s="323"/>
      <c r="N140" s="323"/>
      <c r="O140" s="323"/>
      <c r="P140" s="323"/>
      <c r="Q140" s="323"/>
      <c r="R140" s="323"/>
      <c r="S140" s="323"/>
    </row>
    <row r="141" spans="1:19">
      <c r="A141" s="400" t="s">
        <v>1</v>
      </c>
      <c r="B141" s="401"/>
      <c r="C141" s="401"/>
      <c r="D141" s="401"/>
      <c r="E141" s="401"/>
      <c r="F141" s="401"/>
      <c r="G141" s="401"/>
      <c r="H141" s="401"/>
      <c r="I141" s="401"/>
      <c r="J141" s="401"/>
      <c r="K141" s="401"/>
      <c r="L141" s="401"/>
      <c r="M141" s="401"/>
      <c r="N141" s="401"/>
      <c r="O141" s="401"/>
      <c r="P141" s="401"/>
      <c r="Q141" s="401"/>
      <c r="R141" s="401"/>
      <c r="S141" s="402"/>
    </row>
    <row r="142" spans="1:19" ht="30">
      <c r="A142" s="300" t="s">
        <v>52</v>
      </c>
      <c r="B142" s="301"/>
      <c r="C142" s="301"/>
      <c r="D142" s="301"/>
      <c r="E142" s="301"/>
      <c r="F142" s="301"/>
      <c r="G142" s="301"/>
      <c r="H142" s="301"/>
      <c r="I142" s="301"/>
      <c r="J142" s="301"/>
      <c r="K142" s="301"/>
      <c r="L142" s="301"/>
      <c r="M142" s="301"/>
      <c r="N142" s="301"/>
      <c r="O142" s="301"/>
      <c r="P142" s="301"/>
      <c r="Q142" s="301"/>
      <c r="R142" s="301"/>
      <c r="S142" s="302"/>
    </row>
    <row r="143" spans="1:19">
      <c r="A143" s="39" t="s">
        <v>3</v>
      </c>
      <c r="B143" s="305" t="s">
        <v>4</v>
      </c>
      <c r="C143" s="303"/>
      <c r="D143" s="303"/>
      <c r="E143" s="303"/>
      <c r="F143" s="303"/>
      <c r="G143" s="303"/>
      <c r="H143" s="303"/>
      <c r="I143" s="303"/>
      <c r="J143" s="303"/>
      <c r="K143" s="303"/>
      <c r="L143" s="303"/>
      <c r="M143" s="303"/>
      <c r="N143" s="303"/>
      <c r="O143" s="303"/>
      <c r="P143" s="303"/>
      <c r="Q143" s="303"/>
      <c r="R143" s="303"/>
      <c r="S143" s="304"/>
    </row>
    <row r="144" spans="1:19" ht="42.6" customHeight="1">
      <c r="A144" s="39" t="s">
        <v>5</v>
      </c>
      <c r="B144" s="305" t="s">
        <v>6</v>
      </c>
      <c r="C144" s="303"/>
      <c r="D144" s="303"/>
      <c r="E144" s="303"/>
      <c r="F144" s="303"/>
      <c r="G144" s="303"/>
      <c r="H144" s="303"/>
      <c r="I144" s="303"/>
      <c r="J144" s="303"/>
      <c r="K144" s="303"/>
      <c r="L144" s="303"/>
      <c r="M144" s="303"/>
      <c r="N144" s="303"/>
      <c r="O144" s="303"/>
      <c r="P144" s="303"/>
      <c r="Q144" s="303"/>
      <c r="R144" s="303"/>
      <c r="S144" s="304"/>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317"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317"/>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408" t="s">
        <v>31</v>
      </c>
      <c r="E152" s="408"/>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359" t="s">
        <v>53</v>
      </c>
      <c r="B154" s="360"/>
      <c r="C154" s="360"/>
      <c r="D154" s="360"/>
      <c r="E154" s="360"/>
      <c r="F154" s="360"/>
      <c r="G154" s="360"/>
      <c r="H154" s="360"/>
      <c r="I154" s="360"/>
      <c r="J154" s="360"/>
      <c r="K154" s="360"/>
      <c r="L154" s="360"/>
      <c r="M154" s="360"/>
      <c r="N154" s="360"/>
      <c r="O154" s="360"/>
      <c r="P154" s="360"/>
      <c r="Q154" s="360"/>
      <c r="R154" s="360"/>
      <c r="S154" s="361"/>
    </row>
  </sheetData>
  <mergeCells count="82">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 ref="B144:S144"/>
    <mergeCell ref="A127:S127"/>
    <mergeCell ref="B128:S128"/>
    <mergeCell ref="B129:S129"/>
    <mergeCell ref="D137:E137"/>
    <mergeCell ref="A139:S139"/>
    <mergeCell ref="B114:S114"/>
    <mergeCell ref="D122:E122"/>
    <mergeCell ref="A124:S124"/>
    <mergeCell ref="A125:S125"/>
    <mergeCell ref="A126:S126"/>
    <mergeCell ref="A109:S109"/>
    <mergeCell ref="A110:S110"/>
    <mergeCell ref="A111:S111"/>
    <mergeCell ref="A112:S112"/>
    <mergeCell ref="B113:S113"/>
    <mergeCell ref="A96:S96"/>
    <mergeCell ref="A97:S97"/>
    <mergeCell ref="B98:S98"/>
    <mergeCell ref="B99:S99"/>
    <mergeCell ref="D107:E107"/>
    <mergeCell ref="B83:S83"/>
    <mergeCell ref="B84:S84"/>
    <mergeCell ref="D92:E92"/>
    <mergeCell ref="A94:S94"/>
    <mergeCell ref="A95:S95"/>
    <mergeCell ref="D76:E76"/>
    <mergeCell ref="A78:S78"/>
    <mergeCell ref="A79:S79"/>
    <mergeCell ref="A81:S81"/>
    <mergeCell ref="A82:S82"/>
    <mergeCell ref="A64:S64"/>
    <mergeCell ref="A65:S65"/>
    <mergeCell ref="A66:S66"/>
    <mergeCell ref="B67:S67"/>
    <mergeCell ref="B68:S68"/>
    <mergeCell ref="A51:S51"/>
    <mergeCell ref="B52:S52"/>
    <mergeCell ref="B53:S53"/>
    <mergeCell ref="D61:E61"/>
    <mergeCell ref="A63:S63"/>
    <mergeCell ref="B38:S38"/>
    <mergeCell ref="D46:E46"/>
    <mergeCell ref="A48:S48"/>
    <mergeCell ref="A49:S49"/>
    <mergeCell ref="A50:S50"/>
    <mergeCell ref="A33:S33"/>
    <mergeCell ref="A34:S34"/>
    <mergeCell ref="A35:S35"/>
    <mergeCell ref="A36:S36"/>
    <mergeCell ref="B37:S37"/>
    <mergeCell ref="A20:S20"/>
    <mergeCell ref="A21:S21"/>
    <mergeCell ref="B22:S22"/>
    <mergeCell ref="B23:S23"/>
    <mergeCell ref="D31:E31"/>
    <mergeCell ref="B8:S8"/>
    <mergeCell ref="A15:B15"/>
    <mergeCell ref="D16:E16"/>
    <mergeCell ref="A18:S18"/>
    <mergeCell ref="A19:S19"/>
    <mergeCell ref="A2:S2"/>
    <mergeCell ref="A4:S4"/>
    <mergeCell ref="A5:S5"/>
    <mergeCell ref="B6:S6"/>
    <mergeCell ref="B7:S7"/>
  </mergeCells>
  <phoneticPr fontId="40" type="noConversion"/>
  <printOptions horizontalCentered="1"/>
  <pageMargins left="0.196850393700787" right="0.196850393700787" top="0.196850393700787" bottom="0.196850393700787" header="0.31496062992126" footer="0.31496062992126"/>
  <pageSetup paperSize="9" scale="6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330" t="s">
        <v>1</v>
      </c>
      <c r="B1" s="331"/>
      <c r="C1" s="331"/>
      <c r="D1" s="331"/>
      <c r="E1" s="331"/>
      <c r="F1" s="331"/>
      <c r="G1" s="331"/>
      <c r="H1" s="331"/>
      <c r="I1" s="331"/>
      <c r="J1" s="331"/>
      <c r="K1" s="331"/>
      <c r="L1" s="331"/>
      <c r="M1" s="331"/>
      <c r="N1" s="331"/>
      <c r="O1" s="331"/>
      <c r="P1" s="331"/>
      <c r="Q1" s="331"/>
      <c r="R1" s="331"/>
      <c r="S1" s="331"/>
      <c r="T1" s="331"/>
      <c r="U1" s="331"/>
      <c r="V1" s="331"/>
      <c r="W1" s="331"/>
      <c r="X1" s="331"/>
      <c r="Y1" s="331"/>
      <c r="Z1" s="332"/>
    </row>
    <row r="2" spans="1:27" ht="30">
      <c r="A2" s="333" t="s">
        <v>192</v>
      </c>
      <c r="B2" s="334"/>
      <c r="C2" s="334"/>
      <c r="D2" s="334"/>
      <c r="E2" s="334"/>
      <c r="F2" s="334"/>
      <c r="G2" s="334"/>
      <c r="H2" s="334"/>
      <c r="I2" s="334"/>
      <c r="J2" s="334"/>
      <c r="K2" s="334"/>
      <c r="L2" s="334"/>
      <c r="M2" s="334"/>
      <c r="N2" s="334"/>
      <c r="O2" s="334"/>
      <c r="P2" s="334"/>
      <c r="Q2" s="334"/>
      <c r="R2" s="334"/>
      <c r="S2" s="334"/>
      <c r="T2" s="334"/>
      <c r="U2" s="334"/>
      <c r="V2" s="334"/>
      <c r="W2" s="334"/>
      <c r="X2" s="334"/>
      <c r="Y2" s="334"/>
      <c r="Z2" s="335"/>
    </row>
    <row r="3" spans="1:27">
      <c r="A3" s="39" t="s">
        <v>3</v>
      </c>
      <c r="B3" s="336" t="s">
        <v>193</v>
      </c>
      <c r="C3" s="336"/>
      <c r="D3" s="336"/>
      <c r="E3" s="336"/>
      <c r="F3" s="336"/>
      <c r="G3" s="336"/>
      <c r="H3" s="336"/>
      <c r="I3" s="336"/>
      <c r="J3" s="336"/>
      <c r="K3" s="336"/>
      <c r="L3" s="336"/>
      <c r="M3" s="336"/>
      <c r="N3" s="336"/>
      <c r="O3" s="336"/>
      <c r="P3" s="336"/>
      <c r="Q3" s="336"/>
      <c r="R3" s="336"/>
      <c r="S3" s="336"/>
      <c r="T3" s="336"/>
      <c r="U3" s="336"/>
      <c r="V3" s="336"/>
      <c r="W3" s="336"/>
      <c r="X3" s="336"/>
      <c r="Y3" s="336"/>
      <c r="Z3" s="398"/>
    </row>
    <row r="4" spans="1:27" ht="113.25" customHeight="1">
      <c r="A4" s="39" t="s">
        <v>56</v>
      </c>
      <c r="B4" s="305" t="s">
        <v>194</v>
      </c>
      <c r="C4" s="305"/>
      <c r="D4" s="305"/>
      <c r="E4" s="305"/>
      <c r="F4" s="305"/>
      <c r="G4" s="305"/>
      <c r="H4" s="305"/>
      <c r="I4" s="305"/>
      <c r="J4" s="305"/>
      <c r="K4" s="305"/>
      <c r="L4" s="305"/>
      <c r="M4" s="305"/>
      <c r="N4" s="305"/>
      <c r="O4" s="305"/>
      <c r="P4" s="305"/>
      <c r="Q4" s="305"/>
      <c r="R4" s="305"/>
      <c r="S4" s="305"/>
      <c r="T4" s="305"/>
      <c r="U4" s="305"/>
      <c r="V4" s="305"/>
      <c r="W4" s="305"/>
      <c r="X4" s="305"/>
      <c r="Y4" s="305"/>
      <c r="Z4" s="306"/>
    </row>
    <row r="5" spans="1:27" s="2" customFormat="1">
      <c r="A5" s="39" t="s">
        <v>5</v>
      </c>
      <c r="B5" s="321" t="s">
        <v>195</v>
      </c>
      <c r="C5" s="321"/>
      <c r="D5" s="321"/>
      <c r="E5" s="321"/>
      <c r="F5" s="321"/>
      <c r="G5" s="321"/>
      <c r="H5" s="321"/>
      <c r="I5" s="321"/>
      <c r="J5" s="321"/>
      <c r="K5" s="321"/>
      <c r="L5" s="321"/>
      <c r="M5" s="321"/>
      <c r="N5" s="321"/>
      <c r="O5" s="321"/>
      <c r="P5" s="321"/>
      <c r="Q5" s="321"/>
      <c r="R5" s="321"/>
      <c r="S5" s="321"/>
      <c r="T5" s="321"/>
      <c r="U5" s="321"/>
      <c r="V5" s="321"/>
      <c r="W5" s="321"/>
      <c r="X5" s="321"/>
      <c r="Y5" s="321"/>
      <c r="Z5" s="337"/>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317"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317"/>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409" t="s">
        <v>200</v>
      </c>
      <c r="B10" s="360"/>
      <c r="C10" s="360"/>
      <c r="D10" s="360"/>
      <c r="E10" s="360"/>
      <c r="F10" s="360"/>
      <c r="G10" s="360"/>
      <c r="H10" s="360"/>
      <c r="I10" s="360"/>
      <c r="J10" s="360"/>
      <c r="K10" s="360"/>
      <c r="L10" s="360"/>
      <c r="M10" s="360"/>
      <c r="N10" s="360"/>
      <c r="O10" s="360"/>
      <c r="P10" s="360"/>
      <c r="Q10" s="360"/>
      <c r="R10" s="360"/>
      <c r="S10" s="360"/>
      <c r="T10" s="360"/>
      <c r="U10" s="360"/>
      <c r="V10" s="360"/>
      <c r="W10" s="360"/>
      <c r="X10" s="360"/>
      <c r="Y10" s="360"/>
      <c r="Z10" s="361"/>
      <c r="AA10" s="54"/>
    </row>
    <row r="11" spans="1:27">
      <c r="A11" s="323" t="s">
        <v>201</v>
      </c>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27"/>
    </row>
    <row r="12" spans="1:27" s="37" customFormat="1" ht="7.8">
      <c r="A12" s="414" t="s">
        <v>1</v>
      </c>
      <c r="B12" s="298"/>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9"/>
      <c r="AA12" s="54"/>
    </row>
    <row r="13" spans="1:27" ht="30">
      <c r="A13" s="333" t="s">
        <v>202</v>
      </c>
      <c r="B13" s="334"/>
      <c r="C13" s="334"/>
      <c r="D13" s="334"/>
      <c r="E13" s="334"/>
      <c r="F13" s="334"/>
      <c r="G13" s="334"/>
      <c r="H13" s="334"/>
      <c r="I13" s="334"/>
      <c r="J13" s="334"/>
      <c r="K13" s="334"/>
      <c r="L13" s="334"/>
      <c r="M13" s="334"/>
      <c r="N13" s="334"/>
      <c r="O13" s="334"/>
      <c r="P13" s="334"/>
      <c r="Q13" s="334"/>
      <c r="R13" s="334"/>
      <c r="S13" s="334"/>
      <c r="T13" s="334"/>
      <c r="U13" s="334"/>
      <c r="V13" s="334"/>
      <c r="W13" s="334"/>
      <c r="X13" s="334"/>
      <c r="Y13" s="334"/>
      <c r="Z13" s="335"/>
      <c r="AA13" s="27"/>
    </row>
    <row r="14" spans="1:27" ht="13.95" customHeight="1">
      <c r="A14" s="39" t="s">
        <v>3</v>
      </c>
      <c r="B14" s="336" t="s">
        <v>193</v>
      </c>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98"/>
      <c r="AA14" s="27"/>
    </row>
    <row r="15" spans="1:27" s="14" customFormat="1" ht="45" customHeight="1">
      <c r="A15" s="39" t="s">
        <v>5</v>
      </c>
      <c r="B15" s="305" t="s">
        <v>203</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317"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317"/>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311" t="s">
        <v>204</v>
      </c>
      <c r="B20" s="308"/>
      <c r="C20" s="308"/>
      <c r="D20" s="308"/>
      <c r="E20" s="308"/>
      <c r="F20" s="308"/>
      <c r="G20" s="308"/>
      <c r="H20" s="308"/>
      <c r="I20" s="308"/>
      <c r="J20" s="308"/>
      <c r="K20" s="308"/>
      <c r="L20" s="308"/>
      <c r="M20" s="308"/>
      <c r="N20" s="308"/>
      <c r="O20" s="308"/>
      <c r="P20" s="308"/>
      <c r="Q20" s="308"/>
      <c r="R20" s="308"/>
      <c r="S20" s="308"/>
      <c r="T20" s="308"/>
      <c r="U20" s="308"/>
      <c r="V20" s="308"/>
      <c r="W20" s="308"/>
      <c r="X20" s="308"/>
      <c r="Y20" s="308"/>
      <c r="Z20" s="309"/>
      <c r="AA20" s="54"/>
    </row>
    <row r="21" spans="1:27">
      <c r="A21" s="323" t="s">
        <v>201</v>
      </c>
      <c r="B21" s="323"/>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3"/>
      <c r="AA21" s="27"/>
    </row>
    <row r="22" spans="1:27" s="37" customFormat="1" ht="7.8">
      <c r="A22" s="414" t="s">
        <v>1</v>
      </c>
      <c r="B22" s="298"/>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9"/>
      <c r="AA22" s="54"/>
    </row>
    <row r="23" spans="1:27" ht="30">
      <c r="A23" s="333" t="s">
        <v>205</v>
      </c>
      <c r="B23" s="334"/>
      <c r="C23" s="334"/>
      <c r="D23" s="334"/>
      <c r="E23" s="334"/>
      <c r="F23" s="334"/>
      <c r="G23" s="334"/>
      <c r="H23" s="334"/>
      <c r="I23" s="334"/>
      <c r="J23" s="334"/>
      <c r="K23" s="334"/>
      <c r="L23" s="334"/>
      <c r="M23" s="334"/>
      <c r="N23" s="334"/>
      <c r="O23" s="334"/>
      <c r="P23" s="334"/>
      <c r="Q23" s="334"/>
      <c r="R23" s="334"/>
      <c r="S23" s="334"/>
      <c r="T23" s="334"/>
      <c r="U23" s="334"/>
      <c r="V23" s="334"/>
      <c r="W23" s="334"/>
      <c r="X23" s="334"/>
      <c r="Y23" s="334"/>
      <c r="Z23" s="335"/>
      <c r="AA23" s="27"/>
    </row>
    <row r="24" spans="1:27" ht="13.95" customHeight="1">
      <c r="A24" s="39" t="s">
        <v>3</v>
      </c>
      <c r="B24" s="336" t="s">
        <v>193</v>
      </c>
      <c r="C24" s="336"/>
      <c r="D24" s="336"/>
      <c r="E24" s="336"/>
      <c r="F24" s="336"/>
      <c r="G24" s="336"/>
      <c r="H24" s="336"/>
      <c r="I24" s="336"/>
      <c r="J24" s="336"/>
      <c r="K24" s="336"/>
      <c r="L24" s="336"/>
      <c r="M24" s="336"/>
      <c r="N24" s="336"/>
      <c r="O24" s="336"/>
      <c r="P24" s="336"/>
      <c r="Q24" s="336"/>
      <c r="R24" s="336"/>
      <c r="S24" s="336"/>
      <c r="T24" s="336"/>
      <c r="U24" s="336"/>
      <c r="V24" s="336"/>
      <c r="W24" s="336"/>
      <c r="X24" s="336"/>
      <c r="Y24" s="336"/>
      <c r="Z24" s="398"/>
      <c r="AA24" s="27"/>
    </row>
    <row r="25" spans="1:27" s="14" customFormat="1" ht="45" customHeight="1">
      <c r="A25" s="39" t="s">
        <v>5</v>
      </c>
      <c r="B25" s="305" t="s">
        <v>203</v>
      </c>
      <c r="C25" s="303"/>
      <c r="D25" s="303"/>
      <c r="E25" s="303"/>
      <c r="F25" s="303"/>
      <c r="G25" s="303"/>
      <c r="H25" s="303"/>
      <c r="I25" s="303"/>
      <c r="J25" s="303"/>
      <c r="K25" s="303"/>
      <c r="L25" s="303"/>
      <c r="M25" s="303"/>
      <c r="N25" s="303"/>
      <c r="O25" s="303"/>
      <c r="P25" s="303"/>
      <c r="Q25" s="303"/>
      <c r="R25" s="303"/>
      <c r="S25" s="303"/>
      <c r="T25" s="303"/>
      <c r="U25" s="303"/>
      <c r="V25" s="303"/>
      <c r="W25" s="303"/>
      <c r="X25" s="303"/>
      <c r="Y25" s="303"/>
      <c r="Z25" s="304"/>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317"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317"/>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311" t="s">
        <v>206</v>
      </c>
      <c r="B30" s="308"/>
      <c r="C30" s="308"/>
      <c r="D30" s="308"/>
      <c r="E30" s="308"/>
      <c r="F30" s="308"/>
      <c r="G30" s="308"/>
      <c r="H30" s="308"/>
      <c r="I30" s="308"/>
      <c r="J30" s="308"/>
      <c r="K30" s="308"/>
      <c r="L30" s="308"/>
      <c r="M30" s="308"/>
      <c r="N30" s="308"/>
      <c r="O30" s="308"/>
      <c r="P30" s="308"/>
      <c r="Q30" s="308"/>
      <c r="R30" s="308"/>
      <c r="S30" s="308"/>
      <c r="T30" s="308"/>
      <c r="U30" s="308"/>
      <c r="V30" s="308"/>
      <c r="W30" s="308"/>
      <c r="X30" s="308"/>
      <c r="Y30" s="308"/>
      <c r="Z30" s="309"/>
      <c r="AA30" s="54"/>
    </row>
    <row r="31" spans="1:27">
      <c r="A31" s="323" t="s">
        <v>201</v>
      </c>
      <c r="B31" s="323"/>
      <c r="C31" s="323"/>
      <c r="D31" s="323"/>
      <c r="E31" s="323"/>
      <c r="F31" s="323"/>
      <c r="G31" s="323"/>
      <c r="H31" s="323"/>
      <c r="I31" s="323"/>
      <c r="J31" s="323"/>
      <c r="K31" s="323"/>
      <c r="L31" s="323"/>
      <c r="M31" s="323"/>
      <c r="N31" s="323"/>
      <c r="O31" s="323"/>
      <c r="P31" s="323"/>
      <c r="Q31" s="323"/>
      <c r="R31" s="323"/>
      <c r="S31" s="323"/>
      <c r="T31" s="323"/>
      <c r="U31" s="323"/>
      <c r="V31" s="323"/>
      <c r="W31" s="323"/>
      <c r="X31" s="323"/>
      <c r="Y31" s="323"/>
      <c r="Z31" s="323"/>
    </row>
    <row r="32" spans="1:27" s="37" customFormat="1" ht="7.8">
      <c r="A32" s="414" t="s">
        <v>1</v>
      </c>
      <c r="B32" s="298"/>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9"/>
    </row>
    <row r="33" spans="1:26" ht="30">
      <c r="A33" s="333" t="s">
        <v>207</v>
      </c>
      <c r="B33" s="334"/>
      <c r="C33" s="334"/>
      <c r="D33" s="334"/>
      <c r="E33" s="334"/>
      <c r="F33" s="334"/>
      <c r="G33" s="334"/>
      <c r="H33" s="334"/>
      <c r="I33" s="334"/>
      <c r="J33" s="334"/>
      <c r="K33" s="334"/>
      <c r="L33" s="334"/>
      <c r="M33" s="334"/>
      <c r="N33" s="334"/>
      <c r="O33" s="334"/>
      <c r="P33" s="334"/>
      <c r="Q33" s="334"/>
      <c r="R33" s="334"/>
      <c r="S33" s="334"/>
      <c r="T33" s="334"/>
      <c r="U33" s="334"/>
      <c r="V33" s="334"/>
      <c r="W33" s="334"/>
      <c r="X33" s="334"/>
      <c r="Y33" s="334"/>
      <c r="Z33" s="335"/>
    </row>
    <row r="34" spans="1:26" ht="13.95" customHeight="1">
      <c r="A34" s="39" t="s">
        <v>3</v>
      </c>
      <c r="B34" s="336" t="s">
        <v>193</v>
      </c>
      <c r="C34" s="336"/>
      <c r="D34" s="336"/>
      <c r="E34" s="336"/>
      <c r="F34" s="336"/>
      <c r="G34" s="336"/>
      <c r="H34" s="336"/>
      <c r="I34" s="336"/>
      <c r="J34" s="336"/>
      <c r="K34" s="336"/>
      <c r="L34" s="336"/>
      <c r="M34" s="336"/>
      <c r="N34" s="336"/>
      <c r="O34" s="336"/>
      <c r="P34" s="336"/>
      <c r="Q34" s="336"/>
      <c r="R34" s="336"/>
      <c r="S34" s="336"/>
      <c r="T34" s="336"/>
      <c r="U34" s="336"/>
      <c r="V34" s="336"/>
      <c r="W34" s="336"/>
      <c r="X34" s="336"/>
      <c r="Y34" s="336"/>
      <c r="Z34" s="398"/>
    </row>
    <row r="35" spans="1:26" s="14" customFormat="1" ht="45" customHeight="1">
      <c r="A35" s="39" t="s">
        <v>5</v>
      </c>
      <c r="B35" s="305" t="s">
        <v>203</v>
      </c>
      <c r="C35" s="303"/>
      <c r="D35" s="303"/>
      <c r="E35" s="303"/>
      <c r="F35" s="303"/>
      <c r="G35" s="303"/>
      <c r="H35" s="303"/>
      <c r="I35" s="303"/>
      <c r="J35" s="303"/>
      <c r="K35" s="303"/>
      <c r="L35" s="303"/>
      <c r="M35" s="303"/>
      <c r="N35" s="303"/>
      <c r="O35" s="303"/>
      <c r="P35" s="303"/>
      <c r="Q35" s="303"/>
      <c r="R35" s="303"/>
      <c r="S35" s="303"/>
      <c r="T35" s="303"/>
      <c r="U35" s="303"/>
      <c r="V35" s="303"/>
      <c r="W35" s="303"/>
      <c r="X35" s="303"/>
      <c r="Y35" s="303"/>
      <c r="Z35" s="304"/>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317"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317"/>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311" t="s">
        <v>208</v>
      </c>
      <c r="B40" s="308"/>
      <c r="C40" s="308"/>
      <c r="D40" s="308"/>
      <c r="E40" s="308"/>
      <c r="F40" s="308"/>
      <c r="G40" s="308"/>
      <c r="H40" s="308"/>
      <c r="I40" s="308"/>
      <c r="J40" s="308"/>
      <c r="K40" s="308"/>
      <c r="L40" s="308"/>
      <c r="M40" s="308"/>
      <c r="N40" s="308"/>
      <c r="O40" s="308"/>
      <c r="P40" s="308"/>
      <c r="Q40" s="308"/>
      <c r="R40" s="308"/>
      <c r="S40" s="308"/>
      <c r="T40" s="308"/>
      <c r="U40" s="308"/>
      <c r="V40" s="308"/>
      <c r="W40" s="308"/>
      <c r="X40" s="308"/>
      <c r="Y40" s="308"/>
      <c r="Z40" s="309"/>
    </row>
    <row r="41" spans="1:26">
      <c r="A41" s="323" t="s">
        <v>201</v>
      </c>
      <c r="B41" s="323"/>
      <c r="C41" s="323"/>
      <c r="D41" s="323"/>
      <c r="E41" s="323"/>
      <c r="F41" s="323"/>
      <c r="G41" s="323"/>
      <c r="H41" s="323"/>
      <c r="I41" s="323"/>
      <c r="J41" s="323"/>
      <c r="K41" s="323"/>
      <c r="L41" s="323"/>
      <c r="M41" s="323"/>
      <c r="N41" s="323"/>
      <c r="O41" s="323"/>
      <c r="P41" s="323"/>
      <c r="Q41" s="323"/>
      <c r="R41" s="323"/>
      <c r="S41" s="323"/>
      <c r="T41" s="323"/>
      <c r="U41" s="323"/>
      <c r="V41" s="323"/>
      <c r="W41" s="323"/>
      <c r="X41" s="323"/>
      <c r="Y41" s="323"/>
      <c r="Z41" s="323"/>
    </row>
    <row r="42" spans="1:26" s="37" customFormat="1" ht="7.8">
      <c r="A42" s="414" t="s">
        <v>1</v>
      </c>
      <c r="B42" s="298"/>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9"/>
    </row>
    <row r="43" spans="1:26" ht="30">
      <c r="A43" s="333" t="s">
        <v>209</v>
      </c>
      <c r="B43" s="334"/>
      <c r="C43" s="334"/>
      <c r="D43" s="334"/>
      <c r="E43" s="334"/>
      <c r="F43" s="334"/>
      <c r="G43" s="334"/>
      <c r="H43" s="334"/>
      <c r="I43" s="334"/>
      <c r="J43" s="334"/>
      <c r="K43" s="334"/>
      <c r="L43" s="334"/>
      <c r="M43" s="334"/>
      <c r="N43" s="334"/>
      <c r="O43" s="334"/>
      <c r="P43" s="334"/>
      <c r="Q43" s="334"/>
      <c r="R43" s="334"/>
      <c r="S43" s="334"/>
      <c r="T43" s="334"/>
      <c r="U43" s="334"/>
      <c r="V43" s="334"/>
      <c r="W43" s="334"/>
      <c r="X43" s="334"/>
      <c r="Y43" s="334"/>
      <c r="Z43" s="335"/>
    </row>
    <row r="44" spans="1:26" ht="13.95" customHeight="1">
      <c r="A44" s="39" t="s">
        <v>3</v>
      </c>
      <c r="B44" s="336" t="s">
        <v>193</v>
      </c>
      <c r="C44" s="336"/>
      <c r="D44" s="336"/>
      <c r="E44" s="336"/>
      <c r="F44" s="336"/>
      <c r="G44" s="336"/>
      <c r="H44" s="336"/>
      <c r="I44" s="336"/>
      <c r="J44" s="336"/>
      <c r="K44" s="336"/>
      <c r="L44" s="336"/>
      <c r="M44" s="336"/>
      <c r="N44" s="336"/>
      <c r="O44" s="336"/>
      <c r="P44" s="336"/>
      <c r="Q44" s="336"/>
      <c r="R44" s="336"/>
      <c r="S44" s="336"/>
      <c r="T44" s="336"/>
      <c r="U44" s="336"/>
      <c r="V44" s="336"/>
      <c r="W44" s="336"/>
      <c r="X44" s="336"/>
      <c r="Y44" s="336"/>
      <c r="Z44" s="398"/>
    </row>
    <row r="45" spans="1:26" s="14" customFormat="1" ht="45" customHeight="1">
      <c r="A45" s="39" t="s">
        <v>5</v>
      </c>
      <c r="B45" s="305" t="s">
        <v>203</v>
      </c>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4"/>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317"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317"/>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311" t="s">
        <v>210</v>
      </c>
      <c r="B50" s="308"/>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9"/>
    </row>
    <row r="51" spans="1:26">
      <c r="A51" s="323" t="s">
        <v>201</v>
      </c>
      <c r="B51" s="323"/>
      <c r="C51" s="323"/>
      <c r="D51" s="323"/>
      <c r="E51" s="323"/>
      <c r="F51" s="323"/>
      <c r="G51" s="323"/>
      <c r="H51" s="323"/>
      <c r="I51" s="323"/>
      <c r="J51" s="323"/>
      <c r="K51" s="323"/>
      <c r="L51" s="323"/>
      <c r="M51" s="323"/>
      <c r="N51" s="323"/>
      <c r="O51" s="323"/>
      <c r="P51" s="323"/>
      <c r="Q51" s="323"/>
      <c r="R51" s="323"/>
      <c r="S51" s="323"/>
      <c r="T51" s="323"/>
      <c r="U51" s="323"/>
      <c r="V51" s="323"/>
      <c r="W51" s="323"/>
      <c r="X51" s="323"/>
      <c r="Y51" s="323"/>
      <c r="Z51" s="323"/>
    </row>
    <row r="52" spans="1:26" s="37" customFormat="1" ht="7.8">
      <c r="A52" s="414" t="s">
        <v>1</v>
      </c>
      <c r="B52" s="298"/>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9"/>
    </row>
    <row r="53" spans="1:26" ht="30">
      <c r="A53" s="333" t="s">
        <v>211</v>
      </c>
      <c r="B53" s="334"/>
      <c r="C53" s="334"/>
      <c r="D53" s="334"/>
      <c r="E53" s="334"/>
      <c r="F53" s="334"/>
      <c r="G53" s="334"/>
      <c r="H53" s="334"/>
      <c r="I53" s="334"/>
      <c r="J53" s="334"/>
      <c r="K53" s="334"/>
      <c r="L53" s="334"/>
      <c r="M53" s="334"/>
      <c r="N53" s="334"/>
      <c r="O53" s="334"/>
      <c r="P53" s="334"/>
      <c r="Q53" s="334"/>
      <c r="R53" s="334"/>
      <c r="S53" s="334"/>
      <c r="T53" s="334"/>
      <c r="U53" s="334"/>
      <c r="V53" s="334"/>
      <c r="W53" s="334"/>
      <c r="X53" s="334"/>
      <c r="Y53" s="334"/>
      <c r="Z53" s="335"/>
    </row>
    <row r="54" spans="1:26" ht="13.95" customHeight="1">
      <c r="A54" s="39" t="s">
        <v>3</v>
      </c>
      <c r="B54" s="336" t="s">
        <v>193</v>
      </c>
      <c r="C54" s="336"/>
      <c r="D54" s="336"/>
      <c r="E54" s="336"/>
      <c r="F54" s="336"/>
      <c r="G54" s="336"/>
      <c r="H54" s="336"/>
      <c r="I54" s="336"/>
      <c r="J54" s="336"/>
      <c r="K54" s="336"/>
      <c r="L54" s="336"/>
      <c r="M54" s="336"/>
      <c r="N54" s="336"/>
      <c r="O54" s="336"/>
      <c r="P54" s="336"/>
      <c r="Q54" s="336"/>
      <c r="R54" s="336"/>
      <c r="S54" s="336"/>
      <c r="T54" s="336"/>
      <c r="U54" s="336"/>
      <c r="V54" s="336"/>
      <c r="W54" s="336"/>
      <c r="X54" s="336"/>
      <c r="Y54" s="336"/>
      <c r="Z54" s="398"/>
    </row>
    <row r="55" spans="1:26" s="14" customFormat="1" ht="45" customHeight="1">
      <c r="A55" s="39" t="s">
        <v>5</v>
      </c>
      <c r="B55" s="305" t="s">
        <v>203</v>
      </c>
      <c r="C55" s="303"/>
      <c r="D55" s="303"/>
      <c r="E55" s="303"/>
      <c r="F55" s="303"/>
      <c r="G55" s="303"/>
      <c r="H55" s="303"/>
      <c r="I55" s="303"/>
      <c r="J55" s="303"/>
      <c r="K55" s="303"/>
      <c r="L55" s="303"/>
      <c r="M55" s="303"/>
      <c r="N55" s="303"/>
      <c r="O55" s="303"/>
      <c r="P55" s="303"/>
      <c r="Q55" s="303"/>
      <c r="R55" s="303"/>
      <c r="S55" s="303"/>
      <c r="T55" s="303"/>
      <c r="U55" s="303"/>
      <c r="V55" s="303"/>
      <c r="W55" s="303"/>
      <c r="X55" s="303"/>
      <c r="Y55" s="303"/>
      <c r="Z55" s="304"/>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317"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317"/>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311" t="s">
        <v>212</v>
      </c>
      <c r="B60" s="308"/>
      <c r="C60" s="308"/>
      <c r="D60" s="308"/>
      <c r="E60" s="308"/>
      <c r="F60" s="308"/>
      <c r="G60" s="308"/>
      <c r="H60" s="308"/>
      <c r="I60" s="308"/>
      <c r="J60" s="308"/>
      <c r="K60" s="308"/>
      <c r="L60" s="308"/>
      <c r="M60" s="308"/>
      <c r="N60" s="308"/>
      <c r="O60" s="308"/>
      <c r="P60" s="308"/>
      <c r="Q60" s="308"/>
      <c r="R60" s="308"/>
      <c r="S60" s="308"/>
      <c r="T60" s="308"/>
      <c r="U60" s="308"/>
      <c r="V60" s="308"/>
      <c r="W60" s="308"/>
      <c r="X60" s="308"/>
      <c r="Y60" s="308"/>
      <c r="Z60" s="309"/>
    </row>
    <row r="61" spans="1:26">
      <c r="A61" s="323" t="s">
        <v>201</v>
      </c>
      <c r="B61" s="323"/>
      <c r="C61" s="323"/>
      <c r="D61" s="323"/>
      <c r="E61" s="323"/>
      <c r="F61" s="323"/>
      <c r="G61" s="323"/>
      <c r="H61" s="323"/>
      <c r="I61" s="323"/>
      <c r="J61" s="323"/>
      <c r="K61" s="323"/>
      <c r="L61" s="323"/>
      <c r="M61" s="323"/>
      <c r="N61" s="323"/>
      <c r="O61" s="323"/>
      <c r="P61" s="323"/>
      <c r="Q61" s="323"/>
      <c r="R61" s="323"/>
      <c r="S61" s="323"/>
      <c r="T61" s="323"/>
      <c r="U61" s="323"/>
      <c r="V61" s="323"/>
      <c r="W61" s="323"/>
      <c r="X61" s="323"/>
      <c r="Y61" s="323"/>
      <c r="Z61" s="323"/>
    </row>
    <row r="62" spans="1:26" s="37" customFormat="1" ht="7.8">
      <c r="A62" s="414" t="s">
        <v>1</v>
      </c>
      <c r="B62" s="298"/>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9"/>
    </row>
    <row r="63" spans="1:26" ht="30">
      <c r="A63" s="333" t="s">
        <v>213</v>
      </c>
      <c r="B63" s="334"/>
      <c r="C63" s="334"/>
      <c r="D63" s="334"/>
      <c r="E63" s="334"/>
      <c r="F63" s="334"/>
      <c r="G63" s="334"/>
      <c r="H63" s="334"/>
      <c r="I63" s="334"/>
      <c r="J63" s="334"/>
      <c r="K63" s="334"/>
      <c r="L63" s="334"/>
      <c r="M63" s="334"/>
      <c r="N63" s="334"/>
      <c r="O63" s="334"/>
      <c r="P63" s="334"/>
      <c r="Q63" s="334"/>
      <c r="R63" s="334"/>
      <c r="S63" s="334"/>
      <c r="T63" s="334"/>
      <c r="U63" s="334"/>
      <c r="V63" s="334"/>
      <c r="W63" s="334"/>
      <c r="X63" s="334"/>
      <c r="Y63" s="334"/>
      <c r="Z63" s="335"/>
    </row>
    <row r="64" spans="1:26" ht="13.95" customHeight="1">
      <c r="A64" s="39" t="s">
        <v>3</v>
      </c>
      <c r="B64" s="336" t="s">
        <v>193</v>
      </c>
      <c r="C64" s="336"/>
      <c r="D64" s="336"/>
      <c r="E64" s="336"/>
      <c r="F64" s="336"/>
      <c r="G64" s="336"/>
      <c r="H64" s="336"/>
      <c r="I64" s="336"/>
      <c r="J64" s="336"/>
      <c r="K64" s="336"/>
      <c r="L64" s="336"/>
      <c r="M64" s="336"/>
      <c r="N64" s="336"/>
      <c r="O64" s="336"/>
      <c r="P64" s="336"/>
      <c r="Q64" s="336"/>
      <c r="R64" s="336"/>
      <c r="S64" s="336"/>
      <c r="T64" s="336"/>
      <c r="U64" s="336"/>
      <c r="V64" s="336"/>
      <c r="W64" s="336"/>
      <c r="X64" s="336"/>
      <c r="Y64" s="336"/>
      <c r="Z64" s="398"/>
    </row>
    <row r="65" spans="1:26" s="14" customFormat="1" ht="45" customHeight="1">
      <c r="A65" s="39" t="s">
        <v>5</v>
      </c>
      <c r="B65" s="305" t="s">
        <v>203</v>
      </c>
      <c r="C65" s="303"/>
      <c r="D65" s="303"/>
      <c r="E65" s="303"/>
      <c r="F65" s="303"/>
      <c r="G65" s="303"/>
      <c r="H65" s="303"/>
      <c r="I65" s="303"/>
      <c r="J65" s="303"/>
      <c r="K65" s="303"/>
      <c r="L65" s="303"/>
      <c r="M65" s="303"/>
      <c r="N65" s="303"/>
      <c r="O65" s="303"/>
      <c r="P65" s="303"/>
      <c r="Q65" s="303"/>
      <c r="R65" s="303"/>
      <c r="S65" s="303"/>
      <c r="T65" s="303"/>
      <c r="U65" s="303"/>
      <c r="V65" s="303"/>
      <c r="W65" s="303"/>
      <c r="X65" s="303"/>
      <c r="Y65" s="303"/>
      <c r="Z65" s="304"/>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317"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317"/>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311" t="s">
        <v>214</v>
      </c>
      <c r="B70" s="308"/>
      <c r="C70" s="308"/>
      <c r="D70" s="308"/>
      <c r="E70" s="308"/>
      <c r="F70" s="308"/>
      <c r="G70" s="308"/>
      <c r="H70" s="308"/>
      <c r="I70" s="308"/>
      <c r="J70" s="308"/>
      <c r="K70" s="308"/>
      <c r="L70" s="308"/>
      <c r="M70" s="308"/>
      <c r="N70" s="308"/>
      <c r="O70" s="308"/>
      <c r="P70" s="308"/>
      <c r="Q70" s="308"/>
      <c r="R70" s="308"/>
      <c r="S70" s="308"/>
      <c r="T70" s="308"/>
      <c r="U70" s="308"/>
      <c r="V70" s="308"/>
      <c r="W70" s="308"/>
      <c r="X70" s="308"/>
      <c r="Y70" s="308"/>
      <c r="Z70" s="309"/>
    </row>
    <row r="71" spans="1:26">
      <c r="A71" s="323" t="s">
        <v>201</v>
      </c>
      <c r="B71" s="323"/>
      <c r="C71" s="323"/>
      <c r="D71" s="323"/>
      <c r="E71" s="323"/>
      <c r="F71" s="323"/>
      <c r="G71" s="323"/>
      <c r="H71" s="323"/>
      <c r="I71" s="323"/>
      <c r="J71" s="323"/>
      <c r="K71" s="323"/>
      <c r="L71" s="323"/>
      <c r="M71" s="323"/>
      <c r="N71" s="323"/>
      <c r="O71" s="323"/>
      <c r="P71" s="323"/>
      <c r="Q71" s="323"/>
      <c r="R71" s="323"/>
      <c r="S71" s="323"/>
      <c r="T71" s="323"/>
      <c r="U71" s="323"/>
      <c r="V71" s="323"/>
      <c r="W71" s="323"/>
      <c r="X71" s="323"/>
      <c r="Y71" s="323"/>
      <c r="Z71" s="323"/>
    </row>
    <row r="72" spans="1:26" s="37" customFormat="1" ht="7.8">
      <c r="A72" s="414" t="s">
        <v>1</v>
      </c>
      <c r="B72" s="298"/>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9"/>
    </row>
    <row r="73" spans="1:26" ht="30">
      <c r="A73" s="333" t="s">
        <v>215</v>
      </c>
      <c r="B73" s="334"/>
      <c r="C73" s="334"/>
      <c r="D73" s="334"/>
      <c r="E73" s="334"/>
      <c r="F73" s="334"/>
      <c r="G73" s="334"/>
      <c r="H73" s="334"/>
      <c r="I73" s="334"/>
      <c r="J73" s="334"/>
      <c r="K73" s="334"/>
      <c r="L73" s="334"/>
      <c r="M73" s="334"/>
      <c r="N73" s="334"/>
      <c r="O73" s="334"/>
      <c r="P73" s="334"/>
      <c r="Q73" s="334"/>
      <c r="R73" s="334"/>
      <c r="S73" s="334"/>
      <c r="T73" s="334"/>
      <c r="U73" s="334"/>
      <c r="V73" s="334"/>
      <c r="W73" s="334"/>
      <c r="X73" s="334"/>
      <c r="Y73" s="334"/>
      <c r="Z73" s="335"/>
    </row>
    <row r="74" spans="1:26" ht="13.95" customHeight="1">
      <c r="A74" s="39" t="s">
        <v>3</v>
      </c>
      <c r="B74" s="336" t="s">
        <v>193</v>
      </c>
      <c r="C74" s="336"/>
      <c r="D74" s="336"/>
      <c r="E74" s="336"/>
      <c r="F74" s="336"/>
      <c r="G74" s="336"/>
      <c r="H74" s="336"/>
      <c r="I74" s="336"/>
      <c r="J74" s="336"/>
      <c r="K74" s="336"/>
      <c r="L74" s="336"/>
      <c r="M74" s="336"/>
      <c r="N74" s="336"/>
      <c r="O74" s="336"/>
      <c r="P74" s="336"/>
      <c r="Q74" s="336"/>
      <c r="R74" s="336"/>
      <c r="S74" s="336"/>
      <c r="T74" s="336"/>
      <c r="U74" s="336"/>
      <c r="V74" s="336"/>
      <c r="W74" s="336"/>
      <c r="X74" s="336"/>
      <c r="Y74" s="336"/>
      <c r="Z74" s="398"/>
    </row>
    <row r="75" spans="1:26" s="14" customFormat="1" ht="45" customHeight="1">
      <c r="A75" s="39" t="s">
        <v>5</v>
      </c>
      <c r="B75" s="305" t="s">
        <v>203</v>
      </c>
      <c r="C75" s="303"/>
      <c r="D75" s="303"/>
      <c r="E75" s="303"/>
      <c r="F75" s="303"/>
      <c r="G75" s="303"/>
      <c r="H75" s="303"/>
      <c r="I75" s="303"/>
      <c r="J75" s="303"/>
      <c r="K75" s="303"/>
      <c r="L75" s="303"/>
      <c r="M75" s="303"/>
      <c r="N75" s="303"/>
      <c r="O75" s="303"/>
      <c r="P75" s="303"/>
      <c r="Q75" s="303"/>
      <c r="R75" s="303"/>
      <c r="S75" s="303"/>
      <c r="T75" s="303"/>
      <c r="U75" s="303"/>
      <c r="V75" s="303"/>
      <c r="W75" s="303"/>
      <c r="X75" s="303"/>
      <c r="Y75" s="303"/>
      <c r="Z75" s="304"/>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317"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317"/>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415" t="s">
        <v>216</v>
      </c>
      <c r="B80" s="416"/>
      <c r="C80" s="416"/>
      <c r="D80" s="416"/>
      <c r="E80" s="416"/>
      <c r="F80" s="416"/>
      <c r="G80" s="416"/>
      <c r="H80" s="416"/>
      <c r="I80" s="416"/>
      <c r="J80" s="416"/>
      <c r="K80" s="416"/>
      <c r="L80" s="416"/>
      <c r="M80" s="416"/>
      <c r="N80" s="416"/>
      <c r="O80" s="416"/>
      <c r="P80" s="416"/>
      <c r="Q80" s="416"/>
      <c r="R80" s="416"/>
      <c r="S80" s="416"/>
      <c r="T80" s="416"/>
      <c r="U80" s="416"/>
      <c r="V80" s="416"/>
      <c r="W80" s="416"/>
      <c r="X80" s="416"/>
      <c r="Y80" s="416"/>
      <c r="Z80" s="417"/>
    </row>
    <row r="81" spans="1:26">
      <c r="A81" s="323" t="s">
        <v>201</v>
      </c>
      <c r="B81" s="323"/>
      <c r="C81" s="323"/>
      <c r="D81" s="323"/>
      <c r="E81" s="323"/>
      <c r="F81" s="323"/>
      <c r="G81" s="323"/>
      <c r="H81" s="323"/>
      <c r="I81" s="323"/>
      <c r="J81" s="323"/>
      <c r="K81" s="323"/>
      <c r="L81" s="323"/>
      <c r="M81" s="323"/>
      <c r="N81" s="323"/>
      <c r="O81" s="323"/>
      <c r="P81" s="323"/>
      <c r="Q81" s="323"/>
      <c r="R81" s="323"/>
      <c r="S81" s="323"/>
      <c r="T81" s="323"/>
      <c r="U81" s="323"/>
      <c r="V81" s="323"/>
      <c r="W81" s="323"/>
      <c r="X81" s="323"/>
      <c r="Y81" s="323"/>
      <c r="Z81" s="323"/>
    </row>
  </sheetData>
  <mergeCells count="57">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 ref="A73:Z73"/>
    <mergeCell ref="A60:Z60"/>
    <mergeCell ref="A61:Z61"/>
    <mergeCell ref="A62:Z62"/>
    <mergeCell ref="A63:Z63"/>
    <mergeCell ref="B64:Z64"/>
    <mergeCell ref="A51:Z51"/>
    <mergeCell ref="A52:Z52"/>
    <mergeCell ref="A53:Z53"/>
    <mergeCell ref="B54:Z54"/>
    <mergeCell ref="B55:Z55"/>
    <mergeCell ref="A42:Z42"/>
    <mergeCell ref="A43:Z43"/>
    <mergeCell ref="B44:Z44"/>
    <mergeCell ref="B45:Z45"/>
    <mergeCell ref="A50:Z50"/>
    <mergeCell ref="A33:Z33"/>
    <mergeCell ref="B34:Z34"/>
    <mergeCell ref="B35:Z35"/>
    <mergeCell ref="A40:Z40"/>
    <mergeCell ref="A41:Z41"/>
    <mergeCell ref="B24:Z24"/>
    <mergeCell ref="B25:Z25"/>
    <mergeCell ref="A30:Z30"/>
    <mergeCell ref="A31:Z31"/>
    <mergeCell ref="A32:Z32"/>
    <mergeCell ref="B15:Z15"/>
    <mergeCell ref="A20:Z20"/>
    <mergeCell ref="A21:Z21"/>
    <mergeCell ref="A22:Z22"/>
    <mergeCell ref="A23:Z23"/>
    <mergeCell ref="A10:Z10"/>
    <mergeCell ref="A11:Z11"/>
    <mergeCell ref="A12:Z12"/>
    <mergeCell ref="A13:Z13"/>
    <mergeCell ref="B14:Z14"/>
    <mergeCell ref="A1:Z1"/>
    <mergeCell ref="A2:Z2"/>
    <mergeCell ref="B3:Z3"/>
    <mergeCell ref="B4:Z4"/>
    <mergeCell ref="B5:Z5"/>
  </mergeCells>
  <phoneticPr fontId="40" type="noConversion"/>
  <pageMargins left="0.196850393700787" right="0.196850393700787" top="0.196850393700787" bottom="0.196850393700787" header="0.31496062992126" footer="0.31496062992126"/>
  <pageSetup paperSize="9"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P5" sqref="P5"/>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418" t="s">
        <v>217</v>
      </c>
      <c r="B1" s="419"/>
      <c r="C1" s="419"/>
      <c r="D1" s="419"/>
      <c r="E1" s="419"/>
      <c r="F1" s="419"/>
      <c r="G1" s="419"/>
      <c r="H1" s="419"/>
      <c r="I1" s="419"/>
      <c r="J1" s="419"/>
      <c r="K1" s="419"/>
      <c r="L1" s="419"/>
      <c r="M1" s="419"/>
      <c r="N1" s="419"/>
      <c r="O1" s="419"/>
      <c r="P1" s="419"/>
      <c r="Q1" s="419"/>
      <c r="R1" s="419"/>
      <c r="S1" s="419"/>
      <c r="T1" s="419"/>
      <c r="U1" s="419"/>
      <c r="V1" s="420"/>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85" t="s">
        <v>285</v>
      </c>
      <c r="B1" s="385"/>
      <c r="C1" s="385"/>
      <c r="D1" s="385"/>
      <c r="E1" s="385"/>
      <c r="F1" s="385"/>
      <c r="G1" s="385"/>
      <c r="H1" s="385"/>
      <c r="I1" s="385"/>
      <c r="J1" s="385"/>
      <c r="K1" s="385"/>
      <c r="L1" s="385"/>
      <c r="M1" s="385"/>
      <c r="N1" s="385"/>
      <c r="O1" s="385"/>
      <c r="P1" s="385"/>
      <c r="Q1" s="385"/>
      <c r="R1" s="385"/>
      <c r="S1" s="385"/>
      <c r="T1" s="385"/>
      <c r="U1" s="385"/>
      <c r="V1" s="385"/>
      <c r="W1" s="385"/>
      <c r="X1" s="385"/>
      <c r="Y1" s="385"/>
    </row>
    <row r="2" spans="1:26" ht="21" customHeight="1">
      <c r="A2" s="3" t="s">
        <v>3</v>
      </c>
      <c r="B2" s="336" t="s">
        <v>286</v>
      </c>
      <c r="C2" s="321"/>
      <c r="D2" s="321"/>
      <c r="E2" s="321"/>
      <c r="F2" s="321"/>
      <c r="G2" s="321"/>
      <c r="H2" s="321"/>
      <c r="I2" s="321"/>
      <c r="J2" s="321"/>
      <c r="K2" s="321"/>
      <c r="L2" s="321"/>
      <c r="M2" s="321"/>
      <c r="N2" s="321"/>
      <c r="O2" s="321"/>
      <c r="P2" s="321"/>
      <c r="Q2" s="321"/>
      <c r="R2" s="321"/>
      <c r="S2" s="321"/>
      <c r="T2" s="321"/>
      <c r="U2" s="321"/>
      <c r="V2" s="321"/>
      <c r="W2" s="321"/>
      <c r="X2" s="321"/>
      <c r="Y2" s="321"/>
    </row>
    <row r="3" spans="1:26" ht="46.95" customHeight="1">
      <c r="A3" s="3" t="s">
        <v>56</v>
      </c>
      <c r="B3" s="305" t="s">
        <v>287</v>
      </c>
      <c r="C3" s="305"/>
      <c r="D3" s="305"/>
      <c r="E3" s="305"/>
      <c r="F3" s="305"/>
      <c r="G3" s="305"/>
      <c r="H3" s="305"/>
      <c r="I3" s="305"/>
      <c r="J3" s="305"/>
      <c r="K3" s="305"/>
      <c r="L3" s="305"/>
      <c r="M3" s="305"/>
      <c r="N3" s="305"/>
      <c r="O3" s="305"/>
      <c r="P3" s="305"/>
      <c r="Q3" s="305"/>
      <c r="R3" s="305"/>
      <c r="S3" s="305"/>
      <c r="T3" s="305"/>
      <c r="U3" s="305"/>
      <c r="V3" s="305"/>
      <c r="W3" s="305"/>
      <c r="X3" s="305"/>
      <c r="Y3" s="305"/>
    </row>
    <row r="4" spans="1:26">
      <c r="A4" s="3" t="s">
        <v>5</v>
      </c>
      <c r="B4" s="321"/>
      <c r="C4" s="321"/>
      <c r="D4" s="321"/>
      <c r="E4" s="321"/>
      <c r="F4" s="321"/>
      <c r="G4" s="321"/>
      <c r="H4" s="321"/>
      <c r="I4" s="321"/>
      <c r="J4" s="321"/>
      <c r="K4" s="321"/>
      <c r="L4" s="321"/>
      <c r="M4" s="321"/>
      <c r="N4" s="321"/>
      <c r="O4" s="321"/>
      <c r="P4" s="321"/>
      <c r="Q4" s="321"/>
      <c r="R4" s="321"/>
      <c r="S4" s="321"/>
      <c r="T4" s="321"/>
      <c r="U4" s="321"/>
      <c r="V4" s="321"/>
      <c r="W4" s="321"/>
      <c r="X4" s="321"/>
      <c r="Y4" s="321"/>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326"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326"/>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85" t="s">
        <v>290</v>
      </c>
      <c r="B1" s="385"/>
      <c r="C1" s="385"/>
      <c r="D1" s="385"/>
      <c r="E1" s="385"/>
      <c r="F1" s="385"/>
      <c r="G1" s="385"/>
      <c r="H1" s="385"/>
      <c r="I1" s="385"/>
      <c r="J1" s="385"/>
      <c r="K1" s="385"/>
      <c r="L1" s="385"/>
      <c r="M1" s="385"/>
      <c r="N1" s="385"/>
      <c r="O1" s="385"/>
      <c r="P1" s="385"/>
      <c r="Q1" s="385"/>
      <c r="R1" s="385"/>
      <c r="S1" s="385"/>
      <c r="T1" s="385"/>
      <c r="U1" s="385"/>
      <c r="V1" s="385"/>
      <c r="W1" s="385"/>
      <c r="X1" s="385"/>
      <c r="Y1" s="385"/>
    </row>
    <row r="2" spans="1:26" ht="21" customHeight="1">
      <c r="A2" s="3" t="s">
        <v>3</v>
      </c>
      <c r="B2" s="336" t="s">
        <v>291</v>
      </c>
      <c r="C2" s="321"/>
      <c r="D2" s="321"/>
      <c r="E2" s="321"/>
      <c r="F2" s="321"/>
      <c r="G2" s="321"/>
      <c r="H2" s="321"/>
      <c r="I2" s="321"/>
      <c r="J2" s="321"/>
      <c r="K2" s="321"/>
      <c r="L2" s="321"/>
      <c r="M2" s="321"/>
      <c r="N2" s="321"/>
      <c r="O2" s="321"/>
      <c r="P2" s="321"/>
      <c r="Q2" s="321"/>
      <c r="R2" s="321"/>
      <c r="S2" s="321"/>
      <c r="T2" s="321"/>
      <c r="U2" s="321"/>
      <c r="V2" s="321"/>
      <c r="W2" s="321"/>
      <c r="X2" s="321"/>
      <c r="Y2" s="321"/>
    </row>
    <row r="3" spans="1:26" ht="46.95" customHeight="1">
      <c r="A3" s="3" t="s">
        <v>56</v>
      </c>
      <c r="B3" s="305" t="s">
        <v>292</v>
      </c>
      <c r="C3" s="305"/>
      <c r="D3" s="305"/>
      <c r="E3" s="305"/>
      <c r="F3" s="305"/>
      <c r="G3" s="305"/>
      <c r="H3" s="305"/>
      <c r="I3" s="305"/>
      <c r="J3" s="305"/>
      <c r="K3" s="305"/>
      <c r="L3" s="305"/>
      <c r="M3" s="305"/>
      <c r="N3" s="305"/>
      <c r="O3" s="305"/>
      <c r="P3" s="305"/>
      <c r="Q3" s="305"/>
      <c r="R3" s="305"/>
      <c r="S3" s="305"/>
      <c r="T3" s="305"/>
      <c r="U3" s="305"/>
      <c r="V3" s="305"/>
      <c r="W3" s="305"/>
      <c r="X3" s="305"/>
      <c r="Y3" s="305"/>
    </row>
    <row r="4" spans="1:26">
      <c r="A4" s="3" t="s">
        <v>5</v>
      </c>
      <c r="B4" s="321"/>
      <c r="C4" s="321"/>
      <c r="D4" s="321"/>
      <c r="E4" s="321"/>
      <c r="F4" s="321"/>
      <c r="G4" s="321"/>
      <c r="H4" s="321"/>
      <c r="I4" s="321"/>
      <c r="J4" s="321"/>
      <c r="K4" s="321"/>
      <c r="L4" s="321"/>
      <c r="M4" s="321"/>
      <c r="N4" s="321"/>
      <c r="O4" s="321"/>
      <c r="P4" s="321"/>
      <c r="Q4" s="321"/>
      <c r="R4" s="321"/>
      <c r="S4" s="321"/>
      <c r="T4" s="321"/>
      <c r="U4" s="321"/>
      <c r="V4" s="321"/>
      <c r="W4" s="321"/>
      <c r="X4" s="321"/>
      <c r="Y4" s="321"/>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326"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326"/>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421" t="s">
        <v>293</v>
      </c>
      <c r="B1" s="421"/>
      <c r="C1" s="421"/>
      <c r="D1" s="421"/>
      <c r="E1" s="421"/>
      <c r="F1" s="421"/>
      <c r="G1" s="421"/>
      <c r="H1" s="421"/>
      <c r="I1" s="421"/>
      <c r="J1" s="421"/>
      <c r="K1" s="421"/>
      <c r="L1" s="421"/>
      <c r="M1" s="421"/>
      <c r="N1" s="421"/>
      <c r="O1" s="421"/>
      <c r="P1" s="421"/>
      <c r="Q1" s="421"/>
      <c r="R1" s="421"/>
      <c r="S1" s="421"/>
    </row>
    <row r="2" spans="1:19" ht="21" customHeight="1">
      <c r="A2" s="3" t="s">
        <v>3</v>
      </c>
      <c r="B2" s="321" t="s">
        <v>294</v>
      </c>
      <c r="C2" s="321"/>
      <c r="D2" s="321"/>
      <c r="E2" s="321"/>
      <c r="F2" s="321"/>
      <c r="G2" s="321"/>
      <c r="H2" s="321"/>
      <c r="I2" s="321"/>
      <c r="J2" s="321"/>
      <c r="K2" s="321"/>
      <c r="L2" s="321"/>
      <c r="M2" s="321"/>
      <c r="N2" s="321"/>
      <c r="O2" s="321"/>
      <c r="P2" s="321"/>
      <c r="Q2" s="321"/>
      <c r="R2" s="321"/>
      <c r="S2" s="321"/>
    </row>
    <row r="3" spans="1:19" ht="46.95" customHeight="1">
      <c r="A3" s="3" t="s">
        <v>56</v>
      </c>
      <c r="B3" s="305" t="s">
        <v>295</v>
      </c>
      <c r="C3" s="305"/>
      <c r="D3" s="305"/>
      <c r="E3" s="305"/>
      <c r="F3" s="305"/>
      <c r="G3" s="305"/>
      <c r="H3" s="305"/>
      <c r="I3" s="305"/>
      <c r="J3" s="305"/>
      <c r="K3" s="305"/>
      <c r="L3" s="305"/>
      <c r="M3" s="305"/>
      <c r="N3" s="305"/>
      <c r="O3" s="305"/>
      <c r="P3" s="305"/>
      <c r="Q3" s="305"/>
      <c r="R3" s="305"/>
      <c r="S3" s="305"/>
    </row>
    <row r="4" spans="1:19">
      <c r="A4" s="3" t="s">
        <v>5</v>
      </c>
      <c r="B4" s="321" t="s">
        <v>296</v>
      </c>
      <c r="C4" s="321"/>
      <c r="D4" s="321"/>
      <c r="E4" s="321"/>
      <c r="F4" s="321"/>
      <c r="G4" s="321"/>
      <c r="H4" s="321"/>
      <c r="I4" s="321"/>
      <c r="J4" s="321"/>
      <c r="K4" s="321"/>
      <c r="L4" s="321"/>
      <c r="M4" s="321"/>
      <c r="N4" s="321"/>
      <c r="O4" s="321"/>
      <c r="P4" s="321"/>
      <c r="Q4" s="321"/>
      <c r="R4" s="321"/>
      <c r="S4" s="321"/>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326"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326"/>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workbookViewId="0">
      <selection activeCell="R25" sqref="R25"/>
    </sheetView>
  </sheetViews>
  <sheetFormatPr defaultRowHeight="13.8"/>
  <sheetData>
    <row r="1" spans="1:18" ht="28.2">
      <c r="A1" s="2"/>
      <c r="B1" s="422" t="s">
        <v>396</v>
      </c>
      <c r="C1" s="422"/>
      <c r="D1" s="422"/>
      <c r="E1" s="422"/>
      <c r="F1" s="422"/>
      <c r="G1" s="422"/>
      <c r="H1" s="422"/>
      <c r="I1" s="422"/>
      <c r="J1" s="422"/>
      <c r="K1" s="422"/>
      <c r="L1" s="422"/>
      <c r="M1" s="422"/>
      <c r="N1" s="422"/>
      <c r="O1" s="422"/>
      <c r="P1" s="422"/>
      <c r="Q1" s="422"/>
      <c r="R1" s="422"/>
    </row>
    <row r="2" spans="1:18" ht="23.4">
      <c r="A2" s="169" t="s">
        <v>153</v>
      </c>
      <c r="B2" s="188"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317" t="s">
        <v>395</v>
      </c>
      <c r="B3" s="170" t="s">
        <v>25</v>
      </c>
      <c r="C3" s="189">
        <v>1.25</v>
      </c>
      <c r="D3" s="189">
        <v>1.78</v>
      </c>
      <c r="E3" s="189">
        <v>1.1299999999999999</v>
      </c>
      <c r="F3" s="189">
        <v>4</v>
      </c>
      <c r="G3" s="189">
        <v>2.74</v>
      </c>
      <c r="H3" s="189">
        <v>1</v>
      </c>
      <c r="I3" s="189">
        <v>187</v>
      </c>
      <c r="J3" s="189">
        <v>2</v>
      </c>
      <c r="K3" s="189">
        <v>10</v>
      </c>
      <c r="L3" s="189">
        <v>2</v>
      </c>
      <c r="M3" s="189"/>
      <c r="N3" s="189"/>
      <c r="O3" s="5"/>
      <c r="P3" s="5"/>
      <c r="Q3" s="5"/>
      <c r="R3" s="5"/>
    </row>
    <row r="4" spans="1:18">
      <c r="A4" s="317"/>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19685039370078741" right="0.19685039370078741" top="0.19685039370078741" bottom="0.19685039370078741" header="0.31496062992125984" footer="0.31496062992125984"/>
  <pageSetup paperSize="9" scale="8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G6" sqref="G6"/>
    </sheetView>
  </sheetViews>
  <sheetFormatPr defaultRowHeight="13.8"/>
  <cols>
    <col min="1" max="1" width="14.6640625" style="22" customWidth="1"/>
    <col min="2" max="3" width="8.88671875" style="190"/>
    <col min="4" max="5" width="9.21875" style="190" customWidth="1"/>
    <col min="6" max="6" width="9.6640625" style="190" customWidth="1"/>
    <col min="7" max="8" width="7.21875" style="190" customWidth="1"/>
    <col min="9" max="9" width="9.77734375" style="190" customWidth="1"/>
    <col min="10" max="11" width="7.21875" style="190" customWidth="1"/>
    <col min="12" max="13" width="6.6640625" style="190" customWidth="1"/>
    <col min="14" max="27" width="6.6640625" style="22" customWidth="1"/>
    <col min="28" max="16384" width="8.88671875" style="22"/>
  </cols>
  <sheetData>
    <row r="1" spans="1:29" ht="52.2">
      <c r="A1" s="22" t="s">
        <v>397</v>
      </c>
      <c r="B1" s="190" t="s">
        <v>398</v>
      </c>
      <c r="C1" s="190" t="s">
        <v>399</v>
      </c>
      <c r="D1" s="190" t="s">
        <v>400</v>
      </c>
      <c r="E1" s="190" t="s">
        <v>401</v>
      </c>
      <c r="F1" s="190" t="s">
        <v>402</v>
      </c>
      <c r="G1" s="190" t="s">
        <v>403</v>
      </c>
      <c r="H1" s="190" t="s">
        <v>404</v>
      </c>
      <c r="I1" s="190" t="s">
        <v>405</v>
      </c>
      <c r="J1" s="191" t="s">
        <v>406</v>
      </c>
      <c r="K1" s="191" t="s">
        <v>407</v>
      </c>
      <c r="L1" s="191" t="s">
        <v>408</v>
      </c>
      <c r="M1" s="191" t="s">
        <v>409</v>
      </c>
      <c r="N1" s="192" t="s">
        <v>410</v>
      </c>
      <c r="O1" s="192" t="s">
        <v>411</v>
      </c>
      <c r="P1" s="192" t="s">
        <v>412</v>
      </c>
      <c r="Q1" s="192" t="s">
        <v>413</v>
      </c>
      <c r="R1" s="192" t="s">
        <v>414</v>
      </c>
      <c r="S1" s="192" t="s">
        <v>415</v>
      </c>
      <c r="T1" s="192" t="s">
        <v>416</v>
      </c>
      <c r="U1" s="192" t="s">
        <v>417</v>
      </c>
      <c r="V1" s="192" t="s">
        <v>418</v>
      </c>
      <c r="W1" s="192" t="s">
        <v>419</v>
      </c>
      <c r="X1" s="192" t="s">
        <v>420</v>
      </c>
      <c r="Y1" s="192" t="s">
        <v>421</v>
      </c>
      <c r="Z1" s="192"/>
      <c r="AA1" s="192" t="s">
        <v>422</v>
      </c>
    </row>
    <row r="2" spans="1:29" s="193" customFormat="1" ht="26.4">
      <c r="B2" s="194" t="s">
        <v>423</v>
      </c>
      <c r="C2" s="194"/>
      <c r="D2" s="194" t="s">
        <v>424</v>
      </c>
      <c r="E2" s="194" t="s">
        <v>425</v>
      </c>
      <c r="F2" s="194" t="s">
        <v>426</v>
      </c>
      <c r="G2" s="194"/>
      <c r="H2" s="194"/>
      <c r="I2" s="194" t="s">
        <v>427</v>
      </c>
      <c r="J2" s="195" t="s">
        <v>428</v>
      </c>
      <c r="K2" s="195" t="s">
        <v>429</v>
      </c>
      <c r="L2" s="195"/>
      <c r="M2" s="195"/>
      <c r="N2" s="196"/>
      <c r="O2" s="196"/>
      <c r="Q2" s="196"/>
      <c r="R2" s="196"/>
      <c r="S2" s="196"/>
      <c r="T2" s="196"/>
      <c r="U2" s="196"/>
      <c r="V2" s="196"/>
      <c r="W2" s="196"/>
      <c r="X2" s="196"/>
      <c r="Y2" s="196"/>
      <c r="Z2" s="196"/>
      <c r="AA2" s="196"/>
    </row>
    <row r="3" spans="1:29" s="197" customFormat="1" ht="110.4">
      <c r="B3" s="198" t="s">
        <v>430</v>
      </c>
      <c r="C3" s="198" t="s">
        <v>431</v>
      </c>
      <c r="D3" s="198" t="s">
        <v>432</v>
      </c>
      <c r="E3" s="198" t="s">
        <v>433</v>
      </c>
      <c r="F3" s="198" t="s">
        <v>434</v>
      </c>
      <c r="G3" s="198" t="s">
        <v>435</v>
      </c>
      <c r="H3" s="198" t="s">
        <v>436</v>
      </c>
      <c r="I3" s="198" t="s">
        <v>437</v>
      </c>
      <c r="J3" s="198" t="s">
        <v>438</v>
      </c>
      <c r="K3" s="198" t="s">
        <v>439</v>
      </c>
      <c r="L3" s="198"/>
      <c r="M3" s="198"/>
      <c r="P3" s="196" t="s">
        <v>440</v>
      </c>
      <c r="R3" s="197" t="s">
        <v>441</v>
      </c>
      <c r="S3" s="197" t="s">
        <v>442</v>
      </c>
      <c r="Y3" s="197" t="s">
        <v>443</v>
      </c>
      <c r="AB3" s="197" t="s">
        <v>444</v>
      </c>
      <c r="AC3" s="199" t="s">
        <v>445</v>
      </c>
    </row>
    <row r="4" spans="1:29" s="200" customFormat="1">
      <c r="A4" s="200" t="s">
        <v>446</v>
      </c>
      <c r="B4" s="201">
        <v>0.01</v>
      </c>
      <c r="C4" s="201">
        <v>1.7999999999999999E-2</v>
      </c>
      <c r="D4" s="201">
        <v>1.7999999999999999E-2</v>
      </c>
      <c r="E4" s="201">
        <v>2.1999999999999999E-2</v>
      </c>
      <c r="F4" s="201">
        <v>1.2E-2</v>
      </c>
      <c r="G4" s="201">
        <v>1.6E-2</v>
      </c>
      <c r="H4" s="201">
        <v>0.04</v>
      </c>
      <c r="I4" s="201">
        <v>2.1999999999999999E-2</v>
      </c>
      <c r="J4" s="201">
        <v>8.9999999999999993E-3</v>
      </c>
      <c r="K4" s="201">
        <v>0</v>
      </c>
      <c r="L4" s="201">
        <v>4.0000000000000001E-3</v>
      </c>
      <c r="M4" s="201">
        <v>0.08</v>
      </c>
      <c r="N4" s="200">
        <v>0.02</v>
      </c>
      <c r="O4" s="200">
        <v>0.03</v>
      </c>
      <c r="P4" s="200">
        <v>0.374</v>
      </c>
      <c r="Q4" s="200">
        <v>4.0000000000000001E-3</v>
      </c>
      <c r="R4" s="200">
        <v>0.15</v>
      </c>
      <c r="S4" s="200">
        <v>0.13</v>
      </c>
      <c r="T4" s="200">
        <v>2E-3</v>
      </c>
      <c r="U4" s="200">
        <v>6.0000000000000001E-3</v>
      </c>
      <c r="V4" s="200">
        <v>3.3000000000000002E-2</v>
      </c>
      <c r="W4" s="200">
        <v>4.2999999999999997E-2</v>
      </c>
      <c r="X4" s="200">
        <v>4.0000000000000001E-3</v>
      </c>
      <c r="Y4" s="200">
        <v>3.75</v>
      </c>
    </row>
    <row r="5" spans="1:29" s="202" customFormat="1">
      <c r="A5" s="202" t="s">
        <v>447</v>
      </c>
      <c r="B5" s="202">
        <v>20</v>
      </c>
      <c r="C5" s="202">
        <v>20</v>
      </c>
      <c r="D5" s="202">
        <v>0</v>
      </c>
      <c r="G5" s="202">
        <v>20</v>
      </c>
      <c r="I5" s="202">
        <v>20</v>
      </c>
      <c r="AB5" s="202">
        <f>SUM(B5:W5)</f>
        <v>80</v>
      </c>
      <c r="AC5" s="202">
        <f>B5*B4+C5*C4+D5*D4+E5*E4+F5*F4+G5*G4+H5*H4+I5*I4+J5*J4+K5*K4+L5*L4+M5*M4+N5*N4+O5*O4+P5*P4+Q5*Q4+R5*R4+S5*S4+T5*T4+U5*U4+V5*V4+W5*W4+X5*X4+Y5*Y4+Z5*Z4+AA5*AA4</f>
        <v>1.32</v>
      </c>
    </row>
    <row r="6" spans="1:29" s="203" customFormat="1">
      <c r="A6" s="203" t="s">
        <v>448</v>
      </c>
      <c r="B6" s="203">
        <v>20</v>
      </c>
      <c r="C6" s="203">
        <v>20</v>
      </c>
      <c r="D6" s="203">
        <v>20</v>
      </c>
      <c r="I6" s="203">
        <v>20</v>
      </c>
      <c r="AB6" s="203">
        <f t="shared" ref="AB6:AB16" si="0">SUM(B6:W6)</f>
        <v>80</v>
      </c>
      <c r="AC6" s="202">
        <f>B6*B4+C6*C4+D6*D4+E6*E4+F6*F4+G6*G4+H6*H4+I6*I4+J6*J4+K6*K4+L6*L4+M6*M4+N6*N4+O6*O4+P6*P4+Q6*Q4+R6*R4+S6*S4+T6*T4+U6*U4+V6*V4+W6*W4+X6*X4+Y6*Y4+Z6*Z4+AA6*AA4</f>
        <v>1.3599999999999999</v>
      </c>
    </row>
    <row r="7" spans="1:29" s="204" customFormat="1">
      <c r="A7" s="204" t="s">
        <v>449</v>
      </c>
      <c r="B7" s="204">
        <v>20</v>
      </c>
      <c r="C7" s="204">
        <v>20</v>
      </c>
      <c r="E7" s="204">
        <v>0</v>
      </c>
      <c r="F7" s="204">
        <v>20</v>
      </c>
      <c r="I7" s="204">
        <v>20</v>
      </c>
      <c r="AB7" s="204">
        <f t="shared" si="0"/>
        <v>80</v>
      </c>
      <c r="AC7" s="202">
        <f>B7*B4+C7*C4+D7*D4+E7*E4+F7*F4+G7*G4+H7*H4+I7*I4+J7*J4+K7*K4+L7*L4+M7*M4+N7*N4+O7*O4+P7*P4+Q7*Q4+R7*R4+S7*S4+T7*T4+U7*U4+V7*V4+W7*W4+X7*X4+Y7*Y4+Z7*Z4+AA7*AA4</f>
        <v>1.24</v>
      </c>
    </row>
    <row r="8" spans="1:29" s="205" customFormat="1">
      <c r="A8" s="205" t="s">
        <v>450</v>
      </c>
      <c r="B8" s="205">
        <v>20</v>
      </c>
      <c r="C8" s="205">
        <v>20</v>
      </c>
      <c r="D8" s="205">
        <v>0</v>
      </c>
      <c r="G8" s="205">
        <v>20</v>
      </c>
      <c r="I8" s="205">
        <v>20</v>
      </c>
      <c r="AB8" s="205">
        <f t="shared" si="0"/>
        <v>80</v>
      </c>
      <c r="AC8" s="202">
        <f>B8*B4+C8*C4+D8*D4+E8*E4+F8*F4+G8*G4+H8*H4+I8*I4+J8*J4+K8*K4+L8*L4+M8*M4+N8*N4+O8*O4+P8*P4+Q8*Q4+R8*R4+S8*S4+T8*T4+U8*U4+V8*V4+W8*W4+X8*X4+Y8*Y4+Z8*Z4+AA8*AA4</f>
        <v>1.32</v>
      </c>
    </row>
    <row r="9" spans="1:29" s="206" customFormat="1">
      <c r="A9" s="206" t="s">
        <v>451</v>
      </c>
      <c r="E9" s="206">
        <v>20</v>
      </c>
      <c r="I9" s="206">
        <v>20</v>
      </c>
      <c r="L9" s="206">
        <v>3</v>
      </c>
      <c r="M9" s="206">
        <v>10</v>
      </c>
      <c r="N9" s="206">
        <v>5</v>
      </c>
      <c r="O9" s="206">
        <v>30</v>
      </c>
      <c r="P9" s="206">
        <v>2.4</v>
      </c>
      <c r="Q9" s="206">
        <v>5</v>
      </c>
      <c r="R9" s="206">
        <v>3.2</v>
      </c>
      <c r="S9" s="206">
        <v>2</v>
      </c>
      <c r="U9" s="206">
        <v>30</v>
      </c>
      <c r="V9" s="206">
        <v>10</v>
      </c>
      <c r="X9" s="206">
        <v>10</v>
      </c>
      <c r="AB9" s="206">
        <f t="shared" si="0"/>
        <v>140.60000000000002</v>
      </c>
      <c r="AC9" s="202">
        <f>B9*B4+C9*C4+D9*D4+E9*E4+F9*F4+G9*G4+H9*H4+I9*I4+J9*J4+K9*K4+L9*L4+M9*M4+N9*N4+O9*O4+P9*P4+Q9*Q4+R9*R4+S9*S4+T9*T4+U9*U4+V9*V4+W9*W4+X9*X4+Y9*Y4+Z9*Z4+AA9*AA4</f>
        <v>4.8995999999999995</v>
      </c>
    </row>
    <row r="10" spans="1:29" s="207" customFormat="1">
      <c r="A10" s="207" t="s">
        <v>452</v>
      </c>
      <c r="C10" s="207">
        <v>20</v>
      </c>
      <c r="E10" s="207">
        <v>20</v>
      </c>
      <c r="L10" s="207">
        <v>3</v>
      </c>
      <c r="M10" s="207">
        <v>10</v>
      </c>
      <c r="N10" s="207">
        <v>5</v>
      </c>
      <c r="O10" s="207">
        <v>30</v>
      </c>
      <c r="P10" s="207">
        <v>2.4</v>
      </c>
      <c r="Q10" s="207">
        <v>5</v>
      </c>
      <c r="R10" s="207">
        <v>3.2</v>
      </c>
      <c r="S10" s="207">
        <v>2</v>
      </c>
      <c r="U10" s="207">
        <v>30</v>
      </c>
      <c r="V10" s="207">
        <v>10</v>
      </c>
      <c r="X10" s="207">
        <v>10</v>
      </c>
      <c r="Y10" s="207">
        <v>2</v>
      </c>
      <c r="AB10" s="207">
        <f t="shared" si="0"/>
        <v>140.60000000000002</v>
      </c>
      <c r="AC10" s="202">
        <f>B10*B4+C10*C4+D10*D4+E10*E4+F10*F4+G10*G4+H10*H4+I10*I4+J10*J4+K10*K4+L10*L4+M10*M4+N10*N4+O10*O4+P10*P4+Q10*Q4+R10*R4+S10*S4+T10*T4+U10*U4+V10*V4+W10*W4+X10*X4+Y10*Y4+Z10*Z4+AA10*AA4</f>
        <v>12.319599999999999</v>
      </c>
    </row>
    <row r="11" spans="1:29" s="208" customFormat="1">
      <c r="AB11" s="208">
        <f t="shared" si="0"/>
        <v>0</v>
      </c>
      <c r="AC11" s="202">
        <f>B11*B4+C11*C4+D11*D4+E11*E4+F11*F4+G11*G4+H11*H4+I11*I4+J11*J4+K11*K4+L11*L4+M11*M4+N11*N4+O11*O4+P11*P4+Q11*Q4+R11*R4+S11*S4+T11*T4+U11*U4+V11*V4+W11*W4+X11*X4+Y11*Y4+Z11*Z4+AA11*AA4</f>
        <v>0</v>
      </c>
    </row>
    <row r="12" spans="1:29" s="209" customFormat="1">
      <c r="AB12" s="209">
        <f t="shared" si="0"/>
        <v>0</v>
      </c>
      <c r="AC12" s="202">
        <f>B12*B4+C12*C4+D12*D4+E12*E4+F12*F4+G12*G4+H12*H4+I12*I4+J12*J4+K12*K4+L12*L4+M12*M4+N12*N4+O12*O4+P12*P4+Q12*Q4+R12*R4+S12*S4+T12*T4+U12*U4+V12*V4+W12*W4+X12*X4+Y12*Y4+Z12*Z4+AA12*AA4</f>
        <v>0</v>
      </c>
    </row>
    <row r="13" spans="1:29" s="210" customFormat="1">
      <c r="AB13" s="210">
        <f t="shared" si="0"/>
        <v>0</v>
      </c>
    </row>
    <row r="14" spans="1:29" s="211" customFormat="1">
      <c r="AB14" s="211">
        <f t="shared" si="0"/>
        <v>0</v>
      </c>
    </row>
    <row r="15" spans="1:29" s="212" customFormat="1">
      <c r="AB15" s="212">
        <f t="shared" si="0"/>
        <v>0</v>
      </c>
    </row>
    <row r="16" spans="1:29" s="213" customFormat="1">
      <c r="AB16" s="213">
        <f t="shared" si="0"/>
        <v>0</v>
      </c>
    </row>
  </sheetData>
  <phoneticPr fontId="4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N8" sqref="N8"/>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319" t="s">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row>
    <row r="2" spans="1:26" s="120" customFormat="1" ht="35.4" customHeight="1">
      <c r="A2" s="320" t="s">
        <v>384</v>
      </c>
      <c r="B2" s="301"/>
      <c r="C2" s="301"/>
      <c r="D2" s="301"/>
      <c r="E2" s="301"/>
      <c r="F2" s="301"/>
      <c r="G2" s="301"/>
      <c r="H2" s="301"/>
      <c r="I2" s="301"/>
      <c r="J2" s="301"/>
      <c r="K2" s="301"/>
      <c r="L2" s="301"/>
      <c r="M2" s="301"/>
      <c r="N2" s="301"/>
      <c r="O2" s="301"/>
      <c r="P2" s="301"/>
      <c r="Q2" s="301"/>
      <c r="R2" s="301"/>
      <c r="S2" s="301"/>
      <c r="T2" s="301"/>
      <c r="U2" s="301"/>
      <c r="V2" s="301"/>
      <c r="W2" s="301"/>
      <c r="X2" s="301"/>
      <c r="Y2" s="301"/>
      <c r="Z2" s="301"/>
    </row>
    <row r="3" spans="1:26" ht="15" customHeight="1">
      <c r="A3" s="3" t="s">
        <v>3</v>
      </c>
      <c r="B3" s="321" t="s">
        <v>96</v>
      </c>
      <c r="C3" s="321"/>
      <c r="D3" s="321"/>
      <c r="E3" s="321"/>
      <c r="F3" s="321"/>
      <c r="G3" s="321"/>
      <c r="H3" s="321"/>
      <c r="I3" s="321"/>
      <c r="J3" s="321"/>
      <c r="K3" s="321"/>
      <c r="L3" s="321"/>
      <c r="M3" s="321"/>
      <c r="N3" s="321"/>
      <c r="O3" s="321"/>
      <c r="P3" s="321"/>
      <c r="Q3" s="321"/>
      <c r="R3" s="321"/>
      <c r="S3" s="321"/>
      <c r="T3" s="321"/>
      <c r="U3" s="321"/>
      <c r="V3" s="321"/>
      <c r="W3" s="321"/>
      <c r="X3" s="321"/>
      <c r="Y3" s="321"/>
      <c r="Z3" s="321"/>
    </row>
    <row r="4" spans="1:26" ht="60" customHeight="1">
      <c r="A4" s="3" t="s">
        <v>56</v>
      </c>
      <c r="B4" s="305" t="s">
        <v>97</v>
      </c>
      <c r="C4" s="305"/>
      <c r="D4" s="305"/>
      <c r="E4" s="305"/>
      <c r="F4" s="305"/>
      <c r="G4" s="305"/>
      <c r="H4" s="305"/>
      <c r="I4" s="305"/>
      <c r="J4" s="305"/>
      <c r="K4" s="305"/>
      <c r="L4" s="305"/>
      <c r="M4" s="305"/>
      <c r="N4" s="305"/>
      <c r="O4" s="305"/>
      <c r="P4" s="305"/>
      <c r="Q4" s="305"/>
      <c r="R4" s="305"/>
      <c r="S4" s="305"/>
      <c r="T4" s="305"/>
      <c r="U4" s="305"/>
      <c r="V4" s="305"/>
      <c r="W4" s="305"/>
      <c r="X4" s="305"/>
      <c r="Y4" s="305"/>
      <c r="Z4" s="305"/>
    </row>
    <row r="5" spans="1:26" ht="15" customHeight="1">
      <c r="A5" s="3" t="s">
        <v>5</v>
      </c>
      <c r="B5" s="303" t="s">
        <v>385</v>
      </c>
      <c r="C5" s="303"/>
      <c r="D5" s="303"/>
      <c r="E5" s="303"/>
      <c r="F5" s="303"/>
      <c r="G5" s="303"/>
      <c r="H5" s="303"/>
      <c r="I5" s="303"/>
      <c r="J5" s="303"/>
      <c r="K5" s="303"/>
      <c r="L5" s="303"/>
      <c r="M5" s="303"/>
      <c r="N5" s="303"/>
      <c r="O5" s="303"/>
      <c r="P5" s="303"/>
      <c r="Q5" s="303"/>
      <c r="R5" s="303"/>
      <c r="S5" s="303"/>
      <c r="T5" s="303"/>
      <c r="U5" s="303"/>
      <c r="V5" s="303"/>
      <c r="W5" s="303"/>
      <c r="X5" s="303"/>
      <c r="Y5" s="303"/>
      <c r="Z5" s="303"/>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326"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326"/>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322" t="s">
        <v>104</v>
      </c>
      <c r="B13" s="322"/>
      <c r="C13" s="322"/>
      <c r="D13" s="322"/>
      <c r="E13" s="322"/>
      <c r="F13" s="322"/>
      <c r="G13" s="322"/>
      <c r="H13" s="322"/>
      <c r="I13" s="322"/>
      <c r="J13" s="322"/>
      <c r="K13" s="322"/>
      <c r="L13" s="322"/>
      <c r="M13" s="322"/>
      <c r="N13" s="322"/>
      <c r="O13" s="322"/>
      <c r="P13" s="322"/>
      <c r="Q13" s="322"/>
      <c r="R13" s="322"/>
      <c r="S13" s="322"/>
      <c r="T13" s="322"/>
      <c r="U13" s="322"/>
      <c r="V13" s="322"/>
      <c r="W13" s="322"/>
      <c r="X13" s="322"/>
      <c r="Y13" s="322"/>
      <c r="Z13" s="322"/>
    </row>
    <row r="14" spans="1:26" s="37" customFormat="1" ht="7.8">
      <c r="A14" s="323" t="s">
        <v>105</v>
      </c>
      <c r="B14" s="324"/>
      <c r="C14" s="324"/>
      <c r="D14" s="324"/>
      <c r="E14" s="324"/>
      <c r="F14" s="324"/>
      <c r="G14" s="324"/>
      <c r="H14" s="324"/>
      <c r="I14" s="324"/>
      <c r="J14" s="324"/>
      <c r="K14" s="324"/>
      <c r="L14" s="324"/>
      <c r="M14" s="324"/>
      <c r="N14" s="324"/>
      <c r="O14" s="324"/>
      <c r="P14" s="324"/>
      <c r="Q14" s="324"/>
      <c r="R14" s="324"/>
      <c r="S14" s="324"/>
      <c r="T14" s="324"/>
      <c r="U14" s="324"/>
      <c r="V14" s="324"/>
      <c r="W14" s="324"/>
      <c r="X14" s="324"/>
      <c r="Y14" s="324"/>
      <c r="Z14" s="324"/>
    </row>
    <row r="15" spans="1:26" s="37" customFormat="1" ht="7.8">
      <c r="A15" s="319" t="s">
        <v>1</v>
      </c>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row>
    <row r="16" spans="1:26" s="120" customFormat="1" ht="35.4" customHeight="1">
      <c r="A16" s="301" t="s">
        <v>106</v>
      </c>
      <c r="B16" s="301"/>
      <c r="C16" s="301"/>
      <c r="D16" s="301"/>
      <c r="E16" s="301"/>
      <c r="F16" s="301"/>
      <c r="G16" s="301"/>
      <c r="H16" s="301"/>
      <c r="I16" s="301"/>
      <c r="J16" s="301"/>
      <c r="K16" s="301"/>
      <c r="L16" s="301"/>
      <c r="M16" s="301"/>
      <c r="N16" s="301"/>
      <c r="O16" s="301"/>
      <c r="P16" s="301"/>
      <c r="Q16" s="301"/>
      <c r="R16" s="301"/>
      <c r="S16" s="301"/>
      <c r="T16" s="301"/>
      <c r="U16" s="301"/>
      <c r="V16" s="301"/>
      <c r="W16" s="301"/>
      <c r="X16" s="301"/>
      <c r="Y16" s="301"/>
      <c r="Z16" s="301"/>
    </row>
    <row r="17" spans="1:26" ht="15" customHeight="1">
      <c r="A17" s="3" t="s">
        <v>3</v>
      </c>
      <c r="B17" s="321" t="s">
        <v>96</v>
      </c>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row>
    <row r="18" spans="1:26" ht="15" customHeight="1">
      <c r="A18" s="3" t="s">
        <v>5</v>
      </c>
      <c r="B18" s="325" t="s">
        <v>385</v>
      </c>
      <c r="C18" s="303"/>
      <c r="D18" s="303"/>
      <c r="E18" s="303"/>
      <c r="F18" s="303"/>
      <c r="G18" s="303"/>
      <c r="H18" s="303"/>
      <c r="I18" s="303"/>
      <c r="J18" s="303"/>
      <c r="K18" s="303"/>
      <c r="L18" s="303"/>
      <c r="M18" s="303"/>
      <c r="N18" s="303"/>
      <c r="O18" s="303"/>
      <c r="P18" s="303"/>
      <c r="Q18" s="303"/>
      <c r="R18" s="303"/>
      <c r="S18" s="303"/>
      <c r="T18" s="303"/>
      <c r="U18" s="303"/>
      <c r="V18" s="303"/>
      <c r="W18" s="303"/>
      <c r="X18" s="303"/>
      <c r="Y18" s="303"/>
      <c r="Z18" s="303"/>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326"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326"/>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322" t="s">
        <v>107</v>
      </c>
      <c r="B26" s="322"/>
      <c r="C26" s="322"/>
      <c r="D26" s="322"/>
      <c r="E26" s="322"/>
      <c r="F26" s="322"/>
      <c r="G26" s="322"/>
      <c r="H26" s="322"/>
      <c r="I26" s="322"/>
      <c r="J26" s="322"/>
      <c r="K26" s="322"/>
      <c r="L26" s="322"/>
      <c r="M26" s="322"/>
      <c r="N26" s="322"/>
      <c r="O26" s="322"/>
      <c r="P26" s="322"/>
      <c r="Q26" s="322"/>
      <c r="R26" s="322"/>
      <c r="S26" s="322"/>
      <c r="T26" s="322"/>
      <c r="U26" s="322"/>
      <c r="V26" s="322"/>
      <c r="W26" s="322"/>
      <c r="X26" s="322"/>
      <c r="Y26" s="322"/>
      <c r="Z26" s="322"/>
    </row>
    <row r="27" spans="1:26" s="37" customFormat="1" ht="7.8">
      <c r="A27" s="323" t="s">
        <v>105</v>
      </c>
      <c r="B27" s="324"/>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4"/>
    </row>
    <row r="28" spans="1:26" s="37" customFormat="1" ht="7.8">
      <c r="A28" s="319" t="s">
        <v>1</v>
      </c>
      <c r="B28" s="319"/>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spans="1:26" s="120" customFormat="1" ht="35.4" customHeight="1">
      <c r="A29" s="301" t="s">
        <v>108</v>
      </c>
      <c r="B29" s="301"/>
      <c r="C29" s="301"/>
      <c r="D29" s="301"/>
      <c r="E29" s="301"/>
      <c r="F29" s="301"/>
      <c r="G29" s="301"/>
      <c r="H29" s="301"/>
      <c r="I29" s="301"/>
      <c r="J29" s="301"/>
      <c r="K29" s="301"/>
      <c r="L29" s="301"/>
      <c r="M29" s="301"/>
      <c r="N29" s="301"/>
      <c r="O29" s="301"/>
      <c r="P29" s="301"/>
      <c r="Q29" s="301"/>
      <c r="R29" s="301"/>
      <c r="S29" s="301"/>
      <c r="T29" s="301"/>
      <c r="U29" s="301"/>
      <c r="V29" s="301"/>
      <c r="W29" s="301"/>
      <c r="X29" s="301"/>
      <c r="Y29" s="301"/>
      <c r="Z29" s="301"/>
    </row>
    <row r="30" spans="1:26" ht="15" customHeight="1">
      <c r="A30" s="3" t="s">
        <v>3</v>
      </c>
      <c r="B30" s="321" t="s">
        <v>96</v>
      </c>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row>
    <row r="31" spans="1:26" ht="15" customHeight="1">
      <c r="A31" s="3" t="s">
        <v>5</v>
      </c>
      <c r="B31" s="303" t="s">
        <v>385</v>
      </c>
      <c r="C31" s="303"/>
      <c r="D31" s="303"/>
      <c r="E31" s="303"/>
      <c r="F31" s="303"/>
      <c r="G31" s="303"/>
      <c r="H31" s="303"/>
      <c r="I31" s="303"/>
      <c r="J31" s="303"/>
      <c r="K31" s="303"/>
      <c r="L31" s="303"/>
      <c r="M31" s="303"/>
      <c r="N31" s="303"/>
      <c r="O31" s="303"/>
      <c r="P31" s="303"/>
      <c r="Q31" s="303"/>
      <c r="R31" s="303"/>
      <c r="S31" s="303"/>
      <c r="T31" s="303"/>
      <c r="U31" s="303"/>
      <c r="V31" s="303"/>
      <c r="W31" s="303"/>
      <c r="X31" s="303"/>
      <c r="Y31" s="303"/>
      <c r="Z31" s="303"/>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326"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326"/>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322" t="s">
        <v>109</v>
      </c>
      <c r="B39" s="322"/>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2"/>
    </row>
    <row r="40" spans="1:26" s="37" customFormat="1" ht="7.8">
      <c r="A40" s="323" t="s">
        <v>105</v>
      </c>
      <c r="B40" s="324"/>
      <c r="C40" s="324"/>
      <c r="D40" s="324"/>
      <c r="E40" s="324"/>
      <c r="F40" s="324"/>
      <c r="G40" s="324"/>
      <c r="H40" s="324"/>
      <c r="I40" s="324"/>
      <c r="J40" s="324"/>
      <c r="K40" s="324"/>
      <c r="L40" s="324"/>
      <c r="M40" s="324"/>
      <c r="N40" s="324"/>
      <c r="O40" s="324"/>
      <c r="P40" s="324"/>
      <c r="Q40" s="324"/>
      <c r="R40" s="324"/>
      <c r="S40" s="324"/>
      <c r="T40" s="324"/>
      <c r="U40" s="324"/>
      <c r="V40" s="324"/>
      <c r="W40" s="324"/>
      <c r="X40" s="324"/>
      <c r="Y40" s="324"/>
      <c r="Z40" s="324"/>
    </row>
    <row r="41" spans="1:26" s="37" customFormat="1" ht="7.8">
      <c r="A41" s="319" t="s">
        <v>1</v>
      </c>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spans="1:26" s="120" customFormat="1" ht="35.4" customHeight="1">
      <c r="A42" s="301" t="s">
        <v>110</v>
      </c>
      <c r="B42" s="301"/>
      <c r="C42" s="301"/>
      <c r="D42" s="301"/>
      <c r="E42" s="301"/>
      <c r="F42" s="301"/>
      <c r="G42" s="301"/>
      <c r="H42" s="301"/>
      <c r="I42" s="301"/>
      <c r="J42" s="301"/>
      <c r="K42" s="301"/>
      <c r="L42" s="301"/>
      <c r="M42" s="301"/>
      <c r="N42" s="301"/>
      <c r="O42" s="301"/>
      <c r="P42" s="301"/>
      <c r="Q42" s="301"/>
      <c r="R42" s="301"/>
      <c r="S42" s="301"/>
      <c r="T42" s="301"/>
      <c r="U42" s="301"/>
      <c r="V42" s="301"/>
      <c r="W42" s="301"/>
      <c r="X42" s="301"/>
      <c r="Y42" s="301"/>
      <c r="Z42" s="301"/>
    </row>
    <row r="43" spans="1:26" ht="15" customHeight="1">
      <c r="A43" s="3" t="s">
        <v>3</v>
      </c>
      <c r="B43" s="321" t="s">
        <v>96</v>
      </c>
      <c r="C43" s="321"/>
      <c r="D43" s="321"/>
      <c r="E43" s="321"/>
      <c r="F43" s="321"/>
      <c r="G43" s="321"/>
      <c r="H43" s="321"/>
      <c r="I43" s="321"/>
      <c r="J43" s="321"/>
      <c r="K43" s="321"/>
      <c r="L43" s="321"/>
      <c r="M43" s="321"/>
      <c r="N43" s="321"/>
      <c r="O43" s="321"/>
      <c r="P43" s="321"/>
      <c r="Q43" s="321"/>
      <c r="R43" s="321"/>
      <c r="S43" s="321"/>
      <c r="T43" s="321"/>
      <c r="U43" s="321"/>
      <c r="V43" s="321"/>
      <c r="W43" s="321"/>
      <c r="X43" s="321"/>
      <c r="Y43" s="321"/>
      <c r="Z43" s="321"/>
    </row>
    <row r="44" spans="1:26" ht="15" customHeight="1">
      <c r="A44" s="3" t="s">
        <v>5</v>
      </c>
      <c r="B44" s="303" t="s">
        <v>385</v>
      </c>
      <c r="C44" s="303"/>
      <c r="D44" s="303"/>
      <c r="E44" s="303"/>
      <c r="F44" s="303"/>
      <c r="G44" s="303"/>
      <c r="H44" s="303"/>
      <c r="I44" s="303"/>
      <c r="J44" s="303"/>
      <c r="K44" s="303"/>
      <c r="L44" s="303"/>
      <c r="M44" s="303"/>
      <c r="N44" s="303"/>
      <c r="O44" s="303"/>
      <c r="P44" s="303"/>
      <c r="Q44" s="303"/>
      <c r="R44" s="303"/>
      <c r="S44" s="303"/>
      <c r="T44" s="303"/>
      <c r="U44" s="303"/>
      <c r="V44" s="303"/>
      <c r="W44" s="303"/>
      <c r="X44" s="303"/>
      <c r="Y44" s="303"/>
      <c r="Z44" s="303"/>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326"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326"/>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322" t="s">
        <v>111</v>
      </c>
      <c r="B52" s="322"/>
      <c r="C52" s="322"/>
      <c r="D52" s="322"/>
      <c r="E52" s="322"/>
      <c r="F52" s="322"/>
      <c r="G52" s="322"/>
      <c r="H52" s="322"/>
      <c r="I52" s="322"/>
      <c r="J52" s="322"/>
      <c r="K52" s="322"/>
      <c r="L52" s="322"/>
      <c r="M52" s="322"/>
      <c r="N52" s="322"/>
      <c r="O52" s="322"/>
      <c r="P52" s="322"/>
      <c r="Q52" s="322"/>
      <c r="R52" s="322"/>
      <c r="S52" s="322"/>
      <c r="T52" s="322"/>
      <c r="U52" s="322"/>
      <c r="V52" s="322"/>
      <c r="W52" s="322"/>
      <c r="X52" s="322"/>
      <c r="Y52" s="322"/>
      <c r="Z52" s="322"/>
    </row>
    <row r="53" spans="1:26" s="37" customFormat="1" ht="7.8">
      <c r="A53" s="323" t="s">
        <v>105</v>
      </c>
      <c r="B53" s="324"/>
      <c r="C53" s="324"/>
      <c r="D53" s="324"/>
      <c r="E53" s="324"/>
      <c r="F53" s="324"/>
      <c r="G53" s="324"/>
      <c r="H53" s="324"/>
      <c r="I53" s="324"/>
      <c r="J53" s="324"/>
      <c r="K53" s="324"/>
      <c r="L53" s="324"/>
      <c r="M53" s="324"/>
      <c r="N53" s="324"/>
      <c r="O53" s="324"/>
      <c r="P53" s="324"/>
      <c r="Q53" s="324"/>
      <c r="R53" s="324"/>
      <c r="S53" s="324"/>
      <c r="T53" s="324"/>
      <c r="U53" s="324"/>
      <c r="V53" s="324"/>
      <c r="W53" s="324"/>
      <c r="X53" s="324"/>
      <c r="Y53" s="324"/>
      <c r="Z53" s="324"/>
    </row>
    <row r="54" spans="1:26" s="37" customFormat="1" ht="7.8">
      <c r="A54" s="319" t="s">
        <v>1</v>
      </c>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spans="1:26" s="120" customFormat="1" ht="35.4" customHeight="1">
      <c r="A55" s="301" t="s">
        <v>112</v>
      </c>
      <c r="B55" s="301"/>
      <c r="C55" s="301"/>
      <c r="D55" s="301"/>
      <c r="E55" s="301"/>
      <c r="F55" s="301"/>
      <c r="G55" s="301"/>
      <c r="H55" s="301"/>
      <c r="I55" s="301"/>
      <c r="J55" s="301"/>
      <c r="K55" s="301"/>
      <c r="L55" s="301"/>
      <c r="M55" s="301"/>
      <c r="N55" s="301"/>
      <c r="O55" s="301"/>
      <c r="P55" s="301"/>
      <c r="Q55" s="301"/>
      <c r="R55" s="301"/>
      <c r="S55" s="301"/>
      <c r="T55" s="301"/>
      <c r="U55" s="301"/>
      <c r="V55" s="301"/>
      <c r="W55" s="301"/>
      <c r="X55" s="301"/>
      <c r="Y55" s="301"/>
      <c r="Z55" s="301"/>
    </row>
    <row r="56" spans="1:26" ht="15" customHeight="1">
      <c r="A56" s="3" t="s">
        <v>3</v>
      </c>
      <c r="B56" s="321" t="s">
        <v>96</v>
      </c>
      <c r="C56" s="321"/>
      <c r="D56" s="321"/>
      <c r="E56" s="321"/>
      <c r="F56" s="321"/>
      <c r="G56" s="321"/>
      <c r="H56" s="321"/>
      <c r="I56" s="321"/>
      <c r="J56" s="321"/>
      <c r="K56" s="321"/>
      <c r="L56" s="321"/>
      <c r="M56" s="321"/>
      <c r="N56" s="321"/>
      <c r="O56" s="321"/>
      <c r="P56" s="321"/>
      <c r="Q56" s="321"/>
      <c r="R56" s="321"/>
      <c r="S56" s="321"/>
      <c r="T56" s="321"/>
      <c r="U56" s="321"/>
      <c r="V56" s="321"/>
      <c r="W56" s="321"/>
      <c r="X56" s="321"/>
      <c r="Y56" s="321"/>
      <c r="Z56" s="321"/>
    </row>
    <row r="57" spans="1:26" ht="15" customHeight="1">
      <c r="A57" s="3" t="s">
        <v>5</v>
      </c>
      <c r="B57" s="303" t="s">
        <v>385</v>
      </c>
      <c r="C57" s="303"/>
      <c r="D57" s="303"/>
      <c r="E57" s="303"/>
      <c r="F57" s="303"/>
      <c r="G57" s="303"/>
      <c r="H57" s="303"/>
      <c r="I57" s="303"/>
      <c r="J57" s="303"/>
      <c r="K57" s="303"/>
      <c r="L57" s="303"/>
      <c r="M57" s="303"/>
      <c r="N57" s="303"/>
      <c r="O57" s="303"/>
      <c r="P57" s="303"/>
      <c r="Q57" s="303"/>
      <c r="R57" s="303"/>
      <c r="S57" s="303"/>
      <c r="T57" s="303"/>
      <c r="U57" s="303"/>
      <c r="V57" s="303"/>
      <c r="W57" s="303"/>
      <c r="X57" s="303"/>
      <c r="Y57" s="303"/>
      <c r="Z57" s="303"/>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326"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326"/>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322" t="s">
        <v>113</v>
      </c>
      <c r="B65" s="322"/>
      <c r="C65" s="322"/>
      <c r="D65" s="322"/>
      <c r="E65" s="322"/>
      <c r="F65" s="322"/>
      <c r="G65" s="322"/>
      <c r="H65" s="322"/>
      <c r="I65" s="322"/>
      <c r="J65" s="322"/>
      <c r="K65" s="322"/>
      <c r="L65" s="322"/>
      <c r="M65" s="322"/>
      <c r="N65" s="322"/>
      <c r="O65" s="322"/>
      <c r="P65" s="322"/>
      <c r="Q65" s="322"/>
      <c r="R65" s="322"/>
      <c r="S65" s="322"/>
      <c r="T65" s="322"/>
      <c r="U65" s="322"/>
      <c r="V65" s="322"/>
      <c r="W65" s="322"/>
      <c r="X65" s="322"/>
      <c r="Y65" s="322"/>
      <c r="Z65" s="322"/>
    </row>
    <row r="66" spans="1:26" s="37" customFormat="1" ht="7.8">
      <c r="A66" s="323" t="s">
        <v>105</v>
      </c>
      <c r="B66" s="324"/>
      <c r="C66" s="324"/>
      <c r="D66" s="324"/>
      <c r="E66" s="324"/>
      <c r="F66" s="324"/>
      <c r="G66" s="324"/>
      <c r="H66" s="324"/>
      <c r="I66" s="324"/>
      <c r="J66" s="324"/>
      <c r="K66" s="324"/>
      <c r="L66" s="324"/>
      <c r="M66" s="324"/>
      <c r="N66" s="324"/>
      <c r="O66" s="324"/>
      <c r="P66" s="324"/>
      <c r="Q66" s="324"/>
      <c r="R66" s="324"/>
      <c r="S66" s="324"/>
      <c r="T66" s="324"/>
      <c r="U66" s="324"/>
      <c r="V66" s="324"/>
      <c r="W66" s="324"/>
      <c r="X66" s="324"/>
      <c r="Y66" s="324"/>
      <c r="Z66" s="324"/>
    </row>
    <row r="67" spans="1:26" s="37" customFormat="1" ht="7.8">
      <c r="A67" s="319" t="s">
        <v>1</v>
      </c>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1:26" s="120" customFormat="1" ht="35.4" customHeight="1">
      <c r="A68" s="301" t="s">
        <v>114</v>
      </c>
      <c r="B68" s="301"/>
      <c r="C68" s="301"/>
      <c r="D68" s="301"/>
      <c r="E68" s="301"/>
      <c r="F68" s="301"/>
      <c r="G68" s="301"/>
      <c r="H68" s="301"/>
      <c r="I68" s="301"/>
      <c r="J68" s="301"/>
      <c r="K68" s="301"/>
      <c r="L68" s="301"/>
      <c r="M68" s="301"/>
      <c r="N68" s="301"/>
      <c r="O68" s="301"/>
      <c r="P68" s="301"/>
      <c r="Q68" s="301"/>
      <c r="R68" s="301"/>
      <c r="S68" s="301"/>
      <c r="T68" s="301"/>
      <c r="U68" s="301"/>
      <c r="V68" s="301"/>
      <c r="W68" s="301"/>
      <c r="X68" s="301"/>
      <c r="Y68" s="301"/>
      <c r="Z68" s="301"/>
    </row>
    <row r="69" spans="1:26" ht="15" customHeight="1">
      <c r="A69" s="3" t="s">
        <v>3</v>
      </c>
      <c r="B69" s="321" t="s">
        <v>96</v>
      </c>
      <c r="C69" s="321"/>
      <c r="D69" s="321"/>
      <c r="E69" s="321"/>
      <c r="F69" s="321"/>
      <c r="G69" s="321"/>
      <c r="H69" s="321"/>
      <c r="I69" s="321"/>
      <c r="J69" s="321"/>
      <c r="K69" s="321"/>
      <c r="L69" s="321"/>
      <c r="M69" s="321"/>
      <c r="N69" s="321"/>
      <c r="O69" s="321"/>
      <c r="P69" s="321"/>
      <c r="Q69" s="321"/>
      <c r="R69" s="321"/>
      <c r="S69" s="321"/>
      <c r="T69" s="321"/>
      <c r="U69" s="321"/>
      <c r="V69" s="321"/>
      <c r="W69" s="321"/>
      <c r="X69" s="321"/>
      <c r="Y69" s="321"/>
      <c r="Z69" s="321"/>
    </row>
    <row r="70" spans="1:26" ht="15" customHeight="1">
      <c r="A70" s="3" t="s">
        <v>5</v>
      </c>
      <c r="B70" s="303" t="s">
        <v>385</v>
      </c>
      <c r="C70" s="303"/>
      <c r="D70" s="303"/>
      <c r="E70" s="303"/>
      <c r="F70" s="303"/>
      <c r="G70" s="303"/>
      <c r="H70" s="303"/>
      <c r="I70" s="303"/>
      <c r="J70" s="303"/>
      <c r="K70" s="303"/>
      <c r="L70" s="303"/>
      <c r="M70" s="303"/>
      <c r="N70" s="303"/>
      <c r="O70" s="303"/>
      <c r="P70" s="303"/>
      <c r="Q70" s="303"/>
      <c r="R70" s="303"/>
      <c r="S70" s="303"/>
      <c r="T70" s="303"/>
      <c r="U70" s="303"/>
      <c r="V70" s="303"/>
      <c r="W70" s="303"/>
      <c r="X70" s="303"/>
      <c r="Y70" s="303"/>
      <c r="Z70" s="303"/>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326"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326"/>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322" t="s">
        <v>115</v>
      </c>
      <c r="B78" s="322"/>
      <c r="C78" s="322"/>
      <c r="D78" s="322"/>
      <c r="E78" s="322"/>
      <c r="F78" s="322"/>
      <c r="G78" s="322"/>
      <c r="H78" s="322"/>
      <c r="I78" s="322"/>
      <c r="J78" s="322"/>
      <c r="K78" s="322"/>
      <c r="L78" s="322"/>
      <c r="M78" s="322"/>
      <c r="N78" s="322"/>
      <c r="O78" s="322"/>
      <c r="P78" s="322"/>
      <c r="Q78" s="322"/>
      <c r="R78" s="322"/>
      <c r="S78" s="322"/>
      <c r="T78" s="322"/>
      <c r="U78" s="322"/>
      <c r="V78" s="322"/>
      <c r="W78" s="322"/>
      <c r="X78" s="322"/>
      <c r="Y78" s="322"/>
      <c r="Z78" s="322"/>
    </row>
    <row r="79" spans="1:26" s="37" customFormat="1" ht="7.8">
      <c r="A79" s="323" t="s">
        <v>105</v>
      </c>
      <c r="B79" s="324"/>
      <c r="C79" s="324"/>
      <c r="D79" s="324"/>
      <c r="E79" s="324"/>
      <c r="F79" s="324"/>
      <c r="G79" s="324"/>
      <c r="H79" s="324"/>
      <c r="I79" s="324"/>
      <c r="J79" s="324"/>
      <c r="K79" s="324"/>
      <c r="L79" s="324"/>
      <c r="M79" s="324"/>
      <c r="N79" s="324"/>
      <c r="O79" s="324"/>
      <c r="P79" s="324"/>
      <c r="Q79" s="324"/>
      <c r="R79" s="324"/>
      <c r="S79" s="324"/>
      <c r="T79" s="324"/>
      <c r="U79" s="324"/>
      <c r="V79" s="324"/>
      <c r="W79" s="324"/>
      <c r="X79" s="324"/>
      <c r="Y79" s="324"/>
      <c r="Z79" s="324"/>
    </row>
    <row r="80" spans="1:26" s="37" customFormat="1" ht="7.8">
      <c r="A80" s="319" t="s">
        <v>1</v>
      </c>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spans="1:26" s="120" customFormat="1" ht="35.4" customHeight="1">
      <c r="A81" s="301" t="s">
        <v>116</v>
      </c>
      <c r="B81" s="301"/>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row>
    <row r="82" spans="1:26" ht="15" customHeight="1">
      <c r="A82" s="3" t="s">
        <v>3</v>
      </c>
      <c r="B82" s="321" t="s">
        <v>96</v>
      </c>
      <c r="C82" s="321"/>
      <c r="D82" s="321"/>
      <c r="E82" s="321"/>
      <c r="F82" s="321"/>
      <c r="G82" s="321"/>
      <c r="H82" s="321"/>
      <c r="I82" s="321"/>
      <c r="J82" s="321"/>
      <c r="K82" s="321"/>
      <c r="L82" s="321"/>
      <c r="M82" s="321"/>
      <c r="N82" s="321"/>
      <c r="O82" s="321"/>
      <c r="P82" s="321"/>
      <c r="Q82" s="321"/>
      <c r="R82" s="321"/>
      <c r="S82" s="321"/>
      <c r="T82" s="321"/>
      <c r="U82" s="321"/>
      <c r="V82" s="321"/>
      <c r="W82" s="321"/>
      <c r="X82" s="321"/>
      <c r="Y82" s="321"/>
      <c r="Z82" s="321"/>
    </row>
    <row r="83" spans="1:26" ht="15" customHeight="1">
      <c r="A83" s="3" t="s">
        <v>5</v>
      </c>
      <c r="B83" s="303" t="s">
        <v>385</v>
      </c>
      <c r="C83" s="303"/>
      <c r="D83" s="303"/>
      <c r="E83" s="303"/>
      <c r="F83" s="303"/>
      <c r="G83" s="303"/>
      <c r="H83" s="303"/>
      <c r="I83" s="303"/>
      <c r="J83" s="303"/>
      <c r="K83" s="303"/>
      <c r="L83" s="303"/>
      <c r="M83" s="303"/>
      <c r="N83" s="303"/>
      <c r="O83" s="303"/>
      <c r="P83" s="303"/>
      <c r="Q83" s="303"/>
      <c r="R83" s="303"/>
      <c r="S83" s="303"/>
      <c r="T83" s="303"/>
      <c r="U83" s="303"/>
      <c r="V83" s="303"/>
      <c r="W83" s="303"/>
      <c r="X83" s="303"/>
      <c r="Y83" s="303"/>
      <c r="Z83" s="303"/>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326"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326"/>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322" t="s">
        <v>117</v>
      </c>
      <c r="B91" s="322"/>
      <c r="C91" s="322"/>
      <c r="D91" s="322"/>
      <c r="E91" s="322"/>
      <c r="F91" s="322"/>
      <c r="G91" s="322"/>
      <c r="H91" s="322"/>
      <c r="I91" s="322"/>
      <c r="J91" s="322"/>
      <c r="K91" s="322"/>
      <c r="L91" s="322"/>
      <c r="M91" s="322"/>
      <c r="N91" s="322"/>
      <c r="O91" s="322"/>
      <c r="P91" s="322"/>
      <c r="Q91" s="322"/>
      <c r="R91" s="322"/>
      <c r="S91" s="322"/>
      <c r="T91" s="322"/>
      <c r="U91" s="322"/>
      <c r="V91" s="322"/>
      <c r="W91" s="322"/>
      <c r="X91" s="322"/>
      <c r="Y91" s="322"/>
      <c r="Z91" s="322"/>
    </row>
    <row r="92" spans="1:26" s="37" customFormat="1" ht="7.8">
      <c r="A92" s="323" t="s">
        <v>105</v>
      </c>
      <c r="B92" s="324"/>
      <c r="C92" s="324"/>
      <c r="D92" s="324"/>
      <c r="E92" s="324"/>
      <c r="F92" s="324"/>
      <c r="G92" s="324"/>
      <c r="H92" s="324"/>
      <c r="I92" s="324"/>
      <c r="J92" s="324"/>
      <c r="K92" s="324"/>
      <c r="L92" s="324"/>
      <c r="M92" s="324"/>
      <c r="N92" s="324"/>
      <c r="O92" s="324"/>
      <c r="P92" s="324"/>
      <c r="Q92" s="324"/>
      <c r="R92" s="324"/>
      <c r="S92" s="324"/>
      <c r="T92" s="324"/>
      <c r="U92" s="324"/>
      <c r="V92" s="324"/>
      <c r="W92" s="324"/>
      <c r="X92" s="324"/>
      <c r="Y92" s="324"/>
      <c r="Z92" s="324"/>
    </row>
    <row r="93" spans="1:26" s="37" customFormat="1" ht="7.8">
      <c r="A93" s="319" t="s">
        <v>1</v>
      </c>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spans="1:26" s="120" customFormat="1" ht="35.4" customHeight="1">
      <c r="A94" s="301" t="s">
        <v>118</v>
      </c>
      <c r="B94" s="301"/>
      <c r="C94" s="301"/>
      <c r="D94" s="301"/>
      <c r="E94" s="301"/>
      <c r="F94" s="301"/>
      <c r="G94" s="301"/>
      <c r="H94" s="301"/>
      <c r="I94" s="301"/>
      <c r="J94" s="301"/>
      <c r="K94" s="301"/>
      <c r="L94" s="301"/>
      <c r="M94" s="301"/>
      <c r="N94" s="301"/>
      <c r="O94" s="301"/>
      <c r="P94" s="301"/>
      <c r="Q94" s="301"/>
      <c r="R94" s="301"/>
      <c r="S94" s="301"/>
      <c r="T94" s="301"/>
      <c r="U94" s="301"/>
      <c r="V94" s="301"/>
      <c r="W94" s="301"/>
      <c r="X94" s="301"/>
      <c r="Y94" s="301"/>
      <c r="Z94" s="301"/>
    </row>
    <row r="95" spans="1:26" ht="15" customHeight="1">
      <c r="A95" s="3" t="s">
        <v>3</v>
      </c>
      <c r="B95" s="321" t="s">
        <v>96</v>
      </c>
      <c r="C95" s="321"/>
      <c r="D95" s="321"/>
      <c r="E95" s="321"/>
      <c r="F95" s="321"/>
      <c r="G95" s="321"/>
      <c r="H95" s="321"/>
      <c r="I95" s="321"/>
      <c r="J95" s="321"/>
      <c r="K95" s="321"/>
      <c r="L95" s="321"/>
      <c r="M95" s="321"/>
      <c r="N95" s="321"/>
      <c r="O95" s="321"/>
      <c r="P95" s="321"/>
      <c r="Q95" s="321"/>
      <c r="R95" s="321"/>
      <c r="S95" s="321"/>
      <c r="T95" s="321"/>
      <c r="U95" s="321"/>
      <c r="V95" s="321"/>
      <c r="W95" s="321"/>
      <c r="X95" s="321"/>
      <c r="Y95" s="321"/>
      <c r="Z95" s="321"/>
    </row>
    <row r="96" spans="1:26" ht="15" customHeight="1">
      <c r="A96" s="3" t="s">
        <v>5</v>
      </c>
      <c r="B96" s="303" t="s">
        <v>385</v>
      </c>
      <c r="C96" s="303"/>
      <c r="D96" s="303"/>
      <c r="E96" s="303"/>
      <c r="F96" s="303"/>
      <c r="G96" s="303"/>
      <c r="H96" s="303"/>
      <c r="I96" s="303"/>
      <c r="J96" s="303"/>
      <c r="K96" s="303"/>
      <c r="L96" s="303"/>
      <c r="M96" s="303"/>
      <c r="N96" s="303"/>
      <c r="O96" s="303"/>
      <c r="P96" s="303"/>
      <c r="Q96" s="303"/>
      <c r="R96" s="303"/>
      <c r="S96" s="303"/>
      <c r="T96" s="303"/>
      <c r="U96" s="303"/>
      <c r="V96" s="303"/>
      <c r="W96" s="303"/>
      <c r="X96" s="303"/>
      <c r="Y96" s="303"/>
      <c r="Z96" s="303"/>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326"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326"/>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322" t="s">
        <v>119</v>
      </c>
      <c r="B104" s="322"/>
      <c r="C104" s="322"/>
      <c r="D104" s="322"/>
      <c r="E104" s="322"/>
      <c r="F104" s="322"/>
      <c r="G104" s="322"/>
      <c r="H104" s="322"/>
      <c r="I104" s="322"/>
      <c r="J104" s="322"/>
      <c r="K104" s="322"/>
      <c r="L104" s="322"/>
      <c r="M104" s="322"/>
      <c r="N104" s="322"/>
      <c r="O104" s="322"/>
      <c r="P104" s="322"/>
      <c r="Q104" s="322"/>
      <c r="R104" s="322"/>
      <c r="S104" s="322"/>
      <c r="T104" s="322"/>
      <c r="U104" s="322"/>
      <c r="V104" s="322"/>
      <c r="W104" s="322"/>
      <c r="X104" s="322"/>
      <c r="Y104" s="322"/>
      <c r="Z104" s="322"/>
    </row>
  </sheetData>
  <mergeCells count="56">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 ref="A78:Z78"/>
    <mergeCell ref="A79:Z79"/>
    <mergeCell ref="A80:Z80"/>
    <mergeCell ref="A81:Z81"/>
    <mergeCell ref="B82:Z82"/>
    <mergeCell ref="A66:Z66"/>
    <mergeCell ref="A67:Z67"/>
    <mergeCell ref="A68:Z68"/>
    <mergeCell ref="B69:Z69"/>
    <mergeCell ref="B70:Z70"/>
    <mergeCell ref="A54:Z54"/>
    <mergeCell ref="A55:Z55"/>
    <mergeCell ref="B56:Z56"/>
    <mergeCell ref="B57:Z57"/>
    <mergeCell ref="A65:Z65"/>
    <mergeCell ref="A42:Z42"/>
    <mergeCell ref="B43:Z43"/>
    <mergeCell ref="B44:Z44"/>
    <mergeCell ref="A52:Z52"/>
    <mergeCell ref="A53:Z53"/>
    <mergeCell ref="B30:Z30"/>
    <mergeCell ref="B31:Z31"/>
    <mergeCell ref="A39:Z39"/>
    <mergeCell ref="A40:Z40"/>
    <mergeCell ref="A41:Z41"/>
    <mergeCell ref="B18:Z18"/>
    <mergeCell ref="A26:Z26"/>
    <mergeCell ref="A27:Z27"/>
    <mergeCell ref="A28:Z28"/>
    <mergeCell ref="A29:Z29"/>
    <mergeCell ref="A13:Z13"/>
    <mergeCell ref="A14:Z14"/>
    <mergeCell ref="A15:Z15"/>
    <mergeCell ref="A16:Z16"/>
    <mergeCell ref="B17:Z17"/>
    <mergeCell ref="A1:Z1"/>
    <mergeCell ref="A2:Z2"/>
    <mergeCell ref="B3:Z3"/>
    <mergeCell ref="B4:Z4"/>
    <mergeCell ref="B5:Z5"/>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2" sqref="C12"/>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327" t="s">
        <v>383</v>
      </c>
      <c r="B1" s="328"/>
      <c r="C1" s="328"/>
      <c r="D1" s="328"/>
      <c r="E1" s="328"/>
      <c r="F1" s="328"/>
      <c r="G1" s="328"/>
      <c r="H1" s="328"/>
      <c r="I1" s="328"/>
      <c r="J1" s="328"/>
      <c r="K1" s="328"/>
      <c r="L1" s="328"/>
      <c r="M1" s="328"/>
      <c r="N1" s="328"/>
      <c r="O1" s="328"/>
      <c r="P1" s="328"/>
      <c r="Q1" s="328"/>
      <c r="R1" s="328"/>
      <c r="S1" s="329"/>
    </row>
    <row r="2" spans="1:26" ht="7.5" customHeight="1"/>
    <row r="3" spans="1:26">
      <c r="A3" s="330" t="s">
        <v>1</v>
      </c>
      <c r="B3" s="331"/>
      <c r="C3" s="331"/>
      <c r="D3" s="331"/>
      <c r="E3" s="331"/>
      <c r="F3" s="331"/>
      <c r="G3" s="331"/>
      <c r="H3" s="331"/>
      <c r="I3" s="331"/>
      <c r="J3" s="331"/>
      <c r="K3" s="331"/>
      <c r="L3" s="331"/>
      <c r="M3" s="331"/>
      <c r="N3" s="331"/>
      <c r="O3" s="331"/>
      <c r="P3" s="331"/>
      <c r="Q3" s="331"/>
      <c r="R3" s="331"/>
      <c r="S3" s="332"/>
      <c r="T3" s="109"/>
      <c r="U3" s="109"/>
      <c r="V3" s="109"/>
      <c r="W3" s="109"/>
      <c r="X3" s="109"/>
      <c r="Y3" s="109"/>
      <c r="Z3" s="109"/>
    </row>
    <row r="4" spans="1:26" ht="30">
      <c r="A4" s="333" t="s">
        <v>120</v>
      </c>
      <c r="B4" s="334"/>
      <c r="C4" s="334"/>
      <c r="D4" s="334"/>
      <c r="E4" s="334"/>
      <c r="F4" s="334"/>
      <c r="G4" s="334"/>
      <c r="H4" s="334"/>
      <c r="I4" s="334"/>
      <c r="J4" s="334"/>
      <c r="K4" s="334"/>
      <c r="L4" s="334"/>
      <c r="M4" s="334"/>
      <c r="N4" s="334"/>
      <c r="O4" s="334"/>
      <c r="P4" s="334"/>
      <c r="Q4" s="334"/>
      <c r="R4" s="334"/>
      <c r="S4" s="335"/>
    </row>
    <row r="5" spans="1:26">
      <c r="A5" s="39" t="s">
        <v>3</v>
      </c>
      <c r="B5" s="336" t="s">
        <v>121</v>
      </c>
      <c r="C5" s="321"/>
      <c r="D5" s="321"/>
      <c r="E5" s="321"/>
      <c r="F5" s="321"/>
      <c r="G5" s="321"/>
      <c r="H5" s="321"/>
      <c r="I5" s="321"/>
      <c r="J5" s="321"/>
      <c r="K5" s="321"/>
      <c r="L5" s="321"/>
      <c r="M5" s="321"/>
      <c r="N5" s="321"/>
      <c r="O5" s="321"/>
      <c r="P5" s="321"/>
      <c r="Q5" s="321"/>
      <c r="R5" s="321"/>
      <c r="S5" s="337"/>
    </row>
    <row r="6" spans="1:26" ht="60.6" customHeight="1">
      <c r="A6" s="39" t="s">
        <v>56</v>
      </c>
      <c r="B6" s="305" t="s">
        <v>122</v>
      </c>
      <c r="C6" s="305"/>
      <c r="D6" s="305"/>
      <c r="E6" s="305"/>
      <c r="F6" s="305"/>
      <c r="G6" s="305"/>
      <c r="H6" s="305"/>
      <c r="I6" s="305"/>
      <c r="J6" s="305"/>
      <c r="K6" s="305"/>
      <c r="L6" s="305"/>
      <c r="M6" s="305"/>
      <c r="N6" s="305"/>
      <c r="O6" s="305"/>
      <c r="P6" s="305"/>
      <c r="Q6" s="305"/>
      <c r="R6" s="305"/>
      <c r="S6" s="306"/>
    </row>
    <row r="7" spans="1:26" s="2" customFormat="1" ht="42" customHeight="1">
      <c r="A7" s="39" t="s">
        <v>5</v>
      </c>
      <c r="B7" s="336" t="s">
        <v>123</v>
      </c>
      <c r="C7" s="321"/>
      <c r="D7" s="321"/>
      <c r="E7" s="321"/>
      <c r="F7" s="321"/>
      <c r="G7" s="321"/>
      <c r="H7" s="321"/>
      <c r="I7" s="321"/>
      <c r="J7" s="321"/>
      <c r="K7" s="321"/>
      <c r="L7" s="321"/>
      <c r="M7" s="321"/>
      <c r="N7" s="321"/>
      <c r="O7" s="321"/>
      <c r="P7" s="321"/>
      <c r="Q7" s="321"/>
      <c r="R7" s="321"/>
      <c r="S7" s="337"/>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317"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317"/>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140</v>
      </c>
      <c r="C11" s="5">
        <f>B11/100*C10</f>
        <v>98</v>
      </c>
      <c r="D11" s="5">
        <f>B11/100*D10</f>
        <v>22.4</v>
      </c>
      <c r="E11" s="5">
        <f>B11/100*E10</f>
        <v>8.3999999999999986</v>
      </c>
      <c r="F11" s="5">
        <f>B11/100*F10</f>
        <v>0.7</v>
      </c>
      <c r="G11" s="5">
        <f>B11/100*G10</f>
        <v>1.9599999999999997</v>
      </c>
      <c r="H11" s="5">
        <f>B11/100*H10</f>
        <v>0.13999999999999999</v>
      </c>
      <c r="I11" s="5">
        <f>B11/100*I10</f>
        <v>1.4</v>
      </c>
      <c r="J11" s="5">
        <f>B11/100*J10</f>
        <v>7</v>
      </c>
      <c r="K11" s="8">
        <f>SUM(C11:J11)</f>
        <v>140</v>
      </c>
      <c r="L11" s="91">
        <f>C11*C9+D11*D9+E11*E9+F11*F9+G11*G9+H11*H9+I11*I9+J9*J11</f>
        <v>208.45999999999998</v>
      </c>
      <c r="M11" s="86">
        <f>B11/100*M10</f>
        <v>1.75</v>
      </c>
      <c r="N11" s="86">
        <f>B11/100*N10</f>
        <v>9.7999999999999989</v>
      </c>
      <c r="O11" s="86">
        <f>B11/100*O10</f>
        <v>1.4</v>
      </c>
      <c r="P11" s="86">
        <f>B11/100*P10</f>
        <v>1.8199999999999998</v>
      </c>
      <c r="Q11" s="86">
        <f>B11/100*Q10</f>
        <v>1.4</v>
      </c>
      <c r="R11" s="91">
        <f>L11+M11*M9+N11*N9+O11*O9+P11*P9+Q11*Q9</f>
        <v>237.91599999999997</v>
      </c>
      <c r="S11" s="114">
        <f>R11*S9+R11</f>
        <v>261.70759999999996</v>
      </c>
      <c r="T11" s="2"/>
    </row>
    <row r="12" spans="1:26">
      <c r="A12" s="39" t="s">
        <v>126</v>
      </c>
      <c r="B12" s="5">
        <f>B11</f>
        <v>140</v>
      </c>
      <c r="C12" s="5"/>
      <c r="D12" s="3">
        <f t="shared" ref="D12:J12" si="0">D11</f>
        <v>22.4</v>
      </c>
      <c r="E12" s="3">
        <f t="shared" si="0"/>
        <v>8.3999999999999986</v>
      </c>
      <c r="F12" s="3">
        <f t="shared" si="0"/>
        <v>0.7</v>
      </c>
      <c r="G12" s="3">
        <f t="shared" si="0"/>
        <v>1.9599999999999997</v>
      </c>
      <c r="H12" s="3">
        <f t="shared" si="0"/>
        <v>0.13999999999999999</v>
      </c>
      <c r="I12" s="3">
        <f t="shared" si="0"/>
        <v>1.4</v>
      </c>
      <c r="J12" s="3">
        <f t="shared" si="0"/>
        <v>7</v>
      </c>
      <c r="K12" s="3">
        <f>SUM(D12:J12)</f>
        <v>41.999999999999993</v>
      </c>
      <c r="L12" s="91">
        <f>D12*D9+E12*E9+F12*F9+G12*G9+H12*H9+I12*I9+J9*J12</f>
        <v>71.259999999999991</v>
      </c>
      <c r="M12" s="86">
        <f>B12/100*M11</f>
        <v>2.4499999999999997</v>
      </c>
      <c r="N12" s="86">
        <f>B12/100*N11</f>
        <v>13.719999999999997</v>
      </c>
      <c r="O12" s="86">
        <f>B12/100*O11</f>
        <v>1.9599999999999997</v>
      </c>
      <c r="P12" s="86">
        <f>B12/100*P11</f>
        <v>2.5479999999999996</v>
      </c>
      <c r="Q12" s="86">
        <f>B12/100*Q11</f>
        <v>1.9599999999999997</v>
      </c>
      <c r="R12" s="91">
        <f>L12+M12*M9+N12*N9+O12*O9+P12*P9+Q12*Q9</f>
        <v>112.49839999999998</v>
      </c>
      <c r="S12" s="113">
        <f>R12*S9+R12</f>
        <v>123.74823999999998</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338" t="s">
        <v>131</v>
      </c>
      <c r="B16" s="339"/>
      <c r="C16" s="339"/>
      <c r="D16" s="339"/>
      <c r="E16" s="339"/>
      <c r="F16" s="339"/>
      <c r="G16" s="339"/>
      <c r="H16" s="339"/>
      <c r="I16" s="339"/>
      <c r="J16" s="339"/>
      <c r="K16" s="339"/>
      <c r="L16" s="339"/>
      <c r="M16" s="339"/>
      <c r="N16" s="339"/>
      <c r="O16" s="339"/>
      <c r="P16" s="339"/>
      <c r="Q16" s="339"/>
      <c r="R16" s="339"/>
      <c r="S16" s="340"/>
      <c r="T16" s="118"/>
      <c r="U16" s="118"/>
      <c r="V16" s="118"/>
      <c r="W16" s="118"/>
      <c r="X16" s="118"/>
      <c r="Y16" s="118"/>
      <c r="Z16" s="118"/>
    </row>
    <row r="17" spans="1:26" ht="12.6" customHeight="1">
      <c r="A17" s="323" t="s">
        <v>132</v>
      </c>
      <c r="B17" s="323"/>
      <c r="C17" s="323"/>
      <c r="D17" s="323"/>
      <c r="E17" s="323"/>
      <c r="F17" s="323"/>
      <c r="G17" s="323"/>
      <c r="H17" s="323"/>
      <c r="I17" s="323"/>
      <c r="J17" s="323"/>
      <c r="K17" s="323"/>
      <c r="L17" s="323"/>
      <c r="M17" s="323"/>
      <c r="N17" s="323"/>
      <c r="O17" s="323"/>
      <c r="P17" s="323"/>
      <c r="Q17" s="323"/>
      <c r="R17" s="323"/>
      <c r="S17" s="323"/>
      <c r="T17" s="119"/>
      <c r="U17" s="119"/>
      <c r="V17" s="119"/>
      <c r="W17" s="119"/>
      <c r="X17" s="119"/>
      <c r="Y17" s="119"/>
      <c r="Z17" s="119"/>
    </row>
    <row r="18" spans="1:26">
      <c r="A18" s="330" t="s">
        <v>1</v>
      </c>
      <c r="B18" s="331"/>
      <c r="C18" s="331"/>
      <c r="D18" s="331"/>
      <c r="E18" s="331"/>
      <c r="F18" s="331"/>
      <c r="G18" s="331"/>
      <c r="H18" s="331"/>
      <c r="I18" s="331"/>
      <c r="J18" s="331"/>
      <c r="K18" s="331"/>
      <c r="L18" s="331"/>
      <c r="M18" s="331"/>
      <c r="N18" s="331"/>
      <c r="O18" s="331"/>
      <c r="P18" s="331"/>
      <c r="Q18" s="331"/>
      <c r="R18" s="331"/>
      <c r="S18" s="332"/>
    </row>
    <row r="19" spans="1:26" ht="30">
      <c r="A19" s="333" t="s">
        <v>133</v>
      </c>
      <c r="B19" s="334"/>
      <c r="C19" s="334"/>
      <c r="D19" s="334"/>
      <c r="E19" s="334"/>
      <c r="F19" s="334"/>
      <c r="G19" s="334"/>
      <c r="H19" s="334"/>
      <c r="I19" s="334"/>
      <c r="J19" s="334"/>
      <c r="K19" s="334"/>
      <c r="L19" s="334"/>
      <c r="M19" s="334"/>
      <c r="N19" s="334"/>
      <c r="O19" s="334"/>
      <c r="P19" s="334"/>
      <c r="Q19" s="334"/>
      <c r="R19" s="334"/>
      <c r="S19" s="335"/>
    </row>
    <row r="20" spans="1:26">
      <c r="A20" s="39" t="s">
        <v>3</v>
      </c>
      <c r="B20" s="336" t="s">
        <v>134</v>
      </c>
      <c r="C20" s="321"/>
      <c r="D20" s="321"/>
      <c r="E20" s="321"/>
      <c r="F20" s="321"/>
      <c r="G20" s="321"/>
      <c r="H20" s="321"/>
      <c r="I20" s="321"/>
      <c r="J20" s="321"/>
      <c r="K20" s="321"/>
      <c r="L20" s="321"/>
      <c r="M20" s="321"/>
      <c r="N20" s="321"/>
      <c r="O20" s="321"/>
      <c r="P20" s="321"/>
      <c r="Q20" s="321"/>
      <c r="R20" s="321"/>
      <c r="S20" s="337"/>
    </row>
    <row r="21" spans="1:26" ht="42" customHeight="1">
      <c r="A21" s="39" t="s">
        <v>5</v>
      </c>
      <c r="B21" s="336" t="s">
        <v>123</v>
      </c>
      <c r="C21" s="321"/>
      <c r="D21" s="321"/>
      <c r="E21" s="321"/>
      <c r="F21" s="321"/>
      <c r="G21" s="321"/>
      <c r="H21" s="321"/>
      <c r="I21" s="321"/>
      <c r="J21" s="321"/>
      <c r="K21" s="321"/>
      <c r="L21" s="321"/>
      <c r="M21" s="321"/>
      <c r="N21" s="321"/>
      <c r="O21" s="321"/>
      <c r="P21" s="321"/>
      <c r="Q21" s="321"/>
      <c r="R21" s="321"/>
      <c r="S21" s="337"/>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317"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317"/>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338" t="s">
        <v>135</v>
      </c>
      <c r="B30" s="339"/>
      <c r="C30" s="339"/>
      <c r="D30" s="339"/>
      <c r="E30" s="339"/>
      <c r="F30" s="339"/>
      <c r="G30" s="339"/>
      <c r="H30" s="339"/>
      <c r="I30" s="339"/>
      <c r="J30" s="339"/>
      <c r="K30" s="339"/>
      <c r="L30" s="339"/>
      <c r="M30" s="339"/>
      <c r="N30" s="339"/>
      <c r="O30" s="339"/>
      <c r="P30" s="339"/>
      <c r="Q30" s="339"/>
      <c r="R30" s="339"/>
      <c r="S30" s="340"/>
    </row>
    <row r="31" spans="1:26">
      <c r="A31" s="323" t="s">
        <v>132</v>
      </c>
      <c r="B31" s="323"/>
      <c r="C31" s="323"/>
      <c r="D31" s="323"/>
      <c r="E31" s="323"/>
      <c r="F31" s="323"/>
      <c r="G31" s="323"/>
      <c r="H31" s="323"/>
      <c r="I31" s="323"/>
      <c r="J31" s="323"/>
      <c r="K31" s="323"/>
      <c r="L31" s="323"/>
      <c r="M31" s="323"/>
      <c r="N31" s="323"/>
      <c r="O31" s="323"/>
      <c r="P31" s="323"/>
      <c r="Q31" s="323"/>
      <c r="R31" s="323"/>
      <c r="S31" s="323"/>
    </row>
    <row r="32" spans="1:26">
      <c r="A32" s="330" t="s">
        <v>1</v>
      </c>
      <c r="B32" s="331"/>
      <c r="C32" s="331"/>
      <c r="D32" s="331"/>
      <c r="E32" s="331"/>
      <c r="F32" s="331"/>
      <c r="G32" s="331"/>
      <c r="H32" s="331"/>
      <c r="I32" s="331"/>
      <c r="J32" s="331"/>
      <c r="K32" s="331"/>
      <c r="L32" s="331"/>
      <c r="M32" s="331"/>
      <c r="N32" s="331"/>
      <c r="O32" s="331"/>
      <c r="P32" s="331"/>
      <c r="Q32" s="331"/>
      <c r="R32" s="331"/>
      <c r="S32" s="332"/>
    </row>
    <row r="33" spans="1:19" ht="30">
      <c r="A33" s="333" t="s">
        <v>136</v>
      </c>
      <c r="B33" s="334"/>
      <c r="C33" s="334"/>
      <c r="D33" s="334"/>
      <c r="E33" s="334"/>
      <c r="F33" s="334"/>
      <c r="G33" s="334"/>
      <c r="H33" s="334"/>
      <c r="I33" s="334"/>
      <c r="J33" s="334"/>
      <c r="K33" s="334"/>
      <c r="L33" s="334"/>
      <c r="M33" s="334"/>
      <c r="N33" s="334"/>
      <c r="O33" s="334"/>
      <c r="P33" s="334"/>
      <c r="Q33" s="334"/>
      <c r="R33" s="334"/>
      <c r="S33" s="335"/>
    </row>
    <row r="34" spans="1:19">
      <c r="A34" s="39" t="s">
        <v>3</v>
      </c>
      <c r="B34" s="336" t="s">
        <v>134</v>
      </c>
      <c r="C34" s="321"/>
      <c r="D34" s="321"/>
      <c r="E34" s="321"/>
      <c r="F34" s="321"/>
      <c r="G34" s="321"/>
      <c r="H34" s="321"/>
      <c r="I34" s="321"/>
      <c r="J34" s="321"/>
      <c r="K34" s="321"/>
      <c r="L34" s="321"/>
      <c r="M34" s="321"/>
      <c r="N34" s="321"/>
      <c r="O34" s="321"/>
      <c r="P34" s="321"/>
      <c r="Q34" s="321"/>
      <c r="R34" s="321"/>
      <c r="S34" s="337"/>
    </row>
    <row r="35" spans="1:19" ht="42" customHeight="1">
      <c r="A35" s="39" t="s">
        <v>5</v>
      </c>
      <c r="B35" s="336" t="s">
        <v>123</v>
      </c>
      <c r="C35" s="321"/>
      <c r="D35" s="321"/>
      <c r="E35" s="321"/>
      <c r="F35" s="321"/>
      <c r="G35" s="321"/>
      <c r="H35" s="321"/>
      <c r="I35" s="321"/>
      <c r="J35" s="321"/>
      <c r="K35" s="321"/>
      <c r="L35" s="321"/>
      <c r="M35" s="321"/>
      <c r="N35" s="321"/>
      <c r="O35" s="321"/>
      <c r="P35" s="321"/>
      <c r="Q35" s="321"/>
      <c r="R35" s="321"/>
      <c r="S35" s="337"/>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317"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317"/>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338" t="s">
        <v>137</v>
      </c>
      <c r="B44" s="339"/>
      <c r="C44" s="339"/>
      <c r="D44" s="339"/>
      <c r="E44" s="339"/>
      <c r="F44" s="339"/>
      <c r="G44" s="339"/>
      <c r="H44" s="339"/>
      <c r="I44" s="339"/>
      <c r="J44" s="339"/>
      <c r="K44" s="339"/>
      <c r="L44" s="339"/>
      <c r="M44" s="339"/>
      <c r="N44" s="339"/>
      <c r="O44" s="339"/>
      <c r="P44" s="339"/>
      <c r="Q44" s="339"/>
      <c r="R44" s="339"/>
      <c r="S44" s="340"/>
    </row>
    <row r="45" spans="1:19">
      <c r="A45" s="323" t="s">
        <v>132</v>
      </c>
      <c r="B45" s="323"/>
      <c r="C45" s="323"/>
      <c r="D45" s="323"/>
      <c r="E45" s="323"/>
      <c r="F45" s="323"/>
      <c r="G45" s="323"/>
      <c r="H45" s="323"/>
      <c r="I45" s="323"/>
      <c r="J45" s="323"/>
      <c r="K45" s="323"/>
      <c r="L45" s="323"/>
      <c r="M45" s="323"/>
      <c r="N45" s="323"/>
      <c r="O45" s="323"/>
      <c r="P45" s="323"/>
      <c r="Q45" s="323"/>
      <c r="R45" s="323"/>
      <c r="S45" s="323"/>
    </row>
    <row r="46" spans="1:19">
      <c r="A46" s="330" t="s">
        <v>1</v>
      </c>
      <c r="B46" s="331"/>
      <c r="C46" s="331"/>
      <c r="D46" s="331"/>
      <c r="E46" s="331"/>
      <c r="F46" s="331"/>
      <c r="G46" s="331"/>
      <c r="H46" s="331"/>
      <c r="I46" s="331"/>
      <c r="J46" s="331"/>
      <c r="K46" s="331"/>
      <c r="L46" s="331"/>
      <c r="M46" s="331"/>
      <c r="N46" s="331"/>
      <c r="O46" s="331"/>
      <c r="P46" s="331"/>
      <c r="Q46" s="331"/>
      <c r="R46" s="331"/>
      <c r="S46" s="332"/>
    </row>
    <row r="47" spans="1:19" ht="30">
      <c r="A47" s="333" t="s">
        <v>138</v>
      </c>
      <c r="B47" s="334"/>
      <c r="C47" s="334"/>
      <c r="D47" s="334"/>
      <c r="E47" s="334"/>
      <c r="F47" s="334"/>
      <c r="G47" s="334"/>
      <c r="H47" s="334"/>
      <c r="I47" s="334"/>
      <c r="J47" s="334"/>
      <c r="K47" s="334"/>
      <c r="L47" s="334"/>
      <c r="M47" s="334"/>
      <c r="N47" s="334"/>
      <c r="O47" s="334"/>
      <c r="P47" s="334"/>
      <c r="Q47" s="334"/>
      <c r="R47" s="334"/>
      <c r="S47" s="335"/>
    </row>
    <row r="48" spans="1:19">
      <c r="A48" s="39" t="s">
        <v>3</v>
      </c>
      <c r="B48" s="336" t="s">
        <v>134</v>
      </c>
      <c r="C48" s="321"/>
      <c r="D48" s="321"/>
      <c r="E48" s="321"/>
      <c r="F48" s="321"/>
      <c r="G48" s="321"/>
      <c r="H48" s="321"/>
      <c r="I48" s="321"/>
      <c r="J48" s="321"/>
      <c r="K48" s="321"/>
      <c r="L48" s="321"/>
      <c r="M48" s="321"/>
      <c r="N48" s="321"/>
      <c r="O48" s="321"/>
      <c r="P48" s="321"/>
      <c r="Q48" s="321"/>
      <c r="R48" s="321"/>
      <c r="S48" s="337"/>
    </row>
    <row r="49" spans="1:19" ht="42" customHeight="1">
      <c r="A49" s="39" t="s">
        <v>5</v>
      </c>
      <c r="B49" s="336" t="s">
        <v>123</v>
      </c>
      <c r="C49" s="321"/>
      <c r="D49" s="321"/>
      <c r="E49" s="321"/>
      <c r="F49" s="321"/>
      <c r="G49" s="321"/>
      <c r="H49" s="321"/>
      <c r="I49" s="321"/>
      <c r="J49" s="321"/>
      <c r="K49" s="321"/>
      <c r="L49" s="321"/>
      <c r="M49" s="321"/>
      <c r="N49" s="321"/>
      <c r="O49" s="321"/>
      <c r="P49" s="321"/>
      <c r="Q49" s="321"/>
      <c r="R49" s="321"/>
      <c r="S49" s="337"/>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317"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317"/>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338" t="s">
        <v>139</v>
      </c>
      <c r="B58" s="339"/>
      <c r="C58" s="339"/>
      <c r="D58" s="339"/>
      <c r="E58" s="339"/>
      <c r="F58" s="339"/>
      <c r="G58" s="339"/>
      <c r="H58" s="339"/>
      <c r="I58" s="339"/>
      <c r="J58" s="339"/>
      <c r="K58" s="339"/>
      <c r="L58" s="339"/>
      <c r="M58" s="339"/>
      <c r="N58" s="339"/>
      <c r="O58" s="339"/>
      <c r="P58" s="339"/>
      <c r="Q58" s="339"/>
      <c r="R58" s="339"/>
      <c r="S58" s="340"/>
    </row>
    <row r="59" spans="1:19">
      <c r="A59" s="323" t="s">
        <v>132</v>
      </c>
      <c r="B59" s="323"/>
      <c r="C59" s="323"/>
      <c r="D59" s="323"/>
      <c r="E59" s="323"/>
      <c r="F59" s="323"/>
      <c r="G59" s="323"/>
      <c r="H59" s="323"/>
      <c r="I59" s="323"/>
      <c r="J59" s="323"/>
      <c r="K59" s="323"/>
      <c r="L59" s="323"/>
      <c r="M59" s="323"/>
      <c r="N59" s="323"/>
      <c r="O59" s="323"/>
      <c r="P59" s="323"/>
      <c r="Q59" s="323"/>
      <c r="R59" s="323"/>
      <c r="S59" s="323"/>
    </row>
    <row r="60" spans="1:19">
      <c r="A60" s="330" t="s">
        <v>1</v>
      </c>
      <c r="B60" s="331"/>
      <c r="C60" s="331"/>
      <c r="D60" s="331"/>
      <c r="E60" s="331"/>
      <c r="F60" s="331"/>
      <c r="G60" s="331"/>
      <c r="H60" s="331"/>
      <c r="I60" s="331"/>
      <c r="J60" s="331"/>
      <c r="K60" s="331"/>
      <c r="L60" s="331"/>
      <c r="M60" s="331"/>
      <c r="N60" s="331"/>
      <c r="O60" s="331"/>
      <c r="P60" s="331"/>
      <c r="Q60" s="331"/>
      <c r="R60" s="331"/>
      <c r="S60" s="332"/>
    </row>
    <row r="61" spans="1:19" ht="30">
      <c r="A61" s="333" t="s">
        <v>140</v>
      </c>
      <c r="B61" s="334"/>
      <c r="C61" s="334"/>
      <c r="D61" s="334"/>
      <c r="E61" s="334"/>
      <c r="F61" s="334"/>
      <c r="G61" s="334"/>
      <c r="H61" s="334"/>
      <c r="I61" s="334"/>
      <c r="J61" s="334"/>
      <c r="K61" s="334"/>
      <c r="L61" s="334"/>
      <c r="M61" s="334"/>
      <c r="N61" s="334"/>
      <c r="O61" s="334"/>
      <c r="P61" s="334"/>
      <c r="Q61" s="334"/>
      <c r="R61" s="334"/>
      <c r="S61" s="335"/>
    </row>
    <row r="62" spans="1:19">
      <c r="A62" s="39" t="s">
        <v>3</v>
      </c>
      <c r="B62" s="336" t="s">
        <v>134</v>
      </c>
      <c r="C62" s="321"/>
      <c r="D62" s="321"/>
      <c r="E62" s="321"/>
      <c r="F62" s="321"/>
      <c r="G62" s="321"/>
      <c r="H62" s="321"/>
      <c r="I62" s="321"/>
      <c r="J62" s="321"/>
      <c r="K62" s="321"/>
      <c r="L62" s="321"/>
      <c r="M62" s="321"/>
      <c r="N62" s="321"/>
      <c r="O62" s="321"/>
      <c r="P62" s="321"/>
      <c r="Q62" s="321"/>
      <c r="R62" s="321"/>
      <c r="S62" s="337"/>
    </row>
    <row r="63" spans="1:19" ht="42" customHeight="1">
      <c r="A63" s="39" t="s">
        <v>5</v>
      </c>
      <c r="B63" s="336" t="s">
        <v>123</v>
      </c>
      <c r="C63" s="321"/>
      <c r="D63" s="321"/>
      <c r="E63" s="321"/>
      <c r="F63" s="321"/>
      <c r="G63" s="321"/>
      <c r="H63" s="321"/>
      <c r="I63" s="321"/>
      <c r="J63" s="321"/>
      <c r="K63" s="321"/>
      <c r="L63" s="321"/>
      <c r="M63" s="321"/>
      <c r="N63" s="321"/>
      <c r="O63" s="321"/>
      <c r="P63" s="321"/>
      <c r="Q63" s="321"/>
      <c r="R63" s="321"/>
      <c r="S63" s="337"/>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317"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317"/>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338" t="s">
        <v>141</v>
      </c>
      <c r="B72" s="339"/>
      <c r="C72" s="339"/>
      <c r="D72" s="339"/>
      <c r="E72" s="339"/>
      <c r="F72" s="339"/>
      <c r="G72" s="339"/>
      <c r="H72" s="339"/>
      <c r="I72" s="339"/>
      <c r="J72" s="339"/>
      <c r="K72" s="339"/>
      <c r="L72" s="339"/>
      <c r="M72" s="339"/>
      <c r="N72" s="339"/>
      <c r="O72" s="339"/>
      <c r="P72" s="339"/>
      <c r="Q72" s="339"/>
      <c r="R72" s="339"/>
      <c r="S72" s="340"/>
    </row>
    <row r="73" spans="1:19">
      <c r="A73" s="323" t="s">
        <v>132</v>
      </c>
      <c r="B73" s="323"/>
      <c r="C73" s="323"/>
      <c r="D73" s="323"/>
      <c r="E73" s="323"/>
      <c r="F73" s="323"/>
      <c r="G73" s="323"/>
      <c r="H73" s="323"/>
      <c r="I73" s="323"/>
      <c r="J73" s="323"/>
      <c r="K73" s="323"/>
      <c r="L73" s="323"/>
      <c r="M73" s="323"/>
      <c r="N73" s="323"/>
      <c r="O73" s="323"/>
      <c r="P73" s="323"/>
      <c r="Q73" s="323"/>
      <c r="R73" s="323"/>
      <c r="S73" s="323"/>
    </row>
    <row r="74" spans="1:19">
      <c r="A74" s="330" t="s">
        <v>1</v>
      </c>
      <c r="B74" s="331"/>
      <c r="C74" s="331"/>
      <c r="D74" s="331"/>
      <c r="E74" s="331"/>
      <c r="F74" s="331"/>
      <c r="G74" s="331"/>
      <c r="H74" s="331"/>
      <c r="I74" s="331"/>
      <c r="J74" s="331"/>
      <c r="K74" s="331"/>
      <c r="L74" s="331"/>
      <c r="M74" s="331"/>
      <c r="N74" s="331"/>
      <c r="O74" s="331"/>
      <c r="P74" s="331"/>
      <c r="Q74" s="331"/>
      <c r="R74" s="331"/>
      <c r="S74" s="332"/>
    </row>
    <row r="75" spans="1:19" ht="30">
      <c r="A75" s="333" t="s">
        <v>142</v>
      </c>
      <c r="B75" s="334"/>
      <c r="C75" s="334"/>
      <c r="D75" s="334"/>
      <c r="E75" s="334"/>
      <c r="F75" s="334"/>
      <c r="G75" s="334"/>
      <c r="H75" s="334"/>
      <c r="I75" s="334"/>
      <c r="J75" s="334"/>
      <c r="K75" s="334"/>
      <c r="L75" s="334"/>
      <c r="M75" s="334"/>
      <c r="N75" s="334"/>
      <c r="O75" s="334"/>
      <c r="P75" s="334"/>
      <c r="Q75" s="334"/>
      <c r="R75" s="334"/>
      <c r="S75" s="335"/>
    </row>
    <row r="76" spans="1:19">
      <c r="A76" s="39" t="s">
        <v>3</v>
      </c>
      <c r="B76" s="336" t="s">
        <v>134</v>
      </c>
      <c r="C76" s="321"/>
      <c r="D76" s="321"/>
      <c r="E76" s="321"/>
      <c r="F76" s="321"/>
      <c r="G76" s="321"/>
      <c r="H76" s="321"/>
      <c r="I76" s="321"/>
      <c r="J76" s="321"/>
      <c r="K76" s="321"/>
      <c r="L76" s="321"/>
      <c r="M76" s="321"/>
      <c r="N76" s="321"/>
      <c r="O76" s="321"/>
      <c r="P76" s="321"/>
      <c r="Q76" s="321"/>
      <c r="R76" s="321"/>
      <c r="S76" s="337"/>
    </row>
    <row r="77" spans="1:19" ht="42" customHeight="1">
      <c r="A77" s="39" t="s">
        <v>5</v>
      </c>
      <c r="B77" s="336" t="s">
        <v>123</v>
      </c>
      <c r="C77" s="321"/>
      <c r="D77" s="321"/>
      <c r="E77" s="321"/>
      <c r="F77" s="321"/>
      <c r="G77" s="321"/>
      <c r="H77" s="321"/>
      <c r="I77" s="321"/>
      <c r="J77" s="321"/>
      <c r="K77" s="321"/>
      <c r="L77" s="321"/>
      <c r="M77" s="321"/>
      <c r="N77" s="321"/>
      <c r="O77" s="321"/>
      <c r="P77" s="321"/>
      <c r="Q77" s="321"/>
      <c r="R77" s="321"/>
      <c r="S77" s="337"/>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317"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317"/>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338" t="s">
        <v>144</v>
      </c>
      <c r="B86" s="339"/>
      <c r="C86" s="339"/>
      <c r="D86" s="339"/>
      <c r="E86" s="339"/>
      <c r="F86" s="339"/>
      <c r="G86" s="339"/>
      <c r="H86" s="339"/>
      <c r="I86" s="339"/>
      <c r="J86" s="339"/>
      <c r="K86" s="339"/>
      <c r="L86" s="339"/>
      <c r="M86" s="339"/>
      <c r="N86" s="339"/>
      <c r="O86" s="339"/>
      <c r="P86" s="339"/>
      <c r="Q86" s="339"/>
      <c r="R86" s="339"/>
      <c r="S86" s="340"/>
    </row>
    <row r="87" spans="1:19">
      <c r="A87" s="323" t="s">
        <v>132</v>
      </c>
      <c r="B87" s="323"/>
      <c r="C87" s="323"/>
      <c r="D87" s="323"/>
      <c r="E87" s="323"/>
      <c r="F87" s="323"/>
      <c r="G87" s="323"/>
      <c r="H87" s="323"/>
      <c r="I87" s="323"/>
      <c r="J87" s="323"/>
      <c r="K87" s="323"/>
      <c r="L87" s="323"/>
      <c r="M87" s="323"/>
      <c r="N87" s="323"/>
      <c r="O87" s="323"/>
      <c r="P87" s="323"/>
      <c r="Q87" s="323"/>
      <c r="R87" s="323"/>
      <c r="S87" s="323"/>
    </row>
    <row r="88" spans="1:19">
      <c r="A88" s="330" t="s">
        <v>1</v>
      </c>
      <c r="B88" s="331"/>
      <c r="C88" s="331"/>
      <c r="D88" s="331"/>
      <c r="E88" s="331"/>
      <c r="F88" s="331"/>
      <c r="G88" s="331"/>
      <c r="H88" s="331"/>
      <c r="I88" s="331"/>
      <c r="J88" s="331"/>
      <c r="K88" s="331"/>
      <c r="L88" s="331"/>
      <c r="M88" s="331"/>
      <c r="N88" s="331"/>
      <c r="O88" s="331"/>
      <c r="P88" s="331"/>
      <c r="Q88" s="331"/>
      <c r="R88" s="331"/>
      <c r="S88" s="332"/>
    </row>
    <row r="89" spans="1:19" ht="30">
      <c r="A89" s="333" t="s">
        <v>145</v>
      </c>
      <c r="B89" s="334"/>
      <c r="C89" s="334"/>
      <c r="D89" s="334"/>
      <c r="E89" s="334"/>
      <c r="F89" s="334"/>
      <c r="G89" s="334"/>
      <c r="H89" s="334"/>
      <c r="I89" s="334"/>
      <c r="J89" s="334"/>
      <c r="K89" s="334"/>
      <c r="L89" s="334"/>
      <c r="M89" s="334"/>
      <c r="N89" s="334"/>
      <c r="O89" s="334"/>
      <c r="P89" s="334"/>
      <c r="Q89" s="334"/>
      <c r="R89" s="334"/>
      <c r="S89" s="335"/>
    </row>
    <row r="90" spans="1:19">
      <c r="A90" s="39" t="s">
        <v>3</v>
      </c>
      <c r="B90" s="336" t="s">
        <v>134</v>
      </c>
      <c r="C90" s="321"/>
      <c r="D90" s="321"/>
      <c r="E90" s="321"/>
      <c r="F90" s="321"/>
      <c r="G90" s="321"/>
      <c r="H90" s="321"/>
      <c r="I90" s="321"/>
      <c r="J90" s="321"/>
      <c r="K90" s="321"/>
      <c r="L90" s="321"/>
      <c r="M90" s="321"/>
      <c r="N90" s="321"/>
      <c r="O90" s="321"/>
      <c r="P90" s="321"/>
      <c r="Q90" s="321"/>
      <c r="R90" s="321"/>
      <c r="S90" s="337"/>
    </row>
    <row r="91" spans="1:19" ht="42" customHeight="1">
      <c r="A91" s="39" t="s">
        <v>5</v>
      </c>
      <c r="B91" s="336" t="s">
        <v>123</v>
      </c>
      <c r="C91" s="321"/>
      <c r="D91" s="321"/>
      <c r="E91" s="321"/>
      <c r="F91" s="321"/>
      <c r="G91" s="321"/>
      <c r="H91" s="321"/>
      <c r="I91" s="321"/>
      <c r="J91" s="321"/>
      <c r="K91" s="321"/>
      <c r="L91" s="321"/>
      <c r="M91" s="321"/>
      <c r="N91" s="321"/>
      <c r="O91" s="321"/>
      <c r="P91" s="321"/>
      <c r="Q91" s="321"/>
      <c r="R91" s="321"/>
      <c r="S91" s="337"/>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317"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317"/>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338" t="s">
        <v>146</v>
      </c>
      <c r="B100" s="339"/>
      <c r="C100" s="339"/>
      <c r="D100" s="339"/>
      <c r="E100" s="339"/>
      <c r="F100" s="339"/>
      <c r="G100" s="339"/>
      <c r="H100" s="339"/>
      <c r="I100" s="339"/>
      <c r="J100" s="339"/>
      <c r="K100" s="339"/>
      <c r="L100" s="339"/>
      <c r="M100" s="339"/>
      <c r="N100" s="339"/>
      <c r="O100" s="339"/>
      <c r="P100" s="339"/>
      <c r="Q100" s="339"/>
      <c r="R100" s="339"/>
      <c r="S100" s="340"/>
    </row>
    <row r="101" spans="1:19">
      <c r="A101" s="323" t="s">
        <v>132</v>
      </c>
      <c r="B101" s="323"/>
      <c r="C101" s="323"/>
      <c r="D101" s="323"/>
      <c r="E101" s="323"/>
      <c r="F101" s="323"/>
      <c r="G101" s="323"/>
      <c r="H101" s="323"/>
      <c r="I101" s="323"/>
      <c r="J101" s="323"/>
      <c r="K101" s="323"/>
      <c r="L101" s="323"/>
      <c r="M101" s="323"/>
      <c r="N101" s="323"/>
      <c r="O101" s="323"/>
      <c r="P101" s="323"/>
      <c r="Q101" s="323"/>
      <c r="R101" s="323"/>
      <c r="S101" s="323"/>
    </row>
    <row r="102" spans="1:19">
      <c r="A102" s="330" t="s">
        <v>1</v>
      </c>
      <c r="B102" s="331"/>
      <c r="C102" s="331"/>
      <c r="D102" s="331"/>
      <c r="E102" s="331"/>
      <c r="F102" s="331"/>
      <c r="G102" s="331"/>
      <c r="H102" s="331"/>
      <c r="I102" s="331"/>
      <c r="J102" s="331"/>
      <c r="K102" s="331"/>
      <c r="L102" s="331"/>
      <c r="M102" s="331"/>
      <c r="N102" s="331"/>
      <c r="O102" s="331"/>
      <c r="P102" s="331"/>
      <c r="Q102" s="331"/>
      <c r="R102" s="331"/>
      <c r="S102" s="332"/>
    </row>
    <row r="103" spans="1:19" ht="30">
      <c r="A103" s="333" t="s">
        <v>147</v>
      </c>
      <c r="B103" s="334"/>
      <c r="C103" s="334"/>
      <c r="D103" s="334"/>
      <c r="E103" s="334"/>
      <c r="F103" s="334"/>
      <c r="G103" s="334"/>
      <c r="H103" s="334"/>
      <c r="I103" s="334"/>
      <c r="J103" s="334"/>
      <c r="K103" s="334"/>
      <c r="L103" s="334"/>
      <c r="M103" s="334"/>
      <c r="N103" s="334"/>
      <c r="O103" s="334"/>
      <c r="P103" s="334"/>
      <c r="Q103" s="334"/>
      <c r="R103" s="334"/>
      <c r="S103" s="335"/>
    </row>
    <row r="104" spans="1:19">
      <c r="A104" s="39" t="s">
        <v>3</v>
      </c>
      <c r="B104" s="336" t="s">
        <v>134</v>
      </c>
      <c r="C104" s="321"/>
      <c r="D104" s="321"/>
      <c r="E104" s="321"/>
      <c r="F104" s="321"/>
      <c r="G104" s="321"/>
      <c r="H104" s="321"/>
      <c r="I104" s="321"/>
      <c r="J104" s="321"/>
      <c r="K104" s="321"/>
      <c r="L104" s="321"/>
      <c r="M104" s="321"/>
      <c r="N104" s="321"/>
      <c r="O104" s="321"/>
      <c r="P104" s="321"/>
      <c r="Q104" s="321"/>
      <c r="R104" s="321"/>
      <c r="S104" s="337"/>
    </row>
    <row r="105" spans="1:19" ht="42" customHeight="1">
      <c r="A105" s="39" t="s">
        <v>5</v>
      </c>
      <c r="B105" s="336" t="s">
        <v>123</v>
      </c>
      <c r="C105" s="321"/>
      <c r="D105" s="321"/>
      <c r="E105" s="321"/>
      <c r="F105" s="321"/>
      <c r="G105" s="321"/>
      <c r="H105" s="321"/>
      <c r="I105" s="321"/>
      <c r="J105" s="321"/>
      <c r="K105" s="321"/>
      <c r="L105" s="321"/>
      <c r="M105" s="321"/>
      <c r="N105" s="321"/>
      <c r="O105" s="321"/>
      <c r="P105" s="321"/>
      <c r="Q105" s="321"/>
      <c r="R105" s="321"/>
      <c r="S105" s="337"/>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317"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317"/>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338" t="s">
        <v>148</v>
      </c>
      <c r="B114" s="339"/>
      <c r="C114" s="339"/>
      <c r="D114" s="339"/>
      <c r="E114" s="339"/>
      <c r="F114" s="339"/>
      <c r="G114" s="339"/>
      <c r="H114" s="339"/>
      <c r="I114" s="339"/>
      <c r="J114" s="339"/>
      <c r="K114" s="339"/>
      <c r="L114" s="339"/>
      <c r="M114" s="339"/>
      <c r="N114" s="339"/>
      <c r="O114" s="339"/>
      <c r="P114" s="339"/>
      <c r="Q114" s="339"/>
      <c r="R114" s="339"/>
      <c r="S114" s="340"/>
    </row>
    <row r="115" spans="1:19">
      <c r="A115" s="323" t="s">
        <v>132</v>
      </c>
      <c r="B115" s="323"/>
      <c r="C115" s="323"/>
      <c r="D115" s="323"/>
      <c r="E115" s="323"/>
      <c r="F115" s="323"/>
      <c r="G115" s="323"/>
      <c r="H115" s="323"/>
      <c r="I115" s="323"/>
      <c r="J115" s="323"/>
      <c r="K115" s="323"/>
      <c r="L115" s="323"/>
      <c r="M115" s="323"/>
      <c r="N115" s="323"/>
      <c r="O115" s="323"/>
      <c r="P115" s="323"/>
      <c r="Q115" s="323"/>
      <c r="R115" s="323"/>
      <c r="S115" s="323"/>
    </row>
  </sheetData>
  <mergeCells count="58">
    <mergeCell ref="B77:S77"/>
    <mergeCell ref="A86:S86"/>
    <mergeCell ref="A87:S87"/>
    <mergeCell ref="A88:S88"/>
    <mergeCell ref="A89:S89"/>
    <mergeCell ref="A79:A80"/>
    <mergeCell ref="A114:S114"/>
    <mergeCell ref="A115:S115"/>
    <mergeCell ref="B90:S90"/>
    <mergeCell ref="B91:S91"/>
    <mergeCell ref="A100:S100"/>
    <mergeCell ref="A101:S101"/>
    <mergeCell ref="A102:S102"/>
    <mergeCell ref="A93:A94"/>
    <mergeCell ref="A107:A108"/>
    <mergeCell ref="A103:S103"/>
    <mergeCell ref="B104:S104"/>
    <mergeCell ref="B105:S105"/>
    <mergeCell ref="B76:S76"/>
    <mergeCell ref="A59:S59"/>
    <mergeCell ref="A60:S60"/>
    <mergeCell ref="A61:S61"/>
    <mergeCell ref="B62:S62"/>
    <mergeCell ref="B63:S63"/>
    <mergeCell ref="A65:A66"/>
    <mergeCell ref="A72:S72"/>
    <mergeCell ref="A73:S73"/>
    <mergeCell ref="A74:S74"/>
    <mergeCell ref="A75:S75"/>
    <mergeCell ref="A46:S46"/>
    <mergeCell ref="A47:S47"/>
    <mergeCell ref="B48:S48"/>
    <mergeCell ref="B49:S49"/>
    <mergeCell ref="A58:S58"/>
    <mergeCell ref="A51:A52"/>
    <mergeCell ref="A33:S33"/>
    <mergeCell ref="B34:S34"/>
    <mergeCell ref="B35:S35"/>
    <mergeCell ref="A44:S44"/>
    <mergeCell ref="A45:S45"/>
    <mergeCell ref="A37:A38"/>
    <mergeCell ref="B20:S20"/>
    <mergeCell ref="B21:S21"/>
    <mergeCell ref="A30:S30"/>
    <mergeCell ref="A31:S31"/>
    <mergeCell ref="A32:S32"/>
    <mergeCell ref="A23:A24"/>
    <mergeCell ref="B7:S7"/>
    <mergeCell ref="A16:S16"/>
    <mergeCell ref="A17:S17"/>
    <mergeCell ref="A18:S18"/>
    <mergeCell ref="A19:S19"/>
    <mergeCell ref="A9:A10"/>
    <mergeCell ref="A1:S1"/>
    <mergeCell ref="A3:S3"/>
    <mergeCell ref="A4:S4"/>
    <mergeCell ref="B5:S5"/>
    <mergeCell ref="B6:S6"/>
  </mergeCells>
  <phoneticPr fontId="40" type="noConversion"/>
  <pageMargins left="0.196850393700787" right="0.196850393700787" top="0.196850393700787" bottom="0.196850393700787" header="0.31496062992126" footer="0.31496062992126"/>
  <pageSetup paperSize="9" scale="7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abSelected="1" workbookViewId="0">
      <selection activeCell="B21" sqref="B21"/>
    </sheetView>
  </sheetViews>
  <sheetFormatPr defaultRowHeight="13.8"/>
  <cols>
    <col min="1" max="1" width="15.33203125" style="284" bestFit="1" customWidth="1"/>
    <col min="2" max="2" width="9.5546875" style="27" bestFit="1" customWidth="1"/>
    <col min="3" max="3" width="11.44140625" style="27"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50" t="s">
        <v>508</v>
      </c>
      <c r="B1" s="350"/>
      <c r="C1" s="350"/>
      <c r="D1" s="350"/>
      <c r="E1" s="350"/>
      <c r="F1" s="350"/>
      <c r="G1" s="350"/>
      <c r="H1" s="350"/>
      <c r="I1" s="350"/>
      <c r="J1" s="350"/>
      <c r="K1" s="350"/>
      <c r="L1" s="350"/>
      <c r="M1" s="350"/>
      <c r="N1" s="350"/>
      <c r="O1" s="350"/>
      <c r="P1" s="350"/>
      <c r="Q1" s="246"/>
      <c r="R1" s="246"/>
      <c r="S1" s="246"/>
      <c r="T1" s="246"/>
      <c r="U1" s="246"/>
    </row>
    <row r="2" spans="1:21" customFormat="1" ht="30.6" customHeight="1" thickBot="1">
      <c r="A2" s="351" t="s">
        <v>519</v>
      </c>
      <c r="B2" s="352"/>
      <c r="C2" s="352"/>
      <c r="D2" s="352"/>
      <c r="E2" s="352"/>
      <c r="F2" s="352"/>
      <c r="G2" s="352"/>
      <c r="H2" s="352"/>
      <c r="I2" s="352"/>
      <c r="J2" s="352"/>
      <c r="K2" s="352"/>
      <c r="L2" s="352"/>
      <c r="M2" s="352"/>
      <c r="N2" s="352"/>
      <c r="O2" s="352"/>
      <c r="P2" s="353"/>
      <c r="Q2" s="225"/>
      <c r="R2" s="225"/>
      <c r="S2" s="225"/>
      <c r="T2" s="225"/>
      <c r="U2" s="225"/>
    </row>
    <row r="3" spans="1:21" s="250" customFormat="1" ht="72.599999999999994" customHeight="1" thickBot="1">
      <c r="A3" s="354" t="s">
        <v>531</v>
      </c>
      <c r="B3" s="355"/>
      <c r="C3" s="355"/>
      <c r="D3" s="355"/>
      <c r="E3" s="355"/>
      <c r="F3" s="355"/>
      <c r="G3" s="355"/>
      <c r="H3" s="355"/>
      <c r="I3" s="355"/>
      <c r="J3" s="355"/>
      <c r="K3" s="355"/>
      <c r="L3" s="355"/>
      <c r="M3" s="355"/>
      <c r="N3" s="355"/>
      <c r="O3" s="355"/>
      <c r="P3" s="356"/>
      <c r="Q3" s="249"/>
      <c r="R3" s="249"/>
      <c r="S3" s="249"/>
      <c r="T3" s="249"/>
      <c r="U3" s="249"/>
    </row>
    <row r="4" spans="1:21" customFormat="1">
      <c r="A4" s="342" t="s">
        <v>501</v>
      </c>
      <c r="B4" s="343"/>
      <c r="C4" s="343"/>
      <c r="D4" s="343"/>
      <c r="E4" s="343"/>
      <c r="F4" s="343"/>
      <c r="G4" s="343"/>
      <c r="H4" s="343"/>
      <c r="I4" s="343"/>
      <c r="J4" s="343"/>
      <c r="K4" s="343"/>
      <c r="L4" s="343"/>
      <c r="M4" s="343"/>
      <c r="N4" s="343"/>
      <c r="O4" s="343"/>
      <c r="P4" s="344"/>
      <c r="Q4" s="246"/>
      <c r="R4" s="246"/>
      <c r="S4" s="246"/>
      <c r="T4" s="246"/>
      <c r="U4" s="246"/>
    </row>
    <row r="5" spans="1:21" s="93" customFormat="1" ht="31.2" customHeight="1">
      <c r="A5" s="345" t="s">
        <v>530</v>
      </c>
      <c r="B5" s="346"/>
      <c r="C5" s="346"/>
      <c r="D5" s="346"/>
      <c r="E5" s="346"/>
      <c r="F5" s="346"/>
      <c r="G5" s="346"/>
      <c r="H5" s="346"/>
      <c r="I5" s="346"/>
      <c r="J5" s="346"/>
      <c r="K5" s="346"/>
      <c r="L5" s="346"/>
      <c r="M5" s="346"/>
      <c r="N5" s="346"/>
      <c r="O5" s="346"/>
      <c r="P5" s="347"/>
      <c r="Q5" s="225"/>
      <c r="R5" s="225"/>
      <c r="S5" s="225"/>
      <c r="T5" s="225"/>
      <c r="U5" s="225"/>
    </row>
    <row r="6" spans="1:21" customFormat="1" ht="15.6">
      <c r="A6" s="151" t="s">
        <v>458</v>
      </c>
      <c r="B6" s="96"/>
      <c r="C6" s="96" t="s">
        <v>226</v>
      </c>
      <c r="D6" s="96" t="s">
        <v>489</v>
      </c>
      <c r="E6" s="96" t="s">
        <v>488</v>
      </c>
      <c r="F6" s="96" t="s">
        <v>457</v>
      </c>
      <c r="G6" s="96" t="s">
        <v>528</v>
      </c>
      <c r="H6" s="96" t="s">
        <v>515</v>
      </c>
      <c r="I6" s="96" t="s">
        <v>410</v>
      </c>
      <c r="J6" s="96" t="s">
        <v>453</v>
      </c>
      <c r="K6" s="96" t="s">
        <v>454</v>
      </c>
      <c r="L6" s="96" t="s">
        <v>445</v>
      </c>
      <c r="M6" s="98" t="s">
        <v>500</v>
      </c>
      <c r="N6" s="98" t="s">
        <v>499</v>
      </c>
      <c r="O6" s="357" t="s">
        <v>516</v>
      </c>
      <c r="P6" s="358"/>
      <c r="Q6" s="243"/>
      <c r="R6" s="243"/>
      <c r="S6" s="243"/>
      <c r="T6" s="243"/>
      <c r="U6" s="243"/>
    </row>
    <row r="7" spans="1:21" customFormat="1">
      <c r="A7" s="238" t="s">
        <v>455</v>
      </c>
      <c r="B7" s="239"/>
      <c r="C7" s="245">
        <v>2</v>
      </c>
      <c r="D7" s="245">
        <v>2</v>
      </c>
      <c r="E7" s="245">
        <v>2</v>
      </c>
      <c r="F7" s="245">
        <v>1</v>
      </c>
      <c r="G7" s="245">
        <v>1.64</v>
      </c>
      <c r="H7" s="245">
        <v>4</v>
      </c>
      <c r="I7" s="245">
        <v>1</v>
      </c>
      <c r="J7" s="89">
        <v>0.5</v>
      </c>
      <c r="K7" s="89"/>
      <c r="L7" s="89"/>
      <c r="M7" s="89"/>
      <c r="N7" s="89">
        <v>0.12</v>
      </c>
      <c r="O7" s="357"/>
      <c r="P7" s="358"/>
      <c r="Q7" s="240"/>
      <c r="R7" s="240"/>
      <c r="S7" s="240"/>
      <c r="T7" s="240"/>
      <c r="U7" s="240"/>
    </row>
    <row r="8" spans="1:21" customFormat="1" ht="15.6">
      <c r="A8" s="238" t="s">
        <v>456</v>
      </c>
      <c r="B8" s="30"/>
      <c r="C8" s="131">
        <v>0.5</v>
      </c>
      <c r="D8" s="131">
        <v>0.5</v>
      </c>
      <c r="E8" s="131">
        <v>0.5</v>
      </c>
      <c r="F8" s="132">
        <v>0.3</v>
      </c>
      <c r="G8" s="214">
        <v>0.2</v>
      </c>
      <c r="H8" s="132">
        <v>1</v>
      </c>
      <c r="I8" s="131">
        <v>0.4</v>
      </c>
      <c r="J8" s="214">
        <v>0.6</v>
      </c>
      <c r="K8" s="30">
        <f>SUM(C8:J8)</f>
        <v>4</v>
      </c>
      <c r="L8" s="289">
        <f>C8*C7+D8*D7+G8*G7+F8*F7+E8*E7+H8*H7+I8*I7+J8*J7</f>
        <v>8.3280000000000012</v>
      </c>
      <c r="M8" s="16">
        <f>L8+0.6</f>
        <v>8.9280000000000008</v>
      </c>
      <c r="N8" s="9">
        <f>M8*N7+M8</f>
        <v>9.9993600000000011</v>
      </c>
      <c r="O8" s="357"/>
      <c r="P8" s="358"/>
      <c r="Q8" s="240"/>
      <c r="R8" s="240"/>
      <c r="S8" s="240"/>
      <c r="T8" s="240"/>
      <c r="U8" s="240"/>
    </row>
    <row r="9" spans="1:21" customFormat="1" ht="15.6">
      <c r="A9" s="238" t="s">
        <v>529</v>
      </c>
      <c r="B9" s="30">
        <v>69</v>
      </c>
      <c r="C9" s="131">
        <f>B9/K8*C8</f>
        <v>8.625</v>
      </c>
      <c r="D9" s="131">
        <f>B9/K8*D8</f>
        <v>8.625</v>
      </c>
      <c r="E9" s="131">
        <f>B9/K8*E8</f>
        <v>8.625</v>
      </c>
      <c r="F9" s="131">
        <f>B9/K8*F8</f>
        <v>5.1749999999999998</v>
      </c>
      <c r="G9" s="131">
        <f>B9/K8*G8</f>
        <v>3.45</v>
      </c>
      <c r="H9" s="131">
        <f>B9/K8*H8</f>
        <v>17.25</v>
      </c>
      <c r="I9" s="131">
        <f>B9/K8*I8</f>
        <v>6.9</v>
      </c>
      <c r="J9" s="131">
        <f>B9/K8*J8</f>
        <v>10.35</v>
      </c>
      <c r="K9" s="214">
        <f>SUM(C9:J9)</f>
        <v>69</v>
      </c>
      <c r="L9" s="289">
        <f>C9*C7+D9*D7+G9*G7+F9*F7+E9*E7+H9*H7+I9*I7+J9*J7</f>
        <v>143.65800000000002</v>
      </c>
      <c r="M9" s="16">
        <f>B9/K8*M8</f>
        <v>154.00800000000001</v>
      </c>
      <c r="N9" s="239">
        <f>M9*N7+M9</f>
        <v>172.48896000000002</v>
      </c>
      <c r="O9" s="357"/>
      <c r="P9" s="358"/>
      <c r="Q9" s="240"/>
      <c r="R9" s="240"/>
      <c r="S9" s="240"/>
      <c r="T9" s="240"/>
      <c r="U9" s="240"/>
    </row>
    <row r="10" spans="1:21" customFormat="1" ht="14.4" thickBot="1">
      <c r="A10" s="359" t="s">
        <v>501</v>
      </c>
      <c r="B10" s="360"/>
      <c r="C10" s="360"/>
      <c r="D10" s="360"/>
      <c r="E10" s="360"/>
      <c r="F10" s="360"/>
      <c r="G10" s="360"/>
      <c r="H10" s="360"/>
      <c r="I10" s="360"/>
      <c r="J10" s="360"/>
      <c r="K10" s="360"/>
      <c r="L10" s="360"/>
      <c r="M10" s="360"/>
      <c r="N10" s="360"/>
      <c r="O10" s="360"/>
      <c r="P10" s="361"/>
      <c r="Q10" s="227"/>
      <c r="R10" s="227"/>
      <c r="S10" s="227"/>
      <c r="T10" s="227"/>
      <c r="U10" s="227"/>
    </row>
    <row r="11" spans="1:21" customFormat="1" ht="14.4" thickBot="1">
      <c r="A11" s="341" t="s">
        <v>105</v>
      </c>
      <c r="B11" s="341"/>
      <c r="C11" s="341"/>
      <c r="D11" s="341"/>
      <c r="E11" s="341"/>
      <c r="F11" s="341"/>
      <c r="G11" s="341"/>
      <c r="H11" s="341"/>
      <c r="I11" s="341"/>
      <c r="J11" s="341"/>
      <c r="K11" s="341"/>
      <c r="L11" s="341"/>
      <c r="M11" s="341"/>
      <c r="N11" s="341"/>
      <c r="O11" s="341"/>
      <c r="P11" s="341"/>
      <c r="Q11" s="227"/>
      <c r="R11" s="227"/>
      <c r="S11" s="227"/>
      <c r="T11" s="227"/>
      <c r="U11" s="227"/>
    </row>
    <row r="12" spans="1:21" customFormat="1">
      <c r="A12" s="342" t="s">
        <v>501</v>
      </c>
      <c r="B12" s="343"/>
      <c r="C12" s="343"/>
      <c r="D12" s="343"/>
      <c r="E12" s="343"/>
      <c r="F12" s="343"/>
      <c r="G12" s="343"/>
      <c r="H12" s="343"/>
      <c r="I12" s="343"/>
      <c r="J12" s="343"/>
      <c r="K12" s="343"/>
      <c r="L12" s="343"/>
      <c r="M12" s="343"/>
      <c r="N12" s="343"/>
      <c r="O12" s="343"/>
      <c r="P12" s="344"/>
      <c r="Q12" s="246"/>
      <c r="R12" s="246"/>
      <c r="S12" s="246"/>
      <c r="T12" s="246"/>
      <c r="U12" s="246"/>
    </row>
    <row r="13" spans="1:21" customFormat="1" ht="34.200000000000003">
      <c r="A13" s="345" t="s">
        <v>520</v>
      </c>
      <c r="B13" s="346"/>
      <c r="C13" s="346"/>
      <c r="D13" s="346"/>
      <c r="E13" s="346"/>
      <c r="F13" s="346"/>
      <c r="G13" s="346"/>
      <c r="H13" s="346"/>
      <c r="I13" s="346"/>
      <c r="J13" s="346"/>
      <c r="K13" s="346"/>
      <c r="L13" s="346"/>
      <c r="M13" s="346"/>
      <c r="N13" s="346"/>
      <c r="O13" s="346"/>
      <c r="P13" s="347"/>
      <c r="Q13" s="225"/>
      <c r="R13" s="225"/>
      <c r="S13" s="225"/>
      <c r="T13" s="225"/>
      <c r="U13" s="225"/>
    </row>
    <row r="14" spans="1:21" customFormat="1">
      <c r="A14" s="238" t="s">
        <v>5</v>
      </c>
      <c r="B14" s="348" t="s">
        <v>514</v>
      </c>
      <c r="C14" s="348"/>
      <c r="D14" s="348"/>
      <c r="E14" s="348"/>
      <c r="F14" s="348"/>
      <c r="G14" s="348"/>
      <c r="H14" s="348"/>
      <c r="I14" s="348"/>
      <c r="J14" s="348"/>
      <c r="K14" s="348"/>
      <c r="L14" s="348"/>
      <c r="M14" s="348"/>
      <c r="N14" s="348"/>
      <c r="O14" s="348"/>
      <c r="P14" s="349"/>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17" t="s">
        <v>517</v>
      </c>
      <c r="B16" s="291" t="s">
        <v>25</v>
      </c>
      <c r="C16" s="291">
        <v>1.3</v>
      </c>
      <c r="D16" s="291">
        <v>2.1</v>
      </c>
      <c r="E16" s="291">
        <v>1.1000000000000001</v>
      </c>
      <c r="F16" s="291">
        <v>1</v>
      </c>
      <c r="G16" s="291">
        <v>2.23</v>
      </c>
      <c r="H16" s="292"/>
      <c r="I16" s="292"/>
      <c r="J16" s="291">
        <v>1.2</v>
      </c>
      <c r="K16" s="291">
        <v>0.5</v>
      </c>
      <c r="L16" s="291">
        <v>10</v>
      </c>
      <c r="M16" s="291">
        <v>0.8</v>
      </c>
      <c r="N16" s="291">
        <v>5</v>
      </c>
      <c r="O16" s="293"/>
      <c r="P16" s="294">
        <v>0.1</v>
      </c>
      <c r="Q16" s="56"/>
      <c r="R16" s="56"/>
      <c r="S16" s="56"/>
      <c r="T16" s="56"/>
      <c r="U16" s="56"/>
    </row>
    <row r="17" spans="1:21" customFormat="1" ht="15.6">
      <c r="A17" s="317"/>
      <c r="B17" s="131" t="s">
        <v>26</v>
      </c>
      <c r="C17" s="239">
        <v>65</v>
      </c>
      <c r="D17" s="239">
        <v>16</v>
      </c>
      <c r="E17" s="239">
        <v>14</v>
      </c>
      <c r="F17" s="131">
        <v>1</v>
      </c>
      <c r="G17" s="131">
        <v>4</v>
      </c>
      <c r="H17" s="137">
        <f>SUM(C17:G17)</f>
        <v>100</v>
      </c>
      <c r="I17" s="295">
        <f>C17*C16+D17*D16+E17*E16+F17*F16+G16*G17</f>
        <v>143.41999999999999</v>
      </c>
      <c r="J17" s="296">
        <v>1.25</v>
      </c>
      <c r="K17" s="296">
        <v>7</v>
      </c>
      <c r="L17" s="296">
        <v>1</v>
      </c>
      <c r="M17" s="296">
        <v>1.3</v>
      </c>
      <c r="N17" s="296">
        <v>1</v>
      </c>
      <c r="O17" s="290">
        <f>I17+J17*J16+K17*K16+L17*L16+M17*M16+N17*N16</f>
        <v>164.45999999999998</v>
      </c>
      <c r="P17" s="248">
        <f>O17*P16+O17</f>
        <v>180.90599999999998</v>
      </c>
      <c r="Q17" s="56"/>
      <c r="R17" s="56"/>
      <c r="S17" s="56"/>
      <c r="T17" s="56"/>
      <c r="U17" s="56"/>
    </row>
    <row r="18" spans="1:21" s="95" customFormat="1" ht="17.399999999999999">
      <c r="A18" s="148" t="s">
        <v>27</v>
      </c>
      <c r="B18" s="133">
        <v>100</v>
      </c>
      <c r="C18" s="133">
        <f>B18/100*C17</f>
        <v>65</v>
      </c>
      <c r="D18" s="133">
        <f>B18/100*D17</f>
        <v>16</v>
      </c>
      <c r="E18" s="133">
        <f>B18/100*E17</f>
        <v>14</v>
      </c>
      <c r="F18" s="133">
        <f>B18/100*F17</f>
        <v>1</v>
      </c>
      <c r="G18" s="133">
        <f>B18/100*G17</f>
        <v>4</v>
      </c>
      <c r="H18" s="281">
        <f>SUM(C18:G18)</f>
        <v>100</v>
      </c>
      <c r="I18" s="295">
        <f>C18*C16+D18*D16+E18*E16+F18*F16+G16*G18</f>
        <v>143.41999999999999</v>
      </c>
      <c r="J18" s="296">
        <f>B18/100*J17</f>
        <v>1.25</v>
      </c>
      <c r="K18" s="296">
        <f>B18/100*K17</f>
        <v>7</v>
      </c>
      <c r="L18" s="296">
        <f>B18/100*L17</f>
        <v>1</v>
      </c>
      <c r="M18" s="296">
        <f>B18/100*M17</f>
        <v>1.3</v>
      </c>
      <c r="N18" s="296">
        <f>B18/100*N17</f>
        <v>1</v>
      </c>
      <c r="O18" s="290">
        <f>I18+J18*J16+K18*K16+L18*L16+M18*M16+N18*N16</f>
        <v>164.45999999999998</v>
      </c>
      <c r="P18" s="282">
        <f>O18*P16+O18</f>
        <v>180.90599999999998</v>
      </c>
      <c r="Q18" s="283"/>
      <c r="R18" s="283"/>
      <c r="S18" s="283"/>
      <c r="T18" s="283"/>
      <c r="U18" s="283"/>
    </row>
    <row r="19" spans="1:21" s="95" customFormat="1" ht="17.399999999999999">
      <c r="A19" s="148" t="s">
        <v>513</v>
      </c>
      <c r="B19" s="133"/>
      <c r="C19" s="133"/>
      <c r="D19" s="133">
        <v>24.62</v>
      </c>
      <c r="E19" s="133">
        <v>21.64</v>
      </c>
      <c r="F19" s="133">
        <v>1.54</v>
      </c>
      <c r="G19" s="133">
        <v>6.2</v>
      </c>
      <c r="H19" s="281">
        <f>SUM(D19:G19)</f>
        <v>54.000000000000007</v>
      </c>
      <c r="I19" s="295">
        <f>C19*C16+D19*D16+E19*E16+F19*F16+G16*G19</f>
        <v>90.872000000000014</v>
      </c>
      <c r="J19" s="296">
        <f>H19/100*J17</f>
        <v>0.67500000000000004</v>
      </c>
      <c r="K19" s="296">
        <f>H19/100*K17</f>
        <v>3.7800000000000002</v>
      </c>
      <c r="L19" s="296">
        <f>H19/100*L17</f>
        <v>0.54</v>
      </c>
      <c r="M19" s="296">
        <f>H19/100*M17</f>
        <v>0.70200000000000007</v>
      </c>
      <c r="N19" s="296">
        <f>H19/100*N17</f>
        <v>0.54</v>
      </c>
      <c r="O19" s="290">
        <f>I19+J19*J16+K19*K16+L19*L16+M19*M16+N19*N16</f>
        <v>102.23360000000002</v>
      </c>
      <c r="P19" s="282">
        <f>O19*P16+O19</f>
        <v>112.45696000000002</v>
      </c>
      <c r="Q19" s="283"/>
      <c r="R19" s="283"/>
      <c r="S19" s="283"/>
      <c r="T19" s="283"/>
      <c r="U19" s="283"/>
    </row>
    <row r="20" spans="1:21" s="95" customFormat="1" ht="17.399999999999999">
      <c r="A20" s="148" t="s">
        <v>512</v>
      </c>
      <c r="B20" s="133">
        <v>600</v>
      </c>
      <c r="C20" s="133"/>
      <c r="D20" s="285">
        <f>B20/H19*D19</f>
        <v>273.55555555555549</v>
      </c>
      <c r="E20" s="285">
        <f>B20/H19*E19</f>
        <v>240.4444444444444</v>
      </c>
      <c r="F20" s="285">
        <f>B20/H19*F19</f>
        <v>17.111111111111107</v>
      </c>
      <c r="G20" s="285">
        <f>B20/H19*G19</f>
        <v>68.888888888888872</v>
      </c>
      <c r="H20" s="281">
        <f>SUM(D20:G20)</f>
        <v>599.99999999999989</v>
      </c>
      <c r="I20" s="290">
        <f>D20*D16+E20*E16+F20*F16+G20*G16</f>
        <v>1009.6888888888888</v>
      </c>
      <c r="J20" s="296">
        <f>B20/100*J17</f>
        <v>7.5</v>
      </c>
      <c r="K20" s="296">
        <f>B20/100*K17</f>
        <v>42</v>
      </c>
      <c r="L20" s="296">
        <f>B20/100*L17</f>
        <v>6</v>
      </c>
      <c r="M20" s="296">
        <f>B20/100*M17</f>
        <v>7.8000000000000007</v>
      </c>
      <c r="N20" s="296">
        <f>B20/100*N17</f>
        <v>6</v>
      </c>
      <c r="O20" s="290">
        <f>I20+J20*J16+K20*K16+L20*L16+M20*M16+N20*N16</f>
        <v>1135.9288888888889</v>
      </c>
      <c r="P20" s="282">
        <f>O20*P16+O20</f>
        <v>1249.5217777777777</v>
      </c>
      <c r="Q20" s="283"/>
      <c r="R20" s="283"/>
      <c r="S20" s="283"/>
      <c r="T20" s="283"/>
      <c r="U20" s="283"/>
    </row>
    <row r="21" spans="1:21" customFormat="1" ht="17.399999999999999">
      <c r="A21" s="148" t="s">
        <v>511</v>
      </c>
      <c r="B21" s="133">
        <v>556</v>
      </c>
      <c r="C21" s="133">
        <f>B21</f>
        <v>556</v>
      </c>
      <c r="D21" s="224" t="s">
        <v>496</v>
      </c>
      <c r="E21" s="133">
        <f>B21/100*54</f>
        <v>300.23999999999995</v>
      </c>
      <c r="F21" s="133" t="s">
        <v>32</v>
      </c>
      <c r="G21" s="242" t="s">
        <v>550</v>
      </c>
      <c r="H21" s="138">
        <f>E21+C21</f>
        <v>856.24</v>
      </c>
      <c r="I21" s="295">
        <f>C21*C16+E21*(I19/H19)</f>
        <v>1228.0483199999999</v>
      </c>
      <c r="J21" s="296">
        <f>(C21+E21)/80</f>
        <v>10.702999999999999</v>
      </c>
      <c r="K21" s="296">
        <f>(C21+E21)/100*7</f>
        <v>59.936800000000005</v>
      </c>
      <c r="L21" s="296">
        <f>(C21+E21)/100</f>
        <v>8.5624000000000002</v>
      </c>
      <c r="M21" s="296">
        <f>(C21+E21)/100</f>
        <v>8.5624000000000002</v>
      </c>
      <c r="N21" s="296">
        <f>(C21+E21)/100</f>
        <v>8.5624000000000002</v>
      </c>
      <c r="O21" s="290">
        <f>C21*C16+E21*(I19/H19)+J21*J16+K21*K16+L21*L16+M21*M16+N21*N16</f>
        <v>1406.1462399999998</v>
      </c>
      <c r="P21" s="111">
        <f>O21*P16+O21</f>
        <v>1546.7608639999999</v>
      </c>
      <c r="Q21" s="56"/>
      <c r="R21" s="56"/>
      <c r="S21" s="56"/>
      <c r="T21" s="56"/>
      <c r="U21" s="56"/>
    </row>
    <row r="22" spans="1:21" customFormat="1" ht="17.399999999999999">
      <c r="A22" s="148" t="s">
        <v>495</v>
      </c>
      <c r="B22" s="133">
        <f>E21</f>
        <v>300.23999999999995</v>
      </c>
      <c r="C22" s="242"/>
      <c r="D22" s="242">
        <f>B22/54*D19</f>
        <v>136.88719999999998</v>
      </c>
      <c r="E22" s="242">
        <f>B22/54*E19</f>
        <v>120.31839999999997</v>
      </c>
      <c r="F22" s="242">
        <f>B22/54*F19</f>
        <v>8.5623999999999985</v>
      </c>
      <c r="G22" s="242">
        <f>B22/54*G19</f>
        <v>34.471999999999994</v>
      </c>
      <c r="H22" s="138">
        <f>SUM(D22:G22)</f>
        <v>300.23999999999995</v>
      </c>
      <c r="I22" s="295">
        <f>C22*C16+D22*D16+E22*E16+F22*F16+G16*G22</f>
        <v>505.24831999999992</v>
      </c>
      <c r="J22" s="296">
        <v>1.25</v>
      </c>
      <c r="K22" s="296">
        <v>7</v>
      </c>
      <c r="L22" s="296">
        <v>1</v>
      </c>
      <c r="M22" s="296">
        <v>1.3</v>
      </c>
      <c r="N22" s="296">
        <v>1</v>
      </c>
      <c r="O22" s="290">
        <f>I22+J22*J16+K22*K16+L22*L16+M22*M16+N22*N16</f>
        <v>526.28831999999989</v>
      </c>
      <c r="P22" s="111">
        <f>O22*P16+O22</f>
        <v>578.91715199999987</v>
      </c>
      <c r="Q22" s="56"/>
      <c r="R22" s="56"/>
      <c r="S22" s="56"/>
      <c r="T22" s="56"/>
      <c r="U22" s="56"/>
    </row>
    <row r="23" spans="1:21" customFormat="1" ht="14.4" thickBot="1">
      <c r="A23" s="311" t="s">
        <v>501</v>
      </c>
      <c r="B23" s="308"/>
      <c r="C23" s="308"/>
      <c r="D23" s="308"/>
      <c r="E23" s="308"/>
      <c r="F23" s="308"/>
      <c r="G23" s="308"/>
      <c r="H23" s="308"/>
      <c r="I23" s="308"/>
      <c r="J23" s="308"/>
      <c r="K23" s="308"/>
      <c r="L23" s="308"/>
      <c r="M23" s="308"/>
      <c r="N23" s="308"/>
      <c r="O23" s="308"/>
      <c r="P23" s="309"/>
      <c r="Q23" s="227"/>
      <c r="R23" s="227"/>
      <c r="S23" s="227"/>
      <c r="T23" s="227"/>
      <c r="U23" s="227"/>
    </row>
    <row r="24" spans="1:21" customFormat="1" ht="14.4" thickBot="1">
      <c r="A24" s="341" t="s">
        <v>105</v>
      </c>
      <c r="B24" s="341"/>
      <c r="C24" s="341"/>
      <c r="D24" s="341"/>
      <c r="E24" s="341"/>
      <c r="F24" s="341"/>
      <c r="G24" s="341"/>
      <c r="H24" s="341"/>
      <c r="I24" s="341"/>
      <c r="J24" s="341"/>
      <c r="K24" s="341"/>
      <c r="L24" s="341"/>
      <c r="M24" s="341"/>
      <c r="N24" s="341"/>
      <c r="O24" s="341"/>
      <c r="P24" s="341"/>
      <c r="Q24" s="227"/>
      <c r="R24" s="227"/>
      <c r="S24" s="227"/>
      <c r="T24" s="227"/>
      <c r="U24" s="227"/>
    </row>
    <row r="25" spans="1:21">
      <c r="A25" s="342" t="s">
        <v>501</v>
      </c>
      <c r="B25" s="343"/>
      <c r="C25" s="343"/>
      <c r="D25" s="343"/>
      <c r="E25" s="343"/>
      <c r="F25" s="343"/>
      <c r="G25" s="343"/>
      <c r="H25" s="343"/>
      <c r="I25" s="343"/>
      <c r="J25" s="343"/>
      <c r="K25" s="343"/>
      <c r="L25" s="343"/>
      <c r="M25" s="343"/>
      <c r="N25" s="343"/>
      <c r="O25" s="343"/>
      <c r="P25" s="344"/>
    </row>
    <row r="26" spans="1:21" ht="34.200000000000003">
      <c r="A26" s="345" t="s">
        <v>521</v>
      </c>
      <c r="B26" s="346"/>
      <c r="C26" s="346"/>
      <c r="D26" s="346"/>
      <c r="E26" s="346"/>
      <c r="F26" s="346"/>
      <c r="G26" s="346"/>
      <c r="H26" s="346"/>
      <c r="I26" s="346"/>
      <c r="J26" s="346"/>
      <c r="K26" s="346"/>
      <c r="L26" s="346"/>
      <c r="M26" s="346"/>
      <c r="N26" s="346"/>
      <c r="O26" s="346"/>
      <c r="P26" s="347"/>
    </row>
    <row r="27" spans="1:21">
      <c r="A27" s="238" t="s">
        <v>5</v>
      </c>
      <c r="B27" s="348" t="s">
        <v>514</v>
      </c>
      <c r="C27" s="348"/>
      <c r="D27" s="348"/>
      <c r="E27" s="348"/>
      <c r="F27" s="348"/>
      <c r="G27" s="348"/>
      <c r="H27" s="348"/>
      <c r="I27" s="348"/>
      <c r="J27" s="348"/>
      <c r="K27" s="348"/>
      <c r="L27" s="348"/>
      <c r="M27" s="348"/>
      <c r="N27" s="348"/>
      <c r="O27" s="348"/>
      <c r="P27" s="349"/>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17" t="s">
        <v>517</v>
      </c>
      <c r="B29" s="245" t="s">
        <v>25</v>
      </c>
      <c r="C29" s="245">
        <v>1.3</v>
      </c>
      <c r="D29" s="245">
        <v>2.1</v>
      </c>
      <c r="E29" s="245">
        <v>1.1000000000000001</v>
      </c>
      <c r="F29" s="245">
        <v>1</v>
      </c>
      <c r="G29" s="245">
        <v>2.2000000000000002</v>
      </c>
      <c r="H29" s="286"/>
      <c r="I29" s="286"/>
      <c r="J29" s="245">
        <v>1.2</v>
      </c>
      <c r="K29" s="245">
        <v>0.5</v>
      </c>
      <c r="L29" s="245">
        <v>10</v>
      </c>
      <c r="M29" s="245">
        <v>0.8</v>
      </c>
      <c r="N29" s="245">
        <v>5</v>
      </c>
      <c r="O29" s="220"/>
      <c r="P29" s="247">
        <v>0.1</v>
      </c>
      <c r="Q29" s="56"/>
      <c r="R29" s="56"/>
      <c r="S29" s="56"/>
      <c r="T29" s="56"/>
      <c r="U29" s="56"/>
    </row>
    <row r="30" spans="1:21" customFormat="1" ht="15.6">
      <c r="A30" s="317"/>
      <c r="B30" s="131" t="s">
        <v>26</v>
      </c>
      <c r="C30" s="239">
        <v>65</v>
      </c>
      <c r="D30" s="239">
        <v>16</v>
      </c>
      <c r="E30" s="239">
        <v>14</v>
      </c>
      <c r="F30" s="131">
        <v>1</v>
      </c>
      <c r="G30" s="131">
        <v>4</v>
      </c>
      <c r="H30" s="137">
        <f>SUM(C30:G30)</f>
        <v>100</v>
      </c>
      <c r="I30" s="287">
        <f>C30*C29+D30*D29+E30*E29+F30*F29+G29*G30</f>
        <v>143.30000000000001</v>
      </c>
      <c r="J30" s="252">
        <v>1.25</v>
      </c>
      <c r="K30" s="252">
        <v>7</v>
      </c>
      <c r="L30" s="252">
        <v>1</v>
      </c>
      <c r="M30" s="252">
        <v>1.3</v>
      </c>
      <c r="N30" s="252">
        <v>1</v>
      </c>
      <c r="O30" s="288">
        <f>I30+J30*J29+K30*K29+L30*L29+M30*M29+N30*N29</f>
        <v>164.34</v>
      </c>
      <c r="P30" s="248">
        <f>O30*P29+O30</f>
        <v>180.774</v>
      </c>
      <c r="Q30" s="56"/>
      <c r="R30" s="56"/>
      <c r="S30" s="56"/>
      <c r="T30" s="56"/>
      <c r="U30" s="56"/>
    </row>
    <row r="31" spans="1:21" s="95" customFormat="1" ht="17.399999999999999">
      <c r="A31" s="148" t="s">
        <v>27</v>
      </c>
      <c r="B31" s="133">
        <v>200</v>
      </c>
      <c r="C31" s="133">
        <f>B31/100*C30</f>
        <v>130</v>
      </c>
      <c r="D31" s="133">
        <f>B31/100*D30</f>
        <v>32</v>
      </c>
      <c r="E31" s="133">
        <f>B31/100*E30</f>
        <v>28</v>
      </c>
      <c r="F31" s="133">
        <f>B31/100*F30</f>
        <v>2</v>
      </c>
      <c r="G31" s="133">
        <f>B31/100*G30</f>
        <v>8</v>
      </c>
      <c r="H31" s="281">
        <f>SUM(C31:G31)</f>
        <v>200</v>
      </c>
      <c r="I31" s="287">
        <f>C31*C29+D31*D29+E31*E29+F31*F29+G29*G31</f>
        <v>286.60000000000002</v>
      </c>
      <c r="J31" s="252">
        <f>B31/100*J30</f>
        <v>2.5</v>
      </c>
      <c r="K31" s="252">
        <f>B31/100*K30</f>
        <v>14</v>
      </c>
      <c r="L31" s="252">
        <f>B31/100*L30</f>
        <v>2</v>
      </c>
      <c r="M31" s="252">
        <f>B31/100*M30</f>
        <v>2.6</v>
      </c>
      <c r="N31" s="252">
        <f>B31/100*N30</f>
        <v>2</v>
      </c>
      <c r="O31" s="288">
        <f>I31+J31*J29+K31*K29+L31*L29+M31*M29+N31*N29</f>
        <v>328.68</v>
      </c>
      <c r="P31" s="282">
        <f>O31*P29+O31</f>
        <v>361.548</v>
      </c>
      <c r="Q31" s="283"/>
      <c r="R31" s="283"/>
      <c r="S31" s="283"/>
      <c r="T31" s="283"/>
      <c r="U31" s="283"/>
    </row>
    <row r="32" spans="1:21" s="95" customFormat="1" ht="17.399999999999999">
      <c r="A32" s="148" t="s">
        <v>513</v>
      </c>
      <c r="B32" s="133"/>
      <c r="C32" s="133"/>
      <c r="D32" s="133">
        <v>24.62</v>
      </c>
      <c r="E32" s="133">
        <v>21.64</v>
      </c>
      <c r="F32" s="133">
        <v>1.54</v>
      </c>
      <c r="G32" s="133">
        <v>6.2</v>
      </c>
      <c r="H32" s="281">
        <f>SUM(D32:G32)</f>
        <v>54.000000000000007</v>
      </c>
      <c r="I32" s="287">
        <f>C32*C29+D32*D29+E32*E29+F32*F29+G29*G32</f>
        <v>90.686000000000007</v>
      </c>
      <c r="J32" s="252">
        <f>H32/100*J30</f>
        <v>0.67500000000000004</v>
      </c>
      <c r="K32" s="252">
        <f>H32/100*K30</f>
        <v>3.7800000000000002</v>
      </c>
      <c r="L32" s="252">
        <f>H32/100*L30</f>
        <v>0.54</v>
      </c>
      <c r="M32" s="252">
        <f>H32/100*M30</f>
        <v>0.70200000000000007</v>
      </c>
      <c r="N32" s="252">
        <f>H32/100*N30</f>
        <v>0.54</v>
      </c>
      <c r="O32" s="288">
        <f>I32+J32*J29+K32*K29+L32*L29+M32*M29+N32*N29</f>
        <v>102.04760000000002</v>
      </c>
      <c r="P32" s="282">
        <f>O32*P29+O32</f>
        <v>112.25236000000002</v>
      </c>
      <c r="Q32" s="283"/>
      <c r="R32" s="283"/>
      <c r="S32" s="283"/>
      <c r="T32" s="283"/>
      <c r="U32" s="283"/>
    </row>
    <row r="33" spans="1:21" ht="17.399999999999999">
      <c r="A33" s="148" t="s">
        <v>511</v>
      </c>
      <c r="B33" s="133">
        <v>550</v>
      </c>
      <c r="C33" s="133">
        <f>B33</f>
        <v>550</v>
      </c>
      <c r="D33" s="224" t="s">
        <v>496</v>
      </c>
      <c r="E33" s="133">
        <f>B33/100*54</f>
        <v>297</v>
      </c>
      <c r="F33" s="133" t="s">
        <v>32</v>
      </c>
      <c r="G33" s="242"/>
      <c r="H33" s="138"/>
      <c r="I33" s="287">
        <f>C33*C29+E33*(I32/H32)</f>
        <v>1213.7729999999999</v>
      </c>
      <c r="J33" s="252">
        <f>(C33+E33)/80</f>
        <v>10.5875</v>
      </c>
      <c r="K33" s="252">
        <f>(C33+E33)/100*7</f>
        <v>59.290000000000006</v>
      </c>
      <c r="L33" s="252">
        <f>(C33+E33)/100</f>
        <v>8.4700000000000006</v>
      </c>
      <c r="M33" s="252">
        <f>(C33+E33)/100</f>
        <v>8.4700000000000006</v>
      </c>
      <c r="N33" s="252">
        <f>(C33+E33)/100</f>
        <v>8.4700000000000006</v>
      </c>
      <c r="O33" s="288">
        <f>C33*C29+E33*(I32/H32)+J33*J29+K33*K29+L33*L29+M33*M29+N33*N29</f>
        <v>1389.9489999999998</v>
      </c>
      <c r="P33" s="111">
        <f>O33*P29+O33</f>
        <v>1528.9438999999998</v>
      </c>
    </row>
    <row r="34" spans="1:21" ht="17.399999999999999">
      <c r="A34" s="148" t="s">
        <v>495</v>
      </c>
      <c r="B34" s="133">
        <f>E33</f>
        <v>297</v>
      </c>
      <c r="C34" s="242"/>
      <c r="D34" s="242">
        <f>B34/54*D32</f>
        <v>135.41</v>
      </c>
      <c r="E34" s="242">
        <f>B34/54*E32</f>
        <v>119.02000000000001</v>
      </c>
      <c r="F34" s="242">
        <f>B34/54*F32</f>
        <v>8.4700000000000006</v>
      </c>
      <c r="G34" s="242">
        <f>B34/54*G32</f>
        <v>34.1</v>
      </c>
      <c r="H34" s="138">
        <f>SUM(D34:G34)</f>
        <v>297.00000000000006</v>
      </c>
      <c r="I34" s="287">
        <f>C34*C29+D34*D29+E34*E29+F34*F29+G29*G34</f>
        <v>498.77300000000002</v>
      </c>
      <c r="J34" s="252">
        <v>1.25</v>
      </c>
      <c r="K34" s="252">
        <v>7</v>
      </c>
      <c r="L34" s="252">
        <v>1</v>
      </c>
      <c r="M34" s="252">
        <v>1.3</v>
      </c>
      <c r="N34" s="252">
        <v>1</v>
      </c>
      <c r="O34" s="288">
        <f>I34+J34*J29+K34*K29+L34*L29+M34*M29+N34*N29</f>
        <v>519.81299999999999</v>
      </c>
      <c r="P34" s="111">
        <f>O34*P29+O34</f>
        <v>571.79430000000002</v>
      </c>
    </row>
    <row r="35" spans="1:21" ht="14.4" thickBot="1">
      <c r="A35" s="311" t="s">
        <v>501</v>
      </c>
      <c r="B35" s="308"/>
      <c r="C35" s="308"/>
      <c r="D35" s="308"/>
      <c r="E35" s="308"/>
      <c r="F35" s="308"/>
      <c r="G35" s="308"/>
      <c r="H35" s="308"/>
      <c r="I35" s="308"/>
      <c r="J35" s="308"/>
      <c r="K35" s="308"/>
      <c r="L35" s="308"/>
      <c r="M35" s="308"/>
      <c r="N35" s="308"/>
      <c r="O35" s="308"/>
      <c r="P35" s="309"/>
    </row>
    <row r="36" spans="1:21" ht="14.4" thickBot="1">
      <c r="A36" s="341" t="s">
        <v>105</v>
      </c>
      <c r="B36" s="341"/>
      <c r="C36" s="341"/>
      <c r="D36" s="341"/>
      <c r="E36" s="341"/>
      <c r="F36" s="341"/>
      <c r="G36" s="341"/>
      <c r="H36" s="341"/>
      <c r="I36" s="341"/>
      <c r="J36" s="341"/>
      <c r="K36" s="341"/>
      <c r="L36" s="341"/>
      <c r="M36" s="341"/>
      <c r="N36" s="341"/>
      <c r="O36" s="341"/>
      <c r="P36" s="341"/>
    </row>
    <row r="37" spans="1:21">
      <c r="A37" s="342" t="s">
        <v>501</v>
      </c>
      <c r="B37" s="343"/>
      <c r="C37" s="343"/>
      <c r="D37" s="343"/>
      <c r="E37" s="343"/>
      <c r="F37" s="343"/>
      <c r="G37" s="343"/>
      <c r="H37" s="343"/>
      <c r="I37" s="343"/>
      <c r="J37" s="343"/>
      <c r="K37" s="343"/>
      <c r="L37" s="343"/>
      <c r="M37" s="343"/>
      <c r="N37" s="343"/>
      <c r="O37" s="343"/>
      <c r="P37" s="344"/>
    </row>
    <row r="38" spans="1:21" ht="34.200000000000003">
      <c r="A38" s="345" t="s">
        <v>522</v>
      </c>
      <c r="B38" s="346"/>
      <c r="C38" s="346"/>
      <c r="D38" s="346"/>
      <c r="E38" s="346"/>
      <c r="F38" s="346"/>
      <c r="G38" s="346"/>
      <c r="H38" s="346"/>
      <c r="I38" s="346"/>
      <c r="J38" s="346"/>
      <c r="K38" s="346"/>
      <c r="L38" s="346"/>
      <c r="M38" s="346"/>
      <c r="N38" s="346"/>
      <c r="O38" s="346"/>
      <c r="P38" s="347"/>
    </row>
    <row r="39" spans="1:21">
      <c r="A39" s="238" t="s">
        <v>5</v>
      </c>
      <c r="B39" s="348" t="s">
        <v>514</v>
      </c>
      <c r="C39" s="348"/>
      <c r="D39" s="348"/>
      <c r="E39" s="348"/>
      <c r="F39" s="348"/>
      <c r="G39" s="348"/>
      <c r="H39" s="348"/>
      <c r="I39" s="348"/>
      <c r="J39" s="348"/>
      <c r="K39" s="348"/>
      <c r="L39" s="348"/>
      <c r="M39" s="348"/>
      <c r="N39" s="348"/>
      <c r="O39" s="348"/>
      <c r="P39" s="349"/>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17" t="s">
        <v>517</v>
      </c>
      <c r="B41" s="245" t="s">
        <v>25</v>
      </c>
      <c r="C41" s="245">
        <v>1.3</v>
      </c>
      <c r="D41" s="245">
        <v>2.1</v>
      </c>
      <c r="E41" s="245">
        <v>1.1000000000000001</v>
      </c>
      <c r="F41" s="245">
        <v>1</v>
      </c>
      <c r="G41" s="245">
        <v>2.2000000000000002</v>
      </c>
      <c r="H41" s="286"/>
      <c r="I41" s="286"/>
      <c r="J41" s="245">
        <v>1.2</v>
      </c>
      <c r="K41" s="245">
        <v>0.5</v>
      </c>
      <c r="L41" s="245">
        <v>10</v>
      </c>
      <c r="M41" s="245">
        <v>0.8</v>
      </c>
      <c r="N41" s="245">
        <v>5</v>
      </c>
      <c r="O41" s="220"/>
      <c r="P41" s="247">
        <v>0.1</v>
      </c>
      <c r="Q41" s="56"/>
      <c r="R41" s="56"/>
      <c r="S41" s="56"/>
      <c r="T41" s="56"/>
      <c r="U41" s="56"/>
    </row>
    <row r="42" spans="1:21" customFormat="1" ht="15.6">
      <c r="A42" s="317"/>
      <c r="B42" s="131" t="s">
        <v>26</v>
      </c>
      <c r="C42" s="239">
        <v>65</v>
      </c>
      <c r="D42" s="239">
        <v>16</v>
      </c>
      <c r="E42" s="239">
        <v>14</v>
      </c>
      <c r="F42" s="131">
        <v>1</v>
      </c>
      <c r="G42" s="131">
        <v>4</v>
      </c>
      <c r="H42" s="137">
        <f>SUM(C42:G42)</f>
        <v>100</v>
      </c>
      <c r="I42" s="287">
        <f>C42*C41+D42*D41+E42*E41+F42*F41+G41*G42</f>
        <v>143.30000000000001</v>
      </c>
      <c r="J42" s="252">
        <v>1.25</v>
      </c>
      <c r="K42" s="252">
        <v>7</v>
      </c>
      <c r="L42" s="252">
        <v>1</v>
      </c>
      <c r="M42" s="252">
        <v>1.3</v>
      </c>
      <c r="N42" s="252">
        <v>1</v>
      </c>
      <c r="O42" s="288">
        <f>I42+J42*J41+K42*K41+L42*L41+M42*M41+N42*N41</f>
        <v>164.34</v>
      </c>
      <c r="P42" s="248">
        <f>O42*P41+O42</f>
        <v>180.774</v>
      </c>
      <c r="Q42" s="56"/>
      <c r="R42" s="56"/>
      <c r="S42" s="56"/>
      <c r="T42" s="56"/>
      <c r="U42" s="56"/>
    </row>
    <row r="43" spans="1:21" s="95" customFormat="1" ht="17.399999999999999">
      <c r="A43" s="148" t="s">
        <v>27</v>
      </c>
      <c r="B43" s="133">
        <v>300</v>
      </c>
      <c r="C43" s="133">
        <f>B43/100*C42</f>
        <v>195</v>
      </c>
      <c r="D43" s="133">
        <f>B43/100*D42</f>
        <v>48</v>
      </c>
      <c r="E43" s="133">
        <f>B43/100*E42</f>
        <v>42</v>
      </c>
      <c r="F43" s="133">
        <f>B43/100*F42</f>
        <v>3</v>
      </c>
      <c r="G43" s="133">
        <f>B43/100*G42</f>
        <v>12</v>
      </c>
      <c r="H43" s="281">
        <f>SUM(C43:G43)</f>
        <v>300</v>
      </c>
      <c r="I43" s="287">
        <f>C43*C41+D43*D41+E43*E41+F43*F41+G41*G43</f>
        <v>429.9</v>
      </c>
      <c r="J43" s="252">
        <f>B43/100*J42</f>
        <v>3.75</v>
      </c>
      <c r="K43" s="252">
        <f>B43/100*K42</f>
        <v>21</v>
      </c>
      <c r="L43" s="252">
        <f>B43/100*L42</f>
        <v>3</v>
      </c>
      <c r="M43" s="252">
        <f>B43/100*M42</f>
        <v>3.9000000000000004</v>
      </c>
      <c r="N43" s="252">
        <f>B43/100*N42</f>
        <v>3</v>
      </c>
      <c r="O43" s="288">
        <f>I43+J43*J41+K43*K41+L43*L41+M43*M41+N43*N41</f>
        <v>493.02</v>
      </c>
      <c r="P43" s="282">
        <f>O43*P41+O43</f>
        <v>542.322</v>
      </c>
      <c r="Q43" s="283"/>
      <c r="R43" s="283"/>
      <c r="S43" s="283"/>
      <c r="T43" s="283"/>
      <c r="U43" s="283"/>
    </row>
    <row r="44" spans="1:21" s="95" customFormat="1" ht="17.399999999999999">
      <c r="A44" s="148" t="s">
        <v>513</v>
      </c>
      <c r="B44" s="133"/>
      <c r="C44" s="133"/>
      <c r="D44" s="133">
        <v>24.62</v>
      </c>
      <c r="E44" s="133">
        <v>21.64</v>
      </c>
      <c r="F44" s="133">
        <v>1.54</v>
      </c>
      <c r="G44" s="133">
        <v>6.2</v>
      </c>
      <c r="H44" s="281">
        <f>SUM(D44:G44)</f>
        <v>54.000000000000007</v>
      </c>
      <c r="I44" s="287">
        <f>C44*C41+D44*D41+E44*E41+F44*F41+G41*G44</f>
        <v>90.686000000000007</v>
      </c>
      <c r="J44" s="252">
        <f>H44/100*J42</f>
        <v>0.67500000000000004</v>
      </c>
      <c r="K44" s="252">
        <f>H44/100*K42</f>
        <v>3.7800000000000002</v>
      </c>
      <c r="L44" s="252">
        <f>H44/100*L42</f>
        <v>0.54</v>
      </c>
      <c r="M44" s="252">
        <f>H44/100*M42</f>
        <v>0.70200000000000007</v>
      </c>
      <c r="N44" s="252">
        <f>H44/100*N42</f>
        <v>0.54</v>
      </c>
      <c r="O44" s="288">
        <f>I44+J44*J41+K44*K41+L44*L41+M44*M41+N44*N41</f>
        <v>102.04760000000002</v>
      </c>
      <c r="P44" s="282">
        <f>O44*P41+O44</f>
        <v>112.25236000000002</v>
      </c>
      <c r="Q44" s="283"/>
      <c r="R44" s="283"/>
      <c r="S44" s="283"/>
      <c r="T44" s="283"/>
      <c r="U44" s="283"/>
    </row>
    <row r="45" spans="1:21" ht="17.399999999999999">
      <c r="A45" s="148" t="s">
        <v>511</v>
      </c>
      <c r="B45" s="133">
        <v>600</v>
      </c>
      <c r="C45" s="133">
        <f>B45</f>
        <v>600</v>
      </c>
      <c r="D45" s="224" t="s">
        <v>496</v>
      </c>
      <c r="E45" s="133">
        <f>B45/100*54</f>
        <v>324</v>
      </c>
      <c r="F45" s="133" t="s">
        <v>32</v>
      </c>
      <c r="G45" s="242"/>
      <c r="H45" s="138"/>
      <c r="I45" s="287">
        <f>C45*C41+E45*(I44/H44)</f>
        <v>1324.116</v>
      </c>
      <c r="J45" s="252">
        <f>(C45+E45)/80</f>
        <v>11.55</v>
      </c>
      <c r="K45" s="252">
        <f>(C45+E45)/100*7</f>
        <v>64.680000000000007</v>
      </c>
      <c r="L45" s="252">
        <f>(C45+E45)/100</f>
        <v>9.24</v>
      </c>
      <c r="M45" s="252">
        <f>(C45+E45)/100</f>
        <v>9.24</v>
      </c>
      <c r="N45" s="252">
        <f>(C45+E45)/100</f>
        <v>9.24</v>
      </c>
      <c r="O45" s="288">
        <f>C45*C41+E45*(I44/H44)+J45*J41+K45*K41+L45*L41+M45*M41+N45*N41</f>
        <v>1516.308</v>
      </c>
      <c r="P45" s="111">
        <f>O45*P41+O45</f>
        <v>1667.9387999999999</v>
      </c>
    </row>
    <row r="46" spans="1:21" ht="17.399999999999999">
      <c r="A46" s="148" t="s">
        <v>495</v>
      </c>
      <c r="B46" s="133">
        <f>E45</f>
        <v>324</v>
      </c>
      <c r="C46" s="242"/>
      <c r="D46" s="242">
        <f>B46/54*D44</f>
        <v>147.72</v>
      </c>
      <c r="E46" s="242">
        <f>B46/54*E44</f>
        <v>129.84</v>
      </c>
      <c r="F46" s="242">
        <f>B46/54*F44</f>
        <v>9.24</v>
      </c>
      <c r="G46" s="242">
        <f>B46/54*G44</f>
        <v>37.200000000000003</v>
      </c>
      <c r="H46" s="138">
        <f>SUM(D46:G46)</f>
        <v>324</v>
      </c>
      <c r="I46" s="287">
        <f>C46*C41+D46*D41+E46*E41+F46*F41+G41*G46</f>
        <v>544.11599999999999</v>
      </c>
      <c r="J46" s="252">
        <v>1.25</v>
      </c>
      <c r="K46" s="252">
        <v>7</v>
      </c>
      <c r="L46" s="252">
        <v>1</v>
      </c>
      <c r="M46" s="252">
        <v>1.3</v>
      </c>
      <c r="N46" s="252">
        <v>1</v>
      </c>
      <c r="O46" s="288">
        <f>I46+J46*J41+K46*K41+L46*L41+M46*M41+N46*N41</f>
        <v>565.15599999999995</v>
      </c>
      <c r="P46" s="111">
        <f>O46*P41+O46</f>
        <v>621.6715999999999</v>
      </c>
    </row>
    <row r="47" spans="1:21" ht="14.4" thickBot="1">
      <c r="A47" s="311" t="s">
        <v>501</v>
      </c>
      <c r="B47" s="308"/>
      <c r="C47" s="308"/>
      <c r="D47" s="308"/>
      <c r="E47" s="308"/>
      <c r="F47" s="308"/>
      <c r="G47" s="308"/>
      <c r="H47" s="308"/>
      <c r="I47" s="308"/>
      <c r="J47" s="308"/>
      <c r="K47" s="308"/>
      <c r="L47" s="308"/>
      <c r="M47" s="308"/>
      <c r="N47" s="308"/>
      <c r="O47" s="308"/>
      <c r="P47" s="309"/>
    </row>
    <row r="48" spans="1:21" ht="14.4" thickBot="1">
      <c r="A48" s="341" t="s">
        <v>105</v>
      </c>
      <c r="B48" s="341"/>
      <c r="C48" s="341"/>
      <c r="D48" s="341"/>
      <c r="E48" s="341"/>
      <c r="F48" s="341"/>
      <c r="G48" s="341"/>
      <c r="H48" s="341"/>
      <c r="I48" s="341"/>
      <c r="J48" s="341"/>
      <c r="K48" s="341"/>
      <c r="L48" s="341"/>
      <c r="M48" s="341"/>
      <c r="N48" s="341"/>
      <c r="O48" s="341"/>
      <c r="P48" s="341"/>
    </row>
    <row r="49" spans="1:21">
      <c r="A49" s="342" t="s">
        <v>501</v>
      </c>
      <c r="B49" s="343"/>
      <c r="C49" s="343"/>
      <c r="D49" s="343"/>
      <c r="E49" s="343"/>
      <c r="F49" s="343"/>
      <c r="G49" s="343"/>
      <c r="H49" s="343"/>
      <c r="I49" s="343"/>
      <c r="J49" s="343"/>
      <c r="K49" s="343"/>
      <c r="L49" s="343"/>
      <c r="M49" s="343"/>
      <c r="N49" s="343"/>
      <c r="O49" s="343"/>
      <c r="P49" s="344"/>
    </row>
    <row r="50" spans="1:21" ht="34.200000000000003">
      <c r="A50" s="345" t="s">
        <v>523</v>
      </c>
      <c r="B50" s="346"/>
      <c r="C50" s="346"/>
      <c r="D50" s="346"/>
      <c r="E50" s="346"/>
      <c r="F50" s="346"/>
      <c r="G50" s="346"/>
      <c r="H50" s="346"/>
      <c r="I50" s="346"/>
      <c r="J50" s="346"/>
      <c r="K50" s="346"/>
      <c r="L50" s="346"/>
      <c r="M50" s="346"/>
      <c r="N50" s="346"/>
      <c r="O50" s="346"/>
      <c r="P50" s="347"/>
    </row>
    <row r="51" spans="1:21">
      <c r="A51" s="238" t="s">
        <v>5</v>
      </c>
      <c r="B51" s="348" t="s">
        <v>514</v>
      </c>
      <c r="C51" s="348"/>
      <c r="D51" s="348"/>
      <c r="E51" s="348"/>
      <c r="F51" s="348"/>
      <c r="G51" s="348"/>
      <c r="H51" s="348"/>
      <c r="I51" s="348"/>
      <c r="J51" s="348"/>
      <c r="K51" s="348"/>
      <c r="L51" s="348"/>
      <c r="M51" s="348"/>
      <c r="N51" s="348"/>
      <c r="O51" s="348"/>
      <c r="P51" s="349"/>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17" t="s">
        <v>517</v>
      </c>
      <c r="B53" s="245" t="s">
        <v>25</v>
      </c>
      <c r="C53" s="245">
        <v>1.3</v>
      </c>
      <c r="D53" s="245">
        <v>2.1</v>
      </c>
      <c r="E53" s="245">
        <v>1.1000000000000001</v>
      </c>
      <c r="F53" s="245">
        <v>1</v>
      </c>
      <c r="G53" s="245">
        <v>2.2000000000000002</v>
      </c>
      <c r="H53" s="286"/>
      <c r="I53" s="286"/>
      <c r="J53" s="245">
        <v>1.2</v>
      </c>
      <c r="K53" s="245">
        <v>0.5</v>
      </c>
      <c r="L53" s="245">
        <v>10</v>
      </c>
      <c r="M53" s="245">
        <v>0.8</v>
      </c>
      <c r="N53" s="245">
        <v>5</v>
      </c>
      <c r="O53" s="220"/>
      <c r="P53" s="247">
        <v>0.1</v>
      </c>
      <c r="Q53" s="56"/>
      <c r="R53" s="56"/>
      <c r="S53" s="56"/>
      <c r="T53" s="56"/>
      <c r="U53" s="56"/>
    </row>
    <row r="54" spans="1:21" customFormat="1" ht="15.6">
      <c r="A54" s="317"/>
      <c r="B54" s="131" t="s">
        <v>26</v>
      </c>
      <c r="C54" s="239">
        <v>65</v>
      </c>
      <c r="D54" s="239">
        <v>16</v>
      </c>
      <c r="E54" s="239">
        <v>14</v>
      </c>
      <c r="F54" s="131">
        <v>1</v>
      </c>
      <c r="G54" s="131">
        <v>4</v>
      </c>
      <c r="H54" s="137">
        <f>SUM(C54:G54)</f>
        <v>100</v>
      </c>
      <c r="I54" s="287">
        <f>C54*C53+D54*D53+E54*E53+F54*F53+G53*G54</f>
        <v>143.30000000000001</v>
      </c>
      <c r="J54" s="252">
        <v>1.25</v>
      </c>
      <c r="K54" s="252">
        <v>7</v>
      </c>
      <c r="L54" s="252">
        <v>1</v>
      </c>
      <c r="M54" s="252">
        <v>1.3</v>
      </c>
      <c r="N54" s="252">
        <v>1</v>
      </c>
      <c r="O54" s="288">
        <f>I54+J54*J53+K54*K53+L54*L53+M54*M53+N54*N53</f>
        <v>164.34</v>
      </c>
      <c r="P54" s="248">
        <f>O54*P53+O54</f>
        <v>180.774</v>
      </c>
      <c r="Q54" s="56"/>
      <c r="R54" s="56"/>
      <c r="S54" s="56"/>
      <c r="T54" s="56"/>
      <c r="U54" s="56"/>
    </row>
    <row r="55" spans="1:21" s="95" customFormat="1" ht="17.399999999999999">
      <c r="A55" s="148" t="s">
        <v>27</v>
      </c>
      <c r="B55" s="133">
        <v>400</v>
      </c>
      <c r="C55" s="133">
        <f>B55/100*C54</f>
        <v>260</v>
      </c>
      <c r="D55" s="133">
        <f>B55/100*D54</f>
        <v>64</v>
      </c>
      <c r="E55" s="133">
        <f>B55/100*E54</f>
        <v>56</v>
      </c>
      <c r="F55" s="133">
        <f>B55/100*F54</f>
        <v>4</v>
      </c>
      <c r="G55" s="133">
        <f>B55/100*G54</f>
        <v>16</v>
      </c>
      <c r="H55" s="281">
        <f>SUM(C55:G55)</f>
        <v>400</v>
      </c>
      <c r="I55" s="287">
        <f>C55*C53+D55*D53+E55*E53+F55*F53+G53*G55</f>
        <v>573.20000000000005</v>
      </c>
      <c r="J55" s="252">
        <f>B55/100*J54</f>
        <v>5</v>
      </c>
      <c r="K55" s="252">
        <f>B55/100*K54</f>
        <v>28</v>
      </c>
      <c r="L55" s="252">
        <f>B55/100*L54</f>
        <v>4</v>
      </c>
      <c r="M55" s="252">
        <f>B55/100*M54</f>
        <v>5.2</v>
      </c>
      <c r="N55" s="252">
        <f>B55/100*N54</f>
        <v>4</v>
      </c>
      <c r="O55" s="288">
        <f>I55+J55*J53+K55*K53+L55*L53+M55*M53+N55*N53</f>
        <v>657.36</v>
      </c>
      <c r="P55" s="282">
        <f>O55*P53+O55</f>
        <v>723.096</v>
      </c>
      <c r="Q55" s="283"/>
      <c r="R55" s="283"/>
      <c r="S55" s="283"/>
      <c r="T55" s="283"/>
      <c r="U55" s="283"/>
    </row>
    <row r="56" spans="1:21" s="95" customFormat="1" ht="17.399999999999999">
      <c r="A56" s="148" t="s">
        <v>513</v>
      </c>
      <c r="B56" s="133"/>
      <c r="C56" s="133"/>
      <c r="D56" s="133">
        <v>24.62</v>
      </c>
      <c r="E56" s="133">
        <v>21.64</v>
      </c>
      <c r="F56" s="133">
        <v>1.54</v>
      </c>
      <c r="G56" s="133">
        <v>6.2</v>
      </c>
      <c r="H56" s="281">
        <f>SUM(D56:G56)</f>
        <v>54.000000000000007</v>
      </c>
      <c r="I56" s="287">
        <f>C56*C53+D56*D53+E56*E53+F56*F53+G53*G56</f>
        <v>90.686000000000007</v>
      </c>
      <c r="J56" s="252">
        <f>H56/100*J54</f>
        <v>0.67500000000000004</v>
      </c>
      <c r="K56" s="252">
        <f>H56/100*K54</f>
        <v>3.7800000000000002</v>
      </c>
      <c r="L56" s="252">
        <f>H56/100*L54</f>
        <v>0.54</v>
      </c>
      <c r="M56" s="252">
        <f>H56/100*M54</f>
        <v>0.70200000000000007</v>
      </c>
      <c r="N56" s="252">
        <f>H56/100*N54</f>
        <v>0.54</v>
      </c>
      <c r="O56" s="288">
        <f>I56+J56*J53+K56*K53+L56*L53+M56*M53+N56*N53</f>
        <v>102.04760000000002</v>
      </c>
      <c r="P56" s="282">
        <f>O56*P53+O56</f>
        <v>112.25236000000002</v>
      </c>
      <c r="Q56" s="283"/>
      <c r="R56" s="283"/>
      <c r="S56" s="283"/>
      <c r="T56" s="283"/>
      <c r="U56" s="283"/>
    </row>
    <row r="57" spans="1:21" ht="17.399999999999999">
      <c r="A57" s="148" t="s">
        <v>511</v>
      </c>
      <c r="B57" s="133">
        <v>800</v>
      </c>
      <c r="C57" s="133">
        <f>B57</f>
        <v>800</v>
      </c>
      <c r="D57" s="224" t="s">
        <v>496</v>
      </c>
      <c r="E57" s="133">
        <f>B57/100*54</f>
        <v>432</v>
      </c>
      <c r="F57" s="133" t="s">
        <v>32</v>
      </c>
      <c r="G57" s="242"/>
      <c r="H57" s="138"/>
      <c r="I57" s="287">
        <f>C57*C53+E57*(I56/H56)</f>
        <v>1765.4879999999998</v>
      </c>
      <c r="J57" s="252">
        <f>(C57+E57)/80</f>
        <v>15.4</v>
      </c>
      <c r="K57" s="252">
        <f>(C57+E57)/100*7</f>
        <v>86.240000000000009</v>
      </c>
      <c r="L57" s="252">
        <f>(C57+E57)/100</f>
        <v>12.32</v>
      </c>
      <c r="M57" s="252">
        <f>(C57+E57)/100</f>
        <v>12.32</v>
      </c>
      <c r="N57" s="252">
        <f>(C57+E57)/100</f>
        <v>12.32</v>
      </c>
      <c r="O57" s="288">
        <f>C57*C53+E57*(I56/H56)+J57*J53+K57*K53+L57*L53+M57*M53+N57*N53</f>
        <v>2021.7439999999997</v>
      </c>
      <c r="P57" s="111">
        <f>O57*P53+O57</f>
        <v>2223.9183999999996</v>
      </c>
    </row>
    <row r="58" spans="1:21" ht="17.399999999999999">
      <c r="A58" s="148" t="s">
        <v>495</v>
      </c>
      <c r="B58" s="133">
        <f>E57</f>
        <v>432</v>
      </c>
      <c r="C58" s="242"/>
      <c r="D58" s="242">
        <f>B58/54*D56</f>
        <v>196.96</v>
      </c>
      <c r="E58" s="242">
        <f>B58/54*E56</f>
        <v>173.12</v>
      </c>
      <c r="F58" s="242">
        <f>B58/54*F56</f>
        <v>12.32</v>
      </c>
      <c r="G58" s="242">
        <f>B58/54*G56</f>
        <v>49.6</v>
      </c>
      <c r="H58" s="138">
        <f>SUM(D58:G58)</f>
        <v>432.00000000000006</v>
      </c>
      <c r="I58" s="287">
        <f>C58*C53+D58*D53+E58*E53+F58*F53+G53*G58</f>
        <v>725.48800000000006</v>
      </c>
      <c r="J58" s="252">
        <v>1.25</v>
      </c>
      <c r="K58" s="252">
        <v>7</v>
      </c>
      <c r="L58" s="252">
        <v>1</v>
      </c>
      <c r="M58" s="252">
        <v>1.3</v>
      </c>
      <c r="N58" s="252">
        <v>1</v>
      </c>
      <c r="O58" s="288">
        <f>I58+J58*J53+K58*K53+L58*L53+M58*M53+N58*N53</f>
        <v>746.52800000000002</v>
      </c>
      <c r="P58" s="111">
        <f>O58*P53+O58</f>
        <v>821.18079999999998</v>
      </c>
    </row>
    <row r="59" spans="1:21" ht="14.4" thickBot="1">
      <c r="A59" s="311" t="s">
        <v>501</v>
      </c>
      <c r="B59" s="308"/>
      <c r="C59" s="308"/>
      <c r="D59" s="308"/>
      <c r="E59" s="308"/>
      <c r="F59" s="308"/>
      <c r="G59" s="308"/>
      <c r="H59" s="308"/>
      <c r="I59" s="308"/>
      <c r="J59" s="308"/>
      <c r="K59" s="308"/>
      <c r="L59" s="308"/>
      <c r="M59" s="308"/>
      <c r="N59" s="308"/>
      <c r="O59" s="308"/>
      <c r="P59" s="309"/>
    </row>
    <row r="60" spans="1:21" ht="14.4" thickBot="1">
      <c r="A60" s="341" t="s">
        <v>105</v>
      </c>
      <c r="B60" s="341"/>
      <c r="C60" s="341"/>
      <c r="D60" s="341"/>
      <c r="E60" s="341"/>
      <c r="F60" s="341"/>
      <c r="G60" s="341"/>
      <c r="H60" s="341"/>
      <c r="I60" s="341"/>
      <c r="J60" s="341"/>
      <c r="K60" s="341"/>
      <c r="L60" s="341"/>
      <c r="M60" s="341"/>
      <c r="N60" s="341"/>
      <c r="O60" s="341"/>
      <c r="P60" s="341"/>
    </row>
    <row r="61" spans="1:21">
      <c r="A61" s="342" t="s">
        <v>501</v>
      </c>
      <c r="B61" s="343"/>
      <c r="C61" s="343"/>
      <c r="D61" s="343"/>
      <c r="E61" s="343"/>
      <c r="F61" s="343"/>
      <c r="G61" s="343"/>
      <c r="H61" s="343"/>
      <c r="I61" s="343"/>
      <c r="J61" s="343"/>
      <c r="K61" s="343"/>
      <c r="L61" s="343"/>
      <c r="M61" s="343"/>
      <c r="N61" s="343"/>
      <c r="O61" s="343"/>
      <c r="P61" s="344"/>
    </row>
    <row r="62" spans="1:21" ht="34.200000000000003">
      <c r="A62" s="345" t="s">
        <v>524</v>
      </c>
      <c r="B62" s="346"/>
      <c r="C62" s="346"/>
      <c r="D62" s="346"/>
      <c r="E62" s="346"/>
      <c r="F62" s="346"/>
      <c r="G62" s="346"/>
      <c r="H62" s="346"/>
      <c r="I62" s="346"/>
      <c r="J62" s="346"/>
      <c r="K62" s="346"/>
      <c r="L62" s="346"/>
      <c r="M62" s="346"/>
      <c r="N62" s="346"/>
      <c r="O62" s="346"/>
      <c r="P62" s="347"/>
    </row>
    <row r="63" spans="1:21">
      <c r="A63" s="238" t="s">
        <v>5</v>
      </c>
      <c r="B63" s="348" t="s">
        <v>514</v>
      </c>
      <c r="C63" s="348"/>
      <c r="D63" s="348"/>
      <c r="E63" s="348"/>
      <c r="F63" s="348"/>
      <c r="G63" s="348"/>
      <c r="H63" s="348"/>
      <c r="I63" s="348"/>
      <c r="J63" s="348"/>
      <c r="K63" s="348"/>
      <c r="L63" s="348"/>
      <c r="M63" s="348"/>
      <c r="N63" s="348"/>
      <c r="O63" s="348"/>
      <c r="P63" s="349"/>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17" t="s">
        <v>517</v>
      </c>
      <c r="B65" s="245" t="s">
        <v>25</v>
      </c>
      <c r="C65" s="245">
        <v>1.3</v>
      </c>
      <c r="D65" s="245">
        <v>2.1</v>
      </c>
      <c r="E65" s="245">
        <v>1.1000000000000001</v>
      </c>
      <c r="F65" s="245">
        <v>1</v>
      </c>
      <c r="G65" s="245">
        <v>2.2000000000000002</v>
      </c>
      <c r="H65" s="286"/>
      <c r="I65" s="286"/>
      <c r="J65" s="245">
        <v>1.2</v>
      </c>
      <c r="K65" s="245">
        <v>0.5</v>
      </c>
      <c r="L65" s="245">
        <v>10</v>
      </c>
      <c r="M65" s="245">
        <v>0.8</v>
      </c>
      <c r="N65" s="245">
        <v>5</v>
      </c>
      <c r="O65" s="220"/>
      <c r="P65" s="247">
        <v>0.1</v>
      </c>
      <c r="Q65" s="56"/>
      <c r="R65" s="56"/>
      <c r="S65" s="56"/>
      <c r="T65" s="56"/>
      <c r="U65" s="56"/>
    </row>
    <row r="66" spans="1:21" customFormat="1" ht="15.6">
      <c r="A66" s="317"/>
      <c r="B66" s="131" t="s">
        <v>26</v>
      </c>
      <c r="C66" s="239">
        <v>65</v>
      </c>
      <c r="D66" s="239">
        <v>16</v>
      </c>
      <c r="E66" s="239">
        <v>14</v>
      </c>
      <c r="F66" s="131">
        <v>1</v>
      </c>
      <c r="G66" s="131">
        <v>4</v>
      </c>
      <c r="H66" s="137">
        <f>SUM(C66:G66)</f>
        <v>100</v>
      </c>
      <c r="I66" s="287">
        <f>C66*C65+D66*D65+E66*E65+F66*F65+G65*G66</f>
        <v>143.30000000000001</v>
      </c>
      <c r="J66" s="252">
        <v>1.25</v>
      </c>
      <c r="K66" s="252">
        <v>7</v>
      </c>
      <c r="L66" s="252">
        <v>1</v>
      </c>
      <c r="M66" s="252">
        <v>1.3</v>
      </c>
      <c r="N66" s="252">
        <v>1</v>
      </c>
      <c r="O66" s="288">
        <f>I66+J66*J65+K66*K65+L66*L65+M66*M65+N66*N65</f>
        <v>164.34</v>
      </c>
      <c r="P66" s="248">
        <f>O66*P65+O66</f>
        <v>180.774</v>
      </c>
      <c r="Q66" s="56"/>
      <c r="R66" s="56"/>
      <c r="S66" s="56"/>
      <c r="T66" s="56"/>
      <c r="U66" s="56"/>
    </row>
    <row r="67" spans="1:21" s="95" customFormat="1" ht="17.399999999999999">
      <c r="A67" s="148" t="s">
        <v>27</v>
      </c>
      <c r="B67" s="133">
        <v>500</v>
      </c>
      <c r="C67" s="133">
        <f>B67/100*C66</f>
        <v>325</v>
      </c>
      <c r="D67" s="133">
        <f>B67/100*D66</f>
        <v>80</v>
      </c>
      <c r="E67" s="133">
        <f>B67/100*E66</f>
        <v>70</v>
      </c>
      <c r="F67" s="133">
        <f>B67/100*F66</f>
        <v>5</v>
      </c>
      <c r="G67" s="133">
        <f>B67/100*G66</f>
        <v>20</v>
      </c>
      <c r="H67" s="281">
        <f>SUM(C67:G67)</f>
        <v>500</v>
      </c>
      <c r="I67" s="287">
        <f>C67*C65+D67*D65+E67*E65+F67*F65+G65*G67</f>
        <v>716.5</v>
      </c>
      <c r="J67" s="252">
        <f>B67/100*J66</f>
        <v>6.25</v>
      </c>
      <c r="K67" s="252">
        <f>B67/100*K66</f>
        <v>35</v>
      </c>
      <c r="L67" s="252">
        <f>B67/100*L66</f>
        <v>5</v>
      </c>
      <c r="M67" s="252">
        <f>B67/100*M66</f>
        <v>6.5</v>
      </c>
      <c r="N67" s="252">
        <f>B67/100*N66</f>
        <v>5</v>
      </c>
      <c r="O67" s="288">
        <f>I67+J67*J65+K67*K65+L67*L65+M67*M65+N67*N65</f>
        <v>821.7</v>
      </c>
      <c r="P67" s="282">
        <f>O67*P65+O67</f>
        <v>903.87000000000012</v>
      </c>
      <c r="Q67" s="283"/>
      <c r="R67" s="283"/>
      <c r="S67" s="283"/>
      <c r="T67" s="283"/>
      <c r="U67" s="283"/>
    </row>
    <row r="68" spans="1:21" s="95" customFormat="1" ht="17.399999999999999">
      <c r="A68" s="148" t="s">
        <v>513</v>
      </c>
      <c r="B68" s="133"/>
      <c r="C68" s="133"/>
      <c r="D68" s="133">
        <v>24.62</v>
      </c>
      <c r="E68" s="133">
        <v>21.64</v>
      </c>
      <c r="F68" s="133">
        <v>1.54</v>
      </c>
      <c r="G68" s="133">
        <v>6.2</v>
      </c>
      <c r="H68" s="281">
        <f>SUM(D68:G68)</f>
        <v>54.000000000000007</v>
      </c>
      <c r="I68" s="287">
        <f>C68*C65+D68*D65+E68*E65+F68*F65+G65*G68</f>
        <v>90.686000000000007</v>
      </c>
      <c r="J68" s="252">
        <f>H68/100*J66</f>
        <v>0.67500000000000004</v>
      </c>
      <c r="K68" s="252">
        <f>H68/100*K66</f>
        <v>3.7800000000000002</v>
      </c>
      <c r="L68" s="252">
        <f>H68/100*L66</f>
        <v>0.54</v>
      </c>
      <c r="M68" s="252">
        <f>H68/100*M66</f>
        <v>0.70200000000000007</v>
      </c>
      <c r="N68" s="252">
        <f>H68/100*N66</f>
        <v>0.54</v>
      </c>
      <c r="O68" s="288">
        <f>I68+J68*J65+K68*K65+L68*L65+M68*M65+N68*N65</f>
        <v>102.04760000000002</v>
      </c>
      <c r="P68" s="282">
        <f>O68*P65+O68</f>
        <v>112.25236000000002</v>
      </c>
      <c r="Q68" s="283"/>
      <c r="R68" s="283"/>
      <c r="S68" s="283"/>
      <c r="T68" s="283"/>
      <c r="U68" s="283"/>
    </row>
    <row r="69" spans="1:21" ht="17.399999999999999">
      <c r="A69" s="148" t="s">
        <v>511</v>
      </c>
      <c r="B69" s="133">
        <v>1000</v>
      </c>
      <c r="C69" s="133">
        <f>B69</f>
        <v>1000</v>
      </c>
      <c r="D69" s="224" t="s">
        <v>496</v>
      </c>
      <c r="E69" s="133">
        <f>B69/100*54</f>
        <v>540</v>
      </c>
      <c r="F69" s="133" t="s">
        <v>32</v>
      </c>
      <c r="G69" s="242"/>
      <c r="H69" s="138"/>
      <c r="I69" s="287">
        <f>C69*C65+E69*(I68/H68)</f>
        <v>2206.8599999999997</v>
      </c>
      <c r="J69" s="252">
        <f>(C69+E69)/80</f>
        <v>19.25</v>
      </c>
      <c r="K69" s="252">
        <f>(C69+E69)/100*7</f>
        <v>107.8</v>
      </c>
      <c r="L69" s="252">
        <f>(C69+E69)/100</f>
        <v>15.4</v>
      </c>
      <c r="M69" s="252">
        <f>(C69+E69)/100</f>
        <v>15.4</v>
      </c>
      <c r="N69" s="252">
        <f>(C69+E69)/100</f>
        <v>15.4</v>
      </c>
      <c r="O69" s="288">
        <f>C69*C65+E69*(I68/H68)+J69*J65+K69*K65+L69*L65+M69*M65+N69*N65</f>
        <v>2527.1799999999998</v>
      </c>
      <c r="P69" s="111">
        <f>O69*P65+O69</f>
        <v>2779.8979999999997</v>
      </c>
    </row>
    <row r="70" spans="1:21" ht="17.399999999999999">
      <c r="A70" s="148" t="s">
        <v>495</v>
      </c>
      <c r="B70" s="133">
        <f>E69</f>
        <v>540</v>
      </c>
      <c r="C70" s="242"/>
      <c r="D70" s="242">
        <f>B70/54*D68</f>
        <v>246.20000000000002</v>
      </c>
      <c r="E70" s="242">
        <f>B70/54*E68</f>
        <v>216.4</v>
      </c>
      <c r="F70" s="242">
        <f>B70/54*F68</f>
        <v>15.4</v>
      </c>
      <c r="G70" s="242">
        <f>B70/54*G68</f>
        <v>62</v>
      </c>
      <c r="H70" s="138">
        <f>SUM(D70:G70)</f>
        <v>540</v>
      </c>
      <c r="I70" s="287">
        <f>C70*C65+D70*D65+E70*E65+F70*F65+G65*G70</f>
        <v>906.86000000000013</v>
      </c>
      <c r="J70" s="252">
        <v>1.25</v>
      </c>
      <c r="K70" s="252">
        <v>7</v>
      </c>
      <c r="L70" s="252">
        <v>1</v>
      </c>
      <c r="M70" s="252">
        <v>1.3</v>
      </c>
      <c r="N70" s="252">
        <v>1</v>
      </c>
      <c r="O70" s="288">
        <f>I70+J70*J65+K70*K65+L70*L65+M70*M65+N70*N65</f>
        <v>927.90000000000009</v>
      </c>
      <c r="P70" s="111">
        <f>O70*P65+O70</f>
        <v>1020.69</v>
      </c>
    </row>
    <row r="71" spans="1:21" ht="14.4" thickBot="1">
      <c r="A71" s="311" t="s">
        <v>501</v>
      </c>
      <c r="B71" s="308"/>
      <c r="C71" s="308"/>
      <c r="D71" s="308"/>
      <c r="E71" s="308"/>
      <c r="F71" s="308"/>
      <c r="G71" s="308"/>
      <c r="H71" s="308"/>
      <c r="I71" s="308"/>
      <c r="J71" s="308"/>
      <c r="K71" s="308"/>
      <c r="L71" s="308"/>
      <c r="M71" s="308"/>
      <c r="N71" s="308"/>
      <c r="O71" s="308"/>
      <c r="P71" s="309"/>
    </row>
    <row r="72" spans="1:21" ht="14.4" thickBot="1">
      <c r="A72" s="341" t="s">
        <v>105</v>
      </c>
      <c r="B72" s="341"/>
      <c r="C72" s="341"/>
      <c r="D72" s="341"/>
      <c r="E72" s="341"/>
      <c r="F72" s="341"/>
      <c r="G72" s="341"/>
      <c r="H72" s="341"/>
      <c r="I72" s="341"/>
      <c r="J72" s="341"/>
      <c r="K72" s="341"/>
      <c r="L72" s="341"/>
      <c r="M72" s="341"/>
      <c r="N72" s="341"/>
      <c r="O72" s="341"/>
      <c r="P72" s="341"/>
    </row>
    <row r="73" spans="1:21">
      <c r="A73" s="342" t="s">
        <v>501</v>
      </c>
      <c r="B73" s="343"/>
      <c r="C73" s="343"/>
      <c r="D73" s="343"/>
      <c r="E73" s="343"/>
      <c r="F73" s="343"/>
      <c r="G73" s="343"/>
      <c r="H73" s="343"/>
      <c r="I73" s="343"/>
      <c r="J73" s="343"/>
      <c r="K73" s="343"/>
      <c r="L73" s="343"/>
      <c r="M73" s="343"/>
      <c r="N73" s="343"/>
      <c r="O73" s="343"/>
      <c r="P73" s="344"/>
    </row>
    <row r="74" spans="1:21" ht="34.200000000000003">
      <c r="A74" s="345" t="s">
        <v>525</v>
      </c>
      <c r="B74" s="346"/>
      <c r="C74" s="346"/>
      <c r="D74" s="346"/>
      <c r="E74" s="346"/>
      <c r="F74" s="346"/>
      <c r="G74" s="346"/>
      <c r="H74" s="346"/>
      <c r="I74" s="346"/>
      <c r="J74" s="346"/>
      <c r="K74" s="346"/>
      <c r="L74" s="346"/>
      <c r="M74" s="346"/>
      <c r="N74" s="346"/>
      <c r="O74" s="346"/>
      <c r="P74" s="347"/>
    </row>
    <row r="75" spans="1:21">
      <c r="A75" s="238" t="s">
        <v>5</v>
      </c>
      <c r="B75" s="348" t="s">
        <v>514</v>
      </c>
      <c r="C75" s="348"/>
      <c r="D75" s="348"/>
      <c r="E75" s="348"/>
      <c r="F75" s="348"/>
      <c r="G75" s="348"/>
      <c r="H75" s="348"/>
      <c r="I75" s="348"/>
      <c r="J75" s="348"/>
      <c r="K75" s="348"/>
      <c r="L75" s="348"/>
      <c r="M75" s="348"/>
      <c r="N75" s="348"/>
      <c r="O75" s="348"/>
      <c r="P75" s="349"/>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17" t="s">
        <v>517</v>
      </c>
      <c r="B77" s="245" t="s">
        <v>25</v>
      </c>
      <c r="C77" s="245">
        <v>1.3</v>
      </c>
      <c r="D77" s="245">
        <v>2.1</v>
      </c>
      <c r="E77" s="245">
        <v>1.1000000000000001</v>
      </c>
      <c r="F77" s="245">
        <v>1</v>
      </c>
      <c r="G77" s="245">
        <v>2.2000000000000002</v>
      </c>
      <c r="H77" s="286"/>
      <c r="I77" s="286"/>
      <c r="J77" s="245">
        <v>1.2</v>
      </c>
      <c r="K77" s="245">
        <v>0.5</v>
      </c>
      <c r="L77" s="245">
        <v>10</v>
      </c>
      <c r="M77" s="245">
        <v>0.8</v>
      </c>
      <c r="N77" s="245">
        <v>5</v>
      </c>
      <c r="O77" s="220"/>
      <c r="P77" s="247">
        <v>0.1</v>
      </c>
      <c r="Q77" s="56"/>
      <c r="R77" s="56"/>
      <c r="S77" s="56"/>
      <c r="T77" s="56"/>
      <c r="U77" s="56"/>
    </row>
    <row r="78" spans="1:21" customFormat="1" ht="15.6">
      <c r="A78" s="317"/>
      <c r="B78" s="131" t="s">
        <v>26</v>
      </c>
      <c r="C78" s="239">
        <v>65</v>
      </c>
      <c r="D78" s="239">
        <v>16</v>
      </c>
      <c r="E78" s="239">
        <v>14</v>
      </c>
      <c r="F78" s="131">
        <v>1</v>
      </c>
      <c r="G78" s="131">
        <v>4</v>
      </c>
      <c r="H78" s="137">
        <f>SUM(C78:G78)</f>
        <v>100</v>
      </c>
      <c r="I78" s="287">
        <f>C78*C77+D78*D77+E78*E77+F78*F77+G77*G78</f>
        <v>143.30000000000001</v>
      </c>
      <c r="J78" s="252">
        <v>1.25</v>
      </c>
      <c r="K78" s="252">
        <v>7</v>
      </c>
      <c r="L78" s="252">
        <v>1</v>
      </c>
      <c r="M78" s="252">
        <v>1.3</v>
      </c>
      <c r="N78" s="252">
        <v>1</v>
      </c>
      <c r="O78" s="288">
        <f>I78+J78*J77+K78*K77+L78*L77+M78*M77+N78*N77</f>
        <v>164.34</v>
      </c>
      <c r="P78" s="248">
        <f>O78*P77+O78</f>
        <v>180.774</v>
      </c>
      <c r="Q78" s="56"/>
      <c r="R78" s="56"/>
      <c r="S78" s="56"/>
      <c r="T78" s="56"/>
      <c r="U78" s="56"/>
    </row>
    <row r="79" spans="1:21" s="95" customFormat="1" ht="17.399999999999999">
      <c r="A79" s="148" t="s">
        <v>27</v>
      </c>
      <c r="B79" s="133">
        <v>600</v>
      </c>
      <c r="C79" s="133">
        <f>B79/100*C78</f>
        <v>390</v>
      </c>
      <c r="D79" s="133">
        <f>B79/100*D78</f>
        <v>96</v>
      </c>
      <c r="E79" s="133">
        <f>B79/100*E78</f>
        <v>84</v>
      </c>
      <c r="F79" s="133">
        <f>B79/100*F78</f>
        <v>6</v>
      </c>
      <c r="G79" s="133">
        <f>B79/100*G78</f>
        <v>24</v>
      </c>
      <c r="H79" s="281">
        <f>SUM(C79:G79)</f>
        <v>600</v>
      </c>
      <c r="I79" s="287">
        <f>C79*C77+D79*D77+E79*E77+F79*F77+G77*G79</f>
        <v>859.8</v>
      </c>
      <c r="J79" s="252">
        <f>B79/100*J78</f>
        <v>7.5</v>
      </c>
      <c r="K79" s="252">
        <f>B79/100*K78</f>
        <v>42</v>
      </c>
      <c r="L79" s="252">
        <f>B79/100*L78</f>
        <v>6</v>
      </c>
      <c r="M79" s="252">
        <f>B79/100*M78</f>
        <v>7.8000000000000007</v>
      </c>
      <c r="N79" s="252">
        <f>B79/100*N78</f>
        <v>6</v>
      </c>
      <c r="O79" s="288">
        <f>I79+J79*J77+K79*K77+L79*L77+M79*M77+N79*N77</f>
        <v>986.04</v>
      </c>
      <c r="P79" s="282">
        <f>O79*P77+O79</f>
        <v>1084.644</v>
      </c>
      <c r="Q79" s="283"/>
      <c r="R79" s="283"/>
      <c r="S79" s="283"/>
      <c r="T79" s="283"/>
      <c r="U79" s="283"/>
    </row>
    <row r="80" spans="1:21" s="95" customFormat="1" ht="17.399999999999999">
      <c r="A80" s="148" t="s">
        <v>513</v>
      </c>
      <c r="B80" s="133"/>
      <c r="C80" s="133"/>
      <c r="D80" s="133">
        <v>24.62</v>
      </c>
      <c r="E80" s="133">
        <v>21.64</v>
      </c>
      <c r="F80" s="133">
        <v>1.54</v>
      </c>
      <c r="G80" s="133">
        <v>6.2</v>
      </c>
      <c r="H80" s="281">
        <f>SUM(D80:G80)</f>
        <v>54.000000000000007</v>
      </c>
      <c r="I80" s="287">
        <f>C80*C77+D80*D77+E80*E77+F80*F77+G77*G80</f>
        <v>90.686000000000007</v>
      </c>
      <c r="J80" s="252">
        <f>H80/100*J78</f>
        <v>0.67500000000000004</v>
      </c>
      <c r="K80" s="252">
        <f>H80/100*K78</f>
        <v>3.7800000000000002</v>
      </c>
      <c r="L80" s="252">
        <f>H80/100*L78</f>
        <v>0.54</v>
      </c>
      <c r="M80" s="252">
        <f>H80/100*M78</f>
        <v>0.70200000000000007</v>
      </c>
      <c r="N80" s="252">
        <f>H80/100*N78</f>
        <v>0.54</v>
      </c>
      <c r="O80" s="288">
        <f>I80+J80*J77+K80*K77+L80*L77+M80*M77+N80*N77</f>
        <v>102.04760000000002</v>
      </c>
      <c r="P80" s="282">
        <f>O80*P77+O80</f>
        <v>112.25236000000002</v>
      </c>
      <c r="Q80" s="283"/>
      <c r="R80" s="283"/>
      <c r="S80" s="283"/>
      <c r="T80" s="283"/>
      <c r="U80" s="283"/>
    </row>
    <row r="81" spans="1:21" ht="17.399999999999999">
      <c r="A81" s="148" t="s">
        <v>511</v>
      </c>
      <c r="B81" s="133">
        <v>1300</v>
      </c>
      <c r="C81" s="133">
        <f>B81</f>
        <v>1300</v>
      </c>
      <c r="D81" s="224" t="s">
        <v>496</v>
      </c>
      <c r="E81" s="133">
        <f>B81/100*54</f>
        <v>702</v>
      </c>
      <c r="F81" s="133" t="s">
        <v>32</v>
      </c>
      <c r="G81" s="242"/>
      <c r="H81" s="138"/>
      <c r="I81" s="287">
        <f>C81*C77+E81*(I80/H80)</f>
        <v>2868.9179999999997</v>
      </c>
      <c r="J81" s="252">
        <f>(C81+E81)/80</f>
        <v>25.024999999999999</v>
      </c>
      <c r="K81" s="252">
        <f>(C81+E81)/100*7</f>
        <v>140.13999999999999</v>
      </c>
      <c r="L81" s="252">
        <f>(C81+E81)/100</f>
        <v>20.02</v>
      </c>
      <c r="M81" s="252">
        <f>(C81+E81)/100</f>
        <v>20.02</v>
      </c>
      <c r="N81" s="252">
        <f>(C81+E81)/100</f>
        <v>20.02</v>
      </c>
      <c r="O81" s="288">
        <f>C81*C77+E81*(I80/H80)+J81*J77+K81*K77+L81*L77+M81*M77+N81*N77</f>
        <v>3285.3339999999998</v>
      </c>
      <c r="P81" s="111">
        <f>O81*P77+O81</f>
        <v>3613.8674000000001</v>
      </c>
    </row>
    <row r="82" spans="1:21" ht="17.399999999999999">
      <c r="A82" s="148" t="s">
        <v>495</v>
      </c>
      <c r="B82" s="133">
        <f>E81</f>
        <v>702</v>
      </c>
      <c r="C82" s="242"/>
      <c r="D82" s="242">
        <f>B82/54*D80</f>
        <v>320.06</v>
      </c>
      <c r="E82" s="242">
        <f>B82/54*E80</f>
        <v>281.32</v>
      </c>
      <c r="F82" s="242">
        <f>B82/54*F80</f>
        <v>20.02</v>
      </c>
      <c r="G82" s="242">
        <f>B82/54*G80</f>
        <v>80.600000000000009</v>
      </c>
      <c r="H82" s="138">
        <f>SUM(D82:G82)</f>
        <v>702</v>
      </c>
      <c r="I82" s="287">
        <f>C82*C77+D82*D77+E82*E77+F82*F77+G77*G82</f>
        <v>1178.9179999999999</v>
      </c>
      <c r="J82" s="252">
        <v>1.25</v>
      </c>
      <c r="K82" s="252">
        <v>7</v>
      </c>
      <c r="L82" s="252">
        <v>1</v>
      </c>
      <c r="M82" s="252">
        <v>1.3</v>
      </c>
      <c r="N82" s="252">
        <v>1</v>
      </c>
      <c r="O82" s="288">
        <f>I82+J82*J77+K82*K77+L82*L77+M82*M77+N82*N77</f>
        <v>1199.9579999999999</v>
      </c>
      <c r="P82" s="111">
        <f>O82*P77+O82</f>
        <v>1319.9537999999998</v>
      </c>
    </row>
    <row r="83" spans="1:21" ht="14.4" thickBot="1">
      <c r="A83" s="311" t="s">
        <v>501</v>
      </c>
      <c r="B83" s="308"/>
      <c r="C83" s="308"/>
      <c r="D83" s="308"/>
      <c r="E83" s="308"/>
      <c r="F83" s="308"/>
      <c r="G83" s="308"/>
      <c r="H83" s="308"/>
      <c r="I83" s="308"/>
      <c r="J83" s="308"/>
      <c r="K83" s="308"/>
      <c r="L83" s="308"/>
      <c r="M83" s="308"/>
      <c r="N83" s="308"/>
      <c r="O83" s="308"/>
      <c r="P83" s="309"/>
    </row>
    <row r="84" spans="1:21" ht="14.4" thickBot="1">
      <c r="A84" s="341" t="s">
        <v>105</v>
      </c>
      <c r="B84" s="341"/>
      <c r="C84" s="341"/>
      <c r="D84" s="341"/>
      <c r="E84" s="341"/>
      <c r="F84" s="341"/>
      <c r="G84" s="341"/>
      <c r="H84" s="341"/>
      <c r="I84" s="341"/>
      <c r="J84" s="341"/>
      <c r="K84" s="341"/>
      <c r="L84" s="341"/>
      <c r="M84" s="341"/>
      <c r="N84" s="341"/>
      <c r="O84" s="341"/>
      <c r="P84" s="341"/>
    </row>
    <row r="85" spans="1:21">
      <c r="A85" s="342" t="s">
        <v>501</v>
      </c>
      <c r="B85" s="343"/>
      <c r="C85" s="343"/>
      <c r="D85" s="343"/>
      <c r="E85" s="343"/>
      <c r="F85" s="343"/>
      <c r="G85" s="343"/>
      <c r="H85" s="343"/>
      <c r="I85" s="343"/>
      <c r="J85" s="343"/>
      <c r="K85" s="343"/>
      <c r="L85" s="343"/>
      <c r="M85" s="343"/>
      <c r="N85" s="343"/>
      <c r="O85" s="343"/>
      <c r="P85" s="344"/>
    </row>
    <row r="86" spans="1:21" ht="34.200000000000003">
      <c r="A86" s="345" t="s">
        <v>526</v>
      </c>
      <c r="B86" s="346"/>
      <c r="C86" s="346"/>
      <c r="D86" s="346"/>
      <c r="E86" s="346"/>
      <c r="F86" s="346"/>
      <c r="G86" s="346"/>
      <c r="H86" s="346"/>
      <c r="I86" s="346"/>
      <c r="J86" s="346"/>
      <c r="K86" s="346"/>
      <c r="L86" s="346"/>
      <c r="M86" s="346"/>
      <c r="N86" s="346"/>
      <c r="O86" s="346"/>
      <c r="P86" s="347"/>
    </row>
    <row r="87" spans="1:21">
      <c r="A87" s="238" t="s">
        <v>5</v>
      </c>
      <c r="B87" s="348" t="s">
        <v>514</v>
      </c>
      <c r="C87" s="348"/>
      <c r="D87" s="348"/>
      <c r="E87" s="348"/>
      <c r="F87" s="348"/>
      <c r="G87" s="348"/>
      <c r="H87" s="348"/>
      <c r="I87" s="348"/>
      <c r="J87" s="348"/>
      <c r="K87" s="348"/>
      <c r="L87" s="348"/>
      <c r="M87" s="348"/>
      <c r="N87" s="348"/>
      <c r="O87" s="348"/>
      <c r="P87" s="349"/>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17" t="s">
        <v>517</v>
      </c>
      <c r="B89" s="245" t="s">
        <v>25</v>
      </c>
      <c r="C89" s="245">
        <v>1.3</v>
      </c>
      <c r="D89" s="245">
        <v>2.1</v>
      </c>
      <c r="E89" s="245">
        <v>1.1000000000000001</v>
      </c>
      <c r="F89" s="245">
        <v>1</v>
      </c>
      <c r="G89" s="245">
        <v>2.2000000000000002</v>
      </c>
      <c r="H89" s="286"/>
      <c r="I89" s="286"/>
      <c r="J89" s="245">
        <v>1.2</v>
      </c>
      <c r="K89" s="245">
        <v>0.5</v>
      </c>
      <c r="L89" s="245">
        <v>10</v>
      </c>
      <c r="M89" s="245">
        <v>0.8</v>
      </c>
      <c r="N89" s="245">
        <v>5</v>
      </c>
      <c r="O89" s="220"/>
      <c r="P89" s="247">
        <v>0.1</v>
      </c>
      <c r="Q89" s="56"/>
      <c r="R89" s="56"/>
      <c r="S89" s="56"/>
      <c r="T89" s="56"/>
      <c r="U89" s="56"/>
    </row>
    <row r="90" spans="1:21" customFormat="1" ht="15.6">
      <c r="A90" s="317"/>
      <c r="B90" s="131" t="s">
        <v>26</v>
      </c>
      <c r="C90" s="239">
        <v>65</v>
      </c>
      <c r="D90" s="239">
        <v>16</v>
      </c>
      <c r="E90" s="239">
        <v>14</v>
      </c>
      <c r="F90" s="131">
        <v>1</v>
      </c>
      <c r="G90" s="131">
        <v>4</v>
      </c>
      <c r="H90" s="137">
        <f>SUM(C90:G90)</f>
        <v>100</v>
      </c>
      <c r="I90" s="287">
        <f>C90*C89+D90*D89+E90*E89+F90*F89+G89*G90</f>
        <v>143.30000000000001</v>
      </c>
      <c r="J90" s="252">
        <v>1.25</v>
      </c>
      <c r="K90" s="252">
        <v>7</v>
      </c>
      <c r="L90" s="252">
        <v>1</v>
      </c>
      <c r="M90" s="252">
        <v>1.3</v>
      </c>
      <c r="N90" s="252">
        <v>1</v>
      </c>
      <c r="O90" s="288">
        <f>I90+J90*J89+K90*K89+L90*L89+M90*M89+N90*N89</f>
        <v>164.34</v>
      </c>
      <c r="P90" s="248">
        <f>O90*P89+O90</f>
        <v>180.774</v>
      </c>
      <c r="Q90" s="56"/>
      <c r="R90" s="56"/>
      <c r="S90" s="56"/>
      <c r="T90" s="56"/>
      <c r="U90" s="56"/>
    </row>
    <row r="91" spans="1:21" s="95" customFormat="1" ht="17.399999999999999">
      <c r="A91" s="148" t="s">
        <v>27</v>
      </c>
      <c r="B91" s="133">
        <v>700</v>
      </c>
      <c r="C91" s="133">
        <f>B91/100*C90</f>
        <v>455</v>
      </c>
      <c r="D91" s="133">
        <f>B91/100*D90</f>
        <v>112</v>
      </c>
      <c r="E91" s="133">
        <f>B91/100*E90</f>
        <v>98</v>
      </c>
      <c r="F91" s="133">
        <f>B91/100*F90</f>
        <v>7</v>
      </c>
      <c r="G91" s="133">
        <f>B91/100*G90</f>
        <v>28</v>
      </c>
      <c r="H91" s="281">
        <f>SUM(C91:G91)</f>
        <v>700</v>
      </c>
      <c r="I91" s="287">
        <f>C91*C89+D91*D89+E91*E89+F91*F89+G89*G91</f>
        <v>1003.1</v>
      </c>
      <c r="J91" s="252">
        <f>B91/100*J90</f>
        <v>8.75</v>
      </c>
      <c r="K91" s="252">
        <f>B91/100*K90</f>
        <v>49</v>
      </c>
      <c r="L91" s="252">
        <f>B91/100*L90</f>
        <v>7</v>
      </c>
      <c r="M91" s="252">
        <f>B91/100*M90</f>
        <v>9.1</v>
      </c>
      <c r="N91" s="252">
        <f>B91/100*N90</f>
        <v>7</v>
      </c>
      <c r="O91" s="288">
        <f>I91+J91*J89+K91*K89+L91*L89+M91*M89+N91*N89</f>
        <v>1150.3799999999999</v>
      </c>
      <c r="P91" s="282">
        <f>O91*P89+O91</f>
        <v>1265.4179999999999</v>
      </c>
      <c r="Q91" s="283"/>
      <c r="R91" s="283"/>
      <c r="S91" s="283"/>
      <c r="T91" s="283"/>
      <c r="U91" s="283"/>
    </row>
    <row r="92" spans="1:21" s="95" customFormat="1" ht="17.399999999999999">
      <c r="A92" s="148" t="s">
        <v>513</v>
      </c>
      <c r="B92" s="133"/>
      <c r="C92" s="133"/>
      <c r="D92" s="133">
        <v>24.62</v>
      </c>
      <c r="E92" s="133">
        <v>21.64</v>
      </c>
      <c r="F92" s="133">
        <v>1.54</v>
      </c>
      <c r="G92" s="133">
        <v>6.2</v>
      </c>
      <c r="H92" s="281">
        <f>SUM(D92:G92)</f>
        <v>54.000000000000007</v>
      </c>
      <c r="I92" s="287">
        <f>C92*C89+D92*D89+E92*E89+F92*F89+G89*G92</f>
        <v>90.686000000000007</v>
      </c>
      <c r="J92" s="252">
        <f>H92/100*J90</f>
        <v>0.67500000000000004</v>
      </c>
      <c r="K92" s="252">
        <f>H92/100*K90</f>
        <v>3.7800000000000002</v>
      </c>
      <c r="L92" s="252">
        <f>H92/100*L90</f>
        <v>0.54</v>
      </c>
      <c r="M92" s="252">
        <f>H92/100*M90</f>
        <v>0.70200000000000007</v>
      </c>
      <c r="N92" s="252">
        <f>H92/100*N90</f>
        <v>0.54</v>
      </c>
      <c r="O92" s="288">
        <f>I92+J92*J89+K92*K89+L92*L89+M92*M89+N92*N89</f>
        <v>102.04760000000002</v>
      </c>
      <c r="P92" s="282">
        <f>O92*P89+O92</f>
        <v>112.25236000000002</v>
      </c>
      <c r="Q92" s="283"/>
      <c r="R92" s="283"/>
      <c r="S92" s="283"/>
      <c r="T92" s="283"/>
      <c r="U92" s="283"/>
    </row>
    <row r="93" spans="1:21" ht="17.399999999999999">
      <c r="A93" s="148" t="s">
        <v>511</v>
      </c>
      <c r="B93" s="133">
        <v>1500</v>
      </c>
      <c r="C93" s="133">
        <f>B93</f>
        <v>1500</v>
      </c>
      <c r="D93" s="224" t="s">
        <v>496</v>
      </c>
      <c r="E93" s="133">
        <f>B93/100*54</f>
        <v>810</v>
      </c>
      <c r="F93" s="133" t="s">
        <v>32</v>
      </c>
      <c r="G93" s="242"/>
      <c r="H93" s="138"/>
      <c r="I93" s="287">
        <f>C93*C89+E93*(I92/H92)</f>
        <v>3310.29</v>
      </c>
      <c r="J93" s="252">
        <f>(C93+E93)/80</f>
        <v>28.875</v>
      </c>
      <c r="K93" s="252">
        <f>(C93+E93)/100*7</f>
        <v>161.70000000000002</v>
      </c>
      <c r="L93" s="252">
        <f>(C93+E93)/100</f>
        <v>23.1</v>
      </c>
      <c r="M93" s="252">
        <f>(C93+E93)/100</f>
        <v>23.1</v>
      </c>
      <c r="N93" s="252">
        <f>(C93+E93)/100</f>
        <v>23.1</v>
      </c>
      <c r="O93" s="288">
        <f>C93*C89+E93*(I92/H92)+J93*J89+K93*K89+L93*L89+M93*M89+N93*N89</f>
        <v>3790.77</v>
      </c>
      <c r="P93" s="111">
        <f>O93*P89+O93</f>
        <v>4169.8469999999998</v>
      </c>
    </row>
    <row r="94" spans="1:21" ht="17.399999999999999">
      <c r="A94" s="148" t="s">
        <v>495</v>
      </c>
      <c r="B94" s="133">
        <f>E93</f>
        <v>810</v>
      </c>
      <c r="C94" s="242"/>
      <c r="D94" s="242">
        <f>B94/54*D92</f>
        <v>369.3</v>
      </c>
      <c r="E94" s="242">
        <f>B94/54*E92</f>
        <v>324.60000000000002</v>
      </c>
      <c r="F94" s="242">
        <f>B94/54*F92</f>
        <v>23.1</v>
      </c>
      <c r="G94" s="242">
        <f>B94/54*G92</f>
        <v>93</v>
      </c>
      <c r="H94" s="138">
        <f>SUM(D94:G94)</f>
        <v>810.00000000000011</v>
      </c>
      <c r="I94" s="287">
        <f>C94*C89+D94*D89+E94*E89+F94*F89+G89*G94</f>
        <v>1360.29</v>
      </c>
      <c r="J94" s="252">
        <v>1.25</v>
      </c>
      <c r="K94" s="252">
        <v>7</v>
      </c>
      <c r="L94" s="252">
        <v>1</v>
      </c>
      <c r="M94" s="252">
        <v>1.3</v>
      </c>
      <c r="N94" s="252">
        <v>1</v>
      </c>
      <c r="O94" s="288">
        <f>I94+J94*J89+K94*K89+L94*L89+M94*M89+N94*N89</f>
        <v>1381.33</v>
      </c>
      <c r="P94" s="111">
        <f>O94*P89+O94</f>
        <v>1519.463</v>
      </c>
    </row>
    <row r="95" spans="1:21" ht="14.4" thickBot="1">
      <c r="A95" s="311" t="s">
        <v>501</v>
      </c>
      <c r="B95" s="308"/>
      <c r="C95" s="308"/>
      <c r="D95" s="308"/>
      <c r="E95" s="308"/>
      <c r="F95" s="308"/>
      <c r="G95" s="308"/>
      <c r="H95" s="308"/>
      <c r="I95" s="308"/>
      <c r="J95" s="308"/>
      <c r="K95" s="308"/>
      <c r="L95" s="308"/>
      <c r="M95" s="308"/>
      <c r="N95" s="308"/>
      <c r="O95" s="308"/>
      <c r="P95" s="309"/>
    </row>
    <row r="96" spans="1:21" ht="14.4" thickBot="1">
      <c r="A96" s="341" t="s">
        <v>105</v>
      </c>
      <c r="B96" s="341"/>
      <c r="C96" s="341"/>
      <c r="D96" s="341"/>
      <c r="E96" s="341"/>
      <c r="F96" s="341"/>
      <c r="G96" s="341"/>
      <c r="H96" s="341"/>
      <c r="I96" s="341"/>
      <c r="J96" s="341"/>
      <c r="K96" s="341"/>
      <c r="L96" s="341"/>
      <c r="M96" s="341"/>
      <c r="N96" s="341"/>
      <c r="O96" s="341"/>
      <c r="P96" s="341"/>
    </row>
    <row r="97" spans="1:21">
      <c r="A97" s="342" t="s">
        <v>501</v>
      </c>
      <c r="B97" s="343"/>
      <c r="C97" s="343"/>
      <c r="D97" s="343"/>
      <c r="E97" s="343"/>
      <c r="F97" s="343"/>
      <c r="G97" s="343"/>
      <c r="H97" s="343"/>
      <c r="I97" s="343"/>
      <c r="J97" s="343"/>
      <c r="K97" s="343"/>
      <c r="L97" s="343"/>
      <c r="M97" s="343"/>
      <c r="N97" s="343"/>
      <c r="O97" s="343"/>
      <c r="P97" s="344"/>
    </row>
    <row r="98" spans="1:21" ht="34.200000000000003">
      <c r="A98" s="345" t="s">
        <v>527</v>
      </c>
      <c r="B98" s="346"/>
      <c r="C98" s="346"/>
      <c r="D98" s="346"/>
      <c r="E98" s="346"/>
      <c r="F98" s="346"/>
      <c r="G98" s="346"/>
      <c r="H98" s="346"/>
      <c r="I98" s="346"/>
      <c r="J98" s="346"/>
      <c r="K98" s="346"/>
      <c r="L98" s="346"/>
      <c r="M98" s="346"/>
      <c r="N98" s="346"/>
      <c r="O98" s="346"/>
      <c r="P98" s="347"/>
    </row>
    <row r="99" spans="1:21">
      <c r="A99" s="238" t="s">
        <v>5</v>
      </c>
      <c r="B99" s="348" t="s">
        <v>514</v>
      </c>
      <c r="C99" s="348"/>
      <c r="D99" s="348"/>
      <c r="E99" s="348"/>
      <c r="F99" s="348"/>
      <c r="G99" s="348"/>
      <c r="H99" s="348"/>
      <c r="I99" s="348"/>
      <c r="J99" s="348"/>
      <c r="K99" s="348"/>
      <c r="L99" s="348"/>
      <c r="M99" s="348"/>
      <c r="N99" s="348"/>
      <c r="O99" s="348"/>
      <c r="P99" s="349"/>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17" t="s">
        <v>517</v>
      </c>
      <c r="B101" s="245" t="s">
        <v>25</v>
      </c>
      <c r="C101" s="245">
        <v>1.3</v>
      </c>
      <c r="D101" s="245">
        <v>2.1</v>
      </c>
      <c r="E101" s="245">
        <v>1.1000000000000001</v>
      </c>
      <c r="F101" s="245">
        <v>1</v>
      </c>
      <c r="G101" s="245">
        <v>2.2000000000000002</v>
      </c>
      <c r="H101" s="286"/>
      <c r="I101" s="286"/>
      <c r="J101" s="245">
        <v>1.2</v>
      </c>
      <c r="K101" s="245">
        <v>0.5</v>
      </c>
      <c r="L101" s="245">
        <v>10</v>
      </c>
      <c r="M101" s="245">
        <v>0.8</v>
      </c>
      <c r="N101" s="245">
        <v>5</v>
      </c>
      <c r="O101" s="220"/>
      <c r="P101" s="247">
        <v>0.1</v>
      </c>
      <c r="Q101" s="56"/>
      <c r="R101" s="56"/>
      <c r="S101" s="56"/>
      <c r="T101" s="56"/>
      <c r="U101" s="56"/>
    </row>
    <row r="102" spans="1:21" customFormat="1" ht="15.6">
      <c r="A102" s="317"/>
      <c r="B102" s="131" t="s">
        <v>26</v>
      </c>
      <c r="C102" s="239">
        <v>65</v>
      </c>
      <c r="D102" s="239">
        <v>16</v>
      </c>
      <c r="E102" s="239">
        <v>14</v>
      </c>
      <c r="F102" s="131">
        <v>1</v>
      </c>
      <c r="G102" s="131">
        <v>4</v>
      </c>
      <c r="H102" s="137">
        <f>SUM(C102:G102)</f>
        <v>100</v>
      </c>
      <c r="I102" s="287">
        <f>C102*C101+D102*D101+E102*E101+F102*F101+G101*G102</f>
        <v>143.30000000000001</v>
      </c>
      <c r="J102" s="252">
        <v>1.25</v>
      </c>
      <c r="K102" s="252">
        <v>7</v>
      </c>
      <c r="L102" s="252">
        <v>1</v>
      </c>
      <c r="M102" s="252">
        <v>1.3</v>
      </c>
      <c r="N102" s="252">
        <v>1</v>
      </c>
      <c r="O102" s="288">
        <f>I102+J102*J101+K102*K101+L102*L101+M102*M101+N102*N101</f>
        <v>164.34</v>
      </c>
      <c r="P102" s="248">
        <f>O102*P101+O102</f>
        <v>180.774</v>
      </c>
      <c r="Q102" s="56"/>
      <c r="R102" s="56"/>
      <c r="S102" s="56"/>
      <c r="T102" s="56"/>
      <c r="U102" s="56"/>
    </row>
    <row r="103" spans="1:21" s="95" customFormat="1" ht="17.399999999999999">
      <c r="A103" s="148" t="s">
        <v>27</v>
      </c>
      <c r="B103" s="133">
        <v>800</v>
      </c>
      <c r="C103" s="133">
        <f>B103/100*C102</f>
        <v>520</v>
      </c>
      <c r="D103" s="133">
        <f>B103/100*D102</f>
        <v>128</v>
      </c>
      <c r="E103" s="133">
        <f>B103/100*E102</f>
        <v>112</v>
      </c>
      <c r="F103" s="133">
        <f>B103/100*F102</f>
        <v>8</v>
      </c>
      <c r="G103" s="133">
        <f>B103/100*G102</f>
        <v>32</v>
      </c>
      <c r="H103" s="281">
        <f>SUM(C103:G103)</f>
        <v>800</v>
      </c>
      <c r="I103" s="287">
        <f>C103*C101+D103*D101+E103*E101+F103*F101+G101*G103</f>
        <v>1146.4000000000001</v>
      </c>
      <c r="J103" s="252">
        <f>B103/100*J102</f>
        <v>10</v>
      </c>
      <c r="K103" s="252">
        <f>B103/100*K102</f>
        <v>56</v>
      </c>
      <c r="L103" s="252">
        <f>B103/100*L102</f>
        <v>8</v>
      </c>
      <c r="M103" s="252">
        <f>B103/100*M102</f>
        <v>10.4</v>
      </c>
      <c r="N103" s="252">
        <f>B103/100*N102</f>
        <v>8</v>
      </c>
      <c r="O103" s="288">
        <f>I103+J103*J101+K103*K101+L103*L101+M103*M101+N103*N101</f>
        <v>1314.72</v>
      </c>
      <c r="P103" s="282">
        <f>O103*P101+O103</f>
        <v>1446.192</v>
      </c>
      <c r="Q103" s="283"/>
      <c r="R103" s="283"/>
      <c r="S103" s="283"/>
      <c r="T103" s="283"/>
      <c r="U103" s="283"/>
    </row>
    <row r="104" spans="1:21" s="95" customFormat="1" ht="17.399999999999999">
      <c r="A104" s="148" t="s">
        <v>513</v>
      </c>
      <c r="B104" s="133"/>
      <c r="C104" s="133"/>
      <c r="D104" s="133">
        <v>24.62</v>
      </c>
      <c r="E104" s="133">
        <v>21.64</v>
      </c>
      <c r="F104" s="133">
        <v>1.54</v>
      </c>
      <c r="G104" s="133">
        <v>6.2</v>
      </c>
      <c r="H104" s="281">
        <f>SUM(D104:G104)</f>
        <v>54.000000000000007</v>
      </c>
      <c r="I104" s="287">
        <f>C104*C101+D104*D101+E104*E101+F104*F101+G101*G104</f>
        <v>90.686000000000007</v>
      </c>
      <c r="J104" s="252">
        <f>H104/100*J102</f>
        <v>0.67500000000000004</v>
      </c>
      <c r="K104" s="252">
        <f>H104/100*K102</f>
        <v>3.7800000000000002</v>
      </c>
      <c r="L104" s="252">
        <f>H104/100*L102</f>
        <v>0.54</v>
      </c>
      <c r="M104" s="252">
        <f>H104/100*M102</f>
        <v>0.70200000000000007</v>
      </c>
      <c r="N104" s="252">
        <f>H104/100*N102</f>
        <v>0.54</v>
      </c>
      <c r="O104" s="288">
        <f>I104+J104*J101+K104*K101+L104*L101+M104*M101+N104*N101</f>
        <v>102.04760000000002</v>
      </c>
      <c r="P104" s="282">
        <f>O104*P101+O104</f>
        <v>112.25236000000002</v>
      </c>
      <c r="Q104" s="283"/>
      <c r="R104" s="283"/>
      <c r="S104" s="283"/>
      <c r="T104" s="283"/>
      <c r="U104" s="283"/>
    </row>
    <row r="105" spans="1:21" ht="17.399999999999999">
      <c r="A105" s="148" t="s">
        <v>511</v>
      </c>
      <c r="B105" s="133">
        <v>2000</v>
      </c>
      <c r="C105" s="133">
        <f>B105</f>
        <v>2000</v>
      </c>
      <c r="D105" s="224" t="s">
        <v>496</v>
      </c>
      <c r="E105" s="133">
        <f>B105/100*54</f>
        <v>1080</v>
      </c>
      <c r="F105" s="133" t="s">
        <v>32</v>
      </c>
      <c r="G105" s="242"/>
      <c r="H105" s="138"/>
      <c r="I105" s="287">
        <f>C105*C101+E105*(I104/H104)</f>
        <v>4413.7199999999993</v>
      </c>
      <c r="J105" s="252">
        <f>(C105+E105)/80</f>
        <v>38.5</v>
      </c>
      <c r="K105" s="252">
        <f>(C105+E105)/100*7</f>
        <v>215.6</v>
      </c>
      <c r="L105" s="252">
        <f>(C105+E105)/100</f>
        <v>30.8</v>
      </c>
      <c r="M105" s="252">
        <f>(C105+E105)/100</f>
        <v>30.8</v>
      </c>
      <c r="N105" s="252">
        <f>(C105+E105)/100</f>
        <v>30.8</v>
      </c>
      <c r="O105" s="288">
        <f>C105*C101+E105*(I104/H104)+J105*J101+K105*K101+L105*L101+M105*M101+N105*N101</f>
        <v>5054.3599999999997</v>
      </c>
      <c r="P105" s="111">
        <f>O105*P101+O105</f>
        <v>5559.7959999999994</v>
      </c>
    </row>
    <row r="106" spans="1:21" ht="17.399999999999999">
      <c r="A106" s="148" t="s">
        <v>495</v>
      </c>
      <c r="B106" s="133">
        <f>E105</f>
        <v>1080</v>
      </c>
      <c r="C106" s="242"/>
      <c r="D106" s="242">
        <f>B106/54*D104</f>
        <v>492.40000000000003</v>
      </c>
      <c r="E106" s="242">
        <f>B106/54*E104</f>
        <v>432.8</v>
      </c>
      <c r="F106" s="242">
        <f>B106/54*F104</f>
        <v>30.8</v>
      </c>
      <c r="G106" s="242">
        <f>B106/54*G104</f>
        <v>124</v>
      </c>
      <c r="H106" s="138">
        <f>SUM(D106:G106)</f>
        <v>1080</v>
      </c>
      <c r="I106" s="287">
        <f>C106*C101+D106*D101+E106*E101+F106*F101+G101*G106</f>
        <v>1813.7200000000003</v>
      </c>
      <c r="J106" s="252">
        <v>1.25</v>
      </c>
      <c r="K106" s="252">
        <v>7</v>
      </c>
      <c r="L106" s="252">
        <v>1</v>
      </c>
      <c r="M106" s="252">
        <v>1.3</v>
      </c>
      <c r="N106" s="252">
        <v>1</v>
      </c>
      <c r="O106" s="288">
        <f>I106+J106*J101+K106*K101+L106*L101+M106*M101+N106*N101</f>
        <v>1834.7600000000002</v>
      </c>
      <c r="P106" s="111">
        <f>O106*P101+O106</f>
        <v>2018.2360000000003</v>
      </c>
    </row>
    <row r="107" spans="1:21" ht="14.4" thickBot="1">
      <c r="A107" s="311" t="s">
        <v>501</v>
      </c>
      <c r="B107" s="308"/>
      <c r="C107" s="308"/>
      <c r="D107" s="308"/>
      <c r="E107" s="308"/>
      <c r="F107" s="308"/>
      <c r="G107" s="308"/>
      <c r="H107" s="308"/>
      <c r="I107" s="308"/>
      <c r="J107" s="308"/>
      <c r="K107" s="308"/>
      <c r="L107" s="308"/>
      <c r="M107" s="308"/>
      <c r="N107" s="308"/>
      <c r="O107" s="308"/>
      <c r="P107" s="309"/>
    </row>
    <row r="108" spans="1:21">
      <c r="A108" s="341" t="s">
        <v>105</v>
      </c>
      <c r="B108" s="341"/>
      <c r="C108" s="341"/>
      <c r="D108" s="341"/>
      <c r="E108" s="341"/>
      <c r="F108" s="341"/>
      <c r="G108" s="341"/>
      <c r="H108" s="341"/>
      <c r="I108" s="341"/>
      <c r="J108" s="341"/>
      <c r="K108" s="341"/>
      <c r="L108" s="341"/>
      <c r="M108" s="341"/>
      <c r="N108" s="341"/>
      <c r="O108" s="341"/>
      <c r="P108" s="341"/>
    </row>
  </sheetData>
  <mergeCells count="56">
    <mergeCell ref="A16:A17"/>
    <mergeCell ref="A1:P1"/>
    <mergeCell ref="A2:P2"/>
    <mergeCell ref="A3:P3"/>
    <mergeCell ref="A4:P4"/>
    <mergeCell ref="A5:P5"/>
    <mergeCell ref="O6:P9"/>
    <mergeCell ref="A10:P10"/>
    <mergeCell ref="A11:P11"/>
    <mergeCell ref="A12:P12"/>
    <mergeCell ref="A13:P13"/>
    <mergeCell ref="B14:P14"/>
    <mergeCell ref="A41:A42"/>
    <mergeCell ref="A23:P23"/>
    <mergeCell ref="A24:P24"/>
    <mergeCell ref="A25:P25"/>
    <mergeCell ref="A26:P26"/>
    <mergeCell ref="B27:P27"/>
    <mergeCell ref="A29:A30"/>
    <mergeCell ref="A35:P35"/>
    <mergeCell ref="A36:P36"/>
    <mergeCell ref="A37:P37"/>
    <mergeCell ref="A38:P38"/>
    <mergeCell ref="B39:P39"/>
    <mergeCell ref="A65:A66"/>
    <mergeCell ref="A47:P47"/>
    <mergeCell ref="A48:P48"/>
    <mergeCell ref="A49:P49"/>
    <mergeCell ref="A50:P50"/>
    <mergeCell ref="B51:P51"/>
    <mergeCell ref="A53:A54"/>
    <mergeCell ref="A59:P59"/>
    <mergeCell ref="A60:P60"/>
    <mergeCell ref="A61:P61"/>
    <mergeCell ref="A62:P62"/>
    <mergeCell ref="B63:P63"/>
    <mergeCell ref="A89:A90"/>
    <mergeCell ref="A71:P71"/>
    <mergeCell ref="A72:P72"/>
    <mergeCell ref="A73:P73"/>
    <mergeCell ref="A74:P74"/>
    <mergeCell ref="B75:P75"/>
    <mergeCell ref="A77:A78"/>
    <mergeCell ref="A83:P83"/>
    <mergeCell ref="A84:P84"/>
    <mergeCell ref="A85:P85"/>
    <mergeCell ref="A86:P86"/>
    <mergeCell ref="B87:P87"/>
    <mergeCell ref="A107:P107"/>
    <mergeCell ref="A108:P108"/>
    <mergeCell ref="A95:P95"/>
    <mergeCell ref="A96:P96"/>
    <mergeCell ref="A97:P97"/>
    <mergeCell ref="A98:P98"/>
    <mergeCell ref="B99:P99"/>
    <mergeCell ref="A101:A102"/>
  </mergeCells>
  <phoneticPr fontId="40" type="noConversion"/>
  <pageMargins left="0.19685039370078741" right="0.19685039370078741" top="0.19685039370078741" bottom="0.19685039370078741" header="0.31496062992125984" footer="0.31496062992125984"/>
  <pageSetup paperSize="9" scale="6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8"/>
  <sheetViews>
    <sheetView workbookViewId="0">
      <selection activeCell="N7" sqref="N7:N8"/>
    </sheetView>
  </sheetViews>
  <sheetFormatPr defaultRowHeight="15.6"/>
  <cols>
    <col min="1" max="1" width="15" style="243" bestFit="1" customWidth="1"/>
    <col min="2" max="2" width="7.44140625" style="27" customWidth="1"/>
    <col min="3" max="3" width="16.109375" style="27" bestFit="1" customWidth="1"/>
    <col min="4" max="4" width="13.88671875" style="27" bestFit="1" customWidth="1"/>
    <col min="5" max="5" width="16.109375" style="27" bestFit="1" customWidth="1"/>
    <col min="6" max="7" width="8.88671875" style="27"/>
    <col min="8" max="8" width="15.33203125" style="27" customWidth="1"/>
    <col min="9" max="9" width="10.44140625" style="27" customWidth="1"/>
    <col min="10" max="11" width="8.88671875" style="27"/>
    <col min="12" max="12" width="7.6640625" style="27" customWidth="1"/>
    <col min="13" max="13" width="10.33203125" style="27" customWidth="1"/>
    <col min="14" max="18" width="4.44140625" style="27" customWidth="1"/>
    <col min="19" max="19" width="9.33203125" style="27" customWidth="1"/>
    <col min="20" max="20" width="12.5546875" style="266" customWidth="1"/>
    <col min="21" max="16384" width="8.88671875" style="27"/>
  </cols>
  <sheetData>
    <row r="1" spans="1:20" ht="14.4" thickBot="1">
      <c r="A1" s="378" t="s">
        <v>542</v>
      </c>
      <c r="B1" s="378"/>
      <c r="C1" s="378"/>
      <c r="D1" s="378"/>
      <c r="E1" s="378"/>
      <c r="F1" s="378"/>
      <c r="G1" s="378"/>
      <c r="H1" s="378"/>
      <c r="I1" s="378"/>
      <c r="J1" s="378"/>
      <c r="K1" s="378"/>
      <c r="L1" s="378"/>
      <c r="M1" s="378"/>
      <c r="N1" s="378"/>
      <c r="O1" s="378"/>
      <c r="P1" s="378"/>
      <c r="Q1" s="378"/>
      <c r="R1" s="378"/>
      <c r="S1" s="378"/>
      <c r="T1" s="378"/>
    </row>
    <row r="2" spans="1:20" customFormat="1" ht="17.399999999999999">
      <c r="A2" s="381" t="s">
        <v>545</v>
      </c>
      <c r="B2" s="382"/>
      <c r="C2" s="382"/>
      <c r="D2" s="382"/>
      <c r="E2" s="382"/>
      <c r="F2" s="382"/>
      <c r="G2" s="382"/>
      <c r="H2" s="382"/>
      <c r="I2" s="382"/>
      <c r="J2" s="382"/>
      <c r="K2" s="382"/>
      <c r="L2" s="382"/>
      <c r="M2" s="382"/>
      <c r="N2" s="382"/>
      <c r="O2" s="379" t="s">
        <v>483</v>
      </c>
      <c r="P2" s="379"/>
      <c r="Q2" s="379"/>
      <c r="R2" s="379"/>
      <c r="S2" s="379"/>
      <c r="T2" s="380"/>
    </row>
    <row r="3" spans="1:20" customFormat="1" ht="15.6" customHeight="1">
      <c r="A3" s="383"/>
      <c r="B3" s="384"/>
      <c r="C3" s="384"/>
      <c r="D3" s="384"/>
      <c r="E3" s="384"/>
      <c r="F3" s="384"/>
      <c r="G3" s="384"/>
      <c r="H3" s="384"/>
      <c r="I3" s="384"/>
      <c r="J3" s="384"/>
      <c r="K3" s="384"/>
      <c r="L3" s="384"/>
      <c r="M3" s="384"/>
      <c r="N3" s="384"/>
      <c r="O3" s="326" t="s">
        <v>476</v>
      </c>
      <c r="P3" s="326"/>
      <c r="Q3" s="326" t="s">
        <v>477</v>
      </c>
      <c r="R3" s="326"/>
      <c r="S3" s="239" t="s">
        <v>502</v>
      </c>
      <c r="T3" s="261" t="s">
        <v>487</v>
      </c>
    </row>
    <row r="4" spans="1:20" customFormat="1" ht="17.399999999999999">
      <c r="A4" s="383"/>
      <c r="B4" s="384"/>
      <c r="C4" s="384"/>
      <c r="D4" s="384"/>
      <c r="E4" s="384"/>
      <c r="F4" s="384"/>
      <c r="G4" s="384"/>
      <c r="H4" s="384"/>
      <c r="I4" s="384"/>
      <c r="J4" s="384"/>
      <c r="K4" s="384"/>
      <c r="L4" s="384"/>
      <c r="M4" s="384"/>
      <c r="N4" s="384"/>
      <c r="O4" s="387">
        <v>13</v>
      </c>
      <c r="P4" s="387"/>
      <c r="Q4" s="387">
        <v>8</v>
      </c>
      <c r="R4" s="387"/>
      <c r="S4" s="251">
        <f>O4*L10*Q4</f>
        <v>31.200000000000003</v>
      </c>
      <c r="T4" s="262">
        <f>S4/L10*M10</f>
        <v>105.76800000000001</v>
      </c>
    </row>
    <row r="5" spans="1:20" customFormat="1" ht="13.8">
      <c r="A5" s="388" t="s">
        <v>509</v>
      </c>
      <c r="B5" s="389"/>
      <c r="C5" s="389"/>
      <c r="D5" s="389"/>
      <c r="E5" s="389"/>
      <c r="F5" s="389"/>
      <c r="G5" s="389"/>
      <c r="H5" s="389"/>
      <c r="I5" s="389"/>
      <c r="J5" s="389"/>
      <c r="K5" s="389"/>
      <c r="L5" s="389"/>
      <c r="M5" s="389"/>
      <c r="N5" s="389"/>
      <c r="O5" s="389"/>
      <c r="P5" s="389"/>
      <c r="Q5" s="389"/>
      <c r="R5" s="389"/>
      <c r="S5" s="389"/>
      <c r="T5" s="390"/>
    </row>
    <row r="6" spans="1:20" s="124" customFormat="1" ht="17.399999999999999">
      <c r="A6" s="397" t="s">
        <v>463</v>
      </c>
      <c r="B6" s="385"/>
      <c r="C6" s="385"/>
      <c r="D6" s="385"/>
      <c r="E6" s="385"/>
      <c r="F6" s="385" t="s">
        <v>466</v>
      </c>
      <c r="G6" s="385"/>
      <c r="H6" s="385" t="s">
        <v>468</v>
      </c>
      <c r="I6" s="385"/>
      <c r="J6" s="241" t="s">
        <v>471</v>
      </c>
      <c r="K6" s="241" t="s">
        <v>469</v>
      </c>
      <c r="L6" s="385" t="s">
        <v>475</v>
      </c>
      <c r="M6" s="385"/>
      <c r="N6" s="385" t="s">
        <v>504</v>
      </c>
      <c r="O6" s="385"/>
      <c r="P6" s="385"/>
      <c r="Q6" s="385"/>
      <c r="R6" s="385"/>
      <c r="S6" s="385" t="s">
        <v>505</v>
      </c>
      <c r="T6" s="386"/>
    </row>
    <row r="7" spans="1:20" s="93" customFormat="1" ht="27" customHeight="1">
      <c r="A7" s="151" t="s">
        <v>462</v>
      </c>
      <c r="B7" s="96" t="s">
        <v>485</v>
      </c>
      <c r="C7" s="96" t="s">
        <v>459</v>
      </c>
      <c r="D7" s="96" t="s">
        <v>460</v>
      </c>
      <c r="E7" s="96" t="s">
        <v>461</v>
      </c>
      <c r="F7" s="96" t="s">
        <v>464</v>
      </c>
      <c r="G7" s="96" t="s">
        <v>465</v>
      </c>
      <c r="H7" s="96" t="s">
        <v>467</v>
      </c>
      <c r="I7" s="96" t="s">
        <v>541</v>
      </c>
      <c r="J7" s="96" t="s">
        <v>470</v>
      </c>
      <c r="K7" s="96" t="s">
        <v>453</v>
      </c>
      <c r="L7" s="376" t="s">
        <v>454</v>
      </c>
      <c r="M7" s="376" t="s">
        <v>455</v>
      </c>
      <c r="N7" s="391" t="s">
        <v>486</v>
      </c>
      <c r="O7" s="393" t="s">
        <v>18</v>
      </c>
      <c r="P7" s="393" t="s">
        <v>19</v>
      </c>
      <c r="Q7" s="393" t="s">
        <v>20</v>
      </c>
      <c r="R7" s="394" t="s">
        <v>21</v>
      </c>
      <c r="S7" s="395" t="s">
        <v>22</v>
      </c>
      <c r="T7" s="396" t="s">
        <v>23</v>
      </c>
    </row>
    <row r="8" spans="1:20" s="231" customFormat="1" ht="18" customHeight="1">
      <c r="A8" s="67" t="s">
        <v>397</v>
      </c>
      <c r="B8" s="230"/>
      <c r="C8" s="235" t="s">
        <v>543</v>
      </c>
      <c r="D8" s="235" t="s">
        <v>481</v>
      </c>
      <c r="E8" s="235" t="s">
        <v>480</v>
      </c>
      <c r="F8" s="235" t="s">
        <v>479</v>
      </c>
      <c r="G8" s="235" t="s">
        <v>478</v>
      </c>
      <c r="H8" s="235" t="s">
        <v>490</v>
      </c>
      <c r="I8" s="235" t="s">
        <v>544</v>
      </c>
      <c r="J8" s="235" t="s">
        <v>473</v>
      </c>
      <c r="K8" s="235" t="s">
        <v>482</v>
      </c>
      <c r="L8" s="376"/>
      <c r="M8" s="376"/>
      <c r="N8" s="392"/>
      <c r="O8" s="393"/>
      <c r="P8" s="393"/>
      <c r="Q8" s="393"/>
      <c r="R8" s="394"/>
      <c r="S8" s="395"/>
      <c r="T8" s="396"/>
    </row>
    <row r="9" spans="1:20" s="233" customFormat="1" ht="11.4">
      <c r="A9" s="66" t="s">
        <v>484</v>
      </c>
      <c r="B9" s="232"/>
      <c r="C9" s="253">
        <v>2</v>
      </c>
      <c r="D9" s="253">
        <v>2</v>
      </c>
      <c r="E9" s="253">
        <v>2</v>
      </c>
      <c r="F9" s="245">
        <v>2.6</v>
      </c>
      <c r="G9" s="245">
        <v>5</v>
      </c>
      <c r="H9" s="253">
        <v>6.4</v>
      </c>
      <c r="I9" s="253">
        <v>14</v>
      </c>
      <c r="J9" s="253">
        <v>2.5</v>
      </c>
      <c r="K9" s="253">
        <v>1</v>
      </c>
      <c r="L9" s="376"/>
      <c r="M9" s="376"/>
      <c r="N9" s="252">
        <v>0.6</v>
      </c>
      <c r="O9" s="252">
        <v>0.5</v>
      </c>
      <c r="P9" s="252">
        <v>0.1</v>
      </c>
      <c r="Q9" s="252">
        <v>0.02</v>
      </c>
      <c r="R9" s="252">
        <v>2</v>
      </c>
      <c r="S9" s="252"/>
      <c r="T9" s="254">
        <v>0.5</v>
      </c>
    </row>
    <row r="10" spans="1:20" s="237" customFormat="1" ht="17.399999999999999" customHeight="1">
      <c r="A10" s="255" t="s">
        <v>472</v>
      </c>
      <c r="B10" s="242"/>
      <c r="C10" s="242">
        <v>2.5000000000000001E-2</v>
      </c>
      <c r="D10" s="242">
        <v>2.5000000000000001E-2</v>
      </c>
      <c r="E10" s="242">
        <v>2.5000000000000001E-2</v>
      </c>
      <c r="F10" s="242">
        <v>0.04</v>
      </c>
      <c r="G10" s="242">
        <v>1.4999999999999999E-2</v>
      </c>
      <c r="H10" s="242">
        <v>0.02</v>
      </c>
      <c r="I10" s="242">
        <v>0.02</v>
      </c>
      <c r="J10" s="242">
        <v>0.1</v>
      </c>
      <c r="K10" s="242">
        <v>0.03</v>
      </c>
      <c r="L10" s="242">
        <f>SUM(C10:K10)</f>
        <v>0.30000000000000004</v>
      </c>
      <c r="M10" s="257">
        <f>C10*C9+D10*D9+E10*E9+F10*F9+G10*G9+H10*H9+I10*I9+J10*J9+K10*K9</f>
        <v>1.0170000000000001</v>
      </c>
      <c r="N10" s="366" t="s">
        <v>507</v>
      </c>
      <c r="O10" s="367"/>
      <c r="P10" s="367"/>
      <c r="Q10" s="367"/>
      <c r="R10" s="368"/>
      <c r="S10" s="259"/>
      <c r="T10" s="267"/>
    </row>
    <row r="11" spans="1:20" s="121" customFormat="1" ht="13.2">
      <c r="A11" s="148" t="s">
        <v>491</v>
      </c>
      <c r="B11" s="215"/>
      <c r="C11" s="215">
        <f>C10*500</f>
        <v>12.5</v>
      </c>
      <c r="D11" s="215">
        <f t="shared" ref="D11:L11" si="0">D10*500</f>
        <v>12.5</v>
      </c>
      <c r="E11" s="215">
        <f t="shared" si="0"/>
        <v>12.5</v>
      </c>
      <c r="F11" s="215">
        <f t="shared" si="0"/>
        <v>20</v>
      </c>
      <c r="G11" s="215">
        <f t="shared" si="0"/>
        <v>7.5</v>
      </c>
      <c r="H11" s="215">
        <f t="shared" si="0"/>
        <v>10</v>
      </c>
      <c r="I11" s="215">
        <f t="shared" si="0"/>
        <v>10</v>
      </c>
      <c r="J11" s="215">
        <f t="shared" si="0"/>
        <v>50</v>
      </c>
      <c r="K11" s="215">
        <f t="shared" si="0"/>
        <v>15</v>
      </c>
      <c r="L11" s="215">
        <f t="shared" si="0"/>
        <v>150.00000000000003</v>
      </c>
      <c r="M11" s="87"/>
      <c r="N11" s="369"/>
      <c r="O11" s="370"/>
      <c r="P11" s="370"/>
      <c r="Q11" s="370"/>
      <c r="R11" s="371"/>
      <c r="S11" s="275"/>
      <c r="T11" s="276"/>
    </row>
    <row r="12" spans="1:20" s="237" customFormat="1" ht="17.399999999999999">
      <c r="A12" s="256" t="s">
        <v>474</v>
      </c>
      <c r="B12" s="236">
        <v>1</v>
      </c>
      <c r="C12" s="242">
        <f>B12/L10*C10</f>
        <v>8.3333333333333329E-2</v>
      </c>
      <c r="D12" s="242">
        <f>B12/L10*D10</f>
        <v>8.3333333333333329E-2</v>
      </c>
      <c r="E12" s="242">
        <f>B12/L10*E10</f>
        <v>8.3333333333333329E-2</v>
      </c>
      <c r="F12" s="242">
        <f>B12/L10*F10</f>
        <v>0.13333333333333333</v>
      </c>
      <c r="G12" s="242">
        <f>B12/L10*G10</f>
        <v>4.9999999999999996E-2</v>
      </c>
      <c r="H12" s="242">
        <f>B12/L10*H10</f>
        <v>6.6666666666666666E-2</v>
      </c>
      <c r="I12" s="242">
        <f>B12/L10*I10</f>
        <v>6.6666666666666666E-2</v>
      </c>
      <c r="J12" s="242">
        <f>B12/L10*J10</f>
        <v>0.33333333333333331</v>
      </c>
      <c r="K12" s="242">
        <f>B12/L10*K10</f>
        <v>9.9999999999999992E-2</v>
      </c>
      <c r="L12" s="242">
        <f>SUM(C12:K12)</f>
        <v>0.99999999999999989</v>
      </c>
      <c r="M12" s="257">
        <f>C12*C9+D12*D9+E12*E9+F12*F9+G12*G9+H12*H9+I12*I9+J12*J9+K12*K9</f>
        <v>3.39</v>
      </c>
      <c r="N12" s="372"/>
      <c r="O12" s="373"/>
      <c r="P12" s="373"/>
      <c r="Q12" s="373"/>
      <c r="R12" s="374"/>
      <c r="S12" s="259"/>
      <c r="T12" s="267"/>
    </row>
    <row r="13" spans="1:20" s="124" customFormat="1" ht="27.6" customHeight="1">
      <c r="A13" s="363" t="s">
        <v>546</v>
      </c>
      <c r="B13" s="364"/>
      <c r="C13" s="364"/>
      <c r="D13" s="364"/>
      <c r="E13" s="364"/>
      <c r="F13" s="364"/>
      <c r="G13" s="364"/>
      <c r="H13" s="364"/>
      <c r="I13" s="364"/>
      <c r="J13" s="364"/>
      <c r="K13" s="364"/>
      <c r="L13" s="364"/>
      <c r="M13" s="364"/>
      <c r="N13" s="364"/>
      <c r="O13" s="364"/>
      <c r="P13" s="364"/>
      <c r="Q13" s="364"/>
      <c r="R13" s="364"/>
      <c r="S13" s="364"/>
      <c r="T13" s="365"/>
    </row>
    <row r="14" spans="1:20" s="270" customFormat="1" ht="19.2" customHeight="1">
      <c r="A14" s="375" t="s">
        <v>506</v>
      </c>
      <c r="B14" s="376"/>
      <c r="C14" s="133">
        <v>0.17</v>
      </c>
      <c r="D14" s="133">
        <v>0.17</v>
      </c>
      <c r="E14" s="133">
        <v>0.17</v>
      </c>
      <c r="F14" s="133">
        <v>0.27</v>
      </c>
      <c r="G14" s="133">
        <v>0.1</v>
      </c>
      <c r="H14" s="133">
        <v>0.14000000000000001</v>
      </c>
      <c r="I14" s="133">
        <v>0.13</v>
      </c>
      <c r="J14" s="133">
        <v>0.67</v>
      </c>
      <c r="K14" s="133">
        <v>0.19999999999999998</v>
      </c>
      <c r="L14" s="133">
        <f>SUM(C14:K14)</f>
        <v>2.02</v>
      </c>
      <c r="M14" s="269">
        <f>C14*C9+D14*D9+E14*E9+F14*F9+G14*G9+H14*H9+I14*I9+J14*J9+K14*K9</f>
        <v>6.8130000000000006</v>
      </c>
      <c r="N14" s="269">
        <v>1</v>
      </c>
      <c r="O14" s="269">
        <v>0.5</v>
      </c>
      <c r="P14" s="269">
        <v>1</v>
      </c>
      <c r="Q14" s="269">
        <v>1</v>
      </c>
      <c r="R14" s="269">
        <v>1</v>
      </c>
      <c r="S14" s="269">
        <f>M14+N14*N9+O14*O9+P14*P9+Q14*Q9+R14*R9</f>
        <v>9.7829999999999995</v>
      </c>
      <c r="T14" s="262">
        <f>S14*T9+S14</f>
        <v>14.674499999999998</v>
      </c>
    </row>
    <row r="15" spans="1:20" s="272" customFormat="1" ht="19.2" customHeight="1">
      <c r="A15" s="255" t="s">
        <v>503</v>
      </c>
      <c r="B15" s="241">
        <v>2</v>
      </c>
      <c r="C15" s="241">
        <f>B15/L14*C14</f>
        <v>0.16831683168316833</v>
      </c>
      <c r="D15" s="241">
        <f>B15/L14*D14</f>
        <v>0.16831683168316833</v>
      </c>
      <c r="E15" s="241">
        <f>B15/L14*E14</f>
        <v>0.16831683168316833</v>
      </c>
      <c r="F15" s="241">
        <f>B15/L14*F14</f>
        <v>0.26732673267326734</v>
      </c>
      <c r="G15" s="241">
        <f>B15/L14*G14</f>
        <v>9.9009900990099015E-2</v>
      </c>
      <c r="H15" s="241">
        <f>B15/L14*H14</f>
        <v>0.13861386138613863</v>
      </c>
      <c r="I15" s="241">
        <f>B15/L14*I14</f>
        <v>0.12871287128712872</v>
      </c>
      <c r="J15" s="241">
        <f>B15/L14*J14</f>
        <v>0.6633663366336634</v>
      </c>
      <c r="K15" s="241">
        <f>B15/L14*K14</f>
        <v>0.198019801980198</v>
      </c>
      <c r="L15" s="241">
        <f>SUM(C15:K15)</f>
        <v>2.0000000000000004</v>
      </c>
      <c r="M15" s="257">
        <f>C15*C9+D15*D9+E15*E9+F15*F9+G15*G9+H15*H9+I15*I9+J15*J9+K15*K9</f>
        <v>6.7455445544554458</v>
      </c>
      <c r="N15" s="271">
        <f>L15/2*N14</f>
        <v>1.0000000000000002</v>
      </c>
      <c r="O15" s="271">
        <f>L15/2*O14</f>
        <v>0.50000000000000011</v>
      </c>
      <c r="P15" s="271">
        <f>L15/2*P14</f>
        <v>1.0000000000000002</v>
      </c>
      <c r="Q15" s="271">
        <f>L15/2*Q14</f>
        <v>1.0000000000000002</v>
      </c>
      <c r="R15" s="271">
        <f>L15/2*R14</f>
        <v>1.0000000000000002</v>
      </c>
      <c r="S15" s="257">
        <f>M15+N15*N9+O15*O9+P15*P9+Q15*Q9+R15*R9</f>
        <v>9.7155445544554446</v>
      </c>
      <c r="T15" s="264">
        <f>S15*T9+S15</f>
        <v>14.573316831683167</v>
      </c>
    </row>
    <row r="16" spans="1:20" s="273" customFormat="1" ht="27.6" customHeight="1">
      <c r="A16" s="375" t="s">
        <v>546</v>
      </c>
      <c r="B16" s="376"/>
      <c r="C16" s="376"/>
      <c r="D16" s="376"/>
      <c r="E16" s="376"/>
      <c r="F16" s="376"/>
      <c r="G16" s="376"/>
      <c r="H16" s="376"/>
      <c r="I16" s="376"/>
      <c r="J16" s="376"/>
      <c r="K16" s="376"/>
      <c r="L16" s="376"/>
      <c r="M16" s="376"/>
      <c r="N16" s="376"/>
      <c r="O16" s="376"/>
      <c r="P16" s="376"/>
      <c r="Q16" s="376"/>
      <c r="R16" s="376"/>
      <c r="S16" s="376"/>
      <c r="T16" s="377"/>
    </row>
    <row r="17" spans="1:20" s="268" customFormat="1" ht="19.2" customHeight="1">
      <c r="A17" s="375" t="s">
        <v>506</v>
      </c>
      <c r="B17" s="376"/>
      <c r="C17" s="133">
        <v>0.17</v>
      </c>
      <c r="D17" s="133">
        <v>0.17</v>
      </c>
      <c r="E17" s="133">
        <v>0.17</v>
      </c>
      <c r="F17" s="133">
        <v>0.27</v>
      </c>
      <c r="G17" s="133">
        <v>0.1</v>
      </c>
      <c r="H17" s="133">
        <v>0.14000000000000001</v>
      </c>
      <c r="I17" s="133">
        <v>0.13</v>
      </c>
      <c r="J17" s="133">
        <v>0.67</v>
      </c>
      <c r="K17" s="133">
        <v>0.19999999999999998</v>
      </c>
      <c r="L17" s="133">
        <f>SUM(C17:K17)</f>
        <v>2.02</v>
      </c>
      <c r="M17" s="269">
        <f>C17*C9+D17*D9+E17*E9+F17*F9+G17*G9+H17*H9+I17*I9+J17*J9+K17*K9</f>
        <v>6.8130000000000006</v>
      </c>
      <c r="N17" s="269">
        <v>1</v>
      </c>
      <c r="O17" s="269">
        <v>0.5</v>
      </c>
      <c r="P17" s="269">
        <v>1</v>
      </c>
      <c r="Q17" s="269">
        <v>1</v>
      </c>
      <c r="R17" s="269">
        <v>1</v>
      </c>
      <c r="S17" s="269">
        <f>M17+N17*N9+O17*O9+P17*P9+Q17*Q9+R17*R9</f>
        <v>9.7829999999999995</v>
      </c>
      <c r="T17" s="262">
        <f>S17*T9+S17</f>
        <v>14.674499999999998</v>
      </c>
    </row>
    <row r="18" spans="1:20" s="273" customFormat="1" ht="19.2" customHeight="1">
      <c r="A18" s="255" t="s">
        <v>503</v>
      </c>
      <c r="B18" s="260">
        <v>4</v>
      </c>
      <c r="C18" s="260">
        <f>B18/L17*C17</f>
        <v>0.33663366336633666</v>
      </c>
      <c r="D18" s="260">
        <f>B18/L17*D17</f>
        <v>0.33663366336633666</v>
      </c>
      <c r="E18" s="260">
        <f>B18/L17*E17</f>
        <v>0.33663366336633666</v>
      </c>
      <c r="F18" s="260">
        <f>B18/L17*F17</f>
        <v>0.53465346534653468</v>
      </c>
      <c r="G18" s="260">
        <f>B18/L17*G17</f>
        <v>0.19801980198019803</v>
      </c>
      <c r="H18" s="260">
        <f>B18/L17*H17</f>
        <v>0.27722772277227725</v>
      </c>
      <c r="I18" s="260">
        <f>B18/L17*I17</f>
        <v>0.25742574257425743</v>
      </c>
      <c r="J18" s="260">
        <f>B18/L17*J17</f>
        <v>1.3267326732673268</v>
      </c>
      <c r="K18" s="260">
        <f>B18/L17*K17</f>
        <v>0.396039603960396</v>
      </c>
      <c r="L18" s="260">
        <f>SUM(C18:K18)</f>
        <v>4.0000000000000009</v>
      </c>
      <c r="M18" s="257">
        <f>C18*C9+D18*D9+E18*E9+F18*F9+G18*G9+H18*H9+I18*I9+J18*J9+K18*K9</f>
        <v>13.491089108910892</v>
      </c>
      <c r="N18" s="274">
        <f>L18/2*N17</f>
        <v>2.0000000000000004</v>
      </c>
      <c r="O18" s="274">
        <f>L18/2*O17</f>
        <v>1.0000000000000002</v>
      </c>
      <c r="P18" s="274">
        <f>L18/2*P17</f>
        <v>2.0000000000000004</v>
      </c>
      <c r="Q18" s="274">
        <f>L18/2*Q17</f>
        <v>2.0000000000000004</v>
      </c>
      <c r="R18" s="274">
        <f>L18/2*R17</f>
        <v>2.0000000000000004</v>
      </c>
      <c r="S18" s="257">
        <f>M18+N18*N9+O18*O9+P18*P9+Q18*Q9+R18*R9</f>
        <v>19.431089108910889</v>
      </c>
      <c r="T18" s="264">
        <f>S18*T9+S18</f>
        <v>29.146633663366334</v>
      </c>
    </row>
    <row r="19" spans="1:20" s="273" customFormat="1" ht="27.6" customHeight="1">
      <c r="A19" s="375" t="s">
        <v>547</v>
      </c>
      <c r="B19" s="376"/>
      <c r="C19" s="376"/>
      <c r="D19" s="376"/>
      <c r="E19" s="376"/>
      <c r="F19" s="376"/>
      <c r="G19" s="376"/>
      <c r="H19" s="376"/>
      <c r="I19" s="376"/>
      <c r="J19" s="376"/>
      <c r="K19" s="376"/>
      <c r="L19" s="376"/>
      <c r="M19" s="376"/>
      <c r="N19" s="376"/>
      <c r="O19" s="376"/>
      <c r="P19" s="376"/>
      <c r="Q19" s="376"/>
      <c r="R19" s="376"/>
      <c r="S19" s="376"/>
      <c r="T19" s="377"/>
    </row>
    <row r="20" spans="1:20" s="268" customFormat="1" ht="19.2" customHeight="1">
      <c r="A20" s="375" t="s">
        <v>506</v>
      </c>
      <c r="B20" s="376"/>
      <c r="C20" s="133">
        <v>0.17</v>
      </c>
      <c r="D20" s="133">
        <v>0.17</v>
      </c>
      <c r="E20" s="133">
        <v>0.17</v>
      </c>
      <c r="F20" s="133">
        <v>0.27</v>
      </c>
      <c r="G20" s="133">
        <v>0.1</v>
      </c>
      <c r="H20" s="133">
        <v>0.14000000000000001</v>
      </c>
      <c r="I20" s="133">
        <v>0.13</v>
      </c>
      <c r="J20" s="133">
        <v>0.67</v>
      </c>
      <c r="K20" s="133">
        <v>0.19999999999999998</v>
      </c>
      <c r="L20" s="133">
        <f>SUM(C20:K20)</f>
        <v>2.02</v>
      </c>
      <c r="M20" s="269">
        <f>C20*C9+D20*D9+E20*E9+F20*F9+G20*G9+H20*H9+I20*I9+J20*J9+K20*K9</f>
        <v>6.8130000000000006</v>
      </c>
      <c r="N20" s="269">
        <v>1</v>
      </c>
      <c r="O20" s="269">
        <v>0.5</v>
      </c>
      <c r="P20" s="269">
        <v>1</v>
      </c>
      <c r="Q20" s="269">
        <v>1</v>
      </c>
      <c r="R20" s="269">
        <v>1</v>
      </c>
      <c r="S20" s="269">
        <f>M20+N20*N9+O20*O9+P20*P9+Q20*Q9+R20*R9</f>
        <v>9.7829999999999995</v>
      </c>
      <c r="T20" s="262">
        <f>S20*T9+S20</f>
        <v>14.674499999999998</v>
      </c>
    </row>
    <row r="21" spans="1:20" s="273" customFormat="1" ht="19.2" customHeight="1">
      <c r="A21" s="255" t="s">
        <v>503</v>
      </c>
      <c r="B21" s="260">
        <v>6</v>
      </c>
      <c r="C21" s="260">
        <f>B21/L20*C20</f>
        <v>0.50495049504950495</v>
      </c>
      <c r="D21" s="260">
        <f>B21/L20*D20</f>
        <v>0.50495049504950495</v>
      </c>
      <c r="E21" s="260">
        <f>B21/L20*E20</f>
        <v>0.50495049504950495</v>
      </c>
      <c r="F21" s="260">
        <f>B21/L20*F20</f>
        <v>0.80198019801980203</v>
      </c>
      <c r="G21" s="260">
        <f>B21/L20*G20</f>
        <v>0.29702970297029702</v>
      </c>
      <c r="H21" s="260">
        <f>B21/L20*H20</f>
        <v>0.41584158415841588</v>
      </c>
      <c r="I21" s="260">
        <f>B21/L20*I20</f>
        <v>0.38613861386138615</v>
      </c>
      <c r="J21" s="260">
        <f>B21/L20*J20</f>
        <v>1.9900990099009901</v>
      </c>
      <c r="K21" s="260">
        <f>B21/L20*K20</f>
        <v>0.59405940594059403</v>
      </c>
      <c r="L21" s="260">
        <f>SUM(C21:K21)</f>
        <v>5.9999999999999991</v>
      </c>
      <c r="M21" s="257">
        <f>C21*C9+D21*D9+E21*E9+F21*F9+G21*G9+H21*H9+I21*I9+J21*J9+K21*K9</f>
        <v>20.236633663366337</v>
      </c>
      <c r="N21" s="274">
        <f>L21/2*N20</f>
        <v>2.9999999999999996</v>
      </c>
      <c r="O21" s="274">
        <f>L21/2*O20</f>
        <v>1.4999999999999998</v>
      </c>
      <c r="P21" s="274">
        <f>L21/2*P20</f>
        <v>2.9999999999999996</v>
      </c>
      <c r="Q21" s="274">
        <f>L21/2*Q20</f>
        <v>2.9999999999999996</v>
      </c>
      <c r="R21" s="274">
        <f>L21/2*R20</f>
        <v>2.9999999999999996</v>
      </c>
      <c r="S21" s="257">
        <f>M21+N21*N9+O21*O9+P21*P9+Q21*Q9+R21*R9</f>
        <v>29.146633663366337</v>
      </c>
      <c r="T21" s="264">
        <f>S21*T9+S21</f>
        <v>43.719950495049503</v>
      </c>
    </row>
    <row r="22" spans="1:20" s="273" customFormat="1" ht="27.6" customHeight="1">
      <c r="A22" s="375" t="s">
        <v>548</v>
      </c>
      <c r="B22" s="376"/>
      <c r="C22" s="376"/>
      <c r="D22" s="376"/>
      <c r="E22" s="376"/>
      <c r="F22" s="376"/>
      <c r="G22" s="376"/>
      <c r="H22" s="376"/>
      <c r="I22" s="376"/>
      <c r="J22" s="376"/>
      <c r="K22" s="376"/>
      <c r="L22" s="376"/>
      <c r="M22" s="376"/>
      <c r="N22" s="376"/>
      <c r="O22" s="376"/>
      <c r="P22" s="376"/>
      <c r="Q22" s="376"/>
      <c r="R22" s="376"/>
      <c r="S22" s="376"/>
      <c r="T22" s="377"/>
    </row>
    <row r="23" spans="1:20" s="268" customFormat="1" ht="19.2" customHeight="1">
      <c r="A23" s="375" t="s">
        <v>506</v>
      </c>
      <c r="B23" s="376"/>
      <c r="C23" s="133">
        <v>0.17</v>
      </c>
      <c r="D23" s="133">
        <v>0.17</v>
      </c>
      <c r="E23" s="133">
        <v>0.17</v>
      </c>
      <c r="F23" s="133">
        <v>0.27</v>
      </c>
      <c r="G23" s="133">
        <v>0.1</v>
      </c>
      <c r="H23" s="133">
        <v>0.14000000000000001</v>
      </c>
      <c r="I23" s="133">
        <v>0.13</v>
      </c>
      <c r="J23" s="133">
        <v>0.67</v>
      </c>
      <c r="K23" s="133">
        <v>0.19999999999999998</v>
      </c>
      <c r="L23" s="133">
        <f>SUM(C23:K23)</f>
        <v>2.02</v>
      </c>
      <c r="M23" s="269">
        <f>C23*C9+D23*D9+E23*E9+F23*F9+G23*G9+H23*H9+I23*I9+J23*J9+K23*K9</f>
        <v>6.8130000000000006</v>
      </c>
      <c r="N23" s="269">
        <v>1</v>
      </c>
      <c r="O23" s="269">
        <v>0.5</v>
      </c>
      <c r="P23" s="269">
        <v>1</v>
      </c>
      <c r="Q23" s="269">
        <v>1</v>
      </c>
      <c r="R23" s="269">
        <v>1</v>
      </c>
      <c r="S23" s="269">
        <f>M23+N23*N9+O23*O9+P23*P9+Q23*Q9+R23*R9</f>
        <v>9.7829999999999995</v>
      </c>
      <c r="T23" s="262">
        <f>S23*T9+S23</f>
        <v>14.674499999999998</v>
      </c>
    </row>
    <row r="24" spans="1:20" s="273" customFormat="1" ht="19.2" customHeight="1">
      <c r="A24" s="255" t="s">
        <v>503</v>
      </c>
      <c r="B24" s="260">
        <v>8</v>
      </c>
      <c r="C24" s="260">
        <f>B24/L23*C23</f>
        <v>0.67326732673267331</v>
      </c>
      <c r="D24" s="260">
        <f>B24/L23*D23</f>
        <v>0.67326732673267331</v>
      </c>
      <c r="E24" s="260">
        <f>B24/L23*E23</f>
        <v>0.67326732673267331</v>
      </c>
      <c r="F24" s="260">
        <f>B24/L23*F23</f>
        <v>1.0693069306930694</v>
      </c>
      <c r="G24" s="260">
        <f>B24/L23*G23</f>
        <v>0.39603960396039606</v>
      </c>
      <c r="H24" s="260">
        <f>B24/L23*H23</f>
        <v>0.5544554455445545</v>
      </c>
      <c r="I24" s="260">
        <f>B24/L23*I23</f>
        <v>0.51485148514851486</v>
      </c>
      <c r="J24" s="260">
        <f>B24/L23*J23</f>
        <v>2.6534653465346536</v>
      </c>
      <c r="K24" s="260">
        <f>B24/L23*K23</f>
        <v>0.79207920792079201</v>
      </c>
      <c r="L24" s="260">
        <f>SUM(C24:K24)</f>
        <v>8.0000000000000018</v>
      </c>
      <c r="M24" s="257">
        <f>C24*C9+D24*D9+E24*E9+F24*F9+G24*G9+H24*H9+I24*I9+J24*J9+K24*K9</f>
        <v>26.982178217821783</v>
      </c>
      <c r="N24" s="274">
        <f>L24/2*N23</f>
        <v>4.0000000000000009</v>
      </c>
      <c r="O24" s="274">
        <f>L24/2*O23</f>
        <v>2.0000000000000004</v>
      </c>
      <c r="P24" s="274">
        <f>L24/2*P23</f>
        <v>4.0000000000000009</v>
      </c>
      <c r="Q24" s="274">
        <f>L24/2*Q23</f>
        <v>4.0000000000000009</v>
      </c>
      <c r="R24" s="274">
        <f>L24/2*R23</f>
        <v>4.0000000000000009</v>
      </c>
      <c r="S24" s="257">
        <f>M24+N24*N9+O24*O9+P24*P9+Q24*Q9+R24*R9</f>
        <v>38.862178217821779</v>
      </c>
      <c r="T24" s="264">
        <f>S24*T9+S24</f>
        <v>58.293267326732668</v>
      </c>
    </row>
    <row r="25" spans="1:20" s="273" customFormat="1" ht="27.6" customHeight="1">
      <c r="A25" s="375" t="s">
        <v>549</v>
      </c>
      <c r="B25" s="376"/>
      <c r="C25" s="376"/>
      <c r="D25" s="376"/>
      <c r="E25" s="376"/>
      <c r="F25" s="376"/>
      <c r="G25" s="376"/>
      <c r="H25" s="376"/>
      <c r="I25" s="376"/>
      <c r="J25" s="376"/>
      <c r="K25" s="376"/>
      <c r="L25" s="376"/>
      <c r="M25" s="376"/>
      <c r="N25" s="376"/>
      <c r="O25" s="376"/>
      <c r="P25" s="376"/>
      <c r="Q25" s="376"/>
      <c r="R25" s="376"/>
      <c r="S25" s="376"/>
      <c r="T25" s="377"/>
    </row>
    <row r="26" spans="1:20" s="277" customFormat="1" ht="17.399999999999999">
      <c r="A26" s="375" t="s">
        <v>506</v>
      </c>
      <c r="B26" s="376"/>
      <c r="C26" s="133">
        <v>0.17</v>
      </c>
      <c r="D26" s="133">
        <v>0.17</v>
      </c>
      <c r="E26" s="133">
        <v>0.17</v>
      </c>
      <c r="F26" s="133">
        <v>0.27</v>
      </c>
      <c r="G26" s="133">
        <v>0.1</v>
      </c>
      <c r="H26" s="133">
        <v>0.14000000000000001</v>
      </c>
      <c r="I26" s="133">
        <v>0.13</v>
      </c>
      <c r="J26" s="133">
        <v>0.67</v>
      </c>
      <c r="K26" s="133">
        <v>0.19999999999999998</v>
      </c>
      <c r="L26" s="133">
        <f>SUM(C26:K26)</f>
        <v>2.02</v>
      </c>
      <c r="M26" s="269">
        <f>C26*C9+D26*D9+E26*E9+F26*F9+G26*G9+H26*H9+I26*I9+J26*J9+K26*K9</f>
        <v>6.8130000000000006</v>
      </c>
      <c r="N26" s="269">
        <v>1</v>
      </c>
      <c r="O26" s="87">
        <v>0.5</v>
      </c>
      <c r="P26" s="87">
        <v>1</v>
      </c>
      <c r="Q26" s="87">
        <v>1</v>
      </c>
      <c r="R26" s="87">
        <v>1</v>
      </c>
      <c r="S26" s="269">
        <f>M26+N26*N9+O26*O9+P26*P9+Q26*Q9+R26*R9</f>
        <v>9.7829999999999995</v>
      </c>
      <c r="T26" s="263">
        <f>S26*T9+S26</f>
        <v>14.674499999999998</v>
      </c>
    </row>
    <row r="27" spans="1:20" s="273" customFormat="1" ht="18" thickBot="1">
      <c r="A27" s="278" t="s">
        <v>503</v>
      </c>
      <c r="B27" s="279">
        <v>10</v>
      </c>
      <c r="C27" s="279">
        <f>B27/L26*C26</f>
        <v>0.84158415841584167</v>
      </c>
      <c r="D27" s="279">
        <f>B27/L26*D26</f>
        <v>0.84158415841584167</v>
      </c>
      <c r="E27" s="279">
        <f>B27/L26*E26</f>
        <v>0.84158415841584167</v>
      </c>
      <c r="F27" s="279">
        <f>B27/L26*F26</f>
        <v>1.3366336633663367</v>
      </c>
      <c r="G27" s="279">
        <f>B27/L26*G26</f>
        <v>0.49504950495049505</v>
      </c>
      <c r="H27" s="279">
        <f>B27/L26*H26</f>
        <v>0.69306930693069313</v>
      </c>
      <c r="I27" s="279">
        <f>B27/L26*I26</f>
        <v>0.64356435643564358</v>
      </c>
      <c r="J27" s="279">
        <f>B27/L26*J26</f>
        <v>3.3168316831683171</v>
      </c>
      <c r="K27" s="279">
        <f>B27/L26*K26</f>
        <v>0.99009900990098998</v>
      </c>
      <c r="L27" s="279">
        <f>SUM(C27:K27)</f>
        <v>9.9999999999999982</v>
      </c>
      <c r="M27" s="258">
        <f>C27*C9+D27*D9+E27*E9+F27*F9+G27*G9+H27*H9+I27*I9+J27*J9+K27*K9</f>
        <v>33.727722772277232</v>
      </c>
      <c r="N27" s="280">
        <f>L27/2*N26</f>
        <v>4.9999999999999991</v>
      </c>
      <c r="O27" s="280">
        <f>L27/2*O26</f>
        <v>2.4999999999999996</v>
      </c>
      <c r="P27" s="280">
        <f>L27/2*P26</f>
        <v>4.9999999999999991</v>
      </c>
      <c r="Q27" s="280">
        <f>L27/2*Q26</f>
        <v>4.9999999999999991</v>
      </c>
      <c r="R27" s="280">
        <f>L27/2*R26</f>
        <v>4.9999999999999991</v>
      </c>
      <c r="S27" s="258">
        <f>M27+N27*N9+O27*O9+P27*P9+Q27*Q9+R27*R9</f>
        <v>48.577722772277234</v>
      </c>
      <c r="T27" s="265">
        <f>S27*T9+S27</f>
        <v>72.866584158415847</v>
      </c>
    </row>
    <row r="28" spans="1:20" ht="13.8">
      <c r="A28" s="362" t="s">
        <v>508</v>
      </c>
      <c r="B28" s="362"/>
      <c r="C28" s="362"/>
      <c r="D28" s="362"/>
      <c r="E28" s="362"/>
      <c r="F28" s="362"/>
      <c r="G28" s="362"/>
      <c r="H28" s="362"/>
      <c r="I28" s="362"/>
      <c r="J28" s="362"/>
      <c r="K28" s="362"/>
      <c r="L28" s="362"/>
      <c r="M28" s="362"/>
      <c r="N28" s="362"/>
      <c r="O28" s="362"/>
      <c r="P28" s="362"/>
      <c r="Q28" s="362"/>
      <c r="R28" s="362"/>
      <c r="S28" s="362"/>
      <c r="T28" s="362"/>
    </row>
  </sheetData>
  <mergeCells count="35">
    <mergeCell ref="Q7:Q8"/>
    <mergeCell ref="R7:R8"/>
    <mergeCell ref="S7:S8"/>
    <mergeCell ref="T7:T8"/>
    <mergeCell ref="A6:E6"/>
    <mergeCell ref="L7:L9"/>
    <mergeCell ref="M7:M9"/>
    <mergeCell ref="F6:G6"/>
    <mergeCell ref="H6:I6"/>
    <mergeCell ref="L6:M6"/>
    <mergeCell ref="A1:T1"/>
    <mergeCell ref="A16:T16"/>
    <mergeCell ref="A17:B17"/>
    <mergeCell ref="A19:T19"/>
    <mergeCell ref="O2:T2"/>
    <mergeCell ref="A2:N4"/>
    <mergeCell ref="N6:R6"/>
    <mergeCell ref="S6:T6"/>
    <mergeCell ref="Q3:R3"/>
    <mergeCell ref="O3:P3"/>
    <mergeCell ref="O4:P4"/>
    <mergeCell ref="Q4:R4"/>
    <mergeCell ref="A5:T5"/>
    <mergeCell ref="N7:N8"/>
    <mergeCell ref="O7:O8"/>
    <mergeCell ref="P7:P8"/>
    <mergeCell ref="A28:T28"/>
    <mergeCell ref="A13:T13"/>
    <mergeCell ref="N10:R12"/>
    <mergeCell ref="A20:B20"/>
    <mergeCell ref="A22:T22"/>
    <mergeCell ref="A23:B23"/>
    <mergeCell ref="A25:T25"/>
    <mergeCell ref="A26:B26"/>
    <mergeCell ref="A14:B14"/>
  </mergeCells>
  <phoneticPr fontId="40" type="noConversion"/>
  <printOptions horizontalCentered="1" verticalCentered="1"/>
  <pageMargins left="0.19685039370078741" right="0.19685039370078741" top="0.19685039370078741" bottom="0.19685039370078741" header="0.31496062992125984" footer="0.31496062992125984"/>
  <pageSetup paperSize="9" scale="7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workbookViewId="0">
      <selection activeCell="C21" sqref="C21"/>
    </sheetView>
  </sheetViews>
  <sheetFormatPr defaultRowHeight="13.8"/>
  <cols>
    <col min="1" max="1" width="15.33203125" style="284"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50" t="s">
        <v>508</v>
      </c>
      <c r="B1" s="350"/>
      <c r="C1" s="350"/>
      <c r="D1" s="350"/>
      <c r="E1" s="350"/>
      <c r="F1" s="350"/>
      <c r="G1" s="350"/>
      <c r="H1" s="350"/>
      <c r="I1" s="350"/>
      <c r="J1" s="350"/>
      <c r="K1" s="350"/>
      <c r="L1" s="350"/>
      <c r="M1" s="350"/>
      <c r="N1" s="350"/>
      <c r="O1" s="350"/>
      <c r="P1" s="350"/>
      <c r="Q1" s="246"/>
      <c r="R1" s="246"/>
      <c r="S1" s="246"/>
      <c r="T1" s="246"/>
      <c r="U1" s="246"/>
    </row>
    <row r="2" spans="1:21" customFormat="1" ht="30.6" customHeight="1" thickBot="1">
      <c r="A2" s="351" t="s">
        <v>532</v>
      </c>
      <c r="B2" s="352"/>
      <c r="C2" s="352"/>
      <c r="D2" s="352"/>
      <c r="E2" s="352"/>
      <c r="F2" s="352"/>
      <c r="G2" s="352"/>
      <c r="H2" s="352"/>
      <c r="I2" s="352"/>
      <c r="J2" s="352"/>
      <c r="K2" s="352"/>
      <c r="L2" s="352"/>
      <c r="M2" s="352"/>
      <c r="N2" s="352"/>
      <c r="O2" s="352"/>
      <c r="P2" s="353"/>
      <c r="Q2" s="225"/>
      <c r="R2" s="225"/>
      <c r="S2" s="225"/>
      <c r="T2" s="225"/>
      <c r="U2" s="225"/>
    </row>
    <row r="3" spans="1:21" s="250" customFormat="1" ht="72.599999999999994" customHeight="1" thickBot="1">
      <c r="A3" s="354" t="s">
        <v>518</v>
      </c>
      <c r="B3" s="355"/>
      <c r="C3" s="355"/>
      <c r="D3" s="355"/>
      <c r="E3" s="355"/>
      <c r="F3" s="355"/>
      <c r="G3" s="355"/>
      <c r="H3" s="355"/>
      <c r="I3" s="355"/>
      <c r="J3" s="355"/>
      <c r="K3" s="355"/>
      <c r="L3" s="355"/>
      <c r="M3" s="355"/>
      <c r="N3" s="355"/>
      <c r="O3" s="355"/>
      <c r="P3" s="356"/>
      <c r="Q3" s="249"/>
      <c r="R3" s="249"/>
      <c r="S3" s="249"/>
      <c r="T3" s="249"/>
      <c r="U3" s="249"/>
    </row>
    <row r="4" spans="1:21" customFormat="1">
      <c r="A4" s="342" t="s">
        <v>501</v>
      </c>
      <c r="B4" s="343"/>
      <c r="C4" s="343"/>
      <c r="D4" s="343"/>
      <c r="E4" s="343"/>
      <c r="F4" s="343"/>
      <c r="G4" s="343"/>
      <c r="H4" s="343"/>
      <c r="I4" s="343"/>
      <c r="J4" s="343"/>
      <c r="K4" s="343"/>
      <c r="L4" s="343"/>
      <c r="M4" s="343"/>
      <c r="N4" s="343"/>
      <c r="O4" s="343"/>
      <c r="P4" s="344"/>
      <c r="Q4" s="246"/>
      <c r="R4" s="246"/>
      <c r="S4" s="246"/>
      <c r="T4" s="246"/>
      <c r="U4" s="246"/>
    </row>
    <row r="5" spans="1:21" s="93" customFormat="1" ht="31.2" customHeight="1">
      <c r="A5" s="345" t="s">
        <v>510</v>
      </c>
      <c r="B5" s="346"/>
      <c r="C5" s="346"/>
      <c r="D5" s="346"/>
      <c r="E5" s="346"/>
      <c r="F5" s="346"/>
      <c r="G5" s="346"/>
      <c r="H5" s="346"/>
      <c r="I5" s="346"/>
      <c r="J5" s="346"/>
      <c r="K5" s="346"/>
      <c r="L5" s="346"/>
      <c r="M5" s="346"/>
      <c r="N5" s="346"/>
      <c r="O5" s="346"/>
      <c r="P5" s="347"/>
      <c r="Q5" s="225"/>
      <c r="R5" s="225"/>
      <c r="S5" s="225"/>
      <c r="T5" s="225"/>
      <c r="U5" s="225"/>
    </row>
    <row r="6" spans="1:21" customFormat="1" ht="15.6">
      <c r="A6" s="151" t="s">
        <v>493</v>
      </c>
      <c r="B6" s="96"/>
      <c r="C6" s="96" t="s">
        <v>226</v>
      </c>
      <c r="D6" s="96" t="s">
        <v>489</v>
      </c>
      <c r="E6" s="96" t="s">
        <v>488</v>
      </c>
      <c r="F6" s="96" t="s">
        <v>100</v>
      </c>
      <c r="G6" s="96" t="s">
        <v>101</v>
      </c>
      <c r="H6" s="96" t="s">
        <v>99</v>
      </c>
      <c r="I6" s="96" t="s">
        <v>492</v>
      </c>
      <c r="J6" s="96" t="s">
        <v>453</v>
      </c>
      <c r="K6" s="96" t="s">
        <v>454</v>
      </c>
      <c r="L6" s="96" t="s">
        <v>445</v>
      </c>
      <c r="M6" s="98" t="s">
        <v>500</v>
      </c>
      <c r="N6" s="98" t="s">
        <v>499</v>
      </c>
      <c r="O6" s="357" t="s">
        <v>497</v>
      </c>
      <c r="P6" s="358"/>
      <c r="Q6" s="243"/>
      <c r="R6" s="243"/>
      <c r="S6" s="243"/>
      <c r="T6" s="243"/>
      <c r="U6" s="243"/>
    </row>
    <row r="7" spans="1:21" customFormat="1">
      <c r="A7" s="238" t="s">
        <v>455</v>
      </c>
      <c r="B7" s="228"/>
      <c r="C7" s="245">
        <v>2</v>
      </c>
      <c r="D7" s="245">
        <v>2</v>
      </c>
      <c r="E7" s="245">
        <v>2</v>
      </c>
      <c r="F7" s="245">
        <v>0.6</v>
      </c>
      <c r="G7" s="245">
        <v>1.8</v>
      </c>
      <c r="H7" s="245">
        <v>1</v>
      </c>
      <c r="I7" s="245">
        <v>1</v>
      </c>
      <c r="J7" s="89">
        <v>0.1</v>
      </c>
      <c r="K7" s="89"/>
      <c r="L7" s="89"/>
      <c r="M7" s="89"/>
      <c r="N7" s="89">
        <v>0.22500000000000001</v>
      </c>
      <c r="O7" s="357"/>
      <c r="P7" s="358"/>
      <c r="Q7" s="229"/>
      <c r="R7" s="229"/>
      <c r="S7" s="229"/>
      <c r="T7" s="229"/>
      <c r="U7" s="229"/>
    </row>
    <row r="8" spans="1:21" customFormat="1" ht="15.6">
      <c r="A8" s="238" t="s">
        <v>456</v>
      </c>
      <c r="B8" s="30"/>
      <c r="C8" s="131">
        <v>0.2</v>
      </c>
      <c r="D8" s="132">
        <v>0.2</v>
      </c>
      <c r="E8" s="132">
        <v>0.2</v>
      </c>
      <c r="F8" s="132">
        <v>0.2</v>
      </c>
      <c r="G8" s="214">
        <v>1</v>
      </c>
      <c r="H8" s="132">
        <v>0.3</v>
      </c>
      <c r="I8" s="131">
        <v>0.4</v>
      </c>
      <c r="J8" s="214">
        <v>0.5</v>
      </c>
      <c r="K8" s="30">
        <f>SUM(C8:J8)</f>
        <v>3</v>
      </c>
      <c r="L8" s="244">
        <f>C8*C7+D8*D7+G8*G7+F8*F7+E8*E7+H8*H7+I8*I7+J8*J7</f>
        <v>3.8699999999999997</v>
      </c>
      <c r="M8" s="89">
        <f>L8+0.63</f>
        <v>4.5</v>
      </c>
      <c r="N8" s="89">
        <f>M8*N7+M8</f>
        <v>5.5125000000000002</v>
      </c>
      <c r="O8" s="357"/>
      <c r="P8" s="358"/>
      <c r="Q8" s="229"/>
      <c r="R8" s="229"/>
      <c r="S8" s="229"/>
      <c r="T8" s="229"/>
      <c r="U8" s="229"/>
    </row>
    <row r="9" spans="1:21" customFormat="1" ht="15.6">
      <c r="A9" s="238" t="s">
        <v>498</v>
      </c>
      <c r="B9" s="30">
        <v>60</v>
      </c>
      <c r="C9" s="131">
        <f>B9/K8*C8</f>
        <v>4</v>
      </c>
      <c r="D9" s="131">
        <f>B9/K8*D8</f>
        <v>4</v>
      </c>
      <c r="E9" s="131">
        <f>B9/K8*E8</f>
        <v>4</v>
      </c>
      <c r="F9" s="131">
        <f>B9/K8*F8</f>
        <v>4</v>
      </c>
      <c r="G9" s="131">
        <f>B9/K8*G8</f>
        <v>20</v>
      </c>
      <c r="H9" s="131">
        <f>B9/K8*H8</f>
        <v>6</v>
      </c>
      <c r="I9" s="131">
        <f>B9/K8*I8</f>
        <v>8</v>
      </c>
      <c r="J9" s="131">
        <f>B9/K8*J8</f>
        <v>10</v>
      </c>
      <c r="K9" s="214">
        <f>SUM(C9:J9)</f>
        <v>60</v>
      </c>
      <c r="L9" s="244">
        <f>C9*C7+D9*D7+G9*G7+F9*F7+E9*E7+H9*H7+I9*I7+J9*J7</f>
        <v>77.400000000000006</v>
      </c>
      <c r="M9" s="89">
        <f>B9/K8*M8</f>
        <v>90</v>
      </c>
      <c r="N9" s="228">
        <f>M9*N7+M9</f>
        <v>110.25</v>
      </c>
      <c r="O9" s="357"/>
      <c r="P9" s="358"/>
      <c r="Q9" s="229"/>
      <c r="R9" s="229"/>
      <c r="S9" s="229"/>
      <c r="T9" s="229"/>
      <c r="U9" s="229"/>
    </row>
    <row r="10" spans="1:21" customFormat="1" ht="14.4" thickBot="1">
      <c r="A10" s="359" t="s">
        <v>501</v>
      </c>
      <c r="B10" s="360"/>
      <c r="C10" s="360"/>
      <c r="D10" s="360"/>
      <c r="E10" s="360"/>
      <c r="F10" s="360"/>
      <c r="G10" s="360"/>
      <c r="H10" s="360"/>
      <c r="I10" s="360"/>
      <c r="J10" s="360"/>
      <c r="K10" s="360"/>
      <c r="L10" s="360"/>
      <c r="M10" s="360"/>
      <c r="N10" s="360"/>
      <c r="O10" s="360"/>
      <c r="P10" s="361"/>
      <c r="Q10" s="227"/>
      <c r="R10" s="227"/>
      <c r="S10" s="227"/>
      <c r="T10" s="227"/>
      <c r="U10" s="227"/>
    </row>
    <row r="11" spans="1:21" customFormat="1" ht="14.4" thickBot="1">
      <c r="A11" s="341" t="s">
        <v>105</v>
      </c>
      <c r="B11" s="341"/>
      <c r="C11" s="341"/>
      <c r="D11" s="341"/>
      <c r="E11" s="341"/>
      <c r="F11" s="341"/>
      <c r="G11" s="341"/>
      <c r="H11" s="341"/>
      <c r="I11" s="341"/>
      <c r="J11" s="341"/>
      <c r="K11" s="341"/>
      <c r="L11" s="341"/>
      <c r="M11" s="341"/>
      <c r="N11" s="341"/>
      <c r="O11" s="341"/>
      <c r="P11" s="341"/>
      <c r="Q11" s="227"/>
      <c r="R11" s="227"/>
      <c r="S11" s="227"/>
      <c r="T11" s="227"/>
      <c r="U11" s="227"/>
    </row>
    <row r="12" spans="1:21" customFormat="1">
      <c r="A12" s="342" t="s">
        <v>501</v>
      </c>
      <c r="B12" s="343"/>
      <c r="C12" s="343"/>
      <c r="D12" s="343"/>
      <c r="E12" s="343"/>
      <c r="F12" s="343"/>
      <c r="G12" s="343"/>
      <c r="H12" s="343"/>
      <c r="I12" s="343"/>
      <c r="J12" s="343"/>
      <c r="K12" s="343"/>
      <c r="L12" s="343"/>
      <c r="M12" s="343"/>
      <c r="N12" s="343"/>
      <c r="O12" s="343"/>
      <c r="P12" s="344"/>
      <c r="Q12" s="246"/>
      <c r="R12" s="246"/>
      <c r="S12" s="246"/>
      <c r="T12" s="246"/>
      <c r="U12" s="246"/>
    </row>
    <row r="13" spans="1:21" customFormat="1" ht="34.200000000000003">
      <c r="A13" s="345" t="s">
        <v>533</v>
      </c>
      <c r="B13" s="346"/>
      <c r="C13" s="346"/>
      <c r="D13" s="346"/>
      <c r="E13" s="346"/>
      <c r="F13" s="346"/>
      <c r="G13" s="346"/>
      <c r="H13" s="346"/>
      <c r="I13" s="346"/>
      <c r="J13" s="346"/>
      <c r="K13" s="346"/>
      <c r="L13" s="346"/>
      <c r="M13" s="346"/>
      <c r="N13" s="346"/>
      <c r="O13" s="346"/>
      <c r="P13" s="347"/>
      <c r="Q13" s="225"/>
      <c r="R13" s="225"/>
      <c r="S13" s="225"/>
      <c r="T13" s="225"/>
      <c r="U13" s="225"/>
    </row>
    <row r="14" spans="1:21" customFormat="1">
      <c r="A14" s="238" t="s">
        <v>5</v>
      </c>
      <c r="B14" s="348" t="s">
        <v>514</v>
      </c>
      <c r="C14" s="348"/>
      <c r="D14" s="348"/>
      <c r="E14" s="348"/>
      <c r="F14" s="348"/>
      <c r="G14" s="348"/>
      <c r="H14" s="348"/>
      <c r="I14" s="348"/>
      <c r="J14" s="348"/>
      <c r="K14" s="348"/>
      <c r="L14" s="348"/>
      <c r="M14" s="348"/>
      <c r="N14" s="348"/>
      <c r="O14" s="348"/>
      <c r="P14" s="349"/>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17" t="s">
        <v>103</v>
      </c>
      <c r="B16" s="217" t="s">
        <v>25</v>
      </c>
      <c r="C16" s="217">
        <v>1.3</v>
      </c>
      <c r="D16" s="217">
        <v>2.1</v>
      </c>
      <c r="E16" s="217">
        <v>1.1000000000000001</v>
      </c>
      <c r="F16" s="217">
        <v>1</v>
      </c>
      <c r="G16" s="217">
        <v>1.3</v>
      </c>
      <c r="H16" s="218"/>
      <c r="I16" s="218"/>
      <c r="J16" s="217">
        <v>1.2</v>
      </c>
      <c r="K16" s="217">
        <v>0.5</v>
      </c>
      <c r="L16" s="217">
        <v>10</v>
      </c>
      <c r="M16" s="217">
        <v>0.8</v>
      </c>
      <c r="N16" s="217">
        <v>5</v>
      </c>
      <c r="O16" s="219"/>
      <c r="P16" s="247">
        <v>0.1</v>
      </c>
      <c r="Q16" s="56"/>
      <c r="R16" s="56"/>
      <c r="S16" s="56"/>
      <c r="T16" s="56"/>
      <c r="U16" s="56"/>
    </row>
    <row r="17" spans="1:21" customFormat="1" ht="15.6">
      <c r="A17" s="317"/>
      <c r="B17" s="131" t="s">
        <v>26</v>
      </c>
      <c r="C17" s="131">
        <v>65</v>
      </c>
      <c r="D17" s="131">
        <v>23</v>
      </c>
      <c r="E17" s="131">
        <v>8.5</v>
      </c>
      <c r="F17" s="131">
        <v>0.5</v>
      </c>
      <c r="G17" s="131">
        <v>3</v>
      </c>
      <c r="H17" s="137">
        <f>SUM(C17:G17)</f>
        <v>100</v>
      </c>
      <c r="I17" s="221">
        <f>C17*C16+D17*D16+E17*E16+F17*F16+G16*G17</f>
        <v>146.55000000000001</v>
      </c>
      <c r="J17" s="222">
        <v>1.25</v>
      </c>
      <c r="K17" s="222">
        <v>7</v>
      </c>
      <c r="L17" s="222">
        <v>1</v>
      </c>
      <c r="M17" s="222">
        <v>1.3</v>
      </c>
      <c r="N17" s="222">
        <v>1</v>
      </c>
      <c r="O17" s="223">
        <f>I17+J17*J16+K17*K16+L17*L16+M17*M16+N17*N16</f>
        <v>167.59</v>
      </c>
      <c r="P17" s="248">
        <f>O17*P16+O17</f>
        <v>184.34899999999999</v>
      </c>
      <c r="Q17" s="56"/>
      <c r="R17" s="56"/>
      <c r="S17" s="56"/>
      <c r="T17" s="56"/>
      <c r="U17" s="56"/>
    </row>
    <row r="18" spans="1:21" s="95" customFormat="1" ht="17.399999999999999">
      <c r="A18" s="148" t="s">
        <v>27</v>
      </c>
      <c r="B18" s="133">
        <v>100</v>
      </c>
      <c r="C18" s="133">
        <f>B18/100*C17</f>
        <v>65</v>
      </c>
      <c r="D18" s="133">
        <f>B18/100*D17</f>
        <v>23</v>
      </c>
      <c r="E18" s="133">
        <f>B18/100*E17</f>
        <v>8.5</v>
      </c>
      <c r="F18" s="133">
        <f>B18/100*F17</f>
        <v>0.5</v>
      </c>
      <c r="G18" s="133">
        <f>B18/100*G17</f>
        <v>3</v>
      </c>
      <c r="H18" s="281">
        <f>SUM(C18:G18)</f>
        <v>100</v>
      </c>
      <c r="I18" s="221">
        <f>C18*C16+D18*D16+E18*E16+F18*F16+G16*G18</f>
        <v>146.55000000000001</v>
      </c>
      <c r="J18" s="222">
        <f>B18/100*J17</f>
        <v>1.25</v>
      </c>
      <c r="K18" s="222">
        <f>B18/100*K17</f>
        <v>7</v>
      </c>
      <c r="L18" s="222">
        <f>B18/100*L17</f>
        <v>1</v>
      </c>
      <c r="M18" s="222">
        <f>B18/100*M17</f>
        <v>1.3</v>
      </c>
      <c r="N18" s="222">
        <f>B18/100*N17</f>
        <v>1</v>
      </c>
      <c r="O18" s="223">
        <f>I18+J18*J16+K18*K16+L18*L16+M18*M16+N18*N16</f>
        <v>167.59</v>
      </c>
      <c r="P18" s="282">
        <f>O18*P16+O18</f>
        <v>184.34899999999999</v>
      </c>
      <c r="Q18" s="283"/>
      <c r="R18" s="283"/>
      <c r="S18" s="283"/>
      <c r="T18" s="283"/>
      <c r="U18" s="283"/>
    </row>
    <row r="19" spans="1:21" s="95" customFormat="1" ht="17.399999999999999">
      <c r="A19" s="148" t="s">
        <v>494</v>
      </c>
      <c r="B19" s="133"/>
      <c r="C19" s="133"/>
      <c r="D19" s="133">
        <v>35.5</v>
      </c>
      <c r="E19" s="133">
        <v>13.1</v>
      </c>
      <c r="F19" s="133">
        <v>0.8</v>
      </c>
      <c r="G19" s="133">
        <v>4.5999999999999996</v>
      </c>
      <c r="H19" s="281">
        <f>SUM(D19:G19)</f>
        <v>54</v>
      </c>
      <c r="I19" s="221">
        <f>C19*C16+D19*D16+E19*E16+F19*F16+G16*G19</f>
        <v>95.74</v>
      </c>
      <c r="J19" s="222">
        <f>H19/100*J17</f>
        <v>0.67500000000000004</v>
      </c>
      <c r="K19" s="222">
        <f>H19/100*K17</f>
        <v>3.7800000000000002</v>
      </c>
      <c r="L19" s="222">
        <f>H19/100*L17</f>
        <v>0.54</v>
      </c>
      <c r="M19" s="222">
        <f>H19/100*M17</f>
        <v>0.70200000000000007</v>
      </c>
      <c r="N19" s="222">
        <f>H19/100*N17</f>
        <v>0.54</v>
      </c>
      <c r="O19" s="223">
        <f>I19+J19*J16+K19*K16+L19*L16+M19*M16+N19*N16</f>
        <v>107.1016</v>
      </c>
      <c r="P19" s="282">
        <f>O19*P16+O19</f>
        <v>117.81176000000001</v>
      </c>
      <c r="Q19" s="283"/>
      <c r="R19" s="283"/>
      <c r="S19" s="283"/>
      <c r="T19" s="283"/>
      <c r="U19" s="283"/>
    </row>
    <row r="20" spans="1:21" s="95" customFormat="1" ht="17.399999999999999">
      <c r="A20" s="148" t="s">
        <v>512</v>
      </c>
      <c r="B20" s="133">
        <v>600</v>
      </c>
      <c r="C20" s="133"/>
      <c r="D20" s="285">
        <f>B20/H19*D19</f>
        <v>394.44444444444446</v>
      </c>
      <c r="E20" s="285">
        <f>B20/H19*E19</f>
        <v>145.55555555555554</v>
      </c>
      <c r="F20" s="285">
        <f>B20/H19*F19</f>
        <v>8.8888888888888893</v>
      </c>
      <c r="G20" s="285">
        <f>B20/H19*G19</f>
        <v>51.111111111111107</v>
      </c>
      <c r="H20" s="281">
        <f>SUM(D20:G20)</f>
        <v>600</v>
      </c>
      <c r="I20" s="221">
        <f>D20*D16+E20*E16+F20*F16+G20*G16</f>
        <v>1063.7777777777778</v>
      </c>
      <c r="J20" s="222">
        <f>B20/100*J17</f>
        <v>7.5</v>
      </c>
      <c r="K20" s="222">
        <f>B20/100*K17</f>
        <v>42</v>
      </c>
      <c r="L20" s="222">
        <f>B20/100*L17</f>
        <v>6</v>
      </c>
      <c r="M20" s="222">
        <f>B20/100*M17</f>
        <v>7.8000000000000007</v>
      </c>
      <c r="N20" s="222">
        <f>B20/100*N17</f>
        <v>6</v>
      </c>
      <c r="O20" s="223">
        <f>I20+J20*J16+K20*K16+L20*L16+M20*M16+N20*N16</f>
        <v>1190.0177777777778</v>
      </c>
      <c r="P20" s="282">
        <f>O20*P16+O20</f>
        <v>1309.0195555555556</v>
      </c>
      <c r="Q20" s="283"/>
      <c r="R20" s="283"/>
      <c r="S20" s="283"/>
      <c r="T20" s="283"/>
      <c r="U20" s="283"/>
    </row>
    <row r="21" spans="1:21" customFormat="1" ht="17.399999999999999">
      <c r="A21" s="148" t="s">
        <v>511</v>
      </c>
      <c r="B21" s="133">
        <v>556</v>
      </c>
      <c r="C21" s="133">
        <f>B21</f>
        <v>556</v>
      </c>
      <c r="D21" s="224" t="s">
        <v>496</v>
      </c>
      <c r="E21" s="133">
        <f>B21/100*54</f>
        <v>300.23999999999995</v>
      </c>
      <c r="F21" s="133" t="s">
        <v>32</v>
      </c>
      <c r="G21" s="234" t="s">
        <v>551</v>
      </c>
      <c r="H21" s="138">
        <f>E21+C21</f>
        <v>856.24</v>
      </c>
      <c r="I21" s="221">
        <f>C21*C16+E21*(I19/H19)</f>
        <v>1255.1143999999999</v>
      </c>
      <c r="J21" s="222">
        <f>(C21+E21)/80</f>
        <v>10.702999999999999</v>
      </c>
      <c r="K21" s="222">
        <f>(C21+E21)/100*7</f>
        <v>59.936800000000005</v>
      </c>
      <c r="L21" s="222">
        <f>(C21+E21)/100</f>
        <v>8.5624000000000002</v>
      </c>
      <c r="M21" s="222">
        <f>(C21+E21)/100</f>
        <v>8.5624000000000002</v>
      </c>
      <c r="N21" s="222">
        <f>(C21+E21)/100</f>
        <v>8.5624000000000002</v>
      </c>
      <c r="O21" s="223">
        <f>C21*C16+E21*(I19/H19)+J21*J16+K21*K16+L21*L16+M21*M16+N21*N16</f>
        <v>1433.2123199999999</v>
      </c>
      <c r="P21" s="111">
        <f>O21*P16+O21</f>
        <v>1576.5335519999999</v>
      </c>
      <c r="Q21" s="56"/>
      <c r="R21" s="56"/>
      <c r="S21" s="56"/>
      <c r="T21" s="56"/>
      <c r="U21" s="56"/>
    </row>
    <row r="22" spans="1:21" customFormat="1" ht="17.399999999999999">
      <c r="A22" s="148" t="s">
        <v>495</v>
      </c>
      <c r="B22" s="133">
        <f>E21</f>
        <v>300.23999999999995</v>
      </c>
      <c r="C22" s="234"/>
      <c r="D22" s="234">
        <f>B22/54*D19</f>
        <v>197.37999999999997</v>
      </c>
      <c r="E22" s="234">
        <f>B22/54*E19</f>
        <v>72.835999999999984</v>
      </c>
      <c r="F22" s="234">
        <f>B22/54*F19</f>
        <v>4.4479999999999995</v>
      </c>
      <c r="G22" s="234">
        <f>B22/54*G19</f>
        <v>25.575999999999993</v>
      </c>
      <c r="H22" s="138">
        <f>SUM(D22:G22)</f>
        <v>300.2399999999999</v>
      </c>
      <c r="I22" s="221">
        <f>C22*C16+D22*D16+E22*E16+F22*F16+G16*G22</f>
        <v>532.31439999999986</v>
      </c>
      <c r="J22" s="222">
        <v>1.25</v>
      </c>
      <c r="K22" s="222">
        <v>7</v>
      </c>
      <c r="L22" s="222">
        <v>1</v>
      </c>
      <c r="M22" s="222">
        <v>1.3</v>
      </c>
      <c r="N22" s="222">
        <v>1</v>
      </c>
      <c r="O22" s="223">
        <f>I22+J22*J16+K22*K16+L22*L16+M22*M16+N22*N16</f>
        <v>553.35439999999983</v>
      </c>
      <c r="P22" s="111">
        <f>O22*P16+O22</f>
        <v>608.68983999999978</v>
      </c>
      <c r="Q22" s="56"/>
      <c r="R22" s="56"/>
      <c r="S22" s="56"/>
      <c r="T22" s="56"/>
      <c r="U22" s="56"/>
    </row>
    <row r="23" spans="1:21" customFormat="1" ht="14.4" thickBot="1">
      <c r="A23" s="311" t="s">
        <v>501</v>
      </c>
      <c r="B23" s="308"/>
      <c r="C23" s="308"/>
      <c r="D23" s="308"/>
      <c r="E23" s="308"/>
      <c r="F23" s="308"/>
      <c r="G23" s="308"/>
      <c r="H23" s="308"/>
      <c r="I23" s="308"/>
      <c r="J23" s="308"/>
      <c r="K23" s="308"/>
      <c r="L23" s="308"/>
      <c r="M23" s="308"/>
      <c r="N23" s="308"/>
      <c r="O23" s="308"/>
      <c r="P23" s="309"/>
      <c r="Q23" s="227"/>
      <c r="R23" s="227"/>
      <c r="S23" s="227"/>
      <c r="T23" s="227"/>
      <c r="U23" s="227"/>
    </row>
    <row r="24" spans="1:21" customFormat="1" ht="14.4" thickBot="1">
      <c r="A24" s="341" t="s">
        <v>105</v>
      </c>
      <c r="B24" s="341"/>
      <c r="C24" s="341"/>
      <c r="D24" s="341"/>
      <c r="E24" s="341"/>
      <c r="F24" s="341"/>
      <c r="G24" s="341"/>
      <c r="H24" s="341"/>
      <c r="I24" s="341"/>
      <c r="J24" s="341"/>
      <c r="K24" s="341"/>
      <c r="L24" s="341"/>
      <c r="M24" s="341"/>
      <c r="N24" s="341"/>
      <c r="O24" s="341"/>
      <c r="P24" s="341"/>
      <c r="Q24" s="227"/>
      <c r="R24" s="227"/>
      <c r="S24" s="227"/>
      <c r="T24" s="227"/>
      <c r="U24" s="227"/>
    </row>
    <row r="25" spans="1:21">
      <c r="A25" s="342" t="s">
        <v>501</v>
      </c>
      <c r="B25" s="343"/>
      <c r="C25" s="343"/>
      <c r="D25" s="343"/>
      <c r="E25" s="343"/>
      <c r="F25" s="343"/>
      <c r="G25" s="343"/>
      <c r="H25" s="343"/>
      <c r="I25" s="343"/>
      <c r="J25" s="343"/>
      <c r="K25" s="343"/>
      <c r="L25" s="343"/>
      <c r="M25" s="343"/>
      <c r="N25" s="343"/>
      <c r="O25" s="343"/>
      <c r="P25" s="344"/>
    </row>
    <row r="26" spans="1:21" ht="34.200000000000003">
      <c r="A26" s="345" t="s">
        <v>534</v>
      </c>
      <c r="B26" s="346"/>
      <c r="C26" s="346"/>
      <c r="D26" s="346"/>
      <c r="E26" s="346"/>
      <c r="F26" s="346"/>
      <c r="G26" s="346"/>
      <c r="H26" s="346"/>
      <c r="I26" s="346"/>
      <c r="J26" s="346"/>
      <c r="K26" s="346"/>
      <c r="L26" s="346"/>
      <c r="M26" s="346"/>
      <c r="N26" s="346"/>
      <c r="O26" s="346"/>
      <c r="P26" s="347"/>
    </row>
    <row r="27" spans="1:21">
      <c r="A27" s="238" t="s">
        <v>5</v>
      </c>
      <c r="B27" s="348" t="s">
        <v>514</v>
      </c>
      <c r="C27" s="348"/>
      <c r="D27" s="348"/>
      <c r="E27" s="348"/>
      <c r="F27" s="348"/>
      <c r="G27" s="348"/>
      <c r="H27" s="348"/>
      <c r="I27" s="348"/>
      <c r="J27" s="348"/>
      <c r="K27" s="348"/>
      <c r="L27" s="348"/>
      <c r="M27" s="348"/>
      <c r="N27" s="348"/>
      <c r="O27" s="348"/>
      <c r="P27" s="349"/>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17" t="s">
        <v>103</v>
      </c>
      <c r="B29" s="217" t="s">
        <v>25</v>
      </c>
      <c r="C29" s="217">
        <v>1.3</v>
      </c>
      <c r="D29" s="217">
        <v>2.1</v>
      </c>
      <c r="E29" s="217">
        <v>1.1000000000000001</v>
      </c>
      <c r="F29" s="217">
        <v>1</v>
      </c>
      <c r="G29" s="217">
        <v>1.3</v>
      </c>
      <c r="H29" s="218"/>
      <c r="I29" s="218"/>
      <c r="J29" s="217">
        <v>1.2</v>
      </c>
      <c r="K29" s="217">
        <v>0.5</v>
      </c>
      <c r="L29" s="217">
        <v>10</v>
      </c>
      <c r="M29" s="217">
        <v>0.8</v>
      </c>
      <c r="N29" s="217">
        <v>5</v>
      </c>
      <c r="O29" s="219"/>
      <c r="P29" s="247">
        <v>0.1</v>
      </c>
      <c r="Q29" s="56"/>
      <c r="R29" s="56"/>
      <c r="S29" s="56"/>
      <c r="T29" s="56"/>
      <c r="U29" s="56"/>
    </row>
    <row r="30" spans="1:21" ht="15.6">
      <c r="A30" s="317"/>
      <c r="B30" s="131" t="s">
        <v>26</v>
      </c>
      <c r="C30" s="131">
        <v>65</v>
      </c>
      <c r="D30" s="131">
        <v>23</v>
      </c>
      <c r="E30" s="131">
        <v>8.5</v>
      </c>
      <c r="F30" s="131">
        <v>0.5</v>
      </c>
      <c r="G30" s="131">
        <v>3</v>
      </c>
      <c r="H30" s="137">
        <f>SUM(C30:G30)</f>
        <v>100</v>
      </c>
      <c r="I30" s="221">
        <f>C30*C29+D30*D29+E30*E29+F30*F29+G29*G30</f>
        <v>146.55000000000001</v>
      </c>
      <c r="J30" s="222">
        <v>1.25</v>
      </c>
      <c r="K30" s="222">
        <v>7</v>
      </c>
      <c r="L30" s="222">
        <v>1</v>
      </c>
      <c r="M30" s="222">
        <v>1.3</v>
      </c>
      <c r="N30" s="222">
        <v>1</v>
      </c>
      <c r="O30" s="223">
        <f>I30+J30*J29+K30*K29+L30*L29+M30*M29+N30*N29</f>
        <v>167.59</v>
      </c>
      <c r="P30" s="248">
        <f>O30*P29+O30</f>
        <v>184.34899999999999</v>
      </c>
    </row>
    <row r="31" spans="1:21" s="277" customFormat="1" ht="17.399999999999999">
      <c r="A31" s="148" t="s">
        <v>27</v>
      </c>
      <c r="B31" s="133">
        <v>200</v>
      </c>
      <c r="C31" s="133">
        <f>B31/100*C30</f>
        <v>130</v>
      </c>
      <c r="D31" s="133">
        <f>B31/100*D30</f>
        <v>46</v>
      </c>
      <c r="E31" s="133">
        <f>B31/100*E30</f>
        <v>17</v>
      </c>
      <c r="F31" s="133">
        <f>B31/100*F30</f>
        <v>1</v>
      </c>
      <c r="G31" s="133">
        <f>B31/100*G30</f>
        <v>6</v>
      </c>
      <c r="H31" s="281">
        <f>SUM(C31:G31)</f>
        <v>200</v>
      </c>
      <c r="I31" s="221">
        <f>C31*C29+D31*D29+E31*E29+F31*F29+G29*G31</f>
        <v>293.10000000000002</v>
      </c>
      <c r="J31" s="222">
        <f>B31/100*J30</f>
        <v>2.5</v>
      </c>
      <c r="K31" s="222">
        <f>B31/100*K30</f>
        <v>14</v>
      </c>
      <c r="L31" s="222">
        <f>B31/100*L30</f>
        <v>2</v>
      </c>
      <c r="M31" s="222">
        <f>B31/100*M30</f>
        <v>2.6</v>
      </c>
      <c r="N31" s="222">
        <f>B31/100*N30</f>
        <v>2</v>
      </c>
      <c r="O31" s="223">
        <f>I31+J31*J29+K31*K29+L31*L29+M31*M29+N31*N29</f>
        <v>335.18</v>
      </c>
      <c r="P31" s="282">
        <f>O31*P29+O31</f>
        <v>368.69799999999998</v>
      </c>
    </row>
    <row r="32" spans="1:21" s="277" customFormat="1" ht="17.399999999999999">
      <c r="A32" s="148" t="s">
        <v>513</v>
      </c>
      <c r="B32" s="133"/>
      <c r="C32" s="133"/>
      <c r="D32" s="133">
        <v>35.5</v>
      </c>
      <c r="E32" s="133">
        <v>13.1</v>
      </c>
      <c r="F32" s="133">
        <v>0.8</v>
      </c>
      <c r="G32" s="133">
        <v>4.5999999999999996</v>
      </c>
      <c r="H32" s="281">
        <f>SUM(D32:G32)</f>
        <v>54</v>
      </c>
      <c r="I32" s="221">
        <f>C32*C29+D32*D29+E32*E29+F32*F29+G29*G32</f>
        <v>95.74</v>
      </c>
      <c r="J32" s="222">
        <v>1.25</v>
      </c>
      <c r="K32" s="222">
        <v>7</v>
      </c>
      <c r="L32" s="222">
        <v>1</v>
      </c>
      <c r="M32" s="222">
        <v>1.3</v>
      </c>
      <c r="N32" s="222">
        <v>1</v>
      </c>
      <c r="O32" s="223">
        <f>I32+J32*J29+K32*K29+L32*L29+M32*M29+N32*N29</f>
        <v>116.78</v>
      </c>
      <c r="P32" s="282">
        <f>O32*P29+O32</f>
        <v>128.458</v>
      </c>
    </row>
    <row r="33" spans="1:21" ht="17.399999999999999">
      <c r="A33" s="148" t="s">
        <v>511</v>
      </c>
      <c r="B33" s="133">
        <v>550</v>
      </c>
      <c r="C33" s="133">
        <f>B33</f>
        <v>550</v>
      </c>
      <c r="D33" s="224" t="s">
        <v>496</v>
      </c>
      <c r="E33" s="133">
        <f>B33/100*54</f>
        <v>297</v>
      </c>
      <c r="F33" s="133" t="s">
        <v>32</v>
      </c>
      <c r="G33" s="234"/>
      <c r="H33" s="138"/>
      <c r="I33" s="221">
        <f>C33*C29+E33*(I32/H32)</f>
        <v>1241.57</v>
      </c>
      <c r="J33" s="222">
        <f>(C33+E33)/80</f>
        <v>10.5875</v>
      </c>
      <c r="K33" s="222">
        <f>(C33+E33)/100*7</f>
        <v>59.290000000000006</v>
      </c>
      <c r="L33" s="222">
        <f>(C33+E33)/100</f>
        <v>8.4700000000000006</v>
      </c>
      <c r="M33" s="222">
        <f>(C33+E33)/100</f>
        <v>8.4700000000000006</v>
      </c>
      <c r="N33" s="222">
        <f>(C33+E33)/100</f>
        <v>8.4700000000000006</v>
      </c>
      <c r="O33" s="223">
        <f>C33*C29+E33*(I32/H32)+J33*J29+K33*K29+L33*L29+M33*M29+N33*N29</f>
        <v>1417.7459999999999</v>
      </c>
      <c r="P33" s="111">
        <f>O33*P29+O33</f>
        <v>1559.5205999999998</v>
      </c>
    </row>
    <row r="34" spans="1:21" ht="17.399999999999999">
      <c r="A34" s="148" t="s">
        <v>495</v>
      </c>
      <c r="B34" s="133">
        <f>E33</f>
        <v>297</v>
      </c>
      <c r="C34" s="234"/>
      <c r="D34" s="234">
        <f>B34/54*D32</f>
        <v>195.25</v>
      </c>
      <c r="E34" s="234">
        <f>B34/54*E32</f>
        <v>72.05</v>
      </c>
      <c r="F34" s="234">
        <f>B34/54*F32</f>
        <v>4.4000000000000004</v>
      </c>
      <c r="G34" s="234">
        <f>B34/54*G32</f>
        <v>25.299999999999997</v>
      </c>
      <c r="H34" s="138">
        <f>SUM(D34:G34)</f>
        <v>297</v>
      </c>
      <c r="I34" s="221">
        <f>C34*C29+D34*D29+E34*E29+F34*F29+G29*G34</f>
        <v>526.57000000000005</v>
      </c>
      <c r="J34" s="222">
        <v>1.25</v>
      </c>
      <c r="K34" s="222">
        <v>7</v>
      </c>
      <c r="L34" s="222">
        <v>1</v>
      </c>
      <c r="M34" s="222">
        <v>1.3</v>
      </c>
      <c r="N34" s="222">
        <v>1</v>
      </c>
      <c r="O34" s="223">
        <f>I34+J34*J29+K34*K29+L34*L29+M34*M29+N34*N29</f>
        <v>547.61</v>
      </c>
      <c r="P34" s="111">
        <f>O34*P29+O34</f>
        <v>602.37099999999998</v>
      </c>
    </row>
    <row r="35" spans="1:21" ht="14.4" thickBot="1">
      <c r="A35" s="311" t="s">
        <v>501</v>
      </c>
      <c r="B35" s="308"/>
      <c r="C35" s="308"/>
      <c r="D35" s="308"/>
      <c r="E35" s="308"/>
      <c r="F35" s="308"/>
      <c r="G35" s="308"/>
      <c r="H35" s="308"/>
      <c r="I35" s="308"/>
      <c r="J35" s="308"/>
      <c r="K35" s="308"/>
      <c r="L35" s="308"/>
      <c r="M35" s="308"/>
      <c r="N35" s="308"/>
      <c r="O35" s="308"/>
      <c r="P35" s="309"/>
    </row>
    <row r="36" spans="1:21" ht="14.4" thickBot="1">
      <c r="A36" s="341" t="s">
        <v>105</v>
      </c>
      <c r="B36" s="341"/>
      <c r="C36" s="341"/>
      <c r="D36" s="341"/>
      <c r="E36" s="341"/>
      <c r="F36" s="341"/>
      <c r="G36" s="341"/>
      <c r="H36" s="341"/>
      <c r="I36" s="341"/>
      <c r="J36" s="341"/>
      <c r="K36" s="341"/>
      <c r="L36" s="341"/>
      <c r="M36" s="341"/>
      <c r="N36" s="341"/>
      <c r="O36" s="341"/>
      <c r="P36" s="341"/>
    </row>
    <row r="37" spans="1:21">
      <c r="A37" s="342" t="s">
        <v>501</v>
      </c>
      <c r="B37" s="343"/>
      <c r="C37" s="343"/>
      <c r="D37" s="343"/>
      <c r="E37" s="343"/>
      <c r="F37" s="343"/>
      <c r="G37" s="343"/>
      <c r="H37" s="343"/>
      <c r="I37" s="343"/>
      <c r="J37" s="343"/>
      <c r="K37" s="343"/>
      <c r="L37" s="343"/>
      <c r="M37" s="343"/>
      <c r="N37" s="343"/>
      <c r="O37" s="343"/>
      <c r="P37" s="344"/>
    </row>
    <row r="38" spans="1:21" ht="34.200000000000003">
      <c r="A38" s="345" t="s">
        <v>535</v>
      </c>
      <c r="B38" s="346"/>
      <c r="C38" s="346"/>
      <c r="D38" s="346"/>
      <c r="E38" s="346"/>
      <c r="F38" s="346"/>
      <c r="G38" s="346"/>
      <c r="H38" s="346"/>
      <c r="I38" s="346"/>
      <c r="J38" s="346"/>
      <c r="K38" s="346"/>
      <c r="L38" s="346"/>
      <c r="M38" s="346"/>
      <c r="N38" s="346"/>
      <c r="O38" s="346"/>
      <c r="P38" s="347"/>
    </row>
    <row r="39" spans="1:21">
      <c r="A39" s="238" t="s">
        <v>5</v>
      </c>
      <c r="B39" s="348" t="s">
        <v>514</v>
      </c>
      <c r="C39" s="348"/>
      <c r="D39" s="348"/>
      <c r="E39" s="348"/>
      <c r="F39" s="348"/>
      <c r="G39" s="348"/>
      <c r="H39" s="348"/>
      <c r="I39" s="348"/>
      <c r="J39" s="348"/>
      <c r="K39" s="348"/>
      <c r="L39" s="348"/>
      <c r="M39" s="348"/>
      <c r="N39" s="348"/>
      <c r="O39" s="348"/>
      <c r="P39" s="349"/>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17" t="s">
        <v>103</v>
      </c>
      <c r="B41" s="217" t="s">
        <v>25</v>
      </c>
      <c r="C41" s="217">
        <v>1.3</v>
      </c>
      <c r="D41" s="217">
        <v>2.1</v>
      </c>
      <c r="E41" s="217">
        <v>1.1000000000000001</v>
      </c>
      <c r="F41" s="217">
        <v>1</v>
      </c>
      <c r="G41" s="217">
        <v>1.3</v>
      </c>
      <c r="H41" s="218"/>
      <c r="I41" s="218"/>
      <c r="J41" s="217">
        <v>1.2</v>
      </c>
      <c r="K41" s="217">
        <v>0.5</v>
      </c>
      <c r="L41" s="217">
        <v>10</v>
      </c>
      <c r="M41" s="217">
        <v>0.8</v>
      </c>
      <c r="N41" s="217">
        <v>5</v>
      </c>
      <c r="O41" s="219"/>
      <c r="P41" s="247">
        <v>0.1</v>
      </c>
      <c r="Q41" s="56"/>
      <c r="R41" s="56"/>
      <c r="S41" s="56"/>
      <c r="T41" s="56"/>
      <c r="U41" s="56"/>
    </row>
    <row r="42" spans="1:21" ht="15.6">
      <c r="A42" s="317"/>
      <c r="B42" s="131" t="s">
        <v>26</v>
      </c>
      <c r="C42" s="131">
        <v>65</v>
      </c>
      <c r="D42" s="131">
        <v>23</v>
      </c>
      <c r="E42" s="131">
        <v>8.5</v>
      </c>
      <c r="F42" s="131">
        <v>0.5</v>
      </c>
      <c r="G42" s="131">
        <v>3</v>
      </c>
      <c r="H42" s="137">
        <f>SUM(C42:G42)</f>
        <v>100</v>
      </c>
      <c r="I42" s="221">
        <f>C42*C41+D42*D41+E42*E41+F42*F41+G41*G42</f>
        <v>146.55000000000001</v>
      </c>
      <c r="J42" s="222">
        <v>1.25</v>
      </c>
      <c r="K42" s="222">
        <v>7</v>
      </c>
      <c r="L42" s="222">
        <v>1</v>
      </c>
      <c r="M42" s="222">
        <v>1.3</v>
      </c>
      <c r="N42" s="222">
        <v>1</v>
      </c>
      <c r="O42" s="223">
        <f>I42+J42*J41+K42*K41+L42*L41+M42*M41+N42*N41</f>
        <v>167.59</v>
      </c>
      <c r="P42" s="248">
        <f>O42*P41+O42</f>
        <v>184.34899999999999</v>
      </c>
    </row>
    <row r="43" spans="1:21" s="277" customFormat="1" ht="17.399999999999999">
      <c r="A43" s="148" t="s">
        <v>27</v>
      </c>
      <c r="B43" s="133">
        <v>300</v>
      </c>
      <c r="C43" s="133">
        <f>B43/100*C42</f>
        <v>195</v>
      </c>
      <c r="D43" s="133">
        <f>B43/100*D42</f>
        <v>69</v>
      </c>
      <c r="E43" s="133">
        <f>B43/100*E42</f>
        <v>25.5</v>
      </c>
      <c r="F43" s="133">
        <f>B43/100*F42</f>
        <v>1.5</v>
      </c>
      <c r="G43" s="133">
        <f>B43/100*G42</f>
        <v>9</v>
      </c>
      <c r="H43" s="281">
        <f>SUM(C43:G43)</f>
        <v>300</v>
      </c>
      <c r="I43" s="221">
        <f>C43*C41+D43*D41+E43*E41+F43*F41+G41*G43</f>
        <v>439.65</v>
      </c>
      <c r="J43" s="222">
        <f>B43/100*J42</f>
        <v>3.75</v>
      </c>
      <c r="K43" s="222">
        <f>B43/100*K42</f>
        <v>21</v>
      </c>
      <c r="L43" s="222">
        <f>B43/100*L42</f>
        <v>3</v>
      </c>
      <c r="M43" s="222">
        <f>B43/100*M42</f>
        <v>3.9000000000000004</v>
      </c>
      <c r="N43" s="222">
        <f>B43/100*N42</f>
        <v>3</v>
      </c>
      <c r="O43" s="223">
        <f>I43+J43*J41+K43*K41+L43*L41+M43*M41+N43*N41</f>
        <v>502.77</v>
      </c>
      <c r="P43" s="282">
        <f>O43*P41+O43</f>
        <v>553.04700000000003</v>
      </c>
    </row>
    <row r="44" spans="1:21" s="277" customFormat="1" ht="17.399999999999999">
      <c r="A44" s="148" t="s">
        <v>513</v>
      </c>
      <c r="B44" s="133"/>
      <c r="C44" s="133"/>
      <c r="D44" s="133">
        <v>35.5</v>
      </c>
      <c r="E44" s="133">
        <v>13.1</v>
      </c>
      <c r="F44" s="133">
        <v>0.8</v>
      </c>
      <c r="G44" s="133">
        <v>4.5999999999999996</v>
      </c>
      <c r="H44" s="281">
        <f>SUM(D44:G44)</f>
        <v>54</v>
      </c>
      <c r="I44" s="221">
        <f>C44*C41+D44*D41+E44*E41+F44*F41+G41*G44</f>
        <v>95.74</v>
      </c>
      <c r="J44" s="222">
        <v>1.25</v>
      </c>
      <c r="K44" s="222">
        <v>7</v>
      </c>
      <c r="L44" s="222">
        <v>1</v>
      </c>
      <c r="M44" s="222">
        <v>1.3</v>
      </c>
      <c r="N44" s="222">
        <v>1</v>
      </c>
      <c r="O44" s="223">
        <f>I44+J44*J41+K44*K41+L44*L41+M44*M41+N44*N41</f>
        <v>116.78</v>
      </c>
      <c r="P44" s="282">
        <f>O44*P41+O44</f>
        <v>128.458</v>
      </c>
    </row>
    <row r="45" spans="1:21" ht="17.399999999999999">
      <c r="A45" s="148" t="s">
        <v>511</v>
      </c>
      <c r="B45" s="133">
        <v>600</v>
      </c>
      <c r="C45" s="133">
        <f>B45</f>
        <v>600</v>
      </c>
      <c r="D45" s="224" t="s">
        <v>496</v>
      </c>
      <c r="E45" s="133">
        <f>B45/100*54</f>
        <v>324</v>
      </c>
      <c r="F45" s="133" t="s">
        <v>32</v>
      </c>
      <c r="G45" s="234"/>
      <c r="H45" s="138"/>
      <c r="I45" s="221">
        <f>C45*C41+E45*(I44/H44)</f>
        <v>1354.44</v>
      </c>
      <c r="J45" s="222">
        <f>(C45+E45)/80</f>
        <v>11.55</v>
      </c>
      <c r="K45" s="222">
        <f>(C45+E45)/100*7</f>
        <v>64.680000000000007</v>
      </c>
      <c r="L45" s="222">
        <f>(C45+E45)/100</f>
        <v>9.24</v>
      </c>
      <c r="M45" s="222">
        <f>(C45+E45)/100</f>
        <v>9.24</v>
      </c>
      <c r="N45" s="222">
        <f>(C45+E45)/100</f>
        <v>9.24</v>
      </c>
      <c r="O45" s="223">
        <f>C45*C41+E45*(I44/H44)+J45*J41+K45*K41+L45*L41+M45*M41+N45*N41</f>
        <v>1546.6320000000001</v>
      </c>
      <c r="P45" s="111">
        <f>O45*P41+O45</f>
        <v>1701.2952</v>
      </c>
    </row>
    <row r="46" spans="1:21" ht="17.399999999999999">
      <c r="A46" s="148" t="s">
        <v>495</v>
      </c>
      <c r="B46" s="133">
        <f>E45</f>
        <v>324</v>
      </c>
      <c r="C46" s="234"/>
      <c r="D46" s="234">
        <f>B46/54*D44</f>
        <v>213</v>
      </c>
      <c r="E46" s="234">
        <f>B46/54*E44</f>
        <v>78.599999999999994</v>
      </c>
      <c r="F46" s="234">
        <f>B46/54*F44</f>
        <v>4.8000000000000007</v>
      </c>
      <c r="G46" s="234">
        <f>B46/54*G44</f>
        <v>27.599999999999998</v>
      </c>
      <c r="H46" s="138">
        <f>SUM(D46:G46)</f>
        <v>324.00000000000006</v>
      </c>
      <c r="I46" s="221">
        <f>C46*C41+D46*D41+E46*E41+F46*F41+G41*G46</f>
        <v>574.43999999999994</v>
      </c>
      <c r="J46" s="222">
        <v>1.25</v>
      </c>
      <c r="K46" s="222">
        <v>7</v>
      </c>
      <c r="L46" s="222">
        <v>1</v>
      </c>
      <c r="M46" s="222">
        <v>1.3</v>
      </c>
      <c r="N46" s="222">
        <v>1</v>
      </c>
      <c r="O46" s="223">
        <f>I46+J46*J41+K46*K41+L46*L41+M46*M41+N46*N41</f>
        <v>595.4799999999999</v>
      </c>
      <c r="P46" s="111">
        <f>O46*P41+O46</f>
        <v>655.02799999999991</v>
      </c>
    </row>
    <row r="47" spans="1:21" ht="14.4" thickBot="1">
      <c r="A47" s="311" t="s">
        <v>501</v>
      </c>
      <c r="B47" s="308"/>
      <c r="C47" s="308"/>
      <c r="D47" s="308"/>
      <c r="E47" s="308"/>
      <c r="F47" s="308"/>
      <c r="G47" s="308"/>
      <c r="H47" s="308"/>
      <c r="I47" s="308"/>
      <c r="J47" s="308"/>
      <c r="K47" s="308"/>
      <c r="L47" s="308"/>
      <c r="M47" s="308"/>
      <c r="N47" s="308"/>
      <c r="O47" s="308"/>
      <c r="P47" s="309"/>
    </row>
    <row r="48" spans="1:21" ht="14.4" thickBot="1">
      <c r="A48" s="341" t="s">
        <v>105</v>
      </c>
      <c r="B48" s="341"/>
      <c r="C48" s="341"/>
      <c r="D48" s="341"/>
      <c r="E48" s="341"/>
      <c r="F48" s="341"/>
      <c r="G48" s="341"/>
      <c r="H48" s="341"/>
      <c r="I48" s="341"/>
      <c r="J48" s="341"/>
      <c r="K48" s="341"/>
      <c r="L48" s="341"/>
      <c r="M48" s="341"/>
      <c r="N48" s="341"/>
      <c r="O48" s="341"/>
      <c r="P48" s="341"/>
    </row>
    <row r="49" spans="1:21">
      <c r="A49" s="342" t="s">
        <v>501</v>
      </c>
      <c r="B49" s="343"/>
      <c r="C49" s="343"/>
      <c r="D49" s="343"/>
      <c r="E49" s="343"/>
      <c r="F49" s="343"/>
      <c r="G49" s="343"/>
      <c r="H49" s="343"/>
      <c r="I49" s="343"/>
      <c r="J49" s="343"/>
      <c r="K49" s="343"/>
      <c r="L49" s="343"/>
      <c r="M49" s="343"/>
      <c r="N49" s="343"/>
      <c r="O49" s="343"/>
      <c r="P49" s="344"/>
    </row>
    <row r="50" spans="1:21" ht="34.200000000000003">
      <c r="A50" s="345" t="s">
        <v>536</v>
      </c>
      <c r="B50" s="346"/>
      <c r="C50" s="346"/>
      <c r="D50" s="346"/>
      <c r="E50" s="346"/>
      <c r="F50" s="346"/>
      <c r="G50" s="346"/>
      <c r="H50" s="346"/>
      <c r="I50" s="346"/>
      <c r="J50" s="346"/>
      <c r="K50" s="346"/>
      <c r="L50" s="346"/>
      <c r="M50" s="346"/>
      <c r="N50" s="346"/>
      <c r="O50" s="346"/>
      <c r="P50" s="347"/>
    </row>
    <row r="51" spans="1:21">
      <c r="A51" s="238" t="s">
        <v>5</v>
      </c>
      <c r="B51" s="348" t="s">
        <v>514</v>
      </c>
      <c r="C51" s="348"/>
      <c r="D51" s="348"/>
      <c r="E51" s="348"/>
      <c r="F51" s="348"/>
      <c r="G51" s="348"/>
      <c r="H51" s="348"/>
      <c r="I51" s="348"/>
      <c r="J51" s="348"/>
      <c r="K51" s="348"/>
      <c r="L51" s="348"/>
      <c r="M51" s="348"/>
      <c r="N51" s="348"/>
      <c r="O51" s="348"/>
      <c r="P51" s="349"/>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17" t="s">
        <v>103</v>
      </c>
      <c r="B53" s="217" t="s">
        <v>25</v>
      </c>
      <c r="C53" s="217">
        <v>1.3</v>
      </c>
      <c r="D53" s="217">
        <v>2.1</v>
      </c>
      <c r="E53" s="217">
        <v>1.1000000000000001</v>
      </c>
      <c r="F53" s="217">
        <v>1</v>
      </c>
      <c r="G53" s="217">
        <v>1.3</v>
      </c>
      <c r="H53" s="218"/>
      <c r="I53" s="218"/>
      <c r="J53" s="217">
        <v>1.2</v>
      </c>
      <c r="K53" s="217">
        <v>0.5</v>
      </c>
      <c r="L53" s="217">
        <v>10</v>
      </c>
      <c r="M53" s="217">
        <v>0.8</v>
      </c>
      <c r="N53" s="217">
        <v>5</v>
      </c>
      <c r="O53" s="219"/>
      <c r="P53" s="247">
        <v>0.1</v>
      </c>
      <c r="Q53" s="56"/>
      <c r="R53" s="56"/>
      <c r="S53" s="56"/>
      <c r="T53" s="56"/>
      <c r="U53" s="56"/>
    </row>
    <row r="54" spans="1:21" ht="15.6">
      <c r="A54" s="317"/>
      <c r="B54" s="131" t="s">
        <v>26</v>
      </c>
      <c r="C54" s="131">
        <v>65</v>
      </c>
      <c r="D54" s="131">
        <v>23</v>
      </c>
      <c r="E54" s="131">
        <v>8.5</v>
      </c>
      <c r="F54" s="131">
        <v>0.5</v>
      </c>
      <c r="G54" s="131">
        <v>3</v>
      </c>
      <c r="H54" s="137">
        <f>SUM(C54:G54)</f>
        <v>100</v>
      </c>
      <c r="I54" s="221">
        <f>C54*C53+D54*D53+E54*E53+F54*F53+G53*G54</f>
        <v>146.55000000000001</v>
      </c>
      <c r="J54" s="222">
        <v>1.25</v>
      </c>
      <c r="K54" s="222">
        <v>7</v>
      </c>
      <c r="L54" s="222">
        <v>1</v>
      </c>
      <c r="M54" s="222">
        <v>1.3</v>
      </c>
      <c r="N54" s="222">
        <v>1</v>
      </c>
      <c r="O54" s="223">
        <f>I54+J54*J53+K54*K53+L54*L53+M54*M53+N54*N53</f>
        <v>167.59</v>
      </c>
      <c r="P54" s="248">
        <f>O54*P53+O54</f>
        <v>184.34899999999999</v>
      </c>
    </row>
    <row r="55" spans="1:21" s="277" customFormat="1" ht="17.399999999999999">
      <c r="A55" s="148" t="s">
        <v>27</v>
      </c>
      <c r="B55" s="133">
        <v>400</v>
      </c>
      <c r="C55" s="133">
        <f>B55/100*C54</f>
        <v>260</v>
      </c>
      <c r="D55" s="133">
        <f>B55/100*D54</f>
        <v>92</v>
      </c>
      <c r="E55" s="133">
        <f>B55/100*E54</f>
        <v>34</v>
      </c>
      <c r="F55" s="133">
        <f>B55/100*F54</f>
        <v>2</v>
      </c>
      <c r="G55" s="133">
        <f>B55/100*G54</f>
        <v>12</v>
      </c>
      <c r="H55" s="281">
        <f>SUM(C55:G55)</f>
        <v>400</v>
      </c>
      <c r="I55" s="221">
        <f>C55*C53+D55*D53+E55*E53+F55*F53+G53*G55</f>
        <v>586.20000000000005</v>
      </c>
      <c r="J55" s="222">
        <f>B55/100*J54</f>
        <v>5</v>
      </c>
      <c r="K55" s="222">
        <f>B55/100*K54</f>
        <v>28</v>
      </c>
      <c r="L55" s="222">
        <f>B55/100*L54</f>
        <v>4</v>
      </c>
      <c r="M55" s="222">
        <f>B55/100*M54</f>
        <v>5.2</v>
      </c>
      <c r="N55" s="222">
        <f>B55/100*N54</f>
        <v>4</v>
      </c>
      <c r="O55" s="223">
        <f>I55+J55*J53+K55*K53+L55*L53+M55*M53+N55*N53</f>
        <v>670.36</v>
      </c>
      <c r="P55" s="282">
        <f>O55*P53+O55</f>
        <v>737.39599999999996</v>
      </c>
    </row>
    <row r="56" spans="1:21" s="277" customFormat="1" ht="17.399999999999999">
      <c r="A56" s="148" t="s">
        <v>513</v>
      </c>
      <c r="B56" s="133"/>
      <c r="C56" s="133"/>
      <c r="D56" s="133">
        <v>35.5</v>
      </c>
      <c r="E56" s="133">
        <v>13.1</v>
      </c>
      <c r="F56" s="133">
        <v>0.8</v>
      </c>
      <c r="G56" s="133">
        <v>4.5999999999999996</v>
      </c>
      <c r="H56" s="281">
        <f>SUM(D56:G56)</f>
        <v>54</v>
      </c>
      <c r="I56" s="221">
        <f>C56*C53+D56*D53+E56*E53+F56*F53+G53*G56</f>
        <v>95.74</v>
      </c>
      <c r="J56" s="222">
        <v>1.25</v>
      </c>
      <c r="K56" s="222">
        <v>7</v>
      </c>
      <c r="L56" s="222">
        <v>1</v>
      </c>
      <c r="M56" s="222">
        <v>1.3</v>
      </c>
      <c r="N56" s="222">
        <v>1</v>
      </c>
      <c r="O56" s="223">
        <f>I56+J56*J53+K56*K53+L56*L53+M56*M53+N56*N53</f>
        <v>116.78</v>
      </c>
      <c r="P56" s="282">
        <f>O56*P53+O56</f>
        <v>128.458</v>
      </c>
    </row>
    <row r="57" spans="1:21" ht="17.399999999999999">
      <c r="A57" s="148" t="s">
        <v>511</v>
      </c>
      <c r="B57" s="133">
        <v>800</v>
      </c>
      <c r="C57" s="133">
        <f>B57</f>
        <v>800</v>
      </c>
      <c r="D57" s="224" t="s">
        <v>496</v>
      </c>
      <c r="E57" s="133">
        <f>B57/100*54</f>
        <v>432</v>
      </c>
      <c r="F57" s="133" t="s">
        <v>32</v>
      </c>
      <c r="G57" s="234"/>
      <c r="H57" s="138"/>
      <c r="I57" s="221">
        <f>C57*C53+E57*(I56/H56)</f>
        <v>1805.92</v>
      </c>
      <c r="J57" s="222">
        <f>(C57+E57)/80</f>
        <v>15.4</v>
      </c>
      <c r="K57" s="222">
        <f>(C57+E57)/100*7</f>
        <v>86.240000000000009</v>
      </c>
      <c r="L57" s="222">
        <f>(C57+E57)/100</f>
        <v>12.32</v>
      </c>
      <c r="M57" s="222">
        <f>(C57+E57)/100</f>
        <v>12.32</v>
      </c>
      <c r="N57" s="222">
        <f>(C57+E57)/100</f>
        <v>12.32</v>
      </c>
      <c r="O57" s="223">
        <f>C57*C53+E57*(I56/H56)+J57*J53+K57*K53+L57*L53+M57*M53+N57*N53</f>
        <v>2062.1759999999999</v>
      </c>
      <c r="P57" s="111">
        <f>O57*P53+O57</f>
        <v>2268.3935999999999</v>
      </c>
    </row>
    <row r="58" spans="1:21" ht="17.399999999999999">
      <c r="A58" s="148" t="s">
        <v>495</v>
      </c>
      <c r="B58" s="133">
        <f>E57</f>
        <v>432</v>
      </c>
      <c r="C58" s="234"/>
      <c r="D58" s="234">
        <f>B58/54*D56</f>
        <v>284</v>
      </c>
      <c r="E58" s="234">
        <f>B58/54*E56</f>
        <v>104.8</v>
      </c>
      <c r="F58" s="234">
        <f>B58/54*F56</f>
        <v>6.4</v>
      </c>
      <c r="G58" s="234">
        <f>B58/54*G56</f>
        <v>36.799999999999997</v>
      </c>
      <c r="H58" s="138">
        <f>SUM(D58:G58)</f>
        <v>432</v>
      </c>
      <c r="I58" s="221">
        <f>C58*C53+D58*D53+E58*E53+F58*F53+G53*G58</f>
        <v>765.92</v>
      </c>
      <c r="J58" s="222">
        <v>1.25</v>
      </c>
      <c r="K58" s="222">
        <v>7</v>
      </c>
      <c r="L58" s="222">
        <v>1</v>
      </c>
      <c r="M58" s="222">
        <v>1.3</v>
      </c>
      <c r="N58" s="222">
        <v>1</v>
      </c>
      <c r="O58" s="223">
        <f>I58+J58*J53+K58*K53+L58*L53+M58*M53+N58*N53</f>
        <v>786.95999999999992</v>
      </c>
      <c r="P58" s="111">
        <f>O58*P53+O58</f>
        <v>865.65599999999995</v>
      </c>
    </row>
    <row r="59" spans="1:21" ht="14.4" thickBot="1">
      <c r="A59" s="311" t="s">
        <v>501</v>
      </c>
      <c r="B59" s="308"/>
      <c r="C59" s="308"/>
      <c r="D59" s="308"/>
      <c r="E59" s="308"/>
      <c r="F59" s="308"/>
      <c r="G59" s="308"/>
      <c r="H59" s="308"/>
      <c r="I59" s="308"/>
      <c r="J59" s="308"/>
      <c r="K59" s="308"/>
      <c r="L59" s="308"/>
      <c r="M59" s="308"/>
      <c r="N59" s="308"/>
      <c r="O59" s="308"/>
      <c r="P59" s="309"/>
    </row>
    <row r="60" spans="1:21" ht="14.4" thickBot="1">
      <c r="A60" s="341" t="s">
        <v>105</v>
      </c>
      <c r="B60" s="341"/>
      <c r="C60" s="341"/>
      <c r="D60" s="341"/>
      <c r="E60" s="341"/>
      <c r="F60" s="341"/>
      <c r="G60" s="341"/>
      <c r="H60" s="341"/>
      <c r="I60" s="341"/>
      <c r="J60" s="341"/>
      <c r="K60" s="341"/>
      <c r="L60" s="341"/>
      <c r="M60" s="341"/>
      <c r="N60" s="341"/>
      <c r="O60" s="341"/>
      <c r="P60" s="341"/>
    </row>
    <row r="61" spans="1:21">
      <c r="A61" s="342" t="s">
        <v>501</v>
      </c>
      <c r="B61" s="343"/>
      <c r="C61" s="343"/>
      <c r="D61" s="343"/>
      <c r="E61" s="343"/>
      <c r="F61" s="343"/>
      <c r="G61" s="343"/>
      <c r="H61" s="343"/>
      <c r="I61" s="343"/>
      <c r="J61" s="343"/>
      <c r="K61" s="343"/>
      <c r="L61" s="343"/>
      <c r="M61" s="343"/>
      <c r="N61" s="343"/>
      <c r="O61" s="343"/>
      <c r="P61" s="344"/>
    </row>
    <row r="62" spans="1:21" ht="34.200000000000003">
      <c r="A62" s="345" t="s">
        <v>537</v>
      </c>
      <c r="B62" s="346"/>
      <c r="C62" s="346"/>
      <c r="D62" s="346"/>
      <c r="E62" s="346"/>
      <c r="F62" s="346"/>
      <c r="G62" s="346"/>
      <c r="H62" s="346"/>
      <c r="I62" s="346"/>
      <c r="J62" s="346"/>
      <c r="K62" s="346"/>
      <c r="L62" s="346"/>
      <c r="M62" s="346"/>
      <c r="N62" s="346"/>
      <c r="O62" s="346"/>
      <c r="P62" s="347"/>
    </row>
    <row r="63" spans="1:21">
      <c r="A63" s="238" t="s">
        <v>5</v>
      </c>
      <c r="B63" s="348" t="s">
        <v>514</v>
      </c>
      <c r="C63" s="348"/>
      <c r="D63" s="348"/>
      <c r="E63" s="348"/>
      <c r="F63" s="348"/>
      <c r="G63" s="348"/>
      <c r="H63" s="348"/>
      <c r="I63" s="348"/>
      <c r="J63" s="348"/>
      <c r="K63" s="348"/>
      <c r="L63" s="348"/>
      <c r="M63" s="348"/>
      <c r="N63" s="348"/>
      <c r="O63" s="348"/>
      <c r="P63" s="349"/>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17" t="s">
        <v>103</v>
      </c>
      <c r="B65" s="217" t="s">
        <v>25</v>
      </c>
      <c r="C65" s="217">
        <v>1.3</v>
      </c>
      <c r="D65" s="217">
        <v>2.1</v>
      </c>
      <c r="E65" s="217">
        <v>1.1000000000000001</v>
      </c>
      <c r="F65" s="217">
        <v>1</v>
      </c>
      <c r="G65" s="217">
        <v>1.3</v>
      </c>
      <c r="H65" s="218"/>
      <c r="I65" s="218"/>
      <c r="J65" s="217">
        <v>1.2</v>
      </c>
      <c r="K65" s="217">
        <v>0.5</v>
      </c>
      <c r="L65" s="217">
        <v>10</v>
      </c>
      <c r="M65" s="217">
        <v>0.8</v>
      </c>
      <c r="N65" s="217">
        <v>5</v>
      </c>
      <c r="O65" s="219"/>
      <c r="P65" s="247">
        <v>0.1</v>
      </c>
      <c r="Q65" s="56"/>
      <c r="R65" s="56"/>
      <c r="S65" s="56"/>
      <c r="T65" s="56"/>
      <c r="U65" s="56"/>
    </row>
    <row r="66" spans="1:21" ht="15.6">
      <c r="A66" s="317"/>
      <c r="B66" s="131" t="s">
        <v>26</v>
      </c>
      <c r="C66" s="131">
        <v>65</v>
      </c>
      <c r="D66" s="131">
        <v>23</v>
      </c>
      <c r="E66" s="131">
        <v>8.5</v>
      </c>
      <c r="F66" s="131">
        <v>0.5</v>
      </c>
      <c r="G66" s="131">
        <v>3</v>
      </c>
      <c r="H66" s="137">
        <f>SUM(C66:G66)</f>
        <v>100</v>
      </c>
      <c r="I66" s="221">
        <f>C66*C65+D66*D65+E66*E65+F66*F65+G65*G66</f>
        <v>146.55000000000001</v>
      </c>
      <c r="J66" s="222">
        <v>1.25</v>
      </c>
      <c r="K66" s="222">
        <v>7</v>
      </c>
      <c r="L66" s="222">
        <v>1</v>
      </c>
      <c r="M66" s="222">
        <v>1.3</v>
      </c>
      <c r="N66" s="222">
        <v>1</v>
      </c>
      <c r="O66" s="223">
        <f>I66+J66*J65+K66*K65+L66*L65+M66*M65+N66*N65</f>
        <v>167.59</v>
      </c>
      <c r="P66" s="248">
        <f>O66*P65+O66</f>
        <v>184.34899999999999</v>
      </c>
    </row>
    <row r="67" spans="1:21" s="277" customFormat="1" ht="17.399999999999999">
      <c r="A67" s="148" t="s">
        <v>27</v>
      </c>
      <c r="B67" s="133">
        <v>500</v>
      </c>
      <c r="C67" s="133">
        <f>B67/100*C66</f>
        <v>325</v>
      </c>
      <c r="D67" s="133">
        <f>B67/100*D66</f>
        <v>115</v>
      </c>
      <c r="E67" s="133">
        <f>B67/100*E66</f>
        <v>42.5</v>
      </c>
      <c r="F67" s="133">
        <f>B67/100*F66</f>
        <v>2.5</v>
      </c>
      <c r="G67" s="133">
        <f>B67/100*G66</f>
        <v>15</v>
      </c>
      <c r="H67" s="281">
        <f>SUM(C67:G67)</f>
        <v>500</v>
      </c>
      <c r="I67" s="221">
        <f>C67*C65+D67*D65+E67*E65+F67*F65+G65*G67</f>
        <v>732.75</v>
      </c>
      <c r="J67" s="222">
        <f>B67/100*J66</f>
        <v>6.25</v>
      </c>
      <c r="K67" s="222">
        <f>B67/100*K66</f>
        <v>35</v>
      </c>
      <c r="L67" s="222">
        <f>B67/100*L66</f>
        <v>5</v>
      </c>
      <c r="M67" s="222">
        <f>B67/100*M66</f>
        <v>6.5</v>
      </c>
      <c r="N67" s="222">
        <f>B67/100*N66</f>
        <v>5</v>
      </c>
      <c r="O67" s="223">
        <f>I67+J67*J65+K67*K65+L67*L65+M67*M65+N67*N65</f>
        <v>837.95</v>
      </c>
      <c r="P67" s="282">
        <f>O67*P65+O67</f>
        <v>921.74500000000012</v>
      </c>
    </row>
    <row r="68" spans="1:21" s="277" customFormat="1" ht="17.399999999999999">
      <c r="A68" s="148" t="s">
        <v>513</v>
      </c>
      <c r="B68" s="133"/>
      <c r="C68" s="133"/>
      <c r="D68" s="133">
        <v>35.5</v>
      </c>
      <c r="E68" s="133">
        <v>13.1</v>
      </c>
      <c r="F68" s="133">
        <v>0.8</v>
      </c>
      <c r="G68" s="133">
        <v>4.5999999999999996</v>
      </c>
      <c r="H68" s="281">
        <f>SUM(D68:G68)</f>
        <v>54</v>
      </c>
      <c r="I68" s="221">
        <f>C68*C65+D68*D65+E68*E65+F68*F65+G65*G68</f>
        <v>95.74</v>
      </c>
      <c r="J68" s="222">
        <v>1.25</v>
      </c>
      <c r="K68" s="222">
        <v>7</v>
      </c>
      <c r="L68" s="222">
        <v>1</v>
      </c>
      <c r="M68" s="222">
        <v>1.3</v>
      </c>
      <c r="N68" s="222">
        <v>1</v>
      </c>
      <c r="O68" s="223">
        <f>I68+J68*J65+K68*K65+L68*L65+M68*M65+N68*N65</f>
        <v>116.78</v>
      </c>
      <c r="P68" s="282">
        <f>O68*P65+O68</f>
        <v>128.458</v>
      </c>
    </row>
    <row r="69" spans="1:21" ht="17.399999999999999">
      <c r="A69" s="148" t="s">
        <v>511</v>
      </c>
      <c r="B69" s="133">
        <v>1000</v>
      </c>
      <c r="C69" s="133">
        <f>B69</f>
        <v>1000</v>
      </c>
      <c r="D69" s="224" t="s">
        <v>496</v>
      </c>
      <c r="E69" s="133">
        <f>B69/100*54</f>
        <v>540</v>
      </c>
      <c r="F69" s="133" t="s">
        <v>32</v>
      </c>
      <c r="G69" s="234"/>
      <c r="H69" s="138"/>
      <c r="I69" s="221">
        <f>C69*C65+E69*(I68/H68)</f>
        <v>2257.4</v>
      </c>
      <c r="J69" s="222">
        <f>(C69+E69)/80</f>
        <v>19.25</v>
      </c>
      <c r="K69" s="222">
        <f>(C69+E69)/100*7</f>
        <v>107.8</v>
      </c>
      <c r="L69" s="222">
        <f>(C69+E69)/100</f>
        <v>15.4</v>
      </c>
      <c r="M69" s="222">
        <f>(C69+E69)/100</f>
        <v>15.4</v>
      </c>
      <c r="N69" s="222">
        <f>(C69+E69)/100</f>
        <v>15.4</v>
      </c>
      <c r="O69" s="223">
        <f>C69*C65+E69*(I68/H68)+J69*J65+K69*K65+L69*L65+M69*M65+N69*N65</f>
        <v>2577.7200000000003</v>
      </c>
      <c r="P69" s="111">
        <f>O69*P65+O69</f>
        <v>2835.4920000000002</v>
      </c>
    </row>
    <row r="70" spans="1:21" ht="17.399999999999999">
      <c r="A70" s="148" t="s">
        <v>495</v>
      </c>
      <c r="B70" s="133">
        <f>E69</f>
        <v>540</v>
      </c>
      <c r="C70" s="234"/>
      <c r="D70" s="234">
        <f>B70/54*D68</f>
        <v>355</v>
      </c>
      <c r="E70" s="234">
        <f>B70/54*E68</f>
        <v>131</v>
      </c>
      <c r="F70" s="234">
        <f>B70/54*F68</f>
        <v>8</v>
      </c>
      <c r="G70" s="234">
        <f>B70/54*G68</f>
        <v>46</v>
      </c>
      <c r="H70" s="138">
        <f>SUM(D70:G70)</f>
        <v>540</v>
      </c>
      <c r="I70" s="221">
        <f>C70*C65+D70*D65+E70*E65+F70*F65+G65*G70</f>
        <v>957.4</v>
      </c>
      <c r="J70" s="222">
        <v>1.25</v>
      </c>
      <c r="K70" s="222">
        <v>7</v>
      </c>
      <c r="L70" s="222">
        <v>1</v>
      </c>
      <c r="M70" s="222">
        <v>1.3</v>
      </c>
      <c r="N70" s="222">
        <v>1</v>
      </c>
      <c r="O70" s="223">
        <f>I70+J70*J65+K70*K65+L70*L65+M70*M65+N70*N65</f>
        <v>978.43999999999994</v>
      </c>
      <c r="P70" s="111">
        <f>O70*P65+O70</f>
        <v>1076.2839999999999</v>
      </c>
    </row>
    <row r="71" spans="1:21" ht="14.4" thickBot="1">
      <c r="A71" s="311" t="s">
        <v>501</v>
      </c>
      <c r="B71" s="308"/>
      <c r="C71" s="308"/>
      <c r="D71" s="308"/>
      <c r="E71" s="308"/>
      <c r="F71" s="308"/>
      <c r="G71" s="308"/>
      <c r="H71" s="308"/>
      <c r="I71" s="308"/>
      <c r="J71" s="308"/>
      <c r="K71" s="308"/>
      <c r="L71" s="308"/>
      <c r="M71" s="308"/>
      <c r="N71" s="308"/>
      <c r="O71" s="308"/>
      <c r="P71" s="309"/>
    </row>
    <row r="72" spans="1:21" ht="14.4" thickBot="1">
      <c r="A72" s="341" t="s">
        <v>105</v>
      </c>
      <c r="B72" s="341"/>
      <c r="C72" s="341"/>
      <c r="D72" s="341"/>
      <c r="E72" s="341"/>
      <c r="F72" s="341"/>
      <c r="G72" s="341"/>
      <c r="H72" s="341"/>
      <c r="I72" s="341"/>
      <c r="J72" s="341"/>
      <c r="K72" s="341"/>
      <c r="L72" s="341"/>
      <c r="M72" s="341"/>
      <c r="N72" s="341"/>
      <c r="O72" s="341"/>
      <c r="P72" s="341"/>
    </row>
    <row r="73" spans="1:21">
      <c r="A73" s="342" t="s">
        <v>501</v>
      </c>
      <c r="B73" s="343"/>
      <c r="C73" s="343"/>
      <c r="D73" s="343"/>
      <c r="E73" s="343"/>
      <c r="F73" s="343"/>
      <c r="G73" s="343"/>
      <c r="H73" s="343"/>
      <c r="I73" s="343"/>
      <c r="J73" s="343"/>
      <c r="K73" s="343"/>
      <c r="L73" s="343"/>
      <c r="M73" s="343"/>
      <c r="N73" s="343"/>
      <c r="O73" s="343"/>
      <c r="P73" s="344"/>
    </row>
    <row r="74" spans="1:21" ht="34.200000000000003">
      <c r="A74" s="345" t="s">
        <v>538</v>
      </c>
      <c r="B74" s="346"/>
      <c r="C74" s="346"/>
      <c r="D74" s="346"/>
      <c r="E74" s="346"/>
      <c r="F74" s="346"/>
      <c r="G74" s="346"/>
      <c r="H74" s="346"/>
      <c r="I74" s="346"/>
      <c r="J74" s="346"/>
      <c r="K74" s="346"/>
      <c r="L74" s="346"/>
      <c r="M74" s="346"/>
      <c r="N74" s="346"/>
      <c r="O74" s="346"/>
      <c r="P74" s="347"/>
    </row>
    <row r="75" spans="1:21">
      <c r="A75" s="238" t="s">
        <v>5</v>
      </c>
      <c r="B75" s="348" t="s">
        <v>514</v>
      </c>
      <c r="C75" s="348"/>
      <c r="D75" s="348"/>
      <c r="E75" s="348"/>
      <c r="F75" s="348"/>
      <c r="G75" s="348"/>
      <c r="H75" s="348"/>
      <c r="I75" s="348"/>
      <c r="J75" s="348"/>
      <c r="K75" s="348"/>
      <c r="L75" s="348"/>
      <c r="M75" s="348"/>
      <c r="N75" s="348"/>
      <c r="O75" s="348"/>
      <c r="P75" s="349"/>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17" t="s">
        <v>103</v>
      </c>
      <c r="B77" s="217" t="s">
        <v>25</v>
      </c>
      <c r="C77" s="217">
        <v>1.3</v>
      </c>
      <c r="D77" s="217">
        <v>2.1</v>
      </c>
      <c r="E77" s="217">
        <v>1.1000000000000001</v>
      </c>
      <c r="F77" s="217">
        <v>1</v>
      </c>
      <c r="G77" s="217">
        <v>1.3</v>
      </c>
      <c r="H77" s="218"/>
      <c r="I77" s="218"/>
      <c r="J77" s="217">
        <v>1.2</v>
      </c>
      <c r="K77" s="217">
        <v>0.5</v>
      </c>
      <c r="L77" s="217">
        <v>10</v>
      </c>
      <c r="M77" s="217">
        <v>0.8</v>
      </c>
      <c r="N77" s="217">
        <v>5</v>
      </c>
      <c r="O77" s="219"/>
      <c r="P77" s="247">
        <v>0.1</v>
      </c>
      <c r="Q77" s="56"/>
      <c r="R77" s="56"/>
      <c r="S77" s="56"/>
      <c r="T77" s="56"/>
      <c r="U77" s="56"/>
    </row>
    <row r="78" spans="1:21" ht="15.6">
      <c r="A78" s="317"/>
      <c r="B78" s="131" t="s">
        <v>26</v>
      </c>
      <c r="C78" s="131">
        <v>65</v>
      </c>
      <c r="D78" s="131">
        <v>23</v>
      </c>
      <c r="E78" s="131">
        <v>8.5</v>
      </c>
      <c r="F78" s="131">
        <v>0.5</v>
      </c>
      <c r="G78" s="131">
        <v>3</v>
      </c>
      <c r="H78" s="137">
        <f>SUM(C78:G78)</f>
        <v>100</v>
      </c>
      <c r="I78" s="221">
        <f>C78*C77+D78*D77+E78*E77+F78*F77+G77*G78</f>
        <v>146.55000000000001</v>
      </c>
      <c r="J78" s="222">
        <v>1.25</v>
      </c>
      <c r="K78" s="222">
        <v>7</v>
      </c>
      <c r="L78" s="222">
        <v>1</v>
      </c>
      <c r="M78" s="222">
        <v>1.3</v>
      </c>
      <c r="N78" s="222">
        <v>1</v>
      </c>
      <c r="O78" s="223">
        <f>I78+J78*J77+K78*K77+L78*L77+M78*M77+N78*N77</f>
        <v>167.59</v>
      </c>
      <c r="P78" s="248">
        <f>O78*P77+O78</f>
        <v>184.34899999999999</v>
      </c>
    </row>
    <row r="79" spans="1:21" s="277" customFormat="1" ht="17.399999999999999">
      <c r="A79" s="148" t="s">
        <v>27</v>
      </c>
      <c r="B79" s="133">
        <v>600</v>
      </c>
      <c r="C79" s="133">
        <f>B79/100*C78</f>
        <v>390</v>
      </c>
      <c r="D79" s="133">
        <f>B79/100*D78</f>
        <v>138</v>
      </c>
      <c r="E79" s="133">
        <f>B79/100*E78</f>
        <v>51</v>
      </c>
      <c r="F79" s="133">
        <f>B79/100*F78</f>
        <v>3</v>
      </c>
      <c r="G79" s="133">
        <f>B79/100*G78</f>
        <v>18</v>
      </c>
      <c r="H79" s="281">
        <f>SUM(C79:G79)</f>
        <v>600</v>
      </c>
      <c r="I79" s="221">
        <f>C79*C77+D79*D77+E79*E77+F79*F77+G77*G79</f>
        <v>879.3</v>
      </c>
      <c r="J79" s="222">
        <f>B79/100*J78</f>
        <v>7.5</v>
      </c>
      <c r="K79" s="222">
        <f>B79/100*K78</f>
        <v>42</v>
      </c>
      <c r="L79" s="222">
        <f>B79/100*L78</f>
        <v>6</v>
      </c>
      <c r="M79" s="222">
        <f>B79/100*M78</f>
        <v>7.8000000000000007</v>
      </c>
      <c r="N79" s="222">
        <f>B79/100*N78</f>
        <v>6</v>
      </c>
      <c r="O79" s="223">
        <f>I79+J79*J77+K79*K77+L79*L77+M79*M77+N79*N77</f>
        <v>1005.54</v>
      </c>
      <c r="P79" s="282">
        <f>O79*P77+O79</f>
        <v>1106.0940000000001</v>
      </c>
    </row>
    <row r="80" spans="1:21" s="277" customFormat="1" ht="17.399999999999999">
      <c r="A80" s="148" t="s">
        <v>513</v>
      </c>
      <c r="B80" s="133"/>
      <c r="C80" s="133"/>
      <c r="D80" s="133">
        <v>35.5</v>
      </c>
      <c r="E80" s="133">
        <v>13.1</v>
      </c>
      <c r="F80" s="133">
        <v>0.8</v>
      </c>
      <c r="G80" s="133">
        <v>4.5999999999999996</v>
      </c>
      <c r="H80" s="281">
        <f>SUM(D80:G80)</f>
        <v>54</v>
      </c>
      <c r="I80" s="221">
        <f>C80*C77+D80*D77+E80*E77+F80*F77+G77*G80</f>
        <v>95.74</v>
      </c>
      <c r="J80" s="222">
        <v>1.25</v>
      </c>
      <c r="K80" s="222">
        <v>7</v>
      </c>
      <c r="L80" s="222">
        <v>1</v>
      </c>
      <c r="M80" s="222">
        <v>1.3</v>
      </c>
      <c r="N80" s="222">
        <v>1</v>
      </c>
      <c r="O80" s="223">
        <f>I80+J80*J77+K80*K77+L80*L77+M80*M77+N80*N77</f>
        <v>116.78</v>
      </c>
      <c r="P80" s="282">
        <f>O80*P77+O80</f>
        <v>128.458</v>
      </c>
    </row>
    <row r="81" spans="1:21" ht="17.399999999999999">
      <c r="A81" s="148" t="s">
        <v>511</v>
      </c>
      <c r="B81" s="133">
        <v>1300</v>
      </c>
      <c r="C81" s="133">
        <f>B81</f>
        <v>1300</v>
      </c>
      <c r="D81" s="224" t="s">
        <v>496</v>
      </c>
      <c r="E81" s="133">
        <f>B81/100*54</f>
        <v>702</v>
      </c>
      <c r="F81" s="133" t="s">
        <v>32</v>
      </c>
      <c r="G81" s="234"/>
      <c r="H81" s="138"/>
      <c r="I81" s="221">
        <f>C81*C77+E81*(I80/H80)</f>
        <v>2934.62</v>
      </c>
      <c r="J81" s="222">
        <f>(C81+E81)/80</f>
        <v>25.024999999999999</v>
      </c>
      <c r="K81" s="222">
        <f>(C81+E81)/100*7</f>
        <v>140.13999999999999</v>
      </c>
      <c r="L81" s="222">
        <f>(C81+E81)/100</f>
        <v>20.02</v>
      </c>
      <c r="M81" s="222">
        <f>(C81+E81)/100</f>
        <v>20.02</v>
      </c>
      <c r="N81" s="222">
        <f>(C81+E81)/100</f>
        <v>20.02</v>
      </c>
      <c r="O81" s="223">
        <f>C81*C77+E81*(I80/H80)+J81*J77+K81*K77+L81*L77+M81*M77+N81*N77</f>
        <v>3351.0360000000001</v>
      </c>
      <c r="P81" s="111">
        <f>O81*P77+O81</f>
        <v>3686.1396</v>
      </c>
    </row>
    <row r="82" spans="1:21" ht="17.399999999999999">
      <c r="A82" s="148" t="s">
        <v>495</v>
      </c>
      <c r="B82" s="133">
        <f>E81</f>
        <v>702</v>
      </c>
      <c r="C82" s="234"/>
      <c r="D82" s="234">
        <f>B82/54*D80</f>
        <v>461.5</v>
      </c>
      <c r="E82" s="234">
        <f>B82/54*E80</f>
        <v>170.29999999999998</v>
      </c>
      <c r="F82" s="234">
        <f>B82/54*F80</f>
        <v>10.4</v>
      </c>
      <c r="G82" s="234">
        <f>B82/54*G80</f>
        <v>59.8</v>
      </c>
      <c r="H82" s="138">
        <f>SUM(D82:G82)</f>
        <v>701.99999999999989</v>
      </c>
      <c r="I82" s="221">
        <f>C82*C77+D82*D77+E82*E77+F82*F77+G77*G82</f>
        <v>1244.6200000000001</v>
      </c>
      <c r="J82" s="222">
        <v>1.25</v>
      </c>
      <c r="K82" s="222">
        <v>7</v>
      </c>
      <c r="L82" s="222">
        <v>1</v>
      </c>
      <c r="M82" s="222">
        <v>1.3</v>
      </c>
      <c r="N82" s="222">
        <v>1</v>
      </c>
      <c r="O82" s="223">
        <f>I82+J82*J77+K82*K77+L82*L77+M82*M77+N82*N77</f>
        <v>1265.6600000000001</v>
      </c>
      <c r="P82" s="111">
        <f>O82*P77+O82</f>
        <v>1392.2260000000001</v>
      </c>
    </row>
    <row r="83" spans="1:21" ht="14.4" thickBot="1">
      <c r="A83" s="311" t="s">
        <v>501</v>
      </c>
      <c r="B83" s="308"/>
      <c r="C83" s="308"/>
      <c r="D83" s="308"/>
      <c r="E83" s="308"/>
      <c r="F83" s="308"/>
      <c r="G83" s="308"/>
      <c r="H83" s="308"/>
      <c r="I83" s="308"/>
      <c r="J83" s="308"/>
      <c r="K83" s="308"/>
      <c r="L83" s="308"/>
      <c r="M83" s="308"/>
      <c r="N83" s="308"/>
      <c r="O83" s="308"/>
      <c r="P83" s="309"/>
    </row>
    <row r="84" spans="1:21" ht="14.4" thickBot="1">
      <c r="A84" s="341" t="s">
        <v>105</v>
      </c>
      <c r="B84" s="341"/>
      <c r="C84" s="341"/>
      <c r="D84" s="341"/>
      <c r="E84" s="341"/>
      <c r="F84" s="341"/>
      <c r="G84" s="341"/>
      <c r="H84" s="341"/>
      <c r="I84" s="341"/>
      <c r="J84" s="341"/>
      <c r="K84" s="341"/>
      <c r="L84" s="341"/>
      <c r="M84" s="341"/>
      <c r="N84" s="341"/>
      <c r="O84" s="341"/>
      <c r="P84" s="341"/>
    </row>
    <row r="85" spans="1:21">
      <c r="A85" s="342" t="s">
        <v>501</v>
      </c>
      <c r="B85" s="343"/>
      <c r="C85" s="343"/>
      <c r="D85" s="343"/>
      <c r="E85" s="343"/>
      <c r="F85" s="343"/>
      <c r="G85" s="343"/>
      <c r="H85" s="343"/>
      <c r="I85" s="343"/>
      <c r="J85" s="343"/>
      <c r="K85" s="343"/>
      <c r="L85" s="343"/>
      <c r="M85" s="343"/>
      <c r="N85" s="343"/>
      <c r="O85" s="343"/>
      <c r="P85" s="344"/>
    </row>
    <row r="86" spans="1:21" ht="34.200000000000003">
      <c r="A86" s="345" t="s">
        <v>539</v>
      </c>
      <c r="B86" s="346"/>
      <c r="C86" s="346"/>
      <c r="D86" s="346"/>
      <c r="E86" s="346"/>
      <c r="F86" s="346"/>
      <c r="G86" s="346"/>
      <c r="H86" s="346"/>
      <c r="I86" s="346"/>
      <c r="J86" s="346"/>
      <c r="K86" s="346"/>
      <c r="L86" s="346"/>
      <c r="M86" s="346"/>
      <c r="N86" s="346"/>
      <c r="O86" s="346"/>
      <c r="P86" s="347"/>
    </row>
    <row r="87" spans="1:21">
      <c r="A87" s="238" t="s">
        <v>5</v>
      </c>
      <c r="B87" s="348" t="s">
        <v>514</v>
      </c>
      <c r="C87" s="348"/>
      <c r="D87" s="348"/>
      <c r="E87" s="348"/>
      <c r="F87" s="348"/>
      <c r="G87" s="348"/>
      <c r="H87" s="348"/>
      <c r="I87" s="348"/>
      <c r="J87" s="348"/>
      <c r="K87" s="348"/>
      <c r="L87" s="348"/>
      <c r="M87" s="348"/>
      <c r="N87" s="348"/>
      <c r="O87" s="348"/>
      <c r="P87" s="349"/>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17" t="s">
        <v>103</v>
      </c>
      <c r="B89" s="217" t="s">
        <v>25</v>
      </c>
      <c r="C89" s="217">
        <v>1.3</v>
      </c>
      <c r="D89" s="217">
        <v>2.1</v>
      </c>
      <c r="E89" s="217">
        <v>1.1000000000000001</v>
      </c>
      <c r="F89" s="217">
        <v>1</v>
      </c>
      <c r="G89" s="217">
        <v>1.3</v>
      </c>
      <c r="H89" s="218"/>
      <c r="I89" s="218"/>
      <c r="J89" s="217">
        <v>1.2</v>
      </c>
      <c r="K89" s="217">
        <v>0.5</v>
      </c>
      <c r="L89" s="217">
        <v>10</v>
      </c>
      <c r="M89" s="217">
        <v>0.8</v>
      </c>
      <c r="N89" s="217">
        <v>5</v>
      </c>
      <c r="O89" s="219"/>
      <c r="P89" s="247">
        <v>0.1</v>
      </c>
      <c r="Q89" s="56"/>
      <c r="R89" s="56"/>
      <c r="S89" s="56"/>
      <c r="T89" s="56"/>
      <c r="U89" s="56"/>
    </row>
    <row r="90" spans="1:21" ht="15.6">
      <c r="A90" s="317"/>
      <c r="B90" s="131" t="s">
        <v>26</v>
      </c>
      <c r="C90" s="131">
        <v>65</v>
      </c>
      <c r="D90" s="131">
        <v>23</v>
      </c>
      <c r="E90" s="131">
        <v>8.5</v>
      </c>
      <c r="F90" s="131">
        <v>0.5</v>
      </c>
      <c r="G90" s="131">
        <v>3</v>
      </c>
      <c r="H90" s="137">
        <f>SUM(C90:G90)</f>
        <v>100</v>
      </c>
      <c r="I90" s="221">
        <f>C90*C89+D90*D89+E90*E89+F90*F89+G89*G90</f>
        <v>146.55000000000001</v>
      </c>
      <c r="J90" s="222">
        <v>1.25</v>
      </c>
      <c r="K90" s="222">
        <v>7</v>
      </c>
      <c r="L90" s="222">
        <v>1</v>
      </c>
      <c r="M90" s="222">
        <v>1.3</v>
      </c>
      <c r="N90" s="222">
        <v>1</v>
      </c>
      <c r="O90" s="223">
        <f>I90+J90*J89+K90*K89+L90*L89+M90*M89+N90*N89</f>
        <v>167.59</v>
      </c>
      <c r="P90" s="248">
        <f>O90*P89+O90</f>
        <v>184.34899999999999</v>
      </c>
    </row>
    <row r="91" spans="1:21" s="277" customFormat="1" ht="17.399999999999999">
      <c r="A91" s="148" t="s">
        <v>27</v>
      </c>
      <c r="B91" s="133">
        <v>700</v>
      </c>
      <c r="C91" s="133">
        <f>B91/100*C90</f>
        <v>455</v>
      </c>
      <c r="D91" s="133">
        <f>B91/100*D90</f>
        <v>161</v>
      </c>
      <c r="E91" s="133">
        <f>B91/100*E90</f>
        <v>59.5</v>
      </c>
      <c r="F91" s="133">
        <f>B91/100*F90</f>
        <v>3.5</v>
      </c>
      <c r="G91" s="133">
        <f>B91/100*G90</f>
        <v>21</v>
      </c>
      <c r="H91" s="281">
        <f>SUM(C91:G91)</f>
        <v>700</v>
      </c>
      <c r="I91" s="221">
        <f>C91*C89+D91*D89+E91*E89+F91*F89+G89*G91</f>
        <v>1025.8500000000001</v>
      </c>
      <c r="J91" s="222">
        <f>B91/100*J90</f>
        <v>8.75</v>
      </c>
      <c r="K91" s="222">
        <f>B91/100*K90</f>
        <v>49</v>
      </c>
      <c r="L91" s="222">
        <f>B91/100*L90</f>
        <v>7</v>
      </c>
      <c r="M91" s="222">
        <f>B91/100*M90</f>
        <v>9.1</v>
      </c>
      <c r="N91" s="222">
        <f>B91/100*N90</f>
        <v>7</v>
      </c>
      <c r="O91" s="223">
        <f>I91+J91*J89+K91*K89+L91*L89+M91*M89+N91*N89</f>
        <v>1173.1300000000001</v>
      </c>
      <c r="P91" s="282">
        <f>O91*P89+O91</f>
        <v>1290.4430000000002</v>
      </c>
    </row>
    <row r="92" spans="1:21" s="277" customFormat="1" ht="17.399999999999999">
      <c r="A92" s="148" t="s">
        <v>513</v>
      </c>
      <c r="B92" s="133"/>
      <c r="C92" s="133"/>
      <c r="D92" s="133">
        <v>35.5</v>
      </c>
      <c r="E92" s="133">
        <v>13.1</v>
      </c>
      <c r="F92" s="133">
        <v>0.8</v>
      </c>
      <c r="G92" s="133">
        <v>4.5999999999999996</v>
      </c>
      <c r="H92" s="281">
        <f>SUM(D92:G92)</f>
        <v>54</v>
      </c>
      <c r="I92" s="221">
        <f>C92*C89+D92*D89+E92*E89+F92*F89+G89*G92</f>
        <v>95.74</v>
      </c>
      <c r="J92" s="222">
        <v>1.25</v>
      </c>
      <c r="K92" s="222">
        <v>7</v>
      </c>
      <c r="L92" s="222">
        <v>1</v>
      </c>
      <c r="M92" s="222">
        <v>1.3</v>
      </c>
      <c r="N92" s="222">
        <v>1</v>
      </c>
      <c r="O92" s="223">
        <f>I92+J92*J89+K92*K89+L92*L89+M92*M89+N92*N89</f>
        <v>116.78</v>
      </c>
      <c r="P92" s="282">
        <f>O92*P89+O92</f>
        <v>128.458</v>
      </c>
    </row>
    <row r="93" spans="1:21" ht="17.399999999999999">
      <c r="A93" s="148" t="s">
        <v>511</v>
      </c>
      <c r="B93" s="133">
        <v>1500</v>
      </c>
      <c r="C93" s="133">
        <f>B93</f>
        <v>1500</v>
      </c>
      <c r="D93" s="224" t="s">
        <v>496</v>
      </c>
      <c r="E93" s="133">
        <f>B93/100*54</f>
        <v>810</v>
      </c>
      <c r="F93" s="133" t="s">
        <v>32</v>
      </c>
      <c r="G93" s="234"/>
      <c r="H93" s="138"/>
      <c r="I93" s="221">
        <f>C93*C89+E93*(I92/H92)</f>
        <v>3386.1</v>
      </c>
      <c r="J93" s="222">
        <f>(C93+E93)/80</f>
        <v>28.875</v>
      </c>
      <c r="K93" s="222">
        <f>(C93+E93)/100*7</f>
        <v>161.70000000000002</v>
      </c>
      <c r="L93" s="222">
        <f>(C93+E93)/100</f>
        <v>23.1</v>
      </c>
      <c r="M93" s="222">
        <f>(C93+E93)/100</f>
        <v>23.1</v>
      </c>
      <c r="N93" s="222">
        <f>(C93+E93)/100</f>
        <v>23.1</v>
      </c>
      <c r="O93" s="223">
        <f>C93*C89+E93*(I92/H92)+J93*J89+K93*K89+L93*L89+M93*M89+N93*N89</f>
        <v>3866.58</v>
      </c>
      <c r="P93" s="111">
        <f>O93*P89+O93</f>
        <v>4253.2380000000003</v>
      </c>
    </row>
    <row r="94" spans="1:21" ht="17.399999999999999">
      <c r="A94" s="148" t="s">
        <v>495</v>
      </c>
      <c r="B94" s="133">
        <f>E93</f>
        <v>810</v>
      </c>
      <c r="C94" s="234"/>
      <c r="D94" s="234">
        <f>B94/54*D92</f>
        <v>532.5</v>
      </c>
      <c r="E94" s="234">
        <f>B94/54*E92</f>
        <v>196.5</v>
      </c>
      <c r="F94" s="234">
        <f>B94/54*F92</f>
        <v>12</v>
      </c>
      <c r="G94" s="234">
        <f>B94/54*G92</f>
        <v>69</v>
      </c>
      <c r="H94" s="138">
        <f>SUM(D94:G94)</f>
        <v>810</v>
      </c>
      <c r="I94" s="221">
        <f>C94*C89+D94*D89+E94*E89+F94*F89+G89*G94</f>
        <v>1436.1000000000001</v>
      </c>
      <c r="J94" s="222">
        <v>1.25</v>
      </c>
      <c r="K94" s="222">
        <v>7</v>
      </c>
      <c r="L94" s="222">
        <v>1</v>
      </c>
      <c r="M94" s="222">
        <v>1.3</v>
      </c>
      <c r="N94" s="222">
        <v>1</v>
      </c>
      <c r="O94" s="223">
        <f>I94+J94*J89+K94*K89+L94*L89+M94*M89+N94*N89</f>
        <v>1457.14</v>
      </c>
      <c r="P94" s="111">
        <f>O94*P89+O94</f>
        <v>1602.854</v>
      </c>
    </row>
    <row r="95" spans="1:21" ht="14.4" thickBot="1">
      <c r="A95" s="311" t="s">
        <v>501</v>
      </c>
      <c r="B95" s="308"/>
      <c r="C95" s="308"/>
      <c r="D95" s="308"/>
      <c r="E95" s="308"/>
      <c r="F95" s="308"/>
      <c r="G95" s="308"/>
      <c r="H95" s="308"/>
      <c r="I95" s="308"/>
      <c r="J95" s="308"/>
      <c r="K95" s="308"/>
      <c r="L95" s="308"/>
      <c r="M95" s="308"/>
      <c r="N95" s="308"/>
      <c r="O95" s="308"/>
      <c r="P95" s="309"/>
    </row>
    <row r="96" spans="1:21" ht="14.4" thickBot="1">
      <c r="A96" s="341" t="s">
        <v>105</v>
      </c>
      <c r="B96" s="341"/>
      <c r="C96" s="341"/>
      <c r="D96" s="341"/>
      <c r="E96" s="341"/>
      <c r="F96" s="341"/>
      <c r="G96" s="341"/>
      <c r="H96" s="341"/>
      <c r="I96" s="341"/>
      <c r="J96" s="341"/>
      <c r="K96" s="341"/>
      <c r="L96" s="341"/>
      <c r="M96" s="341"/>
      <c r="N96" s="341"/>
      <c r="O96" s="341"/>
      <c r="P96" s="341"/>
    </row>
    <row r="97" spans="1:21">
      <c r="A97" s="342" t="s">
        <v>501</v>
      </c>
      <c r="B97" s="343"/>
      <c r="C97" s="343"/>
      <c r="D97" s="343"/>
      <c r="E97" s="343"/>
      <c r="F97" s="343"/>
      <c r="G97" s="343"/>
      <c r="H97" s="343"/>
      <c r="I97" s="343"/>
      <c r="J97" s="343"/>
      <c r="K97" s="343"/>
      <c r="L97" s="343"/>
      <c r="M97" s="343"/>
      <c r="N97" s="343"/>
      <c r="O97" s="343"/>
      <c r="P97" s="344"/>
    </row>
    <row r="98" spans="1:21" ht="34.200000000000003">
      <c r="A98" s="345" t="s">
        <v>540</v>
      </c>
      <c r="B98" s="346"/>
      <c r="C98" s="346"/>
      <c r="D98" s="346"/>
      <c r="E98" s="346"/>
      <c r="F98" s="346"/>
      <c r="G98" s="346"/>
      <c r="H98" s="346"/>
      <c r="I98" s="346"/>
      <c r="J98" s="346"/>
      <c r="K98" s="346"/>
      <c r="L98" s="346"/>
      <c r="M98" s="346"/>
      <c r="N98" s="346"/>
      <c r="O98" s="346"/>
      <c r="P98" s="347"/>
    </row>
    <row r="99" spans="1:21">
      <c r="A99" s="238" t="s">
        <v>5</v>
      </c>
      <c r="B99" s="348" t="s">
        <v>514</v>
      </c>
      <c r="C99" s="348"/>
      <c r="D99" s="348"/>
      <c r="E99" s="348"/>
      <c r="F99" s="348"/>
      <c r="G99" s="348"/>
      <c r="H99" s="348"/>
      <c r="I99" s="348"/>
      <c r="J99" s="348"/>
      <c r="K99" s="348"/>
      <c r="L99" s="348"/>
      <c r="M99" s="348"/>
      <c r="N99" s="348"/>
      <c r="O99" s="348"/>
      <c r="P99" s="349"/>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17" t="s">
        <v>103</v>
      </c>
      <c r="B101" s="217" t="s">
        <v>25</v>
      </c>
      <c r="C101" s="217">
        <v>1.3</v>
      </c>
      <c r="D101" s="217">
        <v>2.1</v>
      </c>
      <c r="E101" s="217">
        <v>1.1000000000000001</v>
      </c>
      <c r="F101" s="217">
        <v>1</v>
      </c>
      <c r="G101" s="217">
        <v>1.3</v>
      </c>
      <c r="H101" s="218"/>
      <c r="I101" s="218"/>
      <c r="J101" s="217">
        <v>1.2</v>
      </c>
      <c r="K101" s="217">
        <v>0.5</v>
      </c>
      <c r="L101" s="217">
        <v>10</v>
      </c>
      <c r="M101" s="217">
        <v>0.8</v>
      </c>
      <c r="N101" s="217">
        <v>5</v>
      </c>
      <c r="O101" s="219"/>
      <c r="P101" s="247">
        <v>0.1</v>
      </c>
      <c r="Q101" s="56"/>
      <c r="R101" s="56"/>
      <c r="S101" s="56"/>
      <c r="T101" s="56"/>
      <c r="U101" s="56"/>
    </row>
    <row r="102" spans="1:21" ht="15.6">
      <c r="A102" s="317"/>
      <c r="B102" s="131" t="s">
        <v>26</v>
      </c>
      <c r="C102" s="131">
        <v>65</v>
      </c>
      <c r="D102" s="131">
        <v>23</v>
      </c>
      <c r="E102" s="131">
        <v>8.5</v>
      </c>
      <c r="F102" s="131">
        <v>0.5</v>
      </c>
      <c r="G102" s="131">
        <v>3</v>
      </c>
      <c r="H102" s="137">
        <f>SUM(C102:G102)</f>
        <v>100</v>
      </c>
      <c r="I102" s="221">
        <f>C102*C101+D102*D101+E102*E101+F102*F101+G101*G102</f>
        <v>146.55000000000001</v>
      </c>
      <c r="J102" s="222">
        <v>1.25</v>
      </c>
      <c r="K102" s="222">
        <v>7</v>
      </c>
      <c r="L102" s="222">
        <v>1</v>
      </c>
      <c r="M102" s="222">
        <v>1.3</v>
      </c>
      <c r="N102" s="222">
        <v>1</v>
      </c>
      <c r="O102" s="223">
        <f>I102+J102*J101+K102*K101+L102*L101+M102*M101+N102*N101</f>
        <v>167.59</v>
      </c>
      <c r="P102" s="248">
        <f>O102*P101+O102</f>
        <v>184.34899999999999</v>
      </c>
    </row>
    <row r="103" spans="1:21" s="277" customFormat="1" ht="17.399999999999999">
      <c r="A103" s="148" t="s">
        <v>27</v>
      </c>
      <c r="B103" s="133">
        <v>800</v>
      </c>
      <c r="C103" s="133">
        <f>B103/100*C102</f>
        <v>520</v>
      </c>
      <c r="D103" s="133">
        <f>B103/100*D102</f>
        <v>184</v>
      </c>
      <c r="E103" s="133">
        <f>B103/100*E102</f>
        <v>68</v>
      </c>
      <c r="F103" s="133">
        <f>B103/100*F102</f>
        <v>4</v>
      </c>
      <c r="G103" s="133">
        <f>B103/100*G102</f>
        <v>24</v>
      </c>
      <c r="H103" s="281">
        <f>SUM(C103:G103)</f>
        <v>800</v>
      </c>
      <c r="I103" s="221">
        <f>C103*C101+D103*D101+E103*E101+F103*F101+G101*G103</f>
        <v>1172.4000000000001</v>
      </c>
      <c r="J103" s="222">
        <f>B103/100*J102</f>
        <v>10</v>
      </c>
      <c r="K103" s="222">
        <f>B103/100*K102</f>
        <v>56</v>
      </c>
      <c r="L103" s="222">
        <f>B103/100*L102</f>
        <v>8</v>
      </c>
      <c r="M103" s="222">
        <f>B103/100*M102</f>
        <v>10.4</v>
      </c>
      <c r="N103" s="222">
        <f>B103/100*N102</f>
        <v>8</v>
      </c>
      <c r="O103" s="223">
        <f>I103+J103*J101+K103*K101+L103*L101+M103*M101+N103*N101</f>
        <v>1340.72</v>
      </c>
      <c r="P103" s="282">
        <f>O103*P101+O103</f>
        <v>1474.7919999999999</v>
      </c>
    </row>
    <row r="104" spans="1:21" s="277" customFormat="1" ht="17.399999999999999">
      <c r="A104" s="148" t="s">
        <v>513</v>
      </c>
      <c r="B104" s="133"/>
      <c r="C104" s="133"/>
      <c r="D104" s="133">
        <v>35.5</v>
      </c>
      <c r="E104" s="133">
        <v>13.1</v>
      </c>
      <c r="F104" s="133">
        <v>0.8</v>
      </c>
      <c r="G104" s="133">
        <v>4.5999999999999996</v>
      </c>
      <c r="H104" s="281">
        <f>SUM(D104:G104)</f>
        <v>54</v>
      </c>
      <c r="I104" s="221">
        <f>C104*C101+D104*D101+E104*E101+F104*F101+G101*G104</f>
        <v>95.74</v>
      </c>
      <c r="J104" s="222">
        <v>1.25</v>
      </c>
      <c r="K104" s="222">
        <v>7</v>
      </c>
      <c r="L104" s="222">
        <v>1</v>
      </c>
      <c r="M104" s="222">
        <v>1.3</v>
      </c>
      <c r="N104" s="222">
        <v>1</v>
      </c>
      <c r="O104" s="223">
        <f>I104+J104*J101+K104*K101+L104*L101+M104*M101+N104*N101</f>
        <v>116.78</v>
      </c>
      <c r="P104" s="282">
        <f>O104*P101+O104</f>
        <v>128.458</v>
      </c>
    </row>
    <row r="105" spans="1:21" ht="17.399999999999999">
      <c r="A105" s="148" t="s">
        <v>511</v>
      </c>
      <c r="B105" s="133">
        <v>2000</v>
      </c>
      <c r="C105" s="133">
        <f>B105</f>
        <v>2000</v>
      </c>
      <c r="D105" s="224" t="s">
        <v>496</v>
      </c>
      <c r="E105" s="133">
        <f>B105/100*54</f>
        <v>1080</v>
      </c>
      <c r="F105" s="133" t="s">
        <v>32</v>
      </c>
      <c r="G105" s="234"/>
      <c r="H105" s="138"/>
      <c r="I105" s="221">
        <f>C105*C101+E105*(I104/H104)</f>
        <v>4514.8</v>
      </c>
      <c r="J105" s="222">
        <f>(C105+E105)/80</f>
        <v>38.5</v>
      </c>
      <c r="K105" s="222">
        <f>(C105+E105)/100*7</f>
        <v>215.6</v>
      </c>
      <c r="L105" s="222">
        <f>(C105+E105)/100</f>
        <v>30.8</v>
      </c>
      <c r="M105" s="222">
        <f>(C105+E105)/100</f>
        <v>30.8</v>
      </c>
      <c r="N105" s="222">
        <f>(C105+E105)/100</f>
        <v>30.8</v>
      </c>
      <c r="O105" s="223">
        <f>C105*C101+E105*(I104/H104)+J105*J101+K105*K101+L105*L101+M105*M101+N105*N101</f>
        <v>5155.4400000000005</v>
      </c>
      <c r="P105" s="111">
        <f>O105*P101+O105</f>
        <v>5670.9840000000004</v>
      </c>
    </row>
    <row r="106" spans="1:21" ht="17.399999999999999">
      <c r="A106" s="148" t="s">
        <v>495</v>
      </c>
      <c r="B106" s="133">
        <f>E105</f>
        <v>1080</v>
      </c>
      <c r="C106" s="234"/>
      <c r="D106" s="234">
        <f>B106/54*D104</f>
        <v>710</v>
      </c>
      <c r="E106" s="234">
        <f>B106/54*E104</f>
        <v>262</v>
      </c>
      <c r="F106" s="234">
        <f>B106/54*F104</f>
        <v>16</v>
      </c>
      <c r="G106" s="234">
        <f>B106/54*G104</f>
        <v>92</v>
      </c>
      <c r="H106" s="138">
        <f>SUM(D106:G106)</f>
        <v>1080</v>
      </c>
      <c r="I106" s="221">
        <f>C106*C101+D106*D101+E106*E101+F106*F101+G101*G106</f>
        <v>1914.8</v>
      </c>
      <c r="J106" s="222">
        <v>1.25</v>
      </c>
      <c r="K106" s="222">
        <v>7</v>
      </c>
      <c r="L106" s="222">
        <v>1</v>
      </c>
      <c r="M106" s="222">
        <v>1.3</v>
      </c>
      <c r="N106" s="222">
        <v>1</v>
      </c>
      <c r="O106" s="223">
        <f>I106+J106*J101+K106*K101+L106*L101+M106*M101+N106*N101</f>
        <v>1935.84</v>
      </c>
      <c r="P106" s="111">
        <f>O106*P101+O106</f>
        <v>2129.424</v>
      </c>
    </row>
    <row r="107" spans="1:21" ht="14.4" thickBot="1">
      <c r="A107" s="311" t="s">
        <v>501</v>
      </c>
      <c r="B107" s="308"/>
      <c r="C107" s="308"/>
      <c r="D107" s="308"/>
      <c r="E107" s="308"/>
      <c r="F107" s="308"/>
      <c r="G107" s="308"/>
      <c r="H107" s="308"/>
      <c r="I107" s="308"/>
      <c r="J107" s="308"/>
      <c r="K107" s="308"/>
      <c r="L107" s="308"/>
      <c r="M107" s="308"/>
      <c r="N107" s="308"/>
      <c r="O107" s="308"/>
      <c r="P107" s="309"/>
    </row>
    <row r="108" spans="1:21">
      <c r="A108" s="341" t="s">
        <v>105</v>
      </c>
      <c r="B108" s="341"/>
      <c r="C108" s="341"/>
      <c r="D108" s="341"/>
      <c r="E108" s="341"/>
      <c r="F108" s="341"/>
      <c r="G108" s="341"/>
      <c r="H108" s="341"/>
      <c r="I108" s="341"/>
      <c r="J108" s="341"/>
      <c r="K108" s="341"/>
      <c r="L108" s="341"/>
      <c r="M108" s="341"/>
      <c r="N108" s="341"/>
      <c r="O108" s="341"/>
      <c r="P108" s="341"/>
    </row>
  </sheetData>
  <mergeCells count="56">
    <mergeCell ref="A101:A102"/>
    <mergeCell ref="A107:P107"/>
    <mergeCell ref="A108:P108"/>
    <mergeCell ref="A3:P3"/>
    <mergeCell ref="A95:P95"/>
    <mergeCell ref="A96:P96"/>
    <mergeCell ref="A97:P97"/>
    <mergeCell ref="A98:P98"/>
    <mergeCell ref="B99:P99"/>
    <mergeCell ref="A84:P84"/>
    <mergeCell ref="A85:P85"/>
    <mergeCell ref="A86:P86"/>
    <mergeCell ref="B87:P87"/>
    <mergeCell ref="A89:A90"/>
    <mergeCell ref="A41:A42"/>
    <mergeCell ref="A47:P47"/>
    <mergeCell ref="A23:P23"/>
    <mergeCell ref="A11:P11"/>
    <mergeCell ref="A24:P24"/>
    <mergeCell ref="A1:P1"/>
    <mergeCell ref="A16:A17"/>
    <mergeCell ref="B14:P14"/>
    <mergeCell ref="A5:P5"/>
    <mergeCell ref="A4:P4"/>
    <mergeCell ref="A12:P12"/>
    <mergeCell ref="A13:P13"/>
    <mergeCell ref="A2:P2"/>
    <mergeCell ref="O6:P9"/>
    <mergeCell ref="A10:P10"/>
    <mergeCell ref="A25:P25"/>
    <mergeCell ref="A37:P37"/>
    <mergeCell ref="A38:P38"/>
    <mergeCell ref="B39:P39"/>
    <mergeCell ref="B51:P51"/>
    <mergeCell ref="A48:P48"/>
    <mergeCell ref="A49:P49"/>
    <mergeCell ref="A50:P50"/>
    <mergeCell ref="A26:P26"/>
    <mergeCell ref="B27:P27"/>
    <mergeCell ref="A29:A30"/>
    <mergeCell ref="A35:P35"/>
    <mergeCell ref="A36:P36"/>
    <mergeCell ref="A53:A54"/>
    <mergeCell ref="A59:P59"/>
    <mergeCell ref="A60:P60"/>
    <mergeCell ref="A61:P61"/>
    <mergeCell ref="A62:P62"/>
    <mergeCell ref="A74:P74"/>
    <mergeCell ref="B75:P75"/>
    <mergeCell ref="A77:A78"/>
    <mergeCell ref="A83:P83"/>
    <mergeCell ref="B63:P63"/>
    <mergeCell ref="A65:A66"/>
    <mergeCell ref="A71:P71"/>
    <mergeCell ref="A72:P72"/>
    <mergeCell ref="A73:P73"/>
  </mergeCells>
  <phoneticPr fontId="40" type="noConversion"/>
  <pageMargins left="0.19685039370078741" right="0.19685039370078741" top="0.19685039370078741" bottom="0.19685039370078741" header="0.31496062992125984" footer="0.31496062992125984"/>
  <pageSetup paperSize="9" scale="61"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330" t="s">
        <v>1</v>
      </c>
      <c r="B1" s="331"/>
      <c r="C1" s="331"/>
      <c r="D1" s="331"/>
      <c r="E1" s="331"/>
      <c r="F1" s="331"/>
      <c r="G1" s="331"/>
      <c r="H1" s="331"/>
      <c r="I1" s="331"/>
      <c r="J1" s="331"/>
      <c r="K1" s="331"/>
      <c r="L1" s="331"/>
      <c r="M1" s="331"/>
      <c r="N1" s="331"/>
      <c r="O1" s="331"/>
      <c r="P1" s="331"/>
      <c r="Q1" s="331"/>
      <c r="R1" s="331"/>
      <c r="S1" s="331"/>
      <c r="T1" s="331"/>
      <c r="U1" s="332"/>
    </row>
    <row r="2" spans="1:26" ht="30">
      <c r="A2" s="333" t="s">
        <v>149</v>
      </c>
      <c r="B2" s="334"/>
      <c r="C2" s="334"/>
      <c r="D2" s="334"/>
      <c r="E2" s="334"/>
      <c r="F2" s="334"/>
      <c r="G2" s="334"/>
      <c r="H2" s="334"/>
      <c r="I2" s="334"/>
      <c r="J2" s="334"/>
      <c r="K2" s="334"/>
      <c r="L2" s="334"/>
      <c r="M2" s="334"/>
      <c r="N2" s="334"/>
      <c r="O2" s="334"/>
      <c r="P2" s="334"/>
      <c r="Q2" s="334"/>
      <c r="R2" s="334"/>
      <c r="S2" s="334"/>
      <c r="T2" s="334"/>
      <c r="U2" s="335"/>
    </row>
    <row r="3" spans="1:26">
      <c r="A3" s="39" t="s">
        <v>3</v>
      </c>
      <c r="B3" s="336" t="s">
        <v>150</v>
      </c>
      <c r="C3" s="336"/>
      <c r="D3" s="336"/>
      <c r="E3" s="336"/>
      <c r="F3" s="336"/>
      <c r="G3" s="336"/>
      <c r="H3" s="336"/>
      <c r="I3" s="336"/>
      <c r="J3" s="336"/>
      <c r="K3" s="336"/>
      <c r="L3" s="336"/>
      <c r="M3" s="336"/>
      <c r="N3" s="336"/>
      <c r="O3" s="336"/>
      <c r="P3" s="336"/>
      <c r="Q3" s="336"/>
      <c r="R3" s="336"/>
      <c r="S3" s="336"/>
      <c r="T3" s="336"/>
      <c r="U3" s="398"/>
    </row>
    <row r="4" spans="1:26" ht="63" customHeight="1">
      <c r="A4" s="39" t="s">
        <v>56</v>
      </c>
      <c r="B4" s="305" t="s">
        <v>151</v>
      </c>
      <c r="C4" s="305"/>
      <c r="D4" s="305"/>
      <c r="E4" s="305"/>
      <c r="F4" s="305"/>
      <c r="G4" s="305"/>
      <c r="H4" s="305"/>
      <c r="I4" s="305"/>
      <c r="J4" s="305"/>
      <c r="K4" s="305"/>
      <c r="L4" s="305"/>
      <c r="M4" s="305"/>
      <c r="N4" s="305"/>
      <c r="O4" s="305"/>
      <c r="P4" s="305"/>
      <c r="Q4" s="305"/>
      <c r="R4" s="305"/>
      <c r="S4" s="305"/>
      <c r="T4" s="305"/>
      <c r="U4" s="306"/>
    </row>
    <row r="5" spans="1:26" s="93" customFormat="1" ht="15.6">
      <c r="A5" s="39" t="s">
        <v>5</v>
      </c>
      <c r="B5" s="321" t="s">
        <v>152</v>
      </c>
      <c r="C5" s="321"/>
      <c r="D5" s="321"/>
      <c r="E5" s="321"/>
      <c r="F5" s="321"/>
      <c r="G5" s="321"/>
      <c r="H5" s="321"/>
      <c r="I5" s="321"/>
      <c r="J5" s="321"/>
      <c r="K5" s="321"/>
      <c r="L5" s="321"/>
      <c r="M5" s="321"/>
      <c r="N5" s="321"/>
      <c r="O5" s="321"/>
      <c r="P5" s="321"/>
      <c r="Q5" s="321"/>
      <c r="R5" s="321"/>
      <c r="S5" s="321"/>
      <c r="T5" s="321"/>
      <c r="U5" s="337"/>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317"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317"/>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307" t="s">
        <v>158</v>
      </c>
      <c r="B10" s="308"/>
      <c r="C10" s="308"/>
      <c r="D10" s="308"/>
      <c r="E10" s="308"/>
      <c r="F10" s="308"/>
      <c r="G10" s="308"/>
      <c r="H10" s="308"/>
      <c r="I10" s="308"/>
      <c r="J10" s="308"/>
      <c r="K10" s="308"/>
      <c r="L10" s="308"/>
      <c r="M10" s="308"/>
      <c r="N10" s="308"/>
      <c r="O10" s="308"/>
      <c r="P10" s="308"/>
      <c r="Q10" s="308"/>
      <c r="R10" s="308"/>
      <c r="S10" s="308"/>
      <c r="T10" s="308"/>
      <c r="U10" s="309"/>
      <c r="V10" s="104"/>
      <c r="W10" s="104"/>
      <c r="X10" s="104"/>
      <c r="Y10" s="104"/>
      <c r="Z10" s="104"/>
    </row>
    <row r="11" spans="1:26" ht="12.6" customHeight="1">
      <c r="A11" s="323" t="s">
        <v>159</v>
      </c>
      <c r="B11" s="323"/>
      <c r="C11" s="323"/>
      <c r="D11" s="323"/>
      <c r="E11" s="323"/>
      <c r="F11" s="323"/>
      <c r="G11" s="323"/>
      <c r="H11" s="323"/>
      <c r="I11" s="323"/>
      <c r="J11" s="323"/>
      <c r="K11" s="323"/>
      <c r="L11" s="323"/>
      <c r="M11" s="323"/>
      <c r="N11" s="323"/>
      <c r="O11" s="323"/>
      <c r="P11" s="323"/>
      <c r="Q11" s="323"/>
      <c r="R11" s="323"/>
      <c r="S11" s="323"/>
      <c r="T11" s="323"/>
      <c r="U11" s="323"/>
      <c r="V11" s="105"/>
      <c r="W11" s="105"/>
      <c r="X11" s="105"/>
      <c r="Y11" s="105"/>
      <c r="Z11" s="105"/>
    </row>
    <row r="12" spans="1:26">
      <c r="A12" s="330" t="s">
        <v>1</v>
      </c>
      <c r="B12" s="331"/>
      <c r="C12" s="331"/>
      <c r="D12" s="331"/>
      <c r="E12" s="331"/>
      <c r="F12" s="331"/>
      <c r="G12" s="331"/>
      <c r="H12" s="331"/>
      <c r="I12" s="331"/>
      <c r="J12" s="331"/>
      <c r="K12" s="331"/>
      <c r="L12" s="331"/>
      <c r="M12" s="331"/>
      <c r="N12" s="331"/>
      <c r="O12" s="331"/>
      <c r="P12" s="331"/>
      <c r="Q12" s="331"/>
      <c r="R12" s="331"/>
      <c r="S12" s="331"/>
      <c r="T12" s="331"/>
      <c r="U12" s="332"/>
    </row>
    <row r="13" spans="1:26" ht="30">
      <c r="A13" s="333" t="s">
        <v>160</v>
      </c>
      <c r="B13" s="334"/>
      <c r="C13" s="334"/>
      <c r="D13" s="334"/>
      <c r="E13" s="334"/>
      <c r="F13" s="334"/>
      <c r="G13" s="334"/>
      <c r="H13" s="334"/>
      <c r="I13" s="334"/>
      <c r="J13" s="334"/>
      <c r="K13" s="334"/>
      <c r="L13" s="334"/>
      <c r="M13" s="334"/>
      <c r="N13" s="334"/>
      <c r="O13" s="334"/>
      <c r="P13" s="334"/>
      <c r="Q13" s="334"/>
      <c r="R13" s="334"/>
      <c r="S13" s="334"/>
      <c r="T13" s="334"/>
      <c r="U13" s="335"/>
    </row>
    <row r="14" spans="1:26">
      <c r="A14" s="39" t="s">
        <v>3</v>
      </c>
      <c r="B14" s="336" t="s">
        <v>150</v>
      </c>
      <c r="C14" s="336"/>
      <c r="D14" s="336"/>
      <c r="E14" s="336"/>
      <c r="F14" s="336"/>
      <c r="G14" s="336"/>
      <c r="H14" s="336"/>
      <c r="I14" s="336"/>
      <c r="J14" s="336"/>
      <c r="K14" s="336"/>
      <c r="L14" s="336"/>
      <c r="M14" s="336"/>
      <c r="N14" s="336"/>
      <c r="O14" s="336"/>
      <c r="P14" s="336"/>
      <c r="Q14" s="336"/>
      <c r="R14" s="336"/>
      <c r="S14" s="336"/>
      <c r="T14" s="336"/>
      <c r="U14" s="398"/>
    </row>
    <row r="15" spans="1:26">
      <c r="A15" s="39" t="s">
        <v>5</v>
      </c>
      <c r="B15" s="321" t="s">
        <v>152</v>
      </c>
      <c r="C15" s="321"/>
      <c r="D15" s="321"/>
      <c r="E15" s="321"/>
      <c r="F15" s="321"/>
      <c r="G15" s="321"/>
      <c r="H15" s="321"/>
      <c r="I15" s="321"/>
      <c r="J15" s="321"/>
      <c r="K15" s="321"/>
      <c r="L15" s="321"/>
      <c r="M15" s="321"/>
      <c r="N15" s="321"/>
      <c r="O15" s="321"/>
      <c r="P15" s="321"/>
      <c r="Q15" s="321"/>
      <c r="R15" s="321"/>
      <c r="S15" s="321"/>
      <c r="T15" s="321"/>
      <c r="U15" s="337"/>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317"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317"/>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307" t="s">
        <v>161</v>
      </c>
      <c r="B20" s="308"/>
      <c r="C20" s="308"/>
      <c r="D20" s="308"/>
      <c r="E20" s="308"/>
      <c r="F20" s="308"/>
      <c r="G20" s="308"/>
      <c r="H20" s="308"/>
      <c r="I20" s="308"/>
      <c r="J20" s="308"/>
      <c r="K20" s="308"/>
      <c r="L20" s="308"/>
      <c r="M20" s="308"/>
      <c r="N20" s="308"/>
      <c r="O20" s="308"/>
      <c r="P20" s="308"/>
      <c r="Q20" s="308"/>
      <c r="R20" s="308"/>
      <c r="S20" s="308"/>
      <c r="T20" s="308"/>
      <c r="U20" s="309"/>
    </row>
    <row r="21" spans="1:21" ht="12.6" customHeight="1">
      <c r="A21" s="323" t="s">
        <v>159</v>
      </c>
      <c r="B21" s="323"/>
      <c r="C21" s="323"/>
      <c r="D21" s="323"/>
      <c r="E21" s="323"/>
      <c r="F21" s="323"/>
      <c r="G21" s="323"/>
      <c r="H21" s="323"/>
      <c r="I21" s="323"/>
      <c r="J21" s="323"/>
      <c r="K21" s="323"/>
      <c r="L21" s="323"/>
      <c r="M21" s="323"/>
      <c r="N21" s="323"/>
      <c r="O21" s="323"/>
      <c r="P21" s="323"/>
      <c r="Q21" s="323"/>
      <c r="R21" s="323"/>
      <c r="S21" s="323"/>
      <c r="T21" s="323"/>
      <c r="U21" s="323"/>
    </row>
    <row r="22" spans="1:21">
      <c r="A22" s="330" t="s">
        <v>1</v>
      </c>
      <c r="B22" s="331"/>
      <c r="C22" s="331"/>
      <c r="D22" s="331"/>
      <c r="E22" s="331"/>
      <c r="F22" s="331"/>
      <c r="G22" s="331"/>
      <c r="H22" s="331"/>
      <c r="I22" s="331"/>
      <c r="J22" s="331"/>
      <c r="K22" s="331"/>
      <c r="L22" s="331"/>
      <c r="M22" s="331"/>
      <c r="N22" s="331"/>
      <c r="O22" s="331"/>
      <c r="P22" s="331"/>
      <c r="Q22" s="331"/>
      <c r="R22" s="331"/>
      <c r="S22" s="331"/>
      <c r="T22" s="331"/>
      <c r="U22" s="332"/>
    </row>
    <row r="23" spans="1:21" ht="30">
      <c r="A23" s="333" t="s">
        <v>162</v>
      </c>
      <c r="B23" s="334"/>
      <c r="C23" s="334"/>
      <c r="D23" s="334"/>
      <c r="E23" s="334"/>
      <c r="F23" s="334"/>
      <c r="G23" s="334"/>
      <c r="H23" s="334"/>
      <c r="I23" s="334"/>
      <c r="J23" s="334"/>
      <c r="K23" s="334"/>
      <c r="L23" s="334"/>
      <c r="M23" s="334"/>
      <c r="N23" s="334"/>
      <c r="O23" s="334"/>
      <c r="P23" s="334"/>
      <c r="Q23" s="334"/>
      <c r="R23" s="334"/>
      <c r="S23" s="334"/>
      <c r="T23" s="334"/>
      <c r="U23" s="335"/>
    </row>
    <row r="24" spans="1:21">
      <c r="A24" s="39" t="s">
        <v>3</v>
      </c>
      <c r="B24" s="336" t="s">
        <v>150</v>
      </c>
      <c r="C24" s="336"/>
      <c r="D24" s="336"/>
      <c r="E24" s="336"/>
      <c r="F24" s="336"/>
      <c r="G24" s="336"/>
      <c r="H24" s="336"/>
      <c r="I24" s="336"/>
      <c r="J24" s="336"/>
      <c r="K24" s="336"/>
      <c r="L24" s="336"/>
      <c r="M24" s="336"/>
      <c r="N24" s="336"/>
      <c r="O24" s="336"/>
      <c r="P24" s="336"/>
      <c r="Q24" s="336"/>
      <c r="R24" s="336"/>
      <c r="S24" s="336"/>
      <c r="T24" s="336"/>
      <c r="U24" s="398"/>
    </row>
    <row r="25" spans="1:21">
      <c r="A25" s="39" t="s">
        <v>5</v>
      </c>
      <c r="B25" s="321" t="s">
        <v>152</v>
      </c>
      <c r="C25" s="321"/>
      <c r="D25" s="321"/>
      <c r="E25" s="321"/>
      <c r="F25" s="321"/>
      <c r="G25" s="321"/>
      <c r="H25" s="321"/>
      <c r="I25" s="321"/>
      <c r="J25" s="321"/>
      <c r="K25" s="321"/>
      <c r="L25" s="321"/>
      <c r="M25" s="321"/>
      <c r="N25" s="321"/>
      <c r="O25" s="321"/>
      <c r="P25" s="321"/>
      <c r="Q25" s="321"/>
      <c r="R25" s="321"/>
      <c r="S25" s="321"/>
      <c r="T25" s="321"/>
      <c r="U25" s="337"/>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317"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317"/>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307" t="s">
        <v>163</v>
      </c>
      <c r="B30" s="308"/>
      <c r="C30" s="308"/>
      <c r="D30" s="308"/>
      <c r="E30" s="308"/>
      <c r="F30" s="308"/>
      <c r="G30" s="308"/>
      <c r="H30" s="308"/>
      <c r="I30" s="308"/>
      <c r="J30" s="308"/>
      <c r="K30" s="308"/>
      <c r="L30" s="308"/>
      <c r="M30" s="308"/>
      <c r="N30" s="308"/>
      <c r="O30" s="308"/>
      <c r="P30" s="308"/>
      <c r="Q30" s="308"/>
      <c r="R30" s="308"/>
      <c r="S30" s="308"/>
      <c r="T30" s="308"/>
      <c r="U30" s="309"/>
    </row>
    <row r="31" spans="1:21" ht="12.6" customHeight="1">
      <c r="A31" s="323" t="s">
        <v>159</v>
      </c>
      <c r="B31" s="323"/>
      <c r="C31" s="323"/>
      <c r="D31" s="323"/>
      <c r="E31" s="323"/>
      <c r="F31" s="323"/>
      <c r="G31" s="323"/>
      <c r="H31" s="323"/>
      <c r="I31" s="323"/>
      <c r="J31" s="323"/>
      <c r="K31" s="323"/>
      <c r="L31" s="323"/>
      <c r="M31" s="323"/>
      <c r="N31" s="323"/>
      <c r="O31" s="323"/>
      <c r="P31" s="323"/>
      <c r="Q31" s="323"/>
      <c r="R31" s="323"/>
      <c r="S31" s="323"/>
      <c r="T31" s="323"/>
      <c r="U31" s="323"/>
    </row>
    <row r="32" spans="1:21">
      <c r="A32" s="330" t="s">
        <v>1</v>
      </c>
      <c r="B32" s="331"/>
      <c r="C32" s="331"/>
      <c r="D32" s="331"/>
      <c r="E32" s="331"/>
      <c r="F32" s="331"/>
      <c r="G32" s="331"/>
      <c r="H32" s="331"/>
      <c r="I32" s="331"/>
      <c r="J32" s="331"/>
      <c r="K32" s="331"/>
      <c r="L32" s="331"/>
      <c r="M32" s="331"/>
      <c r="N32" s="331"/>
      <c r="O32" s="331"/>
      <c r="P32" s="331"/>
      <c r="Q32" s="331"/>
      <c r="R32" s="331"/>
      <c r="S32" s="331"/>
      <c r="T32" s="331"/>
      <c r="U32" s="332"/>
    </row>
    <row r="33" spans="1:21" ht="30">
      <c r="A33" s="333" t="s">
        <v>164</v>
      </c>
      <c r="B33" s="334"/>
      <c r="C33" s="334"/>
      <c r="D33" s="334"/>
      <c r="E33" s="334"/>
      <c r="F33" s="334"/>
      <c r="G33" s="334"/>
      <c r="H33" s="334"/>
      <c r="I33" s="334"/>
      <c r="J33" s="334"/>
      <c r="K33" s="334"/>
      <c r="L33" s="334"/>
      <c r="M33" s="334"/>
      <c r="N33" s="334"/>
      <c r="O33" s="334"/>
      <c r="P33" s="334"/>
      <c r="Q33" s="334"/>
      <c r="R33" s="334"/>
      <c r="S33" s="334"/>
      <c r="T33" s="334"/>
      <c r="U33" s="335"/>
    </row>
    <row r="34" spans="1:21">
      <c r="A34" s="39" t="s">
        <v>3</v>
      </c>
      <c r="B34" s="336" t="s">
        <v>150</v>
      </c>
      <c r="C34" s="336"/>
      <c r="D34" s="336"/>
      <c r="E34" s="336"/>
      <c r="F34" s="336"/>
      <c r="G34" s="336"/>
      <c r="H34" s="336"/>
      <c r="I34" s="336"/>
      <c r="J34" s="336"/>
      <c r="K34" s="336"/>
      <c r="L34" s="336"/>
      <c r="M34" s="336"/>
      <c r="N34" s="336"/>
      <c r="O34" s="336"/>
      <c r="P34" s="336"/>
      <c r="Q34" s="336"/>
      <c r="R34" s="336"/>
      <c r="S34" s="336"/>
      <c r="T34" s="336"/>
      <c r="U34" s="398"/>
    </row>
    <row r="35" spans="1:21">
      <c r="A35" s="39" t="s">
        <v>5</v>
      </c>
      <c r="B35" s="321" t="s">
        <v>152</v>
      </c>
      <c r="C35" s="321"/>
      <c r="D35" s="321"/>
      <c r="E35" s="321"/>
      <c r="F35" s="321"/>
      <c r="G35" s="321"/>
      <c r="H35" s="321"/>
      <c r="I35" s="321"/>
      <c r="J35" s="321"/>
      <c r="K35" s="321"/>
      <c r="L35" s="321"/>
      <c r="M35" s="321"/>
      <c r="N35" s="321"/>
      <c r="O35" s="321"/>
      <c r="P35" s="321"/>
      <c r="Q35" s="321"/>
      <c r="R35" s="321"/>
      <c r="S35" s="321"/>
      <c r="T35" s="321"/>
      <c r="U35" s="337"/>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317"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317"/>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338" t="s">
        <v>165</v>
      </c>
      <c r="B40" s="339"/>
      <c r="C40" s="339"/>
      <c r="D40" s="339"/>
      <c r="E40" s="339"/>
      <c r="F40" s="339"/>
      <c r="G40" s="339"/>
      <c r="H40" s="339"/>
      <c r="I40" s="339"/>
      <c r="J40" s="339"/>
      <c r="K40" s="339"/>
      <c r="L40" s="339"/>
      <c r="M40" s="339"/>
      <c r="N40" s="339"/>
      <c r="O40" s="339"/>
      <c r="P40" s="339"/>
      <c r="Q40" s="339"/>
      <c r="R40" s="339"/>
      <c r="S40" s="339"/>
      <c r="T40" s="339"/>
      <c r="U40" s="340"/>
    </row>
    <row r="41" spans="1:21" ht="12.6" customHeight="1">
      <c r="A41" s="323" t="s">
        <v>159</v>
      </c>
      <c r="B41" s="323"/>
      <c r="C41" s="323"/>
      <c r="D41" s="323"/>
      <c r="E41" s="323"/>
      <c r="F41" s="323"/>
      <c r="G41" s="323"/>
      <c r="H41" s="323"/>
      <c r="I41" s="323"/>
      <c r="J41" s="323"/>
      <c r="K41" s="323"/>
      <c r="L41" s="323"/>
      <c r="M41" s="323"/>
      <c r="N41" s="323"/>
      <c r="O41" s="323"/>
      <c r="P41" s="323"/>
      <c r="Q41" s="323"/>
      <c r="R41" s="323"/>
      <c r="S41" s="323"/>
      <c r="T41" s="323"/>
      <c r="U41" s="323"/>
    </row>
    <row r="42" spans="1:21">
      <c r="A42" s="330" t="s">
        <v>1</v>
      </c>
      <c r="B42" s="331"/>
      <c r="C42" s="331"/>
      <c r="D42" s="331"/>
      <c r="E42" s="331"/>
      <c r="F42" s="331"/>
      <c r="G42" s="331"/>
      <c r="H42" s="331"/>
      <c r="I42" s="331"/>
      <c r="J42" s="331"/>
      <c r="K42" s="331"/>
      <c r="L42" s="331"/>
      <c r="M42" s="331"/>
      <c r="N42" s="331"/>
      <c r="O42" s="331"/>
      <c r="P42" s="331"/>
      <c r="Q42" s="331"/>
      <c r="R42" s="331"/>
      <c r="S42" s="331"/>
      <c r="T42" s="331"/>
      <c r="U42" s="332"/>
    </row>
    <row r="43" spans="1:21" ht="30">
      <c r="A43" s="333" t="s">
        <v>166</v>
      </c>
      <c r="B43" s="334"/>
      <c r="C43" s="334"/>
      <c r="D43" s="334"/>
      <c r="E43" s="334"/>
      <c r="F43" s="334"/>
      <c r="G43" s="334"/>
      <c r="H43" s="334"/>
      <c r="I43" s="334"/>
      <c r="J43" s="334"/>
      <c r="K43" s="334"/>
      <c r="L43" s="334"/>
      <c r="M43" s="334"/>
      <c r="N43" s="334"/>
      <c r="O43" s="334"/>
      <c r="P43" s="334"/>
      <c r="Q43" s="334"/>
      <c r="R43" s="334"/>
      <c r="S43" s="334"/>
      <c r="T43" s="334"/>
      <c r="U43" s="335"/>
    </row>
    <row r="44" spans="1:21">
      <c r="A44" s="39" t="s">
        <v>3</v>
      </c>
      <c r="B44" s="336" t="s">
        <v>150</v>
      </c>
      <c r="C44" s="336"/>
      <c r="D44" s="336"/>
      <c r="E44" s="336"/>
      <c r="F44" s="336"/>
      <c r="G44" s="336"/>
      <c r="H44" s="336"/>
      <c r="I44" s="336"/>
      <c r="J44" s="336"/>
      <c r="K44" s="336"/>
      <c r="L44" s="336"/>
      <c r="M44" s="336"/>
      <c r="N44" s="336"/>
      <c r="O44" s="336"/>
      <c r="P44" s="336"/>
      <c r="Q44" s="336"/>
      <c r="R44" s="336"/>
      <c r="S44" s="336"/>
      <c r="T44" s="336"/>
      <c r="U44" s="398"/>
    </row>
    <row r="45" spans="1:21">
      <c r="A45" s="39" t="s">
        <v>5</v>
      </c>
      <c r="B45" s="321" t="s">
        <v>152</v>
      </c>
      <c r="C45" s="321"/>
      <c r="D45" s="321"/>
      <c r="E45" s="321"/>
      <c r="F45" s="321"/>
      <c r="G45" s="321"/>
      <c r="H45" s="321"/>
      <c r="I45" s="321"/>
      <c r="J45" s="321"/>
      <c r="K45" s="321"/>
      <c r="L45" s="321"/>
      <c r="M45" s="321"/>
      <c r="N45" s="321"/>
      <c r="O45" s="321"/>
      <c r="P45" s="321"/>
      <c r="Q45" s="321"/>
      <c r="R45" s="321"/>
      <c r="S45" s="321"/>
      <c r="T45" s="321"/>
      <c r="U45" s="337"/>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317"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317"/>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307" t="s">
        <v>167</v>
      </c>
      <c r="B50" s="308"/>
      <c r="C50" s="308"/>
      <c r="D50" s="308"/>
      <c r="E50" s="308"/>
      <c r="F50" s="308"/>
      <c r="G50" s="308"/>
      <c r="H50" s="308"/>
      <c r="I50" s="308"/>
      <c r="J50" s="308"/>
      <c r="K50" s="308"/>
      <c r="L50" s="308"/>
      <c r="M50" s="308"/>
      <c r="N50" s="308"/>
      <c r="O50" s="308"/>
      <c r="P50" s="308"/>
      <c r="Q50" s="308"/>
      <c r="R50" s="308"/>
      <c r="S50" s="308"/>
      <c r="T50" s="308"/>
      <c r="U50" s="309"/>
    </row>
    <row r="51" spans="1:21" ht="12.6" customHeight="1">
      <c r="A51" s="323" t="s">
        <v>159</v>
      </c>
      <c r="B51" s="323"/>
      <c r="C51" s="323"/>
      <c r="D51" s="323"/>
      <c r="E51" s="323"/>
      <c r="F51" s="323"/>
      <c r="G51" s="323"/>
      <c r="H51" s="323"/>
      <c r="I51" s="323"/>
      <c r="J51" s="323"/>
      <c r="K51" s="323"/>
      <c r="L51" s="323"/>
      <c r="M51" s="323"/>
      <c r="N51" s="323"/>
      <c r="O51" s="323"/>
      <c r="P51" s="323"/>
      <c r="Q51" s="323"/>
      <c r="R51" s="323"/>
      <c r="S51" s="323"/>
      <c r="T51" s="323"/>
      <c r="U51" s="323"/>
    </row>
    <row r="52" spans="1:21">
      <c r="A52" s="330" t="s">
        <v>1</v>
      </c>
      <c r="B52" s="331"/>
      <c r="C52" s="331"/>
      <c r="D52" s="331"/>
      <c r="E52" s="331"/>
      <c r="F52" s="331"/>
      <c r="G52" s="331"/>
      <c r="H52" s="331"/>
      <c r="I52" s="331"/>
      <c r="J52" s="331"/>
      <c r="K52" s="331"/>
      <c r="L52" s="331"/>
      <c r="M52" s="331"/>
      <c r="N52" s="331"/>
      <c r="O52" s="331"/>
      <c r="P52" s="331"/>
      <c r="Q52" s="331"/>
      <c r="R52" s="331"/>
      <c r="S52" s="331"/>
      <c r="T52" s="331"/>
      <c r="U52" s="332"/>
    </row>
    <row r="53" spans="1:21" ht="30">
      <c r="A53" s="333" t="s">
        <v>168</v>
      </c>
      <c r="B53" s="334"/>
      <c r="C53" s="334"/>
      <c r="D53" s="334"/>
      <c r="E53" s="334"/>
      <c r="F53" s="334"/>
      <c r="G53" s="334"/>
      <c r="H53" s="334"/>
      <c r="I53" s="334"/>
      <c r="J53" s="334"/>
      <c r="K53" s="334"/>
      <c r="L53" s="334"/>
      <c r="M53" s="334"/>
      <c r="N53" s="334"/>
      <c r="O53" s="334"/>
      <c r="P53" s="334"/>
      <c r="Q53" s="334"/>
      <c r="R53" s="334"/>
      <c r="S53" s="334"/>
      <c r="T53" s="334"/>
      <c r="U53" s="335"/>
    </row>
    <row r="54" spans="1:21">
      <c r="A54" s="39" t="s">
        <v>3</v>
      </c>
      <c r="B54" s="336" t="s">
        <v>150</v>
      </c>
      <c r="C54" s="336"/>
      <c r="D54" s="336"/>
      <c r="E54" s="336"/>
      <c r="F54" s="336"/>
      <c r="G54" s="336"/>
      <c r="H54" s="336"/>
      <c r="I54" s="336"/>
      <c r="J54" s="336"/>
      <c r="K54" s="336"/>
      <c r="L54" s="336"/>
      <c r="M54" s="336"/>
      <c r="N54" s="336"/>
      <c r="O54" s="336"/>
      <c r="P54" s="336"/>
      <c r="Q54" s="336"/>
      <c r="R54" s="336"/>
      <c r="S54" s="336"/>
      <c r="T54" s="336"/>
      <c r="U54" s="398"/>
    </row>
    <row r="55" spans="1:21">
      <c r="A55" s="39" t="s">
        <v>5</v>
      </c>
      <c r="B55" s="321" t="s">
        <v>152</v>
      </c>
      <c r="C55" s="321"/>
      <c r="D55" s="321"/>
      <c r="E55" s="321"/>
      <c r="F55" s="321"/>
      <c r="G55" s="321"/>
      <c r="H55" s="321"/>
      <c r="I55" s="321"/>
      <c r="J55" s="321"/>
      <c r="K55" s="321"/>
      <c r="L55" s="321"/>
      <c r="M55" s="321"/>
      <c r="N55" s="321"/>
      <c r="O55" s="321"/>
      <c r="P55" s="321"/>
      <c r="Q55" s="321"/>
      <c r="R55" s="321"/>
      <c r="S55" s="321"/>
      <c r="T55" s="321"/>
      <c r="U55" s="337"/>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317"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317"/>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307" t="s">
        <v>169</v>
      </c>
      <c r="B60" s="308"/>
      <c r="C60" s="308"/>
      <c r="D60" s="308"/>
      <c r="E60" s="308"/>
      <c r="F60" s="308"/>
      <c r="G60" s="308"/>
      <c r="H60" s="308"/>
      <c r="I60" s="308"/>
      <c r="J60" s="308"/>
      <c r="K60" s="308"/>
      <c r="L60" s="308"/>
      <c r="M60" s="308"/>
      <c r="N60" s="308"/>
      <c r="O60" s="308"/>
      <c r="P60" s="308"/>
      <c r="Q60" s="308"/>
      <c r="R60" s="308"/>
      <c r="S60" s="308"/>
      <c r="T60" s="308"/>
      <c r="U60" s="309"/>
    </row>
    <row r="61" spans="1:21" ht="12.6" customHeight="1">
      <c r="A61" s="323" t="s">
        <v>159</v>
      </c>
      <c r="B61" s="323"/>
      <c r="C61" s="323"/>
      <c r="D61" s="323"/>
      <c r="E61" s="323"/>
      <c r="F61" s="323"/>
      <c r="G61" s="323"/>
      <c r="H61" s="323"/>
      <c r="I61" s="323"/>
      <c r="J61" s="323"/>
      <c r="K61" s="323"/>
      <c r="L61" s="323"/>
      <c r="M61" s="323"/>
      <c r="N61" s="323"/>
      <c r="O61" s="323"/>
      <c r="P61" s="323"/>
      <c r="Q61" s="323"/>
      <c r="R61" s="323"/>
      <c r="S61" s="323"/>
      <c r="T61" s="323"/>
      <c r="U61" s="323"/>
    </row>
    <row r="62" spans="1:21">
      <c r="A62" s="330" t="s">
        <v>1</v>
      </c>
      <c r="B62" s="331"/>
      <c r="C62" s="331"/>
      <c r="D62" s="331"/>
      <c r="E62" s="331"/>
      <c r="F62" s="331"/>
      <c r="G62" s="331"/>
      <c r="H62" s="331"/>
      <c r="I62" s="331"/>
      <c r="J62" s="331"/>
      <c r="K62" s="331"/>
      <c r="L62" s="331"/>
      <c r="M62" s="331"/>
      <c r="N62" s="331"/>
      <c r="O62" s="331"/>
      <c r="P62" s="331"/>
      <c r="Q62" s="331"/>
      <c r="R62" s="331"/>
      <c r="S62" s="331"/>
      <c r="T62" s="331"/>
      <c r="U62" s="332"/>
    </row>
    <row r="63" spans="1:21" ht="30">
      <c r="A63" s="333" t="s">
        <v>170</v>
      </c>
      <c r="B63" s="334"/>
      <c r="C63" s="334"/>
      <c r="D63" s="334"/>
      <c r="E63" s="334"/>
      <c r="F63" s="334"/>
      <c r="G63" s="334"/>
      <c r="H63" s="334"/>
      <c r="I63" s="334"/>
      <c r="J63" s="334"/>
      <c r="K63" s="334"/>
      <c r="L63" s="334"/>
      <c r="M63" s="334"/>
      <c r="N63" s="334"/>
      <c r="O63" s="334"/>
      <c r="P63" s="334"/>
      <c r="Q63" s="334"/>
      <c r="R63" s="334"/>
      <c r="S63" s="334"/>
      <c r="T63" s="334"/>
      <c r="U63" s="335"/>
    </row>
    <row r="64" spans="1:21">
      <c r="A64" s="39" t="s">
        <v>3</v>
      </c>
      <c r="B64" s="336" t="s">
        <v>150</v>
      </c>
      <c r="C64" s="336"/>
      <c r="D64" s="336"/>
      <c r="E64" s="336"/>
      <c r="F64" s="336"/>
      <c r="G64" s="336"/>
      <c r="H64" s="336"/>
      <c r="I64" s="336"/>
      <c r="J64" s="336"/>
      <c r="K64" s="336"/>
      <c r="L64" s="336"/>
      <c r="M64" s="336"/>
      <c r="N64" s="336"/>
      <c r="O64" s="336"/>
      <c r="P64" s="336"/>
      <c r="Q64" s="336"/>
      <c r="R64" s="336"/>
      <c r="S64" s="336"/>
      <c r="T64" s="336"/>
      <c r="U64" s="398"/>
    </row>
    <row r="65" spans="1:21">
      <c r="A65" s="39" t="s">
        <v>5</v>
      </c>
      <c r="B65" s="321" t="s">
        <v>152</v>
      </c>
      <c r="C65" s="321"/>
      <c r="D65" s="321"/>
      <c r="E65" s="321"/>
      <c r="F65" s="321"/>
      <c r="G65" s="321"/>
      <c r="H65" s="321"/>
      <c r="I65" s="321"/>
      <c r="J65" s="321"/>
      <c r="K65" s="321"/>
      <c r="L65" s="321"/>
      <c r="M65" s="321"/>
      <c r="N65" s="321"/>
      <c r="O65" s="321"/>
      <c r="P65" s="321"/>
      <c r="Q65" s="321"/>
      <c r="R65" s="321"/>
      <c r="S65" s="321"/>
      <c r="T65" s="321"/>
      <c r="U65" s="337"/>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317"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317"/>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307" t="s">
        <v>171</v>
      </c>
      <c r="B70" s="308"/>
      <c r="C70" s="308"/>
      <c r="D70" s="308"/>
      <c r="E70" s="308"/>
      <c r="F70" s="308"/>
      <c r="G70" s="308"/>
      <c r="H70" s="308"/>
      <c r="I70" s="308"/>
      <c r="J70" s="308"/>
      <c r="K70" s="308"/>
      <c r="L70" s="308"/>
      <c r="M70" s="308"/>
      <c r="N70" s="308"/>
      <c r="O70" s="308"/>
      <c r="P70" s="308"/>
      <c r="Q70" s="308"/>
      <c r="R70" s="308"/>
      <c r="S70" s="308"/>
      <c r="T70" s="308"/>
      <c r="U70" s="309"/>
    </row>
    <row r="71" spans="1:21" ht="12.6" customHeight="1">
      <c r="A71" s="323" t="s">
        <v>159</v>
      </c>
      <c r="B71" s="323"/>
      <c r="C71" s="323"/>
      <c r="D71" s="323"/>
      <c r="E71" s="323"/>
      <c r="F71" s="323"/>
      <c r="G71" s="323"/>
      <c r="H71" s="323"/>
      <c r="I71" s="323"/>
      <c r="J71" s="323"/>
      <c r="K71" s="323"/>
      <c r="L71" s="323"/>
      <c r="M71" s="323"/>
      <c r="N71" s="323"/>
      <c r="O71" s="323"/>
      <c r="P71" s="323"/>
      <c r="Q71" s="323"/>
      <c r="R71" s="323"/>
      <c r="S71" s="323"/>
      <c r="T71" s="323"/>
      <c r="U71" s="323"/>
    </row>
    <row r="72" spans="1:21">
      <c r="A72" s="330" t="s">
        <v>1</v>
      </c>
      <c r="B72" s="331"/>
      <c r="C72" s="331"/>
      <c r="D72" s="331"/>
      <c r="E72" s="331"/>
      <c r="F72" s="331"/>
      <c r="G72" s="331"/>
      <c r="H72" s="331"/>
      <c r="I72" s="331"/>
      <c r="J72" s="331"/>
      <c r="K72" s="331"/>
      <c r="L72" s="331"/>
      <c r="M72" s="331"/>
      <c r="N72" s="331"/>
      <c r="O72" s="331"/>
      <c r="P72" s="331"/>
      <c r="Q72" s="331"/>
      <c r="R72" s="331"/>
      <c r="S72" s="331"/>
      <c r="T72" s="331"/>
      <c r="U72" s="332"/>
    </row>
    <row r="73" spans="1:21" ht="30">
      <c r="A73" s="333" t="s">
        <v>172</v>
      </c>
      <c r="B73" s="334"/>
      <c r="C73" s="334"/>
      <c r="D73" s="334"/>
      <c r="E73" s="334"/>
      <c r="F73" s="334"/>
      <c r="G73" s="334"/>
      <c r="H73" s="334"/>
      <c r="I73" s="334"/>
      <c r="J73" s="334"/>
      <c r="K73" s="334"/>
      <c r="L73" s="334"/>
      <c r="M73" s="334"/>
      <c r="N73" s="334"/>
      <c r="O73" s="334"/>
      <c r="P73" s="334"/>
      <c r="Q73" s="334"/>
      <c r="R73" s="334"/>
      <c r="S73" s="334"/>
      <c r="T73" s="334"/>
      <c r="U73" s="335"/>
    </row>
    <row r="74" spans="1:21">
      <c r="A74" s="39" t="s">
        <v>3</v>
      </c>
      <c r="B74" s="336" t="s">
        <v>150</v>
      </c>
      <c r="C74" s="336"/>
      <c r="D74" s="336"/>
      <c r="E74" s="336"/>
      <c r="F74" s="336"/>
      <c r="G74" s="336"/>
      <c r="H74" s="336"/>
      <c r="I74" s="336"/>
      <c r="J74" s="336"/>
      <c r="K74" s="336"/>
      <c r="L74" s="336"/>
      <c r="M74" s="336"/>
      <c r="N74" s="336"/>
      <c r="O74" s="336"/>
      <c r="P74" s="336"/>
      <c r="Q74" s="336"/>
      <c r="R74" s="336"/>
      <c r="S74" s="336"/>
      <c r="T74" s="336"/>
      <c r="U74" s="398"/>
    </row>
    <row r="75" spans="1:21">
      <c r="A75" s="39" t="s">
        <v>5</v>
      </c>
      <c r="B75" s="321" t="s">
        <v>152</v>
      </c>
      <c r="C75" s="321"/>
      <c r="D75" s="321"/>
      <c r="E75" s="321"/>
      <c r="F75" s="321"/>
      <c r="G75" s="321"/>
      <c r="H75" s="321"/>
      <c r="I75" s="321"/>
      <c r="J75" s="321"/>
      <c r="K75" s="321"/>
      <c r="L75" s="321"/>
      <c r="M75" s="321"/>
      <c r="N75" s="321"/>
      <c r="O75" s="321"/>
      <c r="P75" s="321"/>
      <c r="Q75" s="321"/>
      <c r="R75" s="321"/>
      <c r="S75" s="321"/>
      <c r="T75" s="321"/>
      <c r="U75" s="337"/>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317"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317"/>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307" t="s">
        <v>173</v>
      </c>
      <c r="B80" s="308"/>
      <c r="C80" s="308"/>
      <c r="D80" s="308"/>
      <c r="E80" s="308"/>
      <c r="F80" s="308"/>
      <c r="G80" s="308"/>
      <c r="H80" s="308"/>
      <c r="I80" s="308"/>
      <c r="J80" s="308"/>
      <c r="K80" s="308"/>
      <c r="L80" s="308"/>
      <c r="M80" s="308"/>
      <c r="N80" s="308"/>
      <c r="O80" s="308"/>
      <c r="P80" s="308"/>
      <c r="Q80" s="308"/>
      <c r="R80" s="308"/>
      <c r="S80" s="308"/>
      <c r="T80" s="308"/>
      <c r="U80" s="309"/>
    </row>
  </sheetData>
  <mergeCells count="56">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 ref="A51:U51"/>
    <mergeCell ref="A52:U52"/>
    <mergeCell ref="A53:U53"/>
    <mergeCell ref="B54:U54"/>
    <mergeCell ref="A72:U72"/>
    <mergeCell ref="B55:U55"/>
    <mergeCell ref="A60:U60"/>
    <mergeCell ref="A61:U61"/>
    <mergeCell ref="A62:U62"/>
    <mergeCell ref="A63:U63"/>
    <mergeCell ref="A42:U42"/>
    <mergeCell ref="A43:U43"/>
    <mergeCell ref="B44:U44"/>
    <mergeCell ref="B45:U45"/>
    <mergeCell ref="A50:U50"/>
    <mergeCell ref="A33:U33"/>
    <mergeCell ref="B34:U34"/>
    <mergeCell ref="B35:U35"/>
    <mergeCell ref="A40:U40"/>
    <mergeCell ref="A41:U41"/>
    <mergeCell ref="B24:U24"/>
    <mergeCell ref="B25:U25"/>
    <mergeCell ref="A30:U30"/>
    <mergeCell ref="A31:U31"/>
    <mergeCell ref="A32:U32"/>
    <mergeCell ref="B15:U15"/>
    <mergeCell ref="A20:U20"/>
    <mergeCell ref="A21:U21"/>
    <mergeCell ref="A22:U22"/>
    <mergeCell ref="A23:U23"/>
    <mergeCell ref="A10:U10"/>
    <mergeCell ref="A11:U11"/>
    <mergeCell ref="A12:U12"/>
    <mergeCell ref="A13:U13"/>
    <mergeCell ref="B14:U14"/>
    <mergeCell ref="A1:U1"/>
    <mergeCell ref="A2:U2"/>
    <mergeCell ref="B3:U3"/>
    <mergeCell ref="B4:U4"/>
    <mergeCell ref="B5:U5"/>
  </mergeCells>
  <phoneticPr fontId="40" type="noConversion"/>
  <pageMargins left="0.19685039370078741" right="0.19685039370078741" top="0.19685039370078741" bottom="0.19685039370078741" header="0.51181102362204722" footer="0.31496062992125984"/>
  <pageSetup paperSize="9" scale="6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85" t="s">
        <v>174</v>
      </c>
      <c r="B1" s="385"/>
      <c r="C1" s="385"/>
      <c r="D1" s="385"/>
      <c r="E1" s="385"/>
      <c r="F1" s="385"/>
      <c r="G1" s="385"/>
      <c r="H1" s="385"/>
      <c r="I1" s="385"/>
      <c r="J1" s="385"/>
      <c r="K1" s="385"/>
      <c r="L1" s="385"/>
      <c r="M1" s="385"/>
      <c r="N1" s="385"/>
      <c r="O1" s="385"/>
      <c r="P1" s="385"/>
      <c r="Q1" s="385"/>
      <c r="R1" s="385"/>
      <c r="S1" s="385"/>
      <c r="T1" s="385"/>
      <c r="U1" s="385"/>
      <c r="V1" s="385"/>
      <c r="W1" s="385"/>
      <c r="X1" s="385"/>
    </row>
    <row r="2" spans="1:25" ht="21" customHeight="1">
      <c r="A2" s="3" t="s">
        <v>3</v>
      </c>
      <c r="B2" s="336" t="s">
        <v>175</v>
      </c>
      <c r="C2" s="321"/>
      <c r="D2" s="321"/>
      <c r="E2" s="321"/>
      <c r="F2" s="321"/>
      <c r="G2" s="321"/>
      <c r="H2" s="321"/>
      <c r="I2" s="321"/>
      <c r="J2" s="321"/>
      <c r="K2" s="321"/>
      <c r="L2" s="321"/>
      <c r="M2" s="321"/>
      <c r="N2" s="321"/>
      <c r="O2" s="321"/>
      <c r="P2" s="321"/>
      <c r="Q2" s="321"/>
      <c r="R2" s="321"/>
      <c r="S2" s="321"/>
      <c r="T2" s="321"/>
      <c r="U2" s="321"/>
      <c r="V2" s="321"/>
      <c r="W2" s="321"/>
      <c r="X2" s="321"/>
    </row>
    <row r="3" spans="1:25" ht="46.95" customHeight="1">
      <c r="A3" s="3" t="s">
        <v>56</v>
      </c>
      <c r="B3" s="305" t="s">
        <v>176</v>
      </c>
      <c r="C3" s="305"/>
      <c r="D3" s="305"/>
      <c r="E3" s="305"/>
      <c r="F3" s="305"/>
      <c r="G3" s="305"/>
      <c r="H3" s="305"/>
      <c r="I3" s="305"/>
      <c r="J3" s="305"/>
      <c r="K3" s="305"/>
      <c r="L3" s="305"/>
      <c r="M3" s="305"/>
      <c r="N3" s="305"/>
      <c r="O3" s="305"/>
      <c r="P3" s="305"/>
      <c r="Q3" s="305"/>
      <c r="R3" s="305"/>
      <c r="S3" s="305"/>
      <c r="T3" s="305"/>
      <c r="U3" s="305"/>
      <c r="V3" s="305"/>
      <c r="W3" s="305"/>
      <c r="X3" s="305"/>
    </row>
    <row r="4" spans="1:25">
      <c r="A4" s="3" t="s">
        <v>5</v>
      </c>
      <c r="B4" s="321" t="s">
        <v>177</v>
      </c>
      <c r="C4" s="321"/>
      <c r="D4" s="321"/>
      <c r="E4" s="321"/>
      <c r="F4" s="321"/>
      <c r="G4" s="321"/>
      <c r="H4" s="321"/>
      <c r="I4" s="321"/>
      <c r="J4" s="321"/>
      <c r="K4" s="321"/>
      <c r="L4" s="321"/>
      <c r="M4" s="321"/>
      <c r="N4" s="321"/>
      <c r="O4" s="321"/>
      <c r="P4" s="321"/>
      <c r="Q4" s="321"/>
      <c r="R4" s="321"/>
      <c r="S4" s="321"/>
      <c r="T4" s="321"/>
      <c r="U4" s="321"/>
      <c r="V4" s="321"/>
      <c r="W4" s="321"/>
      <c r="X4" s="321"/>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6"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326"/>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85" t="s">
        <v>181</v>
      </c>
      <c r="B1" s="385"/>
      <c r="C1" s="385"/>
      <c r="D1" s="385"/>
      <c r="E1" s="385"/>
      <c r="F1" s="385"/>
      <c r="G1" s="385"/>
      <c r="H1" s="385"/>
      <c r="I1" s="385"/>
      <c r="J1" s="385"/>
      <c r="K1" s="385"/>
      <c r="L1" s="385"/>
      <c r="M1" s="385"/>
      <c r="N1" s="385"/>
      <c r="O1" s="385"/>
      <c r="P1" s="385"/>
      <c r="Q1" s="385"/>
      <c r="R1" s="385"/>
      <c r="S1" s="385"/>
      <c r="T1" s="385"/>
      <c r="U1" s="385"/>
      <c r="V1" s="385"/>
      <c r="W1" s="385"/>
      <c r="X1" s="385"/>
    </row>
    <row r="2" spans="1:25" ht="21" customHeight="1">
      <c r="A2" s="3" t="s">
        <v>3</v>
      </c>
      <c r="B2" s="336" t="s">
        <v>182</v>
      </c>
      <c r="C2" s="321"/>
      <c r="D2" s="321"/>
      <c r="E2" s="321"/>
      <c r="F2" s="321"/>
      <c r="G2" s="321"/>
      <c r="H2" s="321"/>
      <c r="I2" s="321"/>
      <c r="J2" s="321"/>
      <c r="K2" s="321"/>
      <c r="L2" s="321"/>
      <c r="M2" s="321"/>
      <c r="N2" s="321"/>
      <c r="O2" s="321"/>
      <c r="P2" s="321"/>
      <c r="Q2" s="321"/>
      <c r="R2" s="321"/>
      <c r="S2" s="321"/>
      <c r="T2" s="321"/>
      <c r="U2" s="321"/>
      <c r="V2" s="321"/>
      <c r="W2" s="321"/>
      <c r="X2" s="321"/>
    </row>
    <row r="3" spans="1:25" ht="46.95" customHeight="1">
      <c r="A3" s="3" t="s">
        <v>56</v>
      </c>
      <c r="B3" s="305" t="s">
        <v>183</v>
      </c>
      <c r="C3" s="305"/>
      <c r="D3" s="305"/>
      <c r="E3" s="305"/>
      <c r="F3" s="305"/>
      <c r="G3" s="305"/>
      <c r="H3" s="305"/>
      <c r="I3" s="305"/>
      <c r="J3" s="305"/>
      <c r="K3" s="305"/>
      <c r="L3" s="305"/>
      <c r="M3" s="305"/>
      <c r="N3" s="305"/>
      <c r="O3" s="305"/>
      <c r="P3" s="305"/>
      <c r="Q3" s="305"/>
      <c r="R3" s="305"/>
      <c r="S3" s="305"/>
      <c r="T3" s="305"/>
      <c r="U3" s="305"/>
      <c r="V3" s="305"/>
      <c r="W3" s="305"/>
      <c r="X3" s="305"/>
    </row>
    <row r="4" spans="1:25">
      <c r="A4" s="3" t="s">
        <v>5</v>
      </c>
      <c r="B4" s="321" t="s">
        <v>184</v>
      </c>
      <c r="C4" s="321"/>
      <c r="D4" s="321"/>
      <c r="E4" s="321"/>
      <c r="F4" s="321"/>
      <c r="G4" s="321"/>
      <c r="H4" s="321"/>
      <c r="I4" s="321"/>
      <c r="J4" s="321"/>
      <c r="K4" s="321"/>
      <c r="L4" s="321"/>
      <c r="M4" s="321"/>
      <c r="N4" s="321"/>
      <c r="O4" s="321"/>
      <c r="P4" s="321"/>
      <c r="Q4" s="321"/>
      <c r="R4" s="321"/>
      <c r="S4" s="321"/>
      <c r="T4" s="321"/>
      <c r="U4" s="321"/>
      <c r="V4" s="321"/>
      <c r="W4" s="321"/>
      <c r="X4" s="321"/>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6"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326"/>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开口料K6182</vt:lpstr>
      <vt:lpstr>架子期拉骨架 L5374</vt:lpstr>
      <vt:lpstr>母牛饲料4970</vt:lpstr>
      <vt:lpstr>自配方案母牛全价ZM4465</vt:lpstr>
      <vt:lpstr>犊牛营养YY3450</vt:lpstr>
      <vt:lpstr>自配方案拉骨架ZL4768</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2021-11-03T11:10:33Z</cp:lastPrinted>
  <dcterms:created xsi:type="dcterms:W3CDTF">2015-06-05T18:19:00Z</dcterms:created>
  <dcterms:modified xsi:type="dcterms:W3CDTF">2021-11-09T00:06:09Z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