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-15" yWindow="-15" windowWidth="10245" windowHeight="8175" tabRatio="659" firstSheet="2" activeTab="2"/>
  </bookViews>
  <sheets>
    <sheet name="Chart1" sheetId="5" state="hidden" r:id="rId1"/>
    <sheet name="Instructions" sheetId="6" r:id="rId2"/>
    <sheet name="Team Scoresheet" sheetId="1" r:id="rId3"/>
    <sheet name="Conversion Cheatsheet" sheetId="4" r:id="rId4"/>
  </sheets>
  <calcPr calcId="145621"/>
</workbook>
</file>

<file path=xl/calcChain.xml><?xml version="1.0" encoding="utf-8"?>
<calcChain xmlns="http://schemas.openxmlformats.org/spreadsheetml/2006/main">
  <c r="AP2" i="1" l="1"/>
  <c r="CB2" i="1" s="1"/>
  <c r="AD9" i="4"/>
  <c r="AD8" i="4"/>
  <c r="AD7" i="4"/>
  <c r="AD6" i="4"/>
  <c r="AD5" i="4"/>
  <c r="AD4" i="4"/>
  <c r="AD3" i="4"/>
  <c r="AD2" i="4"/>
  <c r="AC9" i="4"/>
  <c r="AC8" i="4"/>
  <c r="AC7" i="4"/>
  <c r="AC6" i="4"/>
  <c r="AC5" i="4"/>
  <c r="AC4" i="4"/>
  <c r="AC3" i="4"/>
  <c r="AC2" i="4"/>
  <c r="K18" i="4"/>
  <c r="V18" i="4" l="1"/>
  <c r="W18" i="4"/>
  <c r="T15" i="4"/>
  <c r="T16" i="4"/>
  <c r="T17" i="4"/>
  <c r="W13" i="4"/>
  <c r="V13" i="4"/>
  <c r="W12" i="4"/>
  <c r="V12" i="4"/>
  <c r="W11" i="4"/>
  <c r="V11" i="4"/>
  <c r="W10" i="4"/>
  <c r="V10" i="4"/>
  <c r="W8" i="4"/>
  <c r="V8" i="4"/>
  <c r="W7" i="4"/>
  <c r="V7" i="4"/>
  <c r="W6" i="4"/>
  <c r="V6" i="4"/>
  <c r="W5" i="4"/>
  <c r="V5" i="4"/>
  <c r="W4" i="4"/>
  <c r="V4" i="4"/>
  <c r="W2" i="4"/>
  <c r="V2" i="4"/>
  <c r="U17" i="4"/>
  <c r="U16" i="4"/>
  <c r="U15" i="4"/>
  <c r="U13" i="4"/>
  <c r="U12" i="4"/>
  <c r="U8" i="4"/>
  <c r="U2" i="4"/>
  <c r="U11" i="4"/>
  <c r="U10" i="4"/>
  <c r="U7" i="4"/>
  <c r="U6" i="4"/>
  <c r="U5" i="4"/>
  <c r="U4" i="4"/>
  <c r="T13" i="4"/>
  <c r="T12" i="4"/>
  <c r="T11" i="4"/>
  <c r="T10" i="4"/>
  <c r="T8" i="4"/>
  <c r="T7" i="4"/>
  <c r="T6" i="4"/>
  <c r="T5" i="4"/>
  <c r="T4" i="4"/>
  <c r="T2" i="4"/>
  <c r="W20" i="4" l="1"/>
  <c r="V20" i="4"/>
  <c r="T20" i="4"/>
  <c r="U20" i="4"/>
  <c r="E2" i="4"/>
  <c r="BQ14" i="1" l="1"/>
  <c r="BN14" i="1"/>
  <c r="BM14" i="1"/>
  <c r="BL14" i="1"/>
  <c r="BK14" i="1"/>
  <c r="BJ14" i="1"/>
  <c r="BI14" i="1"/>
  <c r="BH14" i="1"/>
  <c r="BE14" i="1"/>
  <c r="BD14" i="1"/>
  <c r="BA14" i="1"/>
  <c r="AZ14" i="1"/>
  <c r="AW14" i="1"/>
  <c r="AV14" i="1"/>
  <c r="AS14" i="1"/>
  <c r="A14" i="1"/>
  <c r="A24" i="1" s="1"/>
  <c r="A34" i="1" s="1"/>
  <c r="A44" i="1" s="1"/>
  <c r="A54" i="1" s="1"/>
  <c r="A64" i="1" s="1"/>
  <c r="A74" i="1" s="1"/>
  <c r="BQ24" i="1"/>
  <c r="BN24" i="1"/>
  <c r="BM24" i="1"/>
  <c r="BL24" i="1"/>
  <c r="BK24" i="1"/>
  <c r="BJ24" i="1"/>
  <c r="BI24" i="1"/>
  <c r="BH24" i="1"/>
  <c r="BE24" i="1"/>
  <c r="BD24" i="1"/>
  <c r="BA24" i="1"/>
  <c r="AZ24" i="1"/>
  <c r="AW24" i="1"/>
  <c r="AV24" i="1"/>
  <c r="AS24" i="1"/>
  <c r="BQ34" i="1"/>
  <c r="BN34" i="1"/>
  <c r="BM34" i="1"/>
  <c r="BL34" i="1"/>
  <c r="BK34" i="1"/>
  <c r="BJ34" i="1"/>
  <c r="BI34" i="1"/>
  <c r="BH34" i="1"/>
  <c r="BE34" i="1"/>
  <c r="BD34" i="1"/>
  <c r="BA34" i="1"/>
  <c r="AZ34" i="1"/>
  <c r="AW34" i="1"/>
  <c r="AV34" i="1"/>
  <c r="AS34" i="1"/>
  <c r="BQ44" i="1"/>
  <c r="BN44" i="1"/>
  <c r="BM44" i="1"/>
  <c r="BL44" i="1"/>
  <c r="BK44" i="1"/>
  <c r="BJ44" i="1"/>
  <c r="BI44" i="1"/>
  <c r="BH44" i="1"/>
  <c r="BE44" i="1"/>
  <c r="BD44" i="1"/>
  <c r="BA44" i="1"/>
  <c r="AZ44" i="1"/>
  <c r="AW44" i="1"/>
  <c r="AV44" i="1"/>
  <c r="AS44" i="1"/>
  <c r="BQ54" i="1"/>
  <c r="BN54" i="1"/>
  <c r="BM54" i="1"/>
  <c r="BL54" i="1"/>
  <c r="BK54" i="1"/>
  <c r="BJ54" i="1"/>
  <c r="BI54" i="1"/>
  <c r="BH54" i="1"/>
  <c r="BE54" i="1"/>
  <c r="BD54" i="1"/>
  <c r="BA54" i="1"/>
  <c r="AZ54" i="1"/>
  <c r="AW54" i="1"/>
  <c r="AV54" i="1"/>
  <c r="AS54" i="1"/>
  <c r="BQ64" i="1"/>
  <c r="BN64" i="1"/>
  <c r="BM64" i="1"/>
  <c r="BL64" i="1"/>
  <c r="BK64" i="1"/>
  <c r="BJ64" i="1"/>
  <c r="BI64" i="1"/>
  <c r="BH64" i="1"/>
  <c r="BE64" i="1"/>
  <c r="BD64" i="1"/>
  <c r="BA64" i="1"/>
  <c r="AZ64" i="1"/>
  <c r="AW64" i="1"/>
  <c r="AV64" i="1"/>
  <c r="AS64" i="1"/>
  <c r="BQ74" i="1"/>
  <c r="BN74" i="1"/>
  <c r="BM74" i="1"/>
  <c r="BL74" i="1"/>
  <c r="BK74" i="1"/>
  <c r="BJ74" i="1"/>
  <c r="BI74" i="1"/>
  <c r="BH74" i="1"/>
  <c r="BE74" i="1"/>
  <c r="BD74" i="1"/>
  <c r="BA74" i="1"/>
  <c r="AZ74" i="1"/>
  <c r="AW74" i="1"/>
  <c r="AV74" i="1"/>
  <c r="AS74" i="1"/>
  <c r="D3" i="4" l="1"/>
  <c r="BK4" i="1" l="1"/>
  <c r="BQ4" i="1"/>
  <c r="BJ4" i="1"/>
  <c r="BL4" i="1"/>
  <c r="BN4" i="1"/>
  <c r="BO4" i="1"/>
  <c r="BH4" i="1"/>
  <c r="BE4" i="1"/>
  <c r="BD4" i="1"/>
  <c r="BA4" i="1"/>
  <c r="AZ4" i="1"/>
  <c r="AW4" i="1"/>
  <c r="BM4" i="1"/>
  <c r="BI4" i="1"/>
  <c r="AV4" i="1"/>
  <c r="AS4" i="1"/>
  <c r="D5" i="4"/>
  <c r="B3" i="4"/>
  <c r="C3" i="4"/>
  <c r="E3" i="4"/>
  <c r="B4" i="4"/>
  <c r="C4" i="4"/>
  <c r="D4" i="4"/>
  <c r="E4" i="4"/>
  <c r="C2" i="4"/>
  <c r="D2" i="4"/>
  <c r="B2" i="4"/>
  <c r="B5" i="4"/>
  <c r="E47" i="1" l="1"/>
  <c r="E48" i="1" s="1"/>
  <c r="E67" i="1"/>
  <c r="E68" i="1" s="1"/>
  <c r="E37" i="1"/>
  <c r="E38" i="1" s="1"/>
  <c r="E77" i="1"/>
  <c r="E78" i="1" s="1"/>
  <c r="E17" i="1"/>
  <c r="E18" i="1" s="1"/>
  <c r="E27" i="1"/>
  <c r="E28" i="1" s="1"/>
  <c r="E57" i="1"/>
  <c r="E58" i="1" s="1"/>
  <c r="E7" i="1"/>
  <c r="E8" i="1" s="1"/>
  <c r="I17" i="1"/>
  <c r="I18" i="1" s="1"/>
  <c r="I27" i="1"/>
  <c r="I28" i="1" s="1"/>
  <c r="I67" i="1"/>
  <c r="I68" i="1" s="1"/>
  <c r="I37" i="1"/>
  <c r="I38" i="1" s="1"/>
  <c r="I57" i="1"/>
  <c r="I58" i="1" s="1"/>
  <c r="I47" i="1"/>
  <c r="I48" i="1" s="1"/>
  <c r="I77" i="1"/>
  <c r="I78" i="1" s="1"/>
  <c r="I7" i="1"/>
  <c r="I8" i="1" s="1"/>
  <c r="C57" i="1"/>
  <c r="C58" i="1" s="1"/>
  <c r="C77" i="1"/>
  <c r="C78" i="1" s="1"/>
  <c r="C17" i="1"/>
  <c r="C18" i="1" s="1"/>
  <c r="C27" i="1"/>
  <c r="C28" i="1" s="1"/>
  <c r="C67" i="1"/>
  <c r="C68" i="1" s="1"/>
  <c r="C47" i="1"/>
  <c r="C48" i="1" s="1"/>
  <c r="C37" i="1"/>
  <c r="C38" i="1" s="1"/>
  <c r="C7" i="1"/>
  <c r="C8" i="1" s="1"/>
  <c r="G37" i="1"/>
  <c r="G38" i="1" s="1"/>
  <c r="G77" i="1"/>
  <c r="G78" i="1" s="1"/>
  <c r="G57" i="1"/>
  <c r="G58" i="1" s="1"/>
  <c r="G17" i="1"/>
  <c r="G18" i="1" s="1"/>
  <c r="G27" i="1"/>
  <c r="G28" i="1" s="1"/>
  <c r="G67" i="1"/>
  <c r="G68" i="1" s="1"/>
  <c r="G47" i="1"/>
  <c r="G48" i="1" s="1"/>
  <c r="G7" i="1"/>
  <c r="G8" i="1" s="1"/>
  <c r="AU5" i="1" l="1"/>
  <c r="AS5" i="1"/>
  <c r="AV5" i="1"/>
  <c r="AV6" i="1" s="1"/>
  <c r="AV7" i="1" s="1"/>
  <c r="AZ5" i="1" s="1"/>
  <c r="AZ6" i="1" s="1"/>
  <c r="AZ7" i="1" s="1"/>
  <c r="AT5" i="1"/>
  <c r="AS6" i="1" l="1"/>
  <c r="AU7" i="1" s="1"/>
  <c r="AY5" i="1" s="1"/>
  <c r="BD5" i="1"/>
  <c r="BD6" i="1" s="1"/>
  <c r="BD7" i="1" s="1"/>
  <c r="BH5" i="1" s="1"/>
  <c r="BH6" i="1" s="1"/>
  <c r="BH7" i="1" s="1"/>
  <c r="L7" i="1"/>
  <c r="AT7" i="1"/>
  <c r="AS7" i="1" l="1"/>
  <c r="L8" i="1"/>
  <c r="BK5" i="1"/>
  <c r="BK6" i="1" s="1"/>
  <c r="BK7" i="1" s="1"/>
  <c r="L10" i="1" s="1"/>
  <c r="AX5" i="1"/>
  <c r="AW5" i="1"/>
  <c r="AI7" i="1" l="1"/>
  <c r="AW6" i="1"/>
  <c r="AY7" i="1" s="1"/>
  <c r="BP5" i="1" l="1"/>
  <c r="BC5" i="1"/>
  <c r="AW7" i="1"/>
  <c r="Q7" i="1"/>
  <c r="AX7" i="1"/>
  <c r="I10" i="1"/>
  <c r="AI8" i="1"/>
  <c r="AV15" i="1" l="1"/>
  <c r="AV16" i="1" s="1"/>
  <c r="AV17" i="1" s="1"/>
  <c r="BJ5" i="1"/>
  <c r="BJ6" i="1" s="1"/>
  <c r="BA5" i="1"/>
  <c r="BA6" i="1" s="1"/>
  <c r="V7" i="1" s="1"/>
  <c r="BB5" i="1"/>
  <c r="Q8" i="1"/>
  <c r="AZ15" i="1" l="1"/>
  <c r="AZ16" i="1" s="1"/>
  <c r="AZ17" i="1" s="1"/>
  <c r="BD15" i="1" s="1"/>
  <c r="BD16" i="1" s="1"/>
  <c r="BD17" i="1" s="1"/>
  <c r="BH15" i="1" s="1"/>
  <c r="BH16" i="1" s="1"/>
  <c r="BH17" i="1" s="1"/>
  <c r="V8" i="1"/>
  <c r="BL5" i="1"/>
  <c r="BL6" i="1" s="1"/>
  <c r="BA7" i="1"/>
  <c r="BE5" i="1" s="1"/>
  <c r="BB7" i="1"/>
  <c r="BF5" i="1" s="1"/>
  <c r="BC7" i="1"/>
  <c r="BG5" i="1" s="1"/>
  <c r="AH7" i="1"/>
  <c r="BJ7" i="1"/>
  <c r="Q10" i="1" s="1"/>
  <c r="I20" i="1" l="1"/>
  <c r="BO5" i="1"/>
  <c r="BO6" i="1" s="1"/>
  <c r="BY5" i="1" s="1"/>
  <c r="BZ5" i="1"/>
  <c r="BV5" i="1"/>
  <c r="BL7" i="1"/>
  <c r="AJ7" i="1"/>
  <c r="BE6" i="1"/>
  <c r="AH8" i="1"/>
  <c r="AV25" i="1" l="1"/>
  <c r="AV26" i="1" s="1"/>
  <c r="AV27" i="1" s="1"/>
  <c r="AZ25" i="1" s="1"/>
  <c r="AZ26" i="1" s="1"/>
  <c r="AZ27" i="1" s="1"/>
  <c r="BD25" i="1" s="1"/>
  <c r="BD26" i="1" s="1"/>
  <c r="BD27" i="1" s="1"/>
  <c r="AK7" i="1"/>
  <c r="BU5" i="1"/>
  <c r="AJ8" i="1"/>
  <c r="AJ10" i="1"/>
  <c r="BN5" i="1"/>
  <c r="BN6" i="1" s="1"/>
  <c r="BS4" i="1" s="1"/>
  <c r="BG7" i="1"/>
  <c r="G10" i="1" s="1"/>
  <c r="AA7" i="1"/>
  <c r="BO7" i="1"/>
  <c r="AH10" i="1" s="1"/>
  <c r="BP7" i="1"/>
  <c r="AI10" i="1" s="1"/>
  <c r="BE7" i="1"/>
  <c r="C10" i="1" s="1"/>
  <c r="BF7" i="1"/>
  <c r="E10" i="1" s="1"/>
  <c r="BH25" i="1" l="1"/>
  <c r="BH26" i="1" s="1"/>
  <c r="BH27" i="1" s="1"/>
  <c r="I30" i="1" s="1"/>
  <c r="AV35" i="1" s="1"/>
  <c r="AV36" i="1" s="1"/>
  <c r="AV37" i="1" s="1"/>
  <c r="AZ35" i="1" s="1"/>
  <c r="AZ36" i="1" s="1"/>
  <c r="AZ37" i="1" s="1"/>
  <c r="BD35" i="1" s="1"/>
  <c r="BD36" i="1" s="1"/>
  <c r="BD37" i="1" s="1"/>
  <c r="AS15" i="1"/>
  <c r="AT15" i="1"/>
  <c r="AU15" i="1"/>
  <c r="BO14" i="1"/>
  <c r="BS5" i="1"/>
  <c r="BR4" i="1"/>
  <c r="BN7" i="1"/>
  <c r="V10" i="1" s="1"/>
  <c r="BI5" i="1"/>
  <c r="BI6" i="1" s="1"/>
  <c r="AA8" i="1"/>
  <c r="BH35" i="1" l="1"/>
  <c r="BH36" i="1" s="1"/>
  <c r="BH37" i="1" s="1"/>
  <c r="I40" i="1" s="1"/>
  <c r="AS16" i="1"/>
  <c r="BT5" i="1"/>
  <c r="BX5" i="1"/>
  <c r="AG7" i="1"/>
  <c r="BI7" i="1"/>
  <c r="AV45" i="1" l="1"/>
  <c r="AV46" i="1" s="1"/>
  <c r="AV47" i="1" s="1"/>
  <c r="AZ45" i="1" s="1"/>
  <c r="AZ46" i="1" s="1"/>
  <c r="AZ47" i="1" s="1"/>
  <c r="BD45" i="1" s="1"/>
  <c r="BD46" i="1" s="1"/>
  <c r="BD47" i="1" s="1"/>
  <c r="L17" i="1"/>
  <c r="AU17" i="1"/>
  <c r="AT17" i="1"/>
  <c r="AS17" i="1"/>
  <c r="BM5" i="1"/>
  <c r="BM6" i="1" s="1"/>
  <c r="BR5" i="1" s="1"/>
  <c r="BR6" i="1" s="1"/>
  <c r="BR7" i="1" s="1"/>
  <c r="AG8" i="1"/>
  <c r="AK8" i="1"/>
  <c r="BH45" i="1" l="1"/>
  <c r="BH46" i="1" s="1"/>
  <c r="BH47" i="1" s="1"/>
  <c r="I50" i="1" s="1"/>
  <c r="AW15" i="1"/>
  <c r="AY15" i="1"/>
  <c r="AX15" i="1"/>
  <c r="L18" i="1"/>
  <c r="BK15" i="1"/>
  <c r="BK16" i="1" s="1"/>
  <c r="BQ5" i="1"/>
  <c r="BQ6" i="1" s="1"/>
  <c r="BW5" i="1" s="1"/>
  <c r="BS7" i="1"/>
  <c r="BM7" i="1"/>
  <c r="CA5" i="1"/>
  <c r="AM7" i="1"/>
  <c r="AV55" i="1" l="1"/>
  <c r="AV56" i="1" s="1"/>
  <c r="AV57" i="1" s="1"/>
  <c r="AZ55" i="1" s="1"/>
  <c r="AZ56" i="1" s="1"/>
  <c r="AZ57" i="1" s="1"/>
  <c r="BD55" i="1" s="1"/>
  <c r="BD56" i="1" s="1"/>
  <c r="BD57" i="1" s="1"/>
  <c r="AI17" i="1"/>
  <c r="BK17" i="1"/>
  <c r="L20" i="1" s="1"/>
  <c r="AW16" i="1"/>
  <c r="BX4" i="1"/>
  <c r="BX6" i="1" s="1"/>
  <c r="AM8" i="1"/>
  <c r="AL7" i="1"/>
  <c r="BQ7" i="1"/>
  <c r="AA10" i="1" s="1"/>
  <c r="BH55" i="1" l="1"/>
  <c r="BH56" i="1" s="1"/>
  <c r="BH57" i="1" s="1"/>
  <c r="I60" i="1" s="1"/>
  <c r="AY17" i="1"/>
  <c r="AX17" i="1"/>
  <c r="BB15" i="1" s="1"/>
  <c r="AW17" i="1"/>
  <c r="Q17" i="1"/>
  <c r="BP15" i="1"/>
  <c r="AI18" i="1"/>
  <c r="AO7" i="1"/>
  <c r="AO8" i="1" s="1"/>
  <c r="CA7" i="1"/>
  <c r="AM10" i="1" s="1"/>
  <c r="AO10" i="1"/>
  <c r="BX7" i="1"/>
  <c r="BZ7" i="1"/>
  <c r="BY7" i="1"/>
  <c r="BT4" i="1"/>
  <c r="BT6" i="1" s="1"/>
  <c r="AL8" i="1"/>
  <c r="AV65" i="1" l="1"/>
  <c r="AV66" i="1" s="1"/>
  <c r="AV67" i="1" s="1"/>
  <c r="AZ65" i="1" s="1"/>
  <c r="AZ66" i="1" s="1"/>
  <c r="AZ67" i="1" s="1"/>
  <c r="BD65" i="1" s="1"/>
  <c r="BD66" i="1" s="1"/>
  <c r="BD67" i="1" s="1"/>
  <c r="BC15" i="1"/>
  <c r="BJ15" i="1"/>
  <c r="BJ16" i="1" s="1"/>
  <c r="Q18" i="1"/>
  <c r="BA15" i="1"/>
  <c r="AN7" i="1"/>
  <c r="AN8" i="1" s="1"/>
  <c r="AP8" i="1" s="1"/>
  <c r="AN10" i="1"/>
  <c r="BW7" i="1"/>
  <c r="AL10" i="1" s="1"/>
  <c r="BU7" i="1"/>
  <c r="AK10" i="1" s="1"/>
  <c r="BT7" i="1"/>
  <c r="AG10" i="1" s="1"/>
  <c r="BV7" i="1"/>
  <c r="BH65" i="1" l="1"/>
  <c r="BH66" i="1" s="1"/>
  <c r="BH67" i="1" s="1"/>
  <c r="I70" i="1" s="1"/>
  <c r="AV75" i="1" s="1"/>
  <c r="AV76" i="1" s="1"/>
  <c r="AV77" i="1" s="1"/>
  <c r="AZ75" i="1" s="1"/>
  <c r="AZ76" i="1" s="1"/>
  <c r="AZ77" i="1" s="1"/>
  <c r="BD75" i="1" s="1"/>
  <c r="BD76" i="1" s="1"/>
  <c r="BD77" i="1" s="1"/>
  <c r="BA16" i="1"/>
  <c r="V17" i="1" s="1"/>
  <c r="BJ17" i="1"/>
  <c r="Q20" i="1" s="1"/>
  <c r="AH17" i="1"/>
  <c r="BH75" i="1" l="1"/>
  <c r="BH76" i="1" s="1"/>
  <c r="BH77" i="1" s="1"/>
  <c r="I80" i="1" s="1"/>
  <c r="BB17" i="1"/>
  <c r="BF15" i="1" s="1"/>
  <c r="BA17" i="1"/>
  <c r="BE15" i="1" s="1"/>
  <c r="BC17" i="1"/>
  <c r="BG15" i="1" s="1"/>
  <c r="BO15" i="1"/>
  <c r="BO16" i="1" s="1"/>
  <c r="AH18" i="1"/>
  <c r="V18" i="1"/>
  <c r="BL15" i="1"/>
  <c r="BL16" i="1" s="1"/>
  <c r="BE16" i="1" l="1"/>
  <c r="BL17" i="1"/>
  <c r="BN15" i="1" s="1"/>
  <c r="BN16" i="1" s="1"/>
  <c r="BZ15" i="1"/>
  <c r="BV15" i="1"/>
  <c r="AJ17" i="1"/>
  <c r="AK17" i="1"/>
  <c r="BY15" i="1"/>
  <c r="BO17" i="1"/>
  <c r="AH20" i="1" s="1"/>
  <c r="BU15" i="1"/>
  <c r="BP17" i="1"/>
  <c r="AI20" i="1" s="1"/>
  <c r="AA17" i="1" l="1"/>
  <c r="BF17" i="1"/>
  <c r="E20" i="1" s="1"/>
  <c r="AT25" i="1" s="1"/>
  <c r="BE17" i="1"/>
  <c r="C20" i="1" s="1"/>
  <c r="AS25" i="1" s="1"/>
  <c r="BG17" i="1"/>
  <c r="G20" i="1" s="1"/>
  <c r="AU25" i="1" s="1"/>
  <c r="AK18" i="1"/>
  <c r="BO24" i="1"/>
  <c r="BS14" i="1"/>
  <c r="BS15" i="1"/>
  <c r="BN17" i="1"/>
  <c r="V20" i="1" s="1"/>
  <c r="BR14" i="1"/>
  <c r="AJ18" i="1"/>
  <c r="AS26" i="1" l="1"/>
  <c r="AA18" i="1"/>
  <c r="BI15" i="1"/>
  <c r="BI16" i="1" s="1"/>
  <c r="BI17" i="1" l="1"/>
  <c r="BM15" i="1" s="1"/>
  <c r="BM16" i="1" s="1"/>
  <c r="BM17" i="1" s="1"/>
  <c r="BT15" i="1"/>
  <c r="BX15" i="1"/>
  <c r="AG17" i="1"/>
  <c r="AG18" i="1" s="1"/>
  <c r="AS27" i="1"/>
  <c r="AW25" i="1" s="1"/>
  <c r="L27" i="1"/>
  <c r="AT27" i="1"/>
  <c r="AX25" i="1" s="1"/>
  <c r="AU27" i="1"/>
  <c r="AY25" i="1" s="1"/>
  <c r="BR15" i="1" l="1"/>
  <c r="BR16" i="1" s="1"/>
  <c r="BR17" i="1" s="1"/>
  <c r="AW26" i="1"/>
  <c r="AX27" i="1" s="1"/>
  <c r="BB25" i="1" s="1"/>
  <c r="BQ15" i="1"/>
  <c r="BQ16" i="1" s="1"/>
  <c r="BQ17" i="1" s="1"/>
  <c r="BK25" i="1"/>
  <c r="BK26" i="1" s="1"/>
  <c r="L28" i="1"/>
  <c r="Q27" i="1" l="1"/>
  <c r="BJ25" i="1" s="1"/>
  <c r="BJ26" i="1" s="1"/>
  <c r="AH27" i="1" s="1"/>
  <c r="AM17" i="1"/>
  <c r="AM18" i="1" s="1"/>
  <c r="CA15" i="1"/>
  <c r="BS17" i="1"/>
  <c r="AY27" i="1"/>
  <c r="BC25" i="1" s="1"/>
  <c r="AW27" i="1"/>
  <c r="BA25" i="1" s="1"/>
  <c r="AA20" i="1"/>
  <c r="BW15" i="1"/>
  <c r="AL17" i="1"/>
  <c r="AL18" i="1" s="1"/>
  <c r="AI27" i="1"/>
  <c r="BK27" i="1"/>
  <c r="L30" i="1" s="1"/>
  <c r="BJ27" i="1" l="1"/>
  <c r="Q30" i="1" s="1"/>
  <c r="Q28" i="1"/>
  <c r="BX14" i="1"/>
  <c r="BX16" i="1" s="1"/>
  <c r="AO20" i="1" s="1"/>
  <c r="BA26" i="1"/>
  <c r="BA27" i="1" s="1"/>
  <c r="BE25" i="1" s="1"/>
  <c r="BT14" i="1"/>
  <c r="BT16" i="1" s="1"/>
  <c r="BW17" i="1" s="1"/>
  <c r="AL20" i="1" s="1"/>
  <c r="AI28" i="1"/>
  <c r="BP25" i="1"/>
  <c r="BO25" i="1"/>
  <c r="AH28" i="1"/>
  <c r="AO17" i="1" l="1"/>
  <c r="AO18" i="1" s="1"/>
  <c r="BX17" i="1"/>
  <c r="BY17" i="1"/>
  <c r="BZ17" i="1"/>
  <c r="CA17" i="1"/>
  <c r="AM20" i="1" s="1"/>
  <c r="AN17" i="1"/>
  <c r="AN18" i="1" s="1"/>
  <c r="BC27" i="1"/>
  <c r="BG25" i="1" s="1"/>
  <c r="V27" i="1"/>
  <c r="BL25" i="1" s="1"/>
  <c r="BL26" i="1" s="1"/>
  <c r="BB27" i="1"/>
  <c r="BF25" i="1" s="1"/>
  <c r="BT17" i="1"/>
  <c r="BV17" i="1"/>
  <c r="BU17" i="1"/>
  <c r="AN20" i="1"/>
  <c r="BO26" i="1"/>
  <c r="AK27" i="1" s="1"/>
  <c r="AG20" i="1" l="1"/>
  <c r="AP18" i="1"/>
  <c r="AJ20" i="1"/>
  <c r="BV25" i="1" s="1"/>
  <c r="AK20" i="1"/>
  <c r="BY25" i="1" s="1"/>
  <c r="V28" i="1"/>
  <c r="BE26" i="1"/>
  <c r="BG27" i="1" s="1"/>
  <c r="G30" i="1" s="1"/>
  <c r="AU35" i="1" s="1"/>
  <c r="BO27" i="1"/>
  <c r="AH30" i="1" s="1"/>
  <c r="BL27" i="1"/>
  <c r="BN25" i="1" s="1"/>
  <c r="BN26" i="1" s="1"/>
  <c r="AJ27" i="1"/>
  <c r="AJ28" i="1" s="1"/>
  <c r="BP27" i="1"/>
  <c r="AI30" i="1" s="1"/>
  <c r="AK28" i="1"/>
  <c r="BU25" i="1" l="1"/>
  <c r="BZ25" i="1"/>
  <c r="AA27" i="1"/>
  <c r="BE27" i="1"/>
  <c r="C30" i="1" s="1"/>
  <c r="AS35" i="1" s="1"/>
  <c r="BF27" i="1"/>
  <c r="E30" i="1" s="1"/>
  <c r="AT35" i="1" s="1"/>
  <c r="BO34" i="1"/>
  <c r="BS25" i="1"/>
  <c r="BS24" i="1"/>
  <c r="BR24" i="1"/>
  <c r="BN27" i="1"/>
  <c r="V30" i="1" s="1"/>
  <c r="AS36" i="1" l="1"/>
  <c r="BI25" i="1"/>
  <c r="BI26" i="1" s="1"/>
  <c r="AA28" i="1"/>
  <c r="BI27" i="1" l="1"/>
  <c r="BM25" i="1" s="1"/>
  <c r="BM26" i="1" s="1"/>
  <c r="BT25" i="1"/>
  <c r="AG27" i="1"/>
  <c r="AG28" i="1" s="1"/>
  <c r="BX25" i="1"/>
  <c r="AU37" i="1"/>
  <c r="AY35" i="1" s="1"/>
  <c r="AS37" i="1"/>
  <c r="AW35" i="1" s="1"/>
  <c r="L37" i="1"/>
  <c r="AT37" i="1"/>
  <c r="AX35" i="1" s="1"/>
  <c r="AW36" i="1" l="1"/>
  <c r="Q37" i="1" s="1"/>
  <c r="L38" i="1"/>
  <c r="BK35" i="1"/>
  <c r="BK36" i="1" s="1"/>
  <c r="BR25" i="1"/>
  <c r="BR26" i="1" s="1"/>
  <c r="BM27" i="1"/>
  <c r="BQ25" i="1"/>
  <c r="BQ26" i="1" s="1"/>
  <c r="AW37" i="1" l="1"/>
  <c r="BA35" i="1" s="1"/>
  <c r="AX37" i="1"/>
  <c r="AY37" i="1"/>
  <c r="BC35" i="1" s="1"/>
  <c r="AM27" i="1"/>
  <c r="CA25" i="1"/>
  <c r="BS27" i="1"/>
  <c r="BR27" i="1"/>
  <c r="AI37" i="1"/>
  <c r="BK37" i="1"/>
  <c r="L40" i="1" s="1"/>
  <c r="AL27" i="1"/>
  <c r="BQ27" i="1"/>
  <c r="BW25" i="1"/>
  <c r="Q38" i="1"/>
  <c r="BJ35" i="1"/>
  <c r="BJ36" i="1" s="1"/>
  <c r="BA36" i="1" l="1"/>
  <c r="BB37" i="1" s="1"/>
  <c r="BF35" i="1" s="1"/>
  <c r="BB35" i="1"/>
  <c r="BJ37" i="1"/>
  <c r="Q40" i="1" s="1"/>
  <c r="AH37" i="1"/>
  <c r="AL28" i="1"/>
  <c r="BT24" i="1"/>
  <c r="BT26" i="1" s="1"/>
  <c r="AA30" i="1"/>
  <c r="AI38" i="1"/>
  <c r="BP35" i="1"/>
  <c r="AM28" i="1"/>
  <c r="BX24" i="1"/>
  <c r="BX26" i="1" s="1"/>
  <c r="BC37" i="1" l="1"/>
  <c r="BG35" i="1" s="1"/>
  <c r="BA37" i="1"/>
  <c r="BE35" i="1" s="1"/>
  <c r="V37" i="1"/>
  <c r="BO35" i="1"/>
  <c r="BO36" i="1" s="1"/>
  <c r="AH38" i="1"/>
  <c r="AO27" i="1"/>
  <c r="AO28" i="1" s="1"/>
  <c r="BY27" i="1"/>
  <c r="AO30" i="1"/>
  <c r="BZ27" i="1"/>
  <c r="CA27" i="1"/>
  <c r="AM30" i="1" s="1"/>
  <c r="BX27" i="1"/>
  <c r="BV27" i="1"/>
  <c r="BT27" i="1"/>
  <c r="AN27" i="1"/>
  <c r="AN28" i="1" s="1"/>
  <c r="AN30" i="1"/>
  <c r="BW27" i="1"/>
  <c r="AL30" i="1" s="1"/>
  <c r="BU27" i="1"/>
  <c r="BE36" i="1" l="1"/>
  <c r="BF37" i="1" s="1"/>
  <c r="E40" i="1" s="1"/>
  <c r="AT45" i="1" s="1"/>
  <c r="V38" i="1"/>
  <c r="BL35" i="1"/>
  <c r="BL36" i="1" s="1"/>
  <c r="AP28" i="1"/>
  <c r="AG30" i="1"/>
  <c r="AK30" i="1"/>
  <c r="BY35" i="1" s="1"/>
  <c r="AJ30" i="1"/>
  <c r="AK37" i="1"/>
  <c r="AK38" i="1" s="1"/>
  <c r="BO37" i="1"/>
  <c r="AH40" i="1" s="1"/>
  <c r="BP37" i="1"/>
  <c r="AI40" i="1" s="1"/>
  <c r="AA37" i="1" l="1"/>
  <c r="AA38" i="1" s="1"/>
  <c r="BG37" i="1"/>
  <c r="G40" i="1" s="1"/>
  <c r="AU45" i="1" s="1"/>
  <c r="BE37" i="1"/>
  <c r="C40" i="1" s="1"/>
  <c r="AS45" i="1" s="1"/>
  <c r="BL37" i="1"/>
  <c r="BN35" i="1" s="1"/>
  <c r="BN36" i="1" s="1"/>
  <c r="AJ37" i="1"/>
  <c r="AJ38" i="1" s="1"/>
  <c r="BO44" i="1"/>
  <c r="BV35" i="1"/>
  <c r="BZ35" i="1"/>
  <c r="BU35" i="1"/>
  <c r="BI35" i="1" l="1"/>
  <c r="BI36" i="1" s="1"/>
  <c r="AS46" i="1"/>
  <c r="AT47" i="1" s="1"/>
  <c r="AX45" i="1" s="1"/>
  <c r="BR34" i="1"/>
  <c r="BS35" i="1"/>
  <c r="BS34" i="1"/>
  <c r="BN37" i="1"/>
  <c r="V40" i="1" s="1"/>
  <c r="BX35" i="1" l="1"/>
  <c r="AG37" i="1"/>
  <c r="AG38" i="1" s="1"/>
  <c r="AS47" i="1"/>
  <c r="AW45" i="1" s="1"/>
  <c r="BI37" i="1"/>
  <c r="BM35" i="1" s="1"/>
  <c r="BM36" i="1" s="1"/>
  <c r="BQ35" i="1" s="1"/>
  <c r="BQ36" i="1" s="1"/>
  <c r="BT35" i="1"/>
  <c r="AU47" i="1"/>
  <c r="AY45" i="1" s="1"/>
  <c r="L47" i="1"/>
  <c r="AW46" i="1" l="1"/>
  <c r="AX47" i="1" s="1"/>
  <c r="BB45" i="1" s="1"/>
  <c r="BR35" i="1"/>
  <c r="BR36" i="1" s="1"/>
  <c r="BR37" i="1" s="1"/>
  <c r="BM37" i="1"/>
  <c r="BK45" i="1"/>
  <c r="BK46" i="1" s="1"/>
  <c r="L48" i="1"/>
  <c r="BQ37" i="1"/>
  <c r="BW35" i="1"/>
  <c r="AL37" i="1"/>
  <c r="AY47" i="1" l="1"/>
  <c r="BC45" i="1" s="1"/>
  <c r="AW47" i="1"/>
  <c r="BA45" i="1" s="1"/>
  <c r="Q47" i="1"/>
  <c r="BJ45" i="1" s="1"/>
  <c r="BJ46" i="1" s="1"/>
  <c r="CA35" i="1"/>
  <c r="AM37" i="1"/>
  <c r="AM38" i="1" s="1"/>
  <c r="BS37" i="1"/>
  <c r="BK47" i="1"/>
  <c r="L50" i="1" s="1"/>
  <c r="AI47" i="1"/>
  <c r="AA40" i="1"/>
  <c r="AL38" i="1"/>
  <c r="BT34" i="1"/>
  <c r="BT36" i="1" s="1"/>
  <c r="BA46" i="1" l="1"/>
  <c r="BC47" i="1" s="1"/>
  <c r="BG45" i="1" s="1"/>
  <c r="Q48" i="1"/>
  <c r="BX34" i="1"/>
  <c r="BX36" i="1" s="1"/>
  <c r="CA37" i="1" s="1"/>
  <c r="AM40" i="1" s="1"/>
  <c r="BP45" i="1"/>
  <c r="AI48" i="1"/>
  <c r="AH47" i="1"/>
  <c r="BJ47" i="1"/>
  <c r="Q50" i="1" s="1"/>
  <c r="BV37" i="1"/>
  <c r="BT37" i="1"/>
  <c r="BW37" i="1"/>
  <c r="AL40" i="1" s="1"/>
  <c r="AN40" i="1"/>
  <c r="BU37" i="1"/>
  <c r="AN37" i="1"/>
  <c r="AN38" i="1" s="1"/>
  <c r="BB47" i="1" l="1"/>
  <c r="BF45" i="1" s="1"/>
  <c r="V47" i="1"/>
  <c r="BL45" i="1" s="1"/>
  <c r="BL46" i="1" s="1"/>
  <c r="AJ47" i="1" s="1"/>
  <c r="AJ48" i="1" s="1"/>
  <c r="BA47" i="1"/>
  <c r="BE45" i="1" s="1"/>
  <c r="BX37" i="1"/>
  <c r="AG40" i="1" s="1"/>
  <c r="BY37" i="1"/>
  <c r="AK40" i="1" s="1"/>
  <c r="BZ37" i="1"/>
  <c r="AJ40" i="1" s="1"/>
  <c r="AO37" i="1"/>
  <c r="AO38" i="1" s="1"/>
  <c r="AP38" i="1" s="1"/>
  <c r="AO40" i="1"/>
  <c r="AH48" i="1"/>
  <c r="BO45" i="1"/>
  <c r="BO46" i="1" s="1"/>
  <c r="BE46" i="1" l="1"/>
  <c r="BF47" i="1" s="1"/>
  <c r="E50" i="1" s="1"/>
  <c r="AT55" i="1" s="1"/>
  <c r="V48" i="1"/>
  <c r="BL47" i="1"/>
  <c r="BN45" i="1" s="1"/>
  <c r="BN46" i="1" s="1"/>
  <c r="BS44" i="1" s="1"/>
  <c r="BP47" i="1"/>
  <c r="AI50" i="1" s="1"/>
  <c r="BO47" i="1"/>
  <c r="AH50" i="1" s="1"/>
  <c r="AK47" i="1"/>
  <c r="AK48" i="1" s="1"/>
  <c r="BZ45" i="1"/>
  <c r="BV45" i="1"/>
  <c r="BU45" i="1"/>
  <c r="BY45" i="1"/>
  <c r="BG47" i="1" l="1"/>
  <c r="G50" i="1" s="1"/>
  <c r="AU55" i="1" s="1"/>
  <c r="BR44" i="1"/>
  <c r="BS45" i="1"/>
  <c r="BE47" i="1"/>
  <c r="C50" i="1" s="1"/>
  <c r="AS55" i="1" s="1"/>
  <c r="AA47" i="1"/>
  <c r="AA48" i="1" s="1"/>
  <c r="BN47" i="1"/>
  <c r="V50" i="1" s="1"/>
  <c r="BO54" i="1"/>
  <c r="AS56" i="1" l="1"/>
  <c r="AU57" i="1" s="1"/>
  <c r="AY55" i="1" s="1"/>
  <c r="BI45" i="1"/>
  <c r="BI46" i="1" s="1"/>
  <c r="BX45" i="1" s="1"/>
  <c r="AT57" i="1" l="1"/>
  <c r="AX55" i="1" s="1"/>
  <c r="L57" i="1"/>
  <c r="BK55" i="1" s="1"/>
  <c r="BK56" i="1" s="1"/>
  <c r="AS57" i="1"/>
  <c r="AW55" i="1" s="1"/>
  <c r="BT45" i="1"/>
  <c r="BI47" i="1"/>
  <c r="BM45" i="1" s="1"/>
  <c r="BM46" i="1" s="1"/>
  <c r="BR45" i="1" s="1"/>
  <c r="BR46" i="1" s="1"/>
  <c r="AM47" i="1" s="1"/>
  <c r="AG47" i="1"/>
  <c r="AG48" i="1" s="1"/>
  <c r="AW56" i="1" l="1"/>
  <c r="Q57" i="1" s="1"/>
  <c r="Q58" i="1" s="1"/>
  <c r="L58" i="1"/>
  <c r="BS47" i="1"/>
  <c r="BM47" i="1"/>
  <c r="CA45" i="1"/>
  <c r="BR47" i="1"/>
  <c r="BQ45" i="1"/>
  <c r="BQ46" i="1" s="1"/>
  <c r="BQ47" i="1" s="1"/>
  <c r="BK57" i="1"/>
  <c r="L60" i="1" s="1"/>
  <c r="AI57" i="1"/>
  <c r="AM48" i="1"/>
  <c r="BX44" i="1"/>
  <c r="BX46" i="1" s="1"/>
  <c r="AY57" i="1" l="1"/>
  <c r="BC55" i="1" s="1"/>
  <c r="AX57" i="1"/>
  <c r="BB55" i="1" s="1"/>
  <c r="BJ55" i="1"/>
  <c r="BJ56" i="1" s="1"/>
  <c r="BJ57" i="1" s="1"/>
  <c r="Q60" i="1" s="1"/>
  <c r="AW57" i="1"/>
  <c r="BA55" i="1" s="1"/>
  <c r="AL47" i="1"/>
  <c r="AL48" i="1" s="1"/>
  <c r="AA50" i="1"/>
  <c r="BW45" i="1"/>
  <c r="AI58" i="1"/>
  <c r="BP55" i="1"/>
  <c r="BY47" i="1"/>
  <c r="AO47" i="1"/>
  <c r="AO48" i="1" s="1"/>
  <c r="CA47" i="1"/>
  <c r="AM50" i="1" s="1"/>
  <c r="BX47" i="1"/>
  <c r="BZ47" i="1"/>
  <c r="AO50" i="1"/>
  <c r="BA56" i="1" l="1"/>
  <c r="BA57" i="1" s="1"/>
  <c r="BE55" i="1" s="1"/>
  <c r="BT44" i="1"/>
  <c r="BT46" i="1" s="1"/>
  <c r="BU47" i="1" s="1"/>
  <c r="AK50" i="1" s="1"/>
  <c r="AH57" i="1"/>
  <c r="BO55" i="1" s="1"/>
  <c r="BO56" i="1" s="1"/>
  <c r="BO57" i="1" s="1"/>
  <c r="AH60" i="1" s="1"/>
  <c r="AH58" i="1" l="1"/>
  <c r="V57" i="1"/>
  <c r="BL55" i="1" s="1"/>
  <c r="BL56" i="1" s="1"/>
  <c r="BL57" i="1" s="1"/>
  <c r="BN55" i="1" s="1"/>
  <c r="BN56" i="1" s="1"/>
  <c r="BC57" i="1"/>
  <c r="BG55" i="1" s="1"/>
  <c r="BB57" i="1"/>
  <c r="BF55" i="1" s="1"/>
  <c r="BW47" i="1"/>
  <c r="AL50" i="1" s="1"/>
  <c r="AN50" i="1"/>
  <c r="AN47" i="1"/>
  <c r="AN48" i="1" s="1"/>
  <c r="AP48" i="1" s="1"/>
  <c r="BV47" i="1"/>
  <c r="AJ50" i="1" s="1"/>
  <c r="BT47" i="1"/>
  <c r="AG50" i="1" s="1"/>
  <c r="V58" i="1"/>
  <c r="BP57" i="1"/>
  <c r="AI60" i="1" s="1"/>
  <c r="BO64" i="1" s="1"/>
  <c r="AK57" i="1"/>
  <c r="AK58" i="1" s="1"/>
  <c r="AJ57" i="1"/>
  <c r="AJ58" i="1" s="1"/>
  <c r="BY55" i="1"/>
  <c r="BU55" i="1"/>
  <c r="BZ55" i="1" l="1"/>
  <c r="BE56" i="1"/>
  <c r="BE57" i="1" s="1"/>
  <c r="C60" i="1" s="1"/>
  <c r="AS65" i="1" s="1"/>
  <c r="BV55" i="1"/>
  <c r="BS54" i="1"/>
  <c r="BN57" i="1"/>
  <c r="V60" i="1" s="1"/>
  <c r="BR54" i="1"/>
  <c r="BS55" i="1"/>
  <c r="AA57" i="1" l="1"/>
  <c r="AA58" i="1" s="1"/>
  <c r="BG57" i="1"/>
  <c r="G60" i="1" s="1"/>
  <c r="AU65" i="1" s="1"/>
  <c r="BF57" i="1"/>
  <c r="E60" i="1" s="1"/>
  <c r="AT65" i="1" s="1"/>
  <c r="BI55" i="1" l="1"/>
  <c r="BI56" i="1" s="1"/>
  <c r="BT55" i="1" s="1"/>
  <c r="AS66" i="1"/>
  <c r="AS67" i="1" s="1"/>
  <c r="AW65" i="1" s="1"/>
  <c r="AU67" i="1"/>
  <c r="AY65" i="1" s="1"/>
  <c r="AG57" i="1" l="1"/>
  <c r="AG58" i="1" s="1"/>
  <c r="BX55" i="1"/>
  <c r="BI57" i="1"/>
  <c r="BM55" i="1" s="1"/>
  <c r="BM56" i="1" s="1"/>
  <c r="BR55" i="1" s="1"/>
  <c r="BR56" i="1" s="1"/>
  <c r="BS57" i="1" s="1"/>
  <c r="L67" i="1"/>
  <c r="L68" i="1" s="1"/>
  <c r="AT67" i="1"/>
  <c r="AX65" i="1" s="1"/>
  <c r="AW66" i="1" s="1"/>
  <c r="Q67" i="1" s="1"/>
  <c r="BK65" i="1" l="1"/>
  <c r="BK66" i="1" s="1"/>
  <c r="AI67" i="1" s="1"/>
  <c r="BP65" i="1" s="1"/>
  <c r="BR57" i="1"/>
  <c r="BM57" i="1"/>
  <c r="BQ55" i="1"/>
  <c r="BQ56" i="1" s="1"/>
  <c r="BQ57" i="1" s="1"/>
  <c r="AA60" i="1" s="1"/>
  <c r="CA55" i="1"/>
  <c r="AM57" i="1"/>
  <c r="AM58" i="1" s="1"/>
  <c r="AW67" i="1"/>
  <c r="BA65" i="1" s="1"/>
  <c r="AY67" i="1"/>
  <c r="BC65" i="1" s="1"/>
  <c r="AX67" i="1"/>
  <c r="BB65" i="1" s="1"/>
  <c r="BX54" i="1"/>
  <c r="BX56" i="1" s="1"/>
  <c r="BX57" i="1" s="1"/>
  <c r="BA66" i="1"/>
  <c r="BA67" i="1" s="1"/>
  <c r="BE65" i="1" s="1"/>
  <c r="Q68" i="1"/>
  <c r="BJ65" i="1"/>
  <c r="BJ66" i="1" s="1"/>
  <c r="AI68" i="1"/>
  <c r="BK67" i="1" l="1"/>
  <c r="L70" i="1" s="1"/>
  <c r="BW55" i="1"/>
  <c r="AL57" i="1"/>
  <c r="BT54" i="1" s="1"/>
  <c r="BT56" i="1" s="1"/>
  <c r="BW57" i="1" s="1"/>
  <c r="AL60" i="1" s="1"/>
  <c r="AO57" i="1"/>
  <c r="AO58" i="1" s="1"/>
  <c r="AO60" i="1"/>
  <c r="BZ57" i="1"/>
  <c r="BY57" i="1"/>
  <c r="CA57" i="1"/>
  <c r="AM60" i="1" s="1"/>
  <c r="V67" i="1"/>
  <c r="BL65" i="1" s="1"/>
  <c r="BL66" i="1" s="1"/>
  <c r="BB67" i="1"/>
  <c r="BF65" i="1" s="1"/>
  <c r="BC67" i="1"/>
  <c r="BG65" i="1" s="1"/>
  <c r="BJ67" i="1"/>
  <c r="Q70" i="1" s="1"/>
  <c r="AH67" i="1"/>
  <c r="AL58" i="1" l="1"/>
  <c r="AN57" i="1"/>
  <c r="AN58" i="1" s="1"/>
  <c r="AP58" i="1" s="1"/>
  <c r="BT57" i="1"/>
  <c r="AG60" i="1" s="1"/>
  <c r="BV57" i="1"/>
  <c r="AJ60" i="1" s="1"/>
  <c r="AN60" i="1"/>
  <c r="BU57" i="1"/>
  <c r="AK60" i="1" s="1"/>
  <c r="V68" i="1"/>
  <c r="BE66" i="1"/>
  <c r="BE67" i="1" s="1"/>
  <c r="C70" i="1" s="1"/>
  <c r="AS75" i="1" s="1"/>
  <c r="AJ67" i="1"/>
  <c r="AJ68" i="1" s="1"/>
  <c r="BL67" i="1"/>
  <c r="BN65" i="1" s="1"/>
  <c r="BN66" i="1" s="1"/>
  <c r="AH68" i="1"/>
  <c r="BO65" i="1"/>
  <c r="BO66" i="1" s="1"/>
  <c r="BV65" i="1" l="1"/>
  <c r="BZ65" i="1"/>
  <c r="BU65" i="1"/>
  <c r="BF67" i="1"/>
  <c r="E70" i="1" s="1"/>
  <c r="AT75" i="1" s="1"/>
  <c r="AA67" i="1"/>
  <c r="BI65" i="1" s="1"/>
  <c r="BI66" i="1" s="1"/>
  <c r="BG67" i="1"/>
  <c r="G70" i="1" s="1"/>
  <c r="AU75" i="1" s="1"/>
  <c r="BN67" i="1"/>
  <c r="V70" i="1" s="1"/>
  <c r="BS65" i="1"/>
  <c r="BS64" i="1"/>
  <c r="BR64" i="1"/>
  <c r="BP67" i="1"/>
  <c r="AI70" i="1" s="1"/>
  <c r="AK67" i="1"/>
  <c r="AK68" i="1" s="1"/>
  <c r="BO67" i="1"/>
  <c r="AH70" i="1" s="1"/>
  <c r="BY65" i="1"/>
  <c r="AA68" i="1" l="1"/>
  <c r="AS76" i="1"/>
  <c r="AU77" i="1" s="1"/>
  <c r="AY75" i="1" s="1"/>
  <c r="AG67" i="1"/>
  <c r="BI67" i="1"/>
  <c r="BM65" i="1" s="1"/>
  <c r="BM66" i="1" s="1"/>
  <c r="BT65" i="1"/>
  <c r="BX65" i="1"/>
  <c r="BO74" i="1"/>
  <c r="AT77" i="1" l="1"/>
  <c r="AX75" i="1" s="1"/>
  <c r="L77" i="1"/>
  <c r="L78" i="1" s="1"/>
  <c r="AS77" i="1"/>
  <c r="AW75" i="1" s="1"/>
  <c r="BR65" i="1"/>
  <c r="BR66" i="1" s="1"/>
  <c r="BM67" i="1"/>
  <c r="BQ65" i="1"/>
  <c r="BQ66" i="1" s="1"/>
  <c r="AG68" i="1"/>
  <c r="AW76" i="1" l="1"/>
  <c r="AX77" i="1" s="1"/>
  <c r="BB75" i="1" s="1"/>
  <c r="BK75" i="1"/>
  <c r="BK76" i="1" s="1"/>
  <c r="AI77" i="1" s="1"/>
  <c r="BR67" i="1"/>
  <c r="CA65" i="1"/>
  <c r="AM67" i="1"/>
  <c r="BS67" i="1"/>
  <c r="BQ67" i="1"/>
  <c r="AL67" i="1"/>
  <c r="BW65" i="1"/>
  <c r="AA70" i="1" l="1"/>
  <c r="AW77" i="1"/>
  <c r="BA75" i="1" s="1"/>
  <c r="BK77" i="1"/>
  <c r="L80" i="1" s="1"/>
  <c r="Q77" i="1"/>
  <c r="Q78" i="1" s="1"/>
  <c r="AY77" i="1"/>
  <c r="BC75" i="1" s="1"/>
  <c r="AM68" i="1"/>
  <c r="BX64" i="1"/>
  <c r="BX66" i="1" s="1"/>
  <c r="BT64" i="1"/>
  <c r="BT66" i="1" s="1"/>
  <c r="AL68" i="1"/>
  <c r="AI78" i="1"/>
  <c r="BP75" i="1"/>
  <c r="BA76" i="1" l="1"/>
  <c r="BB77" i="1" s="1"/>
  <c r="BF75" i="1" s="1"/>
  <c r="BJ75" i="1"/>
  <c r="BJ76" i="1" s="1"/>
  <c r="BJ77" i="1" s="1"/>
  <c r="Q80" i="1" s="1"/>
  <c r="BW67" i="1"/>
  <c r="AL70" i="1" s="1"/>
  <c r="AN70" i="1"/>
  <c r="BT67" i="1"/>
  <c r="AN67" i="1"/>
  <c r="AN68" i="1" s="1"/>
  <c r="BU67" i="1"/>
  <c r="BV67" i="1"/>
  <c r="CA67" i="1"/>
  <c r="AM70" i="1" s="1"/>
  <c r="BY67" i="1"/>
  <c r="BZ67" i="1"/>
  <c r="BX67" i="1"/>
  <c r="AO70" i="1"/>
  <c r="AO67" i="1"/>
  <c r="AO68" i="1" s="1"/>
  <c r="BC77" i="1" l="1"/>
  <c r="BG75" i="1" s="1"/>
  <c r="BA77" i="1"/>
  <c r="BE75" i="1" s="1"/>
  <c r="V77" i="1"/>
  <c r="BL75" i="1" s="1"/>
  <c r="BL76" i="1" s="1"/>
  <c r="AH77" i="1"/>
  <c r="BO75" i="1" s="1"/>
  <c r="BO76" i="1" s="1"/>
  <c r="AG70" i="1"/>
  <c r="AP68" i="1"/>
  <c r="AJ70" i="1"/>
  <c r="AK70" i="1"/>
  <c r="V78" i="1" l="1"/>
  <c r="BE76" i="1"/>
  <c r="BE77" i="1" s="1"/>
  <c r="C80" i="1" s="1"/>
  <c r="AH78" i="1"/>
  <c r="BU75" i="1"/>
  <c r="BP77" i="1"/>
  <c r="AI80" i="1" s="1"/>
  <c r="BY75" i="1"/>
  <c r="BO77" i="1"/>
  <c r="AH80" i="1" s="1"/>
  <c r="AK77" i="1"/>
  <c r="AK78" i="1" s="1"/>
  <c r="AJ77" i="1"/>
  <c r="AJ78" i="1" s="1"/>
  <c r="BL77" i="1"/>
  <c r="BN75" i="1" s="1"/>
  <c r="BN76" i="1" s="1"/>
  <c r="BV75" i="1"/>
  <c r="BZ75" i="1"/>
  <c r="BF77" i="1" l="1"/>
  <c r="E80" i="1" s="1"/>
  <c r="BG77" i="1"/>
  <c r="G80" i="1" s="1"/>
  <c r="AA77" i="1"/>
  <c r="AA78" i="1" s="1"/>
  <c r="BS75" i="1"/>
  <c r="BN77" i="1"/>
  <c r="V80" i="1" s="1"/>
  <c r="BS74" i="1"/>
  <c r="BR74" i="1"/>
  <c r="BI75" i="1" l="1"/>
  <c r="BI76" i="1" s="1"/>
  <c r="BX75" i="1" s="1"/>
  <c r="AG77" i="1" l="1"/>
  <c r="AG78" i="1" s="1"/>
  <c r="BT75" i="1"/>
  <c r="BI77" i="1"/>
  <c r="BM75" i="1" s="1"/>
  <c r="BM76" i="1" s="1"/>
  <c r="BR75" i="1" l="1"/>
  <c r="BR76" i="1" s="1"/>
  <c r="BM77" i="1"/>
  <c r="BQ75" i="1"/>
  <c r="BQ76" i="1" s="1"/>
  <c r="AL77" i="1" l="1"/>
  <c r="BQ77" i="1"/>
  <c r="BW75" i="1"/>
  <c r="BR77" i="1"/>
  <c r="BS77" i="1"/>
  <c r="CA75" i="1"/>
  <c r="AM77" i="1"/>
  <c r="AA80" i="1" l="1"/>
  <c r="AL78" i="1"/>
  <c r="BT74" i="1"/>
  <c r="BT76" i="1" s="1"/>
  <c r="AM78" i="1"/>
  <c r="BX74" i="1"/>
  <c r="BX76" i="1" s="1"/>
  <c r="BY77" i="1" l="1"/>
  <c r="AO80" i="1"/>
  <c r="AO77" i="1"/>
  <c r="AO78" i="1" s="1"/>
  <c r="BX77" i="1"/>
  <c r="BZ77" i="1"/>
  <c r="CA77" i="1"/>
  <c r="AM80" i="1" s="1"/>
  <c r="BV77" i="1"/>
  <c r="AN77" i="1"/>
  <c r="AN78" i="1" s="1"/>
  <c r="BW77" i="1"/>
  <c r="AL80" i="1" s="1"/>
  <c r="BU77" i="1"/>
  <c r="BT77" i="1"/>
  <c r="AN80" i="1"/>
  <c r="AG80" i="1" l="1"/>
  <c r="AJ80" i="1"/>
  <c r="AK80" i="1"/>
  <c r="AP78" i="1"/>
  <c r="AN2" i="1" s="1"/>
  <c r="CC2" i="1" s="1"/>
</calcChain>
</file>

<file path=xl/sharedStrings.xml><?xml version="1.0" encoding="utf-8"?>
<sst xmlns="http://schemas.openxmlformats.org/spreadsheetml/2006/main" count="1202" uniqueCount="76">
  <si>
    <t>AND</t>
  </si>
  <si>
    <t>OR</t>
  </si>
  <si>
    <t>NOT</t>
  </si>
  <si>
    <t>NAND</t>
  </si>
  <si>
    <t>Mux</t>
  </si>
  <si>
    <t>U</t>
  </si>
  <si>
    <t>L</t>
  </si>
  <si>
    <t>Reg</t>
  </si>
  <si>
    <t>Adder</t>
  </si>
  <si>
    <t>Decoder</t>
  </si>
  <si>
    <t>D-Latch</t>
  </si>
  <si>
    <t>R</t>
  </si>
  <si>
    <t>F</t>
  </si>
  <si>
    <t>ID</t>
  </si>
  <si>
    <t>AD</t>
  </si>
  <si>
    <t>Mem</t>
  </si>
  <si>
    <t>MEM8</t>
  </si>
  <si>
    <t>MEM32</t>
  </si>
  <si>
    <t>CPU8</t>
  </si>
  <si>
    <t>CPU32</t>
  </si>
  <si>
    <t>Team Scoresheet</t>
  </si>
  <si>
    <t>INV</t>
  </si>
  <si>
    <t>Scored</t>
  </si>
  <si>
    <t>Points</t>
  </si>
  <si>
    <t>Register</t>
  </si>
  <si>
    <t>Mem8</t>
  </si>
  <si>
    <t>Address Decoder</t>
  </si>
  <si>
    <t>Mem32</t>
  </si>
  <si>
    <t>ALU_Adder</t>
  </si>
  <si>
    <t>ALU_Mux</t>
  </si>
  <si>
    <t>Instruction Decoder</t>
  </si>
  <si>
    <t>Instr Decoder</t>
  </si>
  <si>
    <t>ALU</t>
  </si>
  <si>
    <t>LR</t>
  </si>
  <si>
    <t>LF</t>
  </si>
  <si>
    <t>UR</t>
  </si>
  <si>
    <t>UF</t>
  </si>
  <si>
    <t>Scratch Pad</t>
  </si>
  <si>
    <t>Regested</t>
  </si>
  <si>
    <t>Available</t>
  </si>
  <si>
    <t>Build</t>
  </si>
  <si>
    <t>Conv</t>
  </si>
  <si>
    <t>Tube</t>
  </si>
  <si>
    <t>Scratch</t>
  </si>
  <si>
    <t>Using</t>
  </si>
  <si>
    <t>LN</t>
  </si>
  <si>
    <t>LP</t>
  </si>
  <si>
    <t>UN</t>
  </si>
  <si>
    <t>UP</t>
  </si>
  <si>
    <t>LN = Lower, Non-painted up</t>
  </si>
  <si>
    <t>LP = Lower, Painted up</t>
  </si>
  <si>
    <t>UN = Upper, Non-painted</t>
  </si>
  <si>
    <t>UP = Upper, Painted</t>
  </si>
  <si>
    <t>N</t>
  </si>
  <si>
    <t>P</t>
  </si>
  <si>
    <t>Instructions</t>
  </si>
  <si>
    <t xml:space="preserve">Input the game pieces collected for a match on the row with the match number (4/5, 14/15, etc). </t>
  </si>
  <si>
    <t>For Stage 1</t>
  </si>
  <si>
    <t>Lower Area</t>
  </si>
  <si>
    <t>Upper Area</t>
  </si>
  <si>
    <t>Non-painted up/out</t>
  </si>
  <si>
    <t>Painted up/out</t>
  </si>
  <si>
    <t>For Stage 2</t>
  </si>
  <si>
    <t>Put any value in here to indicate that a piece was scored on the Lower Peg.  This will causes the Tower to run at 1x production</t>
  </si>
  <si>
    <t>Match</t>
  </si>
  <si>
    <t>Total Score</t>
  </si>
  <si>
    <t>CPU</t>
  </si>
  <si>
    <t>NCPU8</t>
  </si>
  <si>
    <t>NCPU32</t>
  </si>
  <si>
    <t>Dlatch</t>
  </si>
  <si>
    <t>5S</t>
  </si>
  <si>
    <t>5S %</t>
  </si>
  <si>
    <t>5S max</t>
  </si>
  <si>
    <t>5S earned</t>
  </si>
  <si>
    <t>Final Total</t>
  </si>
  <si>
    <t>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</si>
</sst>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1" fillId="7" borderId="0" xfId="0" applyFont="1" applyFill="1"/>
    <xf numFmtId="0" fontId="0" fillId="4" borderId="0" xfId="0" applyFill="1" applyProtection="1"/>
    <xf numFmtId="0" fontId="0" fillId="0" borderId="0" xfId="0" applyProtection="1"/>
    <xf numFmtId="0" fontId="0" fillId="4" borderId="0" xfId="0" applyFill="1" applyBorder="1" applyProtection="1"/>
    <xf numFmtId="0" fontId="0" fillId="5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</xf>
    <xf numFmtId="0" fontId="0" fillId="2" borderId="1" xfId="0" applyFill="1" applyBorder="1" applyProtection="1"/>
    <xf numFmtId="0" fontId="0" fillId="0" borderId="0" xfId="0" applyFill="1" applyProtection="1"/>
    <xf numFmtId="0" fontId="0" fillId="6" borderId="1" xfId="0" applyFill="1" applyBorder="1" applyProtection="1"/>
    <xf numFmtId="0" fontId="0" fillId="6" borderId="1" xfId="0" applyFill="1" applyBorder="1" applyAlignment="1" applyProtection="1">
      <alignment horizontal="center"/>
    </xf>
    <xf numFmtId="0" fontId="0" fillId="6" borderId="14" xfId="0" applyFill="1" applyBorder="1" applyAlignment="1" applyProtection="1">
      <alignment horizontal="center"/>
    </xf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center"/>
    </xf>
    <xf numFmtId="0" fontId="0" fillId="0" borderId="0" xfId="0" applyFill="1" applyAlignment="1" applyProtection="1"/>
    <xf numFmtId="0" fontId="0" fillId="2" borderId="5" xfId="0" applyFill="1" applyBorder="1" applyProtection="1"/>
    <xf numFmtId="0" fontId="0" fillId="2" borderId="5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</xf>
    <xf numFmtId="0" fontId="0" fillId="4" borderId="11" xfId="0" applyFill="1" applyBorder="1" applyAlignment="1" applyProtection="1"/>
    <xf numFmtId="0" fontId="0" fillId="4" borderId="0" xfId="0" applyFill="1" applyBorder="1" applyAlignment="1" applyProtection="1"/>
    <xf numFmtId="0" fontId="0" fillId="4" borderId="9" xfId="0" applyFill="1" applyBorder="1" applyAlignment="1" applyProtection="1"/>
    <xf numFmtId="0" fontId="0" fillId="4" borderId="13" xfId="0" applyFill="1" applyBorder="1" applyAlignment="1" applyProtection="1"/>
    <xf numFmtId="0" fontId="0" fillId="4" borderId="0" xfId="0" applyFill="1" applyAlignment="1" applyProtection="1"/>
    <xf numFmtId="0" fontId="0" fillId="4" borderId="1" xfId="0" applyFill="1" applyBorder="1" applyAlignment="1" applyProtection="1"/>
    <xf numFmtId="0" fontId="0" fillId="0" borderId="0" xfId="0" applyAlignment="1">
      <alignment horizontal="center" vertical="center" wrapText="1"/>
    </xf>
    <xf numFmtId="0" fontId="0" fillId="0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0" fillId="6" borderId="3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0" fontId="0" fillId="6" borderId="7" xfId="0" applyFill="1" applyBorder="1" applyAlignment="1" applyProtection="1">
      <alignment horizontal="center" vertical="center"/>
    </xf>
    <xf numFmtId="0" fontId="0" fillId="6" borderId="8" xfId="0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0" fillId="6" borderId="10" xfId="0" applyFill="1" applyBorder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2" borderId="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0" xfId="0" applyFill="1" applyBorder="1" applyAlignment="1" applyProtection="1">
      <alignment horizontal="center"/>
    </xf>
    <xf numFmtId="0" fontId="0" fillId="4" borderId="9" xfId="0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6" borderId="11" xfId="0" applyFill="1" applyBorder="1" applyAlignment="1" applyProtection="1">
      <alignment horizontal="center"/>
    </xf>
    <xf numFmtId="9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125760"/>
        <c:axId val="339127296"/>
      </c:barChart>
      <c:catAx>
        <c:axId val="3391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39127296"/>
        <c:crosses val="autoZero"/>
        <c:auto val="1"/>
        <c:lblAlgn val="ctr"/>
        <c:lblOffset val="100"/>
        <c:noMultiLvlLbl val="0"/>
      </c:catAx>
      <c:valAx>
        <c:axId val="3391272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391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6" sqref="D26"/>
    </sheetView>
  </sheetViews>
  <sheetFormatPr defaultRowHeight="15" x14ac:dyDescent="0.25"/>
  <cols>
    <col min="11" max="11" width="9.140625" customWidth="1"/>
  </cols>
  <sheetData>
    <row r="1" spans="1:5" x14ac:dyDescent="0.25">
      <c r="A1" t="s">
        <v>55</v>
      </c>
    </row>
    <row r="2" spans="1:5" x14ac:dyDescent="0.25">
      <c r="A2" t="s">
        <v>56</v>
      </c>
    </row>
    <row r="4" spans="1:5" x14ac:dyDescent="0.25">
      <c r="A4" t="s">
        <v>57</v>
      </c>
    </row>
    <row r="5" spans="1:5" x14ac:dyDescent="0.25">
      <c r="A5" t="s">
        <v>5</v>
      </c>
      <c r="B5" t="s">
        <v>59</v>
      </c>
    </row>
    <row r="6" spans="1:5" x14ac:dyDescent="0.25">
      <c r="A6" t="s">
        <v>6</v>
      </c>
      <c r="B6" t="s">
        <v>58</v>
      </c>
    </row>
    <row r="7" spans="1:5" x14ac:dyDescent="0.25">
      <c r="A7" t="s">
        <v>53</v>
      </c>
      <c r="B7" t="s">
        <v>60</v>
      </c>
    </row>
    <row r="8" spans="1:5" x14ac:dyDescent="0.25">
      <c r="A8" t="s">
        <v>54</v>
      </c>
      <c r="B8" t="s">
        <v>61</v>
      </c>
    </row>
    <row r="10" spans="1:5" x14ac:dyDescent="0.25">
      <c r="A10" t="s">
        <v>62</v>
      </c>
    </row>
    <row r="11" spans="1:5" x14ac:dyDescent="0.25">
      <c r="A11" t="s">
        <v>6</v>
      </c>
      <c r="B11" s="39" t="s">
        <v>63</v>
      </c>
      <c r="C11" s="39"/>
      <c r="D11" s="39"/>
      <c r="E11" s="39"/>
    </row>
    <row r="12" spans="1:5" x14ac:dyDescent="0.25">
      <c r="B12" s="39"/>
      <c r="C12" s="39"/>
      <c r="D12" s="39"/>
      <c r="E12" s="39"/>
    </row>
    <row r="13" spans="1:5" x14ac:dyDescent="0.25">
      <c r="B13" s="39"/>
      <c r="C13" s="39"/>
      <c r="D13" s="39"/>
      <c r="E13" s="39"/>
    </row>
    <row r="14" spans="1:5" x14ac:dyDescent="0.25">
      <c r="B14" s="39"/>
      <c r="C14" s="39"/>
      <c r="D14" s="39"/>
      <c r="E14" s="39"/>
    </row>
  </sheetData>
  <mergeCells count="1">
    <mergeCell ref="B11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C81"/>
  <sheetViews>
    <sheetView tabSelected="1" zoomScale="80" zoomScaleNormal="80" workbookViewId="0">
      <selection activeCell="CC3" sqref="CC3"/>
    </sheetView>
  </sheetViews>
  <sheetFormatPr defaultRowHeight="15" x14ac:dyDescent="0.25"/>
  <cols>
    <col min="1" max="1" width="4.7109375" style="9" customWidth="1"/>
    <col min="2" max="2" width="2.7109375" style="9" customWidth="1"/>
    <col min="3" max="10" width="3.7109375" style="9" customWidth="1"/>
    <col min="11" max="11" width="0.28515625" style="9" customWidth="1"/>
    <col min="12" max="12" width="2.7109375" style="9" customWidth="1"/>
    <col min="13" max="15" width="5.7109375" style="9" customWidth="1"/>
    <col min="16" max="16" width="6.7109375" style="9" customWidth="1"/>
    <col min="17" max="17" width="2.7109375" style="9" customWidth="1"/>
    <col min="18" max="20" width="5.7109375" style="9" customWidth="1"/>
    <col min="21" max="21" width="6.7109375" style="9" customWidth="1"/>
    <col min="22" max="22" width="2.7109375" style="9" customWidth="1"/>
    <col min="23" max="25" width="5.7109375" style="9" customWidth="1"/>
    <col min="26" max="26" width="6.7109375" style="9" customWidth="1"/>
    <col min="27" max="27" width="2.7109375" style="9" customWidth="1"/>
    <col min="28" max="30" width="5.7109375" style="9" customWidth="1"/>
    <col min="31" max="31" width="6.7109375" style="9" customWidth="1"/>
    <col min="32" max="32" width="0.28515625" style="9" customWidth="1"/>
    <col min="33" max="36" width="5.7109375" style="9" customWidth="1"/>
    <col min="37" max="37" width="6.28515625" style="9" customWidth="1"/>
    <col min="38" max="38" width="7.140625" style="9" customWidth="1"/>
    <col min="39" max="39" width="6.140625" style="9" customWidth="1"/>
    <col min="40" max="40" width="6.7109375" style="9" customWidth="1"/>
    <col min="41" max="43" width="9.140625" style="9"/>
    <col min="44" max="44" width="11" style="9" hidden="1" customWidth="1"/>
    <col min="45" max="79" width="9.140625" style="9" hidden="1" customWidth="1"/>
    <col min="80" max="16384" width="9.140625" style="9"/>
  </cols>
  <sheetData>
    <row r="1" spans="1:81" x14ac:dyDescent="0.25">
      <c r="A1" s="37" t="s">
        <v>75</v>
      </c>
      <c r="B1" s="37"/>
      <c r="C1" s="52" t="s">
        <v>20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65</v>
      </c>
      <c r="AN1" s="53"/>
      <c r="AO1" s="53"/>
      <c r="AP1" s="9" t="s">
        <v>71</v>
      </c>
      <c r="AQ1" s="9" t="s">
        <v>72</v>
      </c>
      <c r="AS1" s="9" t="s">
        <v>37</v>
      </c>
      <c r="CB1" s="9" t="s">
        <v>73</v>
      </c>
      <c r="CC1" s="9" t="s">
        <v>74</v>
      </c>
    </row>
    <row r="2" spans="1:81" x14ac:dyDescent="0.25">
      <c r="A2" s="10"/>
      <c r="B2" s="10"/>
      <c r="C2" s="72" t="s">
        <v>0</v>
      </c>
      <c r="D2" s="74"/>
      <c r="E2" s="72" t="s">
        <v>1</v>
      </c>
      <c r="F2" s="74"/>
      <c r="G2" s="72" t="s">
        <v>2</v>
      </c>
      <c r="H2" s="74"/>
      <c r="I2" s="72" t="s">
        <v>3</v>
      </c>
      <c r="J2" s="74"/>
      <c r="K2" s="11"/>
      <c r="L2" s="72" t="s">
        <v>4</v>
      </c>
      <c r="M2" s="73"/>
      <c r="N2" s="73"/>
      <c r="O2" s="73"/>
      <c r="P2" s="74"/>
      <c r="Q2" s="72" t="s">
        <v>8</v>
      </c>
      <c r="R2" s="73"/>
      <c r="S2" s="73"/>
      <c r="T2" s="73"/>
      <c r="U2" s="74"/>
      <c r="V2" s="72" t="s">
        <v>9</v>
      </c>
      <c r="W2" s="73"/>
      <c r="X2" s="73"/>
      <c r="Y2" s="73"/>
      <c r="Z2" s="74"/>
      <c r="AA2" s="72" t="s">
        <v>10</v>
      </c>
      <c r="AB2" s="73"/>
      <c r="AC2" s="73"/>
      <c r="AD2" s="73"/>
      <c r="AE2" s="74"/>
      <c r="AF2" s="11"/>
      <c r="AG2" s="62" t="s">
        <v>7</v>
      </c>
      <c r="AH2" s="62" t="s">
        <v>8</v>
      </c>
      <c r="AI2" s="62" t="s">
        <v>4</v>
      </c>
      <c r="AJ2" s="62" t="s">
        <v>13</v>
      </c>
      <c r="AK2" s="62" t="s">
        <v>15</v>
      </c>
      <c r="AL2" s="62" t="s">
        <v>14</v>
      </c>
      <c r="AM2" s="33"/>
      <c r="AN2" s="38">
        <f>$AP8+$AP18+$AP28+$AP38+$AP48+$AP58+$AP68+$AP78</f>
        <v>4224</v>
      </c>
      <c r="AO2" s="8"/>
      <c r="AP2" s="9">
        <f>(SUMIF('Conversion Cheatsheet'!AD2:AD9,"=0",'Conversion Cheatsheet'!AC2:AC9)/COUNTIF('Conversion Cheatsheet'!AD2:AD9,"=0"))</f>
        <v>0.66666666666666663</v>
      </c>
      <c r="AQ2" s="81">
        <v>0.1</v>
      </c>
      <c r="AS2" s="41" t="s">
        <v>4</v>
      </c>
      <c r="AT2" s="41"/>
      <c r="AU2" s="41"/>
      <c r="AV2" s="41"/>
      <c r="AW2" s="41" t="s">
        <v>8</v>
      </c>
      <c r="AX2" s="41"/>
      <c r="AY2" s="41"/>
      <c r="AZ2" s="41"/>
      <c r="BA2" s="41" t="s">
        <v>9</v>
      </c>
      <c r="BB2" s="41"/>
      <c r="BC2" s="41"/>
      <c r="BD2" s="41"/>
      <c r="BE2" s="41" t="s">
        <v>10</v>
      </c>
      <c r="BF2" s="41"/>
      <c r="BG2" s="41"/>
      <c r="BH2" s="41"/>
      <c r="BI2" s="9" t="s">
        <v>7</v>
      </c>
      <c r="BJ2" s="9" t="s">
        <v>8</v>
      </c>
      <c r="BK2" s="9" t="s">
        <v>4</v>
      </c>
      <c r="BL2" s="9" t="s">
        <v>13</v>
      </c>
      <c r="BM2" s="9" t="s">
        <v>15</v>
      </c>
      <c r="BN2" s="9" t="s">
        <v>14</v>
      </c>
      <c r="BO2" s="41" t="s">
        <v>32</v>
      </c>
      <c r="BP2" s="41"/>
      <c r="BQ2" s="9" t="s">
        <v>25</v>
      </c>
      <c r="BR2" s="41" t="s">
        <v>27</v>
      </c>
      <c r="BS2" s="41"/>
      <c r="BT2" s="41" t="s">
        <v>18</v>
      </c>
      <c r="BU2" s="41"/>
      <c r="BV2" s="41"/>
      <c r="BW2" s="41"/>
      <c r="BX2" s="41" t="s">
        <v>19</v>
      </c>
      <c r="BY2" s="41"/>
      <c r="BZ2" s="41"/>
      <c r="CA2" s="41"/>
      <c r="CB2" s="9">
        <f>AP2*AQ2</f>
        <v>6.6666666666666666E-2</v>
      </c>
      <c r="CC2" s="9">
        <f>AN2*(1+CB2)</f>
        <v>4505.6000000000004</v>
      </c>
    </row>
    <row r="3" spans="1:81" x14ac:dyDescent="0.25">
      <c r="A3" s="10"/>
      <c r="B3" s="10"/>
      <c r="C3" s="12" t="s">
        <v>53</v>
      </c>
      <c r="D3" s="12" t="s">
        <v>54</v>
      </c>
      <c r="E3" s="12" t="s">
        <v>53</v>
      </c>
      <c r="F3" s="12" t="s">
        <v>54</v>
      </c>
      <c r="G3" s="12" t="s">
        <v>53</v>
      </c>
      <c r="H3" s="12" t="s">
        <v>54</v>
      </c>
      <c r="I3" s="12" t="s">
        <v>53</v>
      </c>
      <c r="J3" s="12" t="s">
        <v>54</v>
      </c>
      <c r="K3" s="11"/>
      <c r="L3" s="12" t="s">
        <v>6</v>
      </c>
      <c r="M3" s="12" t="s">
        <v>0</v>
      </c>
      <c r="N3" s="12" t="s">
        <v>1</v>
      </c>
      <c r="O3" s="12" t="s">
        <v>2</v>
      </c>
      <c r="P3" s="12" t="s">
        <v>3</v>
      </c>
      <c r="Q3" s="12" t="s">
        <v>6</v>
      </c>
      <c r="R3" s="12" t="s">
        <v>0</v>
      </c>
      <c r="S3" s="12" t="s">
        <v>1</v>
      </c>
      <c r="T3" s="12" t="s">
        <v>2</v>
      </c>
      <c r="U3" s="12" t="s">
        <v>3</v>
      </c>
      <c r="V3" s="12" t="s">
        <v>6</v>
      </c>
      <c r="W3" s="12" t="s">
        <v>0</v>
      </c>
      <c r="X3" s="12" t="s">
        <v>1</v>
      </c>
      <c r="Y3" s="12" t="s">
        <v>2</v>
      </c>
      <c r="Z3" s="12" t="s">
        <v>3</v>
      </c>
      <c r="AA3" s="12" t="s">
        <v>6</v>
      </c>
      <c r="AB3" s="12" t="s">
        <v>0</v>
      </c>
      <c r="AC3" s="12" t="s">
        <v>1</v>
      </c>
      <c r="AD3" s="12" t="s">
        <v>2</v>
      </c>
      <c r="AE3" s="12" t="s">
        <v>3</v>
      </c>
      <c r="AF3" s="11"/>
      <c r="AG3" s="63"/>
      <c r="AH3" s="63"/>
      <c r="AI3" s="63"/>
      <c r="AJ3" s="63"/>
      <c r="AK3" s="63"/>
      <c r="AL3" s="63"/>
      <c r="AM3" s="33"/>
      <c r="AN3" s="34"/>
      <c r="AO3" s="8"/>
      <c r="AS3" s="9" t="s">
        <v>0</v>
      </c>
      <c r="AT3" s="9" t="s">
        <v>1</v>
      </c>
      <c r="AU3" s="9" t="s">
        <v>2</v>
      </c>
      <c r="AV3" s="9" t="s">
        <v>3</v>
      </c>
      <c r="AW3" s="9" t="s">
        <v>0</v>
      </c>
      <c r="AX3" s="9" t="s">
        <v>1</v>
      </c>
      <c r="AY3" s="9" t="s">
        <v>2</v>
      </c>
      <c r="AZ3" s="9" t="s">
        <v>3</v>
      </c>
      <c r="BA3" s="9" t="s">
        <v>0</v>
      </c>
      <c r="BB3" s="9" t="s">
        <v>1</v>
      </c>
      <c r="BC3" s="9" t="s">
        <v>2</v>
      </c>
      <c r="BD3" s="9" t="s">
        <v>3</v>
      </c>
      <c r="BE3" s="9" t="s">
        <v>0</v>
      </c>
      <c r="BF3" s="9" t="s">
        <v>1</v>
      </c>
      <c r="BG3" s="9" t="s">
        <v>2</v>
      </c>
      <c r="BH3" s="9" t="s">
        <v>3</v>
      </c>
      <c r="BI3" s="9" t="s">
        <v>10</v>
      </c>
      <c r="BJ3" s="9" t="s">
        <v>8</v>
      </c>
      <c r="BK3" s="9" t="s">
        <v>4</v>
      </c>
      <c r="BL3" s="9" t="s">
        <v>9</v>
      </c>
      <c r="BM3" s="9" t="s">
        <v>10</v>
      </c>
      <c r="BN3" s="9" t="s">
        <v>9</v>
      </c>
      <c r="BO3" s="9" t="s">
        <v>8</v>
      </c>
      <c r="BP3" s="9" t="s">
        <v>4</v>
      </c>
      <c r="BQ3" s="9" t="s">
        <v>15</v>
      </c>
      <c r="BR3" s="9" t="s">
        <v>15</v>
      </c>
      <c r="BS3" s="9" t="s">
        <v>9</v>
      </c>
      <c r="BT3" s="9" t="s">
        <v>7</v>
      </c>
      <c r="BU3" s="9" t="s">
        <v>32</v>
      </c>
      <c r="BV3" s="9" t="s">
        <v>13</v>
      </c>
      <c r="BW3" s="9" t="s">
        <v>25</v>
      </c>
      <c r="BX3" s="9" t="s">
        <v>7</v>
      </c>
      <c r="BY3" s="9" t="s">
        <v>32</v>
      </c>
      <c r="BZ3" s="9" t="s">
        <v>13</v>
      </c>
      <c r="CA3" s="9" t="s">
        <v>27</v>
      </c>
    </row>
    <row r="4" spans="1:81" x14ac:dyDescent="0.25">
      <c r="A4" s="62">
        <v>1</v>
      </c>
      <c r="B4" s="14" t="s">
        <v>5</v>
      </c>
      <c r="C4" s="29"/>
      <c r="D4" s="29"/>
      <c r="E4" s="29"/>
      <c r="F4" s="29"/>
      <c r="G4" s="29"/>
      <c r="H4" s="29"/>
      <c r="I4" s="15"/>
      <c r="J4" s="15"/>
      <c r="K4" s="30"/>
      <c r="L4" s="64"/>
      <c r="M4" s="66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30"/>
      <c r="AG4" s="64"/>
      <c r="AH4" s="64"/>
      <c r="AI4" s="64"/>
      <c r="AJ4" s="64"/>
      <c r="AK4" s="64"/>
      <c r="AL4" s="64"/>
      <c r="AM4" s="33"/>
      <c r="AN4" s="34"/>
      <c r="AO4" s="10"/>
      <c r="AR4" s="9" t="s">
        <v>38</v>
      </c>
      <c r="AS4" s="41">
        <f>FLOOR(MIN($M4/'Conversion Cheatsheet'!$B$8,$N4/'Conversion Cheatsheet'!$C$8,$O4/'Conversion Cheatsheet'!$D$8),1)*IF(ISBLANK($L4),2,1)</f>
        <v>0</v>
      </c>
      <c r="AT4" s="41"/>
      <c r="AU4" s="41"/>
      <c r="AV4" s="9">
        <f>FLOOR($P4/'Conversion Cheatsheet'!$E$8,1)*IF(ISBLANK($L4),2,1)</f>
        <v>0</v>
      </c>
      <c r="AW4" s="41">
        <f>FLOOR(MIN($R4/'Conversion Cheatsheet'!$B$9,$S4/'Conversion Cheatsheet'!$C$9,$T4/'Conversion Cheatsheet'!$D$9),1)*IF(ISBLANK($Q4),2,1)</f>
        <v>0</v>
      </c>
      <c r="AX4" s="41"/>
      <c r="AY4" s="41"/>
      <c r="AZ4" s="9">
        <f>FLOOR($U4/'Conversion Cheatsheet'!$E$9,1)*IF(ISBLANK($Q4),2,1)</f>
        <v>0</v>
      </c>
      <c r="BA4" s="41">
        <f>FLOOR(MIN($W4/'Conversion Cheatsheet'!$B$10,$Y4/'Conversion Cheatsheet'!$D$10),1)*IF(ISBLANK($V4),2,1)</f>
        <v>0</v>
      </c>
      <c r="BB4" s="41"/>
      <c r="BC4" s="41"/>
      <c r="BD4" s="9">
        <f>FLOOR($Z4/'Conversion Cheatsheet'!$E$9,1)*IF(ISBLANK($V4),2,1)</f>
        <v>0</v>
      </c>
      <c r="BE4" s="41">
        <f>FLOOR(MIN($AB4/'Conversion Cheatsheet'!$B$11,$AC4/'Conversion Cheatsheet'!$C$11,$AD4/'Conversion Cheatsheet'!$D$11),1)*IF(ISBLANK($AA4),2,1)</f>
        <v>0</v>
      </c>
      <c r="BF4" s="41"/>
      <c r="BG4" s="41"/>
      <c r="BH4" s="9">
        <f>FLOOR($AE4/'Conversion Cheatsheet'!$E$11,1)*IF(ISBLANK($AA4),2,1)</f>
        <v>0</v>
      </c>
      <c r="BI4" s="9">
        <f>$AG4</f>
        <v>0</v>
      </c>
      <c r="BJ4" s="9">
        <f>IF(OR($AH4=0,ISBLANK($AH4)),0,1)</f>
        <v>0</v>
      </c>
      <c r="BK4" s="9">
        <f>IF(OR($AI4=0,ISBLANK($AI4)),0,1)</f>
        <v>0</v>
      </c>
      <c r="BL4" s="9">
        <f>IF(OR($AJ4=0,ISBLANK($AJ4)),0,1)</f>
        <v>0</v>
      </c>
      <c r="BM4" s="9">
        <f>$AK4</f>
        <v>0</v>
      </c>
      <c r="BN4" s="9">
        <f>IF(OR($AL4=0,ISBLANK($AL4)),0,1)</f>
        <v>0</v>
      </c>
      <c r="BO4" s="41">
        <f>IF(AND($AH4&gt;0,$AI4&gt;0),1,0)</f>
        <v>0</v>
      </c>
      <c r="BP4" s="41"/>
      <c r="BQ4" s="9">
        <f>IF(OR(AND(AK4&gt;='Conversion Cheatsheet'!$B$14,AK4&lt;'Conversion Cheatsheet'!$B$15),AND(AK4='Conversion Cheatsheet'!$B$15,AL4&lt;&gt;'Conversion Cheatsheet'!$C$15)),1,0)</f>
        <v>0</v>
      </c>
      <c r="BR4" s="41">
        <f>IF(AND(AK4='Conversion Cheatsheet'!$B$15,$BN6=1),1,0)</f>
        <v>0</v>
      </c>
      <c r="BS4" s="41">
        <f>IF(AND(AM4&gt;='Conversion Cheatsheet'!$B$14,$BN6&lt;1),1,0)</f>
        <v>0</v>
      </c>
      <c r="BT4" s="41">
        <f>IF(AND($AG7&gt;='Conversion Cheatsheet'!$B$18,AK7&gt;='Conversion Cheatsheet'!$C$18,AJ7&gt;='Conversion Cheatsheet'!$E$18,AL7&gt;='Conversion Cheatsheet'!$G$18),1,0)</f>
        <v>0</v>
      </c>
      <c r="BU4" s="41"/>
      <c r="BV4" s="41"/>
      <c r="BW4" s="41"/>
      <c r="BX4" s="41">
        <f>IF(AND($AG7&gt;='Conversion Cheatsheet'!$B$19,$AJ7&gt;='Conversion Cheatsheet'!$C$19,$AK7&gt;='Conversion Cheatsheet'!$E$19,$AM7&gt;='Conversion Cheatsheet'!$H$19),1,0)</f>
        <v>0</v>
      </c>
      <c r="BY4" s="41"/>
      <c r="BZ4" s="41"/>
      <c r="CA4" s="41"/>
    </row>
    <row r="5" spans="1:81" ht="14.25" customHeight="1" x14ac:dyDescent="0.25">
      <c r="A5" s="63"/>
      <c r="B5" s="14" t="s">
        <v>6</v>
      </c>
      <c r="C5" s="29"/>
      <c r="D5" s="29"/>
      <c r="E5" s="29"/>
      <c r="F5" s="29"/>
      <c r="G5" s="29"/>
      <c r="H5" s="29"/>
      <c r="I5" s="31"/>
      <c r="J5" s="31">
        <v>20</v>
      </c>
      <c r="K5" s="30"/>
      <c r="L5" s="65"/>
      <c r="M5" s="67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30"/>
      <c r="AG5" s="65"/>
      <c r="AH5" s="65"/>
      <c r="AI5" s="65"/>
      <c r="AJ5" s="65"/>
      <c r="AK5" s="65"/>
      <c r="AL5" s="65"/>
      <c r="AM5" s="35"/>
      <c r="AN5" s="36"/>
      <c r="AO5" s="10"/>
      <c r="AR5" s="9" t="s">
        <v>39</v>
      </c>
      <c r="AS5" s="16">
        <f>$C7</f>
        <v>0</v>
      </c>
      <c r="AT5" s="16">
        <f>$E7</f>
        <v>0</v>
      </c>
      <c r="AU5" s="16">
        <f>$G7</f>
        <v>0</v>
      </c>
      <c r="AV5" s="16">
        <f>$I7</f>
        <v>120</v>
      </c>
      <c r="AW5" s="16">
        <f>$C7-$AS7</f>
        <v>0</v>
      </c>
      <c r="AX5" s="16">
        <f>$E7-$AT7</f>
        <v>0</v>
      </c>
      <c r="AY5" s="16">
        <f>$G7-$AU7</f>
        <v>0</v>
      </c>
      <c r="AZ5" s="16">
        <f>$I7-$AV7</f>
        <v>120</v>
      </c>
      <c r="BA5" s="16">
        <f>$C7-$AS7-$AW7</f>
        <v>0</v>
      </c>
      <c r="BB5" s="16">
        <f>$E7-$AT7-$AX7</f>
        <v>0</v>
      </c>
      <c r="BC5" s="16">
        <f>$G7-$AU7-$AY7</f>
        <v>0</v>
      </c>
      <c r="BD5" s="16">
        <f>$I7-$AV7-$AZ7</f>
        <v>120</v>
      </c>
      <c r="BE5" s="16">
        <f>$C7-$AS7-$AW7-$BA7</f>
        <v>0</v>
      </c>
      <c r="BF5" s="16">
        <f>$E7-$AT7-$AX7-$BB7</f>
        <v>0</v>
      </c>
      <c r="BG5" s="16">
        <f>$G7-$AU7-$AY7-$BC7</f>
        <v>0</v>
      </c>
      <c r="BH5" s="16">
        <f>$I7-$AV7-$AZ7-$BD7</f>
        <v>120</v>
      </c>
      <c r="BI5" s="9">
        <f>$AA7</f>
        <v>0</v>
      </c>
      <c r="BJ5" s="9">
        <f>$Q7</f>
        <v>0</v>
      </c>
      <c r="BK5" s="9">
        <f>$L7</f>
        <v>0</v>
      </c>
      <c r="BL5" s="9">
        <f>$V7</f>
        <v>0</v>
      </c>
      <c r="BM5" s="16">
        <f>$AA7-$BI7</f>
        <v>0</v>
      </c>
      <c r="BN5" s="9">
        <f>$V7-$BL7</f>
        <v>0</v>
      </c>
      <c r="BO5" s="9">
        <f>AH7</f>
        <v>0</v>
      </c>
      <c r="BP5" s="9">
        <f>AI7</f>
        <v>0</v>
      </c>
      <c r="BQ5" s="9">
        <f>BM6</f>
        <v>0</v>
      </c>
      <c r="BR5" s="9">
        <f>BM6</f>
        <v>0</v>
      </c>
      <c r="BS5" s="9">
        <f>BN6</f>
        <v>0</v>
      </c>
      <c r="BT5" s="9">
        <f>BI6</f>
        <v>0</v>
      </c>
      <c r="BU5" s="9">
        <f>BO6</f>
        <v>0</v>
      </c>
      <c r="BV5" s="9">
        <f>BL6</f>
        <v>0</v>
      </c>
      <c r="BW5" s="9">
        <f>BQ6</f>
        <v>0</v>
      </c>
      <c r="BX5" s="9">
        <f>BI6</f>
        <v>0</v>
      </c>
      <c r="BY5" s="9">
        <f>BO6</f>
        <v>0</v>
      </c>
      <c r="BZ5" s="9">
        <f>BL6</f>
        <v>0</v>
      </c>
      <c r="CA5" s="9">
        <f>BR6</f>
        <v>0</v>
      </c>
    </row>
    <row r="6" spans="1:81" s="16" customFormat="1" x14ac:dyDescent="0.25">
      <c r="A6" s="48" t="s">
        <v>22</v>
      </c>
      <c r="B6" s="49"/>
      <c r="C6" s="42" t="s">
        <v>0</v>
      </c>
      <c r="D6" s="44"/>
      <c r="E6" s="42" t="s">
        <v>1</v>
      </c>
      <c r="F6" s="44"/>
      <c r="G6" s="42" t="s">
        <v>2</v>
      </c>
      <c r="H6" s="44"/>
      <c r="I6" s="42" t="s">
        <v>3</v>
      </c>
      <c r="J6" s="44"/>
      <c r="K6" s="17"/>
      <c r="L6" s="42" t="s">
        <v>4</v>
      </c>
      <c r="M6" s="43"/>
      <c r="N6" s="43"/>
      <c r="O6" s="43"/>
      <c r="P6" s="44"/>
      <c r="Q6" s="42" t="s">
        <v>8</v>
      </c>
      <c r="R6" s="43"/>
      <c r="S6" s="43"/>
      <c r="T6" s="43"/>
      <c r="U6" s="44"/>
      <c r="V6" s="42" t="s">
        <v>9</v>
      </c>
      <c r="W6" s="43"/>
      <c r="X6" s="43"/>
      <c r="Y6" s="43"/>
      <c r="Z6" s="44"/>
      <c r="AA6" s="42" t="s">
        <v>10</v>
      </c>
      <c r="AB6" s="43"/>
      <c r="AC6" s="43"/>
      <c r="AD6" s="43"/>
      <c r="AE6" s="44"/>
      <c r="AF6" s="17"/>
      <c r="AG6" s="18" t="s">
        <v>7</v>
      </c>
      <c r="AH6" s="18" t="s">
        <v>8</v>
      </c>
      <c r="AI6" s="18" t="s">
        <v>4</v>
      </c>
      <c r="AJ6" s="18" t="s">
        <v>13</v>
      </c>
      <c r="AK6" s="19" t="s">
        <v>32</v>
      </c>
      <c r="AL6" s="18" t="s">
        <v>16</v>
      </c>
      <c r="AM6" s="18" t="s">
        <v>17</v>
      </c>
      <c r="AN6" s="18" t="s">
        <v>18</v>
      </c>
      <c r="AO6" s="18" t="s">
        <v>19</v>
      </c>
      <c r="AP6" s="10"/>
      <c r="AQ6" s="80" t="s">
        <v>70</v>
      </c>
      <c r="AR6" s="9" t="s">
        <v>40</v>
      </c>
      <c r="AS6" s="40">
        <f>MIN(AS4,FLOOR(MIN(AS5/'Conversion Cheatsheet'!$B$8,AT5/'Conversion Cheatsheet'!$C$8,AU5/'Conversion Cheatsheet'!$D$8),1))</f>
        <v>0</v>
      </c>
      <c r="AT6" s="40"/>
      <c r="AU6" s="40"/>
      <c r="AV6" s="16">
        <f>FLOOR(MIN(AV4*'Conversion Cheatsheet'!$E$8,AV5)/'Conversion Cheatsheet'!$E$8,1)</f>
        <v>0</v>
      </c>
      <c r="AW6" s="40">
        <f>MIN(AW4,FLOOR(MIN(AW5/'Conversion Cheatsheet'!$B$9,AX5/'Conversion Cheatsheet'!$C$9,AY5/'Conversion Cheatsheet'!$D$9),1))</f>
        <v>0</v>
      </c>
      <c r="AX6" s="40"/>
      <c r="AY6" s="40"/>
      <c r="AZ6" s="16">
        <f>FLOOR(MIN(AZ4*'Conversion Cheatsheet'!$E$9,AZ5)/'Conversion Cheatsheet'!$E$9,1)</f>
        <v>0</v>
      </c>
      <c r="BA6" s="40">
        <f>MIN(BA4,FLOOR(MIN(BA5/'Conversion Cheatsheet'!$B$10,BC5/'Conversion Cheatsheet'!$D$10),1))</f>
        <v>0</v>
      </c>
      <c r="BB6" s="40"/>
      <c r="BC6" s="40"/>
      <c r="BD6" s="16">
        <f>FLOOR(MIN(BD4*'Conversion Cheatsheet'!$E$10,BD5)/'Conversion Cheatsheet'!$E$10,1)</f>
        <v>0</v>
      </c>
      <c r="BE6" s="40">
        <f>MIN(BE4,FLOOR(MIN(BE5/'Conversion Cheatsheet'!$B$11,BF5/'Conversion Cheatsheet'!$C$11,BG5/'Conversion Cheatsheet'!$D$11),1))</f>
        <v>0</v>
      </c>
      <c r="BF6" s="40"/>
      <c r="BG6" s="40"/>
      <c r="BH6" s="16">
        <f>FLOOR(MIN(BH4*'Conversion Cheatsheet'!$E$11,BH5)/'Conversion Cheatsheet'!$E$11,1)</f>
        <v>0</v>
      </c>
      <c r="BI6" s="16">
        <f t="shared" ref="BI6:BN6" si="0">MIN(BI4,BI5)</f>
        <v>0</v>
      </c>
      <c r="BJ6" s="16">
        <f t="shared" si="0"/>
        <v>0</v>
      </c>
      <c r="BK6" s="16">
        <f t="shared" si="0"/>
        <v>0</v>
      </c>
      <c r="BL6" s="16">
        <f t="shared" si="0"/>
        <v>0</v>
      </c>
      <c r="BM6" s="16">
        <f t="shared" si="0"/>
        <v>0</v>
      </c>
      <c r="BN6" s="16">
        <f t="shared" si="0"/>
        <v>0</v>
      </c>
      <c r="BO6" s="41">
        <f>IF(AND($BO4&gt;0,$BO5&gt;0,$BP5&gt;0),1,0)</f>
        <v>0</v>
      </c>
      <c r="BP6" s="41"/>
      <c r="BQ6" s="16">
        <f>MIN(BQ4,BQ5)</f>
        <v>0</v>
      </c>
      <c r="BR6" s="40">
        <f>IF(AND(BR4&gt;0,BR5='Conversion Cheatsheet'!$B$15,BS5='Conversion Cheatsheet'!$C$15),1,0)</f>
        <v>0</v>
      </c>
      <c r="BS6" s="40"/>
      <c r="BT6" s="40">
        <f>BT4</f>
        <v>0</v>
      </c>
      <c r="BU6" s="40"/>
      <c r="BV6" s="40"/>
      <c r="BW6" s="40"/>
      <c r="BX6" s="40">
        <f>BX4</f>
        <v>0</v>
      </c>
      <c r="BY6" s="40"/>
      <c r="BZ6" s="40"/>
      <c r="CA6" s="40"/>
    </row>
    <row r="7" spans="1:81" s="16" customFormat="1" x14ac:dyDescent="0.25">
      <c r="A7" s="50"/>
      <c r="B7" s="51"/>
      <c r="C7" s="42">
        <f>'Conversion Cheatsheet'!$B$2*C5 + 'Conversion Cheatsheet'!$C$2*D5 + 'Conversion Cheatsheet'!$D$2*C4 + 'Conversion Cheatsheet'!$E$2*D4</f>
        <v>0</v>
      </c>
      <c r="D7" s="44"/>
      <c r="E7" s="42">
        <f>'Conversion Cheatsheet'!$B$3*E5 + 'Conversion Cheatsheet'!$C$3*F5 + 'Conversion Cheatsheet'!$D$3*E4 + 'Conversion Cheatsheet'!$E$3*F4</f>
        <v>0</v>
      </c>
      <c r="F7" s="44"/>
      <c r="G7" s="42">
        <f>'Conversion Cheatsheet'!$B$4*G5 + 'Conversion Cheatsheet'!$C$4*H5 + 'Conversion Cheatsheet'!$D$4*G4 + 'Conversion Cheatsheet'!$E$4*H4</f>
        <v>0</v>
      </c>
      <c r="H7" s="44"/>
      <c r="I7" s="42">
        <f>'Conversion Cheatsheet'!$B$5*I5 + 'Conversion Cheatsheet'!$D$5*J5</f>
        <v>120</v>
      </c>
      <c r="J7" s="44"/>
      <c r="K7" s="17"/>
      <c r="L7" s="42">
        <f>$AS6+$AV6</f>
        <v>0</v>
      </c>
      <c r="M7" s="43"/>
      <c r="N7" s="43"/>
      <c r="O7" s="43"/>
      <c r="P7" s="44"/>
      <c r="Q7" s="42">
        <f>$AW6+$AZ6</f>
        <v>0</v>
      </c>
      <c r="R7" s="43"/>
      <c r="S7" s="43"/>
      <c r="T7" s="43"/>
      <c r="U7" s="44"/>
      <c r="V7" s="42">
        <f>$BA6+$BD6</f>
        <v>0</v>
      </c>
      <c r="W7" s="43"/>
      <c r="X7" s="43"/>
      <c r="Y7" s="43"/>
      <c r="Z7" s="44"/>
      <c r="AA7" s="42">
        <f>$BE6+$BH6</f>
        <v>0</v>
      </c>
      <c r="AB7" s="43"/>
      <c r="AC7" s="43"/>
      <c r="AD7" s="43"/>
      <c r="AE7" s="44"/>
      <c r="AF7" s="17"/>
      <c r="AG7" s="18">
        <f>BI6</f>
        <v>0</v>
      </c>
      <c r="AH7" s="18">
        <f t="shared" ref="AH7:AJ7" si="1">BJ6</f>
        <v>0</v>
      </c>
      <c r="AI7" s="18">
        <f t="shared" si="1"/>
        <v>0</v>
      </c>
      <c r="AJ7" s="18">
        <f t="shared" si="1"/>
        <v>0</v>
      </c>
      <c r="AK7" s="18">
        <f>BO6</f>
        <v>0</v>
      </c>
      <c r="AL7" s="18">
        <f>BQ6</f>
        <v>0</v>
      </c>
      <c r="AM7" s="18">
        <f>BR6</f>
        <v>0</v>
      </c>
      <c r="AN7" s="17">
        <f>BT6</f>
        <v>0</v>
      </c>
      <c r="AO7" s="17">
        <f>BX6</f>
        <v>0</v>
      </c>
      <c r="AP7" s="17" t="s">
        <v>64</v>
      </c>
      <c r="AQ7" s="9">
        <v>0</v>
      </c>
      <c r="AR7" s="16" t="s">
        <v>44</v>
      </c>
      <c r="AS7" s="16">
        <f>'Conversion Cheatsheet'!$B$8*AS6</f>
        <v>0</v>
      </c>
      <c r="AT7" s="16">
        <f>'Conversion Cheatsheet'!$C$8*AS6</f>
        <v>0</v>
      </c>
      <c r="AU7" s="16">
        <f>'Conversion Cheatsheet'!$D$8*AS6</f>
        <v>0</v>
      </c>
      <c r="AV7" s="16">
        <f>AV6*'Conversion Cheatsheet'!$E$8</f>
        <v>0</v>
      </c>
      <c r="AW7" s="16">
        <f>'Conversion Cheatsheet'!$B$9*AW6</f>
        <v>0</v>
      </c>
      <c r="AX7" s="16">
        <f>'Conversion Cheatsheet'!$C$9*AW6</f>
        <v>0</v>
      </c>
      <c r="AY7" s="16">
        <f>'Conversion Cheatsheet'!$D$9*AW6</f>
        <v>0</v>
      </c>
      <c r="AZ7" s="16">
        <f>AZ6*'Conversion Cheatsheet'!$E$9</f>
        <v>0</v>
      </c>
      <c r="BA7" s="16">
        <f>'Conversion Cheatsheet'!$B$10*BA6</f>
        <v>0</v>
      </c>
      <c r="BB7" s="16">
        <f>'Conversion Cheatsheet'!$C$10*BA6</f>
        <v>0</v>
      </c>
      <c r="BC7" s="16">
        <f>'Conversion Cheatsheet'!$D$10*BA6</f>
        <v>0</v>
      </c>
      <c r="BD7" s="16">
        <f>BD6*'Conversion Cheatsheet'!$E$10</f>
        <v>0</v>
      </c>
      <c r="BE7" s="16">
        <f>'Conversion Cheatsheet'!$B$11*BE6</f>
        <v>0</v>
      </c>
      <c r="BF7" s="16">
        <f>'Conversion Cheatsheet'!$C$11*BE6</f>
        <v>0</v>
      </c>
      <c r="BG7" s="16">
        <f>'Conversion Cheatsheet'!$D$11*BE6</f>
        <v>0</v>
      </c>
      <c r="BH7" s="16">
        <f>BH6*'Conversion Cheatsheet'!$E$11</f>
        <v>0</v>
      </c>
      <c r="BI7" s="16">
        <f t="shared" ref="BI7:BN7" si="2">BI6</f>
        <v>0</v>
      </c>
      <c r="BJ7" s="16">
        <f t="shared" si="2"/>
        <v>0</v>
      </c>
      <c r="BK7" s="16">
        <f t="shared" si="2"/>
        <v>0</v>
      </c>
      <c r="BL7" s="16">
        <f t="shared" si="2"/>
        <v>0</v>
      </c>
      <c r="BM7" s="16">
        <f t="shared" si="2"/>
        <v>0</v>
      </c>
      <c r="BN7" s="16">
        <f t="shared" si="2"/>
        <v>0</v>
      </c>
      <c r="BO7" s="16">
        <f>BO6*BO5</f>
        <v>0</v>
      </c>
      <c r="BP7" s="16">
        <f>BO6*BP5</f>
        <v>0</v>
      </c>
      <c r="BQ7" s="16">
        <f>BQ6</f>
        <v>0</v>
      </c>
      <c r="BR7" s="16">
        <f>BR6*BR5</f>
        <v>0</v>
      </c>
      <c r="BS7" s="16">
        <f>BR6*BS5</f>
        <v>0</v>
      </c>
      <c r="BT7" s="16">
        <f>'Conversion Cheatsheet'!$B$18*$BT6</f>
        <v>0</v>
      </c>
      <c r="BU7" s="16">
        <f>'Conversion Cheatsheet'!$C$18*$BT6</f>
        <v>0</v>
      </c>
      <c r="BV7" s="16">
        <f>'Conversion Cheatsheet'!$E$18*$BT6</f>
        <v>0</v>
      </c>
      <c r="BW7" s="16">
        <f>'Conversion Cheatsheet'!$G$18*$BT6</f>
        <v>0</v>
      </c>
      <c r="BX7" s="16">
        <f>'Conversion Cheatsheet'!$B$19*$BX6</f>
        <v>0</v>
      </c>
      <c r="BY7" s="16">
        <f>'Conversion Cheatsheet'!$C$19*$BX6</f>
        <v>0</v>
      </c>
      <c r="BZ7" s="16">
        <f>'Conversion Cheatsheet'!$E$19*$BX6</f>
        <v>0</v>
      </c>
      <c r="CA7" s="16">
        <f>'Conversion Cheatsheet'!$H$19*$BX6</f>
        <v>0</v>
      </c>
    </row>
    <row r="8" spans="1:81" s="16" customFormat="1" x14ac:dyDescent="0.25">
      <c r="A8" s="70" t="s">
        <v>23</v>
      </c>
      <c r="B8" s="71"/>
      <c r="C8" s="45">
        <f>$C7*'Conversion Cheatsheet'!$K$2</f>
        <v>0</v>
      </c>
      <c r="D8" s="47"/>
      <c r="E8" s="45">
        <f>$E7*'Conversion Cheatsheet'!$K$3</f>
        <v>0</v>
      </c>
      <c r="F8" s="47"/>
      <c r="G8" s="45">
        <f>G7*'Conversion Cheatsheet'!$K$4</f>
        <v>0</v>
      </c>
      <c r="H8" s="47"/>
      <c r="I8" s="45">
        <f>I7*'Conversion Cheatsheet'!$K$5</f>
        <v>960</v>
      </c>
      <c r="J8" s="47"/>
      <c r="K8" s="20"/>
      <c r="L8" s="45">
        <f>$L7*'Conversion Cheatsheet'!$K$7</f>
        <v>0</v>
      </c>
      <c r="M8" s="46"/>
      <c r="N8" s="46"/>
      <c r="O8" s="46"/>
      <c r="P8" s="47"/>
      <c r="Q8" s="45">
        <f>$Q7*'Conversion Cheatsheet'!$K$8</f>
        <v>0</v>
      </c>
      <c r="R8" s="46"/>
      <c r="S8" s="46"/>
      <c r="T8" s="46"/>
      <c r="U8" s="47"/>
      <c r="V8" s="45">
        <f>$V7*'Conversion Cheatsheet'!$K$9</f>
        <v>0</v>
      </c>
      <c r="W8" s="46"/>
      <c r="X8" s="46"/>
      <c r="Y8" s="46"/>
      <c r="Z8" s="47"/>
      <c r="AA8" s="45">
        <f>$AA7*'Conversion Cheatsheet'!$K$10</f>
        <v>0</v>
      </c>
      <c r="AB8" s="46"/>
      <c r="AC8" s="46"/>
      <c r="AD8" s="46"/>
      <c r="AE8" s="47"/>
      <c r="AF8" s="20"/>
      <c r="AG8" s="21">
        <f>AG7*'Conversion Cheatsheet'!$K$12</f>
        <v>0</v>
      </c>
      <c r="AH8" s="21">
        <f>AH7*'Conversion Cheatsheet'!$K$13</f>
        <v>0</v>
      </c>
      <c r="AI8" s="21">
        <f>AI7*'Conversion Cheatsheet'!$K$14</f>
        <v>0</v>
      </c>
      <c r="AJ8" s="21">
        <f>AJ7*'Conversion Cheatsheet'!$K$15</f>
        <v>0</v>
      </c>
      <c r="AK8" s="21">
        <f>AK7*'Conversion Cheatsheet'!$K$16</f>
        <v>0</v>
      </c>
      <c r="AL8" s="21">
        <f>AL7*'Conversion Cheatsheet'!$K$17</f>
        <v>0</v>
      </c>
      <c r="AM8" s="21">
        <f>AM7*'Conversion Cheatsheet'!$K$18</f>
        <v>0</v>
      </c>
      <c r="AN8" s="21">
        <f>AN7*'Conversion Cheatsheet'!$K$20</f>
        <v>0</v>
      </c>
      <c r="AO8" s="21">
        <f>AO7*'Conversion Cheatsheet'!$K$21</f>
        <v>0</v>
      </c>
      <c r="AP8" s="20">
        <f>SUM(C8:AO8)</f>
        <v>960</v>
      </c>
      <c r="AQ8" s="9"/>
      <c r="AS8" s="22"/>
      <c r="AT8" s="22"/>
      <c r="AU8" s="22"/>
      <c r="AV8" s="9"/>
      <c r="AW8" s="22"/>
      <c r="AX8" s="22"/>
      <c r="AY8" s="22"/>
      <c r="AZ8" s="9"/>
      <c r="BA8" s="22"/>
      <c r="BB8" s="22"/>
      <c r="BC8" s="22"/>
      <c r="BD8" s="9"/>
      <c r="BE8" s="22"/>
      <c r="BF8" s="22"/>
      <c r="BG8" s="22"/>
      <c r="BH8" s="9"/>
      <c r="BO8" s="40"/>
      <c r="BP8" s="40"/>
    </row>
    <row r="9" spans="1:81" s="16" customFormat="1" x14ac:dyDescent="0.25">
      <c r="A9" s="54" t="s">
        <v>21</v>
      </c>
      <c r="B9" s="55"/>
      <c r="C9" s="68" t="s">
        <v>0</v>
      </c>
      <c r="D9" s="69"/>
      <c r="E9" s="58" t="s">
        <v>1</v>
      </c>
      <c r="F9" s="60"/>
      <c r="G9" s="58" t="s">
        <v>2</v>
      </c>
      <c r="H9" s="60"/>
      <c r="I9" s="58" t="s">
        <v>3</v>
      </c>
      <c r="J9" s="60"/>
      <c r="K9" s="23"/>
      <c r="L9" s="58" t="s">
        <v>4</v>
      </c>
      <c r="M9" s="59"/>
      <c r="N9" s="59"/>
      <c r="O9" s="59"/>
      <c r="P9" s="60"/>
      <c r="Q9" s="58" t="s">
        <v>8</v>
      </c>
      <c r="R9" s="59"/>
      <c r="S9" s="59"/>
      <c r="T9" s="59"/>
      <c r="U9" s="60"/>
      <c r="V9" s="58" t="s">
        <v>9</v>
      </c>
      <c r="W9" s="59"/>
      <c r="X9" s="59"/>
      <c r="Y9" s="59"/>
      <c r="Z9" s="60"/>
      <c r="AA9" s="58" t="s">
        <v>10</v>
      </c>
      <c r="AB9" s="59"/>
      <c r="AC9" s="59"/>
      <c r="AD9" s="59"/>
      <c r="AE9" s="60"/>
      <c r="AF9" s="23"/>
      <c r="AG9" s="24" t="s">
        <v>7</v>
      </c>
      <c r="AH9" s="24" t="s">
        <v>8</v>
      </c>
      <c r="AI9" s="24" t="s">
        <v>4</v>
      </c>
      <c r="AJ9" s="24" t="s">
        <v>13</v>
      </c>
      <c r="AK9" s="15" t="s">
        <v>32</v>
      </c>
      <c r="AL9" s="24" t="s">
        <v>16</v>
      </c>
      <c r="AM9" s="24" t="s">
        <v>17</v>
      </c>
      <c r="AN9" s="24" t="s">
        <v>18</v>
      </c>
      <c r="AO9" s="24" t="s">
        <v>19</v>
      </c>
      <c r="AQ9" s="9"/>
    </row>
    <row r="10" spans="1:81" s="16" customFormat="1" x14ac:dyDescent="0.25">
      <c r="A10" s="56"/>
      <c r="B10" s="57"/>
      <c r="C10" s="61">
        <f>$C7-$AS7-$AW7-$BA7-$BE7</f>
        <v>0</v>
      </c>
      <c r="D10" s="61"/>
      <c r="E10" s="61">
        <f>$E7-$AT7-$AX7-$BF7</f>
        <v>0</v>
      </c>
      <c r="F10" s="61"/>
      <c r="G10" s="61">
        <f>$G7-$AU7-$AY7-$BC7-$BG7</f>
        <v>0</v>
      </c>
      <c r="H10" s="61"/>
      <c r="I10" s="61">
        <f>$I7-$AV7-$AZ7-$BD7-$BH7</f>
        <v>120</v>
      </c>
      <c r="J10" s="61"/>
      <c r="K10" s="15"/>
      <c r="L10" s="61">
        <f>$L7-$BK7</f>
        <v>0</v>
      </c>
      <c r="M10" s="61"/>
      <c r="N10" s="61"/>
      <c r="O10" s="61"/>
      <c r="P10" s="61"/>
      <c r="Q10" s="61">
        <f>$Q7-$BJ7</f>
        <v>0</v>
      </c>
      <c r="R10" s="61"/>
      <c r="S10" s="61"/>
      <c r="T10" s="61"/>
      <c r="U10" s="61"/>
      <c r="V10" s="61">
        <f>$V7-$BL7-$BN7</f>
        <v>0</v>
      </c>
      <c r="W10" s="61"/>
      <c r="X10" s="61"/>
      <c r="Y10" s="61"/>
      <c r="Z10" s="61"/>
      <c r="AA10" s="61">
        <f>$AA7-$BI7-$BQ7-$BR7</f>
        <v>0</v>
      </c>
      <c r="AB10" s="61"/>
      <c r="AC10" s="61"/>
      <c r="AD10" s="61"/>
      <c r="AE10" s="61"/>
      <c r="AF10" s="15"/>
      <c r="AG10" s="25">
        <f>$AG7-$BT7-$BX7</f>
        <v>0</v>
      </c>
      <c r="AH10" s="25">
        <f>$AH7-$BO7</f>
        <v>0</v>
      </c>
      <c r="AI10" s="25">
        <f>$AI7-$BP7</f>
        <v>0</v>
      </c>
      <c r="AJ10" s="25">
        <f>$AJ7-$BL7</f>
        <v>0</v>
      </c>
      <c r="AK10" s="15">
        <f>$AK7-$BU7-$BY7</f>
        <v>0</v>
      </c>
      <c r="AL10" s="25">
        <f>$AL7-$BW7</f>
        <v>0</v>
      </c>
      <c r="AM10" s="25">
        <f>$AM7-$CA7</f>
        <v>0</v>
      </c>
      <c r="AN10" s="15">
        <f>$BT6</f>
        <v>0</v>
      </c>
      <c r="AO10" s="15">
        <f>$BX6</f>
        <v>0</v>
      </c>
      <c r="AQ10" s="9"/>
    </row>
    <row r="11" spans="1:81" ht="6.75" customHeight="1" x14ac:dyDescent="0.25">
      <c r="A11" s="26"/>
      <c r="B11" s="26"/>
      <c r="C11" s="27"/>
      <c r="D11" s="27"/>
      <c r="E11" s="27"/>
      <c r="F11" s="27"/>
      <c r="G11" s="27"/>
      <c r="H11" s="27"/>
      <c r="I11" s="27"/>
      <c r="J11" s="27"/>
      <c r="K11" s="28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7"/>
      <c r="AH11" s="27"/>
      <c r="AI11" s="27"/>
      <c r="AJ11" s="27"/>
      <c r="AK11" s="27"/>
      <c r="AL11" s="27"/>
      <c r="AM11" s="28"/>
      <c r="AN11" s="28"/>
      <c r="AO11" s="28"/>
    </row>
    <row r="12" spans="1:81" x14ac:dyDescent="0.25">
      <c r="A12" s="10"/>
      <c r="B12" s="10"/>
      <c r="C12" s="72" t="s">
        <v>0</v>
      </c>
      <c r="D12" s="74"/>
      <c r="E12" s="72" t="s">
        <v>1</v>
      </c>
      <c r="F12" s="74"/>
      <c r="G12" s="72" t="s">
        <v>2</v>
      </c>
      <c r="H12" s="74"/>
      <c r="I12" s="72" t="s">
        <v>3</v>
      </c>
      <c r="J12" s="74"/>
      <c r="K12" s="11"/>
      <c r="L12" s="72" t="s">
        <v>4</v>
      </c>
      <c r="M12" s="73"/>
      <c r="N12" s="73"/>
      <c r="O12" s="73"/>
      <c r="P12" s="74"/>
      <c r="Q12" s="72" t="s">
        <v>8</v>
      </c>
      <c r="R12" s="73"/>
      <c r="S12" s="73"/>
      <c r="T12" s="73"/>
      <c r="U12" s="74"/>
      <c r="V12" s="72" t="s">
        <v>9</v>
      </c>
      <c r="W12" s="73"/>
      <c r="X12" s="73"/>
      <c r="Y12" s="73"/>
      <c r="Z12" s="74"/>
      <c r="AA12" s="72" t="s">
        <v>10</v>
      </c>
      <c r="AB12" s="73"/>
      <c r="AC12" s="73"/>
      <c r="AD12" s="73"/>
      <c r="AE12" s="74"/>
      <c r="AF12" s="11"/>
      <c r="AG12" s="62" t="s">
        <v>7</v>
      </c>
      <c r="AH12" s="62" t="s">
        <v>8</v>
      </c>
      <c r="AI12" s="62" t="s">
        <v>4</v>
      </c>
      <c r="AJ12" s="62" t="s">
        <v>13</v>
      </c>
      <c r="AK12" s="62" t="s">
        <v>15</v>
      </c>
      <c r="AL12" s="62" t="s">
        <v>14</v>
      </c>
      <c r="AM12" s="75"/>
      <c r="AN12" s="76"/>
      <c r="AO12" s="8"/>
      <c r="AS12" s="41" t="s">
        <v>4</v>
      </c>
      <c r="AT12" s="41"/>
      <c r="AU12" s="41"/>
      <c r="AV12" s="41"/>
      <c r="AW12" s="41" t="s">
        <v>8</v>
      </c>
      <c r="AX12" s="41"/>
      <c r="AY12" s="41"/>
      <c r="AZ12" s="41"/>
      <c r="BA12" s="41" t="s">
        <v>9</v>
      </c>
      <c r="BB12" s="41"/>
      <c r="BC12" s="41"/>
      <c r="BD12" s="41"/>
      <c r="BE12" s="41" t="s">
        <v>10</v>
      </c>
      <c r="BF12" s="41"/>
      <c r="BG12" s="41"/>
      <c r="BH12" s="41"/>
      <c r="BI12" s="9" t="s">
        <v>7</v>
      </c>
      <c r="BJ12" s="9" t="s">
        <v>8</v>
      </c>
      <c r="BK12" s="9" t="s">
        <v>4</v>
      </c>
      <c r="BL12" s="9" t="s">
        <v>13</v>
      </c>
      <c r="BM12" s="9" t="s">
        <v>15</v>
      </c>
      <c r="BN12" s="9" t="s">
        <v>14</v>
      </c>
      <c r="BO12" s="41" t="s">
        <v>32</v>
      </c>
      <c r="BP12" s="41"/>
      <c r="BQ12" s="9" t="s">
        <v>25</v>
      </c>
      <c r="BR12" s="41" t="s">
        <v>27</v>
      </c>
      <c r="BS12" s="41"/>
      <c r="BT12" s="41" t="s">
        <v>18</v>
      </c>
      <c r="BU12" s="41"/>
      <c r="BV12" s="41"/>
      <c r="BW12" s="41"/>
      <c r="BX12" s="41" t="s">
        <v>19</v>
      </c>
      <c r="BY12" s="41"/>
      <c r="BZ12" s="41"/>
      <c r="CA12" s="41"/>
    </row>
    <row r="13" spans="1:81" x14ac:dyDescent="0.25">
      <c r="A13" s="10"/>
      <c r="B13" s="10"/>
      <c r="C13" s="12" t="s">
        <v>11</v>
      </c>
      <c r="D13" s="12" t="s">
        <v>12</v>
      </c>
      <c r="E13" s="12" t="s">
        <v>11</v>
      </c>
      <c r="F13" s="12" t="s">
        <v>12</v>
      </c>
      <c r="G13" s="12" t="s">
        <v>11</v>
      </c>
      <c r="H13" s="12" t="s">
        <v>12</v>
      </c>
      <c r="I13" s="13" t="s">
        <v>11</v>
      </c>
      <c r="J13" s="13" t="s">
        <v>12</v>
      </c>
      <c r="K13" s="11"/>
      <c r="L13" s="12" t="s">
        <v>6</v>
      </c>
      <c r="M13" s="12" t="s">
        <v>0</v>
      </c>
      <c r="N13" s="12" t="s">
        <v>1</v>
      </c>
      <c r="O13" s="12" t="s">
        <v>2</v>
      </c>
      <c r="P13" s="12" t="s">
        <v>3</v>
      </c>
      <c r="Q13" s="12" t="s">
        <v>6</v>
      </c>
      <c r="R13" s="12" t="s">
        <v>0</v>
      </c>
      <c r="S13" s="12" t="s">
        <v>1</v>
      </c>
      <c r="T13" s="12" t="s">
        <v>2</v>
      </c>
      <c r="U13" s="12" t="s">
        <v>3</v>
      </c>
      <c r="V13" s="12" t="s">
        <v>6</v>
      </c>
      <c r="W13" s="12" t="s">
        <v>0</v>
      </c>
      <c r="X13" s="12" t="s">
        <v>1</v>
      </c>
      <c r="Y13" s="12" t="s">
        <v>2</v>
      </c>
      <c r="Z13" s="12" t="s">
        <v>3</v>
      </c>
      <c r="AA13" s="12" t="s">
        <v>6</v>
      </c>
      <c r="AB13" s="12" t="s">
        <v>0</v>
      </c>
      <c r="AC13" s="12" t="s">
        <v>1</v>
      </c>
      <c r="AD13" s="12" t="s">
        <v>2</v>
      </c>
      <c r="AE13" s="12" t="s">
        <v>3</v>
      </c>
      <c r="AF13" s="11"/>
      <c r="AG13" s="63"/>
      <c r="AH13" s="63"/>
      <c r="AI13" s="63"/>
      <c r="AJ13" s="63"/>
      <c r="AK13" s="63"/>
      <c r="AL13" s="63"/>
      <c r="AM13" s="75"/>
      <c r="AN13" s="76"/>
      <c r="AO13" s="8"/>
      <c r="AS13" s="9" t="s">
        <v>0</v>
      </c>
      <c r="AT13" s="9" t="s">
        <v>1</v>
      </c>
      <c r="AU13" s="9" t="s">
        <v>2</v>
      </c>
      <c r="AV13" s="9" t="s">
        <v>3</v>
      </c>
      <c r="AW13" s="9" t="s">
        <v>0</v>
      </c>
      <c r="AX13" s="9" t="s">
        <v>1</v>
      </c>
      <c r="AY13" s="9" t="s">
        <v>2</v>
      </c>
      <c r="AZ13" s="9" t="s">
        <v>3</v>
      </c>
      <c r="BA13" s="9" t="s">
        <v>0</v>
      </c>
      <c r="BB13" s="9" t="s">
        <v>1</v>
      </c>
      <c r="BC13" s="9" t="s">
        <v>2</v>
      </c>
      <c r="BD13" s="9" t="s">
        <v>3</v>
      </c>
      <c r="BE13" s="9" t="s">
        <v>0</v>
      </c>
      <c r="BF13" s="9" t="s">
        <v>1</v>
      </c>
      <c r="BG13" s="9" t="s">
        <v>2</v>
      </c>
      <c r="BH13" s="9" t="s">
        <v>3</v>
      </c>
      <c r="BI13" s="9" t="s">
        <v>10</v>
      </c>
      <c r="BJ13" s="9" t="s">
        <v>8</v>
      </c>
      <c r="BK13" s="9" t="s">
        <v>4</v>
      </c>
      <c r="BL13" s="9" t="s">
        <v>9</v>
      </c>
      <c r="BM13" s="9" t="s">
        <v>10</v>
      </c>
      <c r="BN13" s="9" t="s">
        <v>9</v>
      </c>
      <c r="BO13" s="9" t="s">
        <v>8</v>
      </c>
      <c r="BP13" s="9" t="s">
        <v>4</v>
      </c>
      <c r="BQ13" s="9" t="s">
        <v>15</v>
      </c>
      <c r="BR13" s="9" t="s">
        <v>15</v>
      </c>
      <c r="BS13" s="9" t="s">
        <v>9</v>
      </c>
      <c r="BT13" s="9" t="s">
        <v>7</v>
      </c>
      <c r="BU13" s="9" t="s">
        <v>32</v>
      </c>
      <c r="BV13" s="9" t="s">
        <v>13</v>
      </c>
      <c r="BW13" s="9" t="s">
        <v>25</v>
      </c>
      <c r="BX13" s="9" t="s">
        <v>7</v>
      </c>
      <c r="BY13" s="9" t="s">
        <v>32</v>
      </c>
      <c r="BZ13" s="9" t="s">
        <v>13</v>
      </c>
      <c r="CA13" s="9" t="s">
        <v>27</v>
      </c>
    </row>
    <row r="14" spans="1:81" x14ac:dyDescent="0.25">
      <c r="A14" s="62">
        <f>$A4+1</f>
        <v>2</v>
      </c>
      <c r="B14" s="14" t="s">
        <v>5</v>
      </c>
      <c r="C14" s="29"/>
      <c r="D14" s="29"/>
      <c r="E14" s="29"/>
      <c r="F14" s="29"/>
      <c r="G14" s="29"/>
      <c r="H14" s="29"/>
      <c r="I14" s="15"/>
      <c r="J14" s="15"/>
      <c r="K14" s="30"/>
      <c r="L14" s="64"/>
      <c r="M14" s="66"/>
      <c r="N14" s="64"/>
      <c r="O14" s="64"/>
      <c r="P14" s="64">
        <v>3</v>
      </c>
      <c r="Q14" s="64"/>
      <c r="R14" s="64"/>
      <c r="S14" s="64"/>
      <c r="T14" s="64"/>
      <c r="U14" s="64">
        <v>2</v>
      </c>
      <c r="V14" s="64"/>
      <c r="W14" s="64"/>
      <c r="X14" s="64"/>
      <c r="Y14" s="64"/>
      <c r="Z14" s="64">
        <v>4</v>
      </c>
      <c r="AA14" s="64"/>
      <c r="AB14" s="64"/>
      <c r="AC14" s="64"/>
      <c r="AD14" s="64"/>
      <c r="AE14" s="64">
        <v>7</v>
      </c>
      <c r="AF14" s="30"/>
      <c r="AG14" s="64"/>
      <c r="AH14" s="64"/>
      <c r="AI14" s="64"/>
      <c r="AJ14" s="64"/>
      <c r="AK14" s="64"/>
      <c r="AL14" s="64"/>
      <c r="AM14" s="75"/>
      <c r="AN14" s="76"/>
      <c r="AO14" s="10"/>
      <c r="AR14" s="9" t="s">
        <v>38</v>
      </c>
      <c r="AS14" s="41">
        <f>FLOOR(MIN($M14/'Conversion Cheatsheet'!$B$8,$N14/'Conversion Cheatsheet'!$C$8,$O14/'Conversion Cheatsheet'!$D$8),1)*IF(ISBLANK($L14),2,1)</f>
        <v>0</v>
      </c>
      <c r="AT14" s="41"/>
      <c r="AU14" s="41"/>
      <c r="AV14" s="9">
        <f>FLOOR($P14/'Conversion Cheatsheet'!$E$8,1)*IF(ISBLANK($L14),2,1)</f>
        <v>2</v>
      </c>
      <c r="AW14" s="41">
        <f>FLOOR(MIN($R14/'Conversion Cheatsheet'!$B$9,$S14/'Conversion Cheatsheet'!$C$9,$T14/'Conversion Cheatsheet'!$D$9),1)*IF(ISBLANK($Q14),2,1)</f>
        <v>0</v>
      </c>
      <c r="AX14" s="41"/>
      <c r="AY14" s="41"/>
      <c r="AZ14" s="9">
        <f>FLOOR($U14/'Conversion Cheatsheet'!$E$9,1)*IF(ISBLANK($Q14),2,1)</f>
        <v>2</v>
      </c>
      <c r="BA14" s="41">
        <f>FLOOR(MIN($W14/'Conversion Cheatsheet'!$B$10,$Y14/'Conversion Cheatsheet'!$D$10),1)*IF(ISBLANK($V14),2,1)</f>
        <v>0</v>
      </c>
      <c r="BB14" s="41"/>
      <c r="BC14" s="41"/>
      <c r="BD14" s="9">
        <f>FLOOR($Z14/'Conversion Cheatsheet'!$E$9,1)*IF(ISBLANK($V14),2,1)</f>
        <v>4</v>
      </c>
      <c r="BE14" s="41">
        <f>FLOOR(MIN($AB14/'Conversion Cheatsheet'!$B$11,$AC14/'Conversion Cheatsheet'!$C$11,$AD14/'Conversion Cheatsheet'!$D$11),1)*IF(ISBLANK($AA14),2,1)</f>
        <v>0</v>
      </c>
      <c r="BF14" s="41"/>
      <c r="BG14" s="41"/>
      <c r="BH14" s="9">
        <f>FLOOR($AE14/'Conversion Cheatsheet'!$E$11,1)*IF(ISBLANK($AA14),2,1)</f>
        <v>14</v>
      </c>
      <c r="BI14" s="9">
        <f>$AG14</f>
        <v>0</v>
      </c>
      <c r="BJ14" s="9">
        <f>IF(OR($AH14=0,ISBLANK($AH14)),0,1)</f>
        <v>0</v>
      </c>
      <c r="BK14" s="9">
        <f>IF(OR($AI14=0,ISBLANK($AI14)),0,1)</f>
        <v>0</v>
      </c>
      <c r="BL14" s="9">
        <f>IF(OR($AJ14=0,ISBLANK($AJ14)),0,1)</f>
        <v>0</v>
      </c>
      <c r="BM14" s="9">
        <f>$AK14</f>
        <v>0</v>
      </c>
      <c r="BN14" s="9">
        <f>IF(OR($AL14=0,ISBLANK($AL14)),0,1)</f>
        <v>0</v>
      </c>
      <c r="BO14" s="41">
        <f>IF(AND($AH14+$AH10&gt;0,$AI14+$AI10&gt;0),1,0)</f>
        <v>0</v>
      </c>
      <c r="BP14" s="41"/>
      <c r="BQ14" s="9">
        <f>IF(OR(AND(AK14&gt;='Conversion Cheatsheet'!$B$14,AK14&lt;'Conversion Cheatsheet'!$B$15),AND(AK14='Conversion Cheatsheet'!$B$15,AL14&lt;&gt;'Conversion Cheatsheet'!$C$15)),1,0)</f>
        <v>0</v>
      </c>
      <c r="BR14" s="41">
        <f>IF(AND(AK14='Conversion Cheatsheet'!$B$15,$BN16=1),1,0)</f>
        <v>0</v>
      </c>
      <c r="BS14" s="41">
        <f>IF(AND(AM14&gt;='Conversion Cheatsheet'!$B$14,$BN16&lt;1),1,0)</f>
        <v>0</v>
      </c>
      <c r="BT14" s="41">
        <f>IF(AND($AG17+$AG10&gt;='Conversion Cheatsheet'!$B$18,AK17+AK10&gt;='Conversion Cheatsheet'!$C$18,AJ17+AJ10&gt;='Conversion Cheatsheet'!$E$18,AL17+AL10&gt;='Conversion Cheatsheet'!$G$18),1,0)</f>
        <v>0</v>
      </c>
      <c r="BU14" s="41"/>
      <c r="BV14" s="41"/>
      <c r="BW14" s="41"/>
      <c r="BX14" s="41">
        <f>IF(AND($AG17+AG10&gt;='Conversion Cheatsheet'!$B$19,$AJ17+AJ10&gt;='Conversion Cheatsheet'!$C$19,$AK17+AK10&gt;='Conversion Cheatsheet'!$E$19,$AM17+AM10&gt;='Conversion Cheatsheet'!$H$19),1,0)</f>
        <v>0</v>
      </c>
      <c r="BY14" s="41"/>
      <c r="BZ14" s="41"/>
      <c r="CA14" s="41"/>
    </row>
    <row r="15" spans="1:81" x14ac:dyDescent="0.25">
      <c r="A15" s="63"/>
      <c r="B15" s="14" t="s">
        <v>6</v>
      </c>
      <c r="C15" s="29"/>
      <c r="D15" s="29"/>
      <c r="E15" s="29"/>
      <c r="F15" s="29"/>
      <c r="G15" s="29"/>
      <c r="H15" s="29"/>
      <c r="I15" s="31"/>
      <c r="J15" s="31"/>
      <c r="K15" s="30"/>
      <c r="L15" s="65"/>
      <c r="M15" s="67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30"/>
      <c r="AG15" s="65"/>
      <c r="AH15" s="65"/>
      <c r="AI15" s="65"/>
      <c r="AJ15" s="65"/>
      <c r="AK15" s="65"/>
      <c r="AL15" s="65"/>
      <c r="AM15" s="77"/>
      <c r="AN15" s="52"/>
      <c r="AO15" s="10"/>
      <c r="AR15" s="9" t="s">
        <v>39</v>
      </c>
      <c r="AS15" s="16">
        <f>$C17+$C10</f>
        <v>0</v>
      </c>
      <c r="AT15" s="16">
        <f>$E17+$E10</f>
        <v>0</v>
      </c>
      <c r="AU15" s="16">
        <f>$G17+$G10</f>
        <v>0</v>
      </c>
      <c r="AV15" s="16">
        <f>$I17+$I10</f>
        <v>120</v>
      </c>
      <c r="AW15" s="16">
        <f>$C17+$C10-$AS17</f>
        <v>0</v>
      </c>
      <c r="AX15" s="16">
        <f>$E17+$E10-$AT17</f>
        <v>0</v>
      </c>
      <c r="AY15" s="16">
        <f>$G17+$E10-$AU17</f>
        <v>0</v>
      </c>
      <c r="AZ15" s="16">
        <f>$I17+$I10-$AV17</f>
        <v>114</v>
      </c>
      <c r="BA15" s="16">
        <f>$C17+$C10-$AS17-$AW17</f>
        <v>0</v>
      </c>
      <c r="BB15" s="16">
        <f>$E17+$E10-$AT17-$AX17</f>
        <v>0</v>
      </c>
      <c r="BC15" s="16">
        <f>$G17+$G10-$AU17-$AY17</f>
        <v>0</v>
      </c>
      <c r="BD15" s="16">
        <f>$I17+$I10-$AV17-$AZ17</f>
        <v>110</v>
      </c>
      <c r="BE15" s="16">
        <f>$C17+$C10-$AS17-$AW17-$BA17</f>
        <v>0</v>
      </c>
      <c r="BF15" s="16">
        <f>$E17+$E10-$AT17-$AX17-$BB17</f>
        <v>0</v>
      </c>
      <c r="BG15" s="16">
        <f>$G17+$G10-$AU17-$AY17-$BC17</f>
        <v>0</v>
      </c>
      <c r="BH15" s="16">
        <f>$I17+$I10-$AV17-$AZ17-$BD17</f>
        <v>102</v>
      </c>
      <c r="BI15" s="9">
        <f>$AA10+$AA17</f>
        <v>14</v>
      </c>
      <c r="BJ15" s="9">
        <f>$Q17+$Q10</f>
        <v>2</v>
      </c>
      <c r="BK15" s="9">
        <f>$L17+$L10</f>
        <v>2</v>
      </c>
      <c r="BL15" s="9">
        <f>$V17+$V10</f>
        <v>4</v>
      </c>
      <c r="BM15" s="16">
        <f>$AA17+$AA10-$BI17</f>
        <v>14</v>
      </c>
      <c r="BN15" s="9">
        <f>$V17+$V10-$BL17</f>
        <v>4</v>
      </c>
      <c r="BO15" s="9">
        <f>$AH17+$AH10</f>
        <v>0</v>
      </c>
      <c r="BP15" s="9">
        <f>$AI17+$AI10</f>
        <v>0</v>
      </c>
      <c r="BQ15" s="9">
        <f>BM16</f>
        <v>0</v>
      </c>
      <c r="BR15" s="9">
        <f>BM16</f>
        <v>0</v>
      </c>
      <c r="BS15" s="9">
        <f>BN16</f>
        <v>0</v>
      </c>
      <c r="BT15" s="9">
        <f>$AG10+$BI16</f>
        <v>0</v>
      </c>
      <c r="BU15" s="9">
        <f>$BO16+$AK10</f>
        <v>0</v>
      </c>
      <c r="BV15" s="9">
        <f>$BL16+$AJ10</f>
        <v>0</v>
      </c>
      <c r="BW15" s="9">
        <f>$BQ16+$AM10</f>
        <v>0</v>
      </c>
      <c r="BX15" s="9">
        <f>$AG10+$BI16</f>
        <v>0</v>
      </c>
      <c r="BY15" s="9">
        <f>$BO16+$AK10</f>
        <v>0</v>
      </c>
      <c r="BZ15" s="9">
        <f>$BL16+$AJ10</f>
        <v>0</v>
      </c>
      <c r="CA15" s="9">
        <f>$BR16+$AO10</f>
        <v>0</v>
      </c>
    </row>
    <row r="16" spans="1:81" s="16" customFormat="1" x14ac:dyDescent="0.25">
      <c r="A16" s="48" t="s">
        <v>22</v>
      </c>
      <c r="B16" s="49"/>
      <c r="C16" s="42" t="s">
        <v>0</v>
      </c>
      <c r="D16" s="44"/>
      <c r="E16" s="42" t="s">
        <v>1</v>
      </c>
      <c r="F16" s="44"/>
      <c r="G16" s="42" t="s">
        <v>2</v>
      </c>
      <c r="H16" s="44"/>
      <c r="I16" s="42" t="s">
        <v>3</v>
      </c>
      <c r="J16" s="44"/>
      <c r="K16" s="17"/>
      <c r="L16" s="42" t="s">
        <v>4</v>
      </c>
      <c r="M16" s="43"/>
      <c r="N16" s="43"/>
      <c r="O16" s="43"/>
      <c r="P16" s="44"/>
      <c r="Q16" s="42" t="s">
        <v>8</v>
      </c>
      <c r="R16" s="43"/>
      <c r="S16" s="43"/>
      <c r="T16" s="43"/>
      <c r="U16" s="44"/>
      <c r="V16" s="42" t="s">
        <v>9</v>
      </c>
      <c r="W16" s="43"/>
      <c r="X16" s="43"/>
      <c r="Y16" s="43"/>
      <c r="Z16" s="44"/>
      <c r="AA16" s="42" t="s">
        <v>10</v>
      </c>
      <c r="AB16" s="43"/>
      <c r="AC16" s="43"/>
      <c r="AD16" s="43"/>
      <c r="AE16" s="44"/>
      <c r="AF16" s="17"/>
      <c r="AG16" s="18" t="s">
        <v>7</v>
      </c>
      <c r="AH16" s="18" t="s">
        <v>8</v>
      </c>
      <c r="AI16" s="18" t="s">
        <v>4</v>
      </c>
      <c r="AJ16" s="18" t="s">
        <v>13</v>
      </c>
      <c r="AK16" s="19" t="s">
        <v>32</v>
      </c>
      <c r="AL16" s="18" t="s">
        <v>16</v>
      </c>
      <c r="AM16" s="18" t="s">
        <v>17</v>
      </c>
      <c r="AN16" s="18" t="s">
        <v>18</v>
      </c>
      <c r="AO16" s="18" t="s">
        <v>19</v>
      </c>
      <c r="AP16" s="10"/>
      <c r="AQ16" s="80" t="s">
        <v>70</v>
      </c>
      <c r="AR16" s="9" t="s">
        <v>40</v>
      </c>
      <c r="AS16" s="40">
        <f>MIN(AS14,FLOOR(MIN(AS15/'Conversion Cheatsheet'!$B$8,AT15/'Conversion Cheatsheet'!$C$8,AU15/'Conversion Cheatsheet'!$D$8),1))</f>
        <v>0</v>
      </c>
      <c r="AT16" s="40"/>
      <c r="AU16" s="40"/>
      <c r="AV16" s="16">
        <f>FLOOR(MIN(AV14*'Conversion Cheatsheet'!$E$8,AV15)/'Conversion Cheatsheet'!$E$8,1)</f>
        <v>2</v>
      </c>
      <c r="AW16" s="40">
        <f>MIN(AW14,FLOOR(MIN(AW15/'Conversion Cheatsheet'!$B$9,AX15/'Conversion Cheatsheet'!$C$9,AY15/'Conversion Cheatsheet'!$D$9),1))</f>
        <v>0</v>
      </c>
      <c r="AX16" s="40"/>
      <c r="AY16" s="40"/>
      <c r="AZ16" s="16">
        <f>FLOOR(MIN(AZ14*'Conversion Cheatsheet'!$E$9,AZ15)/'Conversion Cheatsheet'!$E$9,1)</f>
        <v>2</v>
      </c>
      <c r="BA16" s="40">
        <f>MIN(BA14,FLOOR(MIN(BA15/'Conversion Cheatsheet'!$B$10,BC15/'Conversion Cheatsheet'!$D$10),1))</f>
        <v>0</v>
      </c>
      <c r="BB16" s="40"/>
      <c r="BC16" s="40"/>
      <c r="BD16" s="16">
        <f>FLOOR(MIN(BD14*'Conversion Cheatsheet'!$E$10,BD15)/'Conversion Cheatsheet'!$E$10,1)</f>
        <v>4</v>
      </c>
      <c r="BE16" s="40">
        <f>MIN(BE14,FLOOR(MIN(BE15/'Conversion Cheatsheet'!$B$11,BF15/'Conversion Cheatsheet'!$C$11,BG15/'Conversion Cheatsheet'!$D$11),1))</f>
        <v>0</v>
      </c>
      <c r="BF16" s="40"/>
      <c r="BG16" s="40"/>
      <c r="BH16" s="16">
        <f>FLOOR(MIN(BH14*'Conversion Cheatsheet'!$E$11,BH15)/'Conversion Cheatsheet'!$E$11,1)</f>
        <v>14</v>
      </c>
      <c r="BI16" s="16">
        <f t="shared" ref="BI16:BN16" si="3">MIN(BI14,BI15)</f>
        <v>0</v>
      </c>
      <c r="BJ16" s="16">
        <f t="shared" si="3"/>
        <v>0</v>
      </c>
      <c r="BK16" s="16">
        <f t="shared" si="3"/>
        <v>0</v>
      </c>
      <c r="BL16" s="16">
        <f t="shared" si="3"/>
        <v>0</v>
      </c>
      <c r="BM16" s="16">
        <f t="shared" si="3"/>
        <v>0</v>
      </c>
      <c r="BN16" s="16">
        <f t="shared" si="3"/>
        <v>0</v>
      </c>
      <c r="BO16" s="41">
        <f>IF(AND($BO14&gt;0,$BO15&gt;0,$BP15&gt;0),1,0)</f>
        <v>0</v>
      </c>
      <c r="BP16" s="41"/>
      <c r="BQ16" s="16">
        <f>MIN(BQ14,BQ15)</f>
        <v>0</v>
      </c>
      <c r="BR16" s="40">
        <f>IF(AND(BR14&gt;0,BR15='Conversion Cheatsheet'!$B$15,BS15='Conversion Cheatsheet'!$C$15),1,0)</f>
        <v>0</v>
      </c>
      <c r="BS16" s="40"/>
      <c r="BT16" s="40">
        <f>BT14</f>
        <v>0</v>
      </c>
      <c r="BU16" s="40"/>
      <c r="BV16" s="40"/>
      <c r="BW16" s="40"/>
      <c r="BX16" s="40">
        <f>BX14</f>
        <v>0</v>
      </c>
      <c r="BY16" s="40"/>
      <c r="BZ16" s="40"/>
      <c r="CA16" s="40"/>
    </row>
    <row r="17" spans="1:79" s="16" customFormat="1" x14ac:dyDescent="0.25">
      <c r="A17" s="50"/>
      <c r="B17" s="51"/>
      <c r="C17" s="42">
        <f>'Conversion Cheatsheet'!$B$2*C15 + 'Conversion Cheatsheet'!$C$2*D15 + 'Conversion Cheatsheet'!$D$2*C14 + 'Conversion Cheatsheet'!$E$2*D14</f>
        <v>0</v>
      </c>
      <c r="D17" s="44"/>
      <c r="E17" s="42">
        <f>'Conversion Cheatsheet'!$B$3*E15 + 'Conversion Cheatsheet'!$C$3*F15 + 'Conversion Cheatsheet'!$D$3*E14 + 'Conversion Cheatsheet'!$E$3*F14</f>
        <v>0</v>
      </c>
      <c r="F17" s="44"/>
      <c r="G17" s="42">
        <f>'Conversion Cheatsheet'!$B$4*G15 + 'Conversion Cheatsheet'!$C$4*H15 + 'Conversion Cheatsheet'!$D$4*G14 + 'Conversion Cheatsheet'!$E$4*H14</f>
        <v>0</v>
      </c>
      <c r="H17" s="44"/>
      <c r="I17" s="42">
        <f>'Conversion Cheatsheet'!$B$5*I15 + 'Conversion Cheatsheet'!$D$5*J15</f>
        <v>0</v>
      </c>
      <c r="J17" s="44"/>
      <c r="K17" s="17"/>
      <c r="L17" s="42">
        <f>$AS16+$AV16</f>
        <v>2</v>
      </c>
      <c r="M17" s="43"/>
      <c r="N17" s="43"/>
      <c r="O17" s="43"/>
      <c r="P17" s="44"/>
      <c r="Q17" s="42">
        <f>$AW16+$AZ16</f>
        <v>2</v>
      </c>
      <c r="R17" s="43"/>
      <c r="S17" s="43"/>
      <c r="T17" s="43"/>
      <c r="U17" s="44"/>
      <c r="V17" s="42">
        <f>$BA16+$BD16</f>
        <v>4</v>
      </c>
      <c r="W17" s="43"/>
      <c r="X17" s="43"/>
      <c r="Y17" s="43"/>
      <c r="Z17" s="44"/>
      <c r="AA17" s="42">
        <f>$BE16+$BH16</f>
        <v>14</v>
      </c>
      <c r="AB17" s="43"/>
      <c r="AC17" s="43"/>
      <c r="AD17" s="43"/>
      <c r="AE17" s="44"/>
      <c r="AF17" s="17"/>
      <c r="AG17" s="18">
        <f>BI16</f>
        <v>0</v>
      </c>
      <c r="AH17" s="18">
        <f t="shared" ref="AH17" si="4">BJ16</f>
        <v>0</v>
      </c>
      <c r="AI17" s="18">
        <f t="shared" ref="AI17" si="5">BK16</f>
        <v>0</v>
      </c>
      <c r="AJ17" s="18">
        <f t="shared" ref="AJ17" si="6">BL16</f>
        <v>0</v>
      </c>
      <c r="AK17" s="18">
        <f>BO16</f>
        <v>0</v>
      </c>
      <c r="AL17" s="18">
        <f>BQ16</f>
        <v>0</v>
      </c>
      <c r="AM17" s="18">
        <f>BR16</f>
        <v>0</v>
      </c>
      <c r="AN17" s="17">
        <f>BT16</f>
        <v>0</v>
      </c>
      <c r="AO17" s="17">
        <f>BX16</f>
        <v>0</v>
      </c>
      <c r="AP17" s="17" t="s">
        <v>64</v>
      </c>
      <c r="AQ17" s="9">
        <v>1</v>
      </c>
      <c r="AR17" s="16" t="s">
        <v>44</v>
      </c>
      <c r="AS17" s="16">
        <f>'Conversion Cheatsheet'!$B$8*AS16</f>
        <v>0</v>
      </c>
      <c r="AT17" s="16">
        <f>'Conversion Cheatsheet'!$C$8*AS16</f>
        <v>0</v>
      </c>
      <c r="AU17" s="16">
        <f>'Conversion Cheatsheet'!$D$8*AS16</f>
        <v>0</v>
      </c>
      <c r="AV17" s="16">
        <f>AV16*'Conversion Cheatsheet'!$E$8</f>
        <v>6</v>
      </c>
      <c r="AW17" s="16">
        <f>'Conversion Cheatsheet'!$B$9*AW16</f>
        <v>0</v>
      </c>
      <c r="AX17" s="16">
        <f>'Conversion Cheatsheet'!$C$9*AW16</f>
        <v>0</v>
      </c>
      <c r="AY17" s="16">
        <f>'Conversion Cheatsheet'!$D$9*AW16</f>
        <v>0</v>
      </c>
      <c r="AZ17" s="16">
        <f>AZ16*'Conversion Cheatsheet'!$E$9</f>
        <v>4</v>
      </c>
      <c r="BA17" s="16">
        <f>'Conversion Cheatsheet'!$B$10*BA16</f>
        <v>0</v>
      </c>
      <c r="BB17" s="16">
        <f>'Conversion Cheatsheet'!$C$10*BA16</f>
        <v>0</v>
      </c>
      <c r="BC17" s="16">
        <f>'Conversion Cheatsheet'!$D$10*BA16</f>
        <v>0</v>
      </c>
      <c r="BD17" s="16">
        <f>BD16*'Conversion Cheatsheet'!$E$10</f>
        <v>8</v>
      </c>
      <c r="BE17" s="16">
        <f>'Conversion Cheatsheet'!$B$11*BE16</f>
        <v>0</v>
      </c>
      <c r="BF17" s="16">
        <f>'Conversion Cheatsheet'!$C$11*BE16</f>
        <v>0</v>
      </c>
      <c r="BG17" s="16">
        <f>'Conversion Cheatsheet'!$D$11*BE16</f>
        <v>0</v>
      </c>
      <c r="BH17" s="16">
        <f>BH16*'Conversion Cheatsheet'!$E$11</f>
        <v>14</v>
      </c>
      <c r="BI17" s="16">
        <f t="shared" ref="BI17:BN17" si="7">BI16</f>
        <v>0</v>
      </c>
      <c r="BJ17" s="16">
        <f t="shared" si="7"/>
        <v>0</v>
      </c>
      <c r="BK17" s="16">
        <f t="shared" si="7"/>
        <v>0</v>
      </c>
      <c r="BL17" s="16">
        <f t="shared" si="7"/>
        <v>0</v>
      </c>
      <c r="BM17" s="16">
        <f t="shared" si="7"/>
        <v>0</v>
      </c>
      <c r="BN17" s="16">
        <f t="shared" si="7"/>
        <v>0</v>
      </c>
      <c r="BO17" s="16">
        <f>BO16*BO15</f>
        <v>0</v>
      </c>
      <c r="BP17" s="16">
        <f>BO16*BP15</f>
        <v>0</v>
      </c>
      <c r="BQ17" s="16">
        <f>BQ16</f>
        <v>0</v>
      </c>
      <c r="BR17" s="16">
        <f>BR16*BR15</f>
        <v>0</v>
      </c>
      <c r="BS17" s="16">
        <f>BR16*BS15</f>
        <v>0</v>
      </c>
      <c r="BT17" s="16">
        <f>'Conversion Cheatsheet'!$B$18*$BT16</f>
        <v>0</v>
      </c>
      <c r="BU17" s="16">
        <f>'Conversion Cheatsheet'!$C$18*$BT16</f>
        <v>0</v>
      </c>
      <c r="BV17" s="16">
        <f>'Conversion Cheatsheet'!$E$18*$BT16</f>
        <v>0</v>
      </c>
      <c r="BW17" s="16">
        <f>'Conversion Cheatsheet'!$G$18*$BT16</f>
        <v>0</v>
      </c>
      <c r="BX17" s="16">
        <f>'Conversion Cheatsheet'!$B$19*$BX16</f>
        <v>0</v>
      </c>
      <c r="BY17" s="16">
        <f>'Conversion Cheatsheet'!$C$19*$BX16</f>
        <v>0</v>
      </c>
      <c r="BZ17" s="16">
        <f>'Conversion Cheatsheet'!$E$19*$BX16</f>
        <v>0</v>
      </c>
      <c r="CA17" s="16">
        <f>'Conversion Cheatsheet'!$H$19*$BX16</f>
        <v>0</v>
      </c>
    </row>
    <row r="18" spans="1:79" s="16" customFormat="1" x14ac:dyDescent="0.25">
      <c r="A18" s="70" t="s">
        <v>23</v>
      </c>
      <c r="B18" s="71"/>
      <c r="C18" s="45">
        <f>$C17*'Conversion Cheatsheet'!$K$2</f>
        <v>0</v>
      </c>
      <c r="D18" s="47"/>
      <c r="E18" s="45">
        <f>$E17*'Conversion Cheatsheet'!$K$3</f>
        <v>0</v>
      </c>
      <c r="F18" s="47"/>
      <c r="G18" s="45">
        <f>G17*'Conversion Cheatsheet'!$K$4</f>
        <v>0</v>
      </c>
      <c r="H18" s="47"/>
      <c r="I18" s="45">
        <f>I17*'Conversion Cheatsheet'!$K$5</f>
        <v>0</v>
      </c>
      <c r="J18" s="47"/>
      <c r="K18" s="20"/>
      <c r="L18" s="45">
        <f>$L17*'Conversion Cheatsheet'!$K$7</f>
        <v>160</v>
      </c>
      <c r="M18" s="46"/>
      <c r="N18" s="46"/>
      <c r="O18" s="46"/>
      <c r="P18" s="47"/>
      <c r="Q18" s="45">
        <f>$Q17*'Conversion Cheatsheet'!$K$8</f>
        <v>120</v>
      </c>
      <c r="R18" s="46"/>
      <c r="S18" s="46"/>
      <c r="T18" s="46"/>
      <c r="U18" s="47"/>
      <c r="V18" s="45">
        <f>$V17*'Conversion Cheatsheet'!$K$9</f>
        <v>160</v>
      </c>
      <c r="W18" s="46"/>
      <c r="X18" s="46"/>
      <c r="Y18" s="46"/>
      <c r="Z18" s="47"/>
      <c r="AA18" s="45">
        <f>$AA17*'Conversion Cheatsheet'!$K$10</f>
        <v>840</v>
      </c>
      <c r="AB18" s="46"/>
      <c r="AC18" s="46"/>
      <c r="AD18" s="46"/>
      <c r="AE18" s="47"/>
      <c r="AF18" s="20"/>
      <c r="AG18" s="21">
        <f>AG17*'Conversion Cheatsheet'!$K$12</f>
        <v>0</v>
      </c>
      <c r="AH18" s="21">
        <f>AH17*'Conversion Cheatsheet'!$K$13</f>
        <v>0</v>
      </c>
      <c r="AI18" s="21">
        <f>AI17*'Conversion Cheatsheet'!$K$14</f>
        <v>0</v>
      </c>
      <c r="AJ18" s="21">
        <f>AJ17*'Conversion Cheatsheet'!$K$15</f>
        <v>0</v>
      </c>
      <c r="AK18" s="21">
        <f>AK17*'Conversion Cheatsheet'!$K$16</f>
        <v>0</v>
      </c>
      <c r="AL18" s="21">
        <f>AL17*'Conversion Cheatsheet'!$K$17</f>
        <v>0</v>
      </c>
      <c r="AM18" s="21">
        <f>AM17*'Conversion Cheatsheet'!$K$18</f>
        <v>0</v>
      </c>
      <c r="AN18" s="21">
        <f>AN17*'Conversion Cheatsheet'!$K$20</f>
        <v>0</v>
      </c>
      <c r="AO18" s="21">
        <f>AO17*'Conversion Cheatsheet'!$K$21</f>
        <v>0</v>
      </c>
      <c r="AP18" s="20">
        <f>SUM(C18:AO18)</f>
        <v>1280</v>
      </c>
      <c r="AQ18" s="9"/>
      <c r="AS18" s="40"/>
      <c r="AT18" s="40"/>
      <c r="AU18" s="40"/>
    </row>
    <row r="19" spans="1:79" s="16" customFormat="1" x14ac:dyDescent="0.25">
      <c r="A19" s="54" t="s">
        <v>21</v>
      </c>
      <c r="B19" s="55"/>
      <c r="C19" s="68" t="s">
        <v>0</v>
      </c>
      <c r="D19" s="69"/>
      <c r="E19" s="58" t="s">
        <v>1</v>
      </c>
      <c r="F19" s="60"/>
      <c r="G19" s="58" t="s">
        <v>2</v>
      </c>
      <c r="H19" s="60"/>
      <c r="I19" s="58" t="s">
        <v>3</v>
      </c>
      <c r="J19" s="60"/>
      <c r="K19" s="23"/>
      <c r="L19" s="58" t="s">
        <v>4</v>
      </c>
      <c r="M19" s="59"/>
      <c r="N19" s="59"/>
      <c r="O19" s="59"/>
      <c r="P19" s="60"/>
      <c r="Q19" s="58" t="s">
        <v>8</v>
      </c>
      <c r="R19" s="59"/>
      <c r="S19" s="59"/>
      <c r="T19" s="59"/>
      <c r="U19" s="60"/>
      <c r="V19" s="58" t="s">
        <v>9</v>
      </c>
      <c r="W19" s="59"/>
      <c r="X19" s="59"/>
      <c r="Y19" s="59"/>
      <c r="Z19" s="60"/>
      <c r="AA19" s="58" t="s">
        <v>10</v>
      </c>
      <c r="AB19" s="59"/>
      <c r="AC19" s="59"/>
      <c r="AD19" s="59"/>
      <c r="AE19" s="60"/>
      <c r="AF19" s="23"/>
      <c r="AG19" s="24" t="s">
        <v>7</v>
      </c>
      <c r="AH19" s="24" t="s">
        <v>8</v>
      </c>
      <c r="AI19" s="24" t="s">
        <v>4</v>
      </c>
      <c r="AJ19" s="24" t="s">
        <v>13</v>
      </c>
      <c r="AK19" s="15" t="s">
        <v>32</v>
      </c>
      <c r="AL19" s="24" t="s">
        <v>16</v>
      </c>
      <c r="AM19" s="24" t="s">
        <v>17</v>
      </c>
      <c r="AN19" s="24" t="s">
        <v>18</v>
      </c>
      <c r="AO19" s="24" t="s">
        <v>19</v>
      </c>
      <c r="AQ19" s="9"/>
    </row>
    <row r="20" spans="1:79" s="16" customFormat="1" x14ac:dyDescent="0.25">
      <c r="A20" s="56"/>
      <c r="B20" s="57"/>
      <c r="C20" s="61">
        <f>$C17+$C10-$AS17-$AW17-$BA17-$BE17</f>
        <v>0</v>
      </c>
      <c r="D20" s="61"/>
      <c r="E20" s="61">
        <f>$E17+$E10-$AT17-$AX17-$BF17</f>
        <v>0</v>
      </c>
      <c r="F20" s="61"/>
      <c r="G20" s="61">
        <f>$G17+$G10-$AU17-$AY17-$BC17-$BG17</f>
        <v>0</v>
      </c>
      <c r="H20" s="61"/>
      <c r="I20" s="61">
        <f>$I17+$I10-$AV17-$AZ17-$BD17-$BH17</f>
        <v>88</v>
      </c>
      <c r="J20" s="61"/>
      <c r="K20" s="15"/>
      <c r="L20" s="61">
        <f>$L17+$L10-$BK17</f>
        <v>2</v>
      </c>
      <c r="M20" s="61"/>
      <c r="N20" s="61"/>
      <c r="O20" s="61"/>
      <c r="P20" s="61"/>
      <c r="Q20" s="61">
        <f>$Q17+$Q10-$BJ17</f>
        <v>2</v>
      </c>
      <c r="R20" s="61"/>
      <c r="S20" s="61"/>
      <c r="T20" s="61"/>
      <c r="U20" s="61"/>
      <c r="V20" s="61">
        <f>$V17+$V10-$BL17-$BN17</f>
        <v>4</v>
      </c>
      <c r="W20" s="61"/>
      <c r="X20" s="61"/>
      <c r="Y20" s="61"/>
      <c r="Z20" s="61"/>
      <c r="AA20" s="61">
        <f>$AA17+$AA10-$BI17-$BQ17-$BR17</f>
        <v>14</v>
      </c>
      <c r="AB20" s="61"/>
      <c r="AC20" s="61"/>
      <c r="AD20" s="61"/>
      <c r="AE20" s="61"/>
      <c r="AF20" s="15"/>
      <c r="AG20" s="32">
        <f>$AG17+$AG10-$BT17-$BX17</f>
        <v>0</v>
      </c>
      <c r="AH20" s="32">
        <f>$AH17+$AH10-$BO17</f>
        <v>0</v>
      </c>
      <c r="AI20" s="32">
        <f>$AI17+$AI10-$BP17</f>
        <v>0</v>
      </c>
      <c r="AJ20" s="32">
        <f>$AJ17+$AJ10-$BV17-$BZ17</f>
        <v>0</v>
      </c>
      <c r="AK20" s="15">
        <f>$AK17+$AK10-$BU17-$BY17</f>
        <v>0</v>
      </c>
      <c r="AL20" s="32">
        <f>$AL17+$AL10-$BW17</f>
        <v>0</v>
      </c>
      <c r="AM20" s="32">
        <f>$AM17+$AM10-$CA17</f>
        <v>0</v>
      </c>
      <c r="AN20" s="15">
        <f>$BT16+$AN10</f>
        <v>0</v>
      </c>
      <c r="AO20" s="15">
        <f>$BX16+$AO10</f>
        <v>0</v>
      </c>
      <c r="AQ20" s="9"/>
    </row>
    <row r="21" spans="1:79" ht="6.75" customHeight="1" x14ac:dyDescent="0.25">
      <c r="A21" s="26"/>
      <c r="B21" s="26"/>
      <c r="C21" s="27"/>
      <c r="D21" s="27"/>
      <c r="E21" s="27"/>
      <c r="F21" s="27"/>
      <c r="G21" s="27"/>
      <c r="H21" s="27"/>
      <c r="I21" s="27"/>
      <c r="J21" s="27"/>
      <c r="K21" s="28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8"/>
      <c r="AG21" s="27"/>
      <c r="AH21" s="27"/>
      <c r="AI21" s="27"/>
      <c r="AJ21" s="27"/>
      <c r="AK21" s="27"/>
      <c r="AL21" s="27"/>
      <c r="AM21" s="28"/>
      <c r="AN21" s="28"/>
      <c r="AO21" s="28"/>
    </row>
    <row r="22" spans="1:79" x14ac:dyDescent="0.25">
      <c r="A22" s="10"/>
      <c r="B22" s="10"/>
      <c r="C22" s="72" t="s">
        <v>0</v>
      </c>
      <c r="D22" s="74"/>
      <c r="E22" s="72" t="s">
        <v>1</v>
      </c>
      <c r="F22" s="74"/>
      <c r="G22" s="72" t="s">
        <v>2</v>
      </c>
      <c r="H22" s="74"/>
      <c r="I22" s="72" t="s">
        <v>3</v>
      </c>
      <c r="J22" s="74"/>
      <c r="K22" s="11"/>
      <c r="L22" s="72" t="s">
        <v>4</v>
      </c>
      <c r="M22" s="73"/>
      <c r="N22" s="73"/>
      <c r="O22" s="73"/>
      <c r="P22" s="74"/>
      <c r="Q22" s="72" t="s">
        <v>8</v>
      </c>
      <c r="R22" s="73"/>
      <c r="S22" s="73"/>
      <c r="T22" s="73"/>
      <c r="U22" s="74"/>
      <c r="V22" s="72" t="s">
        <v>9</v>
      </c>
      <c r="W22" s="73"/>
      <c r="X22" s="73"/>
      <c r="Y22" s="73"/>
      <c r="Z22" s="74"/>
      <c r="AA22" s="72" t="s">
        <v>10</v>
      </c>
      <c r="AB22" s="73"/>
      <c r="AC22" s="73"/>
      <c r="AD22" s="73"/>
      <c r="AE22" s="74"/>
      <c r="AF22" s="11"/>
      <c r="AG22" s="62" t="s">
        <v>7</v>
      </c>
      <c r="AH22" s="62" t="s">
        <v>8</v>
      </c>
      <c r="AI22" s="62" t="s">
        <v>4</v>
      </c>
      <c r="AJ22" s="62" t="s">
        <v>13</v>
      </c>
      <c r="AK22" s="62" t="s">
        <v>15</v>
      </c>
      <c r="AL22" s="62" t="s">
        <v>14</v>
      </c>
      <c r="AM22" s="75"/>
      <c r="AN22" s="76"/>
      <c r="AO22" s="8"/>
      <c r="AS22" s="41" t="s">
        <v>4</v>
      </c>
      <c r="AT22" s="41"/>
      <c r="AU22" s="41"/>
      <c r="AV22" s="41"/>
      <c r="AW22" s="41" t="s">
        <v>8</v>
      </c>
      <c r="AX22" s="41"/>
      <c r="AY22" s="41"/>
      <c r="AZ22" s="41"/>
      <c r="BA22" s="41" t="s">
        <v>9</v>
      </c>
      <c r="BB22" s="41"/>
      <c r="BC22" s="41"/>
      <c r="BD22" s="41"/>
      <c r="BE22" s="41" t="s">
        <v>10</v>
      </c>
      <c r="BF22" s="41"/>
      <c r="BG22" s="41"/>
      <c r="BH22" s="41"/>
      <c r="BI22" s="9" t="s">
        <v>7</v>
      </c>
      <c r="BJ22" s="9" t="s">
        <v>8</v>
      </c>
      <c r="BK22" s="9" t="s">
        <v>4</v>
      </c>
      <c r="BL22" s="9" t="s">
        <v>13</v>
      </c>
      <c r="BM22" s="9" t="s">
        <v>15</v>
      </c>
      <c r="BN22" s="9" t="s">
        <v>14</v>
      </c>
      <c r="BO22" s="41" t="s">
        <v>32</v>
      </c>
      <c r="BP22" s="41"/>
      <c r="BQ22" s="9" t="s">
        <v>25</v>
      </c>
      <c r="BR22" s="41" t="s">
        <v>27</v>
      </c>
      <c r="BS22" s="41"/>
      <c r="BT22" s="41" t="s">
        <v>18</v>
      </c>
      <c r="BU22" s="41"/>
      <c r="BV22" s="41"/>
      <c r="BW22" s="41"/>
      <c r="BX22" s="41" t="s">
        <v>19</v>
      </c>
      <c r="BY22" s="41"/>
      <c r="BZ22" s="41"/>
      <c r="CA22" s="41"/>
    </row>
    <row r="23" spans="1:79" x14ac:dyDescent="0.25">
      <c r="A23" s="10"/>
      <c r="B23" s="10"/>
      <c r="C23" s="12" t="s">
        <v>11</v>
      </c>
      <c r="D23" s="12" t="s">
        <v>12</v>
      </c>
      <c r="E23" s="12" t="s">
        <v>11</v>
      </c>
      <c r="F23" s="12" t="s">
        <v>12</v>
      </c>
      <c r="G23" s="12" t="s">
        <v>11</v>
      </c>
      <c r="H23" s="12" t="s">
        <v>12</v>
      </c>
      <c r="I23" s="13" t="s">
        <v>11</v>
      </c>
      <c r="J23" s="13" t="s">
        <v>12</v>
      </c>
      <c r="K23" s="11"/>
      <c r="L23" s="12" t="s">
        <v>6</v>
      </c>
      <c r="M23" s="12" t="s">
        <v>0</v>
      </c>
      <c r="N23" s="12" t="s">
        <v>1</v>
      </c>
      <c r="O23" s="12" t="s">
        <v>2</v>
      </c>
      <c r="P23" s="12" t="s">
        <v>3</v>
      </c>
      <c r="Q23" s="12" t="s">
        <v>6</v>
      </c>
      <c r="R23" s="12" t="s">
        <v>0</v>
      </c>
      <c r="S23" s="12" t="s">
        <v>1</v>
      </c>
      <c r="T23" s="12" t="s">
        <v>2</v>
      </c>
      <c r="U23" s="12" t="s">
        <v>3</v>
      </c>
      <c r="V23" s="12" t="s">
        <v>6</v>
      </c>
      <c r="W23" s="12" t="s">
        <v>0</v>
      </c>
      <c r="X23" s="12" t="s">
        <v>1</v>
      </c>
      <c r="Y23" s="12" t="s">
        <v>2</v>
      </c>
      <c r="Z23" s="12" t="s">
        <v>3</v>
      </c>
      <c r="AA23" s="12" t="s">
        <v>6</v>
      </c>
      <c r="AB23" s="12" t="s">
        <v>0</v>
      </c>
      <c r="AC23" s="12" t="s">
        <v>1</v>
      </c>
      <c r="AD23" s="12" t="s">
        <v>2</v>
      </c>
      <c r="AE23" s="12" t="s">
        <v>3</v>
      </c>
      <c r="AF23" s="11"/>
      <c r="AG23" s="63"/>
      <c r="AH23" s="63"/>
      <c r="AI23" s="63"/>
      <c r="AJ23" s="63"/>
      <c r="AK23" s="63"/>
      <c r="AL23" s="63"/>
      <c r="AM23" s="75"/>
      <c r="AN23" s="76"/>
      <c r="AO23" s="8"/>
      <c r="AS23" s="9" t="s">
        <v>0</v>
      </c>
      <c r="AT23" s="9" t="s">
        <v>1</v>
      </c>
      <c r="AU23" s="9" t="s">
        <v>2</v>
      </c>
      <c r="AV23" s="9" t="s">
        <v>3</v>
      </c>
      <c r="AW23" s="9" t="s">
        <v>0</v>
      </c>
      <c r="AX23" s="9" t="s">
        <v>1</v>
      </c>
      <c r="AY23" s="9" t="s">
        <v>2</v>
      </c>
      <c r="AZ23" s="9" t="s">
        <v>3</v>
      </c>
      <c r="BA23" s="9" t="s">
        <v>0</v>
      </c>
      <c r="BB23" s="9" t="s">
        <v>1</v>
      </c>
      <c r="BC23" s="9" t="s">
        <v>2</v>
      </c>
      <c r="BD23" s="9" t="s">
        <v>3</v>
      </c>
      <c r="BE23" s="9" t="s">
        <v>0</v>
      </c>
      <c r="BF23" s="9" t="s">
        <v>1</v>
      </c>
      <c r="BG23" s="9" t="s">
        <v>2</v>
      </c>
      <c r="BH23" s="9" t="s">
        <v>3</v>
      </c>
      <c r="BI23" s="9" t="s">
        <v>10</v>
      </c>
      <c r="BJ23" s="9" t="s">
        <v>8</v>
      </c>
      <c r="BK23" s="9" t="s">
        <v>4</v>
      </c>
      <c r="BL23" s="9" t="s">
        <v>9</v>
      </c>
      <c r="BM23" s="9" t="s">
        <v>10</v>
      </c>
      <c r="BN23" s="9" t="s">
        <v>9</v>
      </c>
      <c r="BO23" s="9" t="s">
        <v>8</v>
      </c>
      <c r="BP23" s="9" t="s">
        <v>4</v>
      </c>
      <c r="BQ23" s="9" t="s">
        <v>15</v>
      </c>
      <c r="BR23" s="9" t="s">
        <v>15</v>
      </c>
      <c r="BS23" s="9" t="s">
        <v>9</v>
      </c>
      <c r="BT23" s="9" t="s">
        <v>7</v>
      </c>
      <c r="BU23" s="9" t="s">
        <v>32</v>
      </c>
      <c r="BV23" s="9" t="s">
        <v>13</v>
      </c>
      <c r="BW23" s="9" t="s">
        <v>25</v>
      </c>
      <c r="BX23" s="9" t="s">
        <v>7</v>
      </c>
      <c r="BY23" s="9" t="s">
        <v>32</v>
      </c>
      <c r="BZ23" s="9" t="s">
        <v>13</v>
      </c>
      <c r="CA23" s="9" t="s">
        <v>27</v>
      </c>
    </row>
    <row r="24" spans="1:79" x14ac:dyDescent="0.25">
      <c r="A24" s="62">
        <f>$A14+1</f>
        <v>3</v>
      </c>
      <c r="B24" s="14" t="s">
        <v>5</v>
      </c>
      <c r="C24" s="29"/>
      <c r="D24" s="29"/>
      <c r="E24" s="29"/>
      <c r="F24" s="29"/>
      <c r="G24" s="29"/>
      <c r="H24" s="29"/>
      <c r="I24" s="15"/>
      <c r="J24" s="15"/>
      <c r="K24" s="30"/>
      <c r="L24" s="64"/>
      <c r="M24" s="66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30"/>
      <c r="AG24" s="64">
        <v>3</v>
      </c>
      <c r="AH24" s="64">
        <v>1</v>
      </c>
      <c r="AI24" s="64">
        <v>1</v>
      </c>
      <c r="AJ24" s="64">
        <v>1</v>
      </c>
      <c r="AK24" s="64">
        <v>4</v>
      </c>
      <c r="AL24" s="64">
        <v>1</v>
      </c>
      <c r="AM24" s="75"/>
      <c r="AN24" s="76"/>
      <c r="AO24" s="10"/>
      <c r="AR24" s="9" t="s">
        <v>38</v>
      </c>
      <c r="AS24" s="41">
        <f>FLOOR(MIN($M24/'Conversion Cheatsheet'!$B$8,$N24/'Conversion Cheatsheet'!$C$8,$O24/'Conversion Cheatsheet'!$D$8),1)*IF(ISBLANK($L24),2,1)</f>
        <v>0</v>
      </c>
      <c r="AT24" s="41"/>
      <c r="AU24" s="41"/>
      <c r="AV24" s="9">
        <f>FLOOR($P24/'Conversion Cheatsheet'!$E$8,1)*IF(ISBLANK($L24),2,1)</f>
        <v>0</v>
      </c>
      <c r="AW24" s="41">
        <f>FLOOR(MIN($R24/'Conversion Cheatsheet'!$B$9,$S24/'Conversion Cheatsheet'!$C$9,$T24/'Conversion Cheatsheet'!$D$9),1)*IF(ISBLANK($Q24),2,1)</f>
        <v>0</v>
      </c>
      <c r="AX24" s="41"/>
      <c r="AY24" s="41"/>
      <c r="AZ24" s="9">
        <f>FLOOR($U24/'Conversion Cheatsheet'!$E$9,1)*IF(ISBLANK($Q24),2,1)</f>
        <v>0</v>
      </c>
      <c r="BA24" s="41">
        <f>FLOOR(MIN($W24/'Conversion Cheatsheet'!$B$10,$Y24/'Conversion Cheatsheet'!$D$10),1)*IF(ISBLANK($V24),2,1)</f>
        <v>0</v>
      </c>
      <c r="BB24" s="41"/>
      <c r="BC24" s="41"/>
      <c r="BD24" s="9">
        <f>FLOOR($Z24/'Conversion Cheatsheet'!$E$9,1)*IF(ISBLANK($V24),2,1)</f>
        <v>0</v>
      </c>
      <c r="BE24" s="41">
        <f>FLOOR(MIN($AB24/'Conversion Cheatsheet'!$B$11,$AC24/'Conversion Cheatsheet'!$C$11,$AD24/'Conversion Cheatsheet'!$D$11),1)*IF(ISBLANK($AA24),2,1)</f>
        <v>0</v>
      </c>
      <c r="BF24" s="41"/>
      <c r="BG24" s="41"/>
      <c r="BH24" s="9">
        <f>FLOOR($AE24/'Conversion Cheatsheet'!$E$11,1)*IF(ISBLANK($AA24),2,1)</f>
        <v>0</v>
      </c>
      <c r="BI24" s="9">
        <f>$AG24</f>
        <v>3</v>
      </c>
      <c r="BJ24" s="9">
        <f>IF(OR($AH24=0,ISBLANK($AH24)),0,1)</f>
        <v>1</v>
      </c>
      <c r="BK24" s="9">
        <f>IF(OR($AI24=0,ISBLANK($AI24)),0,1)</f>
        <v>1</v>
      </c>
      <c r="BL24" s="9">
        <f>IF(OR($AJ24=0,ISBLANK($AJ24)),0,1)</f>
        <v>1</v>
      </c>
      <c r="BM24" s="9">
        <f>$AK24</f>
        <v>4</v>
      </c>
      <c r="BN24" s="9">
        <f>IF(OR($AL24=0,ISBLANK($AL24)),0,1)</f>
        <v>1</v>
      </c>
      <c r="BO24" s="41">
        <f>IF(AND($AH24+$AH20&gt;0,$AI24+$AI20&gt;0),1,0)</f>
        <v>1</v>
      </c>
      <c r="BP24" s="41"/>
      <c r="BQ24" s="9">
        <f>IF(OR(AND(AK24&gt;='Conversion Cheatsheet'!$B$14,AK24&lt;'Conversion Cheatsheet'!$B$15),AND(AK24='Conversion Cheatsheet'!$B$15,AL24&lt;&gt;'Conversion Cheatsheet'!$C$15)),1,0)</f>
        <v>0</v>
      </c>
      <c r="BR24" s="41">
        <f>IF(AND(AK24='Conversion Cheatsheet'!$B$15,$BN26=1),1,0)</f>
        <v>1</v>
      </c>
      <c r="BS24" s="41">
        <f>IF(AND(AM24&gt;='Conversion Cheatsheet'!$B$14,$BN26&lt;1),1,0)</f>
        <v>0</v>
      </c>
      <c r="BT24" s="41">
        <f>IF(AND($AG27+$AG20&gt;='Conversion Cheatsheet'!$B$18,AK27+AK20&gt;='Conversion Cheatsheet'!$C$18,AJ27+AJ20&gt;='Conversion Cheatsheet'!$E$18,AL27+AL20&gt;='Conversion Cheatsheet'!$G$18),1,0)</f>
        <v>0</v>
      </c>
      <c r="BU24" s="41"/>
      <c r="BV24" s="41"/>
      <c r="BW24" s="41"/>
      <c r="BX24" s="41">
        <f>IF(AND($AG27+AG20&gt;='Conversion Cheatsheet'!$B$19,$AJ27+AJ20&gt;='Conversion Cheatsheet'!$C$19,$AK27+AK20&gt;='Conversion Cheatsheet'!$E$19,$AM27+AM20&gt;='Conversion Cheatsheet'!$H$19),1,0)</f>
        <v>1</v>
      </c>
      <c r="BY24" s="41"/>
      <c r="BZ24" s="41"/>
      <c r="CA24" s="41"/>
    </row>
    <row r="25" spans="1:79" x14ac:dyDescent="0.25">
      <c r="A25" s="63"/>
      <c r="B25" s="14" t="s">
        <v>6</v>
      </c>
      <c r="C25" s="29"/>
      <c r="D25" s="29"/>
      <c r="E25" s="29"/>
      <c r="F25" s="29"/>
      <c r="G25" s="29"/>
      <c r="H25" s="29"/>
      <c r="I25" s="31"/>
      <c r="J25" s="31"/>
      <c r="K25" s="30"/>
      <c r="L25" s="65"/>
      <c r="M25" s="67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30"/>
      <c r="AG25" s="65"/>
      <c r="AH25" s="65"/>
      <c r="AI25" s="65"/>
      <c r="AJ25" s="65"/>
      <c r="AK25" s="65"/>
      <c r="AL25" s="65"/>
      <c r="AM25" s="77"/>
      <c r="AN25" s="52"/>
      <c r="AO25" s="10"/>
      <c r="AR25" s="9" t="s">
        <v>39</v>
      </c>
      <c r="AS25" s="16">
        <f>$C27+$C20</f>
        <v>0</v>
      </c>
      <c r="AT25" s="16">
        <f>$E27+$E20</f>
        <v>0</v>
      </c>
      <c r="AU25" s="16">
        <f>$G27+$G20</f>
        <v>0</v>
      </c>
      <c r="AV25" s="16">
        <f>$I27+$I20</f>
        <v>88</v>
      </c>
      <c r="AW25" s="16">
        <f>$C27+$C20-$AS27</f>
        <v>0</v>
      </c>
      <c r="AX25" s="16">
        <f>$E27+$E20-$AT27</f>
        <v>0</v>
      </c>
      <c r="AY25" s="16">
        <f>$G27+$E20-$AU27</f>
        <v>0</v>
      </c>
      <c r="AZ25" s="16">
        <f>$I27+$I20-$AV27</f>
        <v>88</v>
      </c>
      <c r="BA25" s="16">
        <f>$C27+$C20-$AS27-$AW27</f>
        <v>0</v>
      </c>
      <c r="BB25" s="16">
        <f>$E27+$E20-$AT27-$AX27</f>
        <v>0</v>
      </c>
      <c r="BC25" s="16">
        <f>$G27+$G20-$AU27-$AY27</f>
        <v>0</v>
      </c>
      <c r="BD25" s="16">
        <f>$I27+$I20-$AV27-$AZ27</f>
        <v>88</v>
      </c>
      <c r="BE25" s="16">
        <f>$C27+$C20-$AS27-$AW27-$BA27</f>
        <v>0</v>
      </c>
      <c r="BF25" s="16">
        <f>$E27+$E20-$AT27-$AX27-$BB27</f>
        <v>0</v>
      </c>
      <c r="BG25" s="16">
        <f>$G27+$G20-$AU27-$AY27-$BC27</f>
        <v>0</v>
      </c>
      <c r="BH25" s="16">
        <f>$I27+$I20-$AV27-$AZ27-$BD27</f>
        <v>88</v>
      </c>
      <c r="BI25" s="9">
        <f>$AA20+$AA27</f>
        <v>14</v>
      </c>
      <c r="BJ25" s="9">
        <f>$Q27+$Q20</f>
        <v>2</v>
      </c>
      <c r="BK25" s="9">
        <f>$L27+$L20</f>
        <v>2</v>
      </c>
      <c r="BL25" s="9">
        <f>$V27+$V20</f>
        <v>4</v>
      </c>
      <c r="BM25" s="16">
        <f>$AA27+$AA20-$BI27</f>
        <v>11</v>
      </c>
      <c r="BN25" s="9">
        <f>$V27+$V20-$BL27</f>
        <v>3</v>
      </c>
      <c r="BO25" s="9">
        <f>$AH27+$AH20</f>
        <v>1</v>
      </c>
      <c r="BP25" s="9">
        <f>$AI27+$AI20</f>
        <v>1</v>
      </c>
      <c r="BQ25" s="9">
        <f>BM26</f>
        <v>4</v>
      </c>
      <c r="BR25" s="9">
        <f>BM26</f>
        <v>4</v>
      </c>
      <c r="BS25" s="9">
        <f>BN26</f>
        <v>1</v>
      </c>
      <c r="BT25" s="9">
        <f>$AG20+$BI26</f>
        <v>3</v>
      </c>
      <c r="BU25" s="9">
        <f>$BO26+$AK20</f>
        <v>1</v>
      </c>
      <c r="BV25" s="9">
        <f>$BL26+$AJ20</f>
        <v>1</v>
      </c>
      <c r="BW25" s="9">
        <f>$BQ26+$AM20</f>
        <v>0</v>
      </c>
      <c r="BX25" s="9">
        <f>$AG20+$BI26</f>
        <v>3</v>
      </c>
      <c r="BY25" s="9">
        <f>$BO26+$AK20</f>
        <v>1</v>
      </c>
      <c r="BZ25" s="9">
        <f>$BL26+$AJ20</f>
        <v>1</v>
      </c>
      <c r="CA25" s="9">
        <f>$BR26+$AO20</f>
        <v>1</v>
      </c>
    </row>
    <row r="26" spans="1:79" s="16" customFormat="1" x14ac:dyDescent="0.25">
      <c r="A26" s="48" t="s">
        <v>22</v>
      </c>
      <c r="B26" s="49"/>
      <c r="C26" s="42" t="s">
        <v>0</v>
      </c>
      <c r="D26" s="44"/>
      <c r="E26" s="42" t="s">
        <v>1</v>
      </c>
      <c r="F26" s="44"/>
      <c r="G26" s="42" t="s">
        <v>2</v>
      </c>
      <c r="H26" s="44"/>
      <c r="I26" s="42" t="s">
        <v>3</v>
      </c>
      <c r="J26" s="44"/>
      <c r="K26" s="17"/>
      <c r="L26" s="42" t="s">
        <v>4</v>
      </c>
      <c r="M26" s="43"/>
      <c r="N26" s="43"/>
      <c r="O26" s="43"/>
      <c r="P26" s="44"/>
      <c r="Q26" s="42" t="s">
        <v>8</v>
      </c>
      <c r="R26" s="43"/>
      <c r="S26" s="43"/>
      <c r="T26" s="43"/>
      <c r="U26" s="44"/>
      <c r="V26" s="42" t="s">
        <v>9</v>
      </c>
      <c r="W26" s="43"/>
      <c r="X26" s="43"/>
      <c r="Y26" s="43"/>
      <c r="Z26" s="44"/>
      <c r="AA26" s="42" t="s">
        <v>10</v>
      </c>
      <c r="AB26" s="43"/>
      <c r="AC26" s="43"/>
      <c r="AD26" s="43"/>
      <c r="AE26" s="44"/>
      <c r="AF26" s="17"/>
      <c r="AG26" s="18" t="s">
        <v>7</v>
      </c>
      <c r="AH26" s="18" t="s">
        <v>8</v>
      </c>
      <c r="AI26" s="18" t="s">
        <v>4</v>
      </c>
      <c r="AJ26" s="18" t="s">
        <v>13</v>
      </c>
      <c r="AK26" s="19" t="s">
        <v>32</v>
      </c>
      <c r="AL26" s="18" t="s">
        <v>16</v>
      </c>
      <c r="AM26" s="18" t="s">
        <v>17</v>
      </c>
      <c r="AN26" s="18" t="s">
        <v>18</v>
      </c>
      <c r="AO26" s="18" t="s">
        <v>19</v>
      </c>
      <c r="AP26" s="10"/>
      <c r="AQ26" s="80" t="s">
        <v>70</v>
      </c>
      <c r="AR26" s="9" t="s">
        <v>40</v>
      </c>
      <c r="AS26" s="40">
        <f>MIN(AS24,FLOOR(MIN(AS25/'Conversion Cheatsheet'!$B$8,AT25/'Conversion Cheatsheet'!$C$8,AU25/'Conversion Cheatsheet'!$D$8),1))</f>
        <v>0</v>
      </c>
      <c r="AT26" s="40"/>
      <c r="AU26" s="40"/>
      <c r="AV26" s="16">
        <f>FLOOR(MIN(AV24*'Conversion Cheatsheet'!$E$8,AV25)/'Conversion Cheatsheet'!$E$8,1)</f>
        <v>0</v>
      </c>
      <c r="AW26" s="40">
        <f>MIN(AW24,FLOOR(MIN(AW25/'Conversion Cheatsheet'!$B$9,AX25/'Conversion Cheatsheet'!$C$9,AY25/'Conversion Cheatsheet'!$D$9),1))</f>
        <v>0</v>
      </c>
      <c r="AX26" s="40"/>
      <c r="AY26" s="40"/>
      <c r="AZ26" s="16">
        <f>FLOOR(MIN(AZ24*'Conversion Cheatsheet'!$E$9,AZ25)/'Conversion Cheatsheet'!$E$9,1)</f>
        <v>0</v>
      </c>
      <c r="BA26" s="40">
        <f>MIN(BA24,FLOOR(MIN(BA25/'Conversion Cheatsheet'!$B$10,BC25/'Conversion Cheatsheet'!$D$10),1))</f>
        <v>0</v>
      </c>
      <c r="BB26" s="40"/>
      <c r="BC26" s="40"/>
      <c r="BD26" s="16">
        <f>FLOOR(MIN(BD24*'Conversion Cheatsheet'!$E$10,BD25)/'Conversion Cheatsheet'!$E$10,1)</f>
        <v>0</v>
      </c>
      <c r="BE26" s="40">
        <f>MIN(BE24,FLOOR(MIN(BE25/'Conversion Cheatsheet'!$B$11,BF25/'Conversion Cheatsheet'!$C$11,BG25/'Conversion Cheatsheet'!$D$11),1))</f>
        <v>0</v>
      </c>
      <c r="BF26" s="40"/>
      <c r="BG26" s="40"/>
      <c r="BH26" s="16">
        <f>FLOOR(MIN(BH24*'Conversion Cheatsheet'!$E$11,BH25)/'Conversion Cheatsheet'!$E$11,1)</f>
        <v>0</v>
      </c>
      <c r="BI26" s="16">
        <f t="shared" ref="BI26:BN26" si="8">MIN(BI24,BI25)</f>
        <v>3</v>
      </c>
      <c r="BJ26" s="16">
        <f t="shared" si="8"/>
        <v>1</v>
      </c>
      <c r="BK26" s="16">
        <f t="shared" si="8"/>
        <v>1</v>
      </c>
      <c r="BL26" s="16">
        <f t="shared" si="8"/>
        <v>1</v>
      </c>
      <c r="BM26" s="16">
        <f t="shared" si="8"/>
        <v>4</v>
      </c>
      <c r="BN26" s="16">
        <f t="shared" si="8"/>
        <v>1</v>
      </c>
      <c r="BO26" s="41">
        <f>IF(AND($BO24&gt;0,$BO25&gt;0,$BP25&gt;0),1,0)</f>
        <v>1</v>
      </c>
      <c r="BP26" s="41"/>
      <c r="BQ26" s="16">
        <f>MIN(BQ24,BQ25)</f>
        <v>0</v>
      </c>
      <c r="BR26" s="40">
        <f>IF(AND(BR24&gt;0,BR25='Conversion Cheatsheet'!$B$15,BS25='Conversion Cheatsheet'!$C$15),1,0)</f>
        <v>1</v>
      </c>
      <c r="BS26" s="40"/>
      <c r="BT26" s="40">
        <f>BT24</f>
        <v>0</v>
      </c>
      <c r="BU26" s="40"/>
      <c r="BV26" s="40"/>
      <c r="BW26" s="40"/>
      <c r="BX26" s="40">
        <f>BX24</f>
        <v>1</v>
      </c>
      <c r="BY26" s="40"/>
      <c r="BZ26" s="40"/>
      <c r="CA26" s="40"/>
    </row>
    <row r="27" spans="1:79" s="16" customFormat="1" x14ac:dyDescent="0.25">
      <c r="A27" s="50"/>
      <c r="B27" s="51"/>
      <c r="C27" s="42">
        <f>'Conversion Cheatsheet'!$B$2*C25 + 'Conversion Cheatsheet'!$C$2*D25 + 'Conversion Cheatsheet'!$D$2*C24 + 'Conversion Cheatsheet'!$E$2*D24</f>
        <v>0</v>
      </c>
      <c r="D27" s="44"/>
      <c r="E27" s="42">
        <f>'Conversion Cheatsheet'!$B$3*E25 + 'Conversion Cheatsheet'!$C$3*F25 + 'Conversion Cheatsheet'!$D$3*E24 + 'Conversion Cheatsheet'!$E$3*F24</f>
        <v>0</v>
      </c>
      <c r="F27" s="44"/>
      <c r="G27" s="42">
        <f>'Conversion Cheatsheet'!$B$4*G25 + 'Conversion Cheatsheet'!$C$4*H25 + 'Conversion Cheatsheet'!$D$4*G24 + 'Conversion Cheatsheet'!$E$4*H24</f>
        <v>0</v>
      </c>
      <c r="H27" s="44"/>
      <c r="I27" s="42">
        <f>'Conversion Cheatsheet'!$B$5*I25 + 'Conversion Cheatsheet'!$D$5*J25</f>
        <v>0</v>
      </c>
      <c r="J27" s="44"/>
      <c r="K27" s="17"/>
      <c r="L27" s="42">
        <f>$AS26+$AV26</f>
        <v>0</v>
      </c>
      <c r="M27" s="43"/>
      <c r="N27" s="43"/>
      <c r="O27" s="43"/>
      <c r="P27" s="44"/>
      <c r="Q27" s="42">
        <f>$AW26+$AZ26</f>
        <v>0</v>
      </c>
      <c r="R27" s="43"/>
      <c r="S27" s="43"/>
      <c r="T27" s="43"/>
      <c r="U27" s="44"/>
      <c r="V27" s="42">
        <f>$BA26+$BD26</f>
        <v>0</v>
      </c>
      <c r="W27" s="43"/>
      <c r="X27" s="43"/>
      <c r="Y27" s="43"/>
      <c r="Z27" s="44"/>
      <c r="AA27" s="42">
        <f>$BE26+$BH26</f>
        <v>0</v>
      </c>
      <c r="AB27" s="43"/>
      <c r="AC27" s="43"/>
      <c r="AD27" s="43"/>
      <c r="AE27" s="44"/>
      <c r="AF27" s="17"/>
      <c r="AG27" s="18">
        <f>BI26</f>
        <v>3</v>
      </c>
      <c r="AH27" s="18">
        <f t="shared" ref="AH27" si="9">BJ26</f>
        <v>1</v>
      </c>
      <c r="AI27" s="18">
        <f t="shared" ref="AI27" si="10">BK26</f>
        <v>1</v>
      </c>
      <c r="AJ27" s="18">
        <f t="shared" ref="AJ27" si="11">BL26</f>
        <v>1</v>
      </c>
      <c r="AK27" s="18">
        <f>BO26</f>
        <v>1</v>
      </c>
      <c r="AL27" s="18">
        <f>BQ26</f>
        <v>0</v>
      </c>
      <c r="AM27" s="18">
        <f>BR26</f>
        <v>1</v>
      </c>
      <c r="AN27" s="17">
        <f>BT26</f>
        <v>0</v>
      </c>
      <c r="AO27" s="17">
        <f>BX26</f>
        <v>1</v>
      </c>
      <c r="AP27" s="17" t="s">
        <v>64</v>
      </c>
      <c r="AQ27" s="9">
        <v>1</v>
      </c>
      <c r="AR27" s="16" t="s">
        <v>44</v>
      </c>
      <c r="AS27" s="16">
        <f>'Conversion Cheatsheet'!$B$8*AS26</f>
        <v>0</v>
      </c>
      <c r="AT27" s="16">
        <f>'Conversion Cheatsheet'!$C$8*AS26</f>
        <v>0</v>
      </c>
      <c r="AU27" s="16">
        <f>'Conversion Cheatsheet'!$D$8*AS26</f>
        <v>0</v>
      </c>
      <c r="AV27" s="16">
        <f>AV26*'Conversion Cheatsheet'!$E$8</f>
        <v>0</v>
      </c>
      <c r="AW27" s="16">
        <f>'Conversion Cheatsheet'!$B$9*AW26</f>
        <v>0</v>
      </c>
      <c r="AX27" s="16">
        <f>'Conversion Cheatsheet'!$C$9*AW26</f>
        <v>0</v>
      </c>
      <c r="AY27" s="16">
        <f>'Conversion Cheatsheet'!$D$9*AW26</f>
        <v>0</v>
      </c>
      <c r="AZ27" s="16">
        <f>AZ26*'Conversion Cheatsheet'!$E$9</f>
        <v>0</v>
      </c>
      <c r="BA27" s="16">
        <f>'Conversion Cheatsheet'!$B$10*BA26</f>
        <v>0</v>
      </c>
      <c r="BB27" s="16">
        <f>'Conversion Cheatsheet'!$C$10*BA26</f>
        <v>0</v>
      </c>
      <c r="BC27" s="16">
        <f>'Conversion Cheatsheet'!$D$10*BA26</f>
        <v>0</v>
      </c>
      <c r="BD27" s="16">
        <f>BD26*'Conversion Cheatsheet'!$E$10</f>
        <v>0</v>
      </c>
      <c r="BE27" s="16">
        <f>'Conversion Cheatsheet'!$B$11*BE26</f>
        <v>0</v>
      </c>
      <c r="BF27" s="16">
        <f>'Conversion Cheatsheet'!$C$11*BE26</f>
        <v>0</v>
      </c>
      <c r="BG27" s="16">
        <f>'Conversion Cheatsheet'!$D$11*BE26</f>
        <v>0</v>
      </c>
      <c r="BH27" s="16">
        <f>BH26*'Conversion Cheatsheet'!$E$11</f>
        <v>0</v>
      </c>
      <c r="BI27" s="16">
        <f t="shared" ref="BI27:BN27" si="12">BI26</f>
        <v>3</v>
      </c>
      <c r="BJ27" s="16">
        <f t="shared" si="12"/>
        <v>1</v>
      </c>
      <c r="BK27" s="16">
        <f t="shared" si="12"/>
        <v>1</v>
      </c>
      <c r="BL27" s="16">
        <f t="shared" si="12"/>
        <v>1</v>
      </c>
      <c r="BM27" s="16">
        <f t="shared" si="12"/>
        <v>4</v>
      </c>
      <c r="BN27" s="16">
        <f t="shared" si="12"/>
        <v>1</v>
      </c>
      <c r="BO27" s="16">
        <f>BO26*BO25</f>
        <v>1</v>
      </c>
      <c r="BP27" s="16">
        <f>BO26*BP25</f>
        <v>1</v>
      </c>
      <c r="BQ27" s="16">
        <f>BQ26</f>
        <v>0</v>
      </c>
      <c r="BR27" s="16">
        <f>BR26*BR25</f>
        <v>4</v>
      </c>
      <c r="BS27" s="16">
        <f>BR26*BS25</f>
        <v>1</v>
      </c>
      <c r="BT27" s="16">
        <f>'Conversion Cheatsheet'!$B$18*$BT26</f>
        <v>0</v>
      </c>
      <c r="BU27" s="16">
        <f>'Conversion Cheatsheet'!$C$18*$BT26</f>
        <v>0</v>
      </c>
      <c r="BV27" s="16">
        <f>'Conversion Cheatsheet'!$E$18*$BT26</f>
        <v>0</v>
      </c>
      <c r="BW27" s="16">
        <f>'Conversion Cheatsheet'!$G$18*$BT26</f>
        <v>0</v>
      </c>
      <c r="BX27" s="16">
        <f>'Conversion Cheatsheet'!$B$19*$BX26</f>
        <v>3</v>
      </c>
      <c r="BY27" s="16">
        <f>'Conversion Cheatsheet'!$C$19*$BX26</f>
        <v>1</v>
      </c>
      <c r="BZ27" s="16">
        <f>'Conversion Cheatsheet'!$E$19*$BX26</f>
        <v>1</v>
      </c>
      <c r="CA27" s="16">
        <f>'Conversion Cheatsheet'!$H$19*$BX26</f>
        <v>1</v>
      </c>
    </row>
    <row r="28" spans="1:79" s="16" customFormat="1" x14ac:dyDescent="0.25">
      <c r="A28" s="70" t="s">
        <v>23</v>
      </c>
      <c r="B28" s="71"/>
      <c r="C28" s="45">
        <f>$C27*'Conversion Cheatsheet'!$K$2</f>
        <v>0</v>
      </c>
      <c r="D28" s="47"/>
      <c r="E28" s="45">
        <f>$E27*'Conversion Cheatsheet'!$K$3</f>
        <v>0</v>
      </c>
      <c r="F28" s="47"/>
      <c r="G28" s="45">
        <f>G27*'Conversion Cheatsheet'!$K$4</f>
        <v>0</v>
      </c>
      <c r="H28" s="47"/>
      <c r="I28" s="45">
        <f>I27*'Conversion Cheatsheet'!$K$5</f>
        <v>0</v>
      </c>
      <c r="J28" s="47"/>
      <c r="K28" s="20"/>
      <c r="L28" s="45">
        <f>$L27*'Conversion Cheatsheet'!$K$7</f>
        <v>0</v>
      </c>
      <c r="M28" s="46"/>
      <c r="N28" s="46"/>
      <c r="O28" s="46"/>
      <c r="P28" s="47"/>
      <c r="Q28" s="45">
        <f>$Q27*'Conversion Cheatsheet'!$K$8</f>
        <v>0</v>
      </c>
      <c r="R28" s="46"/>
      <c r="S28" s="46"/>
      <c r="T28" s="46"/>
      <c r="U28" s="47"/>
      <c r="V28" s="45">
        <f>$V27*'Conversion Cheatsheet'!$K$9</f>
        <v>0</v>
      </c>
      <c r="W28" s="46"/>
      <c r="X28" s="46"/>
      <c r="Y28" s="46"/>
      <c r="Z28" s="47"/>
      <c r="AA28" s="45">
        <f>$AA27*'Conversion Cheatsheet'!$K$10</f>
        <v>0</v>
      </c>
      <c r="AB28" s="46"/>
      <c r="AC28" s="46"/>
      <c r="AD28" s="46"/>
      <c r="AE28" s="47"/>
      <c r="AF28" s="20"/>
      <c r="AG28" s="21">
        <f>AG27*'Conversion Cheatsheet'!$K$12</f>
        <v>270</v>
      </c>
      <c r="AH28" s="21">
        <f>AH27*'Conversion Cheatsheet'!$K$13</f>
        <v>90</v>
      </c>
      <c r="AI28" s="21">
        <f>AI27*'Conversion Cheatsheet'!$K$14</f>
        <v>120</v>
      </c>
      <c r="AJ28" s="21">
        <f>AJ27*'Conversion Cheatsheet'!$K$15</f>
        <v>60</v>
      </c>
      <c r="AK28" s="21">
        <f>AK27*'Conversion Cheatsheet'!$K$16</f>
        <v>0</v>
      </c>
      <c r="AL28" s="21">
        <f>AL27*'Conversion Cheatsheet'!$K$17</f>
        <v>0</v>
      </c>
      <c r="AM28" s="21">
        <f>AM27*'Conversion Cheatsheet'!$K$18</f>
        <v>420</v>
      </c>
      <c r="AN28" s="21">
        <f>AN27*'Conversion Cheatsheet'!$K$20</f>
        <v>0</v>
      </c>
      <c r="AO28" s="21">
        <f>AO27*'Conversion Cheatsheet'!$K$21</f>
        <v>1024</v>
      </c>
      <c r="AP28" s="20">
        <f>SUM(C28:AO28)</f>
        <v>1984</v>
      </c>
      <c r="AQ28" s="9"/>
      <c r="AS28" s="40"/>
      <c r="AT28" s="40"/>
      <c r="AU28" s="40"/>
    </row>
    <row r="29" spans="1:79" s="16" customFormat="1" x14ac:dyDescent="0.25">
      <c r="A29" s="54" t="s">
        <v>21</v>
      </c>
      <c r="B29" s="55"/>
      <c r="C29" s="68" t="s">
        <v>0</v>
      </c>
      <c r="D29" s="69"/>
      <c r="E29" s="58" t="s">
        <v>1</v>
      </c>
      <c r="F29" s="60"/>
      <c r="G29" s="58" t="s">
        <v>2</v>
      </c>
      <c r="H29" s="60"/>
      <c r="I29" s="58" t="s">
        <v>3</v>
      </c>
      <c r="J29" s="60"/>
      <c r="K29" s="23"/>
      <c r="L29" s="58" t="s">
        <v>4</v>
      </c>
      <c r="M29" s="59"/>
      <c r="N29" s="59"/>
      <c r="O29" s="59"/>
      <c r="P29" s="60"/>
      <c r="Q29" s="58" t="s">
        <v>8</v>
      </c>
      <c r="R29" s="59"/>
      <c r="S29" s="59"/>
      <c r="T29" s="59"/>
      <c r="U29" s="60"/>
      <c r="V29" s="58" t="s">
        <v>9</v>
      </c>
      <c r="W29" s="59"/>
      <c r="X29" s="59"/>
      <c r="Y29" s="59"/>
      <c r="Z29" s="60"/>
      <c r="AA29" s="58" t="s">
        <v>10</v>
      </c>
      <c r="AB29" s="59"/>
      <c r="AC29" s="59"/>
      <c r="AD29" s="59"/>
      <c r="AE29" s="60"/>
      <c r="AF29" s="23"/>
      <c r="AG29" s="24" t="s">
        <v>7</v>
      </c>
      <c r="AH29" s="24" t="s">
        <v>8</v>
      </c>
      <c r="AI29" s="24" t="s">
        <v>4</v>
      </c>
      <c r="AJ29" s="24" t="s">
        <v>13</v>
      </c>
      <c r="AK29" s="15" t="s">
        <v>32</v>
      </c>
      <c r="AL29" s="24" t="s">
        <v>16</v>
      </c>
      <c r="AM29" s="24" t="s">
        <v>17</v>
      </c>
      <c r="AN29" s="24" t="s">
        <v>18</v>
      </c>
      <c r="AO29" s="24" t="s">
        <v>19</v>
      </c>
      <c r="AQ29" s="9"/>
    </row>
    <row r="30" spans="1:79" s="16" customFormat="1" x14ac:dyDescent="0.25">
      <c r="A30" s="56"/>
      <c r="B30" s="57"/>
      <c r="C30" s="61">
        <f>$C27+$C20-$AS27-$AW27-$BA27-$BE27</f>
        <v>0</v>
      </c>
      <c r="D30" s="61"/>
      <c r="E30" s="61">
        <f>$E27+$E20-$AT27-$AX27-$BF27</f>
        <v>0</v>
      </c>
      <c r="F30" s="61"/>
      <c r="G30" s="61">
        <f>$G27+$G20-$AU27-$AY27-$BC27-$BG27</f>
        <v>0</v>
      </c>
      <c r="H30" s="61"/>
      <c r="I30" s="61">
        <f>$I27+$I20-$AV27-$AZ27-$BD27-$BH27</f>
        <v>88</v>
      </c>
      <c r="J30" s="61"/>
      <c r="K30" s="15"/>
      <c r="L30" s="61">
        <f>$L27+$L20-$BK27</f>
        <v>1</v>
      </c>
      <c r="M30" s="61"/>
      <c r="N30" s="61"/>
      <c r="O30" s="61"/>
      <c r="P30" s="61"/>
      <c r="Q30" s="61">
        <f>$Q27+$Q20-$BJ27</f>
        <v>1</v>
      </c>
      <c r="R30" s="61"/>
      <c r="S30" s="61"/>
      <c r="T30" s="61"/>
      <c r="U30" s="61"/>
      <c r="V30" s="61">
        <f>$V27+$V20-$BL27-$BN27</f>
        <v>2</v>
      </c>
      <c r="W30" s="61"/>
      <c r="X30" s="61"/>
      <c r="Y30" s="61"/>
      <c r="Z30" s="61"/>
      <c r="AA30" s="61">
        <f>$AA27+$AA20-$BI27-$BQ27-$BR27</f>
        <v>7</v>
      </c>
      <c r="AB30" s="61"/>
      <c r="AC30" s="61"/>
      <c r="AD30" s="61"/>
      <c r="AE30" s="61"/>
      <c r="AF30" s="15"/>
      <c r="AG30" s="32">
        <f>$AG27+$AG20-$BT27-$BX27</f>
        <v>0</v>
      </c>
      <c r="AH30" s="32">
        <f>$AH27+$AH20-$BO27</f>
        <v>0</v>
      </c>
      <c r="AI30" s="32">
        <f>$AI27+$AI20-$BP27</f>
        <v>0</v>
      </c>
      <c r="AJ30" s="32">
        <f>$AJ27+$AJ20-$BV27-$BZ27</f>
        <v>0</v>
      </c>
      <c r="AK30" s="15">
        <f>$AK27+$AK20-$BU27-$BY27</f>
        <v>0</v>
      </c>
      <c r="AL30" s="32">
        <f>$AL27+$AL20-$BW27</f>
        <v>0</v>
      </c>
      <c r="AM30" s="32">
        <f>$AM27+$AM20-$CA27</f>
        <v>0</v>
      </c>
      <c r="AN30" s="15">
        <f>$BT26+$AN20</f>
        <v>0</v>
      </c>
      <c r="AO30" s="15">
        <f>$BX26+$AO20</f>
        <v>1</v>
      </c>
      <c r="AQ30" s="9"/>
    </row>
    <row r="31" spans="1:79" ht="6.75" customHeight="1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8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7"/>
      <c r="AH31" s="27"/>
      <c r="AI31" s="27"/>
      <c r="AJ31" s="27"/>
      <c r="AK31" s="27"/>
      <c r="AL31" s="27"/>
      <c r="AM31" s="28"/>
      <c r="AN31" s="28"/>
      <c r="AO31" s="28"/>
    </row>
    <row r="32" spans="1:79" x14ac:dyDescent="0.25">
      <c r="A32" s="10">
        <v>1</v>
      </c>
      <c r="B32" s="10"/>
      <c r="C32" s="72" t="s">
        <v>0</v>
      </c>
      <c r="D32" s="74"/>
      <c r="E32" s="72" t="s">
        <v>1</v>
      </c>
      <c r="F32" s="74"/>
      <c r="G32" s="72" t="s">
        <v>2</v>
      </c>
      <c r="H32" s="74"/>
      <c r="I32" s="72" t="s">
        <v>3</v>
      </c>
      <c r="J32" s="74"/>
      <c r="K32" s="11"/>
      <c r="L32" s="72" t="s">
        <v>4</v>
      </c>
      <c r="M32" s="73"/>
      <c r="N32" s="73"/>
      <c r="O32" s="73"/>
      <c r="P32" s="74"/>
      <c r="Q32" s="72" t="s">
        <v>8</v>
      </c>
      <c r="R32" s="73"/>
      <c r="S32" s="73"/>
      <c r="T32" s="73"/>
      <c r="U32" s="74"/>
      <c r="V32" s="72" t="s">
        <v>9</v>
      </c>
      <c r="W32" s="73"/>
      <c r="X32" s="73"/>
      <c r="Y32" s="73"/>
      <c r="Z32" s="74"/>
      <c r="AA32" s="72" t="s">
        <v>10</v>
      </c>
      <c r="AB32" s="73"/>
      <c r="AC32" s="73"/>
      <c r="AD32" s="73"/>
      <c r="AE32" s="74"/>
      <c r="AF32" s="11"/>
      <c r="AG32" s="62" t="s">
        <v>7</v>
      </c>
      <c r="AH32" s="62" t="s">
        <v>8</v>
      </c>
      <c r="AI32" s="62" t="s">
        <v>4</v>
      </c>
      <c r="AJ32" s="62" t="s">
        <v>13</v>
      </c>
      <c r="AK32" s="62" t="s">
        <v>15</v>
      </c>
      <c r="AL32" s="62" t="s">
        <v>14</v>
      </c>
      <c r="AM32" s="75"/>
      <c r="AN32" s="76"/>
      <c r="AO32" s="8"/>
      <c r="AS32" s="41" t="s">
        <v>4</v>
      </c>
      <c r="AT32" s="41"/>
      <c r="AU32" s="41"/>
      <c r="AV32" s="41"/>
      <c r="AW32" s="41" t="s">
        <v>8</v>
      </c>
      <c r="AX32" s="41"/>
      <c r="AY32" s="41"/>
      <c r="AZ32" s="41"/>
      <c r="BA32" s="41" t="s">
        <v>9</v>
      </c>
      <c r="BB32" s="41"/>
      <c r="BC32" s="41"/>
      <c r="BD32" s="41"/>
      <c r="BE32" s="41" t="s">
        <v>10</v>
      </c>
      <c r="BF32" s="41"/>
      <c r="BG32" s="41"/>
      <c r="BH32" s="41"/>
      <c r="BI32" s="9" t="s">
        <v>7</v>
      </c>
      <c r="BJ32" s="9" t="s">
        <v>8</v>
      </c>
      <c r="BK32" s="9" t="s">
        <v>4</v>
      </c>
      <c r="BL32" s="9" t="s">
        <v>13</v>
      </c>
      <c r="BM32" s="9" t="s">
        <v>15</v>
      </c>
      <c r="BN32" s="9" t="s">
        <v>14</v>
      </c>
      <c r="BO32" s="41" t="s">
        <v>32</v>
      </c>
      <c r="BP32" s="41"/>
      <c r="BQ32" s="9" t="s">
        <v>25</v>
      </c>
      <c r="BR32" s="41" t="s">
        <v>27</v>
      </c>
      <c r="BS32" s="41"/>
      <c r="BT32" s="41" t="s">
        <v>18</v>
      </c>
      <c r="BU32" s="41"/>
      <c r="BV32" s="41"/>
      <c r="BW32" s="41"/>
      <c r="BX32" s="41" t="s">
        <v>19</v>
      </c>
      <c r="BY32" s="41"/>
      <c r="BZ32" s="41"/>
      <c r="CA32" s="41"/>
    </row>
    <row r="33" spans="1:79" x14ac:dyDescent="0.25">
      <c r="A33" s="10"/>
      <c r="B33" s="10"/>
      <c r="C33" s="12" t="s">
        <v>11</v>
      </c>
      <c r="D33" s="12" t="s">
        <v>12</v>
      </c>
      <c r="E33" s="12" t="s">
        <v>11</v>
      </c>
      <c r="F33" s="12" t="s">
        <v>12</v>
      </c>
      <c r="G33" s="12" t="s">
        <v>11</v>
      </c>
      <c r="H33" s="12" t="s">
        <v>12</v>
      </c>
      <c r="I33" s="13" t="s">
        <v>11</v>
      </c>
      <c r="J33" s="13" t="s">
        <v>12</v>
      </c>
      <c r="K33" s="11"/>
      <c r="L33" s="12" t="s">
        <v>6</v>
      </c>
      <c r="M33" s="12" t="s">
        <v>0</v>
      </c>
      <c r="N33" s="12" t="s">
        <v>1</v>
      </c>
      <c r="O33" s="12" t="s">
        <v>2</v>
      </c>
      <c r="P33" s="12" t="s">
        <v>3</v>
      </c>
      <c r="Q33" s="12" t="s">
        <v>6</v>
      </c>
      <c r="R33" s="12" t="s">
        <v>0</v>
      </c>
      <c r="S33" s="12" t="s">
        <v>1</v>
      </c>
      <c r="T33" s="12" t="s">
        <v>2</v>
      </c>
      <c r="U33" s="12" t="s">
        <v>3</v>
      </c>
      <c r="V33" s="12" t="s">
        <v>6</v>
      </c>
      <c r="W33" s="12" t="s">
        <v>0</v>
      </c>
      <c r="X33" s="12" t="s">
        <v>1</v>
      </c>
      <c r="Y33" s="12" t="s">
        <v>2</v>
      </c>
      <c r="Z33" s="12" t="s">
        <v>3</v>
      </c>
      <c r="AA33" s="12" t="s">
        <v>6</v>
      </c>
      <c r="AB33" s="12" t="s">
        <v>0</v>
      </c>
      <c r="AC33" s="12" t="s">
        <v>1</v>
      </c>
      <c r="AD33" s="12" t="s">
        <v>2</v>
      </c>
      <c r="AE33" s="12" t="s">
        <v>3</v>
      </c>
      <c r="AF33" s="11"/>
      <c r="AG33" s="63"/>
      <c r="AH33" s="63"/>
      <c r="AI33" s="63"/>
      <c r="AJ33" s="63"/>
      <c r="AK33" s="63"/>
      <c r="AL33" s="63"/>
      <c r="AM33" s="75"/>
      <c r="AN33" s="76"/>
      <c r="AO33" s="8"/>
      <c r="AS33" s="9" t="s">
        <v>0</v>
      </c>
      <c r="AT33" s="9" t="s">
        <v>1</v>
      </c>
      <c r="AU33" s="9" t="s">
        <v>2</v>
      </c>
      <c r="AV33" s="9" t="s">
        <v>3</v>
      </c>
      <c r="AW33" s="9" t="s">
        <v>0</v>
      </c>
      <c r="AX33" s="9" t="s">
        <v>1</v>
      </c>
      <c r="AY33" s="9" t="s">
        <v>2</v>
      </c>
      <c r="AZ33" s="9" t="s">
        <v>3</v>
      </c>
      <c r="BA33" s="9" t="s">
        <v>0</v>
      </c>
      <c r="BB33" s="9" t="s">
        <v>1</v>
      </c>
      <c r="BC33" s="9" t="s">
        <v>2</v>
      </c>
      <c r="BD33" s="9" t="s">
        <v>3</v>
      </c>
      <c r="BE33" s="9" t="s">
        <v>0</v>
      </c>
      <c r="BF33" s="9" t="s">
        <v>1</v>
      </c>
      <c r="BG33" s="9" t="s">
        <v>2</v>
      </c>
      <c r="BH33" s="9" t="s">
        <v>3</v>
      </c>
      <c r="BI33" s="9" t="s">
        <v>10</v>
      </c>
      <c r="BJ33" s="9" t="s">
        <v>8</v>
      </c>
      <c r="BK33" s="9" t="s">
        <v>4</v>
      </c>
      <c r="BL33" s="9" t="s">
        <v>9</v>
      </c>
      <c r="BM33" s="9" t="s">
        <v>10</v>
      </c>
      <c r="BN33" s="9" t="s">
        <v>9</v>
      </c>
      <c r="BO33" s="9" t="s">
        <v>8</v>
      </c>
      <c r="BP33" s="9" t="s">
        <v>4</v>
      </c>
      <c r="BQ33" s="9" t="s">
        <v>15</v>
      </c>
      <c r="BR33" s="9" t="s">
        <v>15</v>
      </c>
      <c r="BS33" s="9" t="s">
        <v>9</v>
      </c>
      <c r="BT33" s="9" t="s">
        <v>7</v>
      </c>
      <c r="BU33" s="9" t="s">
        <v>32</v>
      </c>
      <c r="BV33" s="9" t="s">
        <v>13</v>
      </c>
      <c r="BW33" s="9" t="s">
        <v>25</v>
      </c>
      <c r="BX33" s="9" t="s">
        <v>7</v>
      </c>
      <c r="BY33" s="9" t="s">
        <v>32</v>
      </c>
      <c r="BZ33" s="9" t="s">
        <v>13</v>
      </c>
      <c r="CA33" s="9" t="s">
        <v>27</v>
      </c>
    </row>
    <row r="34" spans="1:79" x14ac:dyDescent="0.25">
      <c r="A34" s="62">
        <f>$A24+1</f>
        <v>4</v>
      </c>
      <c r="B34" s="14" t="s">
        <v>5</v>
      </c>
      <c r="C34" s="29"/>
      <c r="D34" s="29"/>
      <c r="E34" s="29"/>
      <c r="F34" s="29"/>
      <c r="G34" s="29"/>
      <c r="H34" s="29"/>
      <c r="I34" s="15"/>
      <c r="J34" s="15"/>
      <c r="K34" s="30"/>
      <c r="L34" s="64"/>
      <c r="M34" s="66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30"/>
      <c r="AG34" s="64"/>
      <c r="AH34" s="64"/>
      <c r="AI34" s="64"/>
      <c r="AJ34" s="64"/>
      <c r="AK34" s="64"/>
      <c r="AL34" s="64"/>
      <c r="AM34" s="75"/>
      <c r="AN34" s="76"/>
      <c r="AO34" s="10"/>
      <c r="AR34" s="9" t="s">
        <v>38</v>
      </c>
      <c r="AS34" s="41">
        <f>FLOOR(MIN($M34/'Conversion Cheatsheet'!$B$8,$N34/'Conversion Cheatsheet'!$C$8,$O34/'Conversion Cheatsheet'!$D$8),1)*IF(ISBLANK($L34),2,1)</f>
        <v>0</v>
      </c>
      <c r="AT34" s="41"/>
      <c r="AU34" s="41"/>
      <c r="AV34" s="9">
        <f>FLOOR($P34/'Conversion Cheatsheet'!$E$8,1)*IF(ISBLANK($L34),2,1)</f>
        <v>0</v>
      </c>
      <c r="AW34" s="41">
        <f>FLOOR(MIN($R34/'Conversion Cheatsheet'!$B$9,$S34/'Conversion Cheatsheet'!$C$9,$T34/'Conversion Cheatsheet'!$D$9),1)*IF(ISBLANK($Q34),2,1)</f>
        <v>0</v>
      </c>
      <c r="AX34" s="41"/>
      <c r="AY34" s="41"/>
      <c r="AZ34" s="9">
        <f>FLOOR($U34/'Conversion Cheatsheet'!$E$9,1)*IF(ISBLANK($Q34),2,1)</f>
        <v>0</v>
      </c>
      <c r="BA34" s="41">
        <f>FLOOR(MIN($W34/'Conversion Cheatsheet'!$B$10,$Y34/'Conversion Cheatsheet'!$D$10),1)*IF(ISBLANK($V34),2,1)</f>
        <v>0</v>
      </c>
      <c r="BB34" s="41"/>
      <c r="BC34" s="41"/>
      <c r="BD34" s="9">
        <f>FLOOR($Z34/'Conversion Cheatsheet'!$E$9,1)*IF(ISBLANK($V34),2,1)</f>
        <v>0</v>
      </c>
      <c r="BE34" s="41">
        <f>FLOOR(MIN($AB34/'Conversion Cheatsheet'!$B$11,$AC34/'Conversion Cheatsheet'!$C$11,$AD34/'Conversion Cheatsheet'!$D$11),1)*IF(ISBLANK($AA34),2,1)</f>
        <v>0</v>
      </c>
      <c r="BF34" s="41"/>
      <c r="BG34" s="41"/>
      <c r="BH34" s="9">
        <f>FLOOR($AE34/'Conversion Cheatsheet'!$E$11,1)*IF(ISBLANK($AA34),2,1)</f>
        <v>0</v>
      </c>
      <c r="BI34" s="9">
        <f>$AG34</f>
        <v>0</v>
      </c>
      <c r="BJ34" s="9">
        <f>IF(OR($AH34=0,ISBLANK($AH34)),0,1)</f>
        <v>0</v>
      </c>
      <c r="BK34" s="9">
        <f>IF(OR($AI34=0,ISBLANK($AI34)),0,1)</f>
        <v>0</v>
      </c>
      <c r="BL34" s="9">
        <f>IF(OR($AJ34=0,ISBLANK($AJ34)),0,1)</f>
        <v>0</v>
      </c>
      <c r="BM34" s="9">
        <f>$AK34</f>
        <v>0</v>
      </c>
      <c r="BN34" s="9">
        <f>IF(OR($AL34=0,ISBLANK($AL34)),0,1)</f>
        <v>0</v>
      </c>
      <c r="BO34" s="41">
        <f>IF(AND($AH34+$AH30&gt;0,$AI34+$AI30&gt;0),1,0)</f>
        <v>0</v>
      </c>
      <c r="BP34" s="41"/>
      <c r="BQ34" s="9">
        <f>IF(OR(AND(AK34&gt;='Conversion Cheatsheet'!$B$14,AK34&lt;'Conversion Cheatsheet'!$B$15),AND(AK34='Conversion Cheatsheet'!$B$15,AL34&lt;&gt;'Conversion Cheatsheet'!$C$15)),1,0)</f>
        <v>0</v>
      </c>
      <c r="BR34" s="41">
        <f>IF(AND(AK34='Conversion Cheatsheet'!$B$15,$BN36=1),1,0)</f>
        <v>0</v>
      </c>
      <c r="BS34" s="41">
        <f>IF(AND(AM34&gt;='Conversion Cheatsheet'!$B$14,$BN36&lt;1),1,0)</f>
        <v>0</v>
      </c>
      <c r="BT34" s="41">
        <f>IF(AND($AG37+$AG30&gt;='Conversion Cheatsheet'!$B$18,AK37+AK30&gt;='Conversion Cheatsheet'!$C$18,AJ37+AJ30&gt;='Conversion Cheatsheet'!$E$18,AL37+AL30&gt;='Conversion Cheatsheet'!$G$18),1,0)</f>
        <v>0</v>
      </c>
      <c r="BU34" s="41"/>
      <c r="BV34" s="41"/>
      <c r="BW34" s="41"/>
      <c r="BX34" s="41">
        <f>IF(AND($AG37+AG30&gt;='Conversion Cheatsheet'!$B$19,$AJ37+AJ30&gt;='Conversion Cheatsheet'!$C$19,$AK37+AK30&gt;='Conversion Cheatsheet'!$E$19,$AM37+AM30&gt;='Conversion Cheatsheet'!$H$19),1,0)</f>
        <v>0</v>
      </c>
      <c r="BY34" s="41"/>
      <c r="BZ34" s="41"/>
      <c r="CA34" s="41"/>
    </row>
    <row r="35" spans="1:79" x14ac:dyDescent="0.25">
      <c r="A35" s="63"/>
      <c r="B35" s="14" t="s">
        <v>6</v>
      </c>
      <c r="C35" s="29"/>
      <c r="D35" s="29"/>
      <c r="E35" s="29"/>
      <c r="F35" s="29"/>
      <c r="G35" s="29"/>
      <c r="H35" s="29"/>
      <c r="I35" s="31"/>
      <c r="J35" s="31"/>
      <c r="K35" s="30"/>
      <c r="L35" s="65"/>
      <c r="M35" s="67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30"/>
      <c r="AG35" s="65"/>
      <c r="AH35" s="65"/>
      <c r="AI35" s="65"/>
      <c r="AJ35" s="65"/>
      <c r="AK35" s="65"/>
      <c r="AL35" s="65"/>
      <c r="AM35" s="77"/>
      <c r="AN35" s="52"/>
      <c r="AO35" s="10"/>
      <c r="AR35" s="9" t="s">
        <v>39</v>
      </c>
      <c r="AS35" s="16">
        <f>$C37+$C30</f>
        <v>0</v>
      </c>
      <c r="AT35" s="16">
        <f>$E37+$E30</f>
        <v>0</v>
      </c>
      <c r="AU35" s="16">
        <f>$G37+$G30</f>
        <v>0</v>
      </c>
      <c r="AV35" s="16">
        <f>$I37+$I30</f>
        <v>88</v>
      </c>
      <c r="AW35" s="16">
        <f>$C37+$C30-$AS37</f>
        <v>0</v>
      </c>
      <c r="AX35" s="16">
        <f>$E37+$E30-$AT37</f>
        <v>0</v>
      </c>
      <c r="AY35" s="16">
        <f>$G37+$E30-$AU37</f>
        <v>0</v>
      </c>
      <c r="AZ35" s="16">
        <f>$I37+$I30-$AV37</f>
        <v>88</v>
      </c>
      <c r="BA35" s="16">
        <f>$C37+$C30-$AS37-$AW37</f>
        <v>0</v>
      </c>
      <c r="BB35" s="16">
        <f>$E37+$E30-$AT37-$AX37</f>
        <v>0</v>
      </c>
      <c r="BC35" s="16">
        <f>$G37+$G30-$AU37-$AY37</f>
        <v>0</v>
      </c>
      <c r="BD35" s="16">
        <f>$I37+$I30-$AV37-$AZ37</f>
        <v>88</v>
      </c>
      <c r="BE35" s="16">
        <f>$C37+$C30-$AS37-$AW37-$BA37</f>
        <v>0</v>
      </c>
      <c r="BF35" s="16">
        <f>$E37+$E30-$AT37-$AX37-$BB37</f>
        <v>0</v>
      </c>
      <c r="BG35" s="16">
        <f>$G37+$G30-$AU37-$AY37-$BC37</f>
        <v>0</v>
      </c>
      <c r="BH35" s="16">
        <f>$I37+$I30-$AV37-$AZ37-$BD37</f>
        <v>88</v>
      </c>
      <c r="BI35" s="9">
        <f>$AA30+$AA37</f>
        <v>7</v>
      </c>
      <c r="BJ35" s="9">
        <f>$Q37+$Q30</f>
        <v>1</v>
      </c>
      <c r="BK35" s="9">
        <f>$L37+$L30</f>
        <v>1</v>
      </c>
      <c r="BL35" s="9">
        <f>$V37+$V30</f>
        <v>2</v>
      </c>
      <c r="BM35" s="16">
        <f>$AA37+$AA30-$BI37</f>
        <v>7</v>
      </c>
      <c r="BN35" s="9">
        <f>$V37+$V30-$BL37</f>
        <v>2</v>
      </c>
      <c r="BO35" s="9">
        <f>$AH37+$AH30</f>
        <v>0</v>
      </c>
      <c r="BP35" s="9">
        <f>$AI37+$AI30</f>
        <v>0</v>
      </c>
      <c r="BQ35" s="9">
        <f>BM36</f>
        <v>0</v>
      </c>
      <c r="BR35" s="9">
        <f>BM36</f>
        <v>0</v>
      </c>
      <c r="BS35" s="9">
        <f>BN36</f>
        <v>0</v>
      </c>
      <c r="BT35" s="9">
        <f>$AG30+$BI36</f>
        <v>0</v>
      </c>
      <c r="BU35" s="9">
        <f>$BO36+$AK30</f>
        <v>0</v>
      </c>
      <c r="BV35" s="9">
        <f>$BL36+$AJ30</f>
        <v>0</v>
      </c>
      <c r="BW35" s="9">
        <f>$BQ36+$AM30</f>
        <v>0</v>
      </c>
      <c r="BX35" s="9">
        <f>$AG30+$BI36</f>
        <v>0</v>
      </c>
      <c r="BY35" s="9">
        <f>$BO36+$AK30</f>
        <v>0</v>
      </c>
      <c r="BZ35" s="9">
        <f>$BL36+$AJ30</f>
        <v>0</v>
      </c>
      <c r="CA35" s="9">
        <f>$BR36+$AO30</f>
        <v>1</v>
      </c>
    </row>
    <row r="36" spans="1:79" s="16" customFormat="1" x14ac:dyDescent="0.25">
      <c r="A36" s="48" t="s">
        <v>22</v>
      </c>
      <c r="B36" s="49"/>
      <c r="C36" s="42" t="s">
        <v>0</v>
      </c>
      <c r="D36" s="44"/>
      <c r="E36" s="42" t="s">
        <v>1</v>
      </c>
      <c r="F36" s="44"/>
      <c r="G36" s="42" t="s">
        <v>2</v>
      </c>
      <c r="H36" s="44"/>
      <c r="I36" s="42" t="s">
        <v>3</v>
      </c>
      <c r="J36" s="44"/>
      <c r="K36" s="17"/>
      <c r="L36" s="42" t="s">
        <v>4</v>
      </c>
      <c r="M36" s="43"/>
      <c r="N36" s="43"/>
      <c r="O36" s="43"/>
      <c r="P36" s="44"/>
      <c r="Q36" s="42" t="s">
        <v>8</v>
      </c>
      <c r="R36" s="43"/>
      <c r="S36" s="43"/>
      <c r="T36" s="43"/>
      <c r="U36" s="44"/>
      <c r="V36" s="42" t="s">
        <v>9</v>
      </c>
      <c r="W36" s="43"/>
      <c r="X36" s="43"/>
      <c r="Y36" s="43"/>
      <c r="Z36" s="44"/>
      <c r="AA36" s="42" t="s">
        <v>10</v>
      </c>
      <c r="AB36" s="43"/>
      <c r="AC36" s="43"/>
      <c r="AD36" s="43"/>
      <c r="AE36" s="44"/>
      <c r="AF36" s="17"/>
      <c r="AG36" s="18" t="s">
        <v>7</v>
      </c>
      <c r="AH36" s="18" t="s">
        <v>8</v>
      </c>
      <c r="AI36" s="18" t="s">
        <v>4</v>
      </c>
      <c r="AJ36" s="18" t="s">
        <v>13</v>
      </c>
      <c r="AK36" s="19" t="s">
        <v>32</v>
      </c>
      <c r="AL36" s="18" t="s">
        <v>16</v>
      </c>
      <c r="AM36" s="18" t="s">
        <v>17</v>
      </c>
      <c r="AN36" s="18" t="s">
        <v>18</v>
      </c>
      <c r="AO36" s="18" t="s">
        <v>19</v>
      </c>
      <c r="AP36" s="10"/>
      <c r="AQ36" s="80" t="s">
        <v>70</v>
      </c>
      <c r="AR36" s="9" t="s">
        <v>40</v>
      </c>
      <c r="AS36" s="40">
        <f>MIN(AS34,FLOOR(MIN(AS35/'Conversion Cheatsheet'!$B$8,AT35/'Conversion Cheatsheet'!$C$8,AU35/'Conversion Cheatsheet'!$D$8),1))</f>
        <v>0</v>
      </c>
      <c r="AT36" s="40"/>
      <c r="AU36" s="40"/>
      <c r="AV36" s="16">
        <f>FLOOR(MIN(AV34*'Conversion Cheatsheet'!$E$8,AV35)/'Conversion Cheatsheet'!$E$8,1)</f>
        <v>0</v>
      </c>
      <c r="AW36" s="40">
        <f>MIN(AW34,FLOOR(MIN(AW35/'Conversion Cheatsheet'!$B$9,AX35/'Conversion Cheatsheet'!$C$9,AY35/'Conversion Cheatsheet'!$D$9),1))</f>
        <v>0</v>
      </c>
      <c r="AX36" s="40"/>
      <c r="AY36" s="40"/>
      <c r="AZ36" s="16">
        <f>FLOOR(MIN(AZ34*'Conversion Cheatsheet'!$E$9,AZ35)/'Conversion Cheatsheet'!$E$9,1)</f>
        <v>0</v>
      </c>
      <c r="BA36" s="40">
        <f>MIN(BA34,FLOOR(MIN(BA35/'Conversion Cheatsheet'!$B$10,BC35/'Conversion Cheatsheet'!$D$10),1))</f>
        <v>0</v>
      </c>
      <c r="BB36" s="40"/>
      <c r="BC36" s="40"/>
      <c r="BD36" s="16">
        <f>FLOOR(MIN(BD34*'Conversion Cheatsheet'!$E$10,BD35)/'Conversion Cheatsheet'!$E$10,1)</f>
        <v>0</v>
      </c>
      <c r="BE36" s="40">
        <f>MIN(BE34,FLOOR(MIN(BE35/'Conversion Cheatsheet'!$B$11,BF35/'Conversion Cheatsheet'!$C$11,BG35/'Conversion Cheatsheet'!$D$11),1))</f>
        <v>0</v>
      </c>
      <c r="BF36" s="40"/>
      <c r="BG36" s="40"/>
      <c r="BH36" s="16">
        <f>FLOOR(MIN(BH34*'Conversion Cheatsheet'!$E$11,BH35)/'Conversion Cheatsheet'!$E$11,1)</f>
        <v>0</v>
      </c>
      <c r="BI36" s="16">
        <f t="shared" ref="BI36:BN36" si="13">MIN(BI34,BI35)</f>
        <v>0</v>
      </c>
      <c r="BJ36" s="16">
        <f t="shared" si="13"/>
        <v>0</v>
      </c>
      <c r="BK36" s="16">
        <f t="shared" si="13"/>
        <v>0</v>
      </c>
      <c r="BL36" s="16">
        <f t="shared" si="13"/>
        <v>0</v>
      </c>
      <c r="BM36" s="16">
        <f t="shared" si="13"/>
        <v>0</v>
      </c>
      <c r="BN36" s="16">
        <f t="shared" si="13"/>
        <v>0</v>
      </c>
      <c r="BO36" s="41">
        <f>IF(AND($BO34&gt;0,$BO35&gt;0,$BP35&gt;0),1,0)</f>
        <v>0</v>
      </c>
      <c r="BP36" s="41"/>
      <c r="BQ36" s="16">
        <f>MIN(BQ34,BQ35)</f>
        <v>0</v>
      </c>
      <c r="BR36" s="40">
        <f>IF(AND(BR34&gt;0,BR35='Conversion Cheatsheet'!$B$15,BS35='Conversion Cheatsheet'!$C$15),1,0)</f>
        <v>0</v>
      </c>
      <c r="BS36" s="40"/>
      <c r="BT36" s="40">
        <f>BT34</f>
        <v>0</v>
      </c>
      <c r="BU36" s="40"/>
      <c r="BV36" s="40"/>
      <c r="BW36" s="40"/>
      <c r="BX36" s="40">
        <f>BX34</f>
        <v>0</v>
      </c>
      <c r="BY36" s="40"/>
      <c r="BZ36" s="40"/>
      <c r="CA36" s="40"/>
    </row>
    <row r="37" spans="1:79" s="16" customFormat="1" x14ac:dyDescent="0.25">
      <c r="A37" s="50"/>
      <c r="B37" s="51"/>
      <c r="C37" s="42">
        <f>'Conversion Cheatsheet'!$B$2*C35 + 'Conversion Cheatsheet'!$C$2*D35 + 'Conversion Cheatsheet'!$D$2*C34 + 'Conversion Cheatsheet'!$E$2*D34</f>
        <v>0</v>
      </c>
      <c r="D37" s="44"/>
      <c r="E37" s="42">
        <f>'Conversion Cheatsheet'!$B$3*E35 + 'Conversion Cheatsheet'!$C$3*F35 + 'Conversion Cheatsheet'!$D$3*E34 + 'Conversion Cheatsheet'!$E$3*F34</f>
        <v>0</v>
      </c>
      <c r="F37" s="44"/>
      <c r="G37" s="42">
        <f>'Conversion Cheatsheet'!$B$4*G35 + 'Conversion Cheatsheet'!$C$4*H35 + 'Conversion Cheatsheet'!$D$4*G34 + 'Conversion Cheatsheet'!$E$4*H34</f>
        <v>0</v>
      </c>
      <c r="H37" s="44"/>
      <c r="I37" s="42">
        <f>'Conversion Cheatsheet'!$B$5*I35 + 'Conversion Cheatsheet'!$D$5*J35</f>
        <v>0</v>
      </c>
      <c r="J37" s="44"/>
      <c r="K37" s="17"/>
      <c r="L37" s="42">
        <f>$AS36+$AV36</f>
        <v>0</v>
      </c>
      <c r="M37" s="43"/>
      <c r="N37" s="43"/>
      <c r="O37" s="43"/>
      <c r="P37" s="44"/>
      <c r="Q37" s="42">
        <f>$AW36+$AZ36</f>
        <v>0</v>
      </c>
      <c r="R37" s="43"/>
      <c r="S37" s="43"/>
      <c r="T37" s="43"/>
      <c r="U37" s="44"/>
      <c r="V37" s="42">
        <f>$BA36+$BD36</f>
        <v>0</v>
      </c>
      <c r="W37" s="43"/>
      <c r="X37" s="43"/>
      <c r="Y37" s="43"/>
      <c r="Z37" s="44"/>
      <c r="AA37" s="42">
        <f>$BE36+$BH36</f>
        <v>0</v>
      </c>
      <c r="AB37" s="43"/>
      <c r="AC37" s="43"/>
      <c r="AD37" s="43"/>
      <c r="AE37" s="44"/>
      <c r="AF37" s="17"/>
      <c r="AG37" s="18">
        <f>BI36</f>
        <v>0</v>
      </c>
      <c r="AH37" s="18">
        <f t="shared" ref="AH37" si="14">BJ36</f>
        <v>0</v>
      </c>
      <c r="AI37" s="18">
        <f t="shared" ref="AI37" si="15">BK36</f>
        <v>0</v>
      </c>
      <c r="AJ37" s="18">
        <f t="shared" ref="AJ37" si="16">BL36</f>
        <v>0</v>
      </c>
      <c r="AK37" s="18">
        <f>BO36</f>
        <v>0</v>
      </c>
      <c r="AL37" s="18">
        <f>BQ36</f>
        <v>0</v>
      </c>
      <c r="AM37" s="18">
        <f>BR36</f>
        <v>0</v>
      </c>
      <c r="AN37" s="17">
        <f>BT36</f>
        <v>0</v>
      </c>
      <c r="AO37" s="17">
        <f>BX36</f>
        <v>0</v>
      </c>
      <c r="AP37" s="17" t="s">
        <v>64</v>
      </c>
      <c r="AQ37" s="9"/>
      <c r="AR37" s="16" t="s">
        <v>44</v>
      </c>
      <c r="AS37" s="16">
        <f>'Conversion Cheatsheet'!$B$8*AS36</f>
        <v>0</v>
      </c>
      <c r="AT37" s="16">
        <f>'Conversion Cheatsheet'!$C$8*AS36</f>
        <v>0</v>
      </c>
      <c r="AU37" s="16">
        <f>'Conversion Cheatsheet'!$D$8*AS36</f>
        <v>0</v>
      </c>
      <c r="AV37" s="16">
        <f>AV36*'Conversion Cheatsheet'!$E$8</f>
        <v>0</v>
      </c>
      <c r="AW37" s="16">
        <f>'Conversion Cheatsheet'!$B$9*AW36</f>
        <v>0</v>
      </c>
      <c r="AX37" s="16">
        <f>'Conversion Cheatsheet'!$C$9*AW36</f>
        <v>0</v>
      </c>
      <c r="AY37" s="16">
        <f>'Conversion Cheatsheet'!$D$9*AW36</f>
        <v>0</v>
      </c>
      <c r="AZ37" s="16">
        <f>AZ36*'Conversion Cheatsheet'!$E$9</f>
        <v>0</v>
      </c>
      <c r="BA37" s="16">
        <f>'Conversion Cheatsheet'!$B$10*BA36</f>
        <v>0</v>
      </c>
      <c r="BB37" s="16">
        <f>'Conversion Cheatsheet'!$C$10*BA36</f>
        <v>0</v>
      </c>
      <c r="BC37" s="16">
        <f>'Conversion Cheatsheet'!$D$10*BA36</f>
        <v>0</v>
      </c>
      <c r="BD37" s="16">
        <f>BD36*'Conversion Cheatsheet'!$E$10</f>
        <v>0</v>
      </c>
      <c r="BE37" s="16">
        <f>'Conversion Cheatsheet'!$B$11*BE36</f>
        <v>0</v>
      </c>
      <c r="BF37" s="16">
        <f>'Conversion Cheatsheet'!$C$11*BE36</f>
        <v>0</v>
      </c>
      <c r="BG37" s="16">
        <f>'Conversion Cheatsheet'!$D$11*BE36</f>
        <v>0</v>
      </c>
      <c r="BH37" s="16">
        <f>BH36*'Conversion Cheatsheet'!$E$11</f>
        <v>0</v>
      </c>
      <c r="BI37" s="16">
        <f t="shared" ref="BI37:BN37" si="17">BI36</f>
        <v>0</v>
      </c>
      <c r="BJ37" s="16">
        <f t="shared" si="17"/>
        <v>0</v>
      </c>
      <c r="BK37" s="16">
        <f t="shared" si="17"/>
        <v>0</v>
      </c>
      <c r="BL37" s="16">
        <f t="shared" si="17"/>
        <v>0</v>
      </c>
      <c r="BM37" s="16">
        <f t="shared" si="17"/>
        <v>0</v>
      </c>
      <c r="BN37" s="16">
        <f t="shared" si="17"/>
        <v>0</v>
      </c>
      <c r="BO37" s="16">
        <f>BO36*BO35</f>
        <v>0</v>
      </c>
      <c r="BP37" s="16">
        <f>BO36*BP35</f>
        <v>0</v>
      </c>
      <c r="BQ37" s="16">
        <f>BQ36</f>
        <v>0</v>
      </c>
      <c r="BR37" s="16">
        <f>BR36*BR35</f>
        <v>0</v>
      </c>
      <c r="BS37" s="16">
        <f>BR36*BS35</f>
        <v>0</v>
      </c>
      <c r="BT37" s="16">
        <f>'Conversion Cheatsheet'!$B$18*$BT36</f>
        <v>0</v>
      </c>
      <c r="BU37" s="16">
        <f>'Conversion Cheatsheet'!$C$18*$BT36</f>
        <v>0</v>
      </c>
      <c r="BV37" s="16">
        <f>'Conversion Cheatsheet'!$E$18*$BT36</f>
        <v>0</v>
      </c>
      <c r="BW37" s="16">
        <f>'Conversion Cheatsheet'!$G$18*$BT36</f>
        <v>0</v>
      </c>
      <c r="BX37" s="16">
        <f>'Conversion Cheatsheet'!$B$19*$BX36</f>
        <v>0</v>
      </c>
      <c r="BY37" s="16">
        <f>'Conversion Cheatsheet'!$C$19*$BX36</f>
        <v>0</v>
      </c>
      <c r="BZ37" s="16">
        <f>'Conversion Cheatsheet'!$E$19*$BX36</f>
        <v>0</v>
      </c>
      <c r="CA37" s="16">
        <f>'Conversion Cheatsheet'!$H$19*$BX36</f>
        <v>0</v>
      </c>
    </row>
    <row r="38" spans="1:79" s="16" customFormat="1" x14ac:dyDescent="0.25">
      <c r="A38" s="70" t="s">
        <v>23</v>
      </c>
      <c r="B38" s="71"/>
      <c r="C38" s="45">
        <f>$C37*'Conversion Cheatsheet'!$K$2</f>
        <v>0</v>
      </c>
      <c r="D38" s="47"/>
      <c r="E38" s="45">
        <f>$E37*'Conversion Cheatsheet'!$K$3</f>
        <v>0</v>
      </c>
      <c r="F38" s="47"/>
      <c r="G38" s="45">
        <f>G37*'Conversion Cheatsheet'!$K$4</f>
        <v>0</v>
      </c>
      <c r="H38" s="47"/>
      <c r="I38" s="45">
        <f>I37*'Conversion Cheatsheet'!$K$5</f>
        <v>0</v>
      </c>
      <c r="J38" s="47"/>
      <c r="K38" s="20"/>
      <c r="L38" s="45">
        <f>$L37*'Conversion Cheatsheet'!$K$7</f>
        <v>0</v>
      </c>
      <c r="M38" s="46"/>
      <c r="N38" s="46"/>
      <c r="O38" s="46"/>
      <c r="P38" s="47"/>
      <c r="Q38" s="45">
        <f>$Q37*'Conversion Cheatsheet'!$K$8</f>
        <v>0</v>
      </c>
      <c r="R38" s="46"/>
      <c r="S38" s="46"/>
      <c r="T38" s="46"/>
      <c r="U38" s="47"/>
      <c r="V38" s="45">
        <f>$V37*'Conversion Cheatsheet'!$K$9</f>
        <v>0</v>
      </c>
      <c r="W38" s="46"/>
      <c r="X38" s="46"/>
      <c r="Y38" s="46"/>
      <c r="Z38" s="47"/>
      <c r="AA38" s="45">
        <f>$AA37*'Conversion Cheatsheet'!$K$10</f>
        <v>0</v>
      </c>
      <c r="AB38" s="46"/>
      <c r="AC38" s="46"/>
      <c r="AD38" s="46"/>
      <c r="AE38" s="47"/>
      <c r="AF38" s="20"/>
      <c r="AG38" s="21">
        <f>AG37*'Conversion Cheatsheet'!$K$12</f>
        <v>0</v>
      </c>
      <c r="AH38" s="21">
        <f>AH37*'Conversion Cheatsheet'!$K$13</f>
        <v>0</v>
      </c>
      <c r="AI38" s="21">
        <f>AI37*'Conversion Cheatsheet'!$K$14</f>
        <v>0</v>
      </c>
      <c r="AJ38" s="21">
        <f>AJ37*'Conversion Cheatsheet'!$K$15</f>
        <v>0</v>
      </c>
      <c r="AK38" s="21">
        <f>AK37*'Conversion Cheatsheet'!$K$16</f>
        <v>0</v>
      </c>
      <c r="AL38" s="21">
        <f>AL37*'Conversion Cheatsheet'!$K$17</f>
        <v>0</v>
      </c>
      <c r="AM38" s="21">
        <f>AM37*'Conversion Cheatsheet'!$K$18</f>
        <v>0</v>
      </c>
      <c r="AN38" s="21">
        <f>AN37*'Conversion Cheatsheet'!$K$20</f>
        <v>0</v>
      </c>
      <c r="AO38" s="21">
        <f>AO37*'Conversion Cheatsheet'!$K$21</f>
        <v>0</v>
      </c>
      <c r="AP38" s="20">
        <f>SUM(C38:AO38)</f>
        <v>0</v>
      </c>
      <c r="AQ38" s="9"/>
      <c r="AS38" s="40"/>
      <c r="AT38" s="40"/>
      <c r="AU38" s="40"/>
    </row>
    <row r="39" spans="1:79" s="16" customFormat="1" x14ac:dyDescent="0.25">
      <c r="A39" s="54" t="s">
        <v>21</v>
      </c>
      <c r="B39" s="55"/>
      <c r="C39" s="68" t="s">
        <v>0</v>
      </c>
      <c r="D39" s="69"/>
      <c r="E39" s="58" t="s">
        <v>1</v>
      </c>
      <c r="F39" s="60"/>
      <c r="G39" s="58" t="s">
        <v>2</v>
      </c>
      <c r="H39" s="60"/>
      <c r="I39" s="58" t="s">
        <v>3</v>
      </c>
      <c r="J39" s="60"/>
      <c r="K39" s="23"/>
      <c r="L39" s="58" t="s">
        <v>4</v>
      </c>
      <c r="M39" s="59"/>
      <c r="N39" s="59"/>
      <c r="O39" s="59"/>
      <c r="P39" s="60"/>
      <c r="Q39" s="58" t="s">
        <v>8</v>
      </c>
      <c r="R39" s="59"/>
      <c r="S39" s="59"/>
      <c r="T39" s="59"/>
      <c r="U39" s="60"/>
      <c r="V39" s="58" t="s">
        <v>9</v>
      </c>
      <c r="W39" s="59"/>
      <c r="X39" s="59"/>
      <c r="Y39" s="59"/>
      <c r="Z39" s="60"/>
      <c r="AA39" s="58" t="s">
        <v>10</v>
      </c>
      <c r="AB39" s="59"/>
      <c r="AC39" s="59"/>
      <c r="AD39" s="59"/>
      <c r="AE39" s="60"/>
      <c r="AF39" s="23"/>
      <c r="AG39" s="24" t="s">
        <v>7</v>
      </c>
      <c r="AH39" s="24" t="s">
        <v>8</v>
      </c>
      <c r="AI39" s="24" t="s">
        <v>4</v>
      </c>
      <c r="AJ39" s="24" t="s">
        <v>13</v>
      </c>
      <c r="AK39" s="15" t="s">
        <v>32</v>
      </c>
      <c r="AL39" s="24" t="s">
        <v>16</v>
      </c>
      <c r="AM39" s="24" t="s">
        <v>17</v>
      </c>
      <c r="AN39" s="24" t="s">
        <v>18</v>
      </c>
      <c r="AO39" s="24" t="s">
        <v>19</v>
      </c>
      <c r="AQ39" s="9"/>
    </row>
    <row r="40" spans="1:79" s="16" customFormat="1" x14ac:dyDescent="0.25">
      <c r="A40" s="56"/>
      <c r="B40" s="57"/>
      <c r="C40" s="61">
        <f>$C37+$C30-$AS37-$AW37-$BA37-$BE37</f>
        <v>0</v>
      </c>
      <c r="D40" s="61"/>
      <c r="E40" s="61">
        <f>$E37+$E30-$AT37-$AX37-$BF37</f>
        <v>0</v>
      </c>
      <c r="F40" s="61"/>
      <c r="G40" s="61">
        <f>$G37+$G30-$AU37-$AY37-$BC37-$BG37</f>
        <v>0</v>
      </c>
      <c r="H40" s="61"/>
      <c r="I40" s="61">
        <f>$I37+$I30-$AV37-$AZ37-$BD37-$BH37</f>
        <v>88</v>
      </c>
      <c r="J40" s="61"/>
      <c r="K40" s="15"/>
      <c r="L40" s="61">
        <f>$L37+$L30-$BK37</f>
        <v>1</v>
      </c>
      <c r="M40" s="61"/>
      <c r="N40" s="61"/>
      <c r="O40" s="61"/>
      <c r="P40" s="61"/>
      <c r="Q40" s="61">
        <f>$Q37+$Q30-$BJ37</f>
        <v>1</v>
      </c>
      <c r="R40" s="61"/>
      <c r="S40" s="61"/>
      <c r="T40" s="61"/>
      <c r="U40" s="61"/>
      <c r="V40" s="61">
        <f>$V37+$V30-$BL37-$BN37</f>
        <v>2</v>
      </c>
      <c r="W40" s="61"/>
      <c r="X40" s="61"/>
      <c r="Y40" s="61"/>
      <c r="Z40" s="61"/>
      <c r="AA40" s="61">
        <f>$AA37+$AA30-$BI37-$BQ37-$BR37</f>
        <v>7</v>
      </c>
      <c r="AB40" s="61"/>
      <c r="AC40" s="61"/>
      <c r="AD40" s="61"/>
      <c r="AE40" s="61"/>
      <c r="AF40" s="15"/>
      <c r="AG40" s="32">
        <f>$AG37+$AG30-$BT37-$BX37</f>
        <v>0</v>
      </c>
      <c r="AH40" s="32">
        <f>$AH37+$AH30-$BO37</f>
        <v>0</v>
      </c>
      <c r="AI40" s="32">
        <f>$AI37+$AI30-$BP37</f>
        <v>0</v>
      </c>
      <c r="AJ40" s="32">
        <f>$AJ37+$AJ30-$BV37-$BZ37</f>
        <v>0</v>
      </c>
      <c r="AK40" s="15">
        <f>$AK37+$AK30-$BU37-$BY37</f>
        <v>0</v>
      </c>
      <c r="AL40" s="32">
        <f>$AL37+$AL30-$BW37</f>
        <v>0</v>
      </c>
      <c r="AM40" s="32">
        <f>$AM37+$AM30-$CA37</f>
        <v>0</v>
      </c>
      <c r="AN40" s="15">
        <f>$BT36+$AN30</f>
        <v>0</v>
      </c>
      <c r="AO40" s="15">
        <f>$BX36+$AO30</f>
        <v>1</v>
      </c>
      <c r="AQ40" s="9"/>
    </row>
    <row r="41" spans="1:79" ht="6.75" customHeight="1" x14ac:dyDescent="0.25">
      <c r="A41" s="26"/>
      <c r="B41" s="26"/>
      <c r="C41" s="27"/>
      <c r="D41" s="27"/>
      <c r="E41" s="27"/>
      <c r="F41" s="27"/>
      <c r="G41" s="27"/>
      <c r="H41" s="27"/>
      <c r="I41" s="27"/>
      <c r="J41" s="27"/>
      <c r="K41" s="28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7"/>
      <c r="AH41" s="27"/>
      <c r="AI41" s="27"/>
      <c r="AJ41" s="27"/>
      <c r="AK41" s="27"/>
      <c r="AL41" s="27"/>
      <c r="AM41" s="28"/>
      <c r="AN41" s="28"/>
      <c r="AO41" s="28"/>
    </row>
    <row r="42" spans="1:79" x14ac:dyDescent="0.25">
      <c r="A42" s="10">
        <v>1</v>
      </c>
      <c r="B42" s="10"/>
      <c r="C42" s="72" t="s">
        <v>0</v>
      </c>
      <c r="D42" s="74"/>
      <c r="E42" s="72" t="s">
        <v>1</v>
      </c>
      <c r="F42" s="74"/>
      <c r="G42" s="72" t="s">
        <v>2</v>
      </c>
      <c r="H42" s="74"/>
      <c r="I42" s="72" t="s">
        <v>3</v>
      </c>
      <c r="J42" s="74"/>
      <c r="K42" s="11"/>
      <c r="L42" s="72" t="s">
        <v>4</v>
      </c>
      <c r="M42" s="73"/>
      <c r="N42" s="73"/>
      <c r="O42" s="73"/>
      <c r="P42" s="74"/>
      <c r="Q42" s="72" t="s">
        <v>8</v>
      </c>
      <c r="R42" s="73"/>
      <c r="S42" s="73"/>
      <c r="T42" s="73"/>
      <c r="U42" s="74"/>
      <c r="V42" s="72" t="s">
        <v>9</v>
      </c>
      <c r="W42" s="73"/>
      <c r="X42" s="73"/>
      <c r="Y42" s="73"/>
      <c r="Z42" s="74"/>
      <c r="AA42" s="72" t="s">
        <v>10</v>
      </c>
      <c r="AB42" s="73"/>
      <c r="AC42" s="73"/>
      <c r="AD42" s="73"/>
      <c r="AE42" s="74"/>
      <c r="AF42" s="11"/>
      <c r="AG42" s="62" t="s">
        <v>7</v>
      </c>
      <c r="AH42" s="62" t="s">
        <v>8</v>
      </c>
      <c r="AI42" s="62" t="s">
        <v>4</v>
      </c>
      <c r="AJ42" s="62" t="s">
        <v>13</v>
      </c>
      <c r="AK42" s="62" t="s">
        <v>15</v>
      </c>
      <c r="AL42" s="62" t="s">
        <v>14</v>
      </c>
      <c r="AM42" s="75"/>
      <c r="AN42" s="76"/>
      <c r="AO42" s="8"/>
      <c r="AS42" s="41" t="s">
        <v>4</v>
      </c>
      <c r="AT42" s="41"/>
      <c r="AU42" s="41"/>
      <c r="AV42" s="41"/>
      <c r="AW42" s="41" t="s">
        <v>8</v>
      </c>
      <c r="AX42" s="41"/>
      <c r="AY42" s="41"/>
      <c r="AZ42" s="41"/>
      <c r="BA42" s="41" t="s">
        <v>9</v>
      </c>
      <c r="BB42" s="41"/>
      <c r="BC42" s="41"/>
      <c r="BD42" s="41"/>
      <c r="BE42" s="41" t="s">
        <v>10</v>
      </c>
      <c r="BF42" s="41"/>
      <c r="BG42" s="41"/>
      <c r="BH42" s="41"/>
      <c r="BI42" s="9" t="s">
        <v>7</v>
      </c>
      <c r="BJ42" s="9" t="s">
        <v>8</v>
      </c>
      <c r="BK42" s="9" t="s">
        <v>4</v>
      </c>
      <c r="BL42" s="9" t="s">
        <v>13</v>
      </c>
      <c r="BM42" s="9" t="s">
        <v>15</v>
      </c>
      <c r="BN42" s="9" t="s">
        <v>14</v>
      </c>
      <c r="BO42" s="41" t="s">
        <v>32</v>
      </c>
      <c r="BP42" s="41"/>
      <c r="BQ42" s="9" t="s">
        <v>25</v>
      </c>
      <c r="BR42" s="41" t="s">
        <v>27</v>
      </c>
      <c r="BS42" s="41"/>
      <c r="BT42" s="41" t="s">
        <v>18</v>
      </c>
      <c r="BU42" s="41"/>
      <c r="BV42" s="41"/>
      <c r="BW42" s="41"/>
      <c r="BX42" s="41" t="s">
        <v>19</v>
      </c>
      <c r="BY42" s="41"/>
      <c r="BZ42" s="41"/>
      <c r="CA42" s="41"/>
    </row>
    <row r="43" spans="1:79" x14ac:dyDescent="0.25">
      <c r="A43" s="10"/>
      <c r="B43" s="10"/>
      <c r="C43" s="12" t="s">
        <v>11</v>
      </c>
      <c r="D43" s="12" t="s">
        <v>12</v>
      </c>
      <c r="E43" s="12" t="s">
        <v>11</v>
      </c>
      <c r="F43" s="12" t="s">
        <v>12</v>
      </c>
      <c r="G43" s="12" t="s">
        <v>11</v>
      </c>
      <c r="H43" s="12" t="s">
        <v>12</v>
      </c>
      <c r="I43" s="13" t="s">
        <v>11</v>
      </c>
      <c r="J43" s="13" t="s">
        <v>12</v>
      </c>
      <c r="K43" s="11"/>
      <c r="L43" s="12" t="s">
        <v>6</v>
      </c>
      <c r="M43" s="12" t="s">
        <v>0</v>
      </c>
      <c r="N43" s="12" t="s">
        <v>1</v>
      </c>
      <c r="O43" s="12" t="s">
        <v>2</v>
      </c>
      <c r="P43" s="12" t="s">
        <v>3</v>
      </c>
      <c r="Q43" s="12" t="s">
        <v>6</v>
      </c>
      <c r="R43" s="12" t="s">
        <v>0</v>
      </c>
      <c r="S43" s="12" t="s">
        <v>1</v>
      </c>
      <c r="T43" s="12" t="s">
        <v>2</v>
      </c>
      <c r="U43" s="12" t="s">
        <v>3</v>
      </c>
      <c r="V43" s="12" t="s">
        <v>6</v>
      </c>
      <c r="W43" s="12" t="s">
        <v>0</v>
      </c>
      <c r="X43" s="12" t="s">
        <v>1</v>
      </c>
      <c r="Y43" s="12" t="s">
        <v>2</v>
      </c>
      <c r="Z43" s="12" t="s">
        <v>3</v>
      </c>
      <c r="AA43" s="12" t="s">
        <v>6</v>
      </c>
      <c r="AB43" s="12" t="s">
        <v>0</v>
      </c>
      <c r="AC43" s="12" t="s">
        <v>1</v>
      </c>
      <c r="AD43" s="12" t="s">
        <v>2</v>
      </c>
      <c r="AE43" s="12" t="s">
        <v>3</v>
      </c>
      <c r="AF43" s="11"/>
      <c r="AG43" s="63"/>
      <c r="AH43" s="63"/>
      <c r="AI43" s="63"/>
      <c r="AJ43" s="63"/>
      <c r="AK43" s="63"/>
      <c r="AL43" s="63"/>
      <c r="AM43" s="75"/>
      <c r="AN43" s="76"/>
      <c r="AO43" s="8"/>
      <c r="AS43" s="9" t="s">
        <v>0</v>
      </c>
      <c r="AT43" s="9" t="s">
        <v>1</v>
      </c>
      <c r="AU43" s="9" t="s">
        <v>2</v>
      </c>
      <c r="AV43" s="9" t="s">
        <v>3</v>
      </c>
      <c r="AW43" s="9" t="s">
        <v>0</v>
      </c>
      <c r="AX43" s="9" t="s">
        <v>1</v>
      </c>
      <c r="AY43" s="9" t="s">
        <v>2</v>
      </c>
      <c r="AZ43" s="9" t="s">
        <v>3</v>
      </c>
      <c r="BA43" s="9" t="s">
        <v>0</v>
      </c>
      <c r="BB43" s="9" t="s">
        <v>1</v>
      </c>
      <c r="BC43" s="9" t="s">
        <v>2</v>
      </c>
      <c r="BD43" s="9" t="s">
        <v>3</v>
      </c>
      <c r="BE43" s="9" t="s">
        <v>0</v>
      </c>
      <c r="BF43" s="9" t="s">
        <v>1</v>
      </c>
      <c r="BG43" s="9" t="s">
        <v>2</v>
      </c>
      <c r="BH43" s="9" t="s">
        <v>3</v>
      </c>
      <c r="BI43" s="9" t="s">
        <v>10</v>
      </c>
      <c r="BJ43" s="9" t="s">
        <v>8</v>
      </c>
      <c r="BK43" s="9" t="s">
        <v>4</v>
      </c>
      <c r="BL43" s="9" t="s">
        <v>9</v>
      </c>
      <c r="BM43" s="9" t="s">
        <v>10</v>
      </c>
      <c r="BN43" s="9" t="s">
        <v>9</v>
      </c>
      <c r="BO43" s="9" t="s">
        <v>8</v>
      </c>
      <c r="BP43" s="9" t="s">
        <v>4</v>
      </c>
      <c r="BQ43" s="9" t="s">
        <v>15</v>
      </c>
      <c r="BR43" s="9" t="s">
        <v>15</v>
      </c>
      <c r="BS43" s="9" t="s">
        <v>9</v>
      </c>
      <c r="BT43" s="9" t="s">
        <v>7</v>
      </c>
      <c r="BU43" s="9" t="s">
        <v>32</v>
      </c>
      <c r="BV43" s="9" t="s">
        <v>13</v>
      </c>
      <c r="BW43" s="9" t="s">
        <v>25</v>
      </c>
      <c r="BX43" s="9" t="s">
        <v>7</v>
      </c>
      <c r="BY43" s="9" t="s">
        <v>32</v>
      </c>
      <c r="BZ43" s="9" t="s">
        <v>13</v>
      </c>
      <c r="CA43" s="9" t="s">
        <v>27</v>
      </c>
    </row>
    <row r="44" spans="1:79" x14ac:dyDescent="0.25">
      <c r="A44" s="62">
        <f>$A34+1</f>
        <v>5</v>
      </c>
      <c r="B44" s="14" t="s">
        <v>5</v>
      </c>
      <c r="C44" s="29"/>
      <c r="D44" s="29"/>
      <c r="E44" s="29"/>
      <c r="F44" s="29"/>
      <c r="G44" s="29"/>
      <c r="H44" s="29"/>
      <c r="I44" s="15"/>
      <c r="J44" s="15"/>
      <c r="K44" s="30"/>
      <c r="L44" s="64"/>
      <c r="M44" s="66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30"/>
      <c r="AG44" s="64"/>
      <c r="AH44" s="64"/>
      <c r="AI44" s="64"/>
      <c r="AJ44" s="64"/>
      <c r="AK44" s="64"/>
      <c r="AL44" s="64"/>
      <c r="AM44" s="75"/>
      <c r="AN44" s="76"/>
      <c r="AO44" s="10"/>
      <c r="AR44" s="9" t="s">
        <v>38</v>
      </c>
      <c r="AS44" s="41">
        <f>FLOOR(MIN($M44/'Conversion Cheatsheet'!$B$8,$N44/'Conversion Cheatsheet'!$C$8,$O44/'Conversion Cheatsheet'!$D$8),1)*IF(ISBLANK($L44),2,1)</f>
        <v>0</v>
      </c>
      <c r="AT44" s="41"/>
      <c r="AU44" s="41"/>
      <c r="AV44" s="9">
        <f>FLOOR($P44/'Conversion Cheatsheet'!$E$8,1)*IF(ISBLANK($L44),2,1)</f>
        <v>0</v>
      </c>
      <c r="AW44" s="41">
        <f>FLOOR(MIN($R44/'Conversion Cheatsheet'!$B$9,$S44/'Conversion Cheatsheet'!$C$9,$T44/'Conversion Cheatsheet'!$D$9),1)*IF(ISBLANK($Q44),2,1)</f>
        <v>0</v>
      </c>
      <c r="AX44" s="41"/>
      <c r="AY44" s="41"/>
      <c r="AZ44" s="9">
        <f>FLOOR($U44/'Conversion Cheatsheet'!$E$9,1)*IF(ISBLANK($Q44),2,1)</f>
        <v>0</v>
      </c>
      <c r="BA44" s="41">
        <f>FLOOR(MIN($W44/'Conversion Cheatsheet'!$B$10,$Y44/'Conversion Cheatsheet'!$D$10),1)*IF(ISBLANK($V44),2,1)</f>
        <v>0</v>
      </c>
      <c r="BB44" s="41"/>
      <c r="BC44" s="41"/>
      <c r="BD44" s="9">
        <f>FLOOR($Z44/'Conversion Cheatsheet'!$E$9,1)*IF(ISBLANK($V44),2,1)</f>
        <v>0</v>
      </c>
      <c r="BE44" s="41">
        <f>FLOOR(MIN($AB44/'Conversion Cheatsheet'!$B$11,$AC44/'Conversion Cheatsheet'!$C$11,$AD44/'Conversion Cheatsheet'!$D$11),1)*IF(ISBLANK($AA44),2,1)</f>
        <v>0</v>
      </c>
      <c r="BF44" s="41"/>
      <c r="BG44" s="41"/>
      <c r="BH44" s="9">
        <f>FLOOR($AE44/'Conversion Cheatsheet'!$E$11,1)*IF(ISBLANK($AA44),2,1)</f>
        <v>0</v>
      </c>
      <c r="BI44" s="9">
        <f>$AG44</f>
        <v>0</v>
      </c>
      <c r="BJ44" s="9">
        <f>IF(OR($AH44=0,ISBLANK($AH44)),0,1)</f>
        <v>0</v>
      </c>
      <c r="BK44" s="9">
        <f>IF(OR($AI44=0,ISBLANK($AI44)),0,1)</f>
        <v>0</v>
      </c>
      <c r="BL44" s="9">
        <f>IF(OR($AJ44=0,ISBLANK($AJ44)),0,1)</f>
        <v>0</v>
      </c>
      <c r="BM44" s="9">
        <f>$AK44</f>
        <v>0</v>
      </c>
      <c r="BN44" s="9">
        <f>IF(OR($AL44=0,ISBLANK($AL44)),0,1)</f>
        <v>0</v>
      </c>
      <c r="BO44" s="41">
        <f>IF(AND($AH44+$AH40&gt;0,$AI44+$AI40&gt;0),1,0)</f>
        <v>0</v>
      </c>
      <c r="BP44" s="41"/>
      <c r="BQ44" s="9">
        <f>IF(OR(AND(AK44&gt;='Conversion Cheatsheet'!$B$14,AK44&lt;'Conversion Cheatsheet'!$B$15),AND(AK44='Conversion Cheatsheet'!$B$15,AL44&lt;&gt;'Conversion Cheatsheet'!$C$15)),1,0)</f>
        <v>0</v>
      </c>
      <c r="BR44" s="41">
        <f>IF(AND(AK44='Conversion Cheatsheet'!$B$15,$BN46=1),1,0)</f>
        <v>0</v>
      </c>
      <c r="BS44" s="41">
        <f>IF(AND(AM44&gt;='Conversion Cheatsheet'!$B$14,$BN46&lt;1),1,0)</f>
        <v>0</v>
      </c>
      <c r="BT44" s="41">
        <f>IF(AND($AG47+$AG40&gt;='Conversion Cheatsheet'!$B$18,AK47+AK40&gt;='Conversion Cheatsheet'!$C$18,AJ47+AJ40&gt;='Conversion Cheatsheet'!$E$18,AL47+AL40&gt;='Conversion Cheatsheet'!$G$18),1,0)</f>
        <v>0</v>
      </c>
      <c r="BU44" s="41"/>
      <c r="BV44" s="41"/>
      <c r="BW44" s="41"/>
      <c r="BX44" s="41">
        <f>IF(AND($AG47+AG40&gt;='Conversion Cheatsheet'!$B$19,$AJ47+AJ40&gt;='Conversion Cheatsheet'!$C$19,$AK47+AK40&gt;='Conversion Cheatsheet'!$E$19,$AM47+AM40&gt;='Conversion Cheatsheet'!$H$19),1,0)</f>
        <v>0</v>
      </c>
      <c r="BY44" s="41"/>
      <c r="BZ44" s="41"/>
      <c r="CA44" s="41"/>
    </row>
    <row r="45" spans="1:79" x14ac:dyDescent="0.25">
      <c r="A45" s="63"/>
      <c r="B45" s="14" t="s">
        <v>6</v>
      </c>
      <c r="C45" s="29"/>
      <c r="D45" s="29"/>
      <c r="E45" s="29"/>
      <c r="F45" s="29"/>
      <c r="G45" s="29"/>
      <c r="H45" s="29"/>
      <c r="I45" s="31"/>
      <c r="J45" s="31"/>
      <c r="K45" s="30"/>
      <c r="L45" s="65"/>
      <c r="M45" s="67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30"/>
      <c r="AG45" s="65"/>
      <c r="AH45" s="65"/>
      <c r="AI45" s="65"/>
      <c r="AJ45" s="65"/>
      <c r="AK45" s="65"/>
      <c r="AL45" s="65"/>
      <c r="AM45" s="77"/>
      <c r="AN45" s="52"/>
      <c r="AO45" s="10"/>
      <c r="AR45" s="9" t="s">
        <v>39</v>
      </c>
      <c r="AS45" s="16">
        <f>$C47+$C40</f>
        <v>0</v>
      </c>
      <c r="AT45" s="16">
        <f>$E47+$E40</f>
        <v>0</v>
      </c>
      <c r="AU45" s="16">
        <f>$G47+$G40</f>
        <v>0</v>
      </c>
      <c r="AV45" s="16">
        <f>$I47+$I40</f>
        <v>88</v>
      </c>
      <c r="AW45" s="16">
        <f>$C47+$C40-$AS47</f>
        <v>0</v>
      </c>
      <c r="AX45" s="16">
        <f>$E47+$E40-$AT47</f>
        <v>0</v>
      </c>
      <c r="AY45" s="16">
        <f>$G47+$E40-$AU47</f>
        <v>0</v>
      </c>
      <c r="AZ45" s="16">
        <f>$I47+$I40-$AV47</f>
        <v>88</v>
      </c>
      <c r="BA45" s="16">
        <f>$C47+$C40-$AS47-$AW47</f>
        <v>0</v>
      </c>
      <c r="BB45" s="16">
        <f>$E47+$E40-$AT47-$AX47</f>
        <v>0</v>
      </c>
      <c r="BC45" s="16">
        <f>$G47+$G40-$AU47-$AY47</f>
        <v>0</v>
      </c>
      <c r="BD45" s="16">
        <f>$I47+$I40-$AV47-$AZ47</f>
        <v>88</v>
      </c>
      <c r="BE45" s="16">
        <f>$C47+$C40-$AS47-$AW47-$BA47</f>
        <v>0</v>
      </c>
      <c r="BF45" s="16">
        <f>$E47+$E40-$AT47-$AX47-$BB47</f>
        <v>0</v>
      </c>
      <c r="BG45" s="16">
        <f>$G47+$G40-$AU47-$AY47-$BC47</f>
        <v>0</v>
      </c>
      <c r="BH45" s="16">
        <f>$I47+$I40-$AV47-$AZ47-$BD47</f>
        <v>88</v>
      </c>
      <c r="BI45" s="9">
        <f>$AA40+$AA47</f>
        <v>7</v>
      </c>
      <c r="BJ45" s="9">
        <f>$Q47+$Q40</f>
        <v>1</v>
      </c>
      <c r="BK45" s="9">
        <f>$L47+$L40</f>
        <v>1</v>
      </c>
      <c r="BL45" s="9">
        <f>$V47+$V40</f>
        <v>2</v>
      </c>
      <c r="BM45" s="16">
        <f>$AA47+$AA40-$BI47</f>
        <v>7</v>
      </c>
      <c r="BN45" s="9">
        <f>$V47+$V40-$BL47</f>
        <v>2</v>
      </c>
      <c r="BO45" s="9">
        <f>$AH47+$AH40</f>
        <v>0</v>
      </c>
      <c r="BP45" s="9">
        <f>$AI47+$AI40</f>
        <v>0</v>
      </c>
      <c r="BQ45" s="9">
        <f>BM46</f>
        <v>0</v>
      </c>
      <c r="BR45" s="9">
        <f>BM46</f>
        <v>0</v>
      </c>
      <c r="BS45" s="9">
        <f>BN46</f>
        <v>0</v>
      </c>
      <c r="BT45" s="9">
        <f>$AG40+$BI46</f>
        <v>0</v>
      </c>
      <c r="BU45" s="9">
        <f>$BO46+$AK40</f>
        <v>0</v>
      </c>
      <c r="BV45" s="9">
        <f>$BL46+$AJ40</f>
        <v>0</v>
      </c>
      <c r="BW45" s="9">
        <f>$BQ46+$AM40</f>
        <v>0</v>
      </c>
      <c r="BX45" s="9">
        <f>$AG40+$BI46</f>
        <v>0</v>
      </c>
      <c r="BY45" s="9">
        <f>$BO46+$AK40</f>
        <v>0</v>
      </c>
      <c r="BZ45" s="9">
        <f>$BL46+$AJ40</f>
        <v>0</v>
      </c>
      <c r="CA45" s="9">
        <f>$BR46+$AO40</f>
        <v>1</v>
      </c>
    </row>
    <row r="46" spans="1:79" s="16" customFormat="1" x14ac:dyDescent="0.25">
      <c r="A46" s="48" t="s">
        <v>22</v>
      </c>
      <c r="B46" s="49"/>
      <c r="C46" s="42" t="s">
        <v>0</v>
      </c>
      <c r="D46" s="44"/>
      <c r="E46" s="42" t="s">
        <v>1</v>
      </c>
      <c r="F46" s="44"/>
      <c r="G46" s="42" t="s">
        <v>2</v>
      </c>
      <c r="H46" s="44"/>
      <c r="I46" s="42" t="s">
        <v>3</v>
      </c>
      <c r="J46" s="44"/>
      <c r="K46" s="17"/>
      <c r="L46" s="42" t="s">
        <v>4</v>
      </c>
      <c r="M46" s="43"/>
      <c r="N46" s="43"/>
      <c r="O46" s="43"/>
      <c r="P46" s="44"/>
      <c r="Q46" s="42" t="s">
        <v>8</v>
      </c>
      <c r="R46" s="43"/>
      <c r="S46" s="43"/>
      <c r="T46" s="43"/>
      <c r="U46" s="44"/>
      <c r="V46" s="42" t="s">
        <v>9</v>
      </c>
      <c r="W46" s="43"/>
      <c r="X46" s="43"/>
      <c r="Y46" s="43"/>
      <c r="Z46" s="44"/>
      <c r="AA46" s="42" t="s">
        <v>10</v>
      </c>
      <c r="AB46" s="43"/>
      <c r="AC46" s="43"/>
      <c r="AD46" s="43"/>
      <c r="AE46" s="44"/>
      <c r="AF46" s="17"/>
      <c r="AG46" s="18" t="s">
        <v>7</v>
      </c>
      <c r="AH46" s="18" t="s">
        <v>8</v>
      </c>
      <c r="AI46" s="18" t="s">
        <v>4</v>
      </c>
      <c r="AJ46" s="18" t="s">
        <v>13</v>
      </c>
      <c r="AK46" s="19" t="s">
        <v>32</v>
      </c>
      <c r="AL46" s="18" t="s">
        <v>16</v>
      </c>
      <c r="AM46" s="18" t="s">
        <v>17</v>
      </c>
      <c r="AN46" s="18" t="s">
        <v>18</v>
      </c>
      <c r="AO46" s="18" t="s">
        <v>19</v>
      </c>
      <c r="AP46" s="10"/>
      <c r="AQ46" s="80" t="s">
        <v>70</v>
      </c>
      <c r="AR46" s="9" t="s">
        <v>40</v>
      </c>
      <c r="AS46" s="40">
        <f>MIN(AS44,FLOOR(MIN(AS45/'Conversion Cheatsheet'!$B$8,AT45/'Conversion Cheatsheet'!$C$8,AU45/'Conversion Cheatsheet'!$D$8),1))</f>
        <v>0</v>
      </c>
      <c r="AT46" s="40"/>
      <c r="AU46" s="40"/>
      <c r="AV46" s="16">
        <f>FLOOR(MIN(AV44*'Conversion Cheatsheet'!$E$8,AV45)/'Conversion Cheatsheet'!$E$8,1)</f>
        <v>0</v>
      </c>
      <c r="AW46" s="40">
        <f>MIN(AW44,FLOOR(MIN(AW45/'Conversion Cheatsheet'!$B$9,AX45/'Conversion Cheatsheet'!$C$9,AY45/'Conversion Cheatsheet'!$D$9),1))</f>
        <v>0</v>
      </c>
      <c r="AX46" s="40"/>
      <c r="AY46" s="40"/>
      <c r="AZ46" s="16">
        <f>FLOOR(MIN(AZ44*'Conversion Cheatsheet'!$E$9,AZ45)/'Conversion Cheatsheet'!$E$9,1)</f>
        <v>0</v>
      </c>
      <c r="BA46" s="40">
        <f>MIN(BA44,FLOOR(MIN(BA45/'Conversion Cheatsheet'!$B$10,BC45/'Conversion Cheatsheet'!$D$10),1))</f>
        <v>0</v>
      </c>
      <c r="BB46" s="40"/>
      <c r="BC46" s="40"/>
      <c r="BD46" s="16">
        <f>FLOOR(MIN(BD44*'Conversion Cheatsheet'!$E$10,BD45)/'Conversion Cheatsheet'!$E$10,1)</f>
        <v>0</v>
      </c>
      <c r="BE46" s="40">
        <f>MIN(BE44,FLOOR(MIN(BE45/'Conversion Cheatsheet'!$B$11,BF45/'Conversion Cheatsheet'!$C$11,BG45/'Conversion Cheatsheet'!$D$11),1))</f>
        <v>0</v>
      </c>
      <c r="BF46" s="40"/>
      <c r="BG46" s="40"/>
      <c r="BH46" s="16">
        <f>FLOOR(MIN(BH44*'Conversion Cheatsheet'!$E$11,BH45)/'Conversion Cheatsheet'!$E$11,1)</f>
        <v>0</v>
      </c>
      <c r="BI46" s="16">
        <f t="shared" ref="BI46:BN46" si="18">MIN(BI44,BI45)</f>
        <v>0</v>
      </c>
      <c r="BJ46" s="16">
        <f t="shared" si="18"/>
        <v>0</v>
      </c>
      <c r="BK46" s="16">
        <f t="shared" si="18"/>
        <v>0</v>
      </c>
      <c r="BL46" s="16">
        <f t="shared" si="18"/>
        <v>0</v>
      </c>
      <c r="BM46" s="16">
        <f t="shared" si="18"/>
        <v>0</v>
      </c>
      <c r="BN46" s="16">
        <f t="shared" si="18"/>
        <v>0</v>
      </c>
      <c r="BO46" s="41">
        <f>IF(AND($BO44&gt;0,$BO45&gt;0,$BP45&gt;0),1,0)</f>
        <v>0</v>
      </c>
      <c r="BP46" s="41"/>
      <c r="BQ46" s="16">
        <f>MIN(BQ44,BQ45)</f>
        <v>0</v>
      </c>
      <c r="BR46" s="40">
        <f>IF(AND(BR44&gt;0,BR45='Conversion Cheatsheet'!$B$15,BS45='Conversion Cheatsheet'!$C$15),1,0)</f>
        <v>0</v>
      </c>
      <c r="BS46" s="40"/>
      <c r="BT46" s="40">
        <f>BT44</f>
        <v>0</v>
      </c>
      <c r="BU46" s="40"/>
      <c r="BV46" s="40"/>
      <c r="BW46" s="40"/>
      <c r="BX46" s="40">
        <f>BX44</f>
        <v>0</v>
      </c>
      <c r="BY46" s="40"/>
      <c r="BZ46" s="40"/>
      <c r="CA46" s="40"/>
    </row>
    <row r="47" spans="1:79" s="16" customFormat="1" x14ac:dyDescent="0.25">
      <c r="A47" s="50"/>
      <c r="B47" s="51"/>
      <c r="C47" s="42">
        <f>'Conversion Cheatsheet'!$B$2*C45 + 'Conversion Cheatsheet'!$C$2*D45 + 'Conversion Cheatsheet'!$D$2*C44 + 'Conversion Cheatsheet'!$E$2*D44</f>
        <v>0</v>
      </c>
      <c r="D47" s="44"/>
      <c r="E47" s="42">
        <f>'Conversion Cheatsheet'!$B$3*E45 + 'Conversion Cheatsheet'!$C$3*F45 + 'Conversion Cheatsheet'!$D$3*E44 + 'Conversion Cheatsheet'!$E$3*F44</f>
        <v>0</v>
      </c>
      <c r="F47" s="44"/>
      <c r="G47" s="42">
        <f>'Conversion Cheatsheet'!$B$4*G45 + 'Conversion Cheatsheet'!$C$4*H45 + 'Conversion Cheatsheet'!$D$4*G44 + 'Conversion Cheatsheet'!$E$4*H44</f>
        <v>0</v>
      </c>
      <c r="H47" s="44"/>
      <c r="I47" s="42">
        <f>'Conversion Cheatsheet'!$B$5*I45 + 'Conversion Cheatsheet'!$D$5*J45</f>
        <v>0</v>
      </c>
      <c r="J47" s="44"/>
      <c r="K47" s="17"/>
      <c r="L47" s="42">
        <f>$AS46+$AV46</f>
        <v>0</v>
      </c>
      <c r="M47" s="43"/>
      <c r="N47" s="43"/>
      <c r="O47" s="43"/>
      <c r="P47" s="44"/>
      <c r="Q47" s="42">
        <f>$AW46+$AZ46</f>
        <v>0</v>
      </c>
      <c r="R47" s="43"/>
      <c r="S47" s="43"/>
      <c r="T47" s="43"/>
      <c r="U47" s="44"/>
      <c r="V47" s="42">
        <f>$BA46+$BD46</f>
        <v>0</v>
      </c>
      <c r="W47" s="43"/>
      <c r="X47" s="43"/>
      <c r="Y47" s="43"/>
      <c r="Z47" s="44"/>
      <c r="AA47" s="42">
        <f>$BE46+$BH46</f>
        <v>0</v>
      </c>
      <c r="AB47" s="43"/>
      <c r="AC47" s="43"/>
      <c r="AD47" s="43"/>
      <c r="AE47" s="44"/>
      <c r="AF47" s="17"/>
      <c r="AG47" s="18">
        <f>BI46</f>
        <v>0</v>
      </c>
      <c r="AH47" s="18">
        <f t="shared" ref="AH47" si="19">BJ46</f>
        <v>0</v>
      </c>
      <c r="AI47" s="18">
        <f t="shared" ref="AI47" si="20">BK46</f>
        <v>0</v>
      </c>
      <c r="AJ47" s="18">
        <f t="shared" ref="AJ47" si="21">BL46</f>
        <v>0</v>
      </c>
      <c r="AK47" s="18">
        <f>BO46</f>
        <v>0</v>
      </c>
      <c r="AL47" s="18">
        <f>BQ46</f>
        <v>0</v>
      </c>
      <c r="AM47" s="18">
        <f>BR46</f>
        <v>0</v>
      </c>
      <c r="AN47" s="17">
        <f>BT46</f>
        <v>0</v>
      </c>
      <c r="AO47" s="17">
        <f>BX46</f>
        <v>0</v>
      </c>
      <c r="AP47" s="17" t="s">
        <v>64</v>
      </c>
      <c r="AQ47" s="9"/>
      <c r="AR47" s="16" t="s">
        <v>44</v>
      </c>
      <c r="AS47" s="16">
        <f>'Conversion Cheatsheet'!$B$8*AS46</f>
        <v>0</v>
      </c>
      <c r="AT47" s="16">
        <f>'Conversion Cheatsheet'!$C$8*AS46</f>
        <v>0</v>
      </c>
      <c r="AU47" s="16">
        <f>'Conversion Cheatsheet'!$D$8*AS46</f>
        <v>0</v>
      </c>
      <c r="AV47" s="16">
        <f>AV46*'Conversion Cheatsheet'!$E$8</f>
        <v>0</v>
      </c>
      <c r="AW47" s="16">
        <f>'Conversion Cheatsheet'!$B$9*AW46</f>
        <v>0</v>
      </c>
      <c r="AX47" s="16">
        <f>'Conversion Cheatsheet'!$C$9*AW46</f>
        <v>0</v>
      </c>
      <c r="AY47" s="16">
        <f>'Conversion Cheatsheet'!$D$9*AW46</f>
        <v>0</v>
      </c>
      <c r="AZ47" s="16">
        <f>AZ46*'Conversion Cheatsheet'!$E$9</f>
        <v>0</v>
      </c>
      <c r="BA47" s="16">
        <f>'Conversion Cheatsheet'!$B$10*BA46</f>
        <v>0</v>
      </c>
      <c r="BB47" s="16">
        <f>'Conversion Cheatsheet'!$C$10*BA46</f>
        <v>0</v>
      </c>
      <c r="BC47" s="16">
        <f>'Conversion Cheatsheet'!$D$10*BA46</f>
        <v>0</v>
      </c>
      <c r="BD47" s="16">
        <f>BD46*'Conversion Cheatsheet'!$E$10</f>
        <v>0</v>
      </c>
      <c r="BE47" s="16">
        <f>'Conversion Cheatsheet'!$B$11*BE46</f>
        <v>0</v>
      </c>
      <c r="BF47" s="16">
        <f>'Conversion Cheatsheet'!$C$11*BE46</f>
        <v>0</v>
      </c>
      <c r="BG47" s="16">
        <f>'Conversion Cheatsheet'!$D$11*BE46</f>
        <v>0</v>
      </c>
      <c r="BH47" s="16">
        <f>BH46*'Conversion Cheatsheet'!$E$11</f>
        <v>0</v>
      </c>
      <c r="BI47" s="16">
        <f t="shared" ref="BI47:BN47" si="22">BI46</f>
        <v>0</v>
      </c>
      <c r="BJ47" s="16">
        <f t="shared" si="22"/>
        <v>0</v>
      </c>
      <c r="BK47" s="16">
        <f t="shared" si="22"/>
        <v>0</v>
      </c>
      <c r="BL47" s="16">
        <f t="shared" si="22"/>
        <v>0</v>
      </c>
      <c r="BM47" s="16">
        <f t="shared" si="22"/>
        <v>0</v>
      </c>
      <c r="BN47" s="16">
        <f t="shared" si="22"/>
        <v>0</v>
      </c>
      <c r="BO47" s="16">
        <f>BO46*BO45</f>
        <v>0</v>
      </c>
      <c r="BP47" s="16">
        <f>BO46*BP45</f>
        <v>0</v>
      </c>
      <c r="BQ47" s="16">
        <f>BQ46</f>
        <v>0</v>
      </c>
      <c r="BR47" s="16">
        <f>BR46*BR45</f>
        <v>0</v>
      </c>
      <c r="BS47" s="16">
        <f>BR46*BS45</f>
        <v>0</v>
      </c>
      <c r="BT47" s="16">
        <f>'Conversion Cheatsheet'!$B$18*$BT46</f>
        <v>0</v>
      </c>
      <c r="BU47" s="16">
        <f>'Conversion Cheatsheet'!$C$18*$BT46</f>
        <v>0</v>
      </c>
      <c r="BV47" s="16">
        <f>'Conversion Cheatsheet'!$E$18*$BT46</f>
        <v>0</v>
      </c>
      <c r="BW47" s="16">
        <f>'Conversion Cheatsheet'!$G$18*$BT46</f>
        <v>0</v>
      </c>
      <c r="BX47" s="16">
        <f>'Conversion Cheatsheet'!$B$19*$BX46</f>
        <v>0</v>
      </c>
      <c r="BY47" s="16">
        <f>'Conversion Cheatsheet'!$C$19*$BX46</f>
        <v>0</v>
      </c>
      <c r="BZ47" s="16">
        <f>'Conversion Cheatsheet'!$E$19*$BX46</f>
        <v>0</v>
      </c>
      <c r="CA47" s="16">
        <f>'Conversion Cheatsheet'!$H$19*$BX46</f>
        <v>0</v>
      </c>
    </row>
    <row r="48" spans="1:79" s="16" customFormat="1" x14ac:dyDescent="0.25">
      <c r="A48" s="70" t="s">
        <v>23</v>
      </c>
      <c r="B48" s="71"/>
      <c r="C48" s="45">
        <f>$C47*'Conversion Cheatsheet'!$K$2</f>
        <v>0</v>
      </c>
      <c r="D48" s="47"/>
      <c r="E48" s="45">
        <f>$E47*'Conversion Cheatsheet'!$K$3</f>
        <v>0</v>
      </c>
      <c r="F48" s="47"/>
      <c r="G48" s="45">
        <f>G47*'Conversion Cheatsheet'!$K$4</f>
        <v>0</v>
      </c>
      <c r="H48" s="47"/>
      <c r="I48" s="45">
        <f>I47*'Conversion Cheatsheet'!$K$5</f>
        <v>0</v>
      </c>
      <c r="J48" s="47"/>
      <c r="K48" s="20"/>
      <c r="L48" s="45">
        <f>$L47*'Conversion Cheatsheet'!$K$7</f>
        <v>0</v>
      </c>
      <c r="M48" s="46"/>
      <c r="N48" s="46"/>
      <c r="O48" s="46"/>
      <c r="P48" s="47"/>
      <c r="Q48" s="45">
        <f>$Q47*'Conversion Cheatsheet'!$K$8</f>
        <v>0</v>
      </c>
      <c r="R48" s="46"/>
      <c r="S48" s="46"/>
      <c r="T48" s="46"/>
      <c r="U48" s="47"/>
      <c r="V48" s="45">
        <f>$V47*'Conversion Cheatsheet'!$K$9</f>
        <v>0</v>
      </c>
      <c r="W48" s="46"/>
      <c r="X48" s="46"/>
      <c r="Y48" s="46"/>
      <c r="Z48" s="47"/>
      <c r="AA48" s="45">
        <f>$AA47*'Conversion Cheatsheet'!$K$10</f>
        <v>0</v>
      </c>
      <c r="AB48" s="46"/>
      <c r="AC48" s="46"/>
      <c r="AD48" s="46"/>
      <c r="AE48" s="47"/>
      <c r="AF48" s="20"/>
      <c r="AG48" s="21">
        <f>AG47*'Conversion Cheatsheet'!$K$12</f>
        <v>0</v>
      </c>
      <c r="AH48" s="21">
        <f>AH47*'Conversion Cheatsheet'!$K$13</f>
        <v>0</v>
      </c>
      <c r="AI48" s="21">
        <f>AI47*'Conversion Cheatsheet'!$K$14</f>
        <v>0</v>
      </c>
      <c r="AJ48" s="21">
        <f>AJ47*'Conversion Cheatsheet'!$K$15</f>
        <v>0</v>
      </c>
      <c r="AK48" s="21">
        <f>AK47*'Conversion Cheatsheet'!$K$16</f>
        <v>0</v>
      </c>
      <c r="AL48" s="21">
        <f>AL47*'Conversion Cheatsheet'!$K$17</f>
        <v>0</v>
      </c>
      <c r="AM48" s="21">
        <f>AM47*'Conversion Cheatsheet'!$K$18</f>
        <v>0</v>
      </c>
      <c r="AN48" s="21">
        <f>AN47*'Conversion Cheatsheet'!$K$20</f>
        <v>0</v>
      </c>
      <c r="AO48" s="21">
        <f>AO47*'Conversion Cheatsheet'!$K$21</f>
        <v>0</v>
      </c>
      <c r="AP48" s="20">
        <f>SUM(C48:AO48)</f>
        <v>0</v>
      </c>
      <c r="AQ48" s="9"/>
      <c r="AS48" s="40"/>
      <c r="AT48" s="40"/>
      <c r="AU48" s="40"/>
    </row>
    <row r="49" spans="1:79" s="16" customFormat="1" x14ac:dyDescent="0.25">
      <c r="A49" s="54" t="s">
        <v>21</v>
      </c>
      <c r="B49" s="55"/>
      <c r="C49" s="68" t="s">
        <v>0</v>
      </c>
      <c r="D49" s="69"/>
      <c r="E49" s="58" t="s">
        <v>1</v>
      </c>
      <c r="F49" s="60"/>
      <c r="G49" s="58" t="s">
        <v>2</v>
      </c>
      <c r="H49" s="60"/>
      <c r="I49" s="58" t="s">
        <v>3</v>
      </c>
      <c r="J49" s="60"/>
      <c r="K49" s="23"/>
      <c r="L49" s="58" t="s">
        <v>4</v>
      </c>
      <c r="M49" s="59"/>
      <c r="N49" s="59"/>
      <c r="O49" s="59"/>
      <c r="P49" s="60"/>
      <c r="Q49" s="58" t="s">
        <v>8</v>
      </c>
      <c r="R49" s="59"/>
      <c r="S49" s="59"/>
      <c r="T49" s="59"/>
      <c r="U49" s="60"/>
      <c r="V49" s="58" t="s">
        <v>9</v>
      </c>
      <c r="W49" s="59"/>
      <c r="X49" s="59"/>
      <c r="Y49" s="59"/>
      <c r="Z49" s="60"/>
      <c r="AA49" s="58" t="s">
        <v>10</v>
      </c>
      <c r="AB49" s="59"/>
      <c r="AC49" s="59"/>
      <c r="AD49" s="59"/>
      <c r="AE49" s="60"/>
      <c r="AF49" s="23"/>
      <c r="AG49" s="24" t="s">
        <v>7</v>
      </c>
      <c r="AH49" s="24" t="s">
        <v>8</v>
      </c>
      <c r="AI49" s="24" t="s">
        <v>4</v>
      </c>
      <c r="AJ49" s="24" t="s">
        <v>13</v>
      </c>
      <c r="AK49" s="15" t="s">
        <v>32</v>
      </c>
      <c r="AL49" s="24" t="s">
        <v>16</v>
      </c>
      <c r="AM49" s="24" t="s">
        <v>17</v>
      </c>
      <c r="AN49" s="24" t="s">
        <v>18</v>
      </c>
      <c r="AO49" s="24" t="s">
        <v>19</v>
      </c>
      <c r="AQ49" s="9"/>
    </row>
    <row r="50" spans="1:79" s="16" customFormat="1" x14ac:dyDescent="0.25">
      <c r="A50" s="56"/>
      <c r="B50" s="57"/>
      <c r="C50" s="61">
        <f>$C47+$C40-$AS47-$AW47-$BA47-$BE47</f>
        <v>0</v>
      </c>
      <c r="D50" s="61"/>
      <c r="E50" s="61">
        <f>$E47+$E40-$AT47-$AX47-$BF47</f>
        <v>0</v>
      </c>
      <c r="F50" s="61"/>
      <c r="G50" s="61">
        <f>$G47+$G40-$AU47-$AY47-$BC47-$BG47</f>
        <v>0</v>
      </c>
      <c r="H50" s="61"/>
      <c r="I50" s="61">
        <f>$I47+$I40-$AV47-$AZ47-$BD47-$BH47</f>
        <v>88</v>
      </c>
      <c r="J50" s="61"/>
      <c r="K50" s="15"/>
      <c r="L50" s="61">
        <f>$L47+$L40-$BK47</f>
        <v>1</v>
      </c>
      <c r="M50" s="61"/>
      <c r="N50" s="61"/>
      <c r="O50" s="61"/>
      <c r="P50" s="61"/>
      <c r="Q50" s="61">
        <f>$Q47+$Q40-$BJ47</f>
        <v>1</v>
      </c>
      <c r="R50" s="61"/>
      <c r="S50" s="61"/>
      <c r="T50" s="61"/>
      <c r="U50" s="61"/>
      <c r="V50" s="61">
        <f>$V47+$V40-$BL47-$BN47</f>
        <v>2</v>
      </c>
      <c r="W50" s="61"/>
      <c r="X50" s="61"/>
      <c r="Y50" s="61"/>
      <c r="Z50" s="61"/>
      <c r="AA50" s="61">
        <f>$AA47+$AA40-$BI47-$BQ47-$BR47</f>
        <v>7</v>
      </c>
      <c r="AB50" s="61"/>
      <c r="AC50" s="61"/>
      <c r="AD50" s="61"/>
      <c r="AE50" s="61"/>
      <c r="AF50" s="15"/>
      <c r="AG50" s="32">
        <f>$AG47+$AG40-$BT47-$BX47</f>
        <v>0</v>
      </c>
      <c r="AH50" s="32">
        <f>$AH47+$AH40-$BO47</f>
        <v>0</v>
      </c>
      <c r="AI50" s="32">
        <f>$AI47+$AI40-$BP47</f>
        <v>0</v>
      </c>
      <c r="AJ50" s="32">
        <f>$AJ47+$AJ40-$BV47-$BZ47</f>
        <v>0</v>
      </c>
      <c r="AK50" s="15">
        <f>$AK47+$AK40-$BU47-$BY47</f>
        <v>0</v>
      </c>
      <c r="AL50" s="32">
        <f>$AL47+$AL40-$BW47</f>
        <v>0</v>
      </c>
      <c r="AM50" s="32">
        <f>$AM47+$AM40-$CA47</f>
        <v>0</v>
      </c>
      <c r="AN50" s="15">
        <f>$BT46+$AN40</f>
        <v>0</v>
      </c>
      <c r="AO50" s="15">
        <f>$BX46+$AO40</f>
        <v>1</v>
      </c>
      <c r="AQ50" s="9"/>
    </row>
    <row r="51" spans="1:79" ht="6.75" customHeight="1" x14ac:dyDescent="0.25">
      <c r="A51" s="26"/>
      <c r="B51" s="26"/>
      <c r="C51" s="27"/>
      <c r="D51" s="27"/>
      <c r="E51" s="27"/>
      <c r="F51" s="27"/>
      <c r="G51" s="27"/>
      <c r="H51" s="27"/>
      <c r="I51" s="27"/>
      <c r="J51" s="27"/>
      <c r="K51" s="28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7"/>
      <c r="AH51" s="27"/>
      <c r="AI51" s="27"/>
      <c r="AJ51" s="27"/>
      <c r="AK51" s="27"/>
      <c r="AL51" s="27"/>
      <c r="AM51" s="28"/>
      <c r="AN51" s="28"/>
      <c r="AO51" s="28"/>
    </row>
    <row r="52" spans="1:79" x14ac:dyDescent="0.25">
      <c r="A52" s="10">
        <v>1</v>
      </c>
      <c r="B52" s="10"/>
      <c r="C52" s="72" t="s">
        <v>0</v>
      </c>
      <c r="D52" s="74"/>
      <c r="E52" s="72" t="s">
        <v>1</v>
      </c>
      <c r="F52" s="74"/>
      <c r="G52" s="72" t="s">
        <v>2</v>
      </c>
      <c r="H52" s="74"/>
      <c r="I52" s="72" t="s">
        <v>3</v>
      </c>
      <c r="J52" s="74"/>
      <c r="K52" s="11"/>
      <c r="L52" s="72" t="s">
        <v>4</v>
      </c>
      <c r="M52" s="73"/>
      <c r="N52" s="73"/>
      <c r="O52" s="73"/>
      <c r="P52" s="74"/>
      <c r="Q52" s="72" t="s">
        <v>8</v>
      </c>
      <c r="R52" s="73"/>
      <c r="S52" s="73"/>
      <c r="T52" s="73"/>
      <c r="U52" s="74"/>
      <c r="V52" s="72" t="s">
        <v>9</v>
      </c>
      <c r="W52" s="73"/>
      <c r="X52" s="73"/>
      <c r="Y52" s="73"/>
      <c r="Z52" s="74"/>
      <c r="AA52" s="72" t="s">
        <v>10</v>
      </c>
      <c r="AB52" s="73"/>
      <c r="AC52" s="73"/>
      <c r="AD52" s="73"/>
      <c r="AE52" s="74"/>
      <c r="AF52" s="11"/>
      <c r="AG52" s="62" t="s">
        <v>7</v>
      </c>
      <c r="AH52" s="62" t="s">
        <v>8</v>
      </c>
      <c r="AI52" s="62" t="s">
        <v>4</v>
      </c>
      <c r="AJ52" s="62" t="s">
        <v>13</v>
      </c>
      <c r="AK52" s="62" t="s">
        <v>15</v>
      </c>
      <c r="AL52" s="62" t="s">
        <v>14</v>
      </c>
      <c r="AM52" s="75"/>
      <c r="AN52" s="76"/>
      <c r="AO52" s="8"/>
      <c r="AS52" s="41" t="s">
        <v>4</v>
      </c>
      <c r="AT52" s="41"/>
      <c r="AU52" s="41"/>
      <c r="AV52" s="41"/>
      <c r="AW52" s="41" t="s">
        <v>8</v>
      </c>
      <c r="AX52" s="41"/>
      <c r="AY52" s="41"/>
      <c r="AZ52" s="41"/>
      <c r="BA52" s="41" t="s">
        <v>9</v>
      </c>
      <c r="BB52" s="41"/>
      <c r="BC52" s="41"/>
      <c r="BD52" s="41"/>
      <c r="BE52" s="41" t="s">
        <v>10</v>
      </c>
      <c r="BF52" s="41"/>
      <c r="BG52" s="41"/>
      <c r="BH52" s="41"/>
      <c r="BI52" s="9" t="s">
        <v>7</v>
      </c>
      <c r="BJ52" s="9" t="s">
        <v>8</v>
      </c>
      <c r="BK52" s="9" t="s">
        <v>4</v>
      </c>
      <c r="BL52" s="9" t="s">
        <v>13</v>
      </c>
      <c r="BM52" s="9" t="s">
        <v>15</v>
      </c>
      <c r="BN52" s="9" t="s">
        <v>14</v>
      </c>
      <c r="BO52" s="41" t="s">
        <v>32</v>
      </c>
      <c r="BP52" s="41"/>
      <c r="BQ52" s="9" t="s">
        <v>25</v>
      </c>
      <c r="BR52" s="41" t="s">
        <v>27</v>
      </c>
      <c r="BS52" s="41"/>
      <c r="BT52" s="41" t="s">
        <v>18</v>
      </c>
      <c r="BU52" s="41"/>
      <c r="BV52" s="41"/>
      <c r="BW52" s="41"/>
      <c r="BX52" s="41" t="s">
        <v>19</v>
      </c>
      <c r="BY52" s="41"/>
      <c r="BZ52" s="41"/>
      <c r="CA52" s="41"/>
    </row>
    <row r="53" spans="1:79" x14ac:dyDescent="0.25">
      <c r="A53" s="10"/>
      <c r="B53" s="10"/>
      <c r="C53" s="12" t="s">
        <v>11</v>
      </c>
      <c r="D53" s="12" t="s">
        <v>12</v>
      </c>
      <c r="E53" s="12" t="s">
        <v>11</v>
      </c>
      <c r="F53" s="12" t="s">
        <v>12</v>
      </c>
      <c r="G53" s="12" t="s">
        <v>11</v>
      </c>
      <c r="H53" s="12" t="s">
        <v>12</v>
      </c>
      <c r="I53" s="13" t="s">
        <v>11</v>
      </c>
      <c r="J53" s="13" t="s">
        <v>12</v>
      </c>
      <c r="K53" s="11"/>
      <c r="L53" s="12" t="s">
        <v>6</v>
      </c>
      <c r="M53" s="12" t="s">
        <v>0</v>
      </c>
      <c r="N53" s="12" t="s">
        <v>1</v>
      </c>
      <c r="O53" s="12" t="s">
        <v>2</v>
      </c>
      <c r="P53" s="12" t="s">
        <v>3</v>
      </c>
      <c r="Q53" s="12" t="s">
        <v>6</v>
      </c>
      <c r="R53" s="12" t="s">
        <v>0</v>
      </c>
      <c r="S53" s="12" t="s">
        <v>1</v>
      </c>
      <c r="T53" s="12" t="s">
        <v>2</v>
      </c>
      <c r="U53" s="12" t="s">
        <v>3</v>
      </c>
      <c r="V53" s="12" t="s">
        <v>6</v>
      </c>
      <c r="W53" s="12" t="s">
        <v>0</v>
      </c>
      <c r="X53" s="12" t="s">
        <v>1</v>
      </c>
      <c r="Y53" s="12" t="s">
        <v>2</v>
      </c>
      <c r="Z53" s="12" t="s">
        <v>3</v>
      </c>
      <c r="AA53" s="12" t="s">
        <v>6</v>
      </c>
      <c r="AB53" s="12" t="s">
        <v>0</v>
      </c>
      <c r="AC53" s="12" t="s">
        <v>1</v>
      </c>
      <c r="AD53" s="12" t="s">
        <v>2</v>
      </c>
      <c r="AE53" s="12" t="s">
        <v>3</v>
      </c>
      <c r="AF53" s="11"/>
      <c r="AG53" s="63"/>
      <c r="AH53" s="63"/>
      <c r="AI53" s="63"/>
      <c r="AJ53" s="63"/>
      <c r="AK53" s="63"/>
      <c r="AL53" s="63"/>
      <c r="AM53" s="75"/>
      <c r="AN53" s="76"/>
      <c r="AO53" s="8"/>
      <c r="AS53" s="9" t="s">
        <v>0</v>
      </c>
      <c r="AT53" s="9" t="s">
        <v>1</v>
      </c>
      <c r="AU53" s="9" t="s">
        <v>2</v>
      </c>
      <c r="AV53" s="9" t="s">
        <v>3</v>
      </c>
      <c r="AW53" s="9" t="s">
        <v>0</v>
      </c>
      <c r="AX53" s="9" t="s">
        <v>1</v>
      </c>
      <c r="AY53" s="9" t="s">
        <v>2</v>
      </c>
      <c r="AZ53" s="9" t="s">
        <v>3</v>
      </c>
      <c r="BA53" s="9" t="s">
        <v>0</v>
      </c>
      <c r="BB53" s="9" t="s">
        <v>1</v>
      </c>
      <c r="BC53" s="9" t="s">
        <v>2</v>
      </c>
      <c r="BD53" s="9" t="s">
        <v>3</v>
      </c>
      <c r="BE53" s="9" t="s">
        <v>0</v>
      </c>
      <c r="BF53" s="9" t="s">
        <v>1</v>
      </c>
      <c r="BG53" s="9" t="s">
        <v>2</v>
      </c>
      <c r="BH53" s="9" t="s">
        <v>3</v>
      </c>
      <c r="BI53" s="9" t="s">
        <v>10</v>
      </c>
      <c r="BJ53" s="9" t="s">
        <v>8</v>
      </c>
      <c r="BK53" s="9" t="s">
        <v>4</v>
      </c>
      <c r="BL53" s="9" t="s">
        <v>9</v>
      </c>
      <c r="BM53" s="9" t="s">
        <v>10</v>
      </c>
      <c r="BN53" s="9" t="s">
        <v>9</v>
      </c>
      <c r="BO53" s="9" t="s">
        <v>8</v>
      </c>
      <c r="BP53" s="9" t="s">
        <v>4</v>
      </c>
      <c r="BQ53" s="9" t="s">
        <v>15</v>
      </c>
      <c r="BR53" s="9" t="s">
        <v>15</v>
      </c>
      <c r="BS53" s="9" t="s">
        <v>9</v>
      </c>
      <c r="BT53" s="9" t="s">
        <v>7</v>
      </c>
      <c r="BU53" s="9" t="s">
        <v>32</v>
      </c>
      <c r="BV53" s="9" t="s">
        <v>13</v>
      </c>
      <c r="BW53" s="9" t="s">
        <v>25</v>
      </c>
      <c r="BX53" s="9" t="s">
        <v>7</v>
      </c>
      <c r="BY53" s="9" t="s">
        <v>32</v>
      </c>
      <c r="BZ53" s="9" t="s">
        <v>13</v>
      </c>
      <c r="CA53" s="9" t="s">
        <v>27</v>
      </c>
    </row>
    <row r="54" spans="1:79" x14ac:dyDescent="0.25">
      <c r="A54" s="62">
        <f>$A44+1</f>
        <v>6</v>
      </c>
      <c r="B54" s="14" t="s">
        <v>5</v>
      </c>
      <c r="C54" s="29"/>
      <c r="D54" s="29"/>
      <c r="E54" s="29"/>
      <c r="F54" s="29"/>
      <c r="G54" s="29"/>
      <c r="H54" s="29"/>
      <c r="I54" s="15"/>
      <c r="J54" s="15"/>
      <c r="K54" s="30"/>
      <c r="L54" s="64"/>
      <c r="M54" s="66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30"/>
      <c r="AG54" s="64"/>
      <c r="AH54" s="64"/>
      <c r="AI54" s="64"/>
      <c r="AJ54" s="64"/>
      <c r="AK54" s="64"/>
      <c r="AL54" s="64"/>
      <c r="AM54" s="75"/>
      <c r="AN54" s="76"/>
      <c r="AO54" s="10"/>
      <c r="AR54" s="9" t="s">
        <v>38</v>
      </c>
      <c r="AS54" s="41">
        <f>FLOOR(MIN($M54/'Conversion Cheatsheet'!$B$8,$N54/'Conversion Cheatsheet'!$C$8,$O54/'Conversion Cheatsheet'!$D$8),1)*IF(ISBLANK($L54),2,1)</f>
        <v>0</v>
      </c>
      <c r="AT54" s="41"/>
      <c r="AU54" s="41"/>
      <c r="AV54" s="9">
        <f>FLOOR($P54/'Conversion Cheatsheet'!$E$8,1)*IF(ISBLANK($L54),2,1)</f>
        <v>0</v>
      </c>
      <c r="AW54" s="41">
        <f>FLOOR(MIN($R54/'Conversion Cheatsheet'!$B$9,$S54/'Conversion Cheatsheet'!$C$9,$T54/'Conversion Cheatsheet'!$D$9),1)*IF(ISBLANK($Q54),2,1)</f>
        <v>0</v>
      </c>
      <c r="AX54" s="41"/>
      <c r="AY54" s="41"/>
      <c r="AZ54" s="9">
        <f>FLOOR($U54/'Conversion Cheatsheet'!$E$9,1)*IF(ISBLANK($Q54),2,1)</f>
        <v>0</v>
      </c>
      <c r="BA54" s="41">
        <f>FLOOR(MIN($W54/'Conversion Cheatsheet'!$B$10,$Y54/'Conversion Cheatsheet'!$D$10),1)*IF(ISBLANK($V54),2,1)</f>
        <v>0</v>
      </c>
      <c r="BB54" s="41"/>
      <c r="BC54" s="41"/>
      <c r="BD54" s="9">
        <f>FLOOR($Z54/'Conversion Cheatsheet'!$E$9,1)*IF(ISBLANK($V54),2,1)</f>
        <v>0</v>
      </c>
      <c r="BE54" s="41">
        <f>FLOOR(MIN($AB54/'Conversion Cheatsheet'!$B$11,$AC54/'Conversion Cheatsheet'!$C$11,$AD54/'Conversion Cheatsheet'!$D$11),1)*IF(ISBLANK($AA54),2,1)</f>
        <v>0</v>
      </c>
      <c r="BF54" s="41"/>
      <c r="BG54" s="41"/>
      <c r="BH54" s="9">
        <f>FLOOR($AE54/'Conversion Cheatsheet'!$E$11,1)*IF(ISBLANK($AA54),2,1)</f>
        <v>0</v>
      </c>
      <c r="BI54" s="9">
        <f>$AG54</f>
        <v>0</v>
      </c>
      <c r="BJ54" s="9">
        <f>IF(OR($AH54=0,ISBLANK($AH54)),0,1)</f>
        <v>0</v>
      </c>
      <c r="BK54" s="9">
        <f>IF(OR($AI54=0,ISBLANK($AI54)),0,1)</f>
        <v>0</v>
      </c>
      <c r="BL54" s="9">
        <f>IF(OR($AJ54=0,ISBLANK($AJ54)),0,1)</f>
        <v>0</v>
      </c>
      <c r="BM54" s="9">
        <f>$AK54</f>
        <v>0</v>
      </c>
      <c r="BN54" s="9">
        <f>IF(OR($AL54=0,ISBLANK($AL54)),0,1)</f>
        <v>0</v>
      </c>
      <c r="BO54" s="41">
        <f>IF(AND($AH54+$AH50&gt;0,$AI54+$AI50&gt;0),1,0)</f>
        <v>0</v>
      </c>
      <c r="BP54" s="41"/>
      <c r="BQ54" s="9">
        <f>IF(OR(AND(AK54&gt;='Conversion Cheatsheet'!$B$14,AK54&lt;'Conversion Cheatsheet'!$B$15),AND(AK54='Conversion Cheatsheet'!$B$15,AL54&lt;&gt;'Conversion Cheatsheet'!$C$15)),1,0)</f>
        <v>0</v>
      </c>
      <c r="BR54" s="41">
        <f>IF(AND(AK54='Conversion Cheatsheet'!$B$15,$BN56=1),1,0)</f>
        <v>0</v>
      </c>
      <c r="BS54" s="41">
        <f>IF(AND(AM54&gt;='Conversion Cheatsheet'!$B$14,$BN56&lt;1),1,0)</f>
        <v>0</v>
      </c>
      <c r="BT54" s="41">
        <f>IF(AND($AG57+$AG50&gt;='Conversion Cheatsheet'!$B$18,AK57+AK50&gt;='Conversion Cheatsheet'!$C$18,AJ57+AJ50&gt;='Conversion Cheatsheet'!$E$18,AL57+AL50&gt;='Conversion Cheatsheet'!$G$18),1,0)</f>
        <v>0</v>
      </c>
      <c r="BU54" s="41"/>
      <c r="BV54" s="41"/>
      <c r="BW54" s="41"/>
      <c r="BX54" s="41">
        <f>IF(AND($AG57+AG50&gt;='Conversion Cheatsheet'!$B$19,$AJ57+AJ50&gt;='Conversion Cheatsheet'!$C$19,$AK57+AK50&gt;='Conversion Cheatsheet'!$E$19,$AM57+AM50&gt;='Conversion Cheatsheet'!$H$19),1,0)</f>
        <v>0</v>
      </c>
      <c r="BY54" s="41"/>
      <c r="BZ54" s="41"/>
      <c r="CA54" s="41"/>
    </row>
    <row r="55" spans="1:79" x14ac:dyDescent="0.25">
      <c r="A55" s="63"/>
      <c r="B55" s="14" t="s">
        <v>6</v>
      </c>
      <c r="C55" s="29"/>
      <c r="D55" s="29"/>
      <c r="E55" s="29"/>
      <c r="F55" s="29"/>
      <c r="G55" s="29"/>
      <c r="H55" s="29"/>
      <c r="I55" s="31"/>
      <c r="J55" s="31"/>
      <c r="K55" s="30"/>
      <c r="L55" s="65"/>
      <c r="M55" s="67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30"/>
      <c r="AG55" s="65"/>
      <c r="AH55" s="65"/>
      <c r="AI55" s="65"/>
      <c r="AJ55" s="65"/>
      <c r="AK55" s="65"/>
      <c r="AL55" s="65"/>
      <c r="AM55" s="77"/>
      <c r="AN55" s="52"/>
      <c r="AO55" s="10"/>
      <c r="AR55" s="9" t="s">
        <v>39</v>
      </c>
      <c r="AS55" s="16">
        <f>$C57+$C50</f>
        <v>0</v>
      </c>
      <c r="AT55" s="16">
        <f>$E57+$E50</f>
        <v>0</v>
      </c>
      <c r="AU55" s="16">
        <f>$G57+$G50</f>
        <v>0</v>
      </c>
      <c r="AV55" s="16">
        <f>$I57+$I50</f>
        <v>88</v>
      </c>
      <c r="AW55" s="16">
        <f>$C57+$C50-$AS57</f>
        <v>0</v>
      </c>
      <c r="AX55" s="16">
        <f>$E57+$E50-$AT57</f>
        <v>0</v>
      </c>
      <c r="AY55" s="16">
        <f>$G57+$E50-$AU57</f>
        <v>0</v>
      </c>
      <c r="AZ55" s="16">
        <f>$I57+$I50-$AV57</f>
        <v>88</v>
      </c>
      <c r="BA55" s="16">
        <f>$C57+$C50-$AS57-$AW57</f>
        <v>0</v>
      </c>
      <c r="BB55" s="16">
        <f>$E57+$E50-$AT57-$AX57</f>
        <v>0</v>
      </c>
      <c r="BC55" s="16">
        <f>$G57+$G50-$AU57-$AY57</f>
        <v>0</v>
      </c>
      <c r="BD55" s="16">
        <f>$I57+$I50-$AV57-$AZ57</f>
        <v>88</v>
      </c>
      <c r="BE55" s="16">
        <f>$C57+$C50-$AS57-$AW57-$BA57</f>
        <v>0</v>
      </c>
      <c r="BF55" s="16">
        <f>$E57+$E50-$AT57-$AX57-$BB57</f>
        <v>0</v>
      </c>
      <c r="BG55" s="16">
        <f>$G57+$G50-$AU57-$AY57-$BC57</f>
        <v>0</v>
      </c>
      <c r="BH55" s="16">
        <f>$I57+$I50-$AV57-$AZ57-$BD57</f>
        <v>88</v>
      </c>
      <c r="BI55" s="9">
        <f>$AA50+$AA57</f>
        <v>7</v>
      </c>
      <c r="BJ55" s="9">
        <f>$Q57+$Q50</f>
        <v>1</v>
      </c>
      <c r="BK55" s="9">
        <f>$L57+$L50</f>
        <v>1</v>
      </c>
      <c r="BL55" s="9">
        <f>$V57+$V50</f>
        <v>2</v>
      </c>
      <c r="BM55" s="16">
        <f>$AA57+$AA50-$BI57</f>
        <v>7</v>
      </c>
      <c r="BN55" s="9">
        <f>$V57+$V50-$BL57</f>
        <v>2</v>
      </c>
      <c r="BO55" s="9">
        <f>$AH57+$AH50</f>
        <v>0</v>
      </c>
      <c r="BP55" s="9">
        <f>$AI57+$AI50</f>
        <v>0</v>
      </c>
      <c r="BQ55" s="9">
        <f>BM56</f>
        <v>0</v>
      </c>
      <c r="BR55" s="9">
        <f>BM56</f>
        <v>0</v>
      </c>
      <c r="BS55" s="9">
        <f>BN56</f>
        <v>0</v>
      </c>
      <c r="BT55" s="9">
        <f>$AG50+$BI56</f>
        <v>0</v>
      </c>
      <c r="BU55" s="9">
        <f>$BO56+$AK50</f>
        <v>0</v>
      </c>
      <c r="BV55" s="9">
        <f>$BL56+$AJ50</f>
        <v>0</v>
      </c>
      <c r="BW55" s="9">
        <f>$BQ56+$AM50</f>
        <v>0</v>
      </c>
      <c r="BX55" s="9">
        <f>$AG50+$BI56</f>
        <v>0</v>
      </c>
      <c r="BY55" s="9">
        <f>$BO56+$AK50</f>
        <v>0</v>
      </c>
      <c r="BZ55" s="9">
        <f>$BL56+$AJ50</f>
        <v>0</v>
      </c>
      <c r="CA55" s="9">
        <f>$BR56+$AO50</f>
        <v>1</v>
      </c>
    </row>
    <row r="56" spans="1:79" s="16" customFormat="1" x14ac:dyDescent="0.25">
      <c r="A56" s="48" t="s">
        <v>22</v>
      </c>
      <c r="B56" s="49"/>
      <c r="C56" s="42" t="s">
        <v>0</v>
      </c>
      <c r="D56" s="44"/>
      <c r="E56" s="42" t="s">
        <v>1</v>
      </c>
      <c r="F56" s="44"/>
      <c r="G56" s="42" t="s">
        <v>2</v>
      </c>
      <c r="H56" s="44"/>
      <c r="I56" s="42" t="s">
        <v>3</v>
      </c>
      <c r="J56" s="44"/>
      <c r="K56" s="17"/>
      <c r="L56" s="42" t="s">
        <v>4</v>
      </c>
      <c r="M56" s="43"/>
      <c r="N56" s="43"/>
      <c r="O56" s="43"/>
      <c r="P56" s="44"/>
      <c r="Q56" s="42" t="s">
        <v>8</v>
      </c>
      <c r="R56" s="43"/>
      <c r="S56" s="43"/>
      <c r="T56" s="43"/>
      <c r="U56" s="44"/>
      <c r="V56" s="42" t="s">
        <v>9</v>
      </c>
      <c r="W56" s="43"/>
      <c r="X56" s="43"/>
      <c r="Y56" s="43"/>
      <c r="Z56" s="44"/>
      <c r="AA56" s="42" t="s">
        <v>10</v>
      </c>
      <c r="AB56" s="43"/>
      <c r="AC56" s="43"/>
      <c r="AD56" s="43"/>
      <c r="AE56" s="44"/>
      <c r="AF56" s="17"/>
      <c r="AG56" s="18" t="s">
        <v>7</v>
      </c>
      <c r="AH56" s="18" t="s">
        <v>8</v>
      </c>
      <c r="AI56" s="18" t="s">
        <v>4</v>
      </c>
      <c r="AJ56" s="18" t="s">
        <v>13</v>
      </c>
      <c r="AK56" s="19" t="s">
        <v>32</v>
      </c>
      <c r="AL56" s="18" t="s">
        <v>16</v>
      </c>
      <c r="AM56" s="18" t="s">
        <v>17</v>
      </c>
      <c r="AN56" s="18" t="s">
        <v>18</v>
      </c>
      <c r="AO56" s="18" t="s">
        <v>19</v>
      </c>
      <c r="AP56" s="10"/>
      <c r="AQ56" s="80" t="s">
        <v>70</v>
      </c>
      <c r="AR56" s="9" t="s">
        <v>40</v>
      </c>
      <c r="AS56" s="40">
        <f>MIN(AS54,FLOOR(MIN(AS55/'Conversion Cheatsheet'!$B$8,AT55/'Conversion Cheatsheet'!$C$8,AU55/'Conversion Cheatsheet'!$D$8),1))</f>
        <v>0</v>
      </c>
      <c r="AT56" s="40"/>
      <c r="AU56" s="40"/>
      <c r="AV56" s="16">
        <f>FLOOR(MIN(AV54*'Conversion Cheatsheet'!$E$8,AV55)/'Conversion Cheatsheet'!$E$8,1)</f>
        <v>0</v>
      </c>
      <c r="AW56" s="40">
        <f>MIN(AW54,FLOOR(MIN(AW55/'Conversion Cheatsheet'!$B$9,AX55/'Conversion Cheatsheet'!$C$9,AY55/'Conversion Cheatsheet'!$D$9),1))</f>
        <v>0</v>
      </c>
      <c r="AX56" s="40"/>
      <c r="AY56" s="40"/>
      <c r="AZ56" s="16">
        <f>FLOOR(MIN(AZ54*'Conversion Cheatsheet'!$E$9,AZ55)/'Conversion Cheatsheet'!$E$9,1)</f>
        <v>0</v>
      </c>
      <c r="BA56" s="40">
        <f>MIN(BA54,FLOOR(MIN(BA55/'Conversion Cheatsheet'!$B$10,BC55/'Conversion Cheatsheet'!$D$10),1))</f>
        <v>0</v>
      </c>
      <c r="BB56" s="40"/>
      <c r="BC56" s="40"/>
      <c r="BD56" s="16">
        <f>FLOOR(MIN(BD54*'Conversion Cheatsheet'!$E$10,BD55)/'Conversion Cheatsheet'!$E$10,1)</f>
        <v>0</v>
      </c>
      <c r="BE56" s="40">
        <f>MIN(BE54,FLOOR(MIN(BE55/'Conversion Cheatsheet'!$B$11,BF55/'Conversion Cheatsheet'!$C$11,BG55/'Conversion Cheatsheet'!$D$11),1))</f>
        <v>0</v>
      </c>
      <c r="BF56" s="40"/>
      <c r="BG56" s="40"/>
      <c r="BH56" s="16">
        <f>FLOOR(MIN(BH54*'Conversion Cheatsheet'!$E$11,BH55)/'Conversion Cheatsheet'!$E$11,1)</f>
        <v>0</v>
      </c>
      <c r="BI56" s="16">
        <f t="shared" ref="BI56:BN56" si="23">MIN(BI54,BI55)</f>
        <v>0</v>
      </c>
      <c r="BJ56" s="16">
        <f t="shared" si="23"/>
        <v>0</v>
      </c>
      <c r="BK56" s="16">
        <f t="shared" si="23"/>
        <v>0</v>
      </c>
      <c r="BL56" s="16">
        <f t="shared" si="23"/>
        <v>0</v>
      </c>
      <c r="BM56" s="16">
        <f t="shared" si="23"/>
        <v>0</v>
      </c>
      <c r="BN56" s="16">
        <f t="shared" si="23"/>
        <v>0</v>
      </c>
      <c r="BO56" s="41">
        <f>IF(AND($BO54&gt;0,$BO55&gt;0,$BP55&gt;0),1,0)</f>
        <v>0</v>
      </c>
      <c r="BP56" s="41"/>
      <c r="BQ56" s="16">
        <f>MIN(BQ54,BQ55)</f>
        <v>0</v>
      </c>
      <c r="BR56" s="40">
        <f>IF(AND(BR54&gt;0,BR55='Conversion Cheatsheet'!$B$15,BS55='Conversion Cheatsheet'!$C$15),1,0)</f>
        <v>0</v>
      </c>
      <c r="BS56" s="40"/>
      <c r="BT56" s="40">
        <f>BT54</f>
        <v>0</v>
      </c>
      <c r="BU56" s="40"/>
      <c r="BV56" s="40"/>
      <c r="BW56" s="40"/>
      <c r="BX56" s="40">
        <f>BX54</f>
        <v>0</v>
      </c>
      <c r="BY56" s="40"/>
      <c r="BZ56" s="40"/>
      <c r="CA56" s="40"/>
    </row>
    <row r="57" spans="1:79" s="16" customFormat="1" x14ac:dyDescent="0.25">
      <c r="A57" s="50"/>
      <c r="B57" s="51"/>
      <c r="C57" s="42">
        <f>'Conversion Cheatsheet'!$B$2*C55 + 'Conversion Cheatsheet'!$C$2*D55 + 'Conversion Cheatsheet'!$D$2*C54 + 'Conversion Cheatsheet'!$E$2*D54</f>
        <v>0</v>
      </c>
      <c r="D57" s="44"/>
      <c r="E57" s="42">
        <f>'Conversion Cheatsheet'!$B$3*E55 + 'Conversion Cheatsheet'!$C$3*F55 + 'Conversion Cheatsheet'!$D$3*E54 + 'Conversion Cheatsheet'!$E$3*F54</f>
        <v>0</v>
      </c>
      <c r="F57" s="44"/>
      <c r="G57" s="42">
        <f>'Conversion Cheatsheet'!$B$4*G55 + 'Conversion Cheatsheet'!$C$4*H55 + 'Conversion Cheatsheet'!$D$4*G54 + 'Conversion Cheatsheet'!$E$4*H54</f>
        <v>0</v>
      </c>
      <c r="H57" s="44"/>
      <c r="I57" s="42">
        <f>'Conversion Cheatsheet'!$B$5*I55 + 'Conversion Cheatsheet'!$D$5*J55</f>
        <v>0</v>
      </c>
      <c r="J57" s="44"/>
      <c r="K57" s="17"/>
      <c r="L57" s="42">
        <f>$AS56+$AV56</f>
        <v>0</v>
      </c>
      <c r="M57" s="43"/>
      <c r="N57" s="43"/>
      <c r="O57" s="43"/>
      <c r="P57" s="44"/>
      <c r="Q57" s="42">
        <f>$AW56+$AZ56</f>
        <v>0</v>
      </c>
      <c r="R57" s="43"/>
      <c r="S57" s="43"/>
      <c r="T57" s="43"/>
      <c r="U57" s="44"/>
      <c r="V57" s="42">
        <f>$BA56+$BD56</f>
        <v>0</v>
      </c>
      <c r="W57" s="43"/>
      <c r="X57" s="43"/>
      <c r="Y57" s="43"/>
      <c r="Z57" s="44"/>
      <c r="AA57" s="42">
        <f>$BE56+$BH56</f>
        <v>0</v>
      </c>
      <c r="AB57" s="43"/>
      <c r="AC57" s="43"/>
      <c r="AD57" s="43"/>
      <c r="AE57" s="44"/>
      <c r="AF57" s="17"/>
      <c r="AG57" s="18">
        <f>BI56</f>
        <v>0</v>
      </c>
      <c r="AH57" s="18">
        <f t="shared" ref="AH57" si="24">BJ56</f>
        <v>0</v>
      </c>
      <c r="AI57" s="18">
        <f t="shared" ref="AI57" si="25">BK56</f>
        <v>0</v>
      </c>
      <c r="AJ57" s="18">
        <f t="shared" ref="AJ57" si="26">BL56</f>
        <v>0</v>
      </c>
      <c r="AK57" s="18">
        <f>BO56</f>
        <v>0</v>
      </c>
      <c r="AL57" s="18">
        <f>BQ56</f>
        <v>0</v>
      </c>
      <c r="AM57" s="18">
        <f>BR56</f>
        <v>0</v>
      </c>
      <c r="AN57" s="17">
        <f>BT56</f>
        <v>0</v>
      </c>
      <c r="AO57" s="17">
        <f>BX56</f>
        <v>0</v>
      </c>
      <c r="AP57" s="17" t="s">
        <v>64</v>
      </c>
      <c r="AQ57" s="9"/>
      <c r="AR57" s="16" t="s">
        <v>44</v>
      </c>
      <c r="AS57" s="16">
        <f>'Conversion Cheatsheet'!$B$8*AS56</f>
        <v>0</v>
      </c>
      <c r="AT57" s="16">
        <f>'Conversion Cheatsheet'!$C$8*AS56</f>
        <v>0</v>
      </c>
      <c r="AU57" s="16">
        <f>'Conversion Cheatsheet'!$D$8*AS56</f>
        <v>0</v>
      </c>
      <c r="AV57" s="16">
        <f>AV56*'Conversion Cheatsheet'!$E$8</f>
        <v>0</v>
      </c>
      <c r="AW57" s="16">
        <f>'Conversion Cheatsheet'!$B$9*AW56</f>
        <v>0</v>
      </c>
      <c r="AX57" s="16">
        <f>'Conversion Cheatsheet'!$C$9*AW56</f>
        <v>0</v>
      </c>
      <c r="AY57" s="16">
        <f>'Conversion Cheatsheet'!$D$9*AW56</f>
        <v>0</v>
      </c>
      <c r="AZ57" s="16">
        <f>AZ56*'Conversion Cheatsheet'!$E$9</f>
        <v>0</v>
      </c>
      <c r="BA57" s="16">
        <f>'Conversion Cheatsheet'!$B$10*BA56</f>
        <v>0</v>
      </c>
      <c r="BB57" s="16">
        <f>'Conversion Cheatsheet'!$C$10*BA56</f>
        <v>0</v>
      </c>
      <c r="BC57" s="16">
        <f>'Conversion Cheatsheet'!$D$10*BA56</f>
        <v>0</v>
      </c>
      <c r="BD57" s="16">
        <f>BD56*'Conversion Cheatsheet'!$E$10</f>
        <v>0</v>
      </c>
      <c r="BE57" s="16">
        <f>'Conversion Cheatsheet'!$B$11*BE56</f>
        <v>0</v>
      </c>
      <c r="BF57" s="16">
        <f>'Conversion Cheatsheet'!$C$11*BE56</f>
        <v>0</v>
      </c>
      <c r="BG57" s="16">
        <f>'Conversion Cheatsheet'!$D$11*BE56</f>
        <v>0</v>
      </c>
      <c r="BH57" s="16">
        <f>BH56*'Conversion Cheatsheet'!$E$11</f>
        <v>0</v>
      </c>
      <c r="BI57" s="16">
        <f t="shared" ref="BI57:BN57" si="27">BI56</f>
        <v>0</v>
      </c>
      <c r="BJ57" s="16">
        <f t="shared" si="27"/>
        <v>0</v>
      </c>
      <c r="BK57" s="16">
        <f t="shared" si="27"/>
        <v>0</v>
      </c>
      <c r="BL57" s="16">
        <f t="shared" si="27"/>
        <v>0</v>
      </c>
      <c r="BM57" s="16">
        <f t="shared" si="27"/>
        <v>0</v>
      </c>
      <c r="BN57" s="16">
        <f t="shared" si="27"/>
        <v>0</v>
      </c>
      <c r="BO57" s="16">
        <f>BO56*BO55</f>
        <v>0</v>
      </c>
      <c r="BP57" s="16">
        <f>BO56*BP55</f>
        <v>0</v>
      </c>
      <c r="BQ57" s="16">
        <f>BQ56</f>
        <v>0</v>
      </c>
      <c r="BR57" s="16">
        <f>BR56*BR55</f>
        <v>0</v>
      </c>
      <c r="BS57" s="16">
        <f>BR56*BS55</f>
        <v>0</v>
      </c>
      <c r="BT57" s="16">
        <f>'Conversion Cheatsheet'!$B$18*$BT56</f>
        <v>0</v>
      </c>
      <c r="BU57" s="16">
        <f>'Conversion Cheatsheet'!$C$18*$BT56</f>
        <v>0</v>
      </c>
      <c r="BV57" s="16">
        <f>'Conversion Cheatsheet'!$E$18*$BT56</f>
        <v>0</v>
      </c>
      <c r="BW57" s="16">
        <f>'Conversion Cheatsheet'!$G$18*$BT56</f>
        <v>0</v>
      </c>
      <c r="BX57" s="16">
        <f>'Conversion Cheatsheet'!$B$19*$BX56</f>
        <v>0</v>
      </c>
      <c r="BY57" s="16">
        <f>'Conversion Cheatsheet'!$C$19*$BX56</f>
        <v>0</v>
      </c>
      <c r="BZ57" s="16">
        <f>'Conversion Cheatsheet'!$E$19*$BX56</f>
        <v>0</v>
      </c>
      <c r="CA57" s="16">
        <f>'Conversion Cheatsheet'!$H$19*$BX56</f>
        <v>0</v>
      </c>
    </row>
    <row r="58" spans="1:79" s="16" customFormat="1" x14ac:dyDescent="0.25">
      <c r="A58" s="70" t="s">
        <v>23</v>
      </c>
      <c r="B58" s="71"/>
      <c r="C58" s="45">
        <f>$C57*'Conversion Cheatsheet'!$K$2</f>
        <v>0</v>
      </c>
      <c r="D58" s="47"/>
      <c r="E58" s="45">
        <f>$E57*'Conversion Cheatsheet'!$K$3</f>
        <v>0</v>
      </c>
      <c r="F58" s="47"/>
      <c r="G58" s="45">
        <f>G57*'Conversion Cheatsheet'!$K$4</f>
        <v>0</v>
      </c>
      <c r="H58" s="47"/>
      <c r="I58" s="45">
        <f>I57*'Conversion Cheatsheet'!$K$5</f>
        <v>0</v>
      </c>
      <c r="J58" s="47"/>
      <c r="K58" s="20"/>
      <c r="L58" s="45">
        <f>$L57*'Conversion Cheatsheet'!$K$7</f>
        <v>0</v>
      </c>
      <c r="M58" s="46"/>
      <c r="N58" s="46"/>
      <c r="O58" s="46"/>
      <c r="P58" s="47"/>
      <c r="Q58" s="45">
        <f>$Q57*'Conversion Cheatsheet'!$K$8</f>
        <v>0</v>
      </c>
      <c r="R58" s="46"/>
      <c r="S58" s="46"/>
      <c r="T58" s="46"/>
      <c r="U58" s="47"/>
      <c r="V58" s="45">
        <f>$V57*'Conversion Cheatsheet'!$K$9</f>
        <v>0</v>
      </c>
      <c r="W58" s="46"/>
      <c r="X58" s="46"/>
      <c r="Y58" s="46"/>
      <c r="Z58" s="47"/>
      <c r="AA58" s="45">
        <f>$AA57*'Conversion Cheatsheet'!$K$10</f>
        <v>0</v>
      </c>
      <c r="AB58" s="46"/>
      <c r="AC58" s="46"/>
      <c r="AD58" s="46"/>
      <c r="AE58" s="47"/>
      <c r="AF58" s="20"/>
      <c r="AG58" s="21">
        <f>AG57*'Conversion Cheatsheet'!$K$12</f>
        <v>0</v>
      </c>
      <c r="AH58" s="21">
        <f>AH57*'Conversion Cheatsheet'!$K$13</f>
        <v>0</v>
      </c>
      <c r="AI58" s="21">
        <f>AI57*'Conversion Cheatsheet'!$K$14</f>
        <v>0</v>
      </c>
      <c r="AJ58" s="21">
        <f>AJ57*'Conversion Cheatsheet'!$K$15</f>
        <v>0</v>
      </c>
      <c r="AK58" s="21">
        <f>AK57*'Conversion Cheatsheet'!$K$16</f>
        <v>0</v>
      </c>
      <c r="AL58" s="21">
        <f>AL57*'Conversion Cheatsheet'!$K$17</f>
        <v>0</v>
      </c>
      <c r="AM58" s="21">
        <f>AM57*'Conversion Cheatsheet'!$K$18</f>
        <v>0</v>
      </c>
      <c r="AN58" s="21">
        <f>AN57*'Conversion Cheatsheet'!$K$20</f>
        <v>0</v>
      </c>
      <c r="AO58" s="21">
        <f>AO57*'Conversion Cheatsheet'!$K$21</f>
        <v>0</v>
      </c>
      <c r="AP58" s="20">
        <f>SUM(C58:AO58)</f>
        <v>0</v>
      </c>
      <c r="AQ58" s="9"/>
      <c r="AS58" s="40"/>
      <c r="AT58" s="40"/>
      <c r="AU58" s="40"/>
    </row>
    <row r="59" spans="1:79" s="16" customFormat="1" x14ac:dyDescent="0.25">
      <c r="A59" s="54" t="s">
        <v>21</v>
      </c>
      <c r="B59" s="55"/>
      <c r="C59" s="68" t="s">
        <v>0</v>
      </c>
      <c r="D59" s="69"/>
      <c r="E59" s="58" t="s">
        <v>1</v>
      </c>
      <c r="F59" s="60"/>
      <c r="G59" s="58" t="s">
        <v>2</v>
      </c>
      <c r="H59" s="60"/>
      <c r="I59" s="58" t="s">
        <v>3</v>
      </c>
      <c r="J59" s="60"/>
      <c r="K59" s="23"/>
      <c r="L59" s="58" t="s">
        <v>4</v>
      </c>
      <c r="M59" s="59"/>
      <c r="N59" s="59"/>
      <c r="O59" s="59"/>
      <c r="P59" s="60"/>
      <c r="Q59" s="58" t="s">
        <v>8</v>
      </c>
      <c r="R59" s="59"/>
      <c r="S59" s="59"/>
      <c r="T59" s="59"/>
      <c r="U59" s="60"/>
      <c r="V59" s="58" t="s">
        <v>9</v>
      </c>
      <c r="W59" s="59"/>
      <c r="X59" s="59"/>
      <c r="Y59" s="59"/>
      <c r="Z59" s="60"/>
      <c r="AA59" s="58" t="s">
        <v>10</v>
      </c>
      <c r="AB59" s="59"/>
      <c r="AC59" s="59"/>
      <c r="AD59" s="59"/>
      <c r="AE59" s="60"/>
      <c r="AF59" s="23"/>
      <c r="AG59" s="24" t="s">
        <v>7</v>
      </c>
      <c r="AH59" s="24" t="s">
        <v>8</v>
      </c>
      <c r="AI59" s="24" t="s">
        <v>4</v>
      </c>
      <c r="AJ59" s="24" t="s">
        <v>13</v>
      </c>
      <c r="AK59" s="15" t="s">
        <v>32</v>
      </c>
      <c r="AL59" s="24" t="s">
        <v>16</v>
      </c>
      <c r="AM59" s="24" t="s">
        <v>17</v>
      </c>
      <c r="AN59" s="24" t="s">
        <v>18</v>
      </c>
      <c r="AO59" s="24" t="s">
        <v>19</v>
      </c>
      <c r="AQ59" s="9"/>
    </row>
    <row r="60" spans="1:79" s="16" customFormat="1" x14ac:dyDescent="0.25">
      <c r="A60" s="56"/>
      <c r="B60" s="57"/>
      <c r="C60" s="61">
        <f>$C57+$C50-$AS57-$AW57-$BA57-$BE57</f>
        <v>0</v>
      </c>
      <c r="D60" s="61"/>
      <c r="E60" s="61">
        <f>$E57+$E50-$AT57-$AX57-$BF57</f>
        <v>0</v>
      </c>
      <c r="F60" s="61"/>
      <c r="G60" s="61">
        <f>$G57+$G50-$AU57-$AY57-$BC57-$BG57</f>
        <v>0</v>
      </c>
      <c r="H60" s="61"/>
      <c r="I60" s="61">
        <f>$I57+$I50-$AV57-$AZ57-$BD57-$BH57</f>
        <v>88</v>
      </c>
      <c r="J60" s="61"/>
      <c r="K60" s="15"/>
      <c r="L60" s="61">
        <f>$L57+$L50-$BK57</f>
        <v>1</v>
      </c>
      <c r="M60" s="61"/>
      <c r="N60" s="61"/>
      <c r="O60" s="61"/>
      <c r="P60" s="61"/>
      <c r="Q60" s="61">
        <f>$Q57+$Q50-$BJ57</f>
        <v>1</v>
      </c>
      <c r="R60" s="61"/>
      <c r="S60" s="61"/>
      <c r="T60" s="61"/>
      <c r="U60" s="61"/>
      <c r="V60" s="61">
        <f>$V57+$V50-$BL57-$BN57</f>
        <v>2</v>
      </c>
      <c r="W60" s="61"/>
      <c r="X60" s="61"/>
      <c r="Y60" s="61"/>
      <c r="Z60" s="61"/>
      <c r="AA60" s="61">
        <f>$AA57+$AA50-$BI57-$BQ57-$BR57</f>
        <v>7</v>
      </c>
      <c r="AB60" s="61"/>
      <c r="AC60" s="61"/>
      <c r="AD60" s="61"/>
      <c r="AE60" s="61"/>
      <c r="AF60" s="15"/>
      <c r="AG60" s="32">
        <f>$AG57+$AG50-$BT57-$BX57</f>
        <v>0</v>
      </c>
      <c r="AH60" s="32">
        <f>$AH57+$AH50-$BO57</f>
        <v>0</v>
      </c>
      <c r="AI60" s="32">
        <f>$AI57+$AI50-$BP57</f>
        <v>0</v>
      </c>
      <c r="AJ60" s="32">
        <f>$AJ57+$AJ50-$BV57-$BZ57</f>
        <v>0</v>
      </c>
      <c r="AK60" s="15">
        <f>$AK57+$AK50-$BU57-$BY57</f>
        <v>0</v>
      </c>
      <c r="AL60" s="32">
        <f>$AL57+$AL50-$BW57</f>
        <v>0</v>
      </c>
      <c r="AM60" s="32">
        <f>$AM57+$AM50-$CA57</f>
        <v>0</v>
      </c>
      <c r="AN60" s="15">
        <f>$BT56+$AN50</f>
        <v>0</v>
      </c>
      <c r="AO60" s="15">
        <f>$BX56+$AO50</f>
        <v>1</v>
      </c>
      <c r="AQ60" s="9"/>
    </row>
    <row r="61" spans="1:79" ht="6.75" customHeight="1" x14ac:dyDescent="0.25">
      <c r="A61" s="26"/>
      <c r="B61" s="26"/>
      <c r="C61" s="27"/>
      <c r="D61" s="27"/>
      <c r="E61" s="27"/>
      <c r="F61" s="27"/>
      <c r="G61" s="27"/>
      <c r="H61" s="27"/>
      <c r="I61" s="27"/>
      <c r="J61" s="27"/>
      <c r="K61" s="28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7"/>
      <c r="AH61" s="27"/>
      <c r="AI61" s="27"/>
      <c r="AJ61" s="27"/>
      <c r="AK61" s="27"/>
      <c r="AL61" s="27"/>
      <c r="AM61" s="28"/>
      <c r="AN61" s="28"/>
      <c r="AO61" s="28"/>
    </row>
    <row r="62" spans="1:79" x14ac:dyDescent="0.25">
      <c r="A62" s="10">
        <v>1</v>
      </c>
      <c r="B62" s="10"/>
      <c r="C62" s="72" t="s">
        <v>0</v>
      </c>
      <c r="D62" s="74"/>
      <c r="E62" s="72" t="s">
        <v>1</v>
      </c>
      <c r="F62" s="74"/>
      <c r="G62" s="72" t="s">
        <v>2</v>
      </c>
      <c r="H62" s="74"/>
      <c r="I62" s="72" t="s">
        <v>3</v>
      </c>
      <c r="J62" s="74"/>
      <c r="K62" s="11"/>
      <c r="L62" s="72" t="s">
        <v>4</v>
      </c>
      <c r="M62" s="73"/>
      <c r="N62" s="73"/>
      <c r="O62" s="73"/>
      <c r="P62" s="74"/>
      <c r="Q62" s="72" t="s">
        <v>8</v>
      </c>
      <c r="R62" s="73"/>
      <c r="S62" s="73"/>
      <c r="T62" s="73"/>
      <c r="U62" s="74"/>
      <c r="V62" s="72" t="s">
        <v>9</v>
      </c>
      <c r="W62" s="73"/>
      <c r="X62" s="73"/>
      <c r="Y62" s="73"/>
      <c r="Z62" s="74"/>
      <c r="AA62" s="72" t="s">
        <v>10</v>
      </c>
      <c r="AB62" s="73"/>
      <c r="AC62" s="73"/>
      <c r="AD62" s="73"/>
      <c r="AE62" s="74"/>
      <c r="AF62" s="11"/>
      <c r="AG62" s="62" t="s">
        <v>7</v>
      </c>
      <c r="AH62" s="62" t="s">
        <v>8</v>
      </c>
      <c r="AI62" s="62" t="s">
        <v>4</v>
      </c>
      <c r="AJ62" s="62" t="s">
        <v>13</v>
      </c>
      <c r="AK62" s="62" t="s">
        <v>15</v>
      </c>
      <c r="AL62" s="62" t="s">
        <v>14</v>
      </c>
      <c r="AM62" s="75"/>
      <c r="AN62" s="76"/>
      <c r="AO62" s="8"/>
      <c r="AS62" s="41" t="s">
        <v>4</v>
      </c>
      <c r="AT62" s="41"/>
      <c r="AU62" s="41"/>
      <c r="AV62" s="41"/>
      <c r="AW62" s="41" t="s">
        <v>8</v>
      </c>
      <c r="AX62" s="41"/>
      <c r="AY62" s="41"/>
      <c r="AZ62" s="41"/>
      <c r="BA62" s="41" t="s">
        <v>9</v>
      </c>
      <c r="BB62" s="41"/>
      <c r="BC62" s="41"/>
      <c r="BD62" s="41"/>
      <c r="BE62" s="41" t="s">
        <v>10</v>
      </c>
      <c r="BF62" s="41"/>
      <c r="BG62" s="41"/>
      <c r="BH62" s="41"/>
      <c r="BI62" s="9" t="s">
        <v>7</v>
      </c>
      <c r="BJ62" s="9" t="s">
        <v>8</v>
      </c>
      <c r="BK62" s="9" t="s">
        <v>4</v>
      </c>
      <c r="BL62" s="9" t="s">
        <v>13</v>
      </c>
      <c r="BM62" s="9" t="s">
        <v>15</v>
      </c>
      <c r="BN62" s="9" t="s">
        <v>14</v>
      </c>
      <c r="BO62" s="41" t="s">
        <v>32</v>
      </c>
      <c r="BP62" s="41"/>
      <c r="BQ62" s="9" t="s">
        <v>25</v>
      </c>
      <c r="BR62" s="41" t="s">
        <v>27</v>
      </c>
      <c r="BS62" s="41"/>
      <c r="BT62" s="41" t="s">
        <v>18</v>
      </c>
      <c r="BU62" s="41"/>
      <c r="BV62" s="41"/>
      <c r="BW62" s="41"/>
      <c r="BX62" s="41" t="s">
        <v>19</v>
      </c>
      <c r="BY62" s="41"/>
      <c r="BZ62" s="41"/>
      <c r="CA62" s="41"/>
    </row>
    <row r="63" spans="1:79" x14ac:dyDescent="0.25">
      <c r="A63" s="10"/>
      <c r="B63" s="10"/>
      <c r="C63" s="12" t="s">
        <v>11</v>
      </c>
      <c r="D63" s="12" t="s">
        <v>12</v>
      </c>
      <c r="E63" s="12" t="s">
        <v>11</v>
      </c>
      <c r="F63" s="12" t="s">
        <v>12</v>
      </c>
      <c r="G63" s="12" t="s">
        <v>11</v>
      </c>
      <c r="H63" s="12" t="s">
        <v>12</v>
      </c>
      <c r="I63" s="13" t="s">
        <v>11</v>
      </c>
      <c r="J63" s="13" t="s">
        <v>12</v>
      </c>
      <c r="K63" s="11"/>
      <c r="L63" s="12" t="s">
        <v>6</v>
      </c>
      <c r="M63" s="12" t="s">
        <v>0</v>
      </c>
      <c r="N63" s="12" t="s">
        <v>1</v>
      </c>
      <c r="O63" s="12" t="s">
        <v>2</v>
      </c>
      <c r="P63" s="12" t="s">
        <v>3</v>
      </c>
      <c r="Q63" s="12" t="s">
        <v>6</v>
      </c>
      <c r="R63" s="12" t="s">
        <v>0</v>
      </c>
      <c r="S63" s="12" t="s">
        <v>1</v>
      </c>
      <c r="T63" s="12" t="s">
        <v>2</v>
      </c>
      <c r="U63" s="12" t="s">
        <v>3</v>
      </c>
      <c r="V63" s="12" t="s">
        <v>6</v>
      </c>
      <c r="W63" s="12" t="s">
        <v>0</v>
      </c>
      <c r="X63" s="12" t="s">
        <v>1</v>
      </c>
      <c r="Y63" s="12" t="s">
        <v>2</v>
      </c>
      <c r="Z63" s="12" t="s">
        <v>3</v>
      </c>
      <c r="AA63" s="12" t="s">
        <v>6</v>
      </c>
      <c r="AB63" s="12" t="s">
        <v>0</v>
      </c>
      <c r="AC63" s="12" t="s">
        <v>1</v>
      </c>
      <c r="AD63" s="12" t="s">
        <v>2</v>
      </c>
      <c r="AE63" s="12" t="s">
        <v>3</v>
      </c>
      <c r="AF63" s="11"/>
      <c r="AG63" s="63"/>
      <c r="AH63" s="63"/>
      <c r="AI63" s="63"/>
      <c r="AJ63" s="63"/>
      <c r="AK63" s="63"/>
      <c r="AL63" s="63"/>
      <c r="AM63" s="75"/>
      <c r="AN63" s="76"/>
      <c r="AO63" s="8"/>
      <c r="AS63" s="9" t="s">
        <v>0</v>
      </c>
      <c r="AT63" s="9" t="s">
        <v>1</v>
      </c>
      <c r="AU63" s="9" t="s">
        <v>2</v>
      </c>
      <c r="AV63" s="9" t="s">
        <v>3</v>
      </c>
      <c r="AW63" s="9" t="s">
        <v>0</v>
      </c>
      <c r="AX63" s="9" t="s">
        <v>1</v>
      </c>
      <c r="AY63" s="9" t="s">
        <v>2</v>
      </c>
      <c r="AZ63" s="9" t="s">
        <v>3</v>
      </c>
      <c r="BA63" s="9" t="s">
        <v>0</v>
      </c>
      <c r="BB63" s="9" t="s">
        <v>1</v>
      </c>
      <c r="BC63" s="9" t="s">
        <v>2</v>
      </c>
      <c r="BD63" s="9" t="s">
        <v>3</v>
      </c>
      <c r="BE63" s="9" t="s">
        <v>0</v>
      </c>
      <c r="BF63" s="9" t="s">
        <v>1</v>
      </c>
      <c r="BG63" s="9" t="s">
        <v>2</v>
      </c>
      <c r="BH63" s="9" t="s">
        <v>3</v>
      </c>
      <c r="BI63" s="9" t="s">
        <v>10</v>
      </c>
      <c r="BJ63" s="9" t="s">
        <v>8</v>
      </c>
      <c r="BK63" s="9" t="s">
        <v>4</v>
      </c>
      <c r="BL63" s="9" t="s">
        <v>9</v>
      </c>
      <c r="BM63" s="9" t="s">
        <v>10</v>
      </c>
      <c r="BN63" s="9" t="s">
        <v>9</v>
      </c>
      <c r="BO63" s="9" t="s">
        <v>8</v>
      </c>
      <c r="BP63" s="9" t="s">
        <v>4</v>
      </c>
      <c r="BQ63" s="9" t="s">
        <v>15</v>
      </c>
      <c r="BR63" s="9" t="s">
        <v>15</v>
      </c>
      <c r="BS63" s="9" t="s">
        <v>9</v>
      </c>
      <c r="BT63" s="9" t="s">
        <v>7</v>
      </c>
      <c r="BU63" s="9" t="s">
        <v>32</v>
      </c>
      <c r="BV63" s="9" t="s">
        <v>13</v>
      </c>
      <c r="BW63" s="9" t="s">
        <v>25</v>
      </c>
      <c r="BX63" s="9" t="s">
        <v>7</v>
      </c>
      <c r="BY63" s="9" t="s">
        <v>32</v>
      </c>
      <c r="BZ63" s="9" t="s">
        <v>13</v>
      </c>
      <c r="CA63" s="9" t="s">
        <v>27</v>
      </c>
    </row>
    <row r="64" spans="1:79" x14ac:dyDescent="0.25">
      <c r="A64" s="62">
        <f>$A54+1</f>
        <v>7</v>
      </c>
      <c r="B64" s="14" t="s">
        <v>5</v>
      </c>
      <c r="C64" s="29"/>
      <c r="D64" s="29"/>
      <c r="E64" s="29"/>
      <c r="F64" s="29"/>
      <c r="G64" s="29"/>
      <c r="H64" s="29"/>
      <c r="I64" s="15"/>
      <c r="J64" s="15"/>
      <c r="K64" s="30"/>
      <c r="L64" s="64"/>
      <c r="M64" s="66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30"/>
      <c r="AG64" s="64"/>
      <c r="AH64" s="64"/>
      <c r="AI64" s="64"/>
      <c r="AJ64" s="64"/>
      <c r="AK64" s="64"/>
      <c r="AL64" s="64"/>
      <c r="AM64" s="75"/>
      <c r="AN64" s="76"/>
      <c r="AO64" s="10"/>
      <c r="AR64" s="9" t="s">
        <v>38</v>
      </c>
      <c r="AS64" s="41">
        <f>FLOOR(MIN($M64/'Conversion Cheatsheet'!$B$8,$N64/'Conversion Cheatsheet'!$C$8,$O64/'Conversion Cheatsheet'!$D$8),1)*IF(ISBLANK($L64),2,1)</f>
        <v>0</v>
      </c>
      <c r="AT64" s="41"/>
      <c r="AU64" s="41"/>
      <c r="AV64" s="9">
        <f>FLOOR($P64/'Conversion Cheatsheet'!$E$8,1)*IF(ISBLANK($L64),2,1)</f>
        <v>0</v>
      </c>
      <c r="AW64" s="41">
        <f>FLOOR(MIN($R64/'Conversion Cheatsheet'!$B$9,$S64/'Conversion Cheatsheet'!$C$9,$T64/'Conversion Cheatsheet'!$D$9),1)*IF(ISBLANK($Q64),2,1)</f>
        <v>0</v>
      </c>
      <c r="AX64" s="41"/>
      <c r="AY64" s="41"/>
      <c r="AZ64" s="9">
        <f>FLOOR($U64/'Conversion Cheatsheet'!$E$9,1)*IF(ISBLANK($Q64),2,1)</f>
        <v>0</v>
      </c>
      <c r="BA64" s="41">
        <f>FLOOR(MIN($W64/'Conversion Cheatsheet'!$B$10,$Y64/'Conversion Cheatsheet'!$D$10),1)*IF(ISBLANK($V64),2,1)</f>
        <v>0</v>
      </c>
      <c r="BB64" s="41"/>
      <c r="BC64" s="41"/>
      <c r="BD64" s="9">
        <f>FLOOR($Z64/'Conversion Cheatsheet'!$E$9,1)*IF(ISBLANK($V64),2,1)</f>
        <v>0</v>
      </c>
      <c r="BE64" s="41">
        <f>FLOOR(MIN($AB64/'Conversion Cheatsheet'!$B$11,$AC64/'Conversion Cheatsheet'!$C$11,$AD64/'Conversion Cheatsheet'!$D$11),1)*IF(ISBLANK($AA64),2,1)</f>
        <v>0</v>
      </c>
      <c r="BF64" s="41"/>
      <c r="BG64" s="41"/>
      <c r="BH64" s="9">
        <f>FLOOR($AE64/'Conversion Cheatsheet'!$E$11,1)*IF(ISBLANK($AA64),2,1)</f>
        <v>0</v>
      </c>
      <c r="BI64" s="9">
        <f>$AG64</f>
        <v>0</v>
      </c>
      <c r="BJ64" s="9">
        <f>IF(OR($AH64=0,ISBLANK($AH64)),0,1)</f>
        <v>0</v>
      </c>
      <c r="BK64" s="9">
        <f>IF(OR($AI64=0,ISBLANK($AI64)),0,1)</f>
        <v>0</v>
      </c>
      <c r="BL64" s="9">
        <f>IF(OR($AJ64=0,ISBLANK($AJ64)),0,1)</f>
        <v>0</v>
      </c>
      <c r="BM64" s="9">
        <f>$AK64</f>
        <v>0</v>
      </c>
      <c r="BN64" s="9">
        <f>IF(OR($AL64=0,ISBLANK($AL64)),0,1)</f>
        <v>0</v>
      </c>
      <c r="BO64" s="41">
        <f>IF(AND($AH64+$AH60&gt;0,$AI64+$AI60&gt;0),1,0)</f>
        <v>0</v>
      </c>
      <c r="BP64" s="41"/>
      <c r="BQ64" s="9">
        <f>IF(OR(AND(AK64&gt;='Conversion Cheatsheet'!$B$14,AK64&lt;'Conversion Cheatsheet'!$B$15),AND(AK64='Conversion Cheatsheet'!$B$15,AL64&lt;&gt;'Conversion Cheatsheet'!$C$15)),1,0)</f>
        <v>0</v>
      </c>
      <c r="BR64" s="41">
        <f>IF(AND(AK64='Conversion Cheatsheet'!$B$15,$BN66=1),1,0)</f>
        <v>0</v>
      </c>
      <c r="BS64" s="41">
        <f>IF(AND(AM64&gt;='Conversion Cheatsheet'!$B$14,$BN66&lt;1),1,0)</f>
        <v>0</v>
      </c>
      <c r="BT64" s="41">
        <f>IF(AND($AG67+$AG60&gt;='Conversion Cheatsheet'!$B$18,AK67+AK60&gt;='Conversion Cheatsheet'!$C$18,AJ67+AJ60&gt;='Conversion Cheatsheet'!$E$18,AL67+AL60&gt;='Conversion Cheatsheet'!$G$18),1,0)</f>
        <v>0</v>
      </c>
      <c r="BU64" s="41"/>
      <c r="BV64" s="41"/>
      <c r="BW64" s="41"/>
      <c r="BX64" s="41">
        <f>IF(AND($AG67+AG60&gt;='Conversion Cheatsheet'!$B$19,$AJ67+AJ60&gt;='Conversion Cheatsheet'!$C$19,$AK67+AK60&gt;='Conversion Cheatsheet'!$E$19,$AM67+AM60&gt;='Conversion Cheatsheet'!$H$19),1,0)</f>
        <v>0</v>
      </c>
      <c r="BY64" s="41"/>
      <c r="BZ64" s="41"/>
      <c r="CA64" s="41"/>
    </row>
    <row r="65" spans="1:79" x14ac:dyDescent="0.25">
      <c r="A65" s="63"/>
      <c r="B65" s="14" t="s">
        <v>6</v>
      </c>
      <c r="C65" s="29"/>
      <c r="D65" s="29"/>
      <c r="E65" s="29"/>
      <c r="F65" s="29"/>
      <c r="G65" s="29"/>
      <c r="H65" s="29"/>
      <c r="I65" s="31"/>
      <c r="J65" s="31"/>
      <c r="K65" s="30"/>
      <c r="L65" s="65"/>
      <c r="M65" s="67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30"/>
      <c r="AG65" s="65"/>
      <c r="AH65" s="65"/>
      <c r="AI65" s="65"/>
      <c r="AJ65" s="65"/>
      <c r="AK65" s="65"/>
      <c r="AL65" s="65"/>
      <c r="AM65" s="77"/>
      <c r="AN65" s="52"/>
      <c r="AO65" s="10"/>
      <c r="AR65" s="9" t="s">
        <v>39</v>
      </c>
      <c r="AS65" s="16">
        <f>$C67+$C60</f>
        <v>0</v>
      </c>
      <c r="AT65" s="16">
        <f>$E67+$E60</f>
        <v>0</v>
      </c>
      <c r="AU65" s="16">
        <f>$G67+$G60</f>
        <v>0</v>
      </c>
      <c r="AV65" s="16">
        <f>$I67+$I60</f>
        <v>88</v>
      </c>
      <c r="AW65" s="16">
        <f>$C67+$C60-$AS67</f>
        <v>0</v>
      </c>
      <c r="AX65" s="16">
        <f>$E67+$E60-$AT67</f>
        <v>0</v>
      </c>
      <c r="AY65" s="16">
        <f>$G67+$E60-$AU67</f>
        <v>0</v>
      </c>
      <c r="AZ65" s="16">
        <f>$I67+$I60-$AV67</f>
        <v>88</v>
      </c>
      <c r="BA65" s="16">
        <f>$C67+$C60-$AS67-$AW67</f>
        <v>0</v>
      </c>
      <c r="BB65" s="16">
        <f>$E67+$E60-$AT67-$AX67</f>
        <v>0</v>
      </c>
      <c r="BC65" s="16">
        <f>$G67+$G60-$AU67-$AY67</f>
        <v>0</v>
      </c>
      <c r="BD65" s="16">
        <f>$I67+$I60-$AV67-$AZ67</f>
        <v>88</v>
      </c>
      <c r="BE65" s="16">
        <f>$C67+$C60-$AS67-$AW67-$BA67</f>
        <v>0</v>
      </c>
      <c r="BF65" s="16">
        <f>$E67+$E60-$AT67-$AX67-$BB67</f>
        <v>0</v>
      </c>
      <c r="BG65" s="16">
        <f>$G67+$G60-$AU67-$AY67-$BC67</f>
        <v>0</v>
      </c>
      <c r="BH65" s="16">
        <f>$I67+$I60-$AV67-$AZ67-$BD67</f>
        <v>88</v>
      </c>
      <c r="BI65" s="9">
        <f>$AA60+$AA67</f>
        <v>7</v>
      </c>
      <c r="BJ65" s="9">
        <f>$Q67+$Q60</f>
        <v>1</v>
      </c>
      <c r="BK65" s="9">
        <f>$L67+$L60</f>
        <v>1</v>
      </c>
      <c r="BL65" s="9">
        <f>$V67+$V60</f>
        <v>2</v>
      </c>
      <c r="BM65" s="16">
        <f>$AA67+$AA60-$BI67</f>
        <v>7</v>
      </c>
      <c r="BN65" s="9">
        <f>$V67+$V60-$BL67</f>
        <v>2</v>
      </c>
      <c r="BO65" s="9">
        <f>$AH67+$AH60</f>
        <v>0</v>
      </c>
      <c r="BP65" s="9">
        <f>$AI67+$AI60</f>
        <v>0</v>
      </c>
      <c r="BQ65" s="9">
        <f>BM66</f>
        <v>0</v>
      </c>
      <c r="BR65" s="9">
        <f>BM66</f>
        <v>0</v>
      </c>
      <c r="BS65" s="9">
        <f>BN66</f>
        <v>0</v>
      </c>
      <c r="BT65" s="9">
        <f>$AG60+$BI66</f>
        <v>0</v>
      </c>
      <c r="BU65" s="9">
        <f>$BO66+$AK60</f>
        <v>0</v>
      </c>
      <c r="BV65" s="9">
        <f>$BL66+$AJ60</f>
        <v>0</v>
      </c>
      <c r="BW65" s="9">
        <f>$BQ66+$AM60</f>
        <v>0</v>
      </c>
      <c r="BX65" s="9">
        <f>$AG60+$BI66</f>
        <v>0</v>
      </c>
      <c r="BY65" s="9">
        <f>$BO66+$AK60</f>
        <v>0</v>
      </c>
      <c r="BZ65" s="9">
        <f>$BL66+$AJ60</f>
        <v>0</v>
      </c>
      <c r="CA65" s="9">
        <f>$BR66+$AO60</f>
        <v>1</v>
      </c>
    </row>
    <row r="66" spans="1:79" s="16" customFormat="1" x14ac:dyDescent="0.25">
      <c r="A66" s="48" t="s">
        <v>22</v>
      </c>
      <c r="B66" s="49"/>
      <c r="C66" s="42" t="s">
        <v>0</v>
      </c>
      <c r="D66" s="44"/>
      <c r="E66" s="42" t="s">
        <v>1</v>
      </c>
      <c r="F66" s="44"/>
      <c r="G66" s="42" t="s">
        <v>2</v>
      </c>
      <c r="H66" s="44"/>
      <c r="I66" s="42" t="s">
        <v>3</v>
      </c>
      <c r="J66" s="44"/>
      <c r="K66" s="17"/>
      <c r="L66" s="42" t="s">
        <v>4</v>
      </c>
      <c r="M66" s="43"/>
      <c r="N66" s="43"/>
      <c r="O66" s="43"/>
      <c r="P66" s="44"/>
      <c r="Q66" s="42" t="s">
        <v>8</v>
      </c>
      <c r="R66" s="43"/>
      <c r="S66" s="43"/>
      <c r="T66" s="43"/>
      <c r="U66" s="44"/>
      <c r="V66" s="42" t="s">
        <v>9</v>
      </c>
      <c r="W66" s="43"/>
      <c r="X66" s="43"/>
      <c r="Y66" s="43"/>
      <c r="Z66" s="44"/>
      <c r="AA66" s="42" t="s">
        <v>10</v>
      </c>
      <c r="AB66" s="43"/>
      <c r="AC66" s="43"/>
      <c r="AD66" s="43"/>
      <c r="AE66" s="44"/>
      <c r="AF66" s="17"/>
      <c r="AG66" s="18" t="s">
        <v>7</v>
      </c>
      <c r="AH66" s="18" t="s">
        <v>8</v>
      </c>
      <c r="AI66" s="18" t="s">
        <v>4</v>
      </c>
      <c r="AJ66" s="18" t="s">
        <v>13</v>
      </c>
      <c r="AK66" s="19" t="s">
        <v>32</v>
      </c>
      <c r="AL66" s="18" t="s">
        <v>16</v>
      </c>
      <c r="AM66" s="18" t="s">
        <v>17</v>
      </c>
      <c r="AN66" s="18" t="s">
        <v>18</v>
      </c>
      <c r="AO66" s="18" t="s">
        <v>19</v>
      </c>
      <c r="AP66" s="10"/>
      <c r="AQ66" s="80" t="s">
        <v>70</v>
      </c>
      <c r="AR66" s="9" t="s">
        <v>40</v>
      </c>
      <c r="AS66" s="40">
        <f>MIN(AS64,FLOOR(MIN(AS65/'Conversion Cheatsheet'!$B$8,AT65/'Conversion Cheatsheet'!$C$8,AU65/'Conversion Cheatsheet'!$D$8),1))</f>
        <v>0</v>
      </c>
      <c r="AT66" s="40"/>
      <c r="AU66" s="40"/>
      <c r="AV66" s="16">
        <f>FLOOR(MIN(AV64*'Conversion Cheatsheet'!$E$8,AV65)/'Conversion Cheatsheet'!$E$8,1)</f>
        <v>0</v>
      </c>
      <c r="AW66" s="40">
        <f>MIN(AW64,FLOOR(MIN(AW65/'Conversion Cheatsheet'!$B$9,AX65/'Conversion Cheatsheet'!$C$9,AY65/'Conversion Cheatsheet'!$D$9),1))</f>
        <v>0</v>
      </c>
      <c r="AX66" s="40"/>
      <c r="AY66" s="40"/>
      <c r="AZ66" s="16">
        <f>FLOOR(MIN(AZ64*'Conversion Cheatsheet'!$E$9,AZ65)/'Conversion Cheatsheet'!$E$9,1)</f>
        <v>0</v>
      </c>
      <c r="BA66" s="40">
        <f>MIN(BA64,FLOOR(MIN(BA65/'Conversion Cheatsheet'!$B$10,BC65/'Conversion Cheatsheet'!$D$10),1))</f>
        <v>0</v>
      </c>
      <c r="BB66" s="40"/>
      <c r="BC66" s="40"/>
      <c r="BD66" s="16">
        <f>FLOOR(MIN(BD64*'Conversion Cheatsheet'!$E$10,BD65)/'Conversion Cheatsheet'!$E$10,1)</f>
        <v>0</v>
      </c>
      <c r="BE66" s="40">
        <f>MIN(BE64,FLOOR(MIN(BE65/'Conversion Cheatsheet'!$B$11,BF65/'Conversion Cheatsheet'!$C$11,BG65/'Conversion Cheatsheet'!$D$11),1))</f>
        <v>0</v>
      </c>
      <c r="BF66" s="40"/>
      <c r="BG66" s="40"/>
      <c r="BH66" s="16">
        <f>FLOOR(MIN(BH64*'Conversion Cheatsheet'!$E$11,BH65)/'Conversion Cheatsheet'!$E$11,1)</f>
        <v>0</v>
      </c>
      <c r="BI66" s="16">
        <f t="shared" ref="BI66:BN66" si="28">MIN(BI64,BI65)</f>
        <v>0</v>
      </c>
      <c r="BJ66" s="16">
        <f t="shared" si="28"/>
        <v>0</v>
      </c>
      <c r="BK66" s="16">
        <f t="shared" si="28"/>
        <v>0</v>
      </c>
      <c r="BL66" s="16">
        <f t="shared" si="28"/>
        <v>0</v>
      </c>
      <c r="BM66" s="16">
        <f t="shared" si="28"/>
        <v>0</v>
      </c>
      <c r="BN66" s="16">
        <f t="shared" si="28"/>
        <v>0</v>
      </c>
      <c r="BO66" s="41">
        <f>IF(AND($BO64&gt;0,$BO65&gt;0,$BP65&gt;0),1,0)</f>
        <v>0</v>
      </c>
      <c r="BP66" s="41"/>
      <c r="BQ66" s="16">
        <f>MIN(BQ64,BQ65)</f>
        <v>0</v>
      </c>
      <c r="BR66" s="40">
        <f>IF(AND(BR64&gt;0,BR65='Conversion Cheatsheet'!$B$15,BS65='Conversion Cheatsheet'!$C$15),1,0)</f>
        <v>0</v>
      </c>
      <c r="BS66" s="40"/>
      <c r="BT66" s="40">
        <f>BT64</f>
        <v>0</v>
      </c>
      <c r="BU66" s="40"/>
      <c r="BV66" s="40"/>
      <c r="BW66" s="40"/>
      <c r="BX66" s="40">
        <f>BX64</f>
        <v>0</v>
      </c>
      <c r="BY66" s="40"/>
      <c r="BZ66" s="40"/>
      <c r="CA66" s="40"/>
    </row>
    <row r="67" spans="1:79" s="16" customFormat="1" x14ac:dyDescent="0.25">
      <c r="A67" s="50"/>
      <c r="B67" s="51"/>
      <c r="C67" s="42">
        <f>'Conversion Cheatsheet'!$B$2*C65 + 'Conversion Cheatsheet'!$C$2*D65 + 'Conversion Cheatsheet'!$D$2*C64 + 'Conversion Cheatsheet'!$E$2*D64</f>
        <v>0</v>
      </c>
      <c r="D67" s="44"/>
      <c r="E67" s="42">
        <f>'Conversion Cheatsheet'!$B$3*E65 + 'Conversion Cheatsheet'!$C$3*F65 + 'Conversion Cheatsheet'!$D$3*E64 + 'Conversion Cheatsheet'!$E$3*F64</f>
        <v>0</v>
      </c>
      <c r="F67" s="44"/>
      <c r="G67" s="42">
        <f>'Conversion Cheatsheet'!$B$4*G65 + 'Conversion Cheatsheet'!$C$4*H65 + 'Conversion Cheatsheet'!$D$4*G64 + 'Conversion Cheatsheet'!$E$4*H64</f>
        <v>0</v>
      </c>
      <c r="H67" s="44"/>
      <c r="I67" s="42">
        <f>'Conversion Cheatsheet'!$B$5*I65 + 'Conversion Cheatsheet'!$D$5*J65</f>
        <v>0</v>
      </c>
      <c r="J67" s="44"/>
      <c r="K67" s="17"/>
      <c r="L67" s="42">
        <f>$AS66+$AV66</f>
        <v>0</v>
      </c>
      <c r="M67" s="43"/>
      <c r="N67" s="43"/>
      <c r="O67" s="43"/>
      <c r="P67" s="44"/>
      <c r="Q67" s="42">
        <f>$AW66+$AZ66</f>
        <v>0</v>
      </c>
      <c r="R67" s="43"/>
      <c r="S67" s="43"/>
      <c r="T67" s="43"/>
      <c r="U67" s="44"/>
      <c r="V67" s="42">
        <f>$BA66+$BD66</f>
        <v>0</v>
      </c>
      <c r="W67" s="43"/>
      <c r="X67" s="43"/>
      <c r="Y67" s="43"/>
      <c r="Z67" s="44"/>
      <c r="AA67" s="42">
        <f>$BE66+$BH66</f>
        <v>0</v>
      </c>
      <c r="AB67" s="43"/>
      <c r="AC67" s="43"/>
      <c r="AD67" s="43"/>
      <c r="AE67" s="44"/>
      <c r="AF67" s="17"/>
      <c r="AG67" s="18">
        <f>BI66</f>
        <v>0</v>
      </c>
      <c r="AH67" s="18">
        <f t="shared" ref="AH67" si="29">BJ66</f>
        <v>0</v>
      </c>
      <c r="AI67" s="18">
        <f t="shared" ref="AI67" si="30">BK66</f>
        <v>0</v>
      </c>
      <c r="AJ67" s="18">
        <f t="shared" ref="AJ67" si="31">BL66</f>
        <v>0</v>
      </c>
      <c r="AK67" s="18">
        <f>BO66</f>
        <v>0</v>
      </c>
      <c r="AL67" s="18">
        <f>BQ66</f>
        <v>0</v>
      </c>
      <c r="AM67" s="18">
        <f>BR66</f>
        <v>0</v>
      </c>
      <c r="AN67" s="17">
        <f>BT66</f>
        <v>0</v>
      </c>
      <c r="AO67" s="17">
        <f>BX66</f>
        <v>0</v>
      </c>
      <c r="AP67" s="17" t="s">
        <v>64</v>
      </c>
      <c r="AQ67" s="9"/>
      <c r="AR67" s="16" t="s">
        <v>44</v>
      </c>
      <c r="AS67" s="16">
        <f>'Conversion Cheatsheet'!$B$8*AS66</f>
        <v>0</v>
      </c>
      <c r="AT67" s="16">
        <f>'Conversion Cheatsheet'!$C$8*AS66</f>
        <v>0</v>
      </c>
      <c r="AU67" s="16">
        <f>'Conversion Cheatsheet'!$D$8*AS66</f>
        <v>0</v>
      </c>
      <c r="AV67" s="16">
        <f>AV66*'Conversion Cheatsheet'!$E$8</f>
        <v>0</v>
      </c>
      <c r="AW67" s="16">
        <f>'Conversion Cheatsheet'!$B$9*AW66</f>
        <v>0</v>
      </c>
      <c r="AX67" s="16">
        <f>'Conversion Cheatsheet'!$C$9*AW66</f>
        <v>0</v>
      </c>
      <c r="AY67" s="16">
        <f>'Conversion Cheatsheet'!$D$9*AW66</f>
        <v>0</v>
      </c>
      <c r="AZ67" s="16">
        <f>AZ66*'Conversion Cheatsheet'!$E$9</f>
        <v>0</v>
      </c>
      <c r="BA67" s="16">
        <f>'Conversion Cheatsheet'!$B$10*BA66</f>
        <v>0</v>
      </c>
      <c r="BB67" s="16">
        <f>'Conversion Cheatsheet'!$C$10*BA66</f>
        <v>0</v>
      </c>
      <c r="BC67" s="16">
        <f>'Conversion Cheatsheet'!$D$10*BA66</f>
        <v>0</v>
      </c>
      <c r="BD67" s="16">
        <f>BD66*'Conversion Cheatsheet'!$E$10</f>
        <v>0</v>
      </c>
      <c r="BE67" s="16">
        <f>'Conversion Cheatsheet'!$B$11*BE66</f>
        <v>0</v>
      </c>
      <c r="BF67" s="16">
        <f>'Conversion Cheatsheet'!$C$11*BE66</f>
        <v>0</v>
      </c>
      <c r="BG67" s="16">
        <f>'Conversion Cheatsheet'!$D$11*BE66</f>
        <v>0</v>
      </c>
      <c r="BH67" s="16">
        <f>BH66*'Conversion Cheatsheet'!$E$11</f>
        <v>0</v>
      </c>
      <c r="BI67" s="16">
        <f t="shared" ref="BI67:BN67" si="32">BI66</f>
        <v>0</v>
      </c>
      <c r="BJ67" s="16">
        <f t="shared" si="32"/>
        <v>0</v>
      </c>
      <c r="BK67" s="16">
        <f t="shared" si="32"/>
        <v>0</v>
      </c>
      <c r="BL67" s="16">
        <f t="shared" si="32"/>
        <v>0</v>
      </c>
      <c r="BM67" s="16">
        <f t="shared" si="32"/>
        <v>0</v>
      </c>
      <c r="BN67" s="16">
        <f t="shared" si="32"/>
        <v>0</v>
      </c>
      <c r="BO67" s="16">
        <f>BO66*BO65</f>
        <v>0</v>
      </c>
      <c r="BP67" s="16">
        <f>BO66*BP65</f>
        <v>0</v>
      </c>
      <c r="BQ67" s="16">
        <f>BQ66</f>
        <v>0</v>
      </c>
      <c r="BR67" s="16">
        <f>BR66*BR65</f>
        <v>0</v>
      </c>
      <c r="BS67" s="16">
        <f>BR66*BS65</f>
        <v>0</v>
      </c>
      <c r="BT67" s="16">
        <f>'Conversion Cheatsheet'!$B$18*$BT66</f>
        <v>0</v>
      </c>
      <c r="BU67" s="16">
        <f>'Conversion Cheatsheet'!$C$18*$BT66</f>
        <v>0</v>
      </c>
      <c r="BV67" s="16">
        <f>'Conversion Cheatsheet'!$E$18*$BT66</f>
        <v>0</v>
      </c>
      <c r="BW67" s="16">
        <f>'Conversion Cheatsheet'!$G$18*$BT66</f>
        <v>0</v>
      </c>
      <c r="BX67" s="16">
        <f>'Conversion Cheatsheet'!$B$19*$BX66</f>
        <v>0</v>
      </c>
      <c r="BY67" s="16">
        <f>'Conversion Cheatsheet'!$C$19*$BX66</f>
        <v>0</v>
      </c>
      <c r="BZ67" s="16">
        <f>'Conversion Cheatsheet'!$E$19*$BX66</f>
        <v>0</v>
      </c>
      <c r="CA67" s="16">
        <f>'Conversion Cheatsheet'!$H$19*$BX66</f>
        <v>0</v>
      </c>
    </row>
    <row r="68" spans="1:79" s="16" customFormat="1" x14ac:dyDescent="0.25">
      <c r="A68" s="70" t="s">
        <v>23</v>
      </c>
      <c r="B68" s="71"/>
      <c r="C68" s="45">
        <f>$C67*'Conversion Cheatsheet'!$K$2</f>
        <v>0</v>
      </c>
      <c r="D68" s="47"/>
      <c r="E68" s="45">
        <f>$E67*'Conversion Cheatsheet'!$K$3</f>
        <v>0</v>
      </c>
      <c r="F68" s="47"/>
      <c r="G68" s="45">
        <f>G67*'Conversion Cheatsheet'!$K$4</f>
        <v>0</v>
      </c>
      <c r="H68" s="47"/>
      <c r="I68" s="45">
        <f>I67*'Conversion Cheatsheet'!$K$5</f>
        <v>0</v>
      </c>
      <c r="J68" s="47"/>
      <c r="K68" s="20"/>
      <c r="L68" s="45">
        <f>$L67*'Conversion Cheatsheet'!$K$7</f>
        <v>0</v>
      </c>
      <c r="M68" s="46"/>
      <c r="N68" s="46"/>
      <c r="O68" s="46"/>
      <c r="P68" s="47"/>
      <c r="Q68" s="45">
        <f>$Q67*'Conversion Cheatsheet'!$K$8</f>
        <v>0</v>
      </c>
      <c r="R68" s="46"/>
      <c r="S68" s="46"/>
      <c r="T68" s="46"/>
      <c r="U68" s="47"/>
      <c r="V68" s="45">
        <f>$V67*'Conversion Cheatsheet'!$K$9</f>
        <v>0</v>
      </c>
      <c r="W68" s="46"/>
      <c r="X68" s="46"/>
      <c r="Y68" s="46"/>
      <c r="Z68" s="47"/>
      <c r="AA68" s="45">
        <f>$AA67*'Conversion Cheatsheet'!$K$10</f>
        <v>0</v>
      </c>
      <c r="AB68" s="46"/>
      <c r="AC68" s="46"/>
      <c r="AD68" s="46"/>
      <c r="AE68" s="47"/>
      <c r="AF68" s="20"/>
      <c r="AG68" s="21">
        <f>AG67*'Conversion Cheatsheet'!$K$12</f>
        <v>0</v>
      </c>
      <c r="AH68" s="21">
        <f>AH67*'Conversion Cheatsheet'!$K$13</f>
        <v>0</v>
      </c>
      <c r="AI68" s="21">
        <f>AI67*'Conversion Cheatsheet'!$K$14</f>
        <v>0</v>
      </c>
      <c r="AJ68" s="21">
        <f>AJ67*'Conversion Cheatsheet'!$K$15</f>
        <v>0</v>
      </c>
      <c r="AK68" s="21">
        <f>AK67*'Conversion Cheatsheet'!$K$16</f>
        <v>0</v>
      </c>
      <c r="AL68" s="21">
        <f>AL67*'Conversion Cheatsheet'!$K$17</f>
        <v>0</v>
      </c>
      <c r="AM68" s="21">
        <f>AM67*'Conversion Cheatsheet'!$K$18</f>
        <v>0</v>
      </c>
      <c r="AN68" s="21">
        <f>AN67*'Conversion Cheatsheet'!$K$20</f>
        <v>0</v>
      </c>
      <c r="AO68" s="21">
        <f>AO67*'Conversion Cheatsheet'!$K$21</f>
        <v>0</v>
      </c>
      <c r="AP68" s="20">
        <f>SUM(C68:AO68)</f>
        <v>0</v>
      </c>
      <c r="AQ68" s="9"/>
      <c r="AS68" s="40"/>
      <c r="AT68" s="40"/>
      <c r="AU68" s="40"/>
    </row>
    <row r="69" spans="1:79" s="16" customFormat="1" x14ac:dyDescent="0.25">
      <c r="A69" s="54" t="s">
        <v>21</v>
      </c>
      <c r="B69" s="55"/>
      <c r="C69" s="68" t="s">
        <v>0</v>
      </c>
      <c r="D69" s="69"/>
      <c r="E69" s="58" t="s">
        <v>1</v>
      </c>
      <c r="F69" s="60"/>
      <c r="G69" s="58" t="s">
        <v>2</v>
      </c>
      <c r="H69" s="60"/>
      <c r="I69" s="58" t="s">
        <v>3</v>
      </c>
      <c r="J69" s="60"/>
      <c r="K69" s="23"/>
      <c r="L69" s="58" t="s">
        <v>4</v>
      </c>
      <c r="M69" s="59"/>
      <c r="N69" s="59"/>
      <c r="O69" s="59"/>
      <c r="P69" s="60"/>
      <c r="Q69" s="58" t="s">
        <v>8</v>
      </c>
      <c r="R69" s="59"/>
      <c r="S69" s="59"/>
      <c r="T69" s="59"/>
      <c r="U69" s="60"/>
      <c r="V69" s="58" t="s">
        <v>9</v>
      </c>
      <c r="W69" s="59"/>
      <c r="X69" s="59"/>
      <c r="Y69" s="59"/>
      <c r="Z69" s="60"/>
      <c r="AA69" s="58" t="s">
        <v>10</v>
      </c>
      <c r="AB69" s="59"/>
      <c r="AC69" s="59"/>
      <c r="AD69" s="59"/>
      <c r="AE69" s="60"/>
      <c r="AF69" s="23"/>
      <c r="AG69" s="24" t="s">
        <v>7</v>
      </c>
      <c r="AH69" s="24" t="s">
        <v>8</v>
      </c>
      <c r="AI69" s="24" t="s">
        <v>4</v>
      </c>
      <c r="AJ69" s="24" t="s">
        <v>13</v>
      </c>
      <c r="AK69" s="15" t="s">
        <v>32</v>
      </c>
      <c r="AL69" s="24" t="s">
        <v>16</v>
      </c>
      <c r="AM69" s="24" t="s">
        <v>17</v>
      </c>
      <c r="AN69" s="24" t="s">
        <v>18</v>
      </c>
      <c r="AO69" s="24" t="s">
        <v>19</v>
      </c>
      <c r="AQ69" s="9"/>
    </row>
    <row r="70" spans="1:79" s="16" customFormat="1" x14ac:dyDescent="0.25">
      <c r="A70" s="56"/>
      <c r="B70" s="57"/>
      <c r="C70" s="61">
        <f>$C67+$C60-$AS67-$AW67-$BA67-$BE67</f>
        <v>0</v>
      </c>
      <c r="D70" s="61"/>
      <c r="E70" s="61">
        <f>$E67+$E60-$AT67-$AX67-$BF67</f>
        <v>0</v>
      </c>
      <c r="F70" s="61"/>
      <c r="G70" s="61">
        <f>$G67+$G60-$AU67-$AY67-$BC67-$BG67</f>
        <v>0</v>
      </c>
      <c r="H70" s="61"/>
      <c r="I70" s="61">
        <f>$I67+$I60-$AV67-$AZ67-$BD67-$BH67</f>
        <v>88</v>
      </c>
      <c r="J70" s="61"/>
      <c r="K70" s="15"/>
      <c r="L70" s="61">
        <f>$L67+$L60-$BK67</f>
        <v>1</v>
      </c>
      <c r="M70" s="61"/>
      <c r="N70" s="61"/>
      <c r="O70" s="61"/>
      <c r="P70" s="61"/>
      <c r="Q70" s="61">
        <f>$Q67+$Q60-$BJ67</f>
        <v>1</v>
      </c>
      <c r="R70" s="61"/>
      <c r="S70" s="61"/>
      <c r="T70" s="61"/>
      <c r="U70" s="61"/>
      <c r="V70" s="61">
        <f>$V67+$V60-$BL67-$BN67</f>
        <v>2</v>
      </c>
      <c r="W70" s="61"/>
      <c r="X70" s="61"/>
      <c r="Y70" s="61"/>
      <c r="Z70" s="61"/>
      <c r="AA70" s="61">
        <f>$AA67+$AA60-$BI67-$BQ67-$BR67</f>
        <v>7</v>
      </c>
      <c r="AB70" s="61"/>
      <c r="AC70" s="61"/>
      <c r="AD70" s="61"/>
      <c r="AE70" s="61"/>
      <c r="AF70" s="15"/>
      <c r="AG70" s="32">
        <f>$AG67+$AG60-$BT67-$BX67</f>
        <v>0</v>
      </c>
      <c r="AH70" s="32">
        <f>$AH67+$AH60-$BO67</f>
        <v>0</v>
      </c>
      <c r="AI70" s="32">
        <f>$AI67+$AI60-$BP67</f>
        <v>0</v>
      </c>
      <c r="AJ70" s="32">
        <f>$AJ67+$AJ60-$BV67-$BZ67</f>
        <v>0</v>
      </c>
      <c r="AK70" s="15">
        <f>$AK67+$AK60-$BU67-$BY67</f>
        <v>0</v>
      </c>
      <c r="AL70" s="32">
        <f>$AL67+$AL60-$BW67</f>
        <v>0</v>
      </c>
      <c r="AM70" s="32">
        <f>$AM67+$AM60-$CA67</f>
        <v>0</v>
      </c>
      <c r="AN70" s="15">
        <f>$BT66+$AN60</f>
        <v>0</v>
      </c>
      <c r="AO70" s="15">
        <f>$BX66+$AO60</f>
        <v>1</v>
      </c>
      <c r="AQ70" s="9"/>
    </row>
    <row r="71" spans="1:79" ht="6.75" customHeight="1" x14ac:dyDescent="0.25">
      <c r="A71" s="26"/>
      <c r="B71" s="26"/>
      <c r="C71" s="27"/>
      <c r="D71" s="27"/>
      <c r="E71" s="27"/>
      <c r="F71" s="27"/>
      <c r="G71" s="27"/>
      <c r="H71" s="27"/>
      <c r="I71" s="27"/>
      <c r="J71" s="27"/>
      <c r="K71" s="28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7"/>
      <c r="AH71" s="27"/>
      <c r="AI71" s="27"/>
      <c r="AJ71" s="27"/>
      <c r="AK71" s="27"/>
      <c r="AL71" s="27"/>
      <c r="AM71" s="28"/>
      <c r="AN71" s="28"/>
      <c r="AO71" s="28"/>
    </row>
    <row r="72" spans="1:79" x14ac:dyDescent="0.25">
      <c r="A72" s="10">
        <v>1</v>
      </c>
      <c r="B72" s="10"/>
      <c r="C72" s="72" t="s">
        <v>0</v>
      </c>
      <c r="D72" s="74"/>
      <c r="E72" s="72" t="s">
        <v>1</v>
      </c>
      <c r="F72" s="74"/>
      <c r="G72" s="72" t="s">
        <v>2</v>
      </c>
      <c r="H72" s="74"/>
      <c r="I72" s="72" t="s">
        <v>3</v>
      </c>
      <c r="J72" s="74"/>
      <c r="K72" s="11"/>
      <c r="L72" s="72" t="s">
        <v>4</v>
      </c>
      <c r="M72" s="73"/>
      <c r="N72" s="73"/>
      <c r="O72" s="73"/>
      <c r="P72" s="74"/>
      <c r="Q72" s="72" t="s">
        <v>8</v>
      </c>
      <c r="R72" s="73"/>
      <c r="S72" s="73"/>
      <c r="T72" s="73"/>
      <c r="U72" s="74"/>
      <c r="V72" s="72" t="s">
        <v>9</v>
      </c>
      <c r="W72" s="73"/>
      <c r="X72" s="73"/>
      <c r="Y72" s="73"/>
      <c r="Z72" s="74"/>
      <c r="AA72" s="72" t="s">
        <v>10</v>
      </c>
      <c r="AB72" s="73"/>
      <c r="AC72" s="73"/>
      <c r="AD72" s="73"/>
      <c r="AE72" s="74"/>
      <c r="AF72" s="11"/>
      <c r="AG72" s="62" t="s">
        <v>7</v>
      </c>
      <c r="AH72" s="62" t="s">
        <v>8</v>
      </c>
      <c r="AI72" s="62" t="s">
        <v>4</v>
      </c>
      <c r="AJ72" s="62" t="s">
        <v>13</v>
      </c>
      <c r="AK72" s="62" t="s">
        <v>15</v>
      </c>
      <c r="AL72" s="62" t="s">
        <v>14</v>
      </c>
      <c r="AM72" s="75"/>
      <c r="AN72" s="76"/>
      <c r="AO72" s="8"/>
      <c r="AS72" s="41" t="s">
        <v>4</v>
      </c>
      <c r="AT72" s="41"/>
      <c r="AU72" s="41"/>
      <c r="AV72" s="41"/>
      <c r="AW72" s="41" t="s">
        <v>8</v>
      </c>
      <c r="AX72" s="41"/>
      <c r="AY72" s="41"/>
      <c r="AZ72" s="41"/>
      <c r="BA72" s="41" t="s">
        <v>9</v>
      </c>
      <c r="BB72" s="41"/>
      <c r="BC72" s="41"/>
      <c r="BD72" s="41"/>
      <c r="BE72" s="41" t="s">
        <v>10</v>
      </c>
      <c r="BF72" s="41"/>
      <c r="BG72" s="41"/>
      <c r="BH72" s="41"/>
      <c r="BI72" s="9" t="s">
        <v>7</v>
      </c>
      <c r="BJ72" s="9" t="s">
        <v>8</v>
      </c>
      <c r="BK72" s="9" t="s">
        <v>4</v>
      </c>
      <c r="BL72" s="9" t="s">
        <v>13</v>
      </c>
      <c r="BM72" s="9" t="s">
        <v>15</v>
      </c>
      <c r="BN72" s="9" t="s">
        <v>14</v>
      </c>
      <c r="BO72" s="41" t="s">
        <v>32</v>
      </c>
      <c r="BP72" s="41"/>
      <c r="BQ72" s="9" t="s">
        <v>25</v>
      </c>
      <c r="BR72" s="41" t="s">
        <v>27</v>
      </c>
      <c r="BS72" s="41"/>
      <c r="BT72" s="41" t="s">
        <v>18</v>
      </c>
      <c r="BU72" s="41"/>
      <c r="BV72" s="41"/>
      <c r="BW72" s="41"/>
      <c r="BX72" s="41" t="s">
        <v>19</v>
      </c>
      <c r="BY72" s="41"/>
      <c r="BZ72" s="41"/>
      <c r="CA72" s="41"/>
    </row>
    <row r="73" spans="1:79" x14ac:dyDescent="0.25">
      <c r="A73" s="10"/>
      <c r="B73" s="10"/>
      <c r="C73" s="12" t="s">
        <v>11</v>
      </c>
      <c r="D73" s="12" t="s">
        <v>12</v>
      </c>
      <c r="E73" s="12" t="s">
        <v>11</v>
      </c>
      <c r="F73" s="12" t="s">
        <v>12</v>
      </c>
      <c r="G73" s="12" t="s">
        <v>11</v>
      </c>
      <c r="H73" s="12" t="s">
        <v>12</v>
      </c>
      <c r="I73" s="13" t="s">
        <v>11</v>
      </c>
      <c r="J73" s="13" t="s">
        <v>12</v>
      </c>
      <c r="K73" s="11"/>
      <c r="L73" s="12" t="s">
        <v>6</v>
      </c>
      <c r="M73" s="12" t="s">
        <v>0</v>
      </c>
      <c r="N73" s="12" t="s">
        <v>1</v>
      </c>
      <c r="O73" s="12" t="s">
        <v>2</v>
      </c>
      <c r="P73" s="12" t="s">
        <v>3</v>
      </c>
      <c r="Q73" s="12" t="s">
        <v>6</v>
      </c>
      <c r="R73" s="12" t="s">
        <v>0</v>
      </c>
      <c r="S73" s="12" t="s">
        <v>1</v>
      </c>
      <c r="T73" s="12" t="s">
        <v>2</v>
      </c>
      <c r="U73" s="12" t="s">
        <v>3</v>
      </c>
      <c r="V73" s="12" t="s">
        <v>6</v>
      </c>
      <c r="W73" s="12" t="s">
        <v>0</v>
      </c>
      <c r="X73" s="12" t="s">
        <v>1</v>
      </c>
      <c r="Y73" s="12" t="s">
        <v>2</v>
      </c>
      <c r="Z73" s="12" t="s">
        <v>3</v>
      </c>
      <c r="AA73" s="12" t="s">
        <v>6</v>
      </c>
      <c r="AB73" s="12" t="s">
        <v>0</v>
      </c>
      <c r="AC73" s="12" t="s">
        <v>1</v>
      </c>
      <c r="AD73" s="12" t="s">
        <v>2</v>
      </c>
      <c r="AE73" s="12" t="s">
        <v>3</v>
      </c>
      <c r="AF73" s="11"/>
      <c r="AG73" s="63"/>
      <c r="AH73" s="63"/>
      <c r="AI73" s="63"/>
      <c r="AJ73" s="63"/>
      <c r="AK73" s="63"/>
      <c r="AL73" s="63"/>
      <c r="AM73" s="75"/>
      <c r="AN73" s="76"/>
      <c r="AO73" s="8"/>
      <c r="AS73" s="9" t="s">
        <v>0</v>
      </c>
      <c r="AT73" s="9" t="s">
        <v>1</v>
      </c>
      <c r="AU73" s="9" t="s">
        <v>2</v>
      </c>
      <c r="AV73" s="9" t="s">
        <v>3</v>
      </c>
      <c r="AW73" s="9" t="s">
        <v>0</v>
      </c>
      <c r="AX73" s="9" t="s">
        <v>1</v>
      </c>
      <c r="AY73" s="9" t="s">
        <v>2</v>
      </c>
      <c r="AZ73" s="9" t="s">
        <v>3</v>
      </c>
      <c r="BA73" s="9" t="s">
        <v>0</v>
      </c>
      <c r="BB73" s="9" t="s">
        <v>1</v>
      </c>
      <c r="BC73" s="9" t="s">
        <v>2</v>
      </c>
      <c r="BD73" s="9" t="s">
        <v>3</v>
      </c>
      <c r="BE73" s="9" t="s">
        <v>0</v>
      </c>
      <c r="BF73" s="9" t="s">
        <v>1</v>
      </c>
      <c r="BG73" s="9" t="s">
        <v>2</v>
      </c>
      <c r="BH73" s="9" t="s">
        <v>3</v>
      </c>
      <c r="BI73" s="9" t="s">
        <v>10</v>
      </c>
      <c r="BJ73" s="9" t="s">
        <v>8</v>
      </c>
      <c r="BK73" s="9" t="s">
        <v>4</v>
      </c>
      <c r="BL73" s="9" t="s">
        <v>9</v>
      </c>
      <c r="BM73" s="9" t="s">
        <v>10</v>
      </c>
      <c r="BN73" s="9" t="s">
        <v>9</v>
      </c>
      <c r="BO73" s="9" t="s">
        <v>8</v>
      </c>
      <c r="BP73" s="9" t="s">
        <v>4</v>
      </c>
      <c r="BQ73" s="9" t="s">
        <v>15</v>
      </c>
      <c r="BR73" s="9" t="s">
        <v>15</v>
      </c>
      <c r="BS73" s="9" t="s">
        <v>9</v>
      </c>
      <c r="BT73" s="9" t="s">
        <v>7</v>
      </c>
      <c r="BU73" s="9" t="s">
        <v>32</v>
      </c>
      <c r="BV73" s="9" t="s">
        <v>13</v>
      </c>
      <c r="BW73" s="9" t="s">
        <v>25</v>
      </c>
      <c r="BX73" s="9" t="s">
        <v>7</v>
      </c>
      <c r="BY73" s="9" t="s">
        <v>32</v>
      </c>
      <c r="BZ73" s="9" t="s">
        <v>13</v>
      </c>
      <c r="CA73" s="9" t="s">
        <v>27</v>
      </c>
    </row>
    <row r="74" spans="1:79" x14ac:dyDescent="0.25">
      <c r="A74" s="62">
        <f>$A64+1</f>
        <v>8</v>
      </c>
      <c r="B74" s="14" t="s">
        <v>5</v>
      </c>
      <c r="C74" s="29"/>
      <c r="D74" s="29"/>
      <c r="E74" s="29"/>
      <c r="F74" s="29"/>
      <c r="G74" s="29"/>
      <c r="H74" s="29"/>
      <c r="I74" s="15"/>
      <c r="J74" s="15"/>
      <c r="K74" s="30"/>
      <c r="L74" s="64"/>
      <c r="M74" s="66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30"/>
      <c r="AG74" s="64"/>
      <c r="AH74" s="64"/>
      <c r="AI74" s="64"/>
      <c r="AJ74" s="64"/>
      <c r="AK74" s="64"/>
      <c r="AL74" s="64"/>
      <c r="AM74" s="75"/>
      <c r="AN74" s="76"/>
      <c r="AO74" s="10"/>
      <c r="AR74" s="9" t="s">
        <v>38</v>
      </c>
      <c r="AS74" s="41">
        <f>FLOOR(MIN($M74/'Conversion Cheatsheet'!$B$8,$N74/'Conversion Cheatsheet'!$C$8,$O74/'Conversion Cheatsheet'!$D$8),1)*IF(ISBLANK($L74),2,1)</f>
        <v>0</v>
      </c>
      <c r="AT74" s="41"/>
      <c r="AU74" s="41"/>
      <c r="AV74" s="9">
        <f>FLOOR($P74/'Conversion Cheatsheet'!$E$8,1)*IF(ISBLANK($L74),2,1)</f>
        <v>0</v>
      </c>
      <c r="AW74" s="41">
        <f>FLOOR(MIN($R74/'Conversion Cheatsheet'!$B$9,$S74/'Conversion Cheatsheet'!$C$9,$T74/'Conversion Cheatsheet'!$D$9),1)*IF(ISBLANK($Q74),2,1)</f>
        <v>0</v>
      </c>
      <c r="AX74" s="41"/>
      <c r="AY74" s="41"/>
      <c r="AZ74" s="9">
        <f>FLOOR($U74/'Conversion Cheatsheet'!$E$9,1)*IF(ISBLANK($Q74),2,1)</f>
        <v>0</v>
      </c>
      <c r="BA74" s="41">
        <f>FLOOR(MIN($W74/'Conversion Cheatsheet'!$B$10,$Y74/'Conversion Cheatsheet'!$D$10),1)*IF(ISBLANK($V74),2,1)</f>
        <v>0</v>
      </c>
      <c r="BB74" s="41"/>
      <c r="BC74" s="41"/>
      <c r="BD74" s="9">
        <f>FLOOR($Z74/'Conversion Cheatsheet'!$E$9,1)*IF(ISBLANK($V74),2,1)</f>
        <v>0</v>
      </c>
      <c r="BE74" s="41">
        <f>FLOOR(MIN($AB74/'Conversion Cheatsheet'!$B$11,$AC74/'Conversion Cheatsheet'!$C$11,$AD74/'Conversion Cheatsheet'!$D$11),1)*IF(ISBLANK($AA74),2,1)</f>
        <v>0</v>
      </c>
      <c r="BF74" s="41"/>
      <c r="BG74" s="41"/>
      <c r="BH74" s="9">
        <f>FLOOR($AE74/'Conversion Cheatsheet'!$E$11,1)*IF(ISBLANK($AA74),2,1)</f>
        <v>0</v>
      </c>
      <c r="BI74" s="9">
        <f>$AG74</f>
        <v>0</v>
      </c>
      <c r="BJ74" s="9">
        <f>IF(OR($AH74=0,ISBLANK($AH74)),0,1)</f>
        <v>0</v>
      </c>
      <c r="BK74" s="9">
        <f>IF(OR($AI74=0,ISBLANK($AI74)),0,1)</f>
        <v>0</v>
      </c>
      <c r="BL74" s="9">
        <f>IF(OR($AJ74=0,ISBLANK($AJ74)),0,1)</f>
        <v>0</v>
      </c>
      <c r="BM74" s="9">
        <f>$AK74</f>
        <v>0</v>
      </c>
      <c r="BN74" s="9">
        <f>IF(OR($AL74=0,ISBLANK($AL74)),0,1)</f>
        <v>0</v>
      </c>
      <c r="BO74" s="41">
        <f>IF(AND($AH74+$AH70&gt;0,$AI74+$AI70&gt;0),1,0)</f>
        <v>0</v>
      </c>
      <c r="BP74" s="41"/>
      <c r="BQ74" s="9">
        <f>IF(OR(AND(AK74&gt;='Conversion Cheatsheet'!$B$14,AK74&lt;'Conversion Cheatsheet'!$B$15),AND(AK74='Conversion Cheatsheet'!$B$15,AL74&lt;&gt;'Conversion Cheatsheet'!$C$15)),1,0)</f>
        <v>0</v>
      </c>
      <c r="BR74" s="41">
        <f>IF(AND(AK74='Conversion Cheatsheet'!$B$15,$BN76=1),1,0)</f>
        <v>0</v>
      </c>
      <c r="BS74" s="41">
        <f>IF(AND(AM74&gt;='Conversion Cheatsheet'!$B$14,$BN76&lt;1),1,0)</f>
        <v>0</v>
      </c>
      <c r="BT74" s="41">
        <f>IF(AND($AG77+$AG70&gt;='Conversion Cheatsheet'!$B$18,AK77+AK70&gt;='Conversion Cheatsheet'!$C$18,AJ77+AJ70&gt;='Conversion Cheatsheet'!$E$18,AL77+AL70&gt;='Conversion Cheatsheet'!$G$18),1,0)</f>
        <v>0</v>
      </c>
      <c r="BU74" s="41"/>
      <c r="BV74" s="41"/>
      <c r="BW74" s="41"/>
      <c r="BX74" s="41">
        <f>IF(AND($AG77+AG70&gt;='Conversion Cheatsheet'!$B$19,$AJ77+AJ70&gt;='Conversion Cheatsheet'!$C$19,$AK77+AK70&gt;='Conversion Cheatsheet'!$E$19,$AM77+AM70&gt;='Conversion Cheatsheet'!$H$19),1,0)</f>
        <v>0</v>
      </c>
      <c r="BY74" s="41"/>
      <c r="BZ74" s="41"/>
      <c r="CA74" s="41"/>
    </row>
    <row r="75" spans="1:79" x14ac:dyDescent="0.25">
      <c r="A75" s="63"/>
      <c r="B75" s="14" t="s">
        <v>6</v>
      </c>
      <c r="C75" s="29"/>
      <c r="D75" s="29"/>
      <c r="E75" s="29"/>
      <c r="F75" s="29"/>
      <c r="G75" s="29"/>
      <c r="H75" s="29"/>
      <c r="I75" s="31"/>
      <c r="J75" s="31"/>
      <c r="K75" s="30"/>
      <c r="L75" s="65"/>
      <c r="M75" s="67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30"/>
      <c r="AG75" s="65"/>
      <c r="AH75" s="65"/>
      <c r="AI75" s="65"/>
      <c r="AJ75" s="65"/>
      <c r="AK75" s="65"/>
      <c r="AL75" s="65"/>
      <c r="AM75" s="77"/>
      <c r="AN75" s="52"/>
      <c r="AO75" s="10"/>
      <c r="AR75" s="9" t="s">
        <v>39</v>
      </c>
      <c r="AS75" s="16">
        <f>$C77+$C70</f>
        <v>0</v>
      </c>
      <c r="AT75" s="16">
        <f>$E77+$E70</f>
        <v>0</v>
      </c>
      <c r="AU75" s="16">
        <f>$G77+$G70</f>
        <v>0</v>
      </c>
      <c r="AV75" s="16">
        <f>$I77+$I70</f>
        <v>88</v>
      </c>
      <c r="AW75" s="16">
        <f>$C77+$C70-$AS77</f>
        <v>0</v>
      </c>
      <c r="AX75" s="16">
        <f>$E77+$E70-$AT77</f>
        <v>0</v>
      </c>
      <c r="AY75" s="16">
        <f>$G77+$E70-$AU77</f>
        <v>0</v>
      </c>
      <c r="AZ75" s="16">
        <f>$I77+$I70-$AV77</f>
        <v>88</v>
      </c>
      <c r="BA75" s="16">
        <f>$C77+$C70-$AS77-$AW77</f>
        <v>0</v>
      </c>
      <c r="BB75" s="16">
        <f>$E77+$E70-$AT77-$AX77</f>
        <v>0</v>
      </c>
      <c r="BC75" s="16">
        <f>$G77+$G70-$AU77-$AY77</f>
        <v>0</v>
      </c>
      <c r="BD75" s="16">
        <f>$I77+$I70-$AV77-$AZ77</f>
        <v>88</v>
      </c>
      <c r="BE75" s="16">
        <f>$C77+$C70-$AS77-$AW77-$BA77</f>
        <v>0</v>
      </c>
      <c r="BF75" s="16">
        <f>$E77+$E70-$AT77-$AX77-$BB77</f>
        <v>0</v>
      </c>
      <c r="BG75" s="16">
        <f>$G77+$G70-$AU77-$AY77-$BC77</f>
        <v>0</v>
      </c>
      <c r="BH75" s="16">
        <f>$I77+$I70-$AV77-$AZ77-$BD77</f>
        <v>88</v>
      </c>
      <c r="BI75" s="9">
        <f>$AA70+$AA77</f>
        <v>7</v>
      </c>
      <c r="BJ75" s="9">
        <f>$Q77+$Q70</f>
        <v>1</v>
      </c>
      <c r="BK75" s="9">
        <f>$L77+$L70</f>
        <v>1</v>
      </c>
      <c r="BL75" s="9">
        <f>$V77+$V70</f>
        <v>2</v>
      </c>
      <c r="BM75" s="16">
        <f>$AA77+$AA70-$BI77</f>
        <v>7</v>
      </c>
      <c r="BN75" s="9">
        <f>$V77+$V70-$BL77</f>
        <v>2</v>
      </c>
      <c r="BO75" s="9">
        <f>$AH77+$AH70</f>
        <v>0</v>
      </c>
      <c r="BP75" s="9">
        <f>$AI77+$AI70</f>
        <v>0</v>
      </c>
      <c r="BQ75" s="9">
        <f>BM76</f>
        <v>0</v>
      </c>
      <c r="BR75" s="9">
        <f>BM76</f>
        <v>0</v>
      </c>
      <c r="BS75" s="9">
        <f>BN76</f>
        <v>0</v>
      </c>
      <c r="BT75" s="9">
        <f>$AG70+$BI76</f>
        <v>0</v>
      </c>
      <c r="BU75" s="9">
        <f>$BO76+$AK70</f>
        <v>0</v>
      </c>
      <c r="BV75" s="9">
        <f>$BL76+$AJ70</f>
        <v>0</v>
      </c>
      <c r="BW75" s="9">
        <f>$BQ76+$AM70</f>
        <v>0</v>
      </c>
      <c r="BX75" s="9">
        <f>$AG70+$BI76</f>
        <v>0</v>
      </c>
      <c r="BY75" s="9">
        <f>$BO76+$AK70</f>
        <v>0</v>
      </c>
      <c r="BZ75" s="9">
        <f>$BL76+$AJ70</f>
        <v>0</v>
      </c>
      <c r="CA75" s="9">
        <f>$BR76+$AO70</f>
        <v>1</v>
      </c>
    </row>
    <row r="76" spans="1:79" s="16" customFormat="1" x14ac:dyDescent="0.25">
      <c r="A76" s="48" t="s">
        <v>22</v>
      </c>
      <c r="B76" s="49"/>
      <c r="C76" s="42" t="s">
        <v>0</v>
      </c>
      <c r="D76" s="44"/>
      <c r="E76" s="42" t="s">
        <v>1</v>
      </c>
      <c r="F76" s="44"/>
      <c r="G76" s="42" t="s">
        <v>2</v>
      </c>
      <c r="H76" s="44"/>
      <c r="I76" s="42" t="s">
        <v>3</v>
      </c>
      <c r="J76" s="44"/>
      <c r="K76" s="17"/>
      <c r="L76" s="42" t="s">
        <v>4</v>
      </c>
      <c r="M76" s="43"/>
      <c r="N76" s="43"/>
      <c r="O76" s="43"/>
      <c r="P76" s="44"/>
      <c r="Q76" s="42" t="s">
        <v>8</v>
      </c>
      <c r="R76" s="43"/>
      <c r="S76" s="43"/>
      <c r="T76" s="43"/>
      <c r="U76" s="44"/>
      <c r="V76" s="42" t="s">
        <v>9</v>
      </c>
      <c r="W76" s="43"/>
      <c r="X76" s="43"/>
      <c r="Y76" s="43"/>
      <c r="Z76" s="44"/>
      <c r="AA76" s="42" t="s">
        <v>10</v>
      </c>
      <c r="AB76" s="43"/>
      <c r="AC76" s="43"/>
      <c r="AD76" s="43"/>
      <c r="AE76" s="44"/>
      <c r="AF76" s="17"/>
      <c r="AG76" s="18" t="s">
        <v>7</v>
      </c>
      <c r="AH76" s="18" t="s">
        <v>8</v>
      </c>
      <c r="AI76" s="18" t="s">
        <v>4</v>
      </c>
      <c r="AJ76" s="18" t="s">
        <v>13</v>
      </c>
      <c r="AK76" s="19" t="s">
        <v>32</v>
      </c>
      <c r="AL76" s="18" t="s">
        <v>16</v>
      </c>
      <c r="AM76" s="18" t="s">
        <v>17</v>
      </c>
      <c r="AN76" s="18" t="s">
        <v>18</v>
      </c>
      <c r="AO76" s="18" t="s">
        <v>19</v>
      </c>
      <c r="AP76" s="10"/>
      <c r="AQ76" s="80" t="s">
        <v>70</v>
      </c>
      <c r="AR76" s="9" t="s">
        <v>40</v>
      </c>
      <c r="AS76" s="40">
        <f>MIN(AS74,FLOOR(MIN(AS75/'Conversion Cheatsheet'!$B$8,AT75/'Conversion Cheatsheet'!$C$8,AU75/'Conversion Cheatsheet'!$D$8),1))</f>
        <v>0</v>
      </c>
      <c r="AT76" s="40"/>
      <c r="AU76" s="40"/>
      <c r="AV76" s="16">
        <f>FLOOR(MIN(AV74*'Conversion Cheatsheet'!$E$8,AV75)/'Conversion Cheatsheet'!$E$8,1)</f>
        <v>0</v>
      </c>
      <c r="AW76" s="40">
        <f>MIN(AW74,FLOOR(MIN(AW75/'Conversion Cheatsheet'!$B$9,AX75/'Conversion Cheatsheet'!$C$9,AY75/'Conversion Cheatsheet'!$D$9),1))</f>
        <v>0</v>
      </c>
      <c r="AX76" s="40"/>
      <c r="AY76" s="40"/>
      <c r="AZ76" s="16">
        <f>FLOOR(MIN(AZ74*'Conversion Cheatsheet'!$E$9,AZ75)/'Conversion Cheatsheet'!$E$9,1)</f>
        <v>0</v>
      </c>
      <c r="BA76" s="40">
        <f>MIN(BA74,FLOOR(MIN(BA75/'Conversion Cheatsheet'!$B$10,BC75/'Conversion Cheatsheet'!$D$10),1))</f>
        <v>0</v>
      </c>
      <c r="BB76" s="40"/>
      <c r="BC76" s="40"/>
      <c r="BD76" s="16">
        <f>FLOOR(MIN(BD74*'Conversion Cheatsheet'!$E$10,BD75)/'Conversion Cheatsheet'!$E$10,1)</f>
        <v>0</v>
      </c>
      <c r="BE76" s="40">
        <f>MIN(BE74,FLOOR(MIN(BE75/'Conversion Cheatsheet'!$B$11,BF75/'Conversion Cheatsheet'!$C$11,BG75/'Conversion Cheatsheet'!$D$11),1))</f>
        <v>0</v>
      </c>
      <c r="BF76" s="40"/>
      <c r="BG76" s="40"/>
      <c r="BH76" s="16">
        <f>FLOOR(MIN(BH74*'Conversion Cheatsheet'!$E$11,BH75)/'Conversion Cheatsheet'!$E$11,1)</f>
        <v>0</v>
      </c>
      <c r="BI76" s="16">
        <f t="shared" ref="BI76:BN76" si="33">MIN(BI74,BI75)</f>
        <v>0</v>
      </c>
      <c r="BJ76" s="16">
        <f t="shared" si="33"/>
        <v>0</v>
      </c>
      <c r="BK76" s="16">
        <f t="shared" si="33"/>
        <v>0</v>
      </c>
      <c r="BL76" s="16">
        <f t="shared" si="33"/>
        <v>0</v>
      </c>
      <c r="BM76" s="16">
        <f t="shared" si="33"/>
        <v>0</v>
      </c>
      <c r="BN76" s="16">
        <f t="shared" si="33"/>
        <v>0</v>
      </c>
      <c r="BO76" s="41">
        <f>IF(AND($BO74&gt;0,$BO75&gt;0,$BP75&gt;0),1,0)</f>
        <v>0</v>
      </c>
      <c r="BP76" s="41"/>
      <c r="BQ76" s="16">
        <f>MIN(BQ74,BQ75)</f>
        <v>0</v>
      </c>
      <c r="BR76" s="40">
        <f>IF(AND(BR74&gt;0,BR75='Conversion Cheatsheet'!$B$15,BS75='Conversion Cheatsheet'!$C$15),1,0)</f>
        <v>0</v>
      </c>
      <c r="BS76" s="40"/>
      <c r="BT76" s="40">
        <f>BT74</f>
        <v>0</v>
      </c>
      <c r="BU76" s="40"/>
      <c r="BV76" s="40"/>
      <c r="BW76" s="40"/>
      <c r="BX76" s="40">
        <f>BX74</f>
        <v>0</v>
      </c>
      <c r="BY76" s="40"/>
      <c r="BZ76" s="40"/>
      <c r="CA76" s="40"/>
    </row>
    <row r="77" spans="1:79" s="16" customFormat="1" x14ac:dyDescent="0.25">
      <c r="A77" s="50"/>
      <c r="B77" s="51"/>
      <c r="C77" s="42">
        <f>'Conversion Cheatsheet'!$B$2*C75 + 'Conversion Cheatsheet'!$C$2*D75 + 'Conversion Cheatsheet'!$D$2*C74 + 'Conversion Cheatsheet'!$E$2*D74</f>
        <v>0</v>
      </c>
      <c r="D77" s="44"/>
      <c r="E77" s="42">
        <f>'Conversion Cheatsheet'!$B$3*E75 + 'Conversion Cheatsheet'!$C$3*F75 + 'Conversion Cheatsheet'!$D$3*E74 + 'Conversion Cheatsheet'!$E$3*F74</f>
        <v>0</v>
      </c>
      <c r="F77" s="44"/>
      <c r="G77" s="42">
        <f>'Conversion Cheatsheet'!$B$4*G75 + 'Conversion Cheatsheet'!$C$4*H75 + 'Conversion Cheatsheet'!$D$4*G74 + 'Conversion Cheatsheet'!$E$4*H74</f>
        <v>0</v>
      </c>
      <c r="H77" s="44"/>
      <c r="I77" s="42">
        <f>'Conversion Cheatsheet'!$B$5*I75 + 'Conversion Cheatsheet'!$D$5*J75</f>
        <v>0</v>
      </c>
      <c r="J77" s="44"/>
      <c r="K77" s="17"/>
      <c r="L77" s="42">
        <f>$AS76+$AV76</f>
        <v>0</v>
      </c>
      <c r="M77" s="43"/>
      <c r="N77" s="43"/>
      <c r="O77" s="43"/>
      <c r="P77" s="44"/>
      <c r="Q77" s="42">
        <f>$AW76+$AZ76</f>
        <v>0</v>
      </c>
      <c r="R77" s="43"/>
      <c r="S77" s="43"/>
      <c r="T77" s="43"/>
      <c r="U77" s="44"/>
      <c r="V77" s="42">
        <f>$BA76+$BD76</f>
        <v>0</v>
      </c>
      <c r="W77" s="43"/>
      <c r="X77" s="43"/>
      <c r="Y77" s="43"/>
      <c r="Z77" s="44"/>
      <c r="AA77" s="42">
        <f>$BE76+$BH76</f>
        <v>0</v>
      </c>
      <c r="AB77" s="43"/>
      <c r="AC77" s="43"/>
      <c r="AD77" s="43"/>
      <c r="AE77" s="44"/>
      <c r="AF77" s="17"/>
      <c r="AG77" s="18">
        <f>BI76</f>
        <v>0</v>
      </c>
      <c r="AH77" s="18">
        <f t="shared" ref="AH77" si="34">BJ76</f>
        <v>0</v>
      </c>
      <c r="AI77" s="18">
        <f t="shared" ref="AI77" si="35">BK76</f>
        <v>0</v>
      </c>
      <c r="AJ77" s="18">
        <f t="shared" ref="AJ77" si="36">BL76</f>
        <v>0</v>
      </c>
      <c r="AK77" s="18">
        <f>BO76</f>
        <v>0</v>
      </c>
      <c r="AL77" s="18">
        <f>BQ76</f>
        <v>0</v>
      </c>
      <c r="AM77" s="18">
        <f>BR76</f>
        <v>0</v>
      </c>
      <c r="AN77" s="17">
        <f>BT76</f>
        <v>0</v>
      </c>
      <c r="AO77" s="17">
        <f>BX76</f>
        <v>0</v>
      </c>
      <c r="AP77" s="17" t="s">
        <v>64</v>
      </c>
      <c r="AQ77" s="9"/>
      <c r="AR77" s="16" t="s">
        <v>44</v>
      </c>
      <c r="AS77" s="16">
        <f>'Conversion Cheatsheet'!$B$8*AS76</f>
        <v>0</v>
      </c>
      <c r="AT77" s="16">
        <f>'Conversion Cheatsheet'!$C$8*AS76</f>
        <v>0</v>
      </c>
      <c r="AU77" s="16">
        <f>'Conversion Cheatsheet'!$D$8*AS76</f>
        <v>0</v>
      </c>
      <c r="AV77" s="16">
        <f>AV76*'Conversion Cheatsheet'!$E$8</f>
        <v>0</v>
      </c>
      <c r="AW77" s="16">
        <f>'Conversion Cheatsheet'!$B$9*AW76</f>
        <v>0</v>
      </c>
      <c r="AX77" s="16">
        <f>'Conversion Cheatsheet'!$C$9*AW76</f>
        <v>0</v>
      </c>
      <c r="AY77" s="16">
        <f>'Conversion Cheatsheet'!$D$9*AW76</f>
        <v>0</v>
      </c>
      <c r="AZ77" s="16">
        <f>AZ76*'Conversion Cheatsheet'!$E$9</f>
        <v>0</v>
      </c>
      <c r="BA77" s="16">
        <f>'Conversion Cheatsheet'!$B$10*BA76</f>
        <v>0</v>
      </c>
      <c r="BB77" s="16">
        <f>'Conversion Cheatsheet'!$C$10*BA76</f>
        <v>0</v>
      </c>
      <c r="BC77" s="16">
        <f>'Conversion Cheatsheet'!$D$10*BA76</f>
        <v>0</v>
      </c>
      <c r="BD77" s="16">
        <f>BD76*'Conversion Cheatsheet'!$E$10</f>
        <v>0</v>
      </c>
      <c r="BE77" s="16">
        <f>'Conversion Cheatsheet'!$B$11*BE76</f>
        <v>0</v>
      </c>
      <c r="BF77" s="16">
        <f>'Conversion Cheatsheet'!$C$11*BE76</f>
        <v>0</v>
      </c>
      <c r="BG77" s="16">
        <f>'Conversion Cheatsheet'!$D$11*BE76</f>
        <v>0</v>
      </c>
      <c r="BH77" s="16">
        <f>BH76*'Conversion Cheatsheet'!$E$11</f>
        <v>0</v>
      </c>
      <c r="BI77" s="16">
        <f t="shared" ref="BI77:BN77" si="37">BI76</f>
        <v>0</v>
      </c>
      <c r="BJ77" s="16">
        <f t="shared" si="37"/>
        <v>0</v>
      </c>
      <c r="BK77" s="16">
        <f t="shared" si="37"/>
        <v>0</v>
      </c>
      <c r="BL77" s="16">
        <f t="shared" si="37"/>
        <v>0</v>
      </c>
      <c r="BM77" s="16">
        <f t="shared" si="37"/>
        <v>0</v>
      </c>
      <c r="BN77" s="16">
        <f t="shared" si="37"/>
        <v>0</v>
      </c>
      <c r="BO77" s="16">
        <f>BO76*BO75</f>
        <v>0</v>
      </c>
      <c r="BP77" s="16">
        <f>BO76*BP75</f>
        <v>0</v>
      </c>
      <c r="BQ77" s="16">
        <f>BQ76</f>
        <v>0</v>
      </c>
      <c r="BR77" s="16">
        <f>BR76*BR75</f>
        <v>0</v>
      </c>
      <c r="BS77" s="16">
        <f>BR76*BS75</f>
        <v>0</v>
      </c>
      <c r="BT77" s="16">
        <f>'Conversion Cheatsheet'!$B$18*$BT76</f>
        <v>0</v>
      </c>
      <c r="BU77" s="16">
        <f>'Conversion Cheatsheet'!$C$18*$BT76</f>
        <v>0</v>
      </c>
      <c r="BV77" s="16">
        <f>'Conversion Cheatsheet'!$E$18*$BT76</f>
        <v>0</v>
      </c>
      <c r="BW77" s="16">
        <f>'Conversion Cheatsheet'!$G$18*$BT76</f>
        <v>0</v>
      </c>
      <c r="BX77" s="16">
        <f>'Conversion Cheatsheet'!$B$19*$BX76</f>
        <v>0</v>
      </c>
      <c r="BY77" s="16">
        <f>'Conversion Cheatsheet'!$C$19*$BX76</f>
        <v>0</v>
      </c>
      <c r="BZ77" s="16">
        <f>'Conversion Cheatsheet'!$E$19*$BX76</f>
        <v>0</v>
      </c>
      <c r="CA77" s="16">
        <f>'Conversion Cheatsheet'!$H$19*$BX76</f>
        <v>0</v>
      </c>
    </row>
    <row r="78" spans="1:79" s="16" customFormat="1" x14ac:dyDescent="0.25">
      <c r="A78" s="70" t="s">
        <v>23</v>
      </c>
      <c r="B78" s="71"/>
      <c r="C78" s="45">
        <f>$C77*'Conversion Cheatsheet'!$K$2</f>
        <v>0</v>
      </c>
      <c r="D78" s="47"/>
      <c r="E78" s="45">
        <f>$E77*'Conversion Cheatsheet'!$K$3</f>
        <v>0</v>
      </c>
      <c r="F78" s="47"/>
      <c r="G78" s="45">
        <f>G77*'Conversion Cheatsheet'!$K$4</f>
        <v>0</v>
      </c>
      <c r="H78" s="47"/>
      <c r="I78" s="45">
        <f>I77*'Conversion Cheatsheet'!$K$5</f>
        <v>0</v>
      </c>
      <c r="J78" s="47"/>
      <c r="K78" s="20"/>
      <c r="L78" s="45">
        <f>$L77*'Conversion Cheatsheet'!$K$7</f>
        <v>0</v>
      </c>
      <c r="M78" s="46"/>
      <c r="N78" s="46"/>
      <c r="O78" s="46"/>
      <c r="P78" s="47"/>
      <c r="Q78" s="45">
        <f>$Q77*'Conversion Cheatsheet'!$K$8</f>
        <v>0</v>
      </c>
      <c r="R78" s="46"/>
      <c r="S78" s="46"/>
      <c r="T78" s="46"/>
      <c r="U78" s="47"/>
      <c r="V78" s="45">
        <f>$V77*'Conversion Cheatsheet'!$K$9</f>
        <v>0</v>
      </c>
      <c r="W78" s="46"/>
      <c r="X78" s="46"/>
      <c r="Y78" s="46"/>
      <c r="Z78" s="47"/>
      <c r="AA78" s="45">
        <f>$AA77*'Conversion Cheatsheet'!$K$10</f>
        <v>0</v>
      </c>
      <c r="AB78" s="46"/>
      <c r="AC78" s="46"/>
      <c r="AD78" s="46"/>
      <c r="AE78" s="47"/>
      <c r="AF78" s="20"/>
      <c r="AG78" s="21">
        <f>AG77*'Conversion Cheatsheet'!$K$12</f>
        <v>0</v>
      </c>
      <c r="AH78" s="21">
        <f>AH77*'Conversion Cheatsheet'!$K$13</f>
        <v>0</v>
      </c>
      <c r="AI78" s="21">
        <f>AI77*'Conversion Cheatsheet'!$K$14</f>
        <v>0</v>
      </c>
      <c r="AJ78" s="21">
        <f>AJ77*'Conversion Cheatsheet'!$K$15</f>
        <v>0</v>
      </c>
      <c r="AK78" s="21">
        <f>AK77*'Conversion Cheatsheet'!$K$16</f>
        <v>0</v>
      </c>
      <c r="AL78" s="21">
        <f>AL77*'Conversion Cheatsheet'!$K$17</f>
        <v>0</v>
      </c>
      <c r="AM78" s="21">
        <f>AM77*'Conversion Cheatsheet'!$K$18</f>
        <v>0</v>
      </c>
      <c r="AN78" s="21">
        <f>AN77*'Conversion Cheatsheet'!$K$20</f>
        <v>0</v>
      </c>
      <c r="AO78" s="21">
        <f>AO77*'Conversion Cheatsheet'!$K$21</f>
        <v>0</v>
      </c>
      <c r="AP78" s="20">
        <f>SUM(C78:AO78)</f>
        <v>0</v>
      </c>
      <c r="AQ78" s="9"/>
      <c r="AS78" s="40"/>
      <c r="AT78" s="40"/>
      <c r="AU78" s="40"/>
    </row>
    <row r="79" spans="1:79" s="16" customFormat="1" x14ac:dyDescent="0.25">
      <c r="A79" s="54" t="s">
        <v>21</v>
      </c>
      <c r="B79" s="55"/>
      <c r="C79" s="68" t="s">
        <v>0</v>
      </c>
      <c r="D79" s="69"/>
      <c r="E79" s="58" t="s">
        <v>1</v>
      </c>
      <c r="F79" s="60"/>
      <c r="G79" s="58" t="s">
        <v>2</v>
      </c>
      <c r="H79" s="60"/>
      <c r="I79" s="58" t="s">
        <v>3</v>
      </c>
      <c r="J79" s="60"/>
      <c r="K79" s="23"/>
      <c r="L79" s="58" t="s">
        <v>4</v>
      </c>
      <c r="M79" s="59"/>
      <c r="N79" s="59"/>
      <c r="O79" s="59"/>
      <c r="P79" s="60"/>
      <c r="Q79" s="58" t="s">
        <v>8</v>
      </c>
      <c r="R79" s="59"/>
      <c r="S79" s="59"/>
      <c r="T79" s="59"/>
      <c r="U79" s="60"/>
      <c r="V79" s="58" t="s">
        <v>9</v>
      </c>
      <c r="W79" s="59"/>
      <c r="X79" s="59"/>
      <c r="Y79" s="59"/>
      <c r="Z79" s="60"/>
      <c r="AA79" s="58" t="s">
        <v>10</v>
      </c>
      <c r="AB79" s="59"/>
      <c r="AC79" s="59"/>
      <c r="AD79" s="59"/>
      <c r="AE79" s="60"/>
      <c r="AF79" s="23"/>
      <c r="AG79" s="24" t="s">
        <v>7</v>
      </c>
      <c r="AH79" s="24" t="s">
        <v>8</v>
      </c>
      <c r="AI79" s="24" t="s">
        <v>4</v>
      </c>
      <c r="AJ79" s="24" t="s">
        <v>13</v>
      </c>
      <c r="AK79" s="15" t="s">
        <v>32</v>
      </c>
      <c r="AL79" s="24" t="s">
        <v>16</v>
      </c>
      <c r="AM79" s="24" t="s">
        <v>17</v>
      </c>
      <c r="AN79" s="24" t="s">
        <v>18</v>
      </c>
      <c r="AO79" s="24" t="s">
        <v>19</v>
      </c>
      <c r="AQ79" s="9"/>
    </row>
    <row r="80" spans="1:79" s="16" customFormat="1" x14ac:dyDescent="0.25">
      <c r="A80" s="56"/>
      <c r="B80" s="57"/>
      <c r="C80" s="61">
        <f>$C77+$C70-$AS77-$AW77-$BA77-$BE77</f>
        <v>0</v>
      </c>
      <c r="D80" s="61"/>
      <c r="E80" s="61">
        <f>$E77+$E70-$AT77-$AX77-$BF77</f>
        <v>0</v>
      </c>
      <c r="F80" s="61"/>
      <c r="G80" s="61">
        <f>$G77+$G70-$AU77-$AY77-$BC77-$BG77</f>
        <v>0</v>
      </c>
      <c r="H80" s="61"/>
      <c r="I80" s="61">
        <f>$I77+$I70-$AV77-$AZ77-$BD77-$BH77</f>
        <v>88</v>
      </c>
      <c r="J80" s="61"/>
      <c r="K80" s="15"/>
      <c r="L80" s="61">
        <f>$L77+$L70-$BK77</f>
        <v>1</v>
      </c>
      <c r="M80" s="61"/>
      <c r="N80" s="61"/>
      <c r="O80" s="61"/>
      <c r="P80" s="61"/>
      <c r="Q80" s="61">
        <f>$Q77+$Q70-$BJ77</f>
        <v>1</v>
      </c>
      <c r="R80" s="61"/>
      <c r="S80" s="61"/>
      <c r="T80" s="61"/>
      <c r="U80" s="61"/>
      <c r="V80" s="61">
        <f>$V77+$V70-$BL77-$BN77</f>
        <v>2</v>
      </c>
      <c r="W80" s="61"/>
      <c r="X80" s="61"/>
      <c r="Y80" s="61"/>
      <c r="Z80" s="61"/>
      <c r="AA80" s="61">
        <f>$AA77+$AA70-$BI77-$BQ77-$BR77</f>
        <v>7</v>
      </c>
      <c r="AB80" s="61"/>
      <c r="AC80" s="61"/>
      <c r="AD80" s="61"/>
      <c r="AE80" s="61"/>
      <c r="AF80" s="15"/>
      <c r="AG80" s="32">
        <f>$AG77+$AG70-$BT77-$BX77</f>
        <v>0</v>
      </c>
      <c r="AH80" s="32">
        <f>$AH77+$AH70-$BO77</f>
        <v>0</v>
      </c>
      <c r="AI80" s="32">
        <f>$AI77+$AI70-$BP77</f>
        <v>0</v>
      </c>
      <c r="AJ80" s="32">
        <f>$AJ77+$AJ70-$BV77-$BZ77</f>
        <v>0</v>
      </c>
      <c r="AK80" s="15">
        <f>$AK77+$AK70-$BU77-$BY77</f>
        <v>0</v>
      </c>
      <c r="AL80" s="32">
        <f>$AL77+$AL70-$BW77</f>
        <v>0</v>
      </c>
      <c r="AM80" s="32">
        <f>$AM77+$AM70-$CA77</f>
        <v>0</v>
      </c>
      <c r="AN80" s="15">
        <f>$BT76+$AN70</f>
        <v>0</v>
      </c>
      <c r="AO80" s="15">
        <f>$BX76+$AO70</f>
        <v>1</v>
      </c>
      <c r="AQ80" s="9"/>
    </row>
    <row r="81" spans="1:41" ht="6.75" customHeight="1" x14ac:dyDescent="0.25">
      <c r="A81" s="26"/>
      <c r="B81" s="26"/>
      <c r="C81" s="27"/>
      <c r="D81" s="27"/>
      <c r="E81" s="27"/>
      <c r="F81" s="27"/>
      <c r="G81" s="27"/>
      <c r="H81" s="27"/>
      <c r="I81" s="27"/>
      <c r="J81" s="27"/>
      <c r="K81" s="28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7"/>
      <c r="AH81" s="27"/>
      <c r="AI81" s="27"/>
      <c r="AJ81" s="27"/>
      <c r="AK81" s="27"/>
      <c r="AL81" s="27"/>
      <c r="AM81" s="28"/>
      <c r="AN81" s="28"/>
      <c r="AO81" s="28"/>
    </row>
  </sheetData>
  <mergeCells count="881">
    <mergeCell ref="AS76:AU76"/>
    <mergeCell ref="AW76:AY76"/>
    <mergeCell ref="BA76:BC76"/>
    <mergeCell ref="BE76:BG76"/>
    <mergeCell ref="BO76:BP76"/>
    <mergeCell ref="BR76:BS76"/>
    <mergeCell ref="BT76:BW76"/>
    <mergeCell ref="BX76:CA76"/>
    <mergeCell ref="AS78:AU78"/>
    <mergeCell ref="AS72:AV72"/>
    <mergeCell ref="AW72:AZ72"/>
    <mergeCell ref="BA72:BD72"/>
    <mergeCell ref="BE72:BH72"/>
    <mergeCell ref="BO72:BP72"/>
    <mergeCell ref="BR72:BS72"/>
    <mergeCell ref="BT72:BW72"/>
    <mergeCell ref="BX72:CA72"/>
    <mergeCell ref="AS74:AU74"/>
    <mergeCell ref="AW74:AY74"/>
    <mergeCell ref="BA74:BC74"/>
    <mergeCell ref="BE74:BG74"/>
    <mergeCell ref="BO74:BP74"/>
    <mergeCell ref="BR74:BS74"/>
    <mergeCell ref="BT74:BW74"/>
    <mergeCell ref="BX74:CA74"/>
    <mergeCell ref="AS66:AU66"/>
    <mergeCell ref="AW66:AY66"/>
    <mergeCell ref="BA66:BC66"/>
    <mergeCell ref="BE66:BG66"/>
    <mergeCell ref="BO66:BP66"/>
    <mergeCell ref="BR66:BS66"/>
    <mergeCell ref="BT66:BW66"/>
    <mergeCell ref="BX66:CA66"/>
    <mergeCell ref="AS68:AU68"/>
    <mergeCell ref="AS62:AV62"/>
    <mergeCell ref="AW62:AZ62"/>
    <mergeCell ref="BA62:BD62"/>
    <mergeCell ref="BE62:BH62"/>
    <mergeCell ref="BO62:BP62"/>
    <mergeCell ref="BR62:BS62"/>
    <mergeCell ref="BT62:BW62"/>
    <mergeCell ref="BX62:CA62"/>
    <mergeCell ref="AS64:AU64"/>
    <mergeCell ref="AW64:AY64"/>
    <mergeCell ref="BA64:BC64"/>
    <mergeCell ref="BE64:BG64"/>
    <mergeCell ref="BO64:BP64"/>
    <mergeCell ref="BR64:BS64"/>
    <mergeCell ref="BT64:BW64"/>
    <mergeCell ref="BX64:CA64"/>
    <mergeCell ref="AS56:AU56"/>
    <mergeCell ref="AW56:AY56"/>
    <mergeCell ref="BA56:BC56"/>
    <mergeCell ref="BE56:BG56"/>
    <mergeCell ref="BO56:BP56"/>
    <mergeCell ref="BR56:BS56"/>
    <mergeCell ref="BT56:BW56"/>
    <mergeCell ref="BX56:CA56"/>
    <mergeCell ref="AS58:AU58"/>
    <mergeCell ref="AS52:AV52"/>
    <mergeCell ref="AW52:AZ52"/>
    <mergeCell ref="BA52:BD52"/>
    <mergeCell ref="BE52:BH52"/>
    <mergeCell ref="BO52:BP52"/>
    <mergeCell ref="BR52:BS52"/>
    <mergeCell ref="BT52:BW52"/>
    <mergeCell ref="BX52:CA52"/>
    <mergeCell ref="AS54:AU54"/>
    <mergeCell ref="AW54:AY54"/>
    <mergeCell ref="BA54:BC54"/>
    <mergeCell ref="BE54:BG54"/>
    <mergeCell ref="BO54:BP54"/>
    <mergeCell ref="BR54:BS54"/>
    <mergeCell ref="BT54:BW54"/>
    <mergeCell ref="BX54:CA54"/>
    <mergeCell ref="AS46:AU46"/>
    <mergeCell ref="AW46:AY46"/>
    <mergeCell ref="BA46:BC46"/>
    <mergeCell ref="BE46:BG46"/>
    <mergeCell ref="BO46:BP46"/>
    <mergeCell ref="BR46:BS46"/>
    <mergeCell ref="BT46:BW46"/>
    <mergeCell ref="BX46:CA46"/>
    <mergeCell ref="AS48:AU48"/>
    <mergeCell ref="AS42:AV42"/>
    <mergeCell ref="AW42:AZ42"/>
    <mergeCell ref="BA42:BD42"/>
    <mergeCell ref="BE42:BH42"/>
    <mergeCell ref="BO42:BP42"/>
    <mergeCell ref="BR42:BS42"/>
    <mergeCell ref="BT42:BW42"/>
    <mergeCell ref="BX42:CA42"/>
    <mergeCell ref="AS44:AU44"/>
    <mergeCell ref="AW44:AY44"/>
    <mergeCell ref="BA44:BC44"/>
    <mergeCell ref="BE44:BG44"/>
    <mergeCell ref="BO44:BP44"/>
    <mergeCell ref="BR44:BS44"/>
    <mergeCell ref="BT44:BW44"/>
    <mergeCell ref="BX44:CA44"/>
    <mergeCell ref="AS36:AU36"/>
    <mergeCell ref="AW36:AY36"/>
    <mergeCell ref="BA36:BC36"/>
    <mergeCell ref="BE36:BG36"/>
    <mergeCell ref="BO36:BP36"/>
    <mergeCell ref="BR36:BS36"/>
    <mergeCell ref="BT36:BW36"/>
    <mergeCell ref="BX36:CA36"/>
    <mergeCell ref="AS38:AU38"/>
    <mergeCell ref="AS32:AV32"/>
    <mergeCell ref="AW32:AZ32"/>
    <mergeCell ref="BA32:BD32"/>
    <mergeCell ref="BE32:BH32"/>
    <mergeCell ref="BO32:BP32"/>
    <mergeCell ref="BR32:BS32"/>
    <mergeCell ref="BT32:BW32"/>
    <mergeCell ref="BX32:CA32"/>
    <mergeCell ref="AS34:AU34"/>
    <mergeCell ref="AW34:AY34"/>
    <mergeCell ref="BA34:BC34"/>
    <mergeCell ref="BE34:BG34"/>
    <mergeCell ref="BO34:BP34"/>
    <mergeCell ref="BR34:BS34"/>
    <mergeCell ref="BT34:BW34"/>
    <mergeCell ref="BX34:CA34"/>
    <mergeCell ref="AS26:AU26"/>
    <mergeCell ref="AW26:AY26"/>
    <mergeCell ref="BA26:BC26"/>
    <mergeCell ref="BE26:BG26"/>
    <mergeCell ref="BO26:BP26"/>
    <mergeCell ref="BR26:BS26"/>
    <mergeCell ref="BT26:BW26"/>
    <mergeCell ref="BX26:CA26"/>
    <mergeCell ref="AS28:AU28"/>
    <mergeCell ref="AS22:AV22"/>
    <mergeCell ref="AW22:AZ22"/>
    <mergeCell ref="BA22:BD22"/>
    <mergeCell ref="BE22:BH22"/>
    <mergeCell ref="BO22:BP22"/>
    <mergeCell ref="BR22:BS22"/>
    <mergeCell ref="BT22:BW22"/>
    <mergeCell ref="BX22:CA22"/>
    <mergeCell ref="AS24:AU24"/>
    <mergeCell ref="AW24:AY24"/>
    <mergeCell ref="BA24:BC24"/>
    <mergeCell ref="BE24:BG24"/>
    <mergeCell ref="BO24:BP24"/>
    <mergeCell ref="BR24:BS24"/>
    <mergeCell ref="BT24:BW24"/>
    <mergeCell ref="BX24:CA24"/>
    <mergeCell ref="BR2:BS2"/>
    <mergeCell ref="BR4:BS4"/>
    <mergeCell ref="BR6:BS6"/>
    <mergeCell ref="BT2:BW2"/>
    <mergeCell ref="BT4:BW4"/>
    <mergeCell ref="BT6:BW6"/>
    <mergeCell ref="BX2:CA2"/>
    <mergeCell ref="BX4:CA4"/>
    <mergeCell ref="BX6:CA6"/>
    <mergeCell ref="BA2:BD2"/>
    <mergeCell ref="BA4:BC4"/>
    <mergeCell ref="BE2:BH2"/>
    <mergeCell ref="BE4:BG4"/>
    <mergeCell ref="BO2:BP2"/>
    <mergeCell ref="BO4:BP4"/>
    <mergeCell ref="BO8:BP8"/>
    <mergeCell ref="BA6:BC6"/>
    <mergeCell ref="BE6:BG6"/>
    <mergeCell ref="BO6:BP6"/>
    <mergeCell ref="V78:Z78"/>
    <mergeCell ref="AA78:AE78"/>
    <mergeCell ref="AS4:AU4"/>
    <mergeCell ref="AS2:AV2"/>
    <mergeCell ref="AW2:AZ2"/>
    <mergeCell ref="AW4:AY4"/>
    <mergeCell ref="AS12:AV12"/>
    <mergeCell ref="AS14:AU14"/>
    <mergeCell ref="AS18:AU18"/>
    <mergeCell ref="AS6:AU6"/>
    <mergeCell ref="AW6:AY6"/>
    <mergeCell ref="AG74:AG75"/>
    <mergeCell ref="AH74:AH75"/>
    <mergeCell ref="AI74:AI75"/>
    <mergeCell ref="AJ74:AJ75"/>
    <mergeCell ref="Z74:Z75"/>
    <mergeCell ref="AA74:AA75"/>
    <mergeCell ref="AB74:AB75"/>
    <mergeCell ref="AC74:AC75"/>
    <mergeCell ref="AD74:AD75"/>
    <mergeCell ref="V68:Z68"/>
    <mergeCell ref="AA68:AE68"/>
    <mergeCell ref="AM72:AN75"/>
    <mergeCell ref="AK74:AK75"/>
    <mergeCell ref="A79:B80"/>
    <mergeCell ref="C79:D79"/>
    <mergeCell ref="E79:F79"/>
    <mergeCell ref="G79:H79"/>
    <mergeCell ref="I79:J79"/>
    <mergeCell ref="L79:P79"/>
    <mergeCell ref="Q79:U79"/>
    <mergeCell ref="V79:Z79"/>
    <mergeCell ref="AA79:AE79"/>
    <mergeCell ref="C80:D80"/>
    <mergeCell ref="E80:F80"/>
    <mergeCell ref="G80:H80"/>
    <mergeCell ref="I80:J80"/>
    <mergeCell ref="L80:P80"/>
    <mergeCell ref="Q80:U80"/>
    <mergeCell ref="V80:Z80"/>
    <mergeCell ref="AA80:AE80"/>
    <mergeCell ref="A78:B78"/>
    <mergeCell ref="C78:D78"/>
    <mergeCell ref="E78:F78"/>
    <mergeCell ref="G78:H78"/>
    <mergeCell ref="I78:J78"/>
    <mergeCell ref="L76:P76"/>
    <mergeCell ref="Q76:U76"/>
    <mergeCell ref="V76:Z76"/>
    <mergeCell ref="AA76:AE76"/>
    <mergeCell ref="C77:D77"/>
    <mergeCell ref="E77:F77"/>
    <mergeCell ref="G77:H77"/>
    <mergeCell ref="I77:J77"/>
    <mergeCell ref="L77:P77"/>
    <mergeCell ref="Q77:U77"/>
    <mergeCell ref="V77:Z77"/>
    <mergeCell ref="AA77:AE77"/>
    <mergeCell ref="A76:B77"/>
    <mergeCell ref="C76:D76"/>
    <mergeCell ref="E76:F76"/>
    <mergeCell ref="G76:H76"/>
    <mergeCell ref="I76:J76"/>
    <mergeCell ref="L78:P78"/>
    <mergeCell ref="Q78:U78"/>
    <mergeCell ref="C72:D72"/>
    <mergeCell ref="E72:F72"/>
    <mergeCell ref="G72:H72"/>
    <mergeCell ref="I72:J72"/>
    <mergeCell ref="L72:P72"/>
    <mergeCell ref="A74:A75"/>
    <mergeCell ref="L74:L75"/>
    <mergeCell ref="M74:M75"/>
    <mergeCell ref="N74:N75"/>
    <mergeCell ref="O74:O75"/>
    <mergeCell ref="P74:P75"/>
    <mergeCell ref="AL74:AL75"/>
    <mergeCell ref="Q72:U72"/>
    <mergeCell ref="V72:Z72"/>
    <mergeCell ref="AA72:AE72"/>
    <mergeCell ref="AG72:AG73"/>
    <mergeCell ref="AH72:AH73"/>
    <mergeCell ref="AI72:AI73"/>
    <mergeCell ref="AJ72:AJ73"/>
    <mergeCell ref="AK72:AK73"/>
    <mergeCell ref="AL72:AL73"/>
    <mergeCell ref="U74:U75"/>
    <mergeCell ref="V74:V75"/>
    <mergeCell ref="W74:W75"/>
    <mergeCell ref="X74:X75"/>
    <mergeCell ref="Y74:Y75"/>
    <mergeCell ref="Q74:Q75"/>
    <mergeCell ref="R74:R75"/>
    <mergeCell ref="S74:S75"/>
    <mergeCell ref="T74:T75"/>
    <mergeCell ref="AE74:AE75"/>
    <mergeCell ref="A69:B70"/>
    <mergeCell ref="C69:D69"/>
    <mergeCell ref="E69:F69"/>
    <mergeCell ref="G69:H69"/>
    <mergeCell ref="I69:J69"/>
    <mergeCell ref="L69:P69"/>
    <mergeCell ref="Q69:U69"/>
    <mergeCell ref="V69:Z69"/>
    <mergeCell ref="AA69:AE69"/>
    <mergeCell ref="C70:D70"/>
    <mergeCell ref="E70:F70"/>
    <mergeCell ref="G70:H70"/>
    <mergeCell ref="I70:J70"/>
    <mergeCell ref="L70:P70"/>
    <mergeCell ref="Q70:U70"/>
    <mergeCell ref="V70:Z70"/>
    <mergeCell ref="AA70:AE70"/>
    <mergeCell ref="A68:B68"/>
    <mergeCell ref="C68:D68"/>
    <mergeCell ref="E68:F68"/>
    <mergeCell ref="G68:H68"/>
    <mergeCell ref="I68:J68"/>
    <mergeCell ref="L66:P66"/>
    <mergeCell ref="Q66:U66"/>
    <mergeCell ref="V66:Z66"/>
    <mergeCell ref="AA66:AE66"/>
    <mergeCell ref="C67:D67"/>
    <mergeCell ref="E67:F67"/>
    <mergeCell ref="G67:H67"/>
    <mergeCell ref="I67:J67"/>
    <mergeCell ref="L67:P67"/>
    <mergeCell ref="Q67:U67"/>
    <mergeCell ref="V67:Z67"/>
    <mergeCell ref="AA67:AE67"/>
    <mergeCell ref="A66:B67"/>
    <mergeCell ref="C66:D66"/>
    <mergeCell ref="E66:F66"/>
    <mergeCell ref="G66:H66"/>
    <mergeCell ref="I66:J66"/>
    <mergeCell ref="L68:P68"/>
    <mergeCell ref="Q68:U68"/>
    <mergeCell ref="AG64:AG65"/>
    <mergeCell ref="AH64:AH65"/>
    <mergeCell ref="AI64:AI65"/>
    <mergeCell ref="AJ64:AJ65"/>
    <mergeCell ref="Z64:Z65"/>
    <mergeCell ref="AA64:AA65"/>
    <mergeCell ref="AB64:AB65"/>
    <mergeCell ref="AC64:AC65"/>
    <mergeCell ref="AD64:AD65"/>
    <mergeCell ref="C62:D62"/>
    <mergeCell ref="E62:F62"/>
    <mergeCell ref="G62:H62"/>
    <mergeCell ref="I62:J62"/>
    <mergeCell ref="L62:P62"/>
    <mergeCell ref="A64:A65"/>
    <mergeCell ref="L64:L65"/>
    <mergeCell ref="M64:M65"/>
    <mergeCell ref="N64:N65"/>
    <mergeCell ref="O64:O65"/>
    <mergeCell ref="P64:P65"/>
    <mergeCell ref="V58:Z58"/>
    <mergeCell ref="AA58:AE58"/>
    <mergeCell ref="AM62:AN65"/>
    <mergeCell ref="AK64:AK65"/>
    <mergeCell ref="AL64:AL65"/>
    <mergeCell ref="Q62:U62"/>
    <mergeCell ref="V62:Z62"/>
    <mergeCell ref="AA62:AE62"/>
    <mergeCell ref="AG62:AG63"/>
    <mergeCell ref="AH62:AH63"/>
    <mergeCell ref="AI62:AI63"/>
    <mergeCell ref="AJ62:AJ63"/>
    <mergeCell ref="AK62:AK63"/>
    <mergeCell ref="AL62:AL63"/>
    <mergeCell ref="U64:U65"/>
    <mergeCell ref="V64:V65"/>
    <mergeCell ref="W64:W65"/>
    <mergeCell ref="X64:X65"/>
    <mergeCell ref="Y64:Y65"/>
    <mergeCell ref="Q64:Q65"/>
    <mergeCell ref="R64:R65"/>
    <mergeCell ref="S64:S65"/>
    <mergeCell ref="T64:T65"/>
    <mergeCell ref="AE64:AE65"/>
    <mergeCell ref="A59:B60"/>
    <mergeCell ref="C59:D59"/>
    <mergeCell ref="E59:F59"/>
    <mergeCell ref="G59:H59"/>
    <mergeCell ref="I59:J59"/>
    <mergeCell ref="L59:P59"/>
    <mergeCell ref="Q59:U59"/>
    <mergeCell ref="V59:Z59"/>
    <mergeCell ref="AA59:AE59"/>
    <mergeCell ref="C60:D60"/>
    <mergeCell ref="E60:F60"/>
    <mergeCell ref="G60:H60"/>
    <mergeCell ref="I60:J60"/>
    <mergeCell ref="L60:P60"/>
    <mergeCell ref="Q60:U60"/>
    <mergeCell ref="V60:Z60"/>
    <mergeCell ref="AA60:AE60"/>
    <mergeCell ref="A58:B58"/>
    <mergeCell ref="C58:D58"/>
    <mergeCell ref="E58:F58"/>
    <mergeCell ref="G58:H58"/>
    <mergeCell ref="I58:J58"/>
    <mergeCell ref="L56:P56"/>
    <mergeCell ref="Q56:U56"/>
    <mergeCell ref="V56:Z56"/>
    <mergeCell ref="AA56:AE56"/>
    <mergeCell ref="C57:D57"/>
    <mergeCell ref="E57:F57"/>
    <mergeCell ref="G57:H57"/>
    <mergeCell ref="I57:J57"/>
    <mergeCell ref="L57:P57"/>
    <mergeCell ref="Q57:U57"/>
    <mergeCell ref="V57:Z57"/>
    <mergeCell ref="AA57:AE57"/>
    <mergeCell ref="A56:B57"/>
    <mergeCell ref="C56:D56"/>
    <mergeCell ref="E56:F56"/>
    <mergeCell ref="G56:H56"/>
    <mergeCell ref="I56:J56"/>
    <mergeCell ref="L58:P58"/>
    <mergeCell ref="Q58:U58"/>
    <mergeCell ref="AG54:AG55"/>
    <mergeCell ref="AH54:AH55"/>
    <mergeCell ref="AI54:AI55"/>
    <mergeCell ref="AJ54:AJ55"/>
    <mergeCell ref="Z54:Z55"/>
    <mergeCell ref="AA54:AA55"/>
    <mergeCell ref="AB54:AB55"/>
    <mergeCell ref="AC54:AC55"/>
    <mergeCell ref="AD54:AD55"/>
    <mergeCell ref="C52:D52"/>
    <mergeCell ref="E52:F52"/>
    <mergeCell ref="G52:H52"/>
    <mergeCell ref="I52:J52"/>
    <mergeCell ref="L52:P52"/>
    <mergeCell ref="A54:A55"/>
    <mergeCell ref="L54:L55"/>
    <mergeCell ref="M54:M55"/>
    <mergeCell ref="N54:N55"/>
    <mergeCell ref="O54:O55"/>
    <mergeCell ref="P54:P55"/>
    <mergeCell ref="V48:Z48"/>
    <mergeCell ref="AA48:AE48"/>
    <mergeCell ref="AM52:AN55"/>
    <mergeCell ref="AK54:AK55"/>
    <mergeCell ref="AL54:AL55"/>
    <mergeCell ref="Q52:U52"/>
    <mergeCell ref="V52:Z52"/>
    <mergeCell ref="AA52:AE52"/>
    <mergeCell ref="AG52:AG53"/>
    <mergeCell ref="AH52:AH53"/>
    <mergeCell ref="AI52:AI53"/>
    <mergeCell ref="AJ52:AJ53"/>
    <mergeCell ref="AK52:AK53"/>
    <mergeCell ref="AL52:AL53"/>
    <mergeCell ref="U54:U55"/>
    <mergeCell ref="V54:V55"/>
    <mergeCell ref="W54:W55"/>
    <mergeCell ref="X54:X55"/>
    <mergeCell ref="Y54:Y55"/>
    <mergeCell ref="Q54:Q55"/>
    <mergeCell ref="R54:R55"/>
    <mergeCell ref="S54:S55"/>
    <mergeCell ref="T54:T55"/>
    <mergeCell ref="AE54:AE55"/>
    <mergeCell ref="A49:B50"/>
    <mergeCell ref="C49:D49"/>
    <mergeCell ref="E49:F49"/>
    <mergeCell ref="G49:H49"/>
    <mergeCell ref="I49:J49"/>
    <mergeCell ref="L49:P49"/>
    <mergeCell ref="Q49:U49"/>
    <mergeCell ref="V49:Z49"/>
    <mergeCell ref="AA49:AE49"/>
    <mergeCell ref="C50:D50"/>
    <mergeCell ref="E50:F50"/>
    <mergeCell ref="G50:H50"/>
    <mergeCell ref="I50:J50"/>
    <mergeCell ref="L50:P50"/>
    <mergeCell ref="Q50:U50"/>
    <mergeCell ref="V50:Z50"/>
    <mergeCell ref="AA50:AE50"/>
    <mergeCell ref="A48:B48"/>
    <mergeCell ref="C48:D48"/>
    <mergeCell ref="E48:F48"/>
    <mergeCell ref="G48:H48"/>
    <mergeCell ref="I48:J48"/>
    <mergeCell ref="L46:P46"/>
    <mergeCell ref="Q46:U46"/>
    <mergeCell ref="V46:Z46"/>
    <mergeCell ref="AA46:AE46"/>
    <mergeCell ref="C47:D47"/>
    <mergeCell ref="E47:F47"/>
    <mergeCell ref="G47:H47"/>
    <mergeCell ref="I47:J47"/>
    <mergeCell ref="L47:P47"/>
    <mergeCell ref="Q47:U47"/>
    <mergeCell ref="V47:Z47"/>
    <mergeCell ref="AA47:AE47"/>
    <mergeCell ref="A46:B47"/>
    <mergeCell ref="C46:D46"/>
    <mergeCell ref="E46:F46"/>
    <mergeCell ref="G46:H46"/>
    <mergeCell ref="I46:J46"/>
    <mergeCell ref="L48:P48"/>
    <mergeCell ref="Q48:U48"/>
    <mergeCell ref="AG44:AG45"/>
    <mergeCell ref="AH44:AH45"/>
    <mergeCell ref="AI44:AI45"/>
    <mergeCell ref="AJ44:AJ45"/>
    <mergeCell ref="Z44:Z45"/>
    <mergeCell ref="AA44:AA45"/>
    <mergeCell ref="AB44:AB45"/>
    <mergeCell ref="AC44:AC45"/>
    <mergeCell ref="AD44:AD45"/>
    <mergeCell ref="C42:D42"/>
    <mergeCell ref="E42:F42"/>
    <mergeCell ref="G42:H42"/>
    <mergeCell ref="I42:J42"/>
    <mergeCell ref="L42:P42"/>
    <mergeCell ref="A44:A45"/>
    <mergeCell ref="L44:L45"/>
    <mergeCell ref="M44:M45"/>
    <mergeCell ref="N44:N45"/>
    <mergeCell ref="O44:O45"/>
    <mergeCell ref="P44:P45"/>
    <mergeCell ref="V38:Z38"/>
    <mergeCell ref="AA38:AE38"/>
    <mergeCell ref="AM42:AN45"/>
    <mergeCell ref="AK44:AK45"/>
    <mergeCell ref="AL44:AL45"/>
    <mergeCell ref="Q42:U42"/>
    <mergeCell ref="V42:Z42"/>
    <mergeCell ref="AA42:AE42"/>
    <mergeCell ref="AG42:AG43"/>
    <mergeCell ref="AH42:AH43"/>
    <mergeCell ref="AI42:AI43"/>
    <mergeCell ref="AJ42:AJ43"/>
    <mergeCell ref="AK42:AK43"/>
    <mergeCell ref="AL42:AL43"/>
    <mergeCell ref="U44:U45"/>
    <mergeCell ref="V44:V45"/>
    <mergeCell ref="W44:W45"/>
    <mergeCell ref="X44:X45"/>
    <mergeCell ref="Y44:Y45"/>
    <mergeCell ref="Q44:Q45"/>
    <mergeCell ref="R44:R45"/>
    <mergeCell ref="S44:S45"/>
    <mergeCell ref="T44:T45"/>
    <mergeCell ref="AE44:AE45"/>
    <mergeCell ref="A39:B40"/>
    <mergeCell ref="C39:D39"/>
    <mergeCell ref="E39:F39"/>
    <mergeCell ref="G39:H39"/>
    <mergeCell ref="I39:J39"/>
    <mergeCell ref="L39:P39"/>
    <mergeCell ref="Q39:U39"/>
    <mergeCell ref="V39:Z39"/>
    <mergeCell ref="AA39:AE39"/>
    <mergeCell ref="C40:D40"/>
    <mergeCell ref="E40:F40"/>
    <mergeCell ref="G40:H40"/>
    <mergeCell ref="I40:J40"/>
    <mergeCell ref="L40:P40"/>
    <mergeCell ref="Q40:U40"/>
    <mergeCell ref="V40:Z40"/>
    <mergeCell ref="AA40:AE40"/>
    <mergeCell ref="A38:B38"/>
    <mergeCell ref="C38:D38"/>
    <mergeCell ref="E38:F38"/>
    <mergeCell ref="G38:H38"/>
    <mergeCell ref="I38:J38"/>
    <mergeCell ref="L36:P36"/>
    <mergeCell ref="Q36:U36"/>
    <mergeCell ref="V36:Z36"/>
    <mergeCell ref="AA36:AE36"/>
    <mergeCell ref="C37:D37"/>
    <mergeCell ref="E37:F37"/>
    <mergeCell ref="G37:H37"/>
    <mergeCell ref="I37:J37"/>
    <mergeCell ref="L37:P37"/>
    <mergeCell ref="Q37:U37"/>
    <mergeCell ref="V37:Z37"/>
    <mergeCell ref="AA37:AE37"/>
    <mergeCell ref="A36:B37"/>
    <mergeCell ref="C36:D36"/>
    <mergeCell ref="E36:F36"/>
    <mergeCell ref="G36:H36"/>
    <mergeCell ref="I36:J36"/>
    <mergeCell ref="L38:P38"/>
    <mergeCell ref="Q38:U38"/>
    <mergeCell ref="AG34:AG35"/>
    <mergeCell ref="AH34:AH35"/>
    <mergeCell ref="AI34:AI35"/>
    <mergeCell ref="AJ34:AJ35"/>
    <mergeCell ref="Z34:Z35"/>
    <mergeCell ref="AA34:AA35"/>
    <mergeCell ref="AB34:AB35"/>
    <mergeCell ref="AC34:AC35"/>
    <mergeCell ref="AD34:AD35"/>
    <mergeCell ref="C32:D32"/>
    <mergeCell ref="E32:F32"/>
    <mergeCell ref="G32:H32"/>
    <mergeCell ref="I32:J32"/>
    <mergeCell ref="L32:P32"/>
    <mergeCell ref="A34:A35"/>
    <mergeCell ref="L34:L35"/>
    <mergeCell ref="M34:M35"/>
    <mergeCell ref="N34:N35"/>
    <mergeCell ref="O34:O35"/>
    <mergeCell ref="P34:P35"/>
    <mergeCell ref="V28:Z28"/>
    <mergeCell ref="AA28:AE28"/>
    <mergeCell ref="AM32:AN35"/>
    <mergeCell ref="AK34:AK35"/>
    <mergeCell ref="AL34:AL35"/>
    <mergeCell ref="Q32:U32"/>
    <mergeCell ref="V32:Z32"/>
    <mergeCell ref="AA32:AE32"/>
    <mergeCell ref="AG32:AG33"/>
    <mergeCell ref="AH32:AH33"/>
    <mergeCell ref="AI32:AI33"/>
    <mergeCell ref="AJ32:AJ33"/>
    <mergeCell ref="AK32:AK33"/>
    <mergeCell ref="AL32:AL33"/>
    <mergeCell ref="U34:U35"/>
    <mergeCell ref="V34:V35"/>
    <mergeCell ref="W34:W35"/>
    <mergeCell ref="X34:X35"/>
    <mergeCell ref="Y34:Y35"/>
    <mergeCell ref="Q34:Q35"/>
    <mergeCell ref="R34:R35"/>
    <mergeCell ref="S34:S35"/>
    <mergeCell ref="T34:T35"/>
    <mergeCell ref="AE34:AE35"/>
    <mergeCell ref="A29:B30"/>
    <mergeCell ref="C29:D29"/>
    <mergeCell ref="E29:F29"/>
    <mergeCell ref="G29:H29"/>
    <mergeCell ref="I29:J29"/>
    <mergeCell ref="L29:P29"/>
    <mergeCell ref="Q29:U29"/>
    <mergeCell ref="V29:Z29"/>
    <mergeCell ref="AA29:AE29"/>
    <mergeCell ref="C30:D30"/>
    <mergeCell ref="E30:F30"/>
    <mergeCell ref="G30:H30"/>
    <mergeCell ref="I30:J30"/>
    <mergeCell ref="L30:P30"/>
    <mergeCell ref="Q30:U30"/>
    <mergeCell ref="V30:Z30"/>
    <mergeCell ref="AA30:AE30"/>
    <mergeCell ref="A28:B28"/>
    <mergeCell ref="C28:D28"/>
    <mergeCell ref="E28:F28"/>
    <mergeCell ref="G28:H28"/>
    <mergeCell ref="I28:J28"/>
    <mergeCell ref="L26:P26"/>
    <mergeCell ref="Q26:U26"/>
    <mergeCell ref="V26:Z26"/>
    <mergeCell ref="AA26:AE26"/>
    <mergeCell ref="C27:D27"/>
    <mergeCell ref="E27:F27"/>
    <mergeCell ref="G27:H27"/>
    <mergeCell ref="I27:J27"/>
    <mergeCell ref="L27:P27"/>
    <mergeCell ref="Q27:U27"/>
    <mergeCell ref="V27:Z27"/>
    <mergeCell ref="AA27:AE27"/>
    <mergeCell ref="A26:B27"/>
    <mergeCell ref="C26:D26"/>
    <mergeCell ref="E26:F26"/>
    <mergeCell ref="G26:H26"/>
    <mergeCell ref="I26:J26"/>
    <mergeCell ref="L28:P28"/>
    <mergeCell ref="Q28:U28"/>
    <mergeCell ref="AG24:AG25"/>
    <mergeCell ref="AH24:AH25"/>
    <mergeCell ref="AI24:AI25"/>
    <mergeCell ref="AJ24:AJ25"/>
    <mergeCell ref="Z24:Z25"/>
    <mergeCell ref="AA24:AA25"/>
    <mergeCell ref="AB24:AB25"/>
    <mergeCell ref="AC24:AC25"/>
    <mergeCell ref="AD24:AD25"/>
    <mergeCell ref="C22:D22"/>
    <mergeCell ref="E22:F22"/>
    <mergeCell ref="G22:H22"/>
    <mergeCell ref="I22:J22"/>
    <mergeCell ref="L22:P22"/>
    <mergeCell ref="A24:A25"/>
    <mergeCell ref="L24:L25"/>
    <mergeCell ref="M24:M25"/>
    <mergeCell ref="N24:N25"/>
    <mergeCell ref="O24:O25"/>
    <mergeCell ref="P24:P25"/>
    <mergeCell ref="V18:Z18"/>
    <mergeCell ref="AA18:AE18"/>
    <mergeCell ref="AM22:AN25"/>
    <mergeCell ref="AK24:AK25"/>
    <mergeCell ref="AL24:AL25"/>
    <mergeCell ref="Q22:U22"/>
    <mergeCell ref="V22:Z22"/>
    <mergeCell ref="AA22:AE22"/>
    <mergeCell ref="AG22:AG23"/>
    <mergeCell ref="AH22:AH23"/>
    <mergeCell ref="AI22:AI23"/>
    <mergeCell ref="AJ22:AJ23"/>
    <mergeCell ref="AK22:AK23"/>
    <mergeCell ref="AL22:AL23"/>
    <mergeCell ref="U24:U25"/>
    <mergeCell ref="V24:V25"/>
    <mergeCell ref="W24:W25"/>
    <mergeCell ref="X24:X25"/>
    <mergeCell ref="Y24:Y25"/>
    <mergeCell ref="Q24:Q25"/>
    <mergeCell ref="R24:R25"/>
    <mergeCell ref="S24:S25"/>
    <mergeCell ref="T24:T25"/>
    <mergeCell ref="AE24:AE25"/>
    <mergeCell ref="A19:B20"/>
    <mergeCell ref="C19:D19"/>
    <mergeCell ref="E19:F19"/>
    <mergeCell ref="G19:H19"/>
    <mergeCell ref="I19:J19"/>
    <mergeCell ref="L19:P19"/>
    <mergeCell ref="Q19:U19"/>
    <mergeCell ref="V19:Z19"/>
    <mergeCell ref="AA19:AE19"/>
    <mergeCell ref="C20:D20"/>
    <mergeCell ref="E20:F20"/>
    <mergeCell ref="G20:H20"/>
    <mergeCell ref="I20:J20"/>
    <mergeCell ref="L20:P20"/>
    <mergeCell ref="Q20:U20"/>
    <mergeCell ref="V20:Z20"/>
    <mergeCell ref="AA20:AE20"/>
    <mergeCell ref="A18:B18"/>
    <mergeCell ref="C18:D18"/>
    <mergeCell ref="E18:F18"/>
    <mergeCell ref="G18:H18"/>
    <mergeCell ref="I18:J18"/>
    <mergeCell ref="L16:P16"/>
    <mergeCell ref="Q16:U16"/>
    <mergeCell ref="V16:Z16"/>
    <mergeCell ref="AA16:AE16"/>
    <mergeCell ref="C17:D17"/>
    <mergeCell ref="E17:F17"/>
    <mergeCell ref="G17:H17"/>
    <mergeCell ref="I17:J17"/>
    <mergeCell ref="L17:P17"/>
    <mergeCell ref="Q17:U17"/>
    <mergeCell ref="V17:Z17"/>
    <mergeCell ref="AA17:AE17"/>
    <mergeCell ref="A16:B17"/>
    <mergeCell ref="C16:D16"/>
    <mergeCell ref="E16:F16"/>
    <mergeCell ref="G16:H16"/>
    <mergeCell ref="I16:J16"/>
    <mergeCell ref="L18:P18"/>
    <mergeCell ref="Q18:U18"/>
    <mergeCell ref="A14:A15"/>
    <mergeCell ref="L14:L15"/>
    <mergeCell ref="M14:M15"/>
    <mergeCell ref="N14:N15"/>
    <mergeCell ref="O14:O15"/>
    <mergeCell ref="AI12:AI13"/>
    <mergeCell ref="AJ12:AJ13"/>
    <mergeCell ref="AK12:AK13"/>
    <mergeCell ref="AL12:AL13"/>
    <mergeCell ref="U14:U15"/>
    <mergeCell ref="V14:V15"/>
    <mergeCell ref="W14:W15"/>
    <mergeCell ref="X14:X15"/>
    <mergeCell ref="Y14:Y15"/>
    <mergeCell ref="P14:P15"/>
    <mergeCell ref="Q14:Q15"/>
    <mergeCell ref="R14:R15"/>
    <mergeCell ref="S14:S15"/>
    <mergeCell ref="T14:T15"/>
    <mergeCell ref="AE14:AE15"/>
    <mergeCell ref="AG14:AG15"/>
    <mergeCell ref="AH14:AH15"/>
    <mergeCell ref="AI14:AI15"/>
    <mergeCell ref="AJ14:AJ15"/>
    <mergeCell ref="AM12:AN15"/>
    <mergeCell ref="AK14:AK15"/>
    <mergeCell ref="AL14:AL15"/>
    <mergeCell ref="Q12:U12"/>
    <mergeCell ref="V12:Z12"/>
    <mergeCell ref="AA12:AE12"/>
    <mergeCell ref="AG12:AG13"/>
    <mergeCell ref="AH12:AH13"/>
    <mergeCell ref="C12:D12"/>
    <mergeCell ref="E12:F12"/>
    <mergeCell ref="G12:H12"/>
    <mergeCell ref="I12:J12"/>
    <mergeCell ref="L12:P12"/>
    <mergeCell ref="Z14:Z15"/>
    <mergeCell ref="AA14:AA15"/>
    <mergeCell ref="AB14:AB15"/>
    <mergeCell ref="AC14:AC15"/>
    <mergeCell ref="AD14:AD15"/>
    <mergeCell ref="C10:D10"/>
    <mergeCell ref="E10:F10"/>
    <mergeCell ref="G10:H10"/>
    <mergeCell ref="AL4:AL5"/>
    <mergeCell ref="Z4:Z5"/>
    <mergeCell ref="AA4:AA5"/>
    <mergeCell ref="AB4:AB5"/>
    <mergeCell ref="AC4:AC5"/>
    <mergeCell ref="AD4:AD5"/>
    <mergeCell ref="AE4:AE5"/>
    <mergeCell ref="AG4:AG5"/>
    <mergeCell ref="AH4:AH5"/>
    <mergeCell ref="AI4:AI5"/>
    <mergeCell ref="AJ4:AJ5"/>
    <mergeCell ref="AK4:AK5"/>
    <mergeCell ref="I10:J10"/>
    <mergeCell ref="Q9:U9"/>
    <mergeCell ref="G9:H9"/>
    <mergeCell ref="I9:J9"/>
    <mergeCell ref="C7:D7"/>
    <mergeCell ref="E7:F7"/>
    <mergeCell ref="G7:H7"/>
    <mergeCell ref="I7:J7"/>
    <mergeCell ref="P4:P5"/>
    <mergeCell ref="V2:Z2"/>
    <mergeCell ref="AA2:AE2"/>
    <mergeCell ref="AG2:AG3"/>
    <mergeCell ref="Y4:Y5"/>
    <mergeCell ref="AK2:AK3"/>
    <mergeCell ref="AL2:AL3"/>
    <mergeCell ref="AH2:AH3"/>
    <mergeCell ref="AI2:AI3"/>
    <mergeCell ref="C2:D2"/>
    <mergeCell ref="Q4:Q5"/>
    <mergeCell ref="R4:R5"/>
    <mergeCell ref="O4:O5"/>
    <mergeCell ref="E2:F2"/>
    <mergeCell ref="G2:H2"/>
    <mergeCell ref="I2:J2"/>
    <mergeCell ref="L2:P2"/>
    <mergeCell ref="S4:S5"/>
    <mergeCell ref="Q2:U2"/>
    <mergeCell ref="C1:AL1"/>
    <mergeCell ref="AM1:AO1"/>
    <mergeCell ref="A9:B10"/>
    <mergeCell ref="L9:P9"/>
    <mergeCell ref="L10:P10"/>
    <mergeCell ref="AJ2:AJ3"/>
    <mergeCell ref="T4:T5"/>
    <mergeCell ref="U4:U5"/>
    <mergeCell ref="V4:V5"/>
    <mergeCell ref="W4:W5"/>
    <mergeCell ref="X4:X5"/>
    <mergeCell ref="L4:L5"/>
    <mergeCell ref="M4:M5"/>
    <mergeCell ref="N4:N5"/>
    <mergeCell ref="A4:A5"/>
    <mergeCell ref="C9:D9"/>
    <mergeCell ref="E9:F9"/>
    <mergeCell ref="Q10:U10"/>
    <mergeCell ref="V9:Z9"/>
    <mergeCell ref="V10:Z10"/>
    <mergeCell ref="AA9:AE9"/>
    <mergeCell ref="AA10:AE10"/>
    <mergeCell ref="A8:B8"/>
    <mergeCell ref="C8:D8"/>
    <mergeCell ref="E8:F8"/>
    <mergeCell ref="G8:H8"/>
    <mergeCell ref="A6:B7"/>
    <mergeCell ref="C6:D6"/>
    <mergeCell ref="E6:F6"/>
    <mergeCell ref="G6:H6"/>
    <mergeCell ref="I8:J8"/>
    <mergeCell ref="L6:P6"/>
    <mergeCell ref="Q6:U6"/>
    <mergeCell ref="I6:J6"/>
    <mergeCell ref="V6:Z6"/>
    <mergeCell ref="AA6:AE6"/>
    <mergeCell ref="L7:P7"/>
    <mergeCell ref="Q7:U7"/>
    <mergeCell ref="V7:Z7"/>
    <mergeCell ref="AA7:AE7"/>
    <mergeCell ref="L8:P8"/>
    <mergeCell ref="Q8:U8"/>
    <mergeCell ref="V8:Z8"/>
    <mergeCell ref="AA8:AE8"/>
    <mergeCell ref="AS16:AU16"/>
    <mergeCell ref="AW16:AY16"/>
    <mergeCell ref="BA16:BC16"/>
    <mergeCell ref="BE16:BG16"/>
    <mergeCell ref="BO16:BP16"/>
    <mergeCell ref="BR16:BS16"/>
    <mergeCell ref="BT16:BW16"/>
    <mergeCell ref="BX16:CA16"/>
    <mergeCell ref="AW12:AZ12"/>
    <mergeCell ref="BA12:BD12"/>
    <mergeCell ref="BE12:BH12"/>
    <mergeCell ref="BO12:BP12"/>
    <mergeCell ref="BR12:BS12"/>
    <mergeCell ref="BT12:BW12"/>
    <mergeCell ref="BX12:CA12"/>
    <mergeCell ref="AW14:AY14"/>
    <mergeCell ref="BA14:BC14"/>
    <mergeCell ref="BE14:BG14"/>
    <mergeCell ref="BO14:BP14"/>
    <mergeCell ref="BR14:BS14"/>
    <mergeCell ref="BT14:BW14"/>
    <mergeCell ref="BX14:CA14"/>
  </mergeCells>
  <pageMargins left="0.25" right="0.25" top="0.75" bottom="0.75" header="0.3" footer="0.3"/>
  <pageSetup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2"/>
  <sheetViews>
    <sheetView zoomScaleNormal="100" workbookViewId="0">
      <selection activeCell="AD10" sqref="AD10"/>
    </sheetView>
  </sheetViews>
  <sheetFormatPr defaultRowHeight="15" x14ac:dyDescent="0.25"/>
  <cols>
    <col min="3" max="3" width="10.85546875" customWidth="1"/>
    <col min="6" max="6" width="7.85546875" customWidth="1"/>
    <col min="7" max="7" width="9.5703125" customWidth="1"/>
    <col min="8" max="8" width="15.7109375" customWidth="1"/>
    <col min="9" max="9" width="8.5703125" customWidth="1"/>
    <col min="12" max="12" width="3" customWidth="1"/>
    <col min="14" max="19" width="9.140625" hidden="1" customWidth="1"/>
  </cols>
  <sheetData>
    <row r="1" spans="1:30" x14ac:dyDescent="0.25">
      <c r="B1" t="s">
        <v>45</v>
      </c>
      <c r="C1" t="s">
        <v>46</v>
      </c>
      <c r="D1" t="s">
        <v>47</v>
      </c>
      <c r="E1" t="s">
        <v>48</v>
      </c>
      <c r="F1" s="2"/>
      <c r="G1" s="79" t="s">
        <v>49</v>
      </c>
      <c r="H1" s="79"/>
      <c r="I1" s="2"/>
      <c r="J1" s="2"/>
      <c r="K1" s="2"/>
      <c r="L1" s="2"/>
      <c r="N1" t="s">
        <v>43</v>
      </c>
      <c r="T1" t="s">
        <v>18</v>
      </c>
      <c r="U1" t="s">
        <v>19</v>
      </c>
      <c r="V1" t="s">
        <v>67</v>
      </c>
      <c r="W1" t="s">
        <v>68</v>
      </c>
      <c r="AC1" t="s">
        <v>70</v>
      </c>
      <c r="AD1" t="s">
        <v>75</v>
      </c>
    </row>
    <row r="2" spans="1:30" x14ac:dyDescent="0.25">
      <c r="A2" t="s">
        <v>0</v>
      </c>
      <c r="B2" s="1">
        <f t="shared" ref="B2:E4" si="0">O5*$O$2/$S5</f>
        <v>1</v>
      </c>
      <c r="C2" s="4">
        <f t="shared" si="0"/>
        <v>2</v>
      </c>
      <c r="D2" s="4">
        <f t="shared" si="0"/>
        <v>2</v>
      </c>
      <c r="E2" s="4">
        <f t="shared" si="0"/>
        <v>4</v>
      </c>
      <c r="F2" s="2"/>
      <c r="G2" s="79" t="s">
        <v>50</v>
      </c>
      <c r="H2" s="79"/>
      <c r="I2" s="2"/>
      <c r="J2" t="s">
        <v>0</v>
      </c>
      <c r="K2">
        <v>10</v>
      </c>
      <c r="L2" s="2"/>
      <c r="M2" t="s">
        <v>66</v>
      </c>
      <c r="N2" t="s">
        <v>42</v>
      </c>
      <c r="O2">
        <v>96</v>
      </c>
      <c r="T2">
        <f>$K20</f>
        <v>512</v>
      </c>
      <c r="U2">
        <f>$K21</f>
        <v>1024</v>
      </c>
      <c r="V2">
        <f>$K20</f>
        <v>512</v>
      </c>
      <c r="W2">
        <f>$K21</f>
        <v>1024</v>
      </c>
      <c r="Y2" t="s">
        <v>18</v>
      </c>
      <c r="Z2" t="s">
        <v>19</v>
      </c>
      <c r="AA2" t="s">
        <v>67</v>
      </c>
      <c r="AB2" t="s">
        <v>68</v>
      </c>
      <c r="AC2">
        <f>'Team Scoresheet'!AQ7</f>
        <v>0</v>
      </c>
      <c r="AD2">
        <f>'Team Scoresheet'!A2</f>
        <v>0</v>
      </c>
    </row>
    <row r="3" spans="1:30" x14ac:dyDescent="0.25">
      <c r="A3" t="s">
        <v>1</v>
      </c>
      <c r="B3" s="4">
        <f t="shared" si="0"/>
        <v>1</v>
      </c>
      <c r="C3" s="4">
        <f t="shared" si="0"/>
        <v>2</v>
      </c>
      <c r="D3" s="4">
        <f t="shared" si="0"/>
        <v>2</v>
      </c>
      <c r="E3" s="4">
        <f t="shared" si="0"/>
        <v>4</v>
      </c>
      <c r="F3" s="2"/>
      <c r="G3" s="79" t="s">
        <v>51</v>
      </c>
      <c r="H3" s="79"/>
      <c r="I3" s="2"/>
      <c r="J3" t="s">
        <v>1</v>
      </c>
      <c r="K3">
        <v>10</v>
      </c>
      <c r="L3" s="2"/>
      <c r="Y3">
        <v>1380</v>
      </c>
      <c r="Z3">
        <v>1980</v>
      </c>
      <c r="AA3">
        <v>1258</v>
      </c>
      <c r="AB3">
        <v>1792</v>
      </c>
      <c r="AC3">
        <f>'Team Scoresheet'!AQ17</f>
        <v>1</v>
      </c>
      <c r="AD3">
        <f>'Team Scoresheet'!A12</f>
        <v>0</v>
      </c>
    </row>
    <row r="4" spans="1:30" x14ac:dyDescent="0.25">
      <c r="A4" t="s">
        <v>2</v>
      </c>
      <c r="B4" s="4">
        <f t="shared" si="0"/>
        <v>1</v>
      </c>
      <c r="C4" s="4">
        <f t="shared" si="0"/>
        <v>2</v>
      </c>
      <c r="D4" s="4">
        <f t="shared" si="0"/>
        <v>2</v>
      </c>
      <c r="E4" s="4">
        <f t="shared" si="0"/>
        <v>4</v>
      </c>
      <c r="F4" s="2"/>
      <c r="G4" s="79" t="s">
        <v>52</v>
      </c>
      <c r="H4" s="79"/>
      <c r="I4" s="2"/>
      <c r="J4" t="s">
        <v>2</v>
      </c>
      <c r="K4">
        <v>10</v>
      </c>
      <c r="L4" s="2"/>
      <c r="M4" t="s">
        <v>7</v>
      </c>
      <c r="O4" t="s">
        <v>33</v>
      </c>
      <c r="P4" t="s">
        <v>34</v>
      </c>
      <c r="Q4" t="s">
        <v>35</v>
      </c>
      <c r="R4" t="s">
        <v>36</v>
      </c>
      <c r="S4" t="s">
        <v>41</v>
      </c>
      <c r="T4">
        <f>$K12*3</f>
        <v>270</v>
      </c>
      <c r="U4">
        <f>$K12*3</f>
        <v>270</v>
      </c>
      <c r="V4">
        <f>$K12*3</f>
        <v>270</v>
      </c>
      <c r="W4">
        <f>$K12*3</f>
        <v>270</v>
      </c>
      <c r="AC4">
        <f>'Team Scoresheet'!AQ27</f>
        <v>1</v>
      </c>
      <c r="AD4">
        <f>'Team Scoresheet'!A22</f>
        <v>0</v>
      </c>
    </row>
    <row r="5" spans="1:30" x14ac:dyDescent="0.25">
      <c r="A5" t="s">
        <v>3</v>
      </c>
      <c r="B5" s="4">
        <f>O8*$O$2/$S8</f>
        <v>3</v>
      </c>
      <c r="C5" s="3"/>
      <c r="D5" s="4">
        <f>Q8*$O$2/$S8</f>
        <v>6</v>
      </c>
      <c r="E5" s="3"/>
      <c r="F5" s="2"/>
      <c r="G5" s="2"/>
      <c r="H5" s="2"/>
      <c r="I5" s="2"/>
      <c r="J5" t="s">
        <v>3</v>
      </c>
      <c r="K5">
        <v>8</v>
      </c>
      <c r="L5" s="2"/>
      <c r="M5" t="s">
        <v>8</v>
      </c>
      <c r="N5" t="s">
        <v>0</v>
      </c>
      <c r="O5" s="4">
        <v>0.25</v>
      </c>
      <c r="P5" s="4">
        <v>0.5</v>
      </c>
      <c r="Q5" s="4">
        <v>0.5</v>
      </c>
      <c r="R5" s="4">
        <v>1</v>
      </c>
      <c r="S5" s="4">
        <v>24</v>
      </c>
      <c r="T5">
        <f t="shared" ref="T5:W7" si="1">$K13</f>
        <v>90</v>
      </c>
      <c r="U5">
        <f t="shared" si="1"/>
        <v>90</v>
      </c>
      <c r="V5">
        <f t="shared" si="1"/>
        <v>90</v>
      </c>
      <c r="W5">
        <f t="shared" si="1"/>
        <v>90</v>
      </c>
      <c r="AC5">
        <f>'Team Scoresheet'!AQ37</f>
        <v>0</v>
      </c>
      <c r="AD5">
        <f>'Team Scoresheet'!A32</f>
        <v>1</v>
      </c>
    </row>
    <row r="6" spans="1:30" x14ac:dyDescent="0.25">
      <c r="A6" s="2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t="s">
        <v>4</v>
      </c>
      <c r="N6" t="s">
        <v>1</v>
      </c>
      <c r="O6" s="4">
        <v>0.25</v>
      </c>
      <c r="P6" s="4">
        <v>0.5</v>
      </c>
      <c r="Q6" s="4">
        <v>0.5</v>
      </c>
      <c r="R6" s="4">
        <v>1</v>
      </c>
      <c r="S6" s="4">
        <v>24</v>
      </c>
      <c r="T6">
        <f t="shared" si="1"/>
        <v>120</v>
      </c>
      <c r="U6">
        <f t="shared" si="1"/>
        <v>120</v>
      </c>
      <c r="V6">
        <f t="shared" si="1"/>
        <v>120</v>
      </c>
      <c r="W6">
        <f t="shared" si="1"/>
        <v>120</v>
      </c>
      <c r="AC6">
        <f>'Team Scoresheet'!AQ47</f>
        <v>0</v>
      </c>
      <c r="AD6">
        <f>'Team Scoresheet'!A42</f>
        <v>1</v>
      </c>
    </row>
    <row r="7" spans="1:30" x14ac:dyDescent="0.25">
      <c r="B7" s="1" t="s">
        <v>0</v>
      </c>
      <c r="C7" s="1" t="s">
        <v>1</v>
      </c>
      <c r="D7" s="1" t="s">
        <v>2</v>
      </c>
      <c r="E7" s="1" t="s">
        <v>3</v>
      </c>
      <c r="F7" s="2"/>
      <c r="G7" s="2"/>
      <c r="H7" s="2"/>
      <c r="I7" s="2"/>
      <c r="J7" t="s">
        <v>4</v>
      </c>
      <c r="K7">
        <v>80</v>
      </c>
      <c r="L7" s="2"/>
      <c r="M7" t="s">
        <v>13</v>
      </c>
      <c r="N7" t="s">
        <v>2</v>
      </c>
      <c r="O7" s="4">
        <v>0.25</v>
      </c>
      <c r="P7" s="4">
        <v>0.5</v>
      </c>
      <c r="Q7" s="4">
        <v>0.5</v>
      </c>
      <c r="R7" s="4">
        <v>1</v>
      </c>
      <c r="S7" s="4">
        <v>24</v>
      </c>
      <c r="T7">
        <f t="shared" si="1"/>
        <v>60</v>
      </c>
      <c r="U7">
        <f t="shared" si="1"/>
        <v>60</v>
      </c>
      <c r="V7">
        <f t="shared" si="1"/>
        <v>60</v>
      </c>
      <c r="W7">
        <f t="shared" si="1"/>
        <v>60</v>
      </c>
      <c r="AC7">
        <f>'Team Scoresheet'!AQ57</f>
        <v>0</v>
      </c>
      <c r="AD7">
        <f>'Team Scoresheet'!A52</f>
        <v>1</v>
      </c>
    </row>
    <row r="8" spans="1:30" x14ac:dyDescent="0.25">
      <c r="A8" t="s">
        <v>4</v>
      </c>
      <c r="B8" s="1">
        <v>2</v>
      </c>
      <c r="C8" s="1">
        <v>1</v>
      </c>
      <c r="D8" s="1">
        <v>1</v>
      </c>
      <c r="E8" s="1">
        <v>3</v>
      </c>
      <c r="F8" s="2"/>
      <c r="G8" s="2"/>
      <c r="H8" s="2"/>
      <c r="I8" s="2"/>
      <c r="J8" t="s">
        <v>8</v>
      </c>
      <c r="K8">
        <v>60</v>
      </c>
      <c r="L8" s="2"/>
      <c r="M8" t="s">
        <v>15</v>
      </c>
      <c r="N8" t="s">
        <v>3</v>
      </c>
      <c r="O8" s="5">
        <v>0.5</v>
      </c>
      <c r="P8" s="3"/>
      <c r="Q8" s="4">
        <v>1</v>
      </c>
      <c r="R8" s="3"/>
      <c r="S8" s="4">
        <v>16</v>
      </c>
      <c r="T8">
        <f>$K17</f>
        <v>90</v>
      </c>
      <c r="U8">
        <f>$K18</f>
        <v>420</v>
      </c>
      <c r="V8">
        <f>$K17</f>
        <v>90</v>
      </c>
      <c r="W8">
        <f>$K18</f>
        <v>420</v>
      </c>
      <c r="AC8">
        <f>'Team Scoresheet'!AQ67</f>
        <v>0</v>
      </c>
      <c r="AD8">
        <f>'Team Scoresheet'!A62</f>
        <v>1</v>
      </c>
    </row>
    <row r="9" spans="1:30" x14ac:dyDescent="0.25">
      <c r="A9" t="s">
        <v>8</v>
      </c>
      <c r="B9" s="1">
        <v>1</v>
      </c>
      <c r="C9" s="1">
        <v>1</v>
      </c>
      <c r="D9" s="1">
        <v>1</v>
      </c>
      <c r="E9" s="1">
        <v>2</v>
      </c>
      <c r="F9" s="2"/>
      <c r="G9" s="2"/>
      <c r="H9" s="2"/>
      <c r="I9" s="2"/>
      <c r="J9" t="s">
        <v>9</v>
      </c>
      <c r="K9">
        <v>40</v>
      </c>
      <c r="L9" s="2"/>
      <c r="AC9">
        <f>'Team Scoresheet'!AQ77</f>
        <v>0</v>
      </c>
      <c r="AD9">
        <f>'Team Scoresheet'!A72</f>
        <v>1</v>
      </c>
    </row>
    <row r="10" spans="1:30" x14ac:dyDescent="0.25">
      <c r="A10" t="s">
        <v>9</v>
      </c>
      <c r="B10" s="1">
        <v>1</v>
      </c>
      <c r="C10" s="1">
        <v>0</v>
      </c>
      <c r="D10" s="1">
        <v>1</v>
      </c>
      <c r="E10" s="1">
        <v>2</v>
      </c>
      <c r="F10" s="2"/>
      <c r="G10" s="2"/>
      <c r="H10" s="2"/>
      <c r="I10" s="2"/>
      <c r="J10" t="s">
        <v>10</v>
      </c>
      <c r="K10">
        <v>60</v>
      </c>
      <c r="L10" s="2"/>
      <c r="M10" t="s">
        <v>4</v>
      </c>
      <c r="T10">
        <f t="shared" ref="T10:W11" si="2">$K7</f>
        <v>80</v>
      </c>
      <c r="U10">
        <f t="shared" si="2"/>
        <v>80</v>
      </c>
      <c r="V10">
        <f t="shared" si="2"/>
        <v>80</v>
      </c>
      <c r="W10">
        <f t="shared" si="2"/>
        <v>80</v>
      </c>
    </row>
    <row r="11" spans="1:30" x14ac:dyDescent="0.25">
      <c r="A11" t="s">
        <v>10</v>
      </c>
      <c r="B11" s="1">
        <v>1</v>
      </c>
      <c r="C11" s="1">
        <v>1</v>
      </c>
      <c r="D11" s="1">
        <v>1</v>
      </c>
      <c r="E11" s="1">
        <v>1</v>
      </c>
      <c r="F11" s="2"/>
      <c r="G11" s="2"/>
      <c r="H11" s="2"/>
      <c r="I11" s="2"/>
      <c r="J11" s="2"/>
      <c r="K11" s="2"/>
      <c r="L11" s="2"/>
      <c r="M11" t="s">
        <v>8</v>
      </c>
      <c r="T11">
        <f t="shared" si="2"/>
        <v>60</v>
      </c>
      <c r="U11">
        <f t="shared" si="2"/>
        <v>60</v>
      </c>
      <c r="V11">
        <f t="shared" si="2"/>
        <v>60</v>
      </c>
      <c r="W11">
        <f t="shared" si="2"/>
        <v>60</v>
      </c>
    </row>
    <row r="12" spans="1:30" x14ac:dyDescent="0.25">
      <c r="A12" s="2"/>
      <c r="B12" s="2"/>
      <c r="C12" s="2"/>
      <c r="D12" s="2"/>
      <c r="E12" s="2"/>
      <c r="F12" s="2"/>
      <c r="G12" s="2"/>
      <c r="H12" s="2"/>
      <c r="I12" s="2"/>
      <c r="J12" t="s">
        <v>24</v>
      </c>
      <c r="K12">
        <v>90</v>
      </c>
      <c r="L12" s="2"/>
      <c r="M12" t="s">
        <v>9</v>
      </c>
      <c r="T12">
        <f>$K9</f>
        <v>40</v>
      </c>
      <c r="U12">
        <f>$K9*2</f>
        <v>80</v>
      </c>
      <c r="V12">
        <f>$K9</f>
        <v>40</v>
      </c>
      <c r="W12">
        <f>$K9*2</f>
        <v>80</v>
      </c>
    </row>
    <row r="13" spans="1:30" x14ac:dyDescent="0.25">
      <c r="B13" t="s">
        <v>24</v>
      </c>
      <c r="C13" s="78" t="s">
        <v>26</v>
      </c>
      <c r="D13" s="78"/>
      <c r="E13" s="2"/>
      <c r="F13" s="2"/>
      <c r="G13" s="2"/>
      <c r="H13" s="2"/>
      <c r="I13" s="2"/>
      <c r="J13" t="s">
        <v>28</v>
      </c>
      <c r="K13">
        <v>90</v>
      </c>
      <c r="L13" s="2"/>
      <c r="M13" t="s">
        <v>69</v>
      </c>
      <c r="T13">
        <f>$K10*4</f>
        <v>240</v>
      </c>
      <c r="U13">
        <f>$K10*7</f>
        <v>420</v>
      </c>
      <c r="V13">
        <f>$K10*4</f>
        <v>240</v>
      </c>
      <c r="W13">
        <f>$K10*7</f>
        <v>420</v>
      </c>
    </row>
    <row r="14" spans="1:30" x14ac:dyDescent="0.25">
      <c r="A14" t="s">
        <v>25</v>
      </c>
      <c r="B14" s="1">
        <v>1</v>
      </c>
      <c r="C14" s="78">
        <v>0</v>
      </c>
      <c r="D14" s="78"/>
      <c r="E14" s="2"/>
      <c r="F14" s="2"/>
      <c r="G14" s="2"/>
      <c r="H14" s="2"/>
      <c r="I14" s="2"/>
      <c r="J14" t="s">
        <v>29</v>
      </c>
      <c r="K14">
        <v>120</v>
      </c>
      <c r="L14" s="2"/>
    </row>
    <row r="15" spans="1:30" x14ac:dyDescent="0.25">
      <c r="A15" t="s">
        <v>27</v>
      </c>
      <c r="B15" s="1">
        <v>4</v>
      </c>
      <c r="C15" s="78">
        <v>1</v>
      </c>
      <c r="D15" s="78"/>
      <c r="E15" s="2"/>
      <c r="F15" s="2"/>
      <c r="G15" s="2"/>
      <c r="H15" s="2"/>
      <c r="I15" s="2"/>
      <c r="J15" t="s">
        <v>31</v>
      </c>
      <c r="K15">
        <v>60</v>
      </c>
      <c r="L15" s="2"/>
      <c r="M15" t="s">
        <v>0</v>
      </c>
      <c r="T15">
        <f>$K2*8</f>
        <v>80</v>
      </c>
      <c r="U15">
        <f>$K2*11</f>
        <v>110</v>
      </c>
      <c r="V15">
        <v>0</v>
      </c>
      <c r="W15">
        <v>0</v>
      </c>
    </row>
    <row r="16" spans="1:30" x14ac:dyDescent="0.25">
      <c r="A16" s="2"/>
      <c r="B16" s="2"/>
      <c r="C16" s="2"/>
      <c r="D16" s="2"/>
      <c r="E16" s="2"/>
      <c r="F16" s="2"/>
      <c r="G16" s="2"/>
      <c r="H16" s="2"/>
      <c r="I16" s="2"/>
      <c r="J16" t="s">
        <v>32</v>
      </c>
      <c r="K16">
        <v>0</v>
      </c>
      <c r="L16" s="2"/>
      <c r="M16" t="s">
        <v>1</v>
      </c>
      <c r="T16">
        <f>$K3*6</f>
        <v>60</v>
      </c>
      <c r="U16">
        <f>$K3*9</f>
        <v>90</v>
      </c>
      <c r="V16">
        <v>0</v>
      </c>
      <c r="W16">
        <v>0</v>
      </c>
    </row>
    <row r="17" spans="1:23" x14ac:dyDescent="0.25">
      <c r="B17" t="s">
        <v>24</v>
      </c>
      <c r="C17" t="s">
        <v>28</v>
      </c>
      <c r="D17" t="s">
        <v>29</v>
      </c>
      <c r="E17" s="78" t="s">
        <v>30</v>
      </c>
      <c r="F17" s="78"/>
      <c r="G17" s="6" t="s">
        <v>25</v>
      </c>
      <c r="H17" s="6" t="s">
        <v>27</v>
      </c>
      <c r="I17" s="2"/>
      <c r="J17" t="s">
        <v>25</v>
      </c>
      <c r="K17">
        <v>90</v>
      </c>
      <c r="L17" s="2"/>
      <c r="M17" t="s">
        <v>2</v>
      </c>
      <c r="T17">
        <f>$K4*7</f>
        <v>70</v>
      </c>
      <c r="U17">
        <f>$K4*10</f>
        <v>100</v>
      </c>
      <c r="V17">
        <v>0</v>
      </c>
      <c r="W17">
        <v>0</v>
      </c>
    </row>
    <row r="18" spans="1:23" x14ac:dyDescent="0.25">
      <c r="A18" t="s">
        <v>18</v>
      </c>
      <c r="B18">
        <v>3</v>
      </c>
      <c r="C18">
        <v>1</v>
      </c>
      <c r="D18">
        <v>1</v>
      </c>
      <c r="E18" s="78">
        <v>1</v>
      </c>
      <c r="F18" s="78"/>
      <c r="G18" s="6">
        <v>1</v>
      </c>
      <c r="H18" s="6">
        <v>0</v>
      </c>
      <c r="I18" s="2"/>
      <c r="J18" t="s">
        <v>27</v>
      </c>
      <c r="K18">
        <f>90*4+60</f>
        <v>420</v>
      </c>
      <c r="L18" s="2"/>
      <c r="M18" t="s">
        <v>3</v>
      </c>
      <c r="T18">
        <v>0</v>
      </c>
      <c r="U18">
        <v>0</v>
      </c>
      <c r="V18">
        <f>$K5*11</f>
        <v>88</v>
      </c>
      <c r="W18">
        <f>$K5*14</f>
        <v>112</v>
      </c>
    </row>
    <row r="19" spans="1:23" x14ac:dyDescent="0.25">
      <c r="A19" t="s">
        <v>19</v>
      </c>
      <c r="B19">
        <v>3</v>
      </c>
      <c r="C19">
        <v>1</v>
      </c>
      <c r="D19">
        <v>1</v>
      </c>
      <c r="E19" s="78">
        <v>1</v>
      </c>
      <c r="F19" s="78"/>
      <c r="G19" s="6">
        <v>0</v>
      </c>
      <c r="H19" s="6">
        <v>1</v>
      </c>
      <c r="I19" s="2"/>
      <c r="J19" s="7"/>
      <c r="K19" s="7"/>
      <c r="L19" s="2"/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J20" t="s">
        <v>18</v>
      </c>
      <c r="K20">
        <v>512</v>
      </c>
      <c r="L20" s="2"/>
      <c r="T20">
        <f>SUM(T2:T17)</f>
        <v>1772</v>
      </c>
      <c r="U20">
        <f>SUM(U2:U17)</f>
        <v>2924</v>
      </c>
      <c r="V20">
        <f>SUM(V2:V18)</f>
        <v>1650</v>
      </c>
      <c r="W20">
        <f>SUM(W2:W18)</f>
        <v>2736</v>
      </c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J21" t="s">
        <v>19</v>
      </c>
      <c r="K21">
        <v>1024</v>
      </c>
      <c r="L21" s="2"/>
    </row>
    <row r="22" spans="1:2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mergeCells count="10">
    <mergeCell ref="G1:H1"/>
    <mergeCell ref="G2:H2"/>
    <mergeCell ref="G3:H3"/>
    <mergeCell ref="G4:H4"/>
    <mergeCell ref="C13:D13"/>
    <mergeCell ref="C14:D14"/>
    <mergeCell ref="C15:D15"/>
    <mergeCell ref="E17:F17"/>
    <mergeCell ref="E18:F18"/>
    <mergeCell ref="E19:F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Instructions</vt:lpstr>
      <vt:lpstr>Team Scoresheet</vt:lpstr>
      <vt:lpstr>Conversion Cheatsheet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York</dc:creator>
  <cp:lastModifiedBy>Austin Mullins</cp:lastModifiedBy>
  <cp:lastPrinted>2013-03-06T02:09:15Z</cp:lastPrinted>
  <dcterms:created xsi:type="dcterms:W3CDTF">2013-02-06T14:50:33Z</dcterms:created>
  <dcterms:modified xsi:type="dcterms:W3CDTF">2013-10-30T00:48:35Z</dcterms:modified>
</cp:coreProperties>
</file>