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Documents/Tesis/Optimizacion Matlab/MATLAB_Programacion Lineal/Con restricciones_7_SI/"/>
    </mc:Choice>
  </mc:AlternateContent>
  <xr:revisionPtr revIDLastSave="556" documentId="13_ncr:1_{254E27B0-55A3-42F9-841B-46216F19715A}" xr6:coauthVersionLast="47" xr6:coauthVersionMax="47" xr10:uidLastSave="{1B3E88E4-5093-47B6-8291-EA57971C5EC3}"/>
  <bookViews>
    <workbookView xWindow="-120" yWindow="-120" windowWidth="29040" windowHeight="15840" activeTab="10" xr2:uid="{7DB692CB-7960-4A67-BDD5-1C3D652FB605}"/>
  </bookViews>
  <sheets>
    <sheet name="NUTS_Europa" sheetId="2" r:id="rId1"/>
    <sheet name="Distancias OD" sheetId="4" r:id="rId2"/>
    <sheet name="Matlab_Buque" sheetId="5" r:id="rId3"/>
    <sheet name="Matlab_Gruas" sheetId="6" r:id="rId4"/>
    <sheet name="Matlab_Puerto" sheetId="7" r:id="rId5"/>
    <sheet name="Flujo multimodal marítimo NUTs" sheetId="9" r:id="rId6"/>
    <sheet name="Flujo multimodal semanal_bajo" sheetId="10" r:id="rId7"/>
    <sheet name="Flujo multimodal semanal" sheetId="11" r:id="rId8"/>
    <sheet name="Carga Puertos OD" sheetId="12" r:id="rId9"/>
    <sheet name="Distancia NUT - puerto" sheetId="13" r:id="rId10"/>
    <sheet name="Port throughput" sheetId="15" r:id="rId11"/>
  </sheets>
  <externalReferences>
    <externalReference r:id="rId12"/>
    <externalReference r:id="rId13"/>
    <externalReference r:id="rId14"/>
  </externalReferences>
  <definedNames>
    <definedName name="_xlnm._FilterDatabase" localSheetId="8" hidden="1">'Carga Puertos OD'!$A$4:$Z$28</definedName>
    <definedName name="_xlnm._FilterDatabase" localSheetId="9" hidden="1">'Distancia NUT - puerto'!$B$2:$E$82</definedName>
    <definedName name="_xlnm._FilterDatabase" localSheetId="4" hidden="1">Matlab_Puerto!$B$1:$AT$27</definedName>
    <definedName name="_xlnm._FilterDatabase" localSheetId="0" hidden="1">NUTS_Europa!$B$1:$F$81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1" i="7" l="1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P4" i="2"/>
  <c r="M2" i="2"/>
  <c r="N2" i="2" s="1"/>
  <c r="O2" i="2" s="1"/>
  <c r="M3" i="2"/>
  <c r="N3" i="2" s="1"/>
  <c r="O3" i="2" s="1"/>
  <c r="M4" i="2"/>
  <c r="N4" i="2" s="1"/>
  <c r="O4" i="2" s="1"/>
  <c r="M5" i="2"/>
  <c r="N5" i="2" s="1"/>
  <c r="O5" i="2" s="1"/>
  <c r="M6" i="2"/>
  <c r="N6" i="2" s="1"/>
  <c r="O6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O11" i="2" s="1"/>
  <c r="M12" i="2"/>
  <c r="N12" i="2" s="1"/>
  <c r="O12" i="2" s="1"/>
  <c r="M13" i="2"/>
  <c r="N13" i="2" s="1"/>
  <c r="O13" i="2" s="1"/>
  <c r="M14" i="2"/>
  <c r="N14" i="2" s="1"/>
  <c r="O14" i="2" s="1"/>
  <c r="M15" i="2"/>
  <c r="N15" i="2" s="1"/>
  <c r="O15" i="2" s="1"/>
  <c r="M16" i="2"/>
  <c r="N16" i="2" s="1"/>
  <c r="O16" i="2" s="1"/>
  <c r="M17" i="2"/>
  <c r="N17" i="2" s="1"/>
  <c r="O17" i="2" s="1"/>
  <c r="M18" i="2"/>
  <c r="N18" i="2" s="1"/>
  <c r="O18" i="2" s="1"/>
  <c r="M19" i="2"/>
  <c r="N19" i="2" s="1"/>
  <c r="O19" i="2" s="1"/>
  <c r="M20" i="2"/>
  <c r="N20" i="2" s="1"/>
  <c r="O20" i="2" s="1"/>
  <c r="M21" i="2"/>
  <c r="N21" i="2" s="1"/>
  <c r="O21" i="2" s="1"/>
  <c r="M22" i="2"/>
  <c r="N22" i="2" s="1"/>
  <c r="O22" i="2" s="1"/>
  <c r="M23" i="2"/>
  <c r="N23" i="2" s="1"/>
  <c r="O23" i="2" s="1"/>
  <c r="M24" i="2"/>
  <c r="N24" i="2" s="1"/>
  <c r="O24" i="2" s="1"/>
  <c r="M25" i="2"/>
  <c r="N25" i="2" s="1"/>
  <c r="O25" i="2" s="1"/>
  <c r="M26" i="2"/>
  <c r="N26" i="2" s="1"/>
  <c r="O26" i="2" s="1"/>
  <c r="M27" i="2"/>
  <c r="N27" i="2" s="1"/>
  <c r="O27" i="2" s="1"/>
  <c r="M28" i="2"/>
  <c r="N28" i="2" s="1"/>
  <c r="O28" i="2" s="1"/>
  <c r="M29" i="2"/>
  <c r="N29" i="2" s="1"/>
  <c r="O29" i="2" s="1"/>
  <c r="M30" i="2"/>
  <c r="N30" i="2" s="1"/>
  <c r="O30" i="2" s="1"/>
  <c r="M31" i="2"/>
  <c r="N31" i="2" s="1"/>
  <c r="O31" i="2" s="1"/>
  <c r="M32" i="2"/>
  <c r="N32" i="2" s="1"/>
  <c r="O32" i="2" s="1"/>
  <c r="M33" i="2"/>
  <c r="N33" i="2" s="1"/>
  <c r="O33" i="2" s="1"/>
  <c r="M34" i="2"/>
  <c r="N34" i="2" s="1"/>
  <c r="O34" i="2" s="1"/>
  <c r="M35" i="2"/>
  <c r="N35" i="2" s="1"/>
  <c r="O35" i="2" s="1"/>
  <c r="M36" i="2"/>
  <c r="N36" i="2" s="1"/>
  <c r="O36" i="2" s="1"/>
  <c r="M37" i="2"/>
  <c r="N37" i="2" s="1"/>
  <c r="O37" i="2" s="1"/>
  <c r="M38" i="2"/>
  <c r="N38" i="2" s="1"/>
  <c r="O38" i="2" s="1"/>
  <c r="M39" i="2"/>
  <c r="N39" i="2" s="1"/>
  <c r="O39" i="2" s="1"/>
  <c r="M40" i="2"/>
  <c r="N40" i="2" s="1"/>
  <c r="O40" i="2" s="1"/>
  <c r="M41" i="2"/>
  <c r="N41" i="2" s="1"/>
  <c r="O41" i="2" s="1"/>
  <c r="M42" i="2"/>
  <c r="N42" i="2" s="1"/>
  <c r="O42" i="2" s="1"/>
  <c r="M43" i="2"/>
  <c r="N43" i="2" s="1"/>
  <c r="O43" i="2" s="1"/>
  <c r="M44" i="2"/>
  <c r="N44" i="2" s="1"/>
  <c r="O44" i="2" s="1"/>
  <c r="M45" i="2"/>
  <c r="N45" i="2" s="1"/>
  <c r="O45" i="2" s="1"/>
  <c r="M46" i="2"/>
  <c r="N46" i="2" s="1"/>
  <c r="O46" i="2" s="1"/>
  <c r="M47" i="2"/>
  <c r="N47" i="2" s="1"/>
  <c r="O47" i="2" s="1"/>
  <c r="M48" i="2"/>
  <c r="N48" i="2" s="1"/>
  <c r="O48" i="2" s="1"/>
  <c r="M49" i="2"/>
  <c r="N49" i="2" s="1"/>
  <c r="O49" i="2" s="1"/>
  <c r="M50" i="2"/>
  <c r="N50" i="2" s="1"/>
  <c r="O50" i="2" s="1"/>
  <c r="M51" i="2"/>
  <c r="N51" i="2" s="1"/>
  <c r="O51" i="2" s="1"/>
  <c r="M52" i="2"/>
  <c r="N52" i="2" s="1"/>
  <c r="O52" i="2" s="1"/>
  <c r="M53" i="2"/>
  <c r="N53" i="2" s="1"/>
  <c r="O53" i="2" s="1"/>
  <c r="M54" i="2"/>
  <c r="N54" i="2" s="1"/>
  <c r="O54" i="2" s="1"/>
  <c r="M55" i="2"/>
  <c r="N55" i="2" s="1"/>
  <c r="O55" i="2" s="1"/>
  <c r="M56" i="2"/>
  <c r="N56" i="2" s="1"/>
  <c r="O56" i="2" s="1"/>
  <c r="M57" i="2"/>
  <c r="N57" i="2" s="1"/>
  <c r="O57" i="2" s="1"/>
  <c r="M58" i="2"/>
  <c r="N58" i="2" s="1"/>
  <c r="O58" i="2" s="1"/>
  <c r="M59" i="2"/>
  <c r="N59" i="2" s="1"/>
  <c r="O59" i="2" s="1"/>
  <c r="M60" i="2"/>
  <c r="N60" i="2" s="1"/>
  <c r="O60" i="2" s="1"/>
  <c r="M61" i="2"/>
  <c r="N61" i="2" s="1"/>
  <c r="O61" i="2" s="1"/>
  <c r="M62" i="2"/>
  <c r="N62" i="2" s="1"/>
  <c r="O62" i="2" s="1"/>
  <c r="M63" i="2"/>
  <c r="N63" i="2" s="1"/>
  <c r="O63" i="2" s="1"/>
  <c r="M64" i="2"/>
  <c r="N64" i="2" s="1"/>
  <c r="O64" i="2" s="1"/>
  <c r="M65" i="2"/>
  <c r="N65" i="2" s="1"/>
  <c r="O65" i="2" s="1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J2" i="2" l="1"/>
  <c r="Q2" i="2" s="1"/>
  <c r="D23" i="2"/>
  <c r="X15" i="2" s="1"/>
  <c r="D24" i="2"/>
  <c r="X16" i="2" s="1"/>
  <c r="D27" i="2"/>
  <c r="D28" i="2"/>
  <c r="D29" i="2"/>
  <c r="D30" i="2"/>
  <c r="D31" i="2"/>
  <c r="D32" i="2"/>
  <c r="D33" i="2"/>
  <c r="X17" i="2" s="1"/>
  <c r="D34" i="2"/>
  <c r="X18" i="2" s="1"/>
  <c r="D36" i="2"/>
  <c r="D37" i="2"/>
  <c r="X19" i="2" s="1"/>
  <c r="D38" i="2"/>
  <c r="X20" i="2" s="1"/>
  <c r="D39" i="2"/>
  <c r="D40" i="2"/>
  <c r="X21" i="2" s="1"/>
  <c r="D41" i="2"/>
  <c r="D42" i="2"/>
  <c r="D43" i="2"/>
  <c r="X22" i="2" s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X23" i="2" s="1"/>
  <c r="D59" i="2"/>
  <c r="X24" i="2" s="1"/>
  <c r="D60" i="2"/>
  <c r="D61" i="2"/>
  <c r="X25" i="2" s="1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4" i="2"/>
  <c r="X3" i="2" s="1"/>
  <c r="D5" i="2"/>
  <c r="X4" i="2" s="1"/>
  <c r="D6" i="2"/>
  <c r="X5" i="2" s="1"/>
  <c r="D9" i="2"/>
  <c r="D10" i="2"/>
  <c r="D11" i="2"/>
  <c r="D12" i="2"/>
  <c r="X6" i="2" s="1"/>
  <c r="D13" i="2"/>
  <c r="X7" i="2" s="1"/>
  <c r="D14" i="2"/>
  <c r="X8" i="2" s="1"/>
  <c r="D15" i="2"/>
  <c r="D16" i="2"/>
  <c r="X9" i="2" s="1"/>
  <c r="D17" i="2"/>
  <c r="X10" i="2" s="1"/>
  <c r="D18" i="2"/>
  <c r="X11" i="2" s="1"/>
  <c r="D19" i="2"/>
  <c r="D20" i="2"/>
  <c r="X12" i="2" s="1"/>
  <c r="D21" i="2"/>
  <c r="X13" i="2" s="1"/>
  <c r="D22" i="2"/>
  <c r="X14" i="2" s="1"/>
  <c r="D2" i="2"/>
  <c r="X2" i="2" s="1"/>
  <c r="E17" i="15" l="1"/>
  <c r="H7" i="5"/>
  <c r="C7" i="5" l="1"/>
  <c r="H4" i="15"/>
  <c r="T4" i="15"/>
  <c r="S4" i="15" s="1"/>
  <c r="H5" i="15"/>
  <c r="T5" i="15"/>
  <c r="S5" i="15" s="1"/>
  <c r="H6" i="15"/>
  <c r="T6" i="15"/>
  <c r="S6" i="15" s="1"/>
  <c r="H7" i="15"/>
  <c r="T7" i="15"/>
  <c r="S7" i="15" s="1"/>
  <c r="H8" i="15"/>
  <c r="T8" i="15"/>
  <c r="S8" i="15" s="1"/>
  <c r="H9" i="15"/>
  <c r="T9" i="15"/>
  <c r="S9" i="15" s="1"/>
  <c r="H10" i="15"/>
  <c r="T10" i="15"/>
  <c r="S10" i="15" s="1"/>
  <c r="H11" i="15"/>
  <c r="T11" i="15"/>
  <c r="S11" i="15" s="1"/>
  <c r="H12" i="15"/>
  <c r="T12" i="15"/>
  <c r="S12" i="15" s="1"/>
  <c r="H13" i="15"/>
  <c r="T13" i="15"/>
  <c r="S13" i="15" s="1"/>
  <c r="H14" i="15"/>
  <c r="S14" i="15"/>
  <c r="T14" i="15" s="1"/>
  <c r="H15" i="15"/>
  <c r="S15" i="15"/>
  <c r="I16" i="15"/>
  <c r="H16" i="15" s="1"/>
  <c r="S16" i="15"/>
  <c r="T16" i="15" s="1"/>
  <c r="H17" i="15"/>
  <c r="F17" i="15" s="1"/>
  <c r="S17" i="15"/>
  <c r="T17" i="15" s="1"/>
  <c r="H18" i="15"/>
  <c r="S18" i="15"/>
  <c r="H19" i="15"/>
  <c r="S19" i="15"/>
  <c r="H20" i="15"/>
  <c r="S20" i="15"/>
  <c r="T20" i="15" s="1"/>
  <c r="I21" i="15"/>
  <c r="H21" i="15" s="1"/>
  <c r="S21" i="15"/>
  <c r="H22" i="15"/>
  <c r="S22" i="15"/>
  <c r="H23" i="15"/>
  <c r="T23" i="15"/>
  <c r="H24" i="15"/>
  <c r="H25" i="15"/>
  <c r="H26" i="15"/>
  <c r="H27" i="15"/>
  <c r="H28" i="15"/>
  <c r="Y25" i="12"/>
  <c r="Y22" i="12"/>
  <c r="Y19" i="12"/>
  <c r="Y18" i="12"/>
  <c r="Z18" i="12"/>
  <c r="Z19" i="12"/>
  <c r="Z22" i="12"/>
  <c r="Z23" i="12"/>
  <c r="Z24" i="12"/>
  <c r="Z25" i="12"/>
  <c r="Z27" i="12"/>
  <c r="Y28" i="12"/>
  <c r="W27" i="12"/>
  <c r="W28" i="12"/>
  <c r="V28" i="12"/>
  <c r="U28" i="12"/>
  <c r="T27" i="12"/>
  <c r="T28" i="12"/>
  <c r="Q27" i="12"/>
  <c r="Q28" i="12"/>
  <c r="P27" i="12"/>
  <c r="P28" i="12"/>
  <c r="O18" i="12"/>
  <c r="O19" i="12"/>
  <c r="O20" i="12"/>
  <c r="O21" i="12"/>
  <c r="O24" i="12"/>
  <c r="O25" i="12"/>
  <c r="O26" i="12"/>
  <c r="O27" i="12"/>
  <c r="O28" i="12"/>
  <c r="N17" i="12"/>
  <c r="N22" i="12"/>
  <c r="N23" i="12"/>
  <c r="N24" i="12"/>
  <c r="N25" i="12"/>
  <c r="N28" i="12"/>
  <c r="M16" i="12"/>
  <c r="M28" i="12"/>
  <c r="L15" i="12"/>
  <c r="L16" i="12"/>
  <c r="L17" i="12"/>
  <c r="L18" i="12"/>
  <c r="L19" i="12"/>
  <c r="L22" i="12"/>
  <c r="L23" i="12"/>
  <c r="L24" i="12"/>
  <c r="L25" i="12"/>
  <c r="L27" i="12"/>
  <c r="L28" i="12"/>
  <c r="K14" i="12"/>
  <c r="K16" i="12"/>
  <c r="K17" i="12"/>
  <c r="K19" i="12"/>
  <c r="K25" i="12"/>
  <c r="K27" i="12"/>
  <c r="K28" i="12"/>
  <c r="J14" i="12"/>
  <c r="J16" i="12"/>
  <c r="J28" i="12"/>
  <c r="I13" i="12"/>
  <c r="I14" i="12"/>
  <c r="I16" i="12"/>
  <c r="I28" i="12"/>
  <c r="H14" i="12"/>
  <c r="H16" i="12"/>
  <c r="H24" i="12"/>
  <c r="H28" i="12"/>
  <c r="C14" i="12"/>
  <c r="D14" i="12"/>
  <c r="E14" i="12"/>
  <c r="F14" i="12"/>
  <c r="G14" i="12"/>
  <c r="C16" i="12"/>
  <c r="D16" i="12"/>
  <c r="E16" i="12"/>
  <c r="E17" i="12"/>
  <c r="F17" i="12"/>
  <c r="G17" i="12"/>
  <c r="F25" i="12"/>
  <c r="G25" i="12"/>
  <c r="C27" i="12"/>
  <c r="D27" i="12"/>
  <c r="E27" i="12"/>
  <c r="C28" i="12"/>
  <c r="D28" i="12"/>
  <c r="E28" i="12"/>
  <c r="F28" i="12"/>
  <c r="G28" i="12"/>
  <c r="T16" i="12"/>
  <c r="U16" i="12"/>
  <c r="V16" i="12"/>
  <c r="W16" i="12"/>
  <c r="Z16" i="12"/>
  <c r="Q17" i="12"/>
  <c r="R17" i="12"/>
  <c r="S17" i="12"/>
  <c r="V17" i="12"/>
  <c r="W17" i="12"/>
  <c r="X17" i="12"/>
  <c r="Y17" i="12"/>
  <c r="Z17" i="12"/>
  <c r="P17" i="12"/>
  <c r="O16" i="12"/>
  <c r="O14" i="12"/>
  <c r="P14" i="12"/>
  <c r="Q14" i="12"/>
  <c r="T14" i="12"/>
  <c r="U14" i="12"/>
  <c r="V14" i="12"/>
  <c r="W14" i="12"/>
  <c r="Y14" i="12"/>
  <c r="Z14" i="12"/>
  <c r="Z15" i="12"/>
  <c r="N14" i="12"/>
  <c r="N15" i="12"/>
  <c r="M14" i="12"/>
  <c r="N12" i="12"/>
  <c r="Z12" i="12"/>
  <c r="N13" i="12"/>
  <c r="O13" i="12"/>
  <c r="Q13" i="12"/>
  <c r="R13" i="12"/>
  <c r="T13" i="12"/>
  <c r="W13" i="12"/>
  <c r="Y13" i="12"/>
  <c r="Z13" i="12"/>
  <c r="L12" i="12"/>
  <c r="L13" i="12"/>
  <c r="L9" i="12"/>
  <c r="O9" i="12"/>
  <c r="W9" i="12"/>
  <c r="Z9" i="12"/>
  <c r="L10" i="12"/>
  <c r="N10" i="12"/>
  <c r="V10" i="12"/>
  <c r="Z10" i="12"/>
  <c r="K11" i="12"/>
  <c r="L11" i="12"/>
  <c r="N11" i="12"/>
  <c r="R11" i="12"/>
  <c r="Z11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L6" i="12"/>
  <c r="N6" i="12"/>
  <c r="W6" i="12"/>
  <c r="Y6" i="12"/>
  <c r="Z6" i="12"/>
  <c r="L7" i="12"/>
  <c r="N7" i="12"/>
  <c r="O7" i="12"/>
  <c r="Y7" i="12"/>
  <c r="Z7" i="12"/>
  <c r="L8" i="12"/>
  <c r="O8" i="12"/>
  <c r="T8" i="12"/>
  <c r="U8" i="12"/>
  <c r="W8" i="12"/>
  <c r="Z8" i="12"/>
  <c r="G5" i="12"/>
  <c r="G6" i="12"/>
  <c r="F5" i="12"/>
  <c r="F6" i="12"/>
  <c r="E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5" i="12"/>
  <c r="D4" i="12"/>
  <c r="E4" i="12"/>
  <c r="F4" i="12"/>
  <c r="G4" i="12"/>
  <c r="C4" i="12"/>
  <c r="D8" i="12"/>
  <c r="AA14" i="4"/>
  <c r="AB14" i="4"/>
  <c r="N5" i="4"/>
  <c r="N6" i="4"/>
  <c r="N7" i="4"/>
  <c r="N8" i="4"/>
  <c r="N9" i="4"/>
  <c r="N10" i="4"/>
  <c r="N12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4" i="4"/>
  <c r="D14" i="4"/>
  <c r="Z4" i="4"/>
  <c r="Y4" i="4"/>
  <c r="D24" i="4"/>
  <c r="D23" i="4"/>
  <c r="D22" i="4"/>
  <c r="U4" i="4"/>
  <c r="T4" i="4"/>
  <c r="S4" i="4"/>
  <c r="D18" i="4"/>
  <c r="D17" i="4"/>
  <c r="D16" i="4"/>
  <c r="D13" i="4"/>
  <c r="D12" i="4"/>
  <c r="D11" i="4"/>
  <c r="D10" i="4"/>
  <c r="D9" i="4"/>
  <c r="D8" i="4"/>
  <c r="D7" i="4"/>
  <c r="D6" i="4"/>
  <c r="D5" i="4"/>
  <c r="E14" i="4"/>
  <c r="F14" i="4"/>
  <c r="G14" i="4"/>
  <c r="I14" i="4"/>
  <c r="J14" i="4"/>
  <c r="K14" i="4"/>
  <c r="L14" i="4"/>
  <c r="M14" i="4"/>
  <c r="O14" i="4"/>
  <c r="Q14" i="4"/>
  <c r="R14" i="4"/>
  <c r="S14" i="4"/>
  <c r="T14" i="4"/>
  <c r="U14" i="4"/>
  <c r="V14" i="4"/>
  <c r="W14" i="4"/>
  <c r="X14" i="4"/>
  <c r="Y14" i="4"/>
  <c r="Z14" i="4"/>
  <c r="E27" i="15" l="1"/>
  <c r="E28" i="15"/>
  <c r="E15" i="15"/>
  <c r="E16" i="15"/>
  <c r="E9" i="15"/>
  <c r="E14" i="15"/>
  <c r="E4" i="15"/>
  <c r="E8" i="15"/>
  <c r="T22" i="15"/>
  <c r="T18" i="15"/>
  <c r="E24" i="15" s="1"/>
  <c r="T21" i="15"/>
  <c r="E22" i="15" s="1"/>
  <c r="T19" i="15"/>
  <c r="E26" i="15" s="1"/>
  <c r="T15" i="15"/>
  <c r="E13" i="15" s="1"/>
  <c r="F4" i="15"/>
  <c r="F27" i="15"/>
  <c r="S23" i="15"/>
  <c r="F28" i="15"/>
  <c r="F16" i="15"/>
  <c r="F15" i="15"/>
  <c r="F14" i="15"/>
  <c r="F9" i="15"/>
  <c r="F8" i="15"/>
  <c r="X27" i="12"/>
  <c r="V27" i="12"/>
  <c r="U27" i="12"/>
  <c r="S27" i="12"/>
  <c r="R27" i="12"/>
  <c r="N27" i="12"/>
  <c r="M27" i="12"/>
  <c r="J27" i="12"/>
  <c r="I27" i="12"/>
  <c r="H27" i="12"/>
  <c r="G27" i="12"/>
  <c r="F27" i="12"/>
  <c r="Z26" i="12"/>
  <c r="Y26" i="12"/>
  <c r="W26" i="12"/>
  <c r="V26" i="12"/>
  <c r="U26" i="12"/>
  <c r="T26" i="12"/>
  <c r="S26" i="12"/>
  <c r="R26" i="12"/>
  <c r="Q26" i="12"/>
  <c r="P26" i="12"/>
  <c r="N26" i="12"/>
  <c r="M26" i="12"/>
  <c r="L26" i="12"/>
  <c r="K26" i="12"/>
  <c r="J26" i="12"/>
  <c r="I26" i="12"/>
  <c r="H26" i="12"/>
  <c r="G26" i="12"/>
  <c r="F26" i="12"/>
  <c r="E26" i="12"/>
  <c r="D26" i="12"/>
  <c r="X25" i="12"/>
  <c r="V25" i="12"/>
  <c r="U25" i="12"/>
  <c r="T25" i="12"/>
  <c r="S25" i="12"/>
  <c r="R25" i="12"/>
  <c r="Q25" i="12"/>
  <c r="P25" i="12"/>
  <c r="M25" i="12"/>
  <c r="J25" i="12"/>
  <c r="I25" i="12"/>
  <c r="H25" i="12"/>
  <c r="E25" i="12"/>
  <c r="D25" i="12"/>
  <c r="C25" i="12"/>
  <c r="Y24" i="12"/>
  <c r="X24" i="12"/>
  <c r="W24" i="12"/>
  <c r="U24" i="12"/>
  <c r="T24" i="12"/>
  <c r="S24" i="12"/>
  <c r="R24" i="12"/>
  <c r="Q24" i="12"/>
  <c r="P24" i="12"/>
  <c r="M24" i="12"/>
  <c r="K24" i="12"/>
  <c r="J24" i="12"/>
  <c r="I24" i="12"/>
  <c r="G24" i="12"/>
  <c r="F24" i="12"/>
  <c r="E24" i="12"/>
  <c r="D24" i="12"/>
  <c r="Y23" i="12"/>
  <c r="X23" i="12"/>
  <c r="W23" i="12"/>
  <c r="V23" i="12"/>
  <c r="T23" i="12"/>
  <c r="S23" i="12"/>
  <c r="R23" i="12"/>
  <c r="Q23" i="12"/>
  <c r="P23" i="12"/>
  <c r="O23" i="12"/>
  <c r="M23" i="12"/>
  <c r="K23" i="12"/>
  <c r="J23" i="12"/>
  <c r="I23" i="12"/>
  <c r="H23" i="12"/>
  <c r="G23" i="12"/>
  <c r="F23" i="12"/>
  <c r="E23" i="12"/>
  <c r="D23" i="12"/>
  <c r="X22" i="12"/>
  <c r="W22" i="12"/>
  <c r="V22" i="12"/>
  <c r="U22" i="12"/>
  <c r="S22" i="12"/>
  <c r="R22" i="12"/>
  <c r="Q22" i="12"/>
  <c r="P22" i="12"/>
  <c r="O22" i="12"/>
  <c r="M22" i="12"/>
  <c r="K22" i="12"/>
  <c r="J22" i="12"/>
  <c r="I22" i="12"/>
  <c r="H22" i="12"/>
  <c r="G22" i="12"/>
  <c r="F22" i="12"/>
  <c r="E22" i="12"/>
  <c r="D22" i="12"/>
  <c r="Z21" i="12"/>
  <c r="Y21" i="12"/>
  <c r="X21" i="12"/>
  <c r="W21" i="12"/>
  <c r="V21" i="12"/>
  <c r="U21" i="12"/>
  <c r="T21" i="12"/>
  <c r="R21" i="12"/>
  <c r="Q21" i="12"/>
  <c r="P21" i="12"/>
  <c r="N21" i="12"/>
  <c r="M21" i="12"/>
  <c r="L21" i="12"/>
  <c r="K21" i="12"/>
  <c r="J21" i="12"/>
  <c r="I21" i="12"/>
  <c r="H21" i="12"/>
  <c r="G21" i="12"/>
  <c r="F21" i="12"/>
  <c r="E21" i="12"/>
  <c r="D21" i="12"/>
  <c r="Y20" i="12"/>
  <c r="Z20" i="12"/>
  <c r="X20" i="12"/>
  <c r="W20" i="12"/>
  <c r="V20" i="12"/>
  <c r="U20" i="12"/>
  <c r="T20" i="12"/>
  <c r="S20" i="12"/>
  <c r="Q20" i="12"/>
  <c r="P20" i="12"/>
  <c r="N20" i="12"/>
  <c r="M20" i="12"/>
  <c r="L20" i="12"/>
  <c r="K20" i="12"/>
  <c r="J20" i="12"/>
  <c r="I20" i="12"/>
  <c r="H20" i="12"/>
  <c r="G20" i="12"/>
  <c r="F20" i="12"/>
  <c r="E20" i="12"/>
  <c r="D20" i="12"/>
  <c r="X19" i="12"/>
  <c r="W19" i="12"/>
  <c r="V19" i="12"/>
  <c r="U19" i="12"/>
  <c r="T19" i="12"/>
  <c r="S19" i="12"/>
  <c r="R19" i="12"/>
  <c r="P19" i="12"/>
  <c r="N19" i="12"/>
  <c r="M19" i="12"/>
  <c r="J19" i="12"/>
  <c r="I19" i="12"/>
  <c r="H19" i="12"/>
  <c r="G19" i="12"/>
  <c r="F19" i="12"/>
  <c r="E19" i="12"/>
  <c r="D19" i="12"/>
  <c r="C19" i="12"/>
  <c r="X18" i="12"/>
  <c r="W18" i="12"/>
  <c r="V18" i="12"/>
  <c r="U18" i="12"/>
  <c r="T18" i="12"/>
  <c r="S18" i="12"/>
  <c r="R18" i="12"/>
  <c r="Q18" i="12"/>
  <c r="N18" i="12"/>
  <c r="M18" i="12"/>
  <c r="K18" i="12"/>
  <c r="J18" i="12"/>
  <c r="I18" i="12"/>
  <c r="H18" i="12"/>
  <c r="G18" i="12"/>
  <c r="F18" i="12"/>
  <c r="E18" i="12"/>
  <c r="D18" i="12"/>
  <c r="U17" i="12"/>
  <c r="T17" i="12"/>
  <c r="M17" i="12"/>
  <c r="J17" i="12"/>
  <c r="I17" i="12"/>
  <c r="H17" i="12"/>
  <c r="D17" i="12"/>
  <c r="C17" i="12"/>
  <c r="Y16" i="12"/>
  <c r="X16" i="12"/>
  <c r="S16" i="12"/>
  <c r="R16" i="12"/>
  <c r="Q16" i="12"/>
  <c r="P16" i="12"/>
  <c r="G16" i="12"/>
  <c r="F16" i="12"/>
  <c r="Y15" i="12"/>
  <c r="X15" i="12"/>
  <c r="W15" i="12"/>
  <c r="V15" i="12"/>
  <c r="U15" i="12"/>
  <c r="T15" i="12"/>
  <c r="S15" i="12"/>
  <c r="R15" i="12"/>
  <c r="Q15" i="12"/>
  <c r="P15" i="12"/>
  <c r="O15" i="12"/>
  <c r="K15" i="12"/>
  <c r="J15" i="12"/>
  <c r="I15" i="12"/>
  <c r="H15" i="12"/>
  <c r="G15" i="12"/>
  <c r="F15" i="12"/>
  <c r="E15" i="12"/>
  <c r="D15" i="12"/>
  <c r="X14" i="12"/>
  <c r="S14" i="12"/>
  <c r="R14" i="12"/>
  <c r="C13" i="12"/>
  <c r="D13" i="12"/>
  <c r="E13" i="12"/>
  <c r="F13" i="12"/>
  <c r="G13" i="12"/>
  <c r="H13" i="12"/>
  <c r="J13" i="12"/>
  <c r="M13" i="12"/>
  <c r="P13" i="12"/>
  <c r="V13" i="12"/>
  <c r="U13" i="12"/>
  <c r="S13" i="12"/>
  <c r="X13" i="12"/>
  <c r="Y12" i="12"/>
  <c r="X12" i="12"/>
  <c r="W12" i="12"/>
  <c r="V12" i="12"/>
  <c r="U12" i="12"/>
  <c r="T12" i="12"/>
  <c r="S12" i="12"/>
  <c r="R12" i="12"/>
  <c r="Q12" i="12"/>
  <c r="P12" i="12"/>
  <c r="O12" i="12"/>
  <c r="M12" i="12"/>
  <c r="K12" i="12"/>
  <c r="I12" i="12"/>
  <c r="H12" i="12"/>
  <c r="G12" i="12"/>
  <c r="F12" i="12"/>
  <c r="E12" i="12"/>
  <c r="D12" i="12"/>
  <c r="Y11" i="12"/>
  <c r="X11" i="12"/>
  <c r="W11" i="12"/>
  <c r="V11" i="12"/>
  <c r="U11" i="12"/>
  <c r="T11" i="12"/>
  <c r="S11" i="12"/>
  <c r="Q11" i="12"/>
  <c r="P11" i="12"/>
  <c r="O11" i="12"/>
  <c r="M11" i="12"/>
  <c r="J11" i="12"/>
  <c r="H11" i="12"/>
  <c r="G11" i="12"/>
  <c r="F11" i="12"/>
  <c r="E11" i="12"/>
  <c r="D11" i="12"/>
  <c r="C11" i="12"/>
  <c r="Y10" i="12"/>
  <c r="X10" i="12"/>
  <c r="W10" i="12"/>
  <c r="U10" i="12"/>
  <c r="T10" i="12"/>
  <c r="S10" i="12"/>
  <c r="R10" i="12"/>
  <c r="Q10" i="12"/>
  <c r="P10" i="12"/>
  <c r="O10" i="12"/>
  <c r="M10" i="12"/>
  <c r="K10" i="12"/>
  <c r="J10" i="12"/>
  <c r="I10" i="12"/>
  <c r="G10" i="12"/>
  <c r="F10" i="12"/>
  <c r="E10" i="12"/>
  <c r="D10" i="12"/>
  <c r="C10" i="12"/>
  <c r="Y9" i="12"/>
  <c r="X9" i="12"/>
  <c r="V9" i="12"/>
  <c r="U9" i="12"/>
  <c r="T9" i="12"/>
  <c r="S9" i="12"/>
  <c r="R9" i="12"/>
  <c r="Q9" i="12"/>
  <c r="P9" i="12"/>
  <c r="N9" i="12"/>
  <c r="M9" i="12"/>
  <c r="K9" i="12"/>
  <c r="J9" i="12"/>
  <c r="I9" i="12"/>
  <c r="H9" i="12"/>
  <c r="D9" i="12"/>
  <c r="Y8" i="12"/>
  <c r="X8" i="12"/>
  <c r="V8" i="12"/>
  <c r="S8" i="12"/>
  <c r="R8" i="12"/>
  <c r="Q8" i="12"/>
  <c r="P8" i="12"/>
  <c r="N8" i="12"/>
  <c r="M8" i="12"/>
  <c r="K8" i="12"/>
  <c r="J8" i="12"/>
  <c r="I8" i="12"/>
  <c r="H8" i="12"/>
  <c r="G8" i="12"/>
  <c r="E8" i="12"/>
  <c r="X7" i="12"/>
  <c r="W7" i="12"/>
  <c r="V7" i="12"/>
  <c r="U7" i="12"/>
  <c r="T7" i="12"/>
  <c r="S7" i="12"/>
  <c r="R7" i="12"/>
  <c r="Q7" i="12"/>
  <c r="P7" i="12"/>
  <c r="M7" i="12"/>
  <c r="K7" i="12"/>
  <c r="J7" i="12"/>
  <c r="I7" i="12"/>
  <c r="H7" i="12"/>
  <c r="G7" i="12"/>
  <c r="F7" i="12"/>
  <c r="D7" i="12"/>
  <c r="C7" i="12"/>
  <c r="V6" i="12"/>
  <c r="U6" i="12"/>
  <c r="T6" i="12"/>
  <c r="S6" i="12"/>
  <c r="R6" i="12"/>
  <c r="Q6" i="12"/>
  <c r="P6" i="12"/>
  <c r="O6" i="12"/>
  <c r="M6" i="12"/>
  <c r="K6" i="12"/>
  <c r="J6" i="12"/>
  <c r="I6" i="12"/>
  <c r="H6" i="12"/>
  <c r="R28" i="12"/>
  <c r="S28" i="12"/>
  <c r="X28" i="12"/>
  <c r="C26" i="12"/>
  <c r="C24" i="12"/>
  <c r="C23" i="12"/>
  <c r="C22" i="12"/>
  <c r="C21" i="12"/>
  <c r="C20" i="12"/>
  <c r="C18" i="12"/>
  <c r="C15" i="12"/>
  <c r="C12" i="12"/>
  <c r="C9" i="12"/>
  <c r="C8" i="12"/>
  <c r="C6" i="12"/>
  <c r="X6" i="12"/>
  <c r="E6" i="12"/>
  <c r="D5" i="12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3" i="7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C36" i="13"/>
  <c r="E35" i="13"/>
  <c r="E34" i="13"/>
  <c r="E33" i="13"/>
  <c r="E32" i="13"/>
  <c r="E31" i="13"/>
  <c r="E30" i="13"/>
  <c r="E29" i="13"/>
  <c r="E28" i="13"/>
  <c r="E27" i="13"/>
  <c r="E26" i="13"/>
  <c r="C26" i="13"/>
  <c r="C27" i="13" s="1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C8" i="13"/>
  <c r="C9" i="13" s="1"/>
  <c r="E7" i="13"/>
  <c r="E6" i="13"/>
  <c r="E5" i="13"/>
  <c r="E4" i="13"/>
  <c r="C4" i="13"/>
  <c r="E3" i="13"/>
  <c r="C35" i="2"/>
  <c r="D35" i="2" s="1"/>
  <c r="C25" i="2"/>
  <c r="C7" i="2"/>
  <c r="C3" i="2"/>
  <c r="D3" i="2" s="1"/>
  <c r="C26" i="2" l="1"/>
  <c r="D26" i="2" s="1"/>
  <c r="D25" i="2"/>
  <c r="C8" i="2"/>
  <c r="D8" i="2" s="1"/>
  <c r="D7" i="2"/>
  <c r="E21" i="15"/>
  <c r="E25" i="15"/>
  <c r="F23" i="15"/>
  <c r="E23" i="15"/>
  <c r="E19" i="15"/>
  <c r="E20" i="15"/>
  <c r="F7" i="15"/>
  <c r="E18" i="15"/>
  <c r="F21" i="15"/>
  <c r="F20" i="15"/>
  <c r="E6" i="15"/>
  <c r="E12" i="15"/>
  <c r="F11" i="15"/>
  <c r="E11" i="15"/>
  <c r="F10" i="15"/>
  <c r="E10" i="15"/>
  <c r="F18" i="15"/>
  <c r="E7" i="15"/>
  <c r="F19" i="15"/>
  <c r="F12" i="15"/>
  <c r="F13" i="15"/>
  <c r="F26" i="15"/>
  <c r="F25" i="15"/>
  <c r="F6" i="15"/>
  <c r="F24" i="15"/>
  <c r="F5" i="15"/>
  <c r="E5" i="15"/>
  <c r="F22" i="15"/>
  <c r="E9" i="12"/>
  <c r="D4" i="11"/>
  <c r="E5" i="11"/>
  <c r="F6" i="11"/>
  <c r="J6" i="11"/>
  <c r="AF6" i="11"/>
  <c r="G7" i="11"/>
  <c r="H8" i="11"/>
  <c r="I9" i="11"/>
  <c r="F10" i="11"/>
  <c r="J10" i="11"/>
  <c r="AF10" i="11"/>
  <c r="K11" i="11"/>
  <c r="L12" i="11"/>
  <c r="M13" i="11"/>
  <c r="N14" i="11"/>
  <c r="O15" i="11"/>
  <c r="P16" i="11"/>
  <c r="Q17" i="11"/>
  <c r="R18" i="11"/>
  <c r="S19" i="11"/>
  <c r="U21" i="11"/>
  <c r="V22" i="11"/>
  <c r="W23" i="11"/>
  <c r="X24" i="11"/>
  <c r="Y25" i="11"/>
  <c r="Z26" i="11"/>
  <c r="AA27" i="11"/>
  <c r="AB28" i="11"/>
  <c r="AC29" i="11"/>
  <c r="AD30" i="11"/>
  <c r="AE31" i="11"/>
  <c r="F32" i="11"/>
  <c r="J32" i="11"/>
  <c r="AF32" i="11"/>
  <c r="AG33" i="11"/>
  <c r="AH34" i="11"/>
  <c r="AI35" i="11"/>
  <c r="AJ36" i="11"/>
  <c r="AK37" i="11"/>
  <c r="AL38" i="11"/>
  <c r="AM39" i="11"/>
  <c r="AN40" i="11"/>
  <c r="AO41" i="11"/>
  <c r="AP42" i="11"/>
  <c r="AF6" i="10"/>
  <c r="AF10" i="10"/>
  <c r="S19" i="10"/>
  <c r="U21" i="10"/>
  <c r="V22" i="10"/>
  <c r="W23" i="10"/>
  <c r="X24" i="10"/>
  <c r="Y25" i="10"/>
  <c r="Z26" i="10"/>
  <c r="AA27" i="10"/>
  <c r="AB28" i="10"/>
  <c r="AC29" i="10"/>
  <c r="AD30" i="10"/>
  <c r="AE31" i="10"/>
  <c r="AF32" i="10"/>
  <c r="AG33" i="10"/>
  <c r="AH34" i="10"/>
  <c r="AI35" i="10"/>
  <c r="AJ36" i="10"/>
  <c r="AK37" i="10"/>
  <c r="AL38" i="10"/>
  <c r="AM39" i="10"/>
  <c r="AN40" i="10"/>
  <c r="AO41" i="10"/>
  <c r="AP42" i="10"/>
  <c r="R18" i="10"/>
  <c r="Q17" i="10"/>
  <c r="P16" i="10"/>
  <c r="O15" i="10"/>
  <c r="N14" i="10"/>
  <c r="M13" i="10"/>
  <c r="L12" i="10"/>
  <c r="K11" i="10"/>
  <c r="J6" i="10"/>
  <c r="J10" i="10"/>
  <c r="J32" i="10"/>
  <c r="I9" i="10"/>
  <c r="H8" i="10"/>
  <c r="G7" i="10"/>
  <c r="F10" i="10"/>
  <c r="F32" i="10"/>
  <c r="AO42" i="9"/>
  <c r="AO42" i="11" s="1"/>
  <c r="AN42" i="9"/>
  <c r="AN42" i="11" s="1"/>
  <c r="AM42" i="9"/>
  <c r="AM42" i="11" s="1"/>
  <c r="AL42" i="9"/>
  <c r="AL42" i="11" s="1"/>
  <c r="AK42" i="9"/>
  <c r="AK42" i="11" s="1"/>
  <c r="AJ42" i="9"/>
  <c r="AJ42" i="11" s="1"/>
  <c r="AI42" i="9"/>
  <c r="AI42" i="11" s="1"/>
  <c r="AH42" i="9"/>
  <c r="AH42" i="11" s="1"/>
  <c r="AG42" i="9"/>
  <c r="AG42" i="11" s="1"/>
  <c r="AF42" i="9"/>
  <c r="AF42" i="11" s="1"/>
  <c r="AE42" i="9"/>
  <c r="AE42" i="11" s="1"/>
  <c r="AD42" i="9"/>
  <c r="AD42" i="11" s="1"/>
  <c r="AC42" i="9"/>
  <c r="AC42" i="11" s="1"/>
  <c r="AB42" i="9"/>
  <c r="AB42" i="11" s="1"/>
  <c r="AA42" i="9"/>
  <c r="AA42" i="11" s="1"/>
  <c r="Z42" i="9"/>
  <c r="Z42" i="11" s="1"/>
  <c r="Y42" i="9"/>
  <c r="Y42" i="11" s="1"/>
  <c r="X42" i="9"/>
  <c r="X42" i="11" s="1"/>
  <c r="W42" i="9"/>
  <c r="W42" i="11" s="1"/>
  <c r="V42" i="9"/>
  <c r="V42" i="11" s="1"/>
  <c r="U42" i="9"/>
  <c r="U42" i="11" s="1"/>
  <c r="T42" i="9"/>
  <c r="T42" i="11" s="1"/>
  <c r="S42" i="9"/>
  <c r="S42" i="11" s="1"/>
  <c r="R42" i="9"/>
  <c r="R42" i="11" s="1"/>
  <c r="Q42" i="9"/>
  <c r="Q42" i="11" s="1"/>
  <c r="P42" i="9"/>
  <c r="P42" i="11" s="1"/>
  <c r="O42" i="9"/>
  <c r="N42" i="9"/>
  <c r="N42" i="11" s="1"/>
  <c r="M42" i="9"/>
  <c r="M42" i="11" s="1"/>
  <c r="L42" i="9"/>
  <c r="L42" i="11" s="1"/>
  <c r="K42" i="9"/>
  <c r="J42" i="9"/>
  <c r="J42" i="11" s="1"/>
  <c r="I42" i="9"/>
  <c r="I42" i="11" s="1"/>
  <c r="H42" i="9"/>
  <c r="H42" i="11" s="1"/>
  <c r="G42" i="9"/>
  <c r="F42" i="9"/>
  <c r="F42" i="11" s="1"/>
  <c r="E42" i="9"/>
  <c r="E42" i="11" s="1"/>
  <c r="D42" i="9"/>
  <c r="D42" i="11" s="1"/>
  <c r="C42" i="9"/>
  <c r="AP41" i="9"/>
  <c r="AP41" i="11" s="1"/>
  <c r="AN41" i="9"/>
  <c r="AN41" i="11" s="1"/>
  <c r="AM41" i="9"/>
  <c r="AM41" i="11" s="1"/>
  <c r="AL41" i="9"/>
  <c r="AL41" i="11" s="1"/>
  <c r="AK41" i="9"/>
  <c r="AK41" i="11" s="1"/>
  <c r="AJ41" i="9"/>
  <c r="AJ41" i="11" s="1"/>
  <c r="AI41" i="9"/>
  <c r="AI41" i="11" s="1"/>
  <c r="AH41" i="9"/>
  <c r="AH41" i="11" s="1"/>
  <c r="AG41" i="9"/>
  <c r="AG41" i="11" s="1"/>
  <c r="AF41" i="9"/>
  <c r="AF41" i="11" s="1"/>
  <c r="AE41" i="9"/>
  <c r="AE41" i="11" s="1"/>
  <c r="AD41" i="9"/>
  <c r="AD41" i="11" s="1"/>
  <c r="AC41" i="9"/>
  <c r="AC41" i="11" s="1"/>
  <c r="AB41" i="9"/>
  <c r="AB41" i="11" s="1"/>
  <c r="AA41" i="9"/>
  <c r="AA41" i="11" s="1"/>
  <c r="Z41" i="9"/>
  <c r="Z41" i="11" s="1"/>
  <c r="Y41" i="9"/>
  <c r="Y41" i="11" s="1"/>
  <c r="X41" i="9"/>
  <c r="X41" i="11" s="1"/>
  <c r="W41" i="9"/>
  <c r="W41" i="11" s="1"/>
  <c r="V41" i="9"/>
  <c r="V41" i="11" s="1"/>
  <c r="U41" i="9"/>
  <c r="U41" i="11" s="1"/>
  <c r="T41" i="9"/>
  <c r="T41" i="11" s="1"/>
  <c r="S41" i="9"/>
  <c r="S41" i="11" s="1"/>
  <c r="R41" i="9"/>
  <c r="R41" i="11" s="1"/>
  <c r="Q41" i="9"/>
  <c r="Q41" i="11" s="1"/>
  <c r="P41" i="9"/>
  <c r="P41" i="11" s="1"/>
  <c r="O41" i="9"/>
  <c r="N41" i="9"/>
  <c r="N41" i="11" s="1"/>
  <c r="M41" i="9"/>
  <c r="M41" i="11" s="1"/>
  <c r="L41" i="9"/>
  <c r="L41" i="11" s="1"/>
  <c r="K41" i="9"/>
  <c r="J41" i="9"/>
  <c r="J41" i="11" s="1"/>
  <c r="I41" i="9"/>
  <c r="I41" i="11" s="1"/>
  <c r="H41" i="9"/>
  <c r="H41" i="11" s="1"/>
  <c r="G41" i="9"/>
  <c r="F41" i="9"/>
  <c r="F41" i="11" s="1"/>
  <c r="E41" i="9"/>
  <c r="E41" i="11" s="1"/>
  <c r="D41" i="9"/>
  <c r="D41" i="11" s="1"/>
  <c r="C41" i="9"/>
  <c r="AP40" i="9"/>
  <c r="AP40" i="11" s="1"/>
  <c r="AO40" i="9"/>
  <c r="AO40" i="11" s="1"/>
  <c r="AM40" i="9"/>
  <c r="AM40" i="11" s="1"/>
  <c r="AL40" i="9"/>
  <c r="AL40" i="11" s="1"/>
  <c r="AK40" i="9"/>
  <c r="AK40" i="11" s="1"/>
  <c r="AJ40" i="9"/>
  <c r="AJ40" i="11" s="1"/>
  <c r="AI40" i="9"/>
  <c r="AI40" i="11" s="1"/>
  <c r="AH40" i="9"/>
  <c r="AH40" i="11" s="1"/>
  <c r="AG40" i="9"/>
  <c r="AG40" i="11" s="1"/>
  <c r="AF40" i="9"/>
  <c r="AF40" i="11" s="1"/>
  <c r="AE40" i="9"/>
  <c r="AD40" i="9"/>
  <c r="AD40" i="11" s="1"/>
  <c r="AC40" i="9"/>
  <c r="AC40" i="11" s="1"/>
  <c r="AB40" i="9"/>
  <c r="AB40" i="11" s="1"/>
  <c r="AA40" i="9"/>
  <c r="Z40" i="9"/>
  <c r="Z40" i="11" s="1"/>
  <c r="Y40" i="9"/>
  <c r="Y40" i="11" s="1"/>
  <c r="X40" i="9"/>
  <c r="X40" i="11" s="1"/>
  <c r="W40" i="9"/>
  <c r="V40" i="9"/>
  <c r="V40" i="11" s="1"/>
  <c r="U40" i="9"/>
  <c r="U40" i="11" s="1"/>
  <c r="T40" i="9"/>
  <c r="T40" i="11" s="1"/>
  <c r="S40" i="9"/>
  <c r="R40" i="9"/>
  <c r="R40" i="11" s="1"/>
  <c r="Q40" i="9"/>
  <c r="Q40" i="11" s="1"/>
  <c r="P40" i="9"/>
  <c r="P40" i="11" s="1"/>
  <c r="O40" i="9"/>
  <c r="N40" i="9"/>
  <c r="N40" i="11" s="1"/>
  <c r="M40" i="9"/>
  <c r="M40" i="11" s="1"/>
  <c r="L40" i="9"/>
  <c r="L40" i="11" s="1"/>
  <c r="K40" i="9"/>
  <c r="J40" i="9"/>
  <c r="J40" i="11" s="1"/>
  <c r="I40" i="9"/>
  <c r="I40" i="11" s="1"/>
  <c r="H40" i="9"/>
  <c r="H40" i="11" s="1"/>
  <c r="G40" i="9"/>
  <c r="F40" i="9"/>
  <c r="F40" i="11" s="1"/>
  <c r="E40" i="9"/>
  <c r="E40" i="11" s="1"/>
  <c r="D40" i="9"/>
  <c r="D40" i="11" s="1"/>
  <c r="C40" i="9"/>
  <c r="AP39" i="9"/>
  <c r="AP39" i="11" s="1"/>
  <c r="AO39" i="9"/>
  <c r="AO39" i="11" s="1"/>
  <c r="AN39" i="9"/>
  <c r="AL39" i="9"/>
  <c r="AL39" i="11" s="1"/>
  <c r="AK39" i="9"/>
  <c r="AK39" i="11" s="1"/>
  <c r="AJ39" i="9"/>
  <c r="AJ39" i="11" s="1"/>
  <c r="AI39" i="9"/>
  <c r="AH39" i="9"/>
  <c r="AH39" i="11" s="1"/>
  <c r="AG39" i="9"/>
  <c r="AG39" i="11" s="1"/>
  <c r="AF39" i="9"/>
  <c r="AF39" i="11" s="1"/>
  <c r="AE39" i="9"/>
  <c r="AD39" i="9"/>
  <c r="AD39" i="11" s="1"/>
  <c r="AC39" i="9"/>
  <c r="AC39" i="11" s="1"/>
  <c r="AB39" i="9"/>
  <c r="AB39" i="11" s="1"/>
  <c r="AA39" i="9"/>
  <c r="Z39" i="9"/>
  <c r="Z39" i="11" s="1"/>
  <c r="Y39" i="9"/>
  <c r="Y39" i="11" s="1"/>
  <c r="X39" i="9"/>
  <c r="X39" i="11" s="1"/>
  <c r="W39" i="9"/>
  <c r="V39" i="9"/>
  <c r="V39" i="11" s="1"/>
  <c r="U39" i="9"/>
  <c r="U39" i="11" s="1"/>
  <c r="T39" i="9"/>
  <c r="T39" i="11" s="1"/>
  <c r="S39" i="9"/>
  <c r="R39" i="9"/>
  <c r="R39" i="11" s="1"/>
  <c r="Q39" i="9"/>
  <c r="Q39" i="11" s="1"/>
  <c r="P39" i="9"/>
  <c r="P39" i="11" s="1"/>
  <c r="O39" i="9"/>
  <c r="O39" i="11" s="1"/>
  <c r="N39" i="9"/>
  <c r="N39" i="11" s="1"/>
  <c r="M39" i="9"/>
  <c r="M39" i="11" s="1"/>
  <c r="L39" i="9"/>
  <c r="L39" i="11" s="1"/>
  <c r="K39" i="9"/>
  <c r="K39" i="11" s="1"/>
  <c r="J39" i="9"/>
  <c r="J39" i="11" s="1"/>
  <c r="I39" i="9"/>
  <c r="I39" i="11" s="1"/>
  <c r="H39" i="9"/>
  <c r="H39" i="11" s="1"/>
  <c r="G39" i="9"/>
  <c r="G39" i="11" s="1"/>
  <c r="F39" i="9"/>
  <c r="F39" i="11" s="1"/>
  <c r="E39" i="9"/>
  <c r="E39" i="11" s="1"/>
  <c r="D39" i="9"/>
  <c r="D39" i="11" s="1"/>
  <c r="C39" i="9"/>
  <c r="C39" i="11" s="1"/>
  <c r="AP38" i="9"/>
  <c r="AP38" i="11" s="1"/>
  <c r="AO38" i="9"/>
  <c r="AO38" i="11" s="1"/>
  <c r="AN38" i="9"/>
  <c r="AM38" i="9"/>
  <c r="AK38" i="9"/>
  <c r="AK38" i="11" s="1"/>
  <c r="AJ38" i="9"/>
  <c r="AJ38" i="11" s="1"/>
  <c r="AI38" i="9"/>
  <c r="AH38" i="9"/>
  <c r="AH38" i="11" s="1"/>
  <c r="AG38" i="9"/>
  <c r="AG38" i="11" s="1"/>
  <c r="AF38" i="9"/>
  <c r="AF38" i="11" s="1"/>
  <c r="AE38" i="9"/>
  <c r="AD38" i="9"/>
  <c r="AD38" i="11" s="1"/>
  <c r="AC38" i="9"/>
  <c r="AC38" i="11" s="1"/>
  <c r="AB38" i="9"/>
  <c r="AB38" i="11" s="1"/>
  <c r="AA38" i="9"/>
  <c r="Z38" i="9"/>
  <c r="Z38" i="11" s="1"/>
  <c r="Y38" i="9"/>
  <c r="Y38" i="11" s="1"/>
  <c r="X38" i="9"/>
  <c r="X38" i="11" s="1"/>
  <c r="W38" i="9"/>
  <c r="V38" i="9"/>
  <c r="V38" i="11" s="1"/>
  <c r="U38" i="9"/>
  <c r="U38" i="11" s="1"/>
  <c r="T38" i="9"/>
  <c r="T38" i="11" s="1"/>
  <c r="S38" i="9"/>
  <c r="R38" i="9"/>
  <c r="R38" i="11" s="1"/>
  <c r="Q38" i="9"/>
  <c r="Q38" i="11" s="1"/>
  <c r="P38" i="9"/>
  <c r="P38" i="11" s="1"/>
  <c r="O38" i="9"/>
  <c r="N38" i="9"/>
  <c r="N38" i="11" s="1"/>
  <c r="M38" i="9"/>
  <c r="M38" i="11" s="1"/>
  <c r="L38" i="9"/>
  <c r="L38" i="11" s="1"/>
  <c r="K38" i="9"/>
  <c r="J38" i="9"/>
  <c r="J38" i="11" s="1"/>
  <c r="I38" i="9"/>
  <c r="I38" i="11" s="1"/>
  <c r="H38" i="9"/>
  <c r="H38" i="11" s="1"/>
  <c r="G38" i="9"/>
  <c r="F38" i="9"/>
  <c r="F38" i="11" s="1"/>
  <c r="E38" i="9"/>
  <c r="E38" i="11" s="1"/>
  <c r="D38" i="9"/>
  <c r="D38" i="11" s="1"/>
  <c r="C38" i="9"/>
  <c r="AP37" i="9"/>
  <c r="AP37" i="11" s="1"/>
  <c r="AO37" i="9"/>
  <c r="AO37" i="11" s="1"/>
  <c r="AN37" i="9"/>
  <c r="AM37" i="9"/>
  <c r="AL37" i="9"/>
  <c r="AL37" i="11" s="1"/>
  <c r="AJ37" i="9"/>
  <c r="AJ37" i="11" s="1"/>
  <c r="AI37" i="9"/>
  <c r="AH37" i="9"/>
  <c r="AH37" i="11" s="1"/>
  <c r="AG37" i="9"/>
  <c r="AG37" i="11" s="1"/>
  <c r="AF37" i="9"/>
  <c r="AF37" i="11" s="1"/>
  <c r="AE37" i="9"/>
  <c r="AD37" i="9"/>
  <c r="AD37" i="11" s="1"/>
  <c r="AC37" i="9"/>
  <c r="AC37" i="11" s="1"/>
  <c r="AB37" i="9"/>
  <c r="AB37" i="11" s="1"/>
  <c r="AA37" i="9"/>
  <c r="Z37" i="9"/>
  <c r="Z37" i="11" s="1"/>
  <c r="Y37" i="9"/>
  <c r="Y37" i="11" s="1"/>
  <c r="X37" i="9"/>
  <c r="X37" i="11" s="1"/>
  <c r="W37" i="9"/>
  <c r="V37" i="9"/>
  <c r="V37" i="11" s="1"/>
  <c r="U37" i="9"/>
  <c r="U37" i="11" s="1"/>
  <c r="T37" i="9"/>
  <c r="T37" i="11" s="1"/>
  <c r="S37" i="9"/>
  <c r="R37" i="9"/>
  <c r="R37" i="11" s="1"/>
  <c r="Q37" i="9"/>
  <c r="Q37" i="11" s="1"/>
  <c r="P37" i="9"/>
  <c r="P37" i="11" s="1"/>
  <c r="O37" i="9"/>
  <c r="N37" i="9"/>
  <c r="N37" i="11" s="1"/>
  <c r="M37" i="9"/>
  <c r="M37" i="11" s="1"/>
  <c r="L37" i="9"/>
  <c r="L37" i="11" s="1"/>
  <c r="K37" i="9"/>
  <c r="J37" i="9"/>
  <c r="J37" i="11" s="1"/>
  <c r="I37" i="9"/>
  <c r="I37" i="11" s="1"/>
  <c r="H37" i="9"/>
  <c r="H37" i="11" s="1"/>
  <c r="G37" i="9"/>
  <c r="F37" i="9"/>
  <c r="F37" i="11" s="1"/>
  <c r="E37" i="9"/>
  <c r="E37" i="11" s="1"/>
  <c r="D37" i="9"/>
  <c r="D37" i="11" s="1"/>
  <c r="C37" i="9"/>
  <c r="AP36" i="9"/>
  <c r="AP36" i="11" s="1"/>
  <c r="AO36" i="9"/>
  <c r="AO36" i="11" s="1"/>
  <c r="AN36" i="9"/>
  <c r="AM36" i="9"/>
  <c r="AL36" i="9"/>
  <c r="AL36" i="11" s="1"/>
  <c r="AK36" i="9"/>
  <c r="AK36" i="11" s="1"/>
  <c r="AI36" i="9"/>
  <c r="AH36" i="9"/>
  <c r="AH36" i="11" s="1"/>
  <c r="AG36" i="9"/>
  <c r="AG36" i="11" s="1"/>
  <c r="AF36" i="9"/>
  <c r="AF36" i="11" s="1"/>
  <c r="AE36" i="9"/>
  <c r="AD36" i="9"/>
  <c r="AD36" i="11" s="1"/>
  <c r="AC36" i="9"/>
  <c r="AC36" i="11" s="1"/>
  <c r="AB36" i="9"/>
  <c r="AB36" i="11" s="1"/>
  <c r="AA36" i="9"/>
  <c r="Z36" i="9"/>
  <c r="Z36" i="11" s="1"/>
  <c r="Y36" i="9"/>
  <c r="Y36" i="11" s="1"/>
  <c r="X36" i="9"/>
  <c r="X36" i="11" s="1"/>
  <c r="W36" i="9"/>
  <c r="V36" i="9"/>
  <c r="V36" i="11" s="1"/>
  <c r="U36" i="9"/>
  <c r="U36" i="11" s="1"/>
  <c r="T36" i="9"/>
  <c r="T36" i="11" s="1"/>
  <c r="S36" i="9"/>
  <c r="R36" i="9"/>
  <c r="R36" i="11" s="1"/>
  <c r="Q36" i="9"/>
  <c r="Q36" i="11" s="1"/>
  <c r="P36" i="9"/>
  <c r="P36" i="11" s="1"/>
  <c r="O36" i="9"/>
  <c r="N36" i="9"/>
  <c r="N36" i="11" s="1"/>
  <c r="M36" i="9"/>
  <c r="M36" i="11" s="1"/>
  <c r="L36" i="9"/>
  <c r="L36" i="11" s="1"/>
  <c r="K36" i="9"/>
  <c r="J36" i="9"/>
  <c r="J36" i="11" s="1"/>
  <c r="I36" i="9"/>
  <c r="I36" i="11" s="1"/>
  <c r="H36" i="9"/>
  <c r="H36" i="11" s="1"/>
  <c r="G36" i="9"/>
  <c r="F36" i="9"/>
  <c r="F36" i="11" s="1"/>
  <c r="E36" i="9"/>
  <c r="E36" i="11" s="1"/>
  <c r="D36" i="9"/>
  <c r="D36" i="11" s="1"/>
  <c r="C36" i="9"/>
  <c r="AP35" i="9"/>
  <c r="AP35" i="11" s="1"/>
  <c r="AO35" i="9"/>
  <c r="AO35" i="11" s="1"/>
  <c r="AN35" i="9"/>
  <c r="AM35" i="9"/>
  <c r="AL35" i="9"/>
  <c r="AL35" i="11" s="1"/>
  <c r="AK35" i="9"/>
  <c r="AK35" i="11" s="1"/>
  <c r="AJ35" i="9"/>
  <c r="AH35" i="9"/>
  <c r="AH35" i="11" s="1"/>
  <c r="AG35" i="9"/>
  <c r="AG35" i="11" s="1"/>
  <c r="AF35" i="9"/>
  <c r="AF35" i="11" s="1"/>
  <c r="AE35" i="9"/>
  <c r="AD35" i="9"/>
  <c r="AD35" i="11" s="1"/>
  <c r="AC35" i="9"/>
  <c r="AC35" i="11" s="1"/>
  <c r="AB35" i="9"/>
  <c r="AB35" i="11" s="1"/>
  <c r="AA35" i="9"/>
  <c r="Z35" i="9"/>
  <c r="Z35" i="11" s="1"/>
  <c r="Y35" i="9"/>
  <c r="Y35" i="11" s="1"/>
  <c r="X35" i="9"/>
  <c r="X35" i="11" s="1"/>
  <c r="W35" i="9"/>
  <c r="V35" i="9"/>
  <c r="V35" i="11" s="1"/>
  <c r="U35" i="9"/>
  <c r="U35" i="11" s="1"/>
  <c r="T35" i="9"/>
  <c r="T35" i="11" s="1"/>
  <c r="S35" i="9"/>
  <c r="R35" i="9"/>
  <c r="R35" i="11" s="1"/>
  <c r="Q35" i="9"/>
  <c r="Q35" i="11" s="1"/>
  <c r="P35" i="9"/>
  <c r="P35" i="11" s="1"/>
  <c r="O35" i="9"/>
  <c r="O35" i="11" s="1"/>
  <c r="N35" i="9"/>
  <c r="N35" i="11" s="1"/>
  <c r="M35" i="9"/>
  <c r="M35" i="11" s="1"/>
  <c r="L35" i="9"/>
  <c r="L35" i="11" s="1"/>
  <c r="K35" i="9"/>
  <c r="K35" i="11" s="1"/>
  <c r="J35" i="9"/>
  <c r="J35" i="11" s="1"/>
  <c r="I35" i="9"/>
  <c r="I35" i="11" s="1"/>
  <c r="H35" i="9"/>
  <c r="H35" i="11" s="1"/>
  <c r="G35" i="9"/>
  <c r="G35" i="11" s="1"/>
  <c r="F35" i="9"/>
  <c r="F35" i="11" s="1"/>
  <c r="E35" i="9"/>
  <c r="E35" i="11" s="1"/>
  <c r="D35" i="9"/>
  <c r="D35" i="11" s="1"/>
  <c r="C35" i="9"/>
  <c r="C35" i="11" s="1"/>
  <c r="AP34" i="9"/>
  <c r="AP34" i="11" s="1"/>
  <c r="AO34" i="9"/>
  <c r="AO34" i="11" s="1"/>
  <c r="AN34" i="9"/>
  <c r="AM34" i="9"/>
  <c r="AL34" i="9"/>
  <c r="AL34" i="11" s="1"/>
  <c r="AK34" i="9"/>
  <c r="AK34" i="11" s="1"/>
  <c r="AJ34" i="9"/>
  <c r="AI34" i="9"/>
  <c r="AG34" i="9"/>
  <c r="AG34" i="11" s="1"/>
  <c r="AF34" i="9"/>
  <c r="AF34" i="11" s="1"/>
  <c r="AE34" i="9"/>
  <c r="AD34" i="9"/>
  <c r="AD34" i="11" s="1"/>
  <c r="AC34" i="9"/>
  <c r="AC34" i="11" s="1"/>
  <c r="AB34" i="9"/>
  <c r="AB34" i="11" s="1"/>
  <c r="AA34" i="9"/>
  <c r="Z34" i="9"/>
  <c r="Z34" i="11" s="1"/>
  <c r="Y34" i="9"/>
  <c r="Y34" i="11" s="1"/>
  <c r="X34" i="9"/>
  <c r="X34" i="11" s="1"/>
  <c r="W34" i="9"/>
  <c r="V34" i="9"/>
  <c r="V34" i="11" s="1"/>
  <c r="U34" i="9"/>
  <c r="U34" i="11" s="1"/>
  <c r="T34" i="9"/>
  <c r="T34" i="11" s="1"/>
  <c r="S34" i="9"/>
  <c r="R34" i="9"/>
  <c r="R34" i="11" s="1"/>
  <c r="Q34" i="9"/>
  <c r="Q34" i="11" s="1"/>
  <c r="P34" i="9"/>
  <c r="P34" i="11" s="1"/>
  <c r="O34" i="9"/>
  <c r="N34" i="9"/>
  <c r="N34" i="11" s="1"/>
  <c r="M34" i="9"/>
  <c r="M34" i="11" s="1"/>
  <c r="L34" i="9"/>
  <c r="L34" i="11" s="1"/>
  <c r="K34" i="9"/>
  <c r="J34" i="9"/>
  <c r="J34" i="11" s="1"/>
  <c r="I34" i="9"/>
  <c r="I34" i="11" s="1"/>
  <c r="H34" i="9"/>
  <c r="H34" i="11" s="1"/>
  <c r="G34" i="9"/>
  <c r="F34" i="9"/>
  <c r="F34" i="11" s="1"/>
  <c r="E34" i="9"/>
  <c r="E34" i="11" s="1"/>
  <c r="D34" i="9"/>
  <c r="D34" i="11" s="1"/>
  <c r="C34" i="9"/>
  <c r="AP33" i="9"/>
  <c r="AP33" i="11" s="1"/>
  <c r="AO33" i="9"/>
  <c r="AO33" i="11" s="1"/>
  <c r="AN33" i="9"/>
  <c r="AM33" i="9"/>
  <c r="AL33" i="9"/>
  <c r="AL33" i="11" s="1"/>
  <c r="AK33" i="9"/>
  <c r="AK33" i="11" s="1"/>
  <c r="AJ33" i="9"/>
  <c r="AI33" i="9"/>
  <c r="AH33" i="9"/>
  <c r="AH33" i="11" s="1"/>
  <c r="AF33" i="9"/>
  <c r="AF33" i="11" s="1"/>
  <c r="AE33" i="9"/>
  <c r="AD33" i="9"/>
  <c r="AD33" i="11" s="1"/>
  <c r="AC33" i="9"/>
  <c r="AC33" i="11" s="1"/>
  <c r="AB33" i="9"/>
  <c r="AB33" i="11" s="1"/>
  <c r="AA33" i="9"/>
  <c r="Z33" i="9"/>
  <c r="Z33" i="11" s="1"/>
  <c r="Y33" i="9"/>
  <c r="Y33" i="11" s="1"/>
  <c r="X33" i="9"/>
  <c r="X33" i="11" s="1"/>
  <c r="W33" i="9"/>
  <c r="V33" i="9"/>
  <c r="V33" i="11" s="1"/>
  <c r="U33" i="9"/>
  <c r="U33" i="11" s="1"/>
  <c r="T33" i="9"/>
  <c r="T33" i="11" s="1"/>
  <c r="S33" i="9"/>
  <c r="R33" i="9"/>
  <c r="R33" i="11" s="1"/>
  <c r="Q33" i="9"/>
  <c r="Q33" i="11" s="1"/>
  <c r="P33" i="9"/>
  <c r="P33" i="11" s="1"/>
  <c r="O33" i="9"/>
  <c r="N33" i="9"/>
  <c r="N33" i="11" s="1"/>
  <c r="M33" i="9"/>
  <c r="M33" i="11" s="1"/>
  <c r="L33" i="9"/>
  <c r="L33" i="11" s="1"/>
  <c r="K33" i="9"/>
  <c r="J33" i="9"/>
  <c r="J33" i="11" s="1"/>
  <c r="I33" i="9"/>
  <c r="I33" i="11" s="1"/>
  <c r="H33" i="9"/>
  <c r="H33" i="11" s="1"/>
  <c r="G33" i="9"/>
  <c r="F33" i="9"/>
  <c r="F33" i="11" s="1"/>
  <c r="E33" i="9"/>
  <c r="E33" i="11" s="1"/>
  <c r="D33" i="9"/>
  <c r="D33" i="11" s="1"/>
  <c r="C33" i="9"/>
  <c r="AP32" i="9"/>
  <c r="AP32" i="11" s="1"/>
  <c r="AO32" i="9"/>
  <c r="AO32" i="11" s="1"/>
  <c r="AN32" i="9"/>
  <c r="AM32" i="9"/>
  <c r="AL32" i="9"/>
  <c r="AL32" i="11" s="1"/>
  <c r="AK32" i="9"/>
  <c r="AK32" i="11" s="1"/>
  <c r="AJ32" i="9"/>
  <c r="AI32" i="9"/>
  <c r="AH32" i="9"/>
  <c r="AH32" i="11" s="1"/>
  <c r="AG32" i="9"/>
  <c r="AG32" i="11" s="1"/>
  <c r="AE32" i="9"/>
  <c r="AD32" i="9"/>
  <c r="AD32" i="11" s="1"/>
  <c r="AC32" i="9"/>
  <c r="AC32" i="11" s="1"/>
  <c r="AB32" i="9"/>
  <c r="AB32" i="11" s="1"/>
  <c r="AA32" i="9"/>
  <c r="Z32" i="9"/>
  <c r="Z32" i="11" s="1"/>
  <c r="Y32" i="9"/>
  <c r="Y32" i="11" s="1"/>
  <c r="X32" i="9"/>
  <c r="X32" i="11" s="1"/>
  <c r="W32" i="9"/>
  <c r="V32" i="9"/>
  <c r="V32" i="11" s="1"/>
  <c r="U32" i="9"/>
  <c r="U32" i="11" s="1"/>
  <c r="T32" i="9"/>
  <c r="T32" i="11" s="1"/>
  <c r="S32" i="9"/>
  <c r="R32" i="9"/>
  <c r="R32" i="11" s="1"/>
  <c r="Q32" i="9"/>
  <c r="Q32" i="11" s="1"/>
  <c r="P32" i="9"/>
  <c r="P32" i="11" s="1"/>
  <c r="O32" i="9"/>
  <c r="N32" i="9"/>
  <c r="N32" i="11" s="1"/>
  <c r="M32" i="9"/>
  <c r="M32" i="11" s="1"/>
  <c r="L32" i="9"/>
  <c r="L32" i="11" s="1"/>
  <c r="K32" i="9"/>
  <c r="I32" i="9"/>
  <c r="I32" i="11" s="1"/>
  <c r="H32" i="9"/>
  <c r="H32" i="11" s="1"/>
  <c r="G32" i="9"/>
  <c r="G32" i="11" s="1"/>
  <c r="E32" i="9"/>
  <c r="E32" i="11" s="1"/>
  <c r="D32" i="9"/>
  <c r="D32" i="11" s="1"/>
  <c r="C32" i="9"/>
  <c r="C32" i="11" s="1"/>
  <c r="AP31" i="9"/>
  <c r="AO31" i="9"/>
  <c r="AO31" i="11" s="1"/>
  <c r="AN31" i="9"/>
  <c r="AN31" i="11" s="1"/>
  <c r="AM31" i="9"/>
  <c r="AL31" i="9"/>
  <c r="AK31" i="9"/>
  <c r="AK31" i="11" s="1"/>
  <c r="AJ31" i="9"/>
  <c r="AJ31" i="11" s="1"/>
  <c r="AI31" i="9"/>
  <c r="AH31" i="9"/>
  <c r="AG31" i="9"/>
  <c r="AG31" i="11" s="1"/>
  <c r="AF31" i="9"/>
  <c r="AF31" i="11" s="1"/>
  <c r="AD31" i="9"/>
  <c r="AD31" i="11" s="1"/>
  <c r="AC31" i="9"/>
  <c r="AB31" i="9"/>
  <c r="AB31" i="11" s="1"/>
  <c r="AA31" i="9"/>
  <c r="Z31" i="9"/>
  <c r="Z31" i="11" s="1"/>
  <c r="Y31" i="9"/>
  <c r="X31" i="9"/>
  <c r="X31" i="11" s="1"/>
  <c r="W31" i="9"/>
  <c r="V31" i="9"/>
  <c r="V31" i="11" s="1"/>
  <c r="U31" i="9"/>
  <c r="T31" i="9"/>
  <c r="T31" i="11" s="1"/>
  <c r="S31" i="9"/>
  <c r="R31" i="9"/>
  <c r="R31" i="11" s="1"/>
  <c r="Q31" i="9"/>
  <c r="P31" i="9"/>
  <c r="P31" i="11" s="1"/>
  <c r="O31" i="9"/>
  <c r="O31" i="11" s="1"/>
  <c r="N31" i="9"/>
  <c r="N31" i="11" s="1"/>
  <c r="M31" i="9"/>
  <c r="L31" i="9"/>
  <c r="L31" i="11" s="1"/>
  <c r="K31" i="9"/>
  <c r="K31" i="11" s="1"/>
  <c r="J31" i="9"/>
  <c r="J31" i="11" s="1"/>
  <c r="I31" i="9"/>
  <c r="H31" i="9"/>
  <c r="H31" i="11" s="1"/>
  <c r="G31" i="9"/>
  <c r="G31" i="11" s="1"/>
  <c r="F31" i="9"/>
  <c r="F31" i="11" s="1"/>
  <c r="E31" i="9"/>
  <c r="D31" i="9"/>
  <c r="D31" i="11" s="1"/>
  <c r="C31" i="9"/>
  <c r="C31" i="11" s="1"/>
  <c r="AP30" i="9"/>
  <c r="AO30" i="9"/>
  <c r="AO30" i="11" s="1"/>
  <c r="AN30" i="9"/>
  <c r="AN30" i="11" s="1"/>
  <c r="AM30" i="9"/>
  <c r="AL30" i="9"/>
  <c r="AK30" i="9"/>
  <c r="AK30" i="11" s="1"/>
  <c r="AJ30" i="9"/>
  <c r="AJ30" i="11" s="1"/>
  <c r="AI30" i="9"/>
  <c r="AH30" i="9"/>
  <c r="AG30" i="9"/>
  <c r="AG30" i="11" s="1"/>
  <c r="AF30" i="9"/>
  <c r="AF30" i="11" s="1"/>
  <c r="AE30" i="9"/>
  <c r="AC30" i="9"/>
  <c r="AB30" i="9"/>
  <c r="AB30" i="11" s="1"/>
  <c r="AA30" i="9"/>
  <c r="Z30" i="9"/>
  <c r="Z30" i="11" s="1"/>
  <c r="Y30" i="9"/>
  <c r="X30" i="9"/>
  <c r="X30" i="11" s="1"/>
  <c r="W30" i="9"/>
  <c r="V30" i="9"/>
  <c r="V30" i="11" s="1"/>
  <c r="U30" i="9"/>
  <c r="T30" i="9"/>
  <c r="T30" i="11" s="1"/>
  <c r="S30" i="9"/>
  <c r="R30" i="9"/>
  <c r="R30" i="11" s="1"/>
  <c r="Q30" i="9"/>
  <c r="P30" i="9"/>
  <c r="P30" i="11" s="1"/>
  <c r="O30" i="9"/>
  <c r="O30" i="11" s="1"/>
  <c r="N30" i="9"/>
  <c r="N30" i="11" s="1"/>
  <c r="M30" i="9"/>
  <c r="L30" i="9"/>
  <c r="L30" i="11" s="1"/>
  <c r="K30" i="9"/>
  <c r="K30" i="11" s="1"/>
  <c r="J30" i="9"/>
  <c r="J30" i="11" s="1"/>
  <c r="I30" i="9"/>
  <c r="H30" i="9"/>
  <c r="H30" i="11" s="1"/>
  <c r="G30" i="9"/>
  <c r="G30" i="11" s="1"/>
  <c r="F30" i="9"/>
  <c r="F30" i="11" s="1"/>
  <c r="E30" i="9"/>
  <c r="D30" i="9"/>
  <c r="D30" i="11" s="1"/>
  <c r="C30" i="9"/>
  <c r="C30" i="11" s="1"/>
  <c r="AP29" i="9"/>
  <c r="AO29" i="9"/>
  <c r="AO29" i="11" s="1"/>
  <c r="AN29" i="9"/>
  <c r="AN29" i="11" s="1"/>
  <c r="AM29" i="9"/>
  <c r="AL29" i="9"/>
  <c r="AK29" i="9"/>
  <c r="AK29" i="11" s="1"/>
  <c r="AJ29" i="9"/>
  <c r="AJ29" i="11" s="1"/>
  <c r="AI29" i="9"/>
  <c r="AH29" i="9"/>
  <c r="AG29" i="9"/>
  <c r="AG29" i="11" s="1"/>
  <c r="AF29" i="9"/>
  <c r="AF29" i="11" s="1"/>
  <c r="AE29" i="9"/>
  <c r="AD29" i="9"/>
  <c r="AB29" i="9"/>
  <c r="AB29" i="11" s="1"/>
  <c r="AA29" i="9"/>
  <c r="Z29" i="9"/>
  <c r="Z29" i="11" s="1"/>
  <c r="Y29" i="9"/>
  <c r="X29" i="9"/>
  <c r="X29" i="11" s="1"/>
  <c r="W29" i="9"/>
  <c r="V29" i="9"/>
  <c r="V29" i="11" s="1"/>
  <c r="U29" i="9"/>
  <c r="T29" i="9"/>
  <c r="T29" i="11" s="1"/>
  <c r="S29" i="9"/>
  <c r="R29" i="9"/>
  <c r="R29" i="11" s="1"/>
  <c r="Q29" i="9"/>
  <c r="Q29" i="11" s="1"/>
  <c r="P29" i="9"/>
  <c r="P29" i="11" s="1"/>
  <c r="O29" i="9"/>
  <c r="O29" i="11" s="1"/>
  <c r="N29" i="9"/>
  <c r="N29" i="11" s="1"/>
  <c r="M29" i="9"/>
  <c r="M29" i="11" s="1"/>
  <c r="L29" i="9"/>
  <c r="L29" i="11" s="1"/>
  <c r="K29" i="9"/>
  <c r="K29" i="11" s="1"/>
  <c r="J29" i="9"/>
  <c r="J29" i="11" s="1"/>
  <c r="I29" i="9"/>
  <c r="I29" i="11" s="1"/>
  <c r="H29" i="9"/>
  <c r="H29" i="11" s="1"/>
  <c r="G29" i="9"/>
  <c r="G29" i="11" s="1"/>
  <c r="F29" i="9"/>
  <c r="F29" i="11" s="1"/>
  <c r="E29" i="9"/>
  <c r="D29" i="9"/>
  <c r="D29" i="11" s="1"/>
  <c r="C29" i="9"/>
  <c r="C29" i="11" s="1"/>
  <c r="AP28" i="9"/>
  <c r="AO28" i="9"/>
  <c r="AO28" i="11" s="1"/>
  <c r="AN28" i="9"/>
  <c r="AN28" i="11" s="1"/>
  <c r="AM28" i="9"/>
  <c r="AL28" i="9"/>
  <c r="AK28" i="9"/>
  <c r="AK28" i="11" s="1"/>
  <c r="AJ28" i="9"/>
  <c r="AJ28" i="11" s="1"/>
  <c r="AI28" i="9"/>
  <c r="AH28" i="9"/>
  <c r="AG28" i="9"/>
  <c r="AG28" i="11" s="1"/>
  <c r="AF28" i="9"/>
  <c r="AF28" i="11" s="1"/>
  <c r="AE28" i="9"/>
  <c r="AD28" i="9"/>
  <c r="AC28" i="9"/>
  <c r="AC28" i="11" s="1"/>
  <c r="AA28" i="9"/>
  <c r="Z28" i="9"/>
  <c r="Z28" i="11" s="1"/>
  <c r="Y28" i="9"/>
  <c r="X28" i="9"/>
  <c r="X28" i="11" s="1"/>
  <c r="W28" i="9"/>
  <c r="V28" i="9"/>
  <c r="V28" i="11" s="1"/>
  <c r="U28" i="9"/>
  <c r="T28" i="9"/>
  <c r="T28" i="11" s="1"/>
  <c r="S28" i="9"/>
  <c r="R28" i="9"/>
  <c r="R28" i="11" s="1"/>
  <c r="Q28" i="9"/>
  <c r="P28" i="9"/>
  <c r="P28" i="11" s="1"/>
  <c r="O28" i="9"/>
  <c r="O28" i="11" s="1"/>
  <c r="N28" i="9"/>
  <c r="N28" i="11" s="1"/>
  <c r="M28" i="9"/>
  <c r="L28" i="9"/>
  <c r="L28" i="11" s="1"/>
  <c r="K28" i="9"/>
  <c r="K28" i="11" s="1"/>
  <c r="J28" i="9"/>
  <c r="J28" i="11" s="1"/>
  <c r="I28" i="9"/>
  <c r="H28" i="9"/>
  <c r="H28" i="11" s="1"/>
  <c r="G28" i="9"/>
  <c r="G28" i="11" s="1"/>
  <c r="F28" i="9"/>
  <c r="F28" i="11" s="1"/>
  <c r="E28" i="9"/>
  <c r="E28" i="11" s="1"/>
  <c r="D28" i="9"/>
  <c r="D28" i="11" s="1"/>
  <c r="C28" i="9"/>
  <c r="C28" i="11" s="1"/>
  <c r="AP27" i="9"/>
  <c r="AO27" i="9"/>
  <c r="AO27" i="11" s="1"/>
  <c r="AN27" i="9"/>
  <c r="AN27" i="11" s="1"/>
  <c r="AM27" i="9"/>
  <c r="AL27" i="9"/>
  <c r="AK27" i="9"/>
  <c r="AK27" i="11" s="1"/>
  <c r="AJ27" i="9"/>
  <c r="AJ27" i="11" s="1"/>
  <c r="AI27" i="9"/>
  <c r="AH27" i="9"/>
  <c r="AG27" i="9"/>
  <c r="AG27" i="11" s="1"/>
  <c r="AF27" i="9"/>
  <c r="AE27" i="9"/>
  <c r="AD27" i="9"/>
  <c r="AC27" i="9"/>
  <c r="AC27" i="11" s="1"/>
  <c r="AB27" i="9"/>
  <c r="Z27" i="9"/>
  <c r="Z27" i="11" s="1"/>
  <c r="Y27" i="9"/>
  <c r="X27" i="9"/>
  <c r="W27" i="9"/>
  <c r="V27" i="9"/>
  <c r="V27" i="11" s="1"/>
  <c r="U27" i="9"/>
  <c r="T27" i="9"/>
  <c r="S27" i="9"/>
  <c r="R27" i="9"/>
  <c r="R27" i="11" s="1"/>
  <c r="Q27" i="9"/>
  <c r="P27" i="9"/>
  <c r="P27" i="11" s="1"/>
  <c r="O27" i="9"/>
  <c r="O27" i="11" s="1"/>
  <c r="N27" i="9"/>
  <c r="N27" i="11" s="1"/>
  <c r="M27" i="9"/>
  <c r="L27" i="9"/>
  <c r="L27" i="11" s="1"/>
  <c r="K27" i="9"/>
  <c r="K27" i="11" s="1"/>
  <c r="J27" i="9"/>
  <c r="J27" i="11" s="1"/>
  <c r="I27" i="9"/>
  <c r="H27" i="9"/>
  <c r="H27" i="11" s="1"/>
  <c r="G27" i="9"/>
  <c r="G27" i="11" s="1"/>
  <c r="F27" i="9"/>
  <c r="F27" i="11" s="1"/>
  <c r="E27" i="9"/>
  <c r="D27" i="9"/>
  <c r="D27" i="11" s="1"/>
  <c r="C27" i="9"/>
  <c r="C27" i="11" s="1"/>
  <c r="AP26" i="9"/>
  <c r="AO26" i="9"/>
  <c r="AO26" i="11" s="1"/>
  <c r="AN26" i="9"/>
  <c r="AM26" i="9"/>
  <c r="AL26" i="9"/>
  <c r="AK26" i="9"/>
  <c r="AK26" i="11" s="1"/>
  <c r="AJ26" i="9"/>
  <c r="AI26" i="9"/>
  <c r="AH26" i="9"/>
  <c r="AG26" i="9"/>
  <c r="AG26" i="11" s="1"/>
  <c r="AF26" i="9"/>
  <c r="AE26" i="9"/>
  <c r="AD26" i="9"/>
  <c r="AC26" i="9"/>
  <c r="AC26" i="11" s="1"/>
  <c r="AB26" i="9"/>
  <c r="AA26" i="9"/>
  <c r="Y26" i="9"/>
  <c r="X26" i="9"/>
  <c r="W26" i="9"/>
  <c r="V26" i="9"/>
  <c r="V26" i="11" s="1"/>
  <c r="U26" i="9"/>
  <c r="T26" i="9"/>
  <c r="S26" i="9"/>
  <c r="R26" i="9"/>
  <c r="R26" i="11" s="1"/>
  <c r="Q26" i="9"/>
  <c r="P26" i="9"/>
  <c r="P26" i="11" s="1"/>
  <c r="O26" i="9"/>
  <c r="O26" i="11" s="1"/>
  <c r="N26" i="9"/>
  <c r="N26" i="11" s="1"/>
  <c r="M26" i="9"/>
  <c r="L26" i="9"/>
  <c r="L26" i="11" s="1"/>
  <c r="K26" i="9"/>
  <c r="K26" i="11" s="1"/>
  <c r="J26" i="9"/>
  <c r="J26" i="11" s="1"/>
  <c r="I26" i="9"/>
  <c r="H26" i="9"/>
  <c r="H26" i="11" s="1"/>
  <c r="G26" i="9"/>
  <c r="G26" i="11" s="1"/>
  <c r="F26" i="9"/>
  <c r="F26" i="11" s="1"/>
  <c r="E26" i="9"/>
  <c r="D26" i="9"/>
  <c r="D26" i="11" s="1"/>
  <c r="C26" i="9"/>
  <c r="C26" i="11" s="1"/>
  <c r="AP25" i="9"/>
  <c r="AO25" i="9"/>
  <c r="AO25" i="11" s="1"/>
  <c r="AN25" i="9"/>
  <c r="AM25" i="9"/>
  <c r="AL25" i="9"/>
  <c r="AK25" i="9"/>
  <c r="AK25" i="11" s="1"/>
  <c r="AJ25" i="9"/>
  <c r="AI25" i="9"/>
  <c r="AH25" i="9"/>
  <c r="AG25" i="9"/>
  <c r="AG25" i="11" s="1"/>
  <c r="AF25" i="9"/>
  <c r="AE25" i="9"/>
  <c r="AD25" i="9"/>
  <c r="AC25" i="9"/>
  <c r="AC25" i="11" s="1"/>
  <c r="AB25" i="9"/>
  <c r="AA25" i="9"/>
  <c r="Z25" i="9"/>
  <c r="X25" i="9"/>
  <c r="W25" i="9"/>
  <c r="V25" i="9"/>
  <c r="V25" i="11" s="1"/>
  <c r="U25" i="9"/>
  <c r="T25" i="9"/>
  <c r="S25" i="9"/>
  <c r="R25" i="9"/>
  <c r="R25" i="11" s="1"/>
  <c r="Q25" i="9"/>
  <c r="Q25" i="11" s="1"/>
  <c r="P25" i="9"/>
  <c r="P25" i="11" s="1"/>
  <c r="O25" i="9"/>
  <c r="O25" i="11" s="1"/>
  <c r="N25" i="9"/>
  <c r="N25" i="11" s="1"/>
  <c r="M25" i="9"/>
  <c r="M25" i="11" s="1"/>
  <c r="L25" i="9"/>
  <c r="L25" i="11" s="1"/>
  <c r="K25" i="9"/>
  <c r="K25" i="11" s="1"/>
  <c r="J25" i="9"/>
  <c r="J25" i="11" s="1"/>
  <c r="I25" i="9"/>
  <c r="I25" i="11" s="1"/>
  <c r="H25" i="9"/>
  <c r="H25" i="11" s="1"/>
  <c r="G25" i="9"/>
  <c r="G25" i="11" s="1"/>
  <c r="F25" i="9"/>
  <c r="F25" i="11" s="1"/>
  <c r="E25" i="9"/>
  <c r="D25" i="9"/>
  <c r="D25" i="11" s="1"/>
  <c r="C25" i="9"/>
  <c r="C25" i="11" s="1"/>
  <c r="AP24" i="9"/>
  <c r="AO24" i="9"/>
  <c r="AO24" i="11" s="1"/>
  <c r="AN24" i="9"/>
  <c r="AM24" i="9"/>
  <c r="AL24" i="9"/>
  <c r="AK24" i="9"/>
  <c r="AK24" i="11" s="1"/>
  <c r="AJ24" i="9"/>
  <c r="AI24" i="9"/>
  <c r="AH24" i="9"/>
  <c r="AG24" i="9"/>
  <c r="AG24" i="11" s="1"/>
  <c r="AF24" i="9"/>
  <c r="AE24" i="9"/>
  <c r="AD24" i="9"/>
  <c r="AC24" i="9"/>
  <c r="AC24" i="11" s="1"/>
  <c r="AB24" i="9"/>
  <c r="AA24" i="9"/>
  <c r="Z24" i="9"/>
  <c r="Y24" i="9"/>
  <c r="Y24" i="11" s="1"/>
  <c r="W24" i="9"/>
  <c r="V24" i="9"/>
  <c r="V24" i="11" s="1"/>
  <c r="U24" i="9"/>
  <c r="T24" i="9"/>
  <c r="S24" i="9"/>
  <c r="R24" i="9"/>
  <c r="R24" i="11" s="1"/>
  <c r="Q24" i="9"/>
  <c r="P24" i="9"/>
  <c r="P24" i="11" s="1"/>
  <c r="O24" i="9"/>
  <c r="O24" i="11" s="1"/>
  <c r="N24" i="9"/>
  <c r="N24" i="11" s="1"/>
  <c r="M24" i="9"/>
  <c r="L24" i="9"/>
  <c r="L24" i="11" s="1"/>
  <c r="K24" i="9"/>
  <c r="K24" i="11" s="1"/>
  <c r="J24" i="9"/>
  <c r="J24" i="11" s="1"/>
  <c r="I24" i="9"/>
  <c r="H24" i="9"/>
  <c r="H24" i="11" s="1"/>
  <c r="G24" i="9"/>
  <c r="G24" i="11" s="1"/>
  <c r="F24" i="9"/>
  <c r="F24" i="11" s="1"/>
  <c r="E24" i="9"/>
  <c r="E24" i="11" s="1"/>
  <c r="D24" i="9"/>
  <c r="D24" i="11" s="1"/>
  <c r="C24" i="9"/>
  <c r="C24" i="11" s="1"/>
  <c r="AP23" i="9"/>
  <c r="AO23" i="9"/>
  <c r="AO23" i="11" s="1"/>
  <c r="AN23" i="9"/>
  <c r="AM23" i="9"/>
  <c r="AL23" i="9"/>
  <c r="AK23" i="9"/>
  <c r="AK23" i="11" s="1"/>
  <c r="AJ23" i="9"/>
  <c r="AI23" i="9"/>
  <c r="AH23" i="9"/>
  <c r="AG23" i="9"/>
  <c r="AG23" i="11" s="1"/>
  <c r="AF23" i="9"/>
  <c r="AE23" i="9"/>
  <c r="AD23" i="9"/>
  <c r="AC23" i="9"/>
  <c r="AC23" i="11" s="1"/>
  <c r="AB23" i="9"/>
  <c r="AA23" i="9"/>
  <c r="Z23" i="9"/>
  <c r="Y23" i="9"/>
  <c r="Y23" i="11" s="1"/>
  <c r="X23" i="9"/>
  <c r="V23" i="9"/>
  <c r="V23" i="11" s="1"/>
  <c r="U23" i="9"/>
  <c r="T23" i="9"/>
  <c r="S23" i="9"/>
  <c r="R23" i="9"/>
  <c r="R23" i="11" s="1"/>
  <c r="Q23" i="9"/>
  <c r="P23" i="9"/>
  <c r="P23" i="11" s="1"/>
  <c r="O23" i="9"/>
  <c r="O23" i="11" s="1"/>
  <c r="N23" i="9"/>
  <c r="N23" i="11" s="1"/>
  <c r="M23" i="9"/>
  <c r="L23" i="9"/>
  <c r="L23" i="11" s="1"/>
  <c r="K23" i="9"/>
  <c r="K23" i="11" s="1"/>
  <c r="J23" i="9"/>
  <c r="J23" i="11" s="1"/>
  <c r="I23" i="9"/>
  <c r="H23" i="9"/>
  <c r="H23" i="11" s="1"/>
  <c r="G23" i="9"/>
  <c r="G23" i="11" s="1"/>
  <c r="F23" i="9"/>
  <c r="F23" i="11" s="1"/>
  <c r="E23" i="9"/>
  <c r="D23" i="9"/>
  <c r="D23" i="11" s="1"/>
  <c r="C23" i="9"/>
  <c r="C23" i="11" s="1"/>
  <c r="AP22" i="9"/>
  <c r="AO22" i="9"/>
  <c r="AO22" i="11" s="1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U22" i="9"/>
  <c r="T22" i="9"/>
  <c r="S22" i="9"/>
  <c r="R22" i="9"/>
  <c r="R22" i="11" s="1"/>
  <c r="Q22" i="9"/>
  <c r="P22" i="9"/>
  <c r="P22" i="11" s="1"/>
  <c r="O22" i="9"/>
  <c r="O22" i="11" s="1"/>
  <c r="N22" i="9"/>
  <c r="N22" i="11" s="1"/>
  <c r="M22" i="9"/>
  <c r="L22" i="9"/>
  <c r="L22" i="11" s="1"/>
  <c r="K22" i="9"/>
  <c r="K22" i="11" s="1"/>
  <c r="J22" i="9"/>
  <c r="J22" i="11" s="1"/>
  <c r="I22" i="9"/>
  <c r="H22" i="9"/>
  <c r="H22" i="11" s="1"/>
  <c r="G22" i="9"/>
  <c r="G22" i="11" s="1"/>
  <c r="F22" i="9"/>
  <c r="F22" i="11" s="1"/>
  <c r="E22" i="9"/>
  <c r="D22" i="9"/>
  <c r="D22" i="11" s="1"/>
  <c r="C22" i="9"/>
  <c r="C22" i="11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T21" i="9"/>
  <c r="S21" i="9"/>
  <c r="R21" i="9"/>
  <c r="R21" i="11" s="1"/>
  <c r="Q21" i="9"/>
  <c r="Q21" i="11" s="1"/>
  <c r="P21" i="9"/>
  <c r="P21" i="11" s="1"/>
  <c r="O21" i="9"/>
  <c r="O21" i="11" s="1"/>
  <c r="N21" i="9"/>
  <c r="N21" i="11" s="1"/>
  <c r="M21" i="9"/>
  <c r="M21" i="11" s="1"/>
  <c r="L21" i="9"/>
  <c r="L21" i="11" s="1"/>
  <c r="K21" i="9"/>
  <c r="K21" i="11" s="1"/>
  <c r="J21" i="9"/>
  <c r="J21" i="11" s="1"/>
  <c r="I21" i="9"/>
  <c r="I21" i="11" s="1"/>
  <c r="H21" i="9"/>
  <c r="H21" i="11" s="1"/>
  <c r="G21" i="9"/>
  <c r="G21" i="11" s="1"/>
  <c r="F21" i="9"/>
  <c r="F21" i="11" s="1"/>
  <c r="E21" i="9"/>
  <c r="D21" i="9"/>
  <c r="D21" i="11" s="1"/>
  <c r="C21" i="9"/>
  <c r="C21" i="11" s="1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R20" i="11" s="1"/>
  <c r="Q20" i="9"/>
  <c r="Q20" i="11" s="1"/>
  <c r="P20" i="9"/>
  <c r="P20" i="11" s="1"/>
  <c r="O20" i="9"/>
  <c r="O20" i="11" s="1"/>
  <c r="N20" i="9"/>
  <c r="N20" i="11" s="1"/>
  <c r="M20" i="9"/>
  <c r="M20" i="11" s="1"/>
  <c r="L20" i="9"/>
  <c r="L20" i="11" s="1"/>
  <c r="K20" i="9"/>
  <c r="K20" i="11" s="1"/>
  <c r="J20" i="9"/>
  <c r="J20" i="11" s="1"/>
  <c r="I20" i="9"/>
  <c r="I20" i="11" s="1"/>
  <c r="H20" i="9"/>
  <c r="H20" i="11" s="1"/>
  <c r="G20" i="9"/>
  <c r="G20" i="11" s="1"/>
  <c r="F20" i="9"/>
  <c r="E20" i="9"/>
  <c r="E20" i="11" s="1"/>
  <c r="D20" i="9"/>
  <c r="D20" i="11" s="1"/>
  <c r="C20" i="9"/>
  <c r="C20" i="11" s="1"/>
  <c r="AP19" i="9"/>
  <c r="AP19" i="11" s="1"/>
  <c r="AO19" i="9"/>
  <c r="AN19" i="9"/>
  <c r="AM19" i="9"/>
  <c r="AL19" i="9"/>
  <c r="AL19" i="11" s="1"/>
  <c r="AK19" i="9"/>
  <c r="AJ19" i="9"/>
  <c r="AI19" i="9"/>
  <c r="AH19" i="9"/>
  <c r="AH19" i="11" s="1"/>
  <c r="AG19" i="9"/>
  <c r="AF19" i="9"/>
  <c r="AE19" i="9"/>
  <c r="AD19" i="9"/>
  <c r="AD19" i="11" s="1"/>
  <c r="AC19" i="9"/>
  <c r="AB19" i="9"/>
  <c r="AA19" i="9"/>
  <c r="Z19" i="9"/>
  <c r="Z19" i="11" s="1"/>
  <c r="Y19" i="9"/>
  <c r="X19" i="9"/>
  <c r="W19" i="9"/>
  <c r="V19" i="9"/>
  <c r="V19" i="11" s="1"/>
  <c r="U19" i="9"/>
  <c r="T19" i="9"/>
  <c r="R19" i="9"/>
  <c r="Q19" i="9"/>
  <c r="Q19" i="11" s="1"/>
  <c r="P19" i="9"/>
  <c r="P19" i="11" s="1"/>
  <c r="O19" i="9"/>
  <c r="O19" i="11" s="1"/>
  <c r="N19" i="9"/>
  <c r="M19" i="9"/>
  <c r="M19" i="11" s="1"/>
  <c r="L19" i="9"/>
  <c r="L19" i="11" s="1"/>
  <c r="K19" i="9"/>
  <c r="K19" i="11" s="1"/>
  <c r="J19" i="9"/>
  <c r="I19" i="9"/>
  <c r="I19" i="11" s="1"/>
  <c r="H19" i="9"/>
  <c r="H19" i="11" s="1"/>
  <c r="G19" i="9"/>
  <c r="G19" i="11" s="1"/>
  <c r="F19" i="9"/>
  <c r="E19" i="9"/>
  <c r="E19" i="11" s="1"/>
  <c r="D19" i="9"/>
  <c r="D19" i="11" s="1"/>
  <c r="C19" i="9"/>
  <c r="C19" i="11" s="1"/>
  <c r="AP18" i="9"/>
  <c r="AP18" i="11" s="1"/>
  <c r="AO18" i="9"/>
  <c r="AN18" i="9"/>
  <c r="AM18" i="9"/>
  <c r="AL18" i="9"/>
  <c r="AL18" i="11" s="1"/>
  <c r="AK18" i="9"/>
  <c r="AJ18" i="9"/>
  <c r="AI18" i="9"/>
  <c r="AH18" i="9"/>
  <c r="AH18" i="11" s="1"/>
  <c r="AG18" i="9"/>
  <c r="AF18" i="9"/>
  <c r="AE18" i="9"/>
  <c r="AD18" i="9"/>
  <c r="AD18" i="11" s="1"/>
  <c r="AC18" i="9"/>
  <c r="AB18" i="9"/>
  <c r="AA18" i="9"/>
  <c r="Z18" i="9"/>
  <c r="Z18" i="11" s="1"/>
  <c r="Y18" i="9"/>
  <c r="X18" i="9"/>
  <c r="W18" i="9"/>
  <c r="V18" i="9"/>
  <c r="V18" i="11" s="1"/>
  <c r="U18" i="9"/>
  <c r="T18" i="9"/>
  <c r="S18" i="9"/>
  <c r="Q18" i="9"/>
  <c r="Q18" i="11" s="1"/>
  <c r="P18" i="9"/>
  <c r="P18" i="11" s="1"/>
  <c r="O18" i="9"/>
  <c r="O18" i="11" s="1"/>
  <c r="N18" i="9"/>
  <c r="M18" i="9"/>
  <c r="M18" i="11" s="1"/>
  <c r="L18" i="9"/>
  <c r="L18" i="11" s="1"/>
  <c r="K18" i="9"/>
  <c r="K18" i="11" s="1"/>
  <c r="J18" i="9"/>
  <c r="I18" i="9"/>
  <c r="I18" i="11" s="1"/>
  <c r="H18" i="9"/>
  <c r="H18" i="11" s="1"/>
  <c r="G18" i="9"/>
  <c r="G18" i="11" s="1"/>
  <c r="F18" i="9"/>
  <c r="E18" i="9"/>
  <c r="E18" i="11" s="1"/>
  <c r="D18" i="9"/>
  <c r="D18" i="11" s="1"/>
  <c r="C18" i="9"/>
  <c r="C18" i="11" s="1"/>
  <c r="AP17" i="9"/>
  <c r="AP17" i="11" s="1"/>
  <c r="AO17" i="9"/>
  <c r="AN17" i="9"/>
  <c r="AM17" i="9"/>
  <c r="AL17" i="9"/>
  <c r="AL17" i="11" s="1"/>
  <c r="AK17" i="9"/>
  <c r="AJ17" i="9"/>
  <c r="AI17" i="9"/>
  <c r="AH17" i="9"/>
  <c r="AH17" i="11" s="1"/>
  <c r="AG17" i="9"/>
  <c r="AF17" i="9"/>
  <c r="AE17" i="9"/>
  <c r="AD17" i="9"/>
  <c r="AD17" i="11" s="1"/>
  <c r="AC17" i="9"/>
  <c r="AB17" i="9"/>
  <c r="AA17" i="9"/>
  <c r="Z17" i="9"/>
  <c r="Z17" i="11" s="1"/>
  <c r="Y17" i="9"/>
  <c r="X17" i="9"/>
  <c r="W17" i="9"/>
  <c r="V17" i="9"/>
  <c r="V17" i="11" s="1"/>
  <c r="U17" i="9"/>
  <c r="T17" i="9"/>
  <c r="S17" i="9"/>
  <c r="R17" i="9"/>
  <c r="R17" i="11" s="1"/>
  <c r="P17" i="9"/>
  <c r="P17" i="11" s="1"/>
  <c r="O17" i="9"/>
  <c r="O17" i="11" s="1"/>
  <c r="N17" i="9"/>
  <c r="M17" i="9"/>
  <c r="M17" i="11" s="1"/>
  <c r="L17" i="9"/>
  <c r="L17" i="11" s="1"/>
  <c r="K17" i="9"/>
  <c r="K17" i="11" s="1"/>
  <c r="J17" i="9"/>
  <c r="I17" i="9"/>
  <c r="I17" i="11" s="1"/>
  <c r="H17" i="9"/>
  <c r="H17" i="11" s="1"/>
  <c r="G17" i="9"/>
  <c r="G17" i="11" s="1"/>
  <c r="F17" i="9"/>
  <c r="F17" i="11" s="1"/>
  <c r="E17" i="9"/>
  <c r="E17" i="11" s="1"/>
  <c r="D17" i="9"/>
  <c r="D17" i="11" s="1"/>
  <c r="C17" i="9"/>
  <c r="C17" i="11" s="1"/>
  <c r="AP16" i="9"/>
  <c r="AP16" i="11" s="1"/>
  <c r="AO16" i="9"/>
  <c r="AN16" i="9"/>
  <c r="AM16" i="9"/>
  <c r="AL16" i="9"/>
  <c r="AL16" i="11" s="1"/>
  <c r="AK16" i="9"/>
  <c r="AJ16" i="9"/>
  <c r="AI16" i="9"/>
  <c r="AH16" i="9"/>
  <c r="AH16" i="11" s="1"/>
  <c r="AG16" i="9"/>
  <c r="AF16" i="9"/>
  <c r="AE16" i="9"/>
  <c r="AD16" i="9"/>
  <c r="AD16" i="11" s="1"/>
  <c r="AC16" i="9"/>
  <c r="AB16" i="9"/>
  <c r="AA16" i="9"/>
  <c r="Z16" i="9"/>
  <c r="Z16" i="11" s="1"/>
  <c r="Y16" i="9"/>
  <c r="X16" i="9"/>
  <c r="W16" i="9"/>
  <c r="V16" i="9"/>
  <c r="V16" i="11" s="1"/>
  <c r="U16" i="9"/>
  <c r="T16" i="9"/>
  <c r="S16" i="9"/>
  <c r="R16" i="9"/>
  <c r="R16" i="11" s="1"/>
  <c r="Q16" i="9"/>
  <c r="Q16" i="11" s="1"/>
  <c r="O16" i="9"/>
  <c r="O16" i="11" s="1"/>
  <c r="N16" i="9"/>
  <c r="N16" i="11" s="1"/>
  <c r="M16" i="9"/>
  <c r="M16" i="11" s="1"/>
  <c r="L16" i="9"/>
  <c r="L16" i="11" s="1"/>
  <c r="K16" i="9"/>
  <c r="K16" i="11" s="1"/>
  <c r="J16" i="9"/>
  <c r="J16" i="11" s="1"/>
  <c r="I16" i="9"/>
  <c r="I16" i="11" s="1"/>
  <c r="H16" i="9"/>
  <c r="H16" i="11" s="1"/>
  <c r="G16" i="9"/>
  <c r="G16" i="11" s="1"/>
  <c r="F16" i="9"/>
  <c r="E16" i="9"/>
  <c r="E16" i="11" s="1"/>
  <c r="D16" i="9"/>
  <c r="D16" i="11" s="1"/>
  <c r="C16" i="9"/>
  <c r="C16" i="11" s="1"/>
  <c r="AP15" i="9"/>
  <c r="AP15" i="11" s="1"/>
  <c r="AO15" i="9"/>
  <c r="AN15" i="9"/>
  <c r="AM15" i="9"/>
  <c r="AL15" i="9"/>
  <c r="AL15" i="11" s="1"/>
  <c r="AK15" i="9"/>
  <c r="AJ15" i="9"/>
  <c r="AI15" i="9"/>
  <c r="AH15" i="9"/>
  <c r="AH15" i="11" s="1"/>
  <c r="AG15" i="9"/>
  <c r="AF15" i="9"/>
  <c r="AE15" i="9"/>
  <c r="AD15" i="9"/>
  <c r="AD15" i="11" s="1"/>
  <c r="AC15" i="9"/>
  <c r="AB15" i="9"/>
  <c r="AA15" i="9"/>
  <c r="Z15" i="9"/>
  <c r="Z15" i="11" s="1"/>
  <c r="Y15" i="9"/>
  <c r="X15" i="9"/>
  <c r="W15" i="9"/>
  <c r="V15" i="9"/>
  <c r="V15" i="11" s="1"/>
  <c r="U15" i="9"/>
  <c r="T15" i="9"/>
  <c r="S15" i="9"/>
  <c r="R15" i="9"/>
  <c r="R15" i="11" s="1"/>
  <c r="Q15" i="9"/>
  <c r="Q15" i="11" s="1"/>
  <c r="P15" i="9"/>
  <c r="P15" i="11" s="1"/>
  <c r="N15" i="9"/>
  <c r="M15" i="9"/>
  <c r="M15" i="11" s="1"/>
  <c r="L15" i="9"/>
  <c r="L15" i="11" s="1"/>
  <c r="K15" i="9"/>
  <c r="K15" i="11" s="1"/>
  <c r="J15" i="9"/>
  <c r="I15" i="9"/>
  <c r="I15" i="11" s="1"/>
  <c r="H15" i="9"/>
  <c r="H15" i="11" s="1"/>
  <c r="G15" i="9"/>
  <c r="G15" i="11" s="1"/>
  <c r="F15" i="9"/>
  <c r="E15" i="9"/>
  <c r="E15" i="11" s="1"/>
  <c r="D15" i="9"/>
  <c r="D15" i="11" s="1"/>
  <c r="C15" i="9"/>
  <c r="C15" i="11" s="1"/>
  <c r="AP14" i="9"/>
  <c r="AP14" i="11" s="1"/>
  <c r="AO14" i="9"/>
  <c r="AN14" i="9"/>
  <c r="AM14" i="9"/>
  <c r="AL14" i="9"/>
  <c r="AL14" i="11" s="1"/>
  <c r="AK14" i="9"/>
  <c r="AJ14" i="9"/>
  <c r="AI14" i="9"/>
  <c r="AH14" i="9"/>
  <c r="AH14" i="11" s="1"/>
  <c r="AG14" i="9"/>
  <c r="AF14" i="9"/>
  <c r="AE14" i="9"/>
  <c r="AD14" i="9"/>
  <c r="AD14" i="11" s="1"/>
  <c r="AC14" i="9"/>
  <c r="AB14" i="9"/>
  <c r="AA14" i="9"/>
  <c r="Z14" i="9"/>
  <c r="Z14" i="11" s="1"/>
  <c r="Y14" i="9"/>
  <c r="X14" i="9"/>
  <c r="W14" i="9"/>
  <c r="V14" i="9"/>
  <c r="V14" i="11" s="1"/>
  <c r="U14" i="9"/>
  <c r="T14" i="9"/>
  <c r="S14" i="9"/>
  <c r="R14" i="9"/>
  <c r="R14" i="11" s="1"/>
  <c r="Q14" i="9"/>
  <c r="Q14" i="11" s="1"/>
  <c r="P14" i="9"/>
  <c r="P14" i="11" s="1"/>
  <c r="O14" i="9"/>
  <c r="M14" i="9"/>
  <c r="M14" i="11" s="1"/>
  <c r="L14" i="9"/>
  <c r="L14" i="11" s="1"/>
  <c r="K14" i="9"/>
  <c r="K14" i="11" s="1"/>
  <c r="J14" i="9"/>
  <c r="I14" i="9"/>
  <c r="I14" i="11" s="1"/>
  <c r="H14" i="9"/>
  <c r="H14" i="11" s="1"/>
  <c r="G14" i="9"/>
  <c r="G14" i="11" s="1"/>
  <c r="F14" i="9"/>
  <c r="E14" i="9"/>
  <c r="E14" i="11" s="1"/>
  <c r="D14" i="9"/>
  <c r="D14" i="11" s="1"/>
  <c r="C14" i="9"/>
  <c r="C14" i="11" s="1"/>
  <c r="AP13" i="9"/>
  <c r="AP13" i="11" s="1"/>
  <c r="AO13" i="9"/>
  <c r="AN13" i="9"/>
  <c r="AM13" i="9"/>
  <c r="AL13" i="9"/>
  <c r="AL13" i="11" s="1"/>
  <c r="AK13" i="9"/>
  <c r="AJ13" i="9"/>
  <c r="AI13" i="9"/>
  <c r="AH13" i="9"/>
  <c r="AH13" i="11" s="1"/>
  <c r="AG13" i="9"/>
  <c r="AF13" i="9"/>
  <c r="AE13" i="9"/>
  <c r="AD13" i="9"/>
  <c r="AD13" i="11" s="1"/>
  <c r="AC13" i="9"/>
  <c r="AB13" i="9"/>
  <c r="AA13" i="9"/>
  <c r="Z13" i="9"/>
  <c r="Z13" i="11" s="1"/>
  <c r="Y13" i="9"/>
  <c r="X13" i="9"/>
  <c r="W13" i="9"/>
  <c r="V13" i="9"/>
  <c r="V13" i="11" s="1"/>
  <c r="U13" i="9"/>
  <c r="T13" i="9"/>
  <c r="S13" i="9"/>
  <c r="R13" i="9"/>
  <c r="R13" i="11" s="1"/>
  <c r="Q13" i="9"/>
  <c r="Q13" i="11" s="1"/>
  <c r="P13" i="9"/>
  <c r="P13" i="11" s="1"/>
  <c r="O13" i="9"/>
  <c r="N13" i="9"/>
  <c r="N13" i="11" s="1"/>
  <c r="L13" i="9"/>
  <c r="K13" i="9"/>
  <c r="K13" i="11" s="1"/>
  <c r="J13" i="9"/>
  <c r="I13" i="9"/>
  <c r="I13" i="11" s="1"/>
  <c r="H13" i="9"/>
  <c r="G13" i="9"/>
  <c r="G13" i="11" s="1"/>
  <c r="F13" i="9"/>
  <c r="F13" i="11" s="1"/>
  <c r="E13" i="9"/>
  <c r="E13" i="11" s="1"/>
  <c r="D13" i="9"/>
  <c r="C13" i="9"/>
  <c r="C13" i="11" s="1"/>
  <c r="AP12" i="9"/>
  <c r="AP12" i="11" s="1"/>
  <c r="AO12" i="9"/>
  <c r="AN12" i="9"/>
  <c r="AM12" i="9"/>
  <c r="AL12" i="9"/>
  <c r="AL12" i="11" s="1"/>
  <c r="AK12" i="9"/>
  <c r="AJ12" i="9"/>
  <c r="AI12" i="9"/>
  <c r="AH12" i="9"/>
  <c r="AH12" i="11" s="1"/>
  <c r="AG12" i="9"/>
  <c r="AF12" i="9"/>
  <c r="AE12" i="9"/>
  <c r="AD12" i="9"/>
  <c r="AD12" i="11" s="1"/>
  <c r="AC12" i="9"/>
  <c r="AB12" i="9"/>
  <c r="AA12" i="9"/>
  <c r="Z12" i="9"/>
  <c r="Z12" i="11" s="1"/>
  <c r="Y12" i="9"/>
  <c r="X12" i="9"/>
  <c r="W12" i="9"/>
  <c r="V12" i="9"/>
  <c r="V12" i="11" s="1"/>
  <c r="U12" i="9"/>
  <c r="T12" i="9"/>
  <c r="S12" i="9"/>
  <c r="R12" i="9"/>
  <c r="R12" i="11" s="1"/>
  <c r="Q12" i="9"/>
  <c r="P12" i="9"/>
  <c r="P12" i="11" s="1"/>
  <c r="O12" i="9"/>
  <c r="N12" i="9"/>
  <c r="N12" i="11" s="1"/>
  <c r="M12" i="9"/>
  <c r="K12" i="9"/>
  <c r="K12" i="11" s="1"/>
  <c r="J12" i="9"/>
  <c r="J12" i="11" s="1"/>
  <c r="I12" i="9"/>
  <c r="I12" i="11" s="1"/>
  <c r="H12" i="9"/>
  <c r="G12" i="9"/>
  <c r="G12" i="11" s="1"/>
  <c r="F12" i="9"/>
  <c r="E12" i="9"/>
  <c r="E12" i="11" s="1"/>
  <c r="D12" i="9"/>
  <c r="C12" i="9"/>
  <c r="C12" i="11" s="1"/>
  <c r="AP11" i="9"/>
  <c r="AP11" i="11" s="1"/>
  <c r="AO11" i="9"/>
  <c r="AN11" i="9"/>
  <c r="AM11" i="9"/>
  <c r="AL11" i="9"/>
  <c r="AL11" i="11" s="1"/>
  <c r="AK11" i="9"/>
  <c r="AJ11" i="9"/>
  <c r="AI11" i="9"/>
  <c r="AH11" i="9"/>
  <c r="AH11" i="11" s="1"/>
  <c r="AG11" i="9"/>
  <c r="AF11" i="9"/>
  <c r="AE11" i="9"/>
  <c r="AD11" i="9"/>
  <c r="AD11" i="11" s="1"/>
  <c r="AC11" i="9"/>
  <c r="AB11" i="9"/>
  <c r="AA11" i="9"/>
  <c r="Z11" i="9"/>
  <c r="Z11" i="11" s="1"/>
  <c r="Y11" i="9"/>
  <c r="X11" i="9"/>
  <c r="W11" i="9"/>
  <c r="V11" i="9"/>
  <c r="V11" i="11" s="1"/>
  <c r="U11" i="9"/>
  <c r="T11" i="9"/>
  <c r="S11" i="9"/>
  <c r="R11" i="9"/>
  <c r="R11" i="11" s="1"/>
  <c r="Q11" i="9"/>
  <c r="P11" i="9"/>
  <c r="P11" i="11" s="1"/>
  <c r="O11" i="9"/>
  <c r="O11" i="11" s="1"/>
  <c r="N11" i="9"/>
  <c r="N11" i="11" s="1"/>
  <c r="M11" i="9"/>
  <c r="L11" i="9"/>
  <c r="L11" i="11" s="1"/>
  <c r="J11" i="9"/>
  <c r="I11" i="9"/>
  <c r="I11" i="11" s="1"/>
  <c r="H11" i="9"/>
  <c r="G11" i="9"/>
  <c r="G11" i="11" s="1"/>
  <c r="F11" i="9"/>
  <c r="E11" i="9"/>
  <c r="E11" i="11" s="1"/>
  <c r="D11" i="9"/>
  <c r="C11" i="9"/>
  <c r="C11" i="11" s="1"/>
  <c r="AP10" i="9"/>
  <c r="AP10" i="11" s="1"/>
  <c r="AO10" i="9"/>
  <c r="AN10" i="9"/>
  <c r="AM10" i="9"/>
  <c r="AL10" i="9"/>
  <c r="AL10" i="11" s="1"/>
  <c r="AK10" i="9"/>
  <c r="AJ10" i="9"/>
  <c r="AI10" i="9"/>
  <c r="AH10" i="9"/>
  <c r="AH10" i="11" s="1"/>
  <c r="AG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Q10" i="11" s="1"/>
  <c r="P10" i="9"/>
  <c r="P10" i="11" s="1"/>
  <c r="O10" i="9"/>
  <c r="O10" i="11" s="1"/>
  <c r="N10" i="9"/>
  <c r="M10" i="9"/>
  <c r="M10" i="11" s="1"/>
  <c r="L10" i="9"/>
  <c r="L10" i="11" s="1"/>
  <c r="K10" i="9"/>
  <c r="K10" i="11" s="1"/>
  <c r="I10" i="9"/>
  <c r="H10" i="9"/>
  <c r="H10" i="11" s="1"/>
  <c r="G10" i="9"/>
  <c r="E10" i="9"/>
  <c r="E10" i="11" s="1"/>
  <c r="D10" i="9"/>
  <c r="D10" i="11" s="1"/>
  <c r="C10" i="9"/>
  <c r="C10" i="11" s="1"/>
  <c r="AP9" i="9"/>
  <c r="AP9" i="11" s="1"/>
  <c r="AO9" i="9"/>
  <c r="AN9" i="9"/>
  <c r="AM9" i="9"/>
  <c r="AL9" i="9"/>
  <c r="AL9" i="11" s="1"/>
  <c r="AK9" i="9"/>
  <c r="AJ9" i="9"/>
  <c r="AI9" i="9"/>
  <c r="AH9" i="9"/>
  <c r="AH9" i="11" s="1"/>
  <c r="AG9" i="9"/>
  <c r="AF9" i="9"/>
  <c r="AE9" i="9"/>
  <c r="AD9" i="9"/>
  <c r="AD9" i="11" s="1"/>
  <c r="AC9" i="9"/>
  <c r="AB9" i="9"/>
  <c r="AA9" i="9"/>
  <c r="Z9" i="9"/>
  <c r="Z9" i="11" s="1"/>
  <c r="Y9" i="9"/>
  <c r="X9" i="9"/>
  <c r="W9" i="9"/>
  <c r="V9" i="9"/>
  <c r="V9" i="11" s="1"/>
  <c r="U9" i="9"/>
  <c r="T9" i="9"/>
  <c r="S9" i="9"/>
  <c r="R9" i="9"/>
  <c r="R9" i="11" s="1"/>
  <c r="Q9" i="9"/>
  <c r="Q9" i="11" s="1"/>
  <c r="P9" i="9"/>
  <c r="P9" i="11" s="1"/>
  <c r="O9" i="9"/>
  <c r="N9" i="9"/>
  <c r="N9" i="11" s="1"/>
  <c r="M9" i="9"/>
  <c r="M9" i="11" s="1"/>
  <c r="L9" i="9"/>
  <c r="L9" i="11" s="1"/>
  <c r="K9" i="9"/>
  <c r="J9" i="9"/>
  <c r="J9" i="11" s="1"/>
  <c r="H9" i="9"/>
  <c r="G9" i="9"/>
  <c r="G9" i="11" s="1"/>
  <c r="F9" i="9"/>
  <c r="F9" i="11" s="1"/>
  <c r="E9" i="9"/>
  <c r="E9" i="11" s="1"/>
  <c r="D9" i="9"/>
  <c r="C9" i="9"/>
  <c r="C9" i="11" s="1"/>
  <c r="AP8" i="9"/>
  <c r="AP8" i="11" s="1"/>
  <c r="AO8" i="9"/>
  <c r="AN8" i="9"/>
  <c r="AM8" i="9"/>
  <c r="AL8" i="9"/>
  <c r="AL8" i="11" s="1"/>
  <c r="AK8" i="9"/>
  <c r="AJ8" i="9"/>
  <c r="AI8" i="9"/>
  <c r="AH8" i="9"/>
  <c r="AH8" i="11" s="1"/>
  <c r="AG8" i="9"/>
  <c r="AF8" i="9"/>
  <c r="AE8" i="9"/>
  <c r="AD8" i="9"/>
  <c r="AD8" i="11" s="1"/>
  <c r="AC8" i="9"/>
  <c r="AB8" i="9"/>
  <c r="AA8" i="9"/>
  <c r="Z8" i="9"/>
  <c r="Z8" i="11" s="1"/>
  <c r="Y8" i="9"/>
  <c r="X8" i="9"/>
  <c r="W8" i="9"/>
  <c r="V8" i="9"/>
  <c r="V8" i="11" s="1"/>
  <c r="U8" i="9"/>
  <c r="T8" i="9"/>
  <c r="S8" i="9"/>
  <c r="R8" i="9"/>
  <c r="R8" i="11" s="1"/>
  <c r="Q8" i="9"/>
  <c r="P8" i="9"/>
  <c r="P8" i="11" s="1"/>
  <c r="O8" i="9"/>
  <c r="N8" i="9"/>
  <c r="N8" i="11" s="1"/>
  <c r="M8" i="9"/>
  <c r="L8" i="9"/>
  <c r="L8" i="11" s="1"/>
  <c r="K8" i="9"/>
  <c r="J8" i="9"/>
  <c r="J8" i="11" s="1"/>
  <c r="I8" i="9"/>
  <c r="G8" i="9"/>
  <c r="G8" i="11" s="1"/>
  <c r="F8" i="9"/>
  <c r="E8" i="9"/>
  <c r="E8" i="11" s="1"/>
  <c r="D8" i="9"/>
  <c r="C8" i="9"/>
  <c r="C8" i="11" s="1"/>
  <c r="AP7" i="9"/>
  <c r="AP7" i="11" s="1"/>
  <c r="AO7" i="9"/>
  <c r="AN7" i="9"/>
  <c r="AM7" i="9"/>
  <c r="AL7" i="9"/>
  <c r="AL7" i="11" s="1"/>
  <c r="AK7" i="9"/>
  <c r="AJ7" i="9"/>
  <c r="AI7" i="9"/>
  <c r="AH7" i="9"/>
  <c r="AH7" i="11" s="1"/>
  <c r="AG7" i="9"/>
  <c r="AF7" i="9"/>
  <c r="AE7" i="9"/>
  <c r="AD7" i="9"/>
  <c r="AD7" i="11" s="1"/>
  <c r="AC7" i="9"/>
  <c r="AB7" i="9"/>
  <c r="AA7" i="9"/>
  <c r="Z7" i="9"/>
  <c r="Z7" i="11" s="1"/>
  <c r="Y7" i="9"/>
  <c r="X7" i="9"/>
  <c r="W7" i="9"/>
  <c r="V7" i="9"/>
  <c r="V7" i="11" s="1"/>
  <c r="U7" i="9"/>
  <c r="T7" i="9"/>
  <c r="S7" i="9"/>
  <c r="R7" i="9"/>
  <c r="R7" i="11" s="1"/>
  <c r="Q7" i="9"/>
  <c r="P7" i="9"/>
  <c r="P7" i="11" s="1"/>
  <c r="O7" i="9"/>
  <c r="O7" i="11" s="1"/>
  <c r="N7" i="9"/>
  <c r="N7" i="11" s="1"/>
  <c r="M7" i="9"/>
  <c r="L7" i="9"/>
  <c r="L7" i="11" s="1"/>
  <c r="K7" i="9"/>
  <c r="K7" i="11" s="1"/>
  <c r="J7" i="9"/>
  <c r="J7" i="11" s="1"/>
  <c r="I7" i="9"/>
  <c r="H7" i="9"/>
  <c r="H7" i="11" s="1"/>
  <c r="F7" i="9"/>
  <c r="E7" i="9"/>
  <c r="E7" i="11" s="1"/>
  <c r="D7" i="9"/>
  <c r="C7" i="9"/>
  <c r="C7" i="11" s="1"/>
  <c r="AP6" i="9"/>
  <c r="AP6" i="11" s="1"/>
  <c r="AO6" i="9"/>
  <c r="AN6" i="9"/>
  <c r="AM6" i="9"/>
  <c r="AL6" i="9"/>
  <c r="AL6" i="11" s="1"/>
  <c r="AK6" i="9"/>
  <c r="AJ6" i="9"/>
  <c r="AI6" i="9"/>
  <c r="AH6" i="9"/>
  <c r="AH6" i="11" s="1"/>
  <c r="AG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Q6" i="11" s="1"/>
  <c r="P6" i="9"/>
  <c r="P6" i="11" s="1"/>
  <c r="O6" i="9"/>
  <c r="O6" i="11" s="1"/>
  <c r="N6" i="9"/>
  <c r="M6" i="9"/>
  <c r="M6" i="11" s="1"/>
  <c r="L6" i="9"/>
  <c r="L6" i="11" s="1"/>
  <c r="K6" i="9"/>
  <c r="K6" i="11" s="1"/>
  <c r="I6" i="9"/>
  <c r="H6" i="9"/>
  <c r="H6" i="11" s="1"/>
  <c r="G6" i="9"/>
  <c r="E6" i="9"/>
  <c r="E6" i="11" s="1"/>
  <c r="D6" i="9"/>
  <c r="D6" i="11" s="1"/>
  <c r="C6" i="9"/>
  <c r="C6" i="11" s="1"/>
  <c r="AP5" i="9"/>
  <c r="AP5" i="11" s="1"/>
  <c r="AO5" i="9"/>
  <c r="AN5" i="9"/>
  <c r="AM5" i="9"/>
  <c r="AL5" i="9"/>
  <c r="AL5" i="11" s="1"/>
  <c r="AK5" i="9"/>
  <c r="AJ5" i="9"/>
  <c r="AI5" i="9"/>
  <c r="AH5" i="9"/>
  <c r="AH5" i="11" s="1"/>
  <c r="AG5" i="9"/>
  <c r="AF5" i="9"/>
  <c r="AE5" i="9"/>
  <c r="AD5" i="9"/>
  <c r="AD5" i="11" s="1"/>
  <c r="AC5" i="9"/>
  <c r="AB5" i="9"/>
  <c r="AA5" i="9"/>
  <c r="Z5" i="9"/>
  <c r="Z5" i="11" s="1"/>
  <c r="Y5" i="9"/>
  <c r="X5" i="9"/>
  <c r="W5" i="9"/>
  <c r="V5" i="9"/>
  <c r="V5" i="11" s="1"/>
  <c r="U5" i="9"/>
  <c r="T5" i="9"/>
  <c r="S5" i="9"/>
  <c r="R5" i="9"/>
  <c r="R5" i="11" s="1"/>
  <c r="Q5" i="9"/>
  <c r="Q5" i="11" s="1"/>
  <c r="P5" i="9"/>
  <c r="P5" i="11" s="1"/>
  <c r="O5" i="9"/>
  <c r="N5" i="9"/>
  <c r="N5" i="11" s="1"/>
  <c r="M5" i="9"/>
  <c r="M5" i="11" s="1"/>
  <c r="L5" i="9"/>
  <c r="L5" i="11" s="1"/>
  <c r="K5" i="9"/>
  <c r="J5" i="9"/>
  <c r="J5" i="11" s="1"/>
  <c r="I5" i="9"/>
  <c r="I5" i="11" s="1"/>
  <c r="H5" i="9"/>
  <c r="H5" i="11" s="1"/>
  <c r="G5" i="9"/>
  <c r="F5" i="9"/>
  <c r="F5" i="11" s="1"/>
  <c r="D5" i="9"/>
  <c r="C5" i="9"/>
  <c r="C5" i="11" s="1"/>
  <c r="AP4" i="9"/>
  <c r="AP4" i="11" s="1"/>
  <c r="AO4" i="9"/>
  <c r="AN4" i="9"/>
  <c r="AM4" i="9"/>
  <c r="AL4" i="9"/>
  <c r="AL4" i="11" s="1"/>
  <c r="AK4" i="9"/>
  <c r="AJ4" i="9"/>
  <c r="AI4" i="9"/>
  <c r="AH4" i="9"/>
  <c r="AH4" i="11" s="1"/>
  <c r="AG4" i="9"/>
  <c r="AF4" i="9"/>
  <c r="AE4" i="9"/>
  <c r="AD4" i="9"/>
  <c r="AD4" i="11" s="1"/>
  <c r="AC4" i="9"/>
  <c r="AB4" i="9"/>
  <c r="AA4" i="9"/>
  <c r="Z4" i="9"/>
  <c r="Z4" i="11" s="1"/>
  <c r="Y4" i="9"/>
  <c r="X4" i="9"/>
  <c r="W4" i="9"/>
  <c r="V4" i="9"/>
  <c r="V4" i="11" s="1"/>
  <c r="U4" i="9"/>
  <c r="T4" i="9"/>
  <c r="S4" i="9"/>
  <c r="R4" i="9"/>
  <c r="R4" i="11" s="1"/>
  <c r="Q4" i="9"/>
  <c r="P4" i="9"/>
  <c r="P4" i="11" s="1"/>
  <c r="O4" i="9"/>
  <c r="N4" i="9"/>
  <c r="N4" i="11" s="1"/>
  <c r="M4" i="9"/>
  <c r="L4" i="9"/>
  <c r="L4" i="11" s="1"/>
  <c r="K4" i="9"/>
  <c r="J4" i="9"/>
  <c r="J4" i="11" s="1"/>
  <c r="I4" i="9"/>
  <c r="H4" i="9"/>
  <c r="H4" i="11" s="1"/>
  <c r="G4" i="9"/>
  <c r="F4" i="9"/>
  <c r="F4" i="11" s="1"/>
  <c r="E4" i="9"/>
  <c r="C4" i="9"/>
  <c r="C4" i="11" s="1"/>
  <c r="AP3" i="9"/>
  <c r="AP3" i="11" s="1"/>
  <c r="AO3" i="9"/>
  <c r="AN3" i="9"/>
  <c r="AN3" i="11" s="1"/>
  <c r="AM3" i="9"/>
  <c r="AL3" i="9"/>
  <c r="AL3" i="11" s="1"/>
  <c r="AK3" i="9"/>
  <c r="AJ3" i="9"/>
  <c r="AJ3" i="11" s="1"/>
  <c r="AI3" i="9"/>
  <c r="AH3" i="9"/>
  <c r="AH3" i="11" s="1"/>
  <c r="AG3" i="9"/>
  <c r="AF3" i="9"/>
  <c r="AF3" i="11" s="1"/>
  <c r="AE3" i="9"/>
  <c r="AD3" i="9"/>
  <c r="AD3" i="11" s="1"/>
  <c r="AC3" i="9"/>
  <c r="AB3" i="9"/>
  <c r="AB3" i="11" s="1"/>
  <c r="AA3" i="9"/>
  <c r="Z3" i="9"/>
  <c r="Z3" i="11" s="1"/>
  <c r="Y3" i="9"/>
  <c r="X3" i="9"/>
  <c r="X3" i="11" s="1"/>
  <c r="W3" i="9"/>
  <c r="V3" i="9"/>
  <c r="V3" i="11" s="1"/>
  <c r="U3" i="9"/>
  <c r="T3" i="9"/>
  <c r="T3" i="11" s="1"/>
  <c r="S3" i="9"/>
  <c r="R3" i="9"/>
  <c r="R3" i="11" s="1"/>
  <c r="Q3" i="9"/>
  <c r="P3" i="9"/>
  <c r="P3" i="11" s="1"/>
  <c r="O3" i="9"/>
  <c r="N3" i="9"/>
  <c r="N3" i="11" s="1"/>
  <c r="M3" i="9"/>
  <c r="L3" i="9"/>
  <c r="L3" i="11" s="1"/>
  <c r="K3" i="9"/>
  <c r="J3" i="9"/>
  <c r="J3" i="11" s="1"/>
  <c r="I3" i="9"/>
  <c r="H3" i="9"/>
  <c r="H3" i="11" s="1"/>
  <c r="G3" i="9"/>
  <c r="F3" i="9"/>
  <c r="F3" i="11" s="1"/>
  <c r="E3" i="9"/>
  <c r="D3" i="9"/>
  <c r="D3" i="11" s="1"/>
  <c r="S64" i="2"/>
  <c r="I65" i="2"/>
  <c r="P65" i="2" s="1"/>
  <c r="J65" i="2"/>
  <c r="Q65" i="2" s="1"/>
  <c r="S61" i="2"/>
  <c r="S22" i="2"/>
  <c r="S62" i="2"/>
  <c r="S23" i="2"/>
  <c r="S63" i="2"/>
  <c r="S24" i="2"/>
  <c r="S25" i="2"/>
  <c r="S65" i="2"/>
  <c r="S26" i="2"/>
  <c r="S66" i="2"/>
  <c r="S27" i="2"/>
  <c r="S67" i="2"/>
  <c r="S28" i="2"/>
  <c r="S68" i="2"/>
  <c r="S29" i="2"/>
  <c r="S69" i="2"/>
  <c r="S30" i="2"/>
  <c r="S70" i="2"/>
  <c r="S31" i="2"/>
  <c r="S71" i="2"/>
  <c r="S32" i="2"/>
  <c r="S72" i="2"/>
  <c r="S33" i="2"/>
  <c r="S73" i="2"/>
  <c r="S34" i="2"/>
  <c r="S74" i="2"/>
  <c r="S35" i="2"/>
  <c r="S75" i="2"/>
  <c r="S36" i="2"/>
  <c r="S76" i="2"/>
  <c r="S37" i="2"/>
  <c r="S77" i="2"/>
  <c r="S38" i="2"/>
  <c r="S78" i="2"/>
  <c r="S39" i="2"/>
  <c r="S79" i="2"/>
  <c r="S40" i="2"/>
  <c r="S80" i="2"/>
  <c r="S41" i="2"/>
  <c r="S81" i="2"/>
  <c r="S60" i="2"/>
  <c r="S59" i="2"/>
  <c r="S58" i="2"/>
  <c r="S57" i="2"/>
  <c r="S56" i="2"/>
  <c r="S55" i="2"/>
  <c r="S54" i="2"/>
  <c r="S53" i="2"/>
  <c r="S42" i="2"/>
  <c r="S52" i="2"/>
  <c r="S51" i="2"/>
  <c r="S50" i="2"/>
  <c r="I75" i="2"/>
  <c r="P75" i="2" s="1"/>
  <c r="J75" i="2"/>
  <c r="Q75" i="2" s="1"/>
  <c r="I43" i="2"/>
  <c r="P43" i="2" s="1"/>
  <c r="J43" i="2"/>
  <c r="Q43" i="2" s="1"/>
  <c r="I42" i="2"/>
  <c r="P42" i="2" s="1"/>
  <c r="J42" i="2"/>
  <c r="Q42" i="2" s="1"/>
  <c r="I74" i="2"/>
  <c r="P74" i="2" s="1"/>
  <c r="J74" i="2"/>
  <c r="Q74" i="2" s="1"/>
  <c r="I81" i="2"/>
  <c r="P81" i="2" s="1"/>
  <c r="R81" i="2" s="1"/>
  <c r="J81" i="2"/>
  <c r="Q81" i="2" s="1"/>
  <c r="I80" i="2"/>
  <c r="P80" i="2" s="1"/>
  <c r="J80" i="2"/>
  <c r="Q80" i="2" s="1"/>
  <c r="I79" i="2"/>
  <c r="P79" i="2" s="1"/>
  <c r="R79" i="2" s="1"/>
  <c r="J79" i="2"/>
  <c r="Q79" i="2" s="1"/>
  <c r="I78" i="2"/>
  <c r="P78" i="2" s="1"/>
  <c r="J78" i="2"/>
  <c r="Q78" i="2" s="1"/>
  <c r="I77" i="2"/>
  <c r="P77" i="2" s="1"/>
  <c r="R77" i="2" s="1"/>
  <c r="J77" i="2"/>
  <c r="Q77" i="2" s="1"/>
  <c r="I58" i="2"/>
  <c r="P58" i="2" s="1"/>
  <c r="J58" i="2"/>
  <c r="Q58" i="2" s="1"/>
  <c r="I59" i="2"/>
  <c r="P59" i="2" s="1"/>
  <c r="R59" i="2" s="1"/>
  <c r="J59" i="2"/>
  <c r="Q59" i="2" s="1"/>
  <c r="I57" i="2"/>
  <c r="P57" i="2" s="1"/>
  <c r="J57" i="2"/>
  <c r="Q57" i="2" s="1"/>
  <c r="I56" i="2"/>
  <c r="P56" i="2" s="1"/>
  <c r="R56" i="2" s="1"/>
  <c r="J56" i="2"/>
  <c r="Q56" i="2" s="1"/>
  <c r="I55" i="2"/>
  <c r="P55" i="2" s="1"/>
  <c r="J55" i="2"/>
  <c r="Q55" i="2" s="1"/>
  <c r="I54" i="2"/>
  <c r="P54" i="2" s="1"/>
  <c r="R54" i="2" s="1"/>
  <c r="J54" i="2"/>
  <c r="Q54" i="2" s="1"/>
  <c r="I53" i="2"/>
  <c r="P53" i="2" s="1"/>
  <c r="J53" i="2"/>
  <c r="Q53" i="2" s="1"/>
  <c r="I52" i="2"/>
  <c r="P52" i="2" s="1"/>
  <c r="J52" i="2"/>
  <c r="Q52" i="2" s="1"/>
  <c r="I61" i="2"/>
  <c r="P61" i="2" s="1"/>
  <c r="J61" i="2"/>
  <c r="Q61" i="2" s="1"/>
  <c r="I67" i="2"/>
  <c r="P67" i="2" s="1"/>
  <c r="R67" i="2" s="1"/>
  <c r="J67" i="2"/>
  <c r="Q67" i="2" s="1"/>
  <c r="I68" i="2"/>
  <c r="P68" i="2" s="1"/>
  <c r="J68" i="2"/>
  <c r="Q68" i="2" s="1"/>
  <c r="I62" i="2"/>
  <c r="P62" i="2" s="1"/>
  <c r="R62" i="2" s="1"/>
  <c r="J62" i="2"/>
  <c r="Q62" i="2" s="1"/>
  <c r="I70" i="2"/>
  <c r="P70" i="2" s="1"/>
  <c r="J70" i="2"/>
  <c r="Q70" i="2" s="1"/>
  <c r="I69" i="2"/>
  <c r="P69" i="2" s="1"/>
  <c r="R69" i="2" s="1"/>
  <c r="J69" i="2"/>
  <c r="Q69" i="2" s="1"/>
  <c r="I66" i="2"/>
  <c r="P66" i="2" s="1"/>
  <c r="J66" i="2"/>
  <c r="Q66" i="2" s="1"/>
  <c r="I63" i="2"/>
  <c r="P63" i="2" s="1"/>
  <c r="R63" i="2" s="1"/>
  <c r="J63" i="2"/>
  <c r="Q63" i="2" s="1"/>
  <c r="I64" i="2"/>
  <c r="P64" i="2" s="1"/>
  <c r="J64" i="2"/>
  <c r="Q64" i="2" s="1"/>
  <c r="I60" i="2"/>
  <c r="P60" i="2" s="1"/>
  <c r="J60" i="2"/>
  <c r="Q60" i="2" s="1"/>
  <c r="I46" i="2"/>
  <c r="P46" i="2" s="1"/>
  <c r="J46" i="2"/>
  <c r="Q46" i="2" s="1"/>
  <c r="I44" i="2"/>
  <c r="P44" i="2" s="1"/>
  <c r="J44" i="2"/>
  <c r="Q44" i="2" s="1"/>
  <c r="I45" i="2"/>
  <c r="P45" i="2" s="1"/>
  <c r="J45" i="2"/>
  <c r="Q45" i="2" s="1"/>
  <c r="I71" i="2"/>
  <c r="P71" i="2" s="1"/>
  <c r="R71" i="2" s="1"/>
  <c r="J71" i="2"/>
  <c r="Q71" i="2" s="1"/>
  <c r="I73" i="2"/>
  <c r="P73" i="2" s="1"/>
  <c r="J73" i="2"/>
  <c r="Q73" i="2" s="1"/>
  <c r="I72" i="2"/>
  <c r="P72" i="2" s="1"/>
  <c r="R72" i="2" s="1"/>
  <c r="J72" i="2"/>
  <c r="Q72" i="2" s="1"/>
  <c r="I33" i="2"/>
  <c r="P33" i="2" s="1"/>
  <c r="J33" i="2"/>
  <c r="Q33" i="2" s="1"/>
  <c r="I49" i="2"/>
  <c r="P49" i="2" s="1"/>
  <c r="J49" i="2"/>
  <c r="Q49" i="2" s="1"/>
  <c r="I32" i="2"/>
  <c r="P32" i="2" s="1"/>
  <c r="J32" i="2"/>
  <c r="Q32" i="2" s="1"/>
  <c r="I50" i="2"/>
  <c r="P50" i="2" s="1"/>
  <c r="J50" i="2"/>
  <c r="Q50" i="2" s="1"/>
  <c r="I48" i="2"/>
  <c r="P48" i="2" s="1"/>
  <c r="J48" i="2"/>
  <c r="Q48" i="2" s="1"/>
  <c r="S49" i="2"/>
  <c r="S48" i="2"/>
  <c r="S47" i="2"/>
  <c r="S46" i="2"/>
  <c r="S45" i="2"/>
  <c r="S44" i="2"/>
  <c r="S43" i="2"/>
  <c r="I76" i="2"/>
  <c r="P76" i="2" s="1"/>
  <c r="R76" i="2" s="1"/>
  <c r="J76" i="2"/>
  <c r="Q76" i="2" s="1"/>
  <c r="I51" i="2"/>
  <c r="P51" i="2" s="1"/>
  <c r="J51" i="2"/>
  <c r="Q51" i="2" s="1"/>
  <c r="I47" i="2"/>
  <c r="P47" i="2" s="1"/>
  <c r="R47" i="2" s="1"/>
  <c r="J47" i="2"/>
  <c r="Q47" i="2" s="1"/>
  <c r="R60" i="2" l="1"/>
  <c r="R50" i="2"/>
  <c r="R49" i="2"/>
  <c r="R44" i="2"/>
  <c r="R52" i="2"/>
  <c r="R48" i="2"/>
  <c r="R33" i="2"/>
  <c r="R73" i="2"/>
  <c r="R46" i="2"/>
  <c r="R64" i="2"/>
  <c r="R66" i="2"/>
  <c r="R70" i="2"/>
  <c r="R68" i="2"/>
  <c r="R61" i="2"/>
  <c r="R53" i="2"/>
  <c r="R55" i="2"/>
  <c r="R57" i="2"/>
  <c r="R58" i="2"/>
  <c r="R78" i="2"/>
  <c r="R80" i="2"/>
  <c r="R74" i="2"/>
  <c r="R43" i="2"/>
  <c r="R65" i="2"/>
  <c r="R32" i="2"/>
  <c r="R45" i="2"/>
  <c r="R51" i="2"/>
  <c r="R42" i="2"/>
  <c r="R75" i="2"/>
  <c r="K61" i="2"/>
  <c r="K58" i="2"/>
  <c r="K43" i="2"/>
  <c r="K49" i="2"/>
  <c r="K60" i="2"/>
  <c r="K63" i="2"/>
  <c r="K52" i="2"/>
  <c r="K59" i="2"/>
  <c r="K42" i="2"/>
  <c r="L38" i="10"/>
  <c r="AO29" i="10"/>
  <c r="R32" i="10"/>
  <c r="AN3" i="10"/>
  <c r="D42" i="10"/>
  <c r="F41" i="10"/>
  <c r="H22" i="10"/>
  <c r="K19" i="10"/>
  <c r="N24" i="10"/>
  <c r="P38" i="10"/>
  <c r="R16" i="10"/>
  <c r="S41" i="10"/>
  <c r="AB39" i="10"/>
  <c r="AH35" i="10"/>
  <c r="AG30" i="10"/>
  <c r="AG28" i="10"/>
  <c r="AL14" i="10"/>
  <c r="X3" i="10"/>
  <c r="D34" i="10"/>
  <c r="F33" i="10"/>
  <c r="G15" i="10"/>
  <c r="M29" i="10"/>
  <c r="P22" i="10"/>
  <c r="R40" i="10"/>
  <c r="AO38" i="10"/>
  <c r="V37" i="10"/>
  <c r="X35" i="10"/>
  <c r="AK32" i="10"/>
  <c r="Z19" i="10"/>
  <c r="V12" i="10"/>
  <c r="H3" i="10"/>
  <c r="E32" i="10"/>
  <c r="N8" i="10"/>
  <c r="S42" i="10"/>
  <c r="C11" i="10"/>
  <c r="E12" i="10"/>
  <c r="F21" i="10"/>
  <c r="H38" i="10"/>
  <c r="J40" i="10"/>
  <c r="K39" i="10"/>
  <c r="L22" i="10"/>
  <c r="N40" i="10"/>
  <c r="Q29" i="10"/>
  <c r="AL39" i="10"/>
  <c r="AJ38" i="10"/>
  <c r="AF34" i="10"/>
  <c r="AD17" i="10"/>
  <c r="AH9" i="10"/>
  <c r="AF3" i="10"/>
  <c r="P3" i="10"/>
  <c r="C35" i="10"/>
  <c r="C19" i="10"/>
  <c r="D26" i="10"/>
  <c r="E40" i="10"/>
  <c r="E20" i="10"/>
  <c r="F29" i="10"/>
  <c r="F5" i="10"/>
  <c r="G23" i="10"/>
  <c r="H30" i="10"/>
  <c r="H14" i="10"/>
  <c r="I41" i="10"/>
  <c r="I17" i="10"/>
  <c r="J24" i="10"/>
  <c r="K27" i="10"/>
  <c r="L30" i="10"/>
  <c r="L14" i="10"/>
  <c r="M37" i="10"/>
  <c r="M17" i="10"/>
  <c r="N32" i="10"/>
  <c r="O31" i="10"/>
  <c r="P30" i="10"/>
  <c r="Q37" i="10"/>
  <c r="R24" i="10"/>
  <c r="R8" i="10"/>
  <c r="AI42" i="10"/>
  <c r="AI41" i="10"/>
  <c r="AP39" i="10"/>
  <c r="AL37" i="10"/>
  <c r="Y36" i="10"/>
  <c r="AK34" i="10"/>
  <c r="U34" i="10"/>
  <c r="X33" i="10"/>
  <c r="Z32" i="10"/>
  <c r="AD31" i="10"/>
  <c r="AB30" i="10"/>
  <c r="V28" i="10"/>
  <c r="AG23" i="10"/>
  <c r="AL18" i="10"/>
  <c r="V16" i="10"/>
  <c r="AD13" i="10"/>
  <c r="AL10" i="10"/>
  <c r="Z8" i="10"/>
  <c r="AL5" i="10"/>
  <c r="AB3" i="10"/>
  <c r="L3" i="10"/>
  <c r="C31" i="10"/>
  <c r="C15" i="10"/>
  <c r="D38" i="10"/>
  <c r="D22" i="10"/>
  <c r="E36" i="10"/>
  <c r="E16" i="10"/>
  <c r="F37" i="10"/>
  <c r="F25" i="10"/>
  <c r="G35" i="10"/>
  <c r="G19" i="10"/>
  <c r="H42" i="10"/>
  <c r="H26" i="10"/>
  <c r="H10" i="10"/>
  <c r="I37" i="10"/>
  <c r="I13" i="10"/>
  <c r="J36" i="10"/>
  <c r="J12" i="10"/>
  <c r="J4" i="10"/>
  <c r="K23" i="10"/>
  <c r="L42" i="10"/>
  <c r="L26" i="10"/>
  <c r="M33" i="10"/>
  <c r="N28" i="10"/>
  <c r="N12" i="10"/>
  <c r="O27" i="10"/>
  <c r="P42" i="10"/>
  <c r="P26" i="10"/>
  <c r="P14" i="10"/>
  <c r="Q33" i="10"/>
  <c r="R36" i="10"/>
  <c r="R4" i="10"/>
  <c r="W42" i="10"/>
  <c r="AE41" i="10"/>
  <c r="V39" i="10"/>
  <c r="AD38" i="10"/>
  <c r="AO36" i="10"/>
  <c r="T36" i="10"/>
  <c r="AC35" i="10"/>
  <c r="AH33" i="10"/>
  <c r="AP32" i="10"/>
  <c r="U32" i="10"/>
  <c r="T31" i="10"/>
  <c r="V30" i="10"/>
  <c r="T29" i="10"/>
  <c r="AO27" i="10"/>
  <c r="V27" i="10"/>
  <c r="V25" i="10"/>
  <c r="Y23" i="10"/>
  <c r="AP19" i="10"/>
  <c r="V18" i="10"/>
  <c r="AD15" i="10"/>
  <c r="AL12" i="10"/>
  <c r="AH7" i="10"/>
  <c r="V5" i="10"/>
  <c r="C27" i="10"/>
  <c r="D18" i="10"/>
  <c r="G31" i="10"/>
  <c r="I33" i="10"/>
  <c r="L6" i="10"/>
  <c r="O23" i="10"/>
  <c r="P10" i="10"/>
  <c r="Y38" i="10"/>
  <c r="AG37" i="10"/>
  <c r="AL35" i="10"/>
  <c r="AN31" i="10"/>
  <c r="AJ27" i="10"/>
  <c r="AP6" i="10"/>
  <c r="AD4" i="10"/>
  <c r="AJ3" i="10"/>
  <c r="T3" i="10"/>
  <c r="C4" i="10"/>
  <c r="C23" i="10"/>
  <c r="C7" i="10"/>
  <c r="D30" i="10"/>
  <c r="D10" i="10"/>
  <c r="E28" i="10"/>
  <c r="E8" i="10"/>
  <c r="G27" i="10"/>
  <c r="G11" i="10"/>
  <c r="H34" i="10"/>
  <c r="H18" i="10"/>
  <c r="H6" i="10"/>
  <c r="I21" i="10"/>
  <c r="I5" i="10"/>
  <c r="J28" i="10"/>
  <c r="J8" i="10"/>
  <c r="K31" i="10"/>
  <c r="K15" i="10"/>
  <c r="L34" i="10"/>
  <c r="L18" i="10"/>
  <c r="M41" i="10"/>
  <c r="M25" i="10"/>
  <c r="N36" i="10"/>
  <c r="N20" i="10"/>
  <c r="N4" i="10"/>
  <c r="O19" i="10"/>
  <c r="P34" i="10"/>
  <c r="P18" i="10"/>
  <c r="Q41" i="10"/>
  <c r="R28" i="10"/>
  <c r="R12" i="10"/>
  <c r="AM42" i="10"/>
  <c r="AG39" i="10"/>
  <c r="T38" i="10"/>
  <c r="AB37" i="10"/>
  <c r="AD36" i="10"/>
  <c r="AP34" i="10"/>
  <c r="Z34" i="10"/>
  <c r="AC33" i="10"/>
  <c r="AJ29" i="10"/>
  <c r="AC27" i="10"/>
  <c r="V26" i="10"/>
  <c r="AO23" i="10"/>
  <c r="AL16" i="10"/>
  <c r="V14" i="10"/>
  <c r="AD11" i="10"/>
  <c r="AP8" i="10"/>
  <c r="G10" i="11"/>
  <c r="G10" i="10"/>
  <c r="E3" i="11"/>
  <c r="E3" i="10"/>
  <c r="M3" i="11"/>
  <c r="M3" i="10"/>
  <c r="U3" i="11"/>
  <c r="U3" i="10"/>
  <c r="AC3" i="11"/>
  <c r="AC3" i="10"/>
  <c r="AK3" i="11"/>
  <c r="AK3" i="10"/>
  <c r="AO3" i="11"/>
  <c r="AO3" i="10"/>
  <c r="I4" i="11"/>
  <c r="I4" i="10"/>
  <c r="M4" i="11"/>
  <c r="M4" i="10"/>
  <c r="Q4" i="11"/>
  <c r="Q4" i="10"/>
  <c r="U4" i="11"/>
  <c r="U4" i="10"/>
  <c r="AC4" i="11"/>
  <c r="AC4" i="10"/>
  <c r="AG4" i="11"/>
  <c r="AG4" i="10"/>
  <c r="AK4" i="11"/>
  <c r="AK4" i="10"/>
  <c r="AO4" i="11"/>
  <c r="AO4" i="10"/>
  <c r="D5" i="11"/>
  <c r="D5" i="10"/>
  <c r="U5" i="11"/>
  <c r="U5" i="10"/>
  <c r="Y5" i="11"/>
  <c r="Y5" i="10"/>
  <c r="AC5" i="11"/>
  <c r="AC5" i="10"/>
  <c r="AG5" i="11"/>
  <c r="AG5" i="10"/>
  <c r="AK5" i="11"/>
  <c r="AK5" i="10"/>
  <c r="AO5" i="11"/>
  <c r="AO5" i="10"/>
  <c r="I6" i="11"/>
  <c r="I6" i="10"/>
  <c r="N6" i="11"/>
  <c r="N6" i="10"/>
  <c r="R6" i="11"/>
  <c r="R6" i="10"/>
  <c r="V6" i="11"/>
  <c r="V6" i="10"/>
  <c r="Z6" i="11"/>
  <c r="Z6" i="10"/>
  <c r="AD6" i="11"/>
  <c r="AD6" i="10"/>
  <c r="AI6" i="11"/>
  <c r="AI6" i="10"/>
  <c r="AM6" i="11"/>
  <c r="AM6" i="10"/>
  <c r="F7" i="11"/>
  <c r="F7" i="10"/>
  <c r="S7" i="11"/>
  <c r="S7" i="10"/>
  <c r="W7" i="11"/>
  <c r="W7" i="10"/>
  <c r="AA7" i="11"/>
  <c r="AA7" i="10"/>
  <c r="AE7" i="11"/>
  <c r="AE7" i="10"/>
  <c r="AI7" i="11"/>
  <c r="AI7" i="10"/>
  <c r="AM7" i="11"/>
  <c r="AM7" i="10"/>
  <c r="F8" i="11"/>
  <c r="F8" i="10"/>
  <c r="K8" i="11"/>
  <c r="K8" i="10"/>
  <c r="O8" i="11"/>
  <c r="O8" i="10"/>
  <c r="S8" i="11"/>
  <c r="S8" i="10"/>
  <c r="W8" i="11"/>
  <c r="W8" i="10"/>
  <c r="AA8" i="11"/>
  <c r="AA8" i="10"/>
  <c r="AE8" i="11"/>
  <c r="AE8" i="10"/>
  <c r="AI8" i="11"/>
  <c r="AI8" i="10"/>
  <c r="AM8" i="11"/>
  <c r="AM8" i="10"/>
  <c r="K9" i="11"/>
  <c r="K9" i="10"/>
  <c r="O9" i="11"/>
  <c r="O9" i="10"/>
  <c r="S9" i="11"/>
  <c r="S9" i="10"/>
  <c r="W9" i="11"/>
  <c r="W9" i="10"/>
  <c r="AA9" i="11"/>
  <c r="AA9" i="10"/>
  <c r="AE9" i="11"/>
  <c r="AE9" i="10"/>
  <c r="AI9" i="11"/>
  <c r="AI9" i="10"/>
  <c r="AM9" i="11"/>
  <c r="AM9" i="10"/>
  <c r="T10" i="11"/>
  <c r="T10" i="10"/>
  <c r="X10" i="11"/>
  <c r="X10" i="10"/>
  <c r="AB10" i="11"/>
  <c r="AB10" i="10"/>
  <c r="AG10" i="11"/>
  <c r="AG10" i="10"/>
  <c r="AK10" i="11"/>
  <c r="AK10" i="10"/>
  <c r="AO10" i="11"/>
  <c r="AO10" i="10"/>
  <c r="D11" i="11"/>
  <c r="D11" i="10"/>
  <c r="H11" i="11"/>
  <c r="H11" i="10"/>
  <c r="M11" i="11"/>
  <c r="M11" i="10"/>
  <c r="Q11" i="11"/>
  <c r="Q11" i="10"/>
  <c r="U11" i="11"/>
  <c r="U11" i="10"/>
  <c r="Y11" i="11"/>
  <c r="Y11" i="10"/>
  <c r="AC11" i="11"/>
  <c r="AC11" i="10"/>
  <c r="AG11" i="11"/>
  <c r="AG11" i="10"/>
  <c r="AK11" i="11"/>
  <c r="AK11" i="10"/>
  <c r="AO11" i="11"/>
  <c r="AO11" i="10"/>
  <c r="D12" i="11"/>
  <c r="D12" i="10"/>
  <c r="H12" i="11"/>
  <c r="H12" i="10"/>
  <c r="M12" i="11"/>
  <c r="M12" i="10"/>
  <c r="Q12" i="11"/>
  <c r="Q12" i="10"/>
  <c r="U12" i="11"/>
  <c r="U12" i="10"/>
  <c r="Y12" i="11"/>
  <c r="Y12" i="10"/>
  <c r="AC12" i="11"/>
  <c r="AC12" i="10"/>
  <c r="AG12" i="11"/>
  <c r="AG12" i="10"/>
  <c r="AK12" i="11"/>
  <c r="AK12" i="10"/>
  <c r="AO12" i="11"/>
  <c r="AO12" i="10"/>
  <c r="D13" i="11"/>
  <c r="D13" i="10"/>
  <c r="H13" i="11"/>
  <c r="H13" i="10"/>
  <c r="L13" i="11"/>
  <c r="L13" i="10"/>
  <c r="U13" i="11"/>
  <c r="U13" i="10"/>
  <c r="Y13" i="11"/>
  <c r="Y13" i="10"/>
  <c r="AC13" i="11"/>
  <c r="AC13" i="10"/>
  <c r="AG13" i="11"/>
  <c r="AG13" i="10"/>
  <c r="AK13" i="11"/>
  <c r="AK13" i="10"/>
  <c r="AO13" i="11"/>
  <c r="AO13" i="10"/>
  <c r="D6" i="10"/>
  <c r="F9" i="10"/>
  <c r="K7" i="10"/>
  <c r="M9" i="10"/>
  <c r="N16" i="10"/>
  <c r="O11" i="10"/>
  <c r="P6" i="10"/>
  <c r="Q13" i="10"/>
  <c r="R20" i="10"/>
  <c r="E24" i="10"/>
  <c r="F17" i="10"/>
  <c r="I29" i="10"/>
  <c r="J20" i="10"/>
  <c r="K35" i="10"/>
  <c r="M21" i="10"/>
  <c r="M5" i="10"/>
  <c r="O39" i="10"/>
  <c r="O7" i="10"/>
  <c r="Q25" i="10"/>
  <c r="Q9" i="10"/>
  <c r="AE42" i="10"/>
  <c r="AA41" i="10"/>
  <c r="AM40" i="10"/>
  <c r="I3" i="11"/>
  <c r="I3" i="10"/>
  <c r="Q3" i="11"/>
  <c r="Q3" i="10"/>
  <c r="Y3" i="11"/>
  <c r="Y3" i="10"/>
  <c r="AG3" i="11"/>
  <c r="AG3" i="10"/>
  <c r="E4" i="11"/>
  <c r="E4" i="10"/>
  <c r="Y4" i="11"/>
  <c r="Y4" i="10"/>
  <c r="G3" i="11"/>
  <c r="G3" i="10"/>
  <c r="K3" i="11"/>
  <c r="K3" i="10"/>
  <c r="O3" i="11"/>
  <c r="O3" i="10"/>
  <c r="S3" i="11"/>
  <c r="S3" i="10"/>
  <c r="W3" i="11"/>
  <c r="W3" i="10"/>
  <c r="AA3" i="11"/>
  <c r="AA3" i="10"/>
  <c r="AE3" i="11"/>
  <c r="AE3" i="10"/>
  <c r="AI3" i="11"/>
  <c r="AI3" i="10"/>
  <c r="AM3" i="11"/>
  <c r="AM3" i="10"/>
  <c r="G4" i="11"/>
  <c r="G4" i="10"/>
  <c r="K4" i="11"/>
  <c r="K4" i="10"/>
  <c r="O4" i="11"/>
  <c r="O4" i="10"/>
  <c r="S4" i="11"/>
  <c r="S4" i="10"/>
  <c r="W4" i="11"/>
  <c r="W4" i="10"/>
  <c r="AA4" i="10"/>
  <c r="AA4" i="11"/>
  <c r="AE4" i="11"/>
  <c r="AE4" i="10"/>
  <c r="AI4" i="11"/>
  <c r="AI4" i="10"/>
  <c r="AM4" i="11"/>
  <c r="AM4" i="10"/>
  <c r="G5" i="11"/>
  <c r="G5" i="10"/>
  <c r="K5" i="11"/>
  <c r="K5" i="10"/>
  <c r="O5" i="11"/>
  <c r="O5" i="10"/>
  <c r="S5" i="11"/>
  <c r="S5" i="10"/>
  <c r="W5" i="11"/>
  <c r="W5" i="10"/>
  <c r="AA5" i="11"/>
  <c r="AA5" i="10"/>
  <c r="AE5" i="11"/>
  <c r="AE5" i="10"/>
  <c r="AI5" i="11"/>
  <c r="AI5" i="10"/>
  <c r="AM5" i="11"/>
  <c r="AM5" i="10"/>
  <c r="G6" i="11"/>
  <c r="G6" i="10"/>
  <c r="T6" i="11"/>
  <c r="T6" i="10"/>
  <c r="X6" i="11"/>
  <c r="X6" i="10"/>
  <c r="AB6" i="11"/>
  <c r="AB6" i="10"/>
  <c r="AG6" i="11"/>
  <c r="AG6" i="10"/>
  <c r="AK6" i="11"/>
  <c r="AK6" i="10"/>
  <c r="AO6" i="11"/>
  <c r="AO6" i="10"/>
  <c r="D7" i="11"/>
  <c r="D7" i="10"/>
  <c r="I7" i="11"/>
  <c r="I7" i="10"/>
  <c r="M7" i="11"/>
  <c r="M7" i="10"/>
  <c r="Q7" i="11"/>
  <c r="Q7" i="10"/>
  <c r="U7" i="11"/>
  <c r="U7" i="10"/>
  <c r="Y7" i="11"/>
  <c r="Y7" i="10"/>
  <c r="AC7" i="11"/>
  <c r="AC7" i="10"/>
  <c r="AG7" i="11"/>
  <c r="AG7" i="10"/>
  <c r="AK7" i="11"/>
  <c r="AK7" i="10"/>
  <c r="AO7" i="11"/>
  <c r="AO7" i="10"/>
  <c r="D8" i="11"/>
  <c r="D8" i="10"/>
  <c r="I8" i="11"/>
  <c r="I8" i="10"/>
  <c r="M8" i="11"/>
  <c r="M8" i="10"/>
  <c r="Q8" i="11"/>
  <c r="Q8" i="10"/>
  <c r="U8" i="11"/>
  <c r="U8" i="10"/>
  <c r="Y8" i="11"/>
  <c r="Y8" i="10"/>
  <c r="AC8" i="11"/>
  <c r="AC8" i="10"/>
  <c r="AG8" i="11"/>
  <c r="AG8" i="10"/>
  <c r="AK8" i="11"/>
  <c r="AK8" i="10"/>
  <c r="AO8" i="11"/>
  <c r="AO8" i="10"/>
  <c r="D9" i="11"/>
  <c r="D9" i="10"/>
  <c r="H9" i="11"/>
  <c r="H9" i="10"/>
  <c r="U9" i="11"/>
  <c r="U9" i="10"/>
  <c r="Y9" i="11"/>
  <c r="Y9" i="10"/>
  <c r="AC9" i="11"/>
  <c r="AC9" i="10"/>
  <c r="AG9" i="11"/>
  <c r="AG9" i="10"/>
  <c r="AK9" i="11"/>
  <c r="AK9" i="10"/>
  <c r="AO9" i="11"/>
  <c r="AO9" i="10"/>
  <c r="I10" i="11"/>
  <c r="I10" i="10"/>
  <c r="N10" i="11"/>
  <c r="N10" i="10"/>
  <c r="R10" i="11"/>
  <c r="R10" i="10"/>
  <c r="V10" i="11"/>
  <c r="V10" i="10"/>
  <c r="Z10" i="11"/>
  <c r="Z10" i="10"/>
  <c r="AD10" i="11"/>
  <c r="AD10" i="10"/>
  <c r="AI10" i="11"/>
  <c r="AI10" i="10"/>
  <c r="AM10" i="11"/>
  <c r="AM10" i="10"/>
  <c r="F11" i="11"/>
  <c r="F11" i="10"/>
  <c r="J11" i="11"/>
  <c r="J11" i="10"/>
  <c r="S11" i="11"/>
  <c r="S11" i="10"/>
  <c r="W11" i="11"/>
  <c r="W11" i="10"/>
  <c r="AA11" i="11"/>
  <c r="AA11" i="10"/>
  <c r="AE11" i="11"/>
  <c r="AE11" i="10"/>
  <c r="AI11" i="11"/>
  <c r="AI11" i="10"/>
  <c r="AM11" i="11"/>
  <c r="AM11" i="10"/>
  <c r="F12" i="11"/>
  <c r="F12" i="10"/>
  <c r="O12" i="11"/>
  <c r="O12" i="10"/>
  <c r="S12" i="11"/>
  <c r="S12" i="10"/>
  <c r="W12" i="11"/>
  <c r="W12" i="10"/>
  <c r="AA12" i="11"/>
  <c r="AA12" i="10"/>
  <c r="AE12" i="11"/>
  <c r="AE12" i="10"/>
  <c r="AI12" i="11"/>
  <c r="AI12" i="10"/>
  <c r="AM12" i="11"/>
  <c r="AM12" i="10"/>
  <c r="J13" i="11"/>
  <c r="J13" i="10"/>
  <c r="O13" i="11"/>
  <c r="O13" i="10"/>
  <c r="S13" i="11"/>
  <c r="S13" i="10"/>
  <c r="W13" i="11"/>
  <c r="W13" i="10"/>
  <c r="AA13" i="11"/>
  <c r="AA13" i="10"/>
  <c r="AE13" i="11"/>
  <c r="AE13" i="10"/>
  <c r="AI13" i="11"/>
  <c r="AI13" i="10"/>
  <c r="AM13" i="11"/>
  <c r="AM13" i="10"/>
  <c r="F14" i="11"/>
  <c r="F14" i="10"/>
  <c r="J14" i="11"/>
  <c r="J14" i="10"/>
  <c r="O14" i="11"/>
  <c r="O14" i="10"/>
  <c r="S14" i="11"/>
  <c r="S14" i="10"/>
  <c r="W14" i="11"/>
  <c r="W14" i="10"/>
  <c r="AA14" i="11"/>
  <c r="AA14" i="10"/>
  <c r="AE14" i="11"/>
  <c r="AE14" i="10"/>
  <c r="AI14" i="11"/>
  <c r="AI14" i="10"/>
  <c r="AM14" i="11"/>
  <c r="AM14" i="10"/>
  <c r="F15" i="11"/>
  <c r="F15" i="10"/>
  <c r="J15" i="11"/>
  <c r="J15" i="10"/>
  <c r="N15" i="11"/>
  <c r="N15" i="10"/>
  <c r="S15" i="11"/>
  <c r="S15" i="10"/>
  <c r="W15" i="11"/>
  <c r="W15" i="10"/>
  <c r="AA15" i="11"/>
  <c r="AA15" i="10"/>
  <c r="AE15" i="11"/>
  <c r="AE15" i="10"/>
  <c r="AI15" i="11"/>
  <c r="AI15" i="10"/>
  <c r="AM15" i="11"/>
  <c r="AM15" i="10"/>
  <c r="F16" i="11"/>
  <c r="F16" i="10"/>
  <c r="S16" i="11"/>
  <c r="S16" i="10"/>
  <c r="W16" i="11"/>
  <c r="W16" i="10"/>
  <c r="AA16" i="10"/>
  <c r="AA16" i="11"/>
  <c r="AE16" i="11"/>
  <c r="AE16" i="10"/>
  <c r="AI16" i="11"/>
  <c r="AI16" i="10"/>
  <c r="AM16" i="11"/>
  <c r="AM16" i="10"/>
  <c r="J17" i="11"/>
  <c r="J17" i="10"/>
  <c r="N17" i="11"/>
  <c r="N17" i="10"/>
  <c r="S17" i="11"/>
  <c r="S17" i="10"/>
  <c r="W17" i="11"/>
  <c r="W17" i="10"/>
  <c r="AA17" i="11"/>
  <c r="AA17" i="10"/>
  <c r="AE17" i="11"/>
  <c r="AE17" i="10"/>
  <c r="AI17" i="11"/>
  <c r="AI17" i="10"/>
  <c r="AM17" i="11"/>
  <c r="AM17" i="10"/>
  <c r="F18" i="11"/>
  <c r="F18" i="10"/>
  <c r="J18" i="11"/>
  <c r="J18" i="10"/>
  <c r="N18" i="11"/>
  <c r="N18" i="10"/>
  <c r="S18" i="11"/>
  <c r="S18" i="10"/>
  <c r="W18" i="11"/>
  <c r="W18" i="10"/>
  <c r="AA18" i="11"/>
  <c r="AA18" i="10"/>
  <c r="AE18" i="11"/>
  <c r="AE18" i="10"/>
  <c r="AI18" i="11"/>
  <c r="AI18" i="10"/>
  <c r="AM18" i="11"/>
  <c r="AM18" i="10"/>
  <c r="F19" i="11"/>
  <c r="F19" i="10"/>
  <c r="J19" i="11"/>
  <c r="J19" i="10"/>
  <c r="N19" i="11"/>
  <c r="N19" i="10"/>
  <c r="R19" i="11"/>
  <c r="R19" i="10"/>
  <c r="W19" i="11"/>
  <c r="W19" i="10"/>
  <c r="AA19" i="11"/>
  <c r="AA19" i="10"/>
  <c r="AE19" i="11"/>
  <c r="AE19" i="10"/>
  <c r="AI19" i="11"/>
  <c r="AI19" i="10"/>
  <c r="AM19" i="11"/>
  <c r="AM19" i="10"/>
  <c r="F20" i="11"/>
  <c r="F20" i="10"/>
  <c r="V20" i="11"/>
  <c r="V20" i="10"/>
  <c r="Z20" i="11"/>
  <c r="Z20" i="10"/>
  <c r="AD20" i="11"/>
  <c r="AD20" i="10"/>
  <c r="AH20" i="11"/>
  <c r="AH20" i="10"/>
  <c r="AL20" i="11"/>
  <c r="AL20" i="10"/>
  <c r="AP20" i="11"/>
  <c r="AP20" i="10"/>
  <c r="E21" i="11"/>
  <c r="E21" i="10"/>
  <c r="V21" i="11"/>
  <c r="V21" i="10"/>
  <c r="Z21" i="11"/>
  <c r="Z21" i="10"/>
  <c r="AD21" i="11"/>
  <c r="AD21" i="10"/>
  <c r="AH21" i="11"/>
  <c r="AH21" i="10"/>
  <c r="AL21" i="11"/>
  <c r="AL21" i="10"/>
  <c r="AP21" i="11"/>
  <c r="AP21" i="10"/>
  <c r="E22" i="11"/>
  <c r="E22" i="10"/>
  <c r="I22" i="11"/>
  <c r="I22" i="10"/>
  <c r="M22" i="11"/>
  <c r="M22" i="10"/>
  <c r="Q22" i="11"/>
  <c r="Q22" i="10"/>
  <c r="U22" i="11"/>
  <c r="U22" i="10"/>
  <c r="Z22" i="11"/>
  <c r="Z22" i="10"/>
  <c r="AD22" i="11"/>
  <c r="AD22" i="10"/>
  <c r="AH22" i="11"/>
  <c r="AH22" i="10"/>
  <c r="AL22" i="11"/>
  <c r="AL22" i="10"/>
  <c r="AP22" i="11"/>
  <c r="AP22" i="10"/>
  <c r="E23" i="11"/>
  <c r="E23" i="10"/>
  <c r="I23" i="11"/>
  <c r="I23" i="10"/>
  <c r="M23" i="11"/>
  <c r="M23" i="10"/>
  <c r="Q23" i="11"/>
  <c r="Q23" i="10"/>
  <c r="U23" i="11"/>
  <c r="U23" i="10"/>
  <c r="Z23" i="11"/>
  <c r="Z23" i="10"/>
  <c r="AD23" i="11"/>
  <c r="AD23" i="10"/>
  <c r="AH23" i="11"/>
  <c r="AH23" i="10"/>
  <c r="AL23" i="11"/>
  <c r="AL23" i="10"/>
  <c r="AP23" i="11"/>
  <c r="AP23" i="10"/>
  <c r="I24" i="11"/>
  <c r="I24" i="10"/>
  <c r="M24" i="11"/>
  <c r="M24" i="10"/>
  <c r="Q24" i="11"/>
  <c r="Q24" i="10"/>
  <c r="U24" i="11"/>
  <c r="U24" i="10"/>
  <c r="Z24" i="11"/>
  <c r="Z24" i="10"/>
  <c r="AD24" i="11"/>
  <c r="AD24" i="10"/>
  <c r="AH24" i="11"/>
  <c r="AH24" i="10"/>
  <c r="AL24" i="11"/>
  <c r="AL24" i="10"/>
  <c r="AP24" i="11"/>
  <c r="AP24" i="10"/>
  <c r="E25" i="11"/>
  <c r="E25" i="10"/>
  <c r="U25" i="11"/>
  <c r="U25" i="10"/>
  <c r="Z25" i="11"/>
  <c r="Z25" i="10"/>
  <c r="AD25" i="11"/>
  <c r="AD25" i="10"/>
  <c r="AH25" i="11"/>
  <c r="AH25" i="10"/>
  <c r="AL25" i="11"/>
  <c r="AL25" i="10"/>
  <c r="AP25" i="11"/>
  <c r="AP25" i="10"/>
  <c r="E26" i="11"/>
  <c r="E26" i="10"/>
  <c r="I26" i="11"/>
  <c r="I26" i="10"/>
  <c r="M26" i="11"/>
  <c r="M26" i="10"/>
  <c r="Q26" i="11"/>
  <c r="Q26" i="10"/>
  <c r="U26" i="11"/>
  <c r="U26" i="10"/>
  <c r="Y26" i="11"/>
  <c r="Y26" i="10"/>
  <c r="AD26" i="11"/>
  <c r="AD26" i="10"/>
  <c r="AH26" i="11"/>
  <c r="AH26" i="10"/>
  <c r="AL26" i="11"/>
  <c r="AL26" i="10"/>
  <c r="AP26" i="11"/>
  <c r="AP26" i="10"/>
  <c r="E27" i="11"/>
  <c r="E27" i="10"/>
  <c r="I27" i="11"/>
  <c r="I27" i="10"/>
  <c r="M27" i="11"/>
  <c r="M27" i="10"/>
  <c r="Q27" i="11"/>
  <c r="Q27" i="10"/>
  <c r="U27" i="11"/>
  <c r="U27" i="10"/>
  <c r="Y27" i="11"/>
  <c r="Y27" i="10"/>
  <c r="AD27" i="11"/>
  <c r="AD27" i="10"/>
  <c r="AH27" i="11"/>
  <c r="AH27" i="10"/>
  <c r="AL27" i="11"/>
  <c r="AL27" i="10"/>
  <c r="AP27" i="11"/>
  <c r="AP27" i="10"/>
  <c r="I28" i="11"/>
  <c r="I28" i="10"/>
  <c r="M28" i="11"/>
  <c r="M28" i="10"/>
  <c r="Q28" i="11"/>
  <c r="Q28" i="10"/>
  <c r="U28" i="11"/>
  <c r="U28" i="10"/>
  <c r="Y28" i="11"/>
  <c r="Y28" i="10"/>
  <c r="AD28" i="11"/>
  <c r="AD28" i="10"/>
  <c r="AH28" i="11"/>
  <c r="AH28" i="10"/>
  <c r="AL28" i="11"/>
  <c r="AL28" i="10"/>
  <c r="AP28" i="11"/>
  <c r="AP28" i="10"/>
  <c r="E29" i="11"/>
  <c r="E29" i="10"/>
  <c r="U29" i="11"/>
  <c r="U29" i="10"/>
  <c r="Y29" i="11"/>
  <c r="Y29" i="10"/>
  <c r="AD29" i="11"/>
  <c r="AD29" i="10"/>
  <c r="AH29" i="11"/>
  <c r="AH29" i="10"/>
  <c r="AL29" i="11"/>
  <c r="AL29" i="10"/>
  <c r="AP29" i="11"/>
  <c r="AP29" i="10"/>
  <c r="E30" i="11"/>
  <c r="E30" i="10"/>
  <c r="I30" i="11"/>
  <c r="I30" i="10"/>
  <c r="M30" i="11"/>
  <c r="M30" i="10"/>
  <c r="Q30" i="11"/>
  <c r="Q30" i="10"/>
  <c r="U30" i="11"/>
  <c r="U30" i="10"/>
  <c r="Y30" i="11"/>
  <c r="Y30" i="10"/>
  <c r="AC30" i="11"/>
  <c r="AC30" i="10"/>
  <c r="AH30" i="11"/>
  <c r="AH30" i="10"/>
  <c r="AL30" i="11"/>
  <c r="AL30" i="10"/>
  <c r="AP30" i="11"/>
  <c r="AP30" i="10"/>
  <c r="E31" i="11"/>
  <c r="E31" i="10"/>
  <c r="I31" i="11"/>
  <c r="I31" i="10"/>
  <c r="M31" i="11"/>
  <c r="M31" i="10"/>
  <c r="Q31" i="11"/>
  <c r="Q31" i="10"/>
  <c r="U31" i="11"/>
  <c r="U31" i="10"/>
  <c r="Y31" i="11"/>
  <c r="Y31" i="10"/>
  <c r="AC31" i="11"/>
  <c r="AC31" i="10"/>
  <c r="AH31" i="11"/>
  <c r="AH31" i="10"/>
  <c r="AL31" i="11"/>
  <c r="AL31" i="10"/>
  <c r="AP31" i="11"/>
  <c r="AP31" i="10"/>
  <c r="K32" i="11"/>
  <c r="K32" i="10"/>
  <c r="O32" i="11"/>
  <c r="O32" i="10"/>
  <c r="S32" i="11"/>
  <c r="S32" i="10"/>
  <c r="W32" i="11"/>
  <c r="W32" i="10"/>
  <c r="AA32" i="11"/>
  <c r="AA32" i="10"/>
  <c r="AE32" i="11"/>
  <c r="AE32" i="10"/>
  <c r="AJ32" i="11"/>
  <c r="AJ32" i="10"/>
  <c r="AN32" i="11"/>
  <c r="AN32" i="10"/>
  <c r="C33" i="11"/>
  <c r="C33" i="10"/>
  <c r="G33" i="11"/>
  <c r="G33" i="10"/>
  <c r="K33" i="11"/>
  <c r="K33" i="10"/>
  <c r="O33" i="11"/>
  <c r="O33" i="10"/>
  <c r="S33" i="11"/>
  <c r="S33" i="10"/>
  <c r="W33" i="11"/>
  <c r="W33" i="10"/>
  <c r="AA33" i="11"/>
  <c r="AA33" i="10"/>
  <c r="AE33" i="11"/>
  <c r="AE33" i="10"/>
  <c r="AJ33" i="11"/>
  <c r="AJ33" i="10"/>
  <c r="AN33" i="11"/>
  <c r="AN33" i="10"/>
  <c r="C34" i="11"/>
  <c r="C34" i="10"/>
  <c r="G34" i="11"/>
  <c r="G34" i="10"/>
  <c r="K34" i="11"/>
  <c r="K34" i="10"/>
  <c r="O34" i="11"/>
  <c r="O34" i="10"/>
  <c r="S34" i="11"/>
  <c r="S34" i="10"/>
  <c r="W34" i="10"/>
  <c r="W34" i="11"/>
  <c r="AA34" i="11"/>
  <c r="AA34" i="10"/>
  <c r="AE34" i="10"/>
  <c r="AE34" i="11"/>
  <c r="AJ34" i="11"/>
  <c r="AJ34" i="10"/>
  <c r="AN34" i="11"/>
  <c r="AN34" i="10"/>
  <c r="S35" i="11"/>
  <c r="S35" i="10"/>
  <c r="W35" i="11"/>
  <c r="W35" i="10"/>
  <c r="AA35" i="11"/>
  <c r="AA35" i="10"/>
  <c r="AE35" i="11"/>
  <c r="AE35" i="10"/>
  <c r="AJ35" i="11"/>
  <c r="AJ35" i="10"/>
  <c r="AN35" i="11"/>
  <c r="AN35" i="10"/>
  <c r="C36" i="11"/>
  <c r="C36" i="10"/>
  <c r="G36" i="11"/>
  <c r="G36" i="10"/>
  <c r="K36" i="11"/>
  <c r="K36" i="10"/>
  <c r="O36" i="11"/>
  <c r="O36" i="10"/>
  <c r="S36" i="11"/>
  <c r="S36" i="10"/>
  <c r="W36" i="11"/>
  <c r="W36" i="10"/>
  <c r="AA36" i="11"/>
  <c r="AA36" i="10"/>
  <c r="AE36" i="11"/>
  <c r="AE36" i="10"/>
  <c r="AI36" i="11"/>
  <c r="AI36" i="10"/>
  <c r="AN36" i="11"/>
  <c r="AN36" i="10"/>
  <c r="C37" i="11"/>
  <c r="C37" i="10"/>
  <c r="G37" i="11"/>
  <c r="G37" i="10"/>
  <c r="K37" i="11"/>
  <c r="K37" i="10"/>
  <c r="O37" i="11"/>
  <c r="O37" i="10"/>
  <c r="S37" i="11"/>
  <c r="S37" i="10"/>
  <c r="W37" i="11"/>
  <c r="W37" i="10"/>
  <c r="AA37" i="11"/>
  <c r="AA37" i="10"/>
  <c r="AE37" i="11"/>
  <c r="AE37" i="10"/>
  <c r="AI37" i="11"/>
  <c r="AI37" i="10"/>
  <c r="AN37" i="11"/>
  <c r="AN37" i="10"/>
  <c r="C38" i="11"/>
  <c r="C38" i="10"/>
  <c r="G38" i="11"/>
  <c r="G38" i="10"/>
  <c r="K38" i="11"/>
  <c r="K38" i="10"/>
  <c r="O38" i="11"/>
  <c r="O38" i="10"/>
  <c r="S38" i="11"/>
  <c r="S38" i="10"/>
  <c r="W38" i="11"/>
  <c r="W38" i="10"/>
  <c r="AA38" i="11"/>
  <c r="AA38" i="10"/>
  <c r="AE38" i="11"/>
  <c r="AE38" i="10"/>
  <c r="AI38" i="11"/>
  <c r="AI38" i="10"/>
  <c r="AN38" i="11"/>
  <c r="AN38" i="10"/>
  <c r="S39" i="10"/>
  <c r="S39" i="11"/>
  <c r="W39" i="11"/>
  <c r="W39" i="10"/>
  <c r="AA39" i="10"/>
  <c r="AA39" i="11"/>
  <c r="AE39" i="11"/>
  <c r="AE39" i="10"/>
  <c r="AI39" i="10"/>
  <c r="AI39" i="11"/>
  <c r="AN39" i="11"/>
  <c r="AN39" i="10"/>
  <c r="C40" i="11"/>
  <c r="C40" i="10"/>
  <c r="G40" i="11"/>
  <c r="G40" i="10"/>
  <c r="K40" i="11"/>
  <c r="K40" i="10"/>
  <c r="O40" i="11"/>
  <c r="O40" i="10"/>
  <c r="S40" i="10"/>
  <c r="S40" i="11"/>
  <c r="W40" i="11"/>
  <c r="W40" i="10"/>
  <c r="AA40" i="11"/>
  <c r="AA40" i="10"/>
  <c r="AE40" i="11"/>
  <c r="AE40" i="10"/>
  <c r="C41" i="11"/>
  <c r="C41" i="10"/>
  <c r="G41" i="11"/>
  <c r="G41" i="10"/>
  <c r="K41" i="11"/>
  <c r="K41" i="10"/>
  <c r="O41" i="11"/>
  <c r="O41" i="10"/>
  <c r="C42" i="11"/>
  <c r="C42" i="10"/>
  <c r="G42" i="11"/>
  <c r="G42" i="10"/>
  <c r="K42" i="11"/>
  <c r="K42" i="10"/>
  <c r="O42" i="11"/>
  <c r="O42" i="10"/>
  <c r="C39" i="10"/>
  <c r="D14" i="10"/>
  <c r="F13" i="10"/>
  <c r="G39" i="10"/>
  <c r="I25" i="10"/>
  <c r="J16" i="10"/>
  <c r="L10" i="10"/>
  <c r="O35" i="10"/>
  <c r="Q21" i="10"/>
  <c r="Q5" i="10"/>
  <c r="AA42" i="10"/>
  <c r="AM41" i="10"/>
  <c r="W41" i="10"/>
  <c r="AI40" i="10"/>
  <c r="T4" i="11"/>
  <c r="T4" i="10"/>
  <c r="X4" i="11"/>
  <c r="X4" i="10"/>
  <c r="AB4" i="11"/>
  <c r="AB4" i="10"/>
  <c r="AF4" i="11"/>
  <c r="AF4" i="10"/>
  <c r="AJ4" i="11"/>
  <c r="AJ4" i="10"/>
  <c r="AN4" i="11"/>
  <c r="AN4" i="10"/>
  <c r="T5" i="11"/>
  <c r="T5" i="10"/>
  <c r="X5" i="11"/>
  <c r="X5" i="10"/>
  <c r="AB5" i="11"/>
  <c r="AB5" i="10"/>
  <c r="AF5" i="11"/>
  <c r="AF5" i="10"/>
  <c r="AJ5" i="11"/>
  <c r="AJ5" i="10"/>
  <c r="AN5" i="11"/>
  <c r="AN5" i="10"/>
  <c r="U6" i="11"/>
  <c r="U6" i="10"/>
  <c r="Y6" i="11"/>
  <c r="Y6" i="10"/>
  <c r="AC6" i="11"/>
  <c r="AC6" i="10"/>
  <c r="S10" i="11"/>
  <c r="S10" i="10"/>
  <c r="W10" i="11"/>
  <c r="W10" i="10"/>
  <c r="AA10" i="11"/>
  <c r="AA10" i="10"/>
  <c r="AE10" i="11"/>
  <c r="AE10" i="10"/>
  <c r="AJ10" i="11"/>
  <c r="AJ10" i="10"/>
  <c r="AN10" i="11"/>
  <c r="AN10" i="10"/>
  <c r="T11" i="11"/>
  <c r="T11" i="10"/>
  <c r="X11" i="11"/>
  <c r="X11" i="10"/>
  <c r="AB11" i="11"/>
  <c r="AB11" i="10"/>
  <c r="AF11" i="11"/>
  <c r="AF11" i="10"/>
  <c r="AJ11" i="11"/>
  <c r="AJ11" i="10"/>
  <c r="AN11" i="11"/>
  <c r="AN11" i="10"/>
  <c r="T12" i="11"/>
  <c r="T12" i="10"/>
  <c r="X12" i="11"/>
  <c r="X12" i="10"/>
  <c r="AB12" i="11"/>
  <c r="AB12" i="10"/>
  <c r="AF12" i="11"/>
  <c r="AF12" i="10"/>
  <c r="AJ12" i="11"/>
  <c r="AJ12" i="10"/>
  <c r="AN12" i="11"/>
  <c r="AN12" i="10"/>
  <c r="T13" i="11"/>
  <c r="T13" i="10"/>
  <c r="X13" i="11"/>
  <c r="X13" i="10"/>
  <c r="AB13" i="11"/>
  <c r="AB13" i="10"/>
  <c r="AF13" i="11"/>
  <c r="AF13" i="10"/>
  <c r="AJ13" i="11"/>
  <c r="AJ13" i="10"/>
  <c r="AN13" i="11"/>
  <c r="AN13" i="10"/>
  <c r="T14" i="11"/>
  <c r="T14" i="10"/>
  <c r="X14" i="11"/>
  <c r="X14" i="10"/>
  <c r="AB14" i="11"/>
  <c r="AB14" i="10"/>
  <c r="AF14" i="11"/>
  <c r="AF14" i="10"/>
  <c r="AJ14" i="11"/>
  <c r="AJ14" i="10"/>
  <c r="AN14" i="11"/>
  <c r="AN14" i="10"/>
  <c r="T15" i="11"/>
  <c r="T15" i="10"/>
  <c r="X15" i="11"/>
  <c r="X15" i="10"/>
  <c r="AB15" i="11"/>
  <c r="AB15" i="10"/>
  <c r="AF15" i="11"/>
  <c r="AF15" i="10"/>
  <c r="AJ15" i="11"/>
  <c r="AJ15" i="10"/>
  <c r="AN15" i="11"/>
  <c r="AN15" i="10"/>
  <c r="T16" i="11"/>
  <c r="T16" i="10"/>
  <c r="X16" i="11"/>
  <c r="X16" i="10"/>
  <c r="AB16" i="11"/>
  <c r="AB16" i="10"/>
  <c r="AF16" i="11"/>
  <c r="AF16" i="10"/>
  <c r="AJ16" i="11"/>
  <c r="AJ16" i="10"/>
  <c r="AN16" i="11"/>
  <c r="AN16" i="10"/>
  <c r="T17" i="11"/>
  <c r="T17" i="10"/>
  <c r="X17" i="11"/>
  <c r="X17" i="10"/>
  <c r="AB17" i="11"/>
  <c r="AB17" i="10"/>
  <c r="AF17" i="11"/>
  <c r="AF17" i="10"/>
  <c r="AJ17" i="11"/>
  <c r="AJ17" i="10"/>
  <c r="AN17" i="11"/>
  <c r="AN17" i="10"/>
  <c r="T18" i="11"/>
  <c r="T18" i="10"/>
  <c r="X18" i="11"/>
  <c r="X18" i="10"/>
  <c r="AB18" i="11"/>
  <c r="AB18" i="10"/>
  <c r="AF18" i="11"/>
  <c r="AF18" i="10"/>
  <c r="AJ18" i="11"/>
  <c r="AJ18" i="10"/>
  <c r="AN18" i="11"/>
  <c r="AN18" i="10"/>
  <c r="T19" i="11"/>
  <c r="T19" i="10"/>
  <c r="X19" i="11"/>
  <c r="X19" i="10"/>
  <c r="AB19" i="11"/>
  <c r="AB19" i="10"/>
  <c r="AF19" i="11"/>
  <c r="AF19" i="10"/>
  <c r="AJ19" i="11"/>
  <c r="AJ19" i="10"/>
  <c r="AN19" i="11"/>
  <c r="AN19" i="10"/>
  <c r="S20" i="11"/>
  <c r="S20" i="10"/>
  <c r="W20" i="11"/>
  <c r="W20" i="10"/>
  <c r="AA20" i="11"/>
  <c r="AA20" i="10"/>
  <c r="AE20" i="11"/>
  <c r="AE20" i="10"/>
  <c r="AI20" i="11"/>
  <c r="AI20" i="10"/>
  <c r="AM20" i="11"/>
  <c r="AM20" i="10"/>
  <c r="W21" i="11"/>
  <c r="W21" i="10"/>
  <c r="AA21" i="11"/>
  <c r="AA21" i="10"/>
  <c r="AE21" i="11"/>
  <c r="AE21" i="10"/>
  <c r="AI21" i="11"/>
  <c r="AI21" i="10"/>
  <c r="AM21" i="11"/>
  <c r="AM21" i="10"/>
  <c r="W22" i="11"/>
  <c r="W22" i="10"/>
  <c r="AA22" i="11"/>
  <c r="AA22" i="10"/>
  <c r="AE22" i="11"/>
  <c r="AE22" i="10"/>
  <c r="AI22" i="11"/>
  <c r="AI22" i="10"/>
  <c r="AM22" i="11"/>
  <c r="AM22" i="10"/>
  <c r="AA23" i="11"/>
  <c r="AA23" i="10"/>
  <c r="AE23" i="11"/>
  <c r="AE23" i="10"/>
  <c r="AI23" i="11"/>
  <c r="AI23" i="10"/>
  <c r="AM23" i="11"/>
  <c r="AM23" i="10"/>
  <c r="AA24" i="11"/>
  <c r="AA24" i="10"/>
  <c r="AE24" i="11"/>
  <c r="AE24" i="10"/>
  <c r="AI24" i="11"/>
  <c r="AI24" i="10"/>
  <c r="AM24" i="11"/>
  <c r="AM24" i="10"/>
  <c r="AA25" i="11"/>
  <c r="AA25" i="10"/>
  <c r="AE25" i="11"/>
  <c r="AE25" i="10"/>
  <c r="AI25" i="11"/>
  <c r="AI25" i="10"/>
  <c r="AM25" i="10"/>
  <c r="AM25" i="11"/>
  <c r="AA26" i="11"/>
  <c r="AA26" i="10"/>
  <c r="AE26" i="11"/>
  <c r="AE26" i="10"/>
  <c r="AI26" i="11"/>
  <c r="AI26" i="10"/>
  <c r="AM26" i="10"/>
  <c r="AM26" i="11"/>
  <c r="AE27" i="11"/>
  <c r="AE27" i="10"/>
  <c r="AI27" i="11"/>
  <c r="AI27" i="10"/>
  <c r="AM27" i="11"/>
  <c r="AM27" i="10"/>
  <c r="AE28" i="11"/>
  <c r="AE28" i="10"/>
  <c r="AI28" i="11"/>
  <c r="AI28" i="10"/>
  <c r="AM28" i="11"/>
  <c r="AM28" i="10"/>
  <c r="AE29" i="11"/>
  <c r="AE29" i="10"/>
  <c r="AI29" i="11"/>
  <c r="AI29" i="10"/>
  <c r="AM29" i="11"/>
  <c r="AM29" i="10"/>
  <c r="AE30" i="11"/>
  <c r="AE30" i="10"/>
  <c r="AI30" i="11"/>
  <c r="AI30" i="10"/>
  <c r="AM30" i="11"/>
  <c r="AM30" i="10"/>
  <c r="AI31" i="11"/>
  <c r="AI31" i="10"/>
  <c r="AM31" i="11"/>
  <c r="AM31" i="10"/>
  <c r="D3" i="10"/>
  <c r="C30" i="10"/>
  <c r="C26" i="10"/>
  <c r="C22" i="10"/>
  <c r="C18" i="10"/>
  <c r="C14" i="10"/>
  <c r="C10" i="10"/>
  <c r="C6" i="10"/>
  <c r="D41" i="10"/>
  <c r="D37" i="10"/>
  <c r="D33" i="10"/>
  <c r="D29" i="10"/>
  <c r="D25" i="10"/>
  <c r="D21" i="10"/>
  <c r="D17" i="10"/>
  <c r="E6" i="10"/>
  <c r="E39" i="10"/>
  <c r="E35" i="10"/>
  <c r="E19" i="10"/>
  <c r="E15" i="10"/>
  <c r="E11" i="10"/>
  <c r="E7" i="10"/>
  <c r="F40" i="10"/>
  <c r="F36" i="10"/>
  <c r="F28" i="10"/>
  <c r="F24" i="10"/>
  <c r="G30" i="10"/>
  <c r="G26" i="10"/>
  <c r="G22" i="10"/>
  <c r="G18" i="10"/>
  <c r="G14" i="10"/>
  <c r="H41" i="10"/>
  <c r="H37" i="10"/>
  <c r="H33" i="10"/>
  <c r="H29" i="10"/>
  <c r="H25" i="10"/>
  <c r="H21" i="10"/>
  <c r="H17" i="10"/>
  <c r="H5" i="10"/>
  <c r="I40" i="10"/>
  <c r="I36" i="10"/>
  <c r="I32" i="10"/>
  <c r="I20" i="10"/>
  <c r="I16" i="10"/>
  <c r="I12" i="10"/>
  <c r="J39" i="10"/>
  <c r="J35" i="10"/>
  <c r="J31" i="10"/>
  <c r="J27" i="10"/>
  <c r="J23" i="10"/>
  <c r="J7" i="10"/>
  <c r="K30" i="10"/>
  <c r="K26" i="10"/>
  <c r="K22" i="10"/>
  <c r="K18" i="10"/>
  <c r="K14" i="10"/>
  <c r="K10" i="10"/>
  <c r="K6" i="10"/>
  <c r="L41" i="10"/>
  <c r="L37" i="10"/>
  <c r="L33" i="10"/>
  <c r="L29" i="10"/>
  <c r="L25" i="10"/>
  <c r="L21" i="10"/>
  <c r="L17" i="10"/>
  <c r="L9" i="10"/>
  <c r="L5" i="10"/>
  <c r="M40" i="10"/>
  <c r="M36" i="10"/>
  <c r="M32" i="10"/>
  <c r="M20" i="10"/>
  <c r="M16" i="10"/>
  <c r="N39" i="10"/>
  <c r="N35" i="10"/>
  <c r="N31" i="10"/>
  <c r="N27" i="10"/>
  <c r="N23" i="10"/>
  <c r="N11" i="10"/>
  <c r="N7" i="10"/>
  <c r="O30" i="10"/>
  <c r="O26" i="10"/>
  <c r="O22" i="10"/>
  <c r="O18" i="10"/>
  <c r="O10" i="10"/>
  <c r="O6" i="10"/>
  <c r="P41" i="10"/>
  <c r="P37" i="10"/>
  <c r="P33" i="10"/>
  <c r="P29" i="10"/>
  <c r="P25" i="10"/>
  <c r="P21" i="10"/>
  <c r="P17" i="10"/>
  <c r="P13" i="10"/>
  <c r="P9" i="10"/>
  <c r="P5" i="10"/>
  <c r="Q40" i="10"/>
  <c r="Q36" i="10"/>
  <c r="Q32" i="10"/>
  <c r="Q20" i="10"/>
  <c r="Q16" i="10"/>
  <c r="R39" i="10"/>
  <c r="R35" i="10"/>
  <c r="R31" i="10"/>
  <c r="R27" i="10"/>
  <c r="R23" i="10"/>
  <c r="R15" i="10"/>
  <c r="R11" i="10"/>
  <c r="R7" i="10"/>
  <c r="AL42" i="10"/>
  <c r="AH42" i="10"/>
  <c r="AD42" i="10"/>
  <c r="Z42" i="10"/>
  <c r="V42" i="10"/>
  <c r="AP41" i="10"/>
  <c r="AL41" i="10"/>
  <c r="AH41" i="10"/>
  <c r="AD41" i="10"/>
  <c r="Z41" i="10"/>
  <c r="V41" i="10"/>
  <c r="AP40" i="10"/>
  <c r="AL40" i="10"/>
  <c r="AH40" i="10"/>
  <c r="AD40" i="10"/>
  <c r="Z40" i="10"/>
  <c r="V40" i="10"/>
  <c r="AO39" i="10"/>
  <c r="AK39" i="10"/>
  <c r="AF39" i="10"/>
  <c r="Z39" i="10"/>
  <c r="U39" i="10"/>
  <c r="AH38" i="10"/>
  <c r="AC38" i="10"/>
  <c r="X38" i="10"/>
  <c r="AP37" i="10"/>
  <c r="AF37" i="10"/>
  <c r="Z37" i="10"/>
  <c r="U37" i="10"/>
  <c r="AH36" i="10"/>
  <c r="AC36" i="10"/>
  <c r="X36" i="10"/>
  <c r="AP35" i="10"/>
  <c r="AK35" i="10"/>
  <c r="AG35" i="10"/>
  <c r="AB35" i="10"/>
  <c r="V35" i="10"/>
  <c r="AO34" i="10"/>
  <c r="AD34" i="10"/>
  <c r="Y34" i="10"/>
  <c r="T34" i="10"/>
  <c r="AL33" i="10"/>
  <c r="AB33" i="10"/>
  <c r="V33" i="10"/>
  <c r="AO32" i="10"/>
  <c r="AD32" i="10"/>
  <c r="Y32" i="10"/>
  <c r="T32" i="10"/>
  <c r="AG31" i="10"/>
  <c r="X31" i="10"/>
  <c r="AK30" i="10"/>
  <c r="AF30" i="10"/>
  <c r="Z30" i="10"/>
  <c r="AN29" i="10"/>
  <c r="X29" i="10"/>
  <c r="AK28" i="10"/>
  <c r="AF28" i="10"/>
  <c r="Z28" i="10"/>
  <c r="AN27" i="10"/>
  <c r="AK26" i="10"/>
  <c r="AC26" i="10"/>
  <c r="AK25" i="10"/>
  <c r="AC25" i="10"/>
  <c r="AK24" i="10"/>
  <c r="AC24" i="10"/>
  <c r="V24" i="10"/>
  <c r="AO22" i="10"/>
  <c r="AL19" i="10"/>
  <c r="V19" i="10"/>
  <c r="AH18" i="10"/>
  <c r="AP17" i="10"/>
  <c r="Z17" i="10"/>
  <c r="AH16" i="10"/>
  <c r="AP15" i="10"/>
  <c r="Z15" i="10"/>
  <c r="AH14" i="10"/>
  <c r="AP13" i="10"/>
  <c r="Z13" i="10"/>
  <c r="AH12" i="10"/>
  <c r="AP11" i="10"/>
  <c r="Z11" i="10"/>
  <c r="AH10" i="10"/>
  <c r="AD9" i="10"/>
  <c r="AL8" i="10"/>
  <c r="V8" i="10"/>
  <c r="AD7" i="10"/>
  <c r="AL6" i="10"/>
  <c r="AH5" i="10"/>
  <c r="AP4" i="10"/>
  <c r="Z4" i="10"/>
  <c r="AP3" i="10"/>
  <c r="AL3" i="10"/>
  <c r="AH3" i="10"/>
  <c r="AD3" i="10"/>
  <c r="Z3" i="10"/>
  <c r="V3" i="10"/>
  <c r="R3" i="10"/>
  <c r="N3" i="10"/>
  <c r="J3" i="10"/>
  <c r="F3" i="10"/>
  <c r="C29" i="10"/>
  <c r="C25" i="10"/>
  <c r="C21" i="10"/>
  <c r="C17" i="10"/>
  <c r="C13" i="10"/>
  <c r="C9" i="10"/>
  <c r="C5" i="10"/>
  <c r="D40" i="10"/>
  <c r="D36" i="10"/>
  <c r="D32" i="10"/>
  <c r="D28" i="10"/>
  <c r="D24" i="10"/>
  <c r="D20" i="10"/>
  <c r="D16" i="10"/>
  <c r="E42" i="10"/>
  <c r="E38" i="10"/>
  <c r="E34" i="10"/>
  <c r="E18" i="10"/>
  <c r="E14" i="10"/>
  <c r="E10" i="10"/>
  <c r="F39" i="10"/>
  <c r="F35" i="10"/>
  <c r="F31" i="10"/>
  <c r="F27" i="10"/>
  <c r="F23" i="10"/>
  <c r="G29" i="10"/>
  <c r="G25" i="10"/>
  <c r="G21" i="10"/>
  <c r="G17" i="10"/>
  <c r="G13" i="10"/>
  <c r="G9" i="10"/>
  <c r="H40" i="10"/>
  <c r="H36" i="10"/>
  <c r="H32" i="10"/>
  <c r="H28" i="10"/>
  <c r="H24" i="10"/>
  <c r="H20" i="10"/>
  <c r="H16" i="10"/>
  <c r="H4" i="10"/>
  <c r="I39" i="10"/>
  <c r="I35" i="10"/>
  <c r="I19" i="10"/>
  <c r="I15" i="10"/>
  <c r="I11" i="10"/>
  <c r="J42" i="10"/>
  <c r="J38" i="10"/>
  <c r="J34" i="10"/>
  <c r="J30" i="10"/>
  <c r="J26" i="10"/>
  <c r="J22" i="10"/>
  <c r="K29" i="10"/>
  <c r="K25" i="10"/>
  <c r="K21" i="10"/>
  <c r="K17" i="10"/>
  <c r="K13" i="10"/>
  <c r="L40" i="10"/>
  <c r="L36" i="10"/>
  <c r="L32" i="10"/>
  <c r="L28" i="10"/>
  <c r="L24" i="10"/>
  <c r="L20" i="10"/>
  <c r="L16" i="10"/>
  <c r="L8" i="10"/>
  <c r="L4" i="10"/>
  <c r="M39" i="10"/>
  <c r="M35" i="10"/>
  <c r="M19" i="10"/>
  <c r="M15" i="10"/>
  <c r="N42" i="10"/>
  <c r="N38" i="10"/>
  <c r="N34" i="10"/>
  <c r="N30" i="10"/>
  <c r="N26" i="10"/>
  <c r="N22" i="10"/>
  <c r="O29" i="10"/>
  <c r="O25" i="10"/>
  <c r="O21" i="10"/>
  <c r="O17" i="10"/>
  <c r="P40" i="10"/>
  <c r="P36" i="10"/>
  <c r="P32" i="10"/>
  <c r="P28" i="10"/>
  <c r="P24" i="10"/>
  <c r="P20" i="10"/>
  <c r="P12" i="10"/>
  <c r="P8" i="10"/>
  <c r="P4" i="10"/>
  <c r="Q39" i="10"/>
  <c r="Q35" i="10"/>
  <c r="Q19" i="10"/>
  <c r="Q15" i="10"/>
  <c r="R42" i="10"/>
  <c r="R38" i="10"/>
  <c r="R34" i="10"/>
  <c r="R30" i="10"/>
  <c r="R26" i="10"/>
  <c r="R22" i="10"/>
  <c r="R14" i="10"/>
  <c r="AO42" i="10"/>
  <c r="AK42" i="10"/>
  <c r="AG42" i="10"/>
  <c r="AC42" i="10"/>
  <c r="Y42" i="10"/>
  <c r="U42" i="10"/>
  <c r="AK41" i="10"/>
  <c r="AG41" i="10"/>
  <c r="AC41" i="10"/>
  <c r="Y41" i="10"/>
  <c r="U41" i="10"/>
  <c r="AO40" i="10"/>
  <c r="AK40" i="10"/>
  <c r="AG40" i="10"/>
  <c r="AC40" i="10"/>
  <c r="Y40" i="10"/>
  <c r="U40" i="10"/>
  <c r="AJ39" i="10"/>
  <c r="AD39" i="10"/>
  <c r="Y39" i="10"/>
  <c r="T39" i="10"/>
  <c r="AG38" i="10"/>
  <c r="AB38" i="10"/>
  <c r="V38" i="10"/>
  <c r="AO37" i="10"/>
  <c r="AJ37" i="10"/>
  <c r="AD37" i="10"/>
  <c r="Y37" i="10"/>
  <c r="T37" i="10"/>
  <c r="AL36" i="10"/>
  <c r="AG36" i="10"/>
  <c r="AB36" i="10"/>
  <c r="V36" i="10"/>
  <c r="AO35" i="10"/>
  <c r="AF35" i="10"/>
  <c r="Z35" i="10"/>
  <c r="U35" i="10"/>
  <c r="AC34" i="10"/>
  <c r="X34" i="10"/>
  <c r="AP33" i="10"/>
  <c r="AK33" i="10"/>
  <c r="AF33" i="10"/>
  <c r="Z33" i="10"/>
  <c r="U33" i="10"/>
  <c r="AH32" i="10"/>
  <c r="AC32" i="10"/>
  <c r="X32" i="10"/>
  <c r="AK31" i="10"/>
  <c r="AF31" i="10"/>
  <c r="AB31" i="10"/>
  <c r="V31" i="10"/>
  <c r="AO30" i="10"/>
  <c r="AJ30" i="10"/>
  <c r="T30" i="10"/>
  <c r="AG29" i="10"/>
  <c r="AB29" i="10"/>
  <c r="V29" i="10"/>
  <c r="AO28" i="10"/>
  <c r="AJ28" i="10"/>
  <c r="T28" i="10"/>
  <c r="AG27" i="10"/>
  <c r="Z27" i="10"/>
  <c r="AK23" i="10"/>
  <c r="AC23" i="10"/>
  <c r="V23" i="10"/>
  <c r="AH19" i="10"/>
  <c r="AD18" i="10"/>
  <c r="AL17" i="10"/>
  <c r="V17" i="10"/>
  <c r="AD16" i="10"/>
  <c r="AL15" i="10"/>
  <c r="V15" i="10"/>
  <c r="AD14" i="10"/>
  <c r="AL13" i="10"/>
  <c r="V13" i="10"/>
  <c r="AD12" i="10"/>
  <c r="AL11" i="10"/>
  <c r="V11" i="10"/>
  <c r="AP9" i="10"/>
  <c r="Z9" i="10"/>
  <c r="AH8" i="10"/>
  <c r="AP7" i="10"/>
  <c r="Z7" i="10"/>
  <c r="AH6" i="10"/>
  <c r="AD5" i="10"/>
  <c r="AL4" i="10"/>
  <c r="V4" i="10"/>
  <c r="U14" i="11"/>
  <c r="U14" i="10"/>
  <c r="Y14" i="11"/>
  <c r="Y14" i="10"/>
  <c r="AC14" i="11"/>
  <c r="AC14" i="10"/>
  <c r="AG14" i="11"/>
  <c r="AG14" i="10"/>
  <c r="AK14" i="11"/>
  <c r="AK14" i="10"/>
  <c r="AO14" i="11"/>
  <c r="AO14" i="10"/>
  <c r="U15" i="11"/>
  <c r="U15" i="10"/>
  <c r="Y15" i="11"/>
  <c r="Y15" i="10"/>
  <c r="AC15" i="11"/>
  <c r="AC15" i="10"/>
  <c r="AG15" i="11"/>
  <c r="AG15" i="10"/>
  <c r="AK15" i="11"/>
  <c r="AK15" i="10"/>
  <c r="AO15" i="11"/>
  <c r="AO15" i="10"/>
  <c r="U16" i="11"/>
  <c r="U16" i="10"/>
  <c r="Y16" i="11"/>
  <c r="Y16" i="10"/>
  <c r="AC16" i="11"/>
  <c r="AC16" i="10"/>
  <c r="AG16" i="11"/>
  <c r="AG16" i="10"/>
  <c r="AK16" i="11"/>
  <c r="AK16" i="10"/>
  <c r="AO16" i="11"/>
  <c r="AO16" i="10"/>
  <c r="U17" i="11"/>
  <c r="U17" i="10"/>
  <c r="Y17" i="11"/>
  <c r="Y17" i="10"/>
  <c r="AC17" i="11"/>
  <c r="AC17" i="10"/>
  <c r="AG17" i="11"/>
  <c r="AG17" i="10"/>
  <c r="AK17" i="11"/>
  <c r="AK17" i="10"/>
  <c r="AO17" i="11"/>
  <c r="AO17" i="10"/>
  <c r="U18" i="11"/>
  <c r="U18" i="10"/>
  <c r="Y18" i="11"/>
  <c r="Y18" i="10"/>
  <c r="AC18" i="11"/>
  <c r="AC18" i="10"/>
  <c r="AG18" i="11"/>
  <c r="AG18" i="10"/>
  <c r="AK18" i="11"/>
  <c r="AK18" i="10"/>
  <c r="AO18" i="11"/>
  <c r="AO18" i="10"/>
  <c r="U19" i="11"/>
  <c r="U19" i="10"/>
  <c r="Y19" i="11"/>
  <c r="Y19" i="10"/>
  <c r="AC19" i="11"/>
  <c r="AC19" i="10"/>
  <c r="AG19" i="11"/>
  <c r="AG19" i="10"/>
  <c r="AK19" i="11"/>
  <c r="AK19" i="10"/>
  <c r="AO19" i="11"/>
  <c r="AO19" i="10"/>
  <c r="T20" i="11"/>
  <c r="T20" i="10"/>
  <c r="X20" i="11"/>
  <c r="X20" i="10"/>
  <c r="AB20" i="11"/>
  <c r="AB20" i="10"/>
  <c r="AF20" i="11"/>
  <c r="AF20" i="10"/>
  <c r="AJ20" i="11"/>
  <c r="AJ20" i="10"/>
  <c r="AN20" i="11"/>
  <c r="AN20" i="10"/>
  <c r="S21" i="10"/>
  <c r="S21" i="11"/>
  <c r="X21" i="11"/>
  <c r="X21" i="10"/>
  <c r="AB21" i="11"/>
  <c r="AB21" i="10"/>
  <c r="AF21" i="11"/>
  <c r="AF21" i="10"/>
  <c r="AJ21" i="11"/>
  <c r="AJ21" i="10"/>
  <c r="AN21" i="11"/>
  <c r="AN21" i="10"/>
  <c r="S22" i="11"/>
  <c r="S22" i="10"/>
  <c r="X22" i="11"/>
  <c r="X22" i="10"/>
  <c r="AB22" i="11"/>
  <c r="AB22" i="10"/>
  <c r="AF22" i="11"/>
  <c r="AF22" i="10"/>
  <c r="AJ22" i="11"/>
  <c r="AJ22" i="10"/>
  <c r="AN22" i="11"/>
  <c r="AN22" i="10"/>
  <c r="S23" i="11"/>
  <c r="S23" i="10"/>
  <c r="X23" i="11"/>
  <c r="X23" i="10"/>
  <c r="AB23" i="11"/>
  <c r="AB23" i="10"/>
  <c r="AF23" i="11"/>
  <c r="AF23" i="10"/>
  <c r="AJ23" i="11"/>
  <c r="AJ23" i="10"/>
  <c r="AN23" i="11"/>
  <c r="AN23" i="10"/>
  <c r="S24" i="11"/>
  <c r="S24" i="10"/>
  <c r="W24" i="11"/>
  <c r="W24" i="10"/>
  <c r="AB24" i="11"/>
  <c r="AB24" i="10"/>
  <c r="AF24" i="11"/>
  <c r="AF24" i="10"/>
  <c r="AJ24" i="11"/>
  <c r="AJ24" i="10"/>
  <c r="AN24" i="11"/>
  <c r="AN24" i="10"/>
  <c r="S25" i="11"/>
  <c r="S25" i="10"/>
  <c r="W25" i="11"/>
  <c r="W25" i="10"/>
  <c r="AB25" i="11"/>
  <c r="AB25" i="10"/>
  <c r="AF25" i="11"/>
  <c r="AF25" i="10"/>
  <c r="AJ25" i="11"/>
  <c r="AJ25" i="10"/>
  <c r="AN25" i="11"/>
  <c r="AN25" i="10"/>
  <c r="S26" i="11"/>
  <c r="S26" i="10"/>
  <c r="W26" i="11"/>
  <c r="W26" i="10"/>
  <c r="AB26" i="10"/>
  <c r="AB26" i="11"/>
  <c r="AF26" i="11"/>
  <c r="AF26" i="10"/>
  <c r="AJ26" i="11"/>
  <c r="AJ26" i="10"/>
  <c r="AN26" i="11"/>
  <c r="AN26" i="10"/>
  <c r="S27" i="11"/>
  <c r="S27" i="10"/>
  <c r="W27" i="11"/>
  <c r="W27" i="10"/>
  <c r="AB27" i="11"/>
  <c r="AB27" i="10"/>
  <c r="AF27" i="10"/>
  <c r="AF27" i="11"/>
  <c r="S28" i="11"/>
  <c r="S28" i="10"/>
  <c r="W28" i="11"/>
  <c r="W28" i="10"/>
  <c r="AA28" i="11"/>
  <c r="AA28" i="10"/>
  <c r="S29" i="11"/>
  <c r="S29" i="10"/>
  <c r="W29" i="11"/>
  <c r="W29" i="10"/>
  <c r="AA29" i="10"/>
  <c r="AA29" i="11"/>
  <c r="S30" i="11"/>
  <c r="S30" i="10"/>
  <c r="W30" i="11"/>
  <c r="W30" i="10"/>
  <c r="AA30" i="11"/>
  <c r="AA30" i="10"/>
  <c r="S31" i="11"/>
  <c r="S31" i="10"/>
  <c r="W31" i="11"/>
  <c r="W31" i="10"/>
  <c r="AA31" i="11"/>
  <c r="AA31" i="10"/>
  <c r="S6" i="11"/>
  <c r="S6" i="10"/>
  <c r="W6" i="11"/>
  <c r="W6" i="10"/>
  <c r="AA6" i="11"/>
  <c r="AA6" i="10"/>
  <c r="AE6" i="11"/>
  <c r="AE6" i="10"/>
  <c r="AJ6" i="11"/>
  <c r="AJ6" i="10"/>
  <c r="AN6" i="11"/>
  <c r="AN6" i="10"/>
  <c r="T7" i="11"/>
  <c r="T7" i="10"/>
  <c r="X7" i="11"/>
  <c r="X7" i="10"/>
  <c r="AB7" i="11"/>
  <c r="AB7" i="10"/>
  <c r="AF7" i="11"/>
  <c r="AF7" i="10"/>
  <c r="AJ7" i="11"/>
  <c r="AJ7" i="10"/>
  <c r="AN7" i="11"/>
  <c r="AN7" i="10"/>
  <c r="T8" i="11"/>
  <c r="T8" i="10"/>
  <c r="X8" i="11"/>
  <c r="X8" i="10"/>
  <c r="AB8" i="11"/>
  <c r="AB8" i="10"/>
  <c r="AF8" i="11"/>
  <c r="AF8" i="10"/>
  <c r="AJ8" i="11"/>
  <c r="AJ8" i="10"/>
  <c r="AN8" i="11"/>
  <c r="AN8" i="10"/>
  <c r="T9" i="11"/>
  <c r="T9" i="10"/>
  <c r="X9" i="11"/>
  <c r="X9" i="10"/>
  <c r="AB9" i="11"/>
  <c r="AB9" i="10"/>
  <c r="AF9" i="11"/>
  <c r="AF9" i="10"/>
  <c r="AJ9" i="11"/>
  <c r="AJ9" i="10"/>
  <c r="AN9" i="11"/>
  <c r="AN9" i="10"/>
  <c r="U10" i="11"/>
  <c r="U10" i="10"/>
  <c r="Y10" i="11"/>
  <c r="Y10" i="10"/>
  <c r="AC10" i="11"/>
  <c r="AC10" i="10"/>
  <c r="U20" i="10"/>
  <c r="U20" i="11"/>
  <c r="Y20" i="11"/>
  <c r="Y20" i="10"/>
  <c r="AC20" i="11"/>
  <c r="AC20" i="10"/>
  <c r="AG20" i="11"/>
  <c r="AG20" i="10"/>
  <c r="AK20" i="11"/>
  <c r="AK20" i="10"/>
  <c r="AO20" i="11"/>
  <c r="AO20" i="10"/>
  <c r="T21" i="11"/>
  <c r="T21" i="10"/>
  <c r="Y21" i="11"/>
  <c r="Y21" i="10"/>
  <c r="AC21" i="11"/>
  <c r="AC21" i="10"/>
  <c r="AG21" i="11"/>
  <c r="AG21" i="10"/>
  <c r="AK21" i="11"/>
  <c r="AK21" i="10"/>
  <c r="AO21" i="11"/>
  <c r="AO21" i="10"/>
  <c r="T22" i="11"/>
  <c r="T22" i="10"/>
  <c r="Y22" i="11"/>
  <c r="Y22" i="10"/>
  <c r="AC22" i="11"/>
  <c r="AC22" i="10"/>
  <c r="AG22" i="11"/>
  <c r="AG22" i="10"/>
  <c r="AK22" i="11"/>
  <c r="AK22" i="10"/>
  <c r="T23" i="11"/>
  <c r="T23" i="10"/>
  <c r="T24" i="11"/>
  <c r="T24" i="10"/>
  <c r="T25" i="11"/>
  <c r="T25" i="10"/>
  <c r="X25" i="11"/>
  <c r="X25" i="10"/>
  <c r="T26" i="11"/>
  <c r="T26" i="10"/>
  <c r="X26" i="11"/>
  <c r="X26" i="10"/>
  <c r="T27" i="11"/>
  <c r="T27" i="10"/>
  <c r="X27" i="11"/>
  <c r="X27" i="10"/>
  <c r="AI32" i="11"/>
  <c r="AI32" i="10"/>
  <c r="AM32" i="11"/>
  <c r="AM32" i="10"/>
  <c r="AI33" i="11"/>
  <c r="AI33" i="10"/>
  <c r="AM33" i="11"/>
  <c r="AM33" i="10"/>
  <c r="AI34" i="11"/>
  <c r="AI34" i="10"/>
  <c r="AM34" i="10"/>
  <c r="AM34" i="11"/>
  <c r="AM35" i="11"/>
  <c r="AM35" i="10"/>
  <c r="AM36" i="11"/>
  <c r="AM36" i="10"/>
  <c r="AM37" i="11"/>
  <c r="AM37" i="10"/>
  <c r="AM38" i="11"/>
  <c r="AM38" i="10"/>
  <c r="C32" i="10"/>
  <c r="C28" i="10"/>
  <c r="C24" i="10"/>
  <c r="C20" i="10"/>
  <c r="C16" i="10"/>
  <c r="C12" i="10"/>
  <c r="C8" i="10"/>
  <c r="D39" i="10"/>
  <c r="D35" i="10"/>
  <c r="D31" i="10"/>
  <c r="D27" i="10"/>
  <c r="D23" i="10"/>
  <c r="D19" i="10"/>
  <c r="D15" i="10"/>
  <c r="E41" i="10"/>
  <c r="E37" i="10"/>
  <c r="E33" i="10"/>
  <c r="E17" i="10"/>
  <c r="E13" i="10"/>
  <c r="E9" i="10"/>
  <c r="F42" i="10"/>
  <c r="F38" i="10"/>
  <c r="F34" i="10"/>
  <c r="F30" i="10"/>
  <c r="F26" i="10"/>
  <c r="F22" i="10"/>
  <c r="F4" i="10"/>
  <c r="G32" i="10"/>
  <c r="G28" i="10"/>
  <c r="G24" i="10"/>
  <c r="G20" i="10"/>
  <c r="G16" i="10"/>
  <c r="G12" i="10"/>
  <c r="G8" i="10"/>
  <c r="H39" i="10"/>
  <c r="H35" i="10"/>
  <c r="H31" i="10"/>
  <c r="H27" i="10"/>
  <c r="H23" i="10"/>
  <c r="H19" i="10"/>
  <c r="H15" i="10"/>
  <c r="H7" i="10"/>
  <c r="I42" i="10"/>
  <c r="I38" i="10"/>
  <c r="I34" i="10"/>
  <c r="I18" i="10"/>
  <c r="I14" i="10"/>
  <c r="J41" i="10"/>
  <c r="J37" i="10"/>
  <c r="J33" i="10"/>
  <c r="J29" i="10"/>
  <c r="J25" i="10"/>
  <c r="J21" i="10"/>
  <c r="J9" i="10"/>
  <c r="J5" i="10"/>
  <c r="K28" i="10"/>
  <c r="K24" i="10"/>
  <c r="K20" i="10"/>
  <c r="K16" i="10"/>
  <c r="K12" i="10"/>
  <c r="L39" i="10"/>
  <c r="L35" i="10"/>
  <c r="L31" i="10"/>
  <c r="L27" i="10"/>
  <c r="L23" i="10"/>
  <c r="L19" i="10"/>
  <c r="L15" i="10"/>
  <c r="L11" i="10"/>
  <c r="L7" i="10"/>
  <c r="M42" i="10"/>
  <c r="M38" i="10"/>
  <c r="M34" i="10"/>
  <c r="M18" i="10"/>
  <c r="M14" i="10"/>
  <c r="M10" i="10"/>
  <c r="M6" i="10"/>
  <c r="N41" i="10"/>
  <c r="N37" i="10"/>
  <c r="N33" i="10"/>
  <c r="N29" i="10"/>
  <c r="N25" i="10"/>
  <c r="N21" i="10"/>
  <c r="N13" i="10"/>
  <c r="N9" i="10"/>
  <c r="N5" i="10"/>
  <c r="O28" i="10"/>
  <c r="O24" i="10"/>
  <c r="O20" i="10"/>
  <c r="O16" i="10"/>
  <c r="P39" i="10"/>
  <c r="P35" i="10"/>
  <c r="P31" i="10"/>
  <c r="P27" i="10"/>
  <c r="P23" i="10"/>
  <c r="P19" i="10"/>
  <c r="P15" i="10"/>
  <c r="P11" i="10"/>
  <c r="P7" i="10"/>
  <c r="Q42" i="10"/>
  <c r="Q38" i="10"/>
  <c r="Q34" i="10"/>
  <c r="Q18" i="10"/>
  <c r="Q14" i="10"/>
  <c r="Q10" i="10"/>
  <c r="Q6" i="10"/>
  <c r="R41" i="10"/>
  <c r="R37" i="10"/>
  <c r="R33" i="10"/>
  <c r="R29" i="10"/>
  <c r="R25" i="10"/>
  <c r="R21" i="10"/>
  <c r="R17" i="10"/>
  <c r="R13" i="10"/>
  <c r="R9" i="10"/>
  <c r="R5" i="10"/>
  <c r="AN42" i="10"/>
  <c r="AJ42" i="10"/>
  <c r="AF42" i="10"/>
  <c r="AB42" i="10"/>
  <c r="X42" i="10"/>
  <c r="T42" i="10"/>
  <c r="AN41" i="10"/>
  <c r="AJ41" i="10"/>
  <c r="AF41" i="10"/>
  <c r="AB41" i="10"/>
  <c r="X41" i="10"/>
  <c r="T41" i="10"/>
  <c r="AJ40" i="10"/>
  <c r="AF40" i="10"/>
  <c r="AB40" i="10"/>
  <c r="X40" i="10"/>
  <c r="T40" i="10"/>
  <c r="AH39" i="10"/>
  <c r="AC39" i="10"/>
  <c r="X39" i="10"/>
  <c r="AP38" i="10"/>
  <c r="AK38" i="10"/>
  <c r="AF38" i="10"/>
  <c r="Z38" i="10"/>
  <c r="U38" i="10"/>
  <c r="AH37" i="10"/>
  <c r="AC37" i="10"/>
  <c r="X37" i="10"/>
  <c r="AP36" i="10"/>
  <c r="AK36" i="10"/>
  <c r="AF36" i="10"/>
  <c r="Z36" i="10"/>
  <c r="U36" i="10"/>
  <c r="AD35" i="10"/>
  <c r="Y35" i="10"/>
  <c r="T35" i="10"/>
  <c r="AL34" i="10"/>
  <c r="AG34" i="10"/>
  <c r="AB34" i="10"/>
  <c r="V34" i="10"/>
  <c r="AO33" i="10"/>
  <c r="AD33" i="10"/>
  <c r="Y33" i="10"/>
  <c r="T33" i="10"/>
  <c r="AL32" i="10"/>
  <c r="AG32" i="10"/>
  <c r="AB32" i="10"/>
  <c r="V32" i="10"/>
  <c r="AO31" i="10"/>
  <c r="AJ31" i="10"/>
  <c r="Z31" i="10"/>
  <c r="AN30" i="10"/>
  <c r="X30" i="10"/>
  <c r="AK29" i="10"/>
  <c r="AF29" i="10"/>
  <c r="Z29" i="10"/>
  <c r="AN28" i="10"/>
  <c r="AC28" i="10"/>
  <c r="X28" i="10"/>
  <c r="AK27" i="10"/>
  <c r="AO26" i="10"/>
  <c r="AG26" i="10"/>
  <c r="AO25" i="10"/>
  <c r="AG25" i="10"/>
  <c r="AO24" i="10"/>
  <c r="AG24" i="10"/>
  <c r="Y24" i="10"/>
  <c r="AD19" i="10"/>
  <c r="AP18" i="10"/>
  <c r="Z18" i="10"/>
  <c r="AH17" i="10"/>
  <c r="AP16" i="10"/>
  <c r="Z16" i="10"/>
  <c r="AH15" i="10"/>
  <c r="AP14" i="10"/>
  <c r="Z14" i="10"/>
  <c r="AH13" i="10"/>
  <c r="AP12" i="10"/>
  <c r="Z12" i="10"/>
  <c r="AH11" i="10"/>
  <c r="AP10" i="10"/>
  <c r="AL9" i="10"/>
  <c r="V9" i="10"/>
  <c r="AD8" i="10"/>
  <c r="AL7" i="10"/>
  <c r="V7" i="10"/>
  <c r="AP5" i="10"/>
  <c r="Z5" i="10"/>
  <c r="AH4" i="10"/>
  <c r="S4" i="2"/>
  <c r="S5" i="2"/>
  <c r="S6" i="2"/>
  <c r="S7" i="2"/>
  <c r="S8" i="2"/>
  <c r="S9" i="2"/>
  <c r="S10" i="2"/>
  <c r="S11" i="2"/>
  <c r="S12" i="2"/>
  <c r="S2" i="2"/>
  <c r="S13" i="2"/>
  <c r="S14" i="2"/>
  <c r="S15" i="2"/>
  <c r="S16" i="2"/>
  <c r="S17" i="2"/>
  <c r="S18" i="2"/>
  <c r="S19" i="2"/>
  <c r="S20" i="2"/>
  <c r="S21" i="2"/>
  <c r="S3" i="2"/>
  <c r="K54" i="2" l="1"/>
  <c r="K51" i="2"/>
  <c r="K47" i="2"/>
  <c r="K64" i="2"/>
  <c r="K33" i="2"/>
  <c r="K45" i="2"/>
  <c r="K56" i="2"/>
  <c r="K62" i="2"/>
  <c r="K44" i="2"/>
  <c r="K50" i="2"/>
  <c r="K48" i="2"/>
  <c r="K55" i="2"/>
  <c r="K57" i="2"/>
  <c r="K53" i="2"/>
  <c r="K46" i="2"/>
  <c r="K32" i="2"/>
  <c r="K65" i="2"/>
  <c r="B5" i="5"/>
  <c r="B4" i="5"/>
  <c r="B1" i="5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S18" i="4" l="1"/>
  <c r="S17" i="4"/>
  <c r="R17" i="4"/>
  <c r="H16" i="4"/>
  <c r="P15" i="4"/>
  <c r="P14" i="4" s="1"/>
  <c r="H15" i="4"/>
  <c r="H14" i="4" s="1"/>
  <c r="O3" i="4"/>
  <c r="S13" i="4"/>
  <c r="P13" i="4"/>
  <c r="O13" i="4"/>
  <c r="N13" i="4" s="1"/>
  <c r="L3" i="4"/>
  <c r="S11" i="4"/>
  <c r="P11" i="4"/>
  <c r="O11" i="4"/>
  <c r="N11" i="4" s="1"/>
  <c r="M11" i="4"/>
  <c r="L11" i="4"/>
  <c r="J11" i="4"/>
  <c r="H11" i="4"/>
  <c r="L10" i="4"/>
  <c r="P9" i="4"/>
  <c r="M9" i="4"/>
  <c r="K9" i="4"/>
  <c r="H9" i="4"/>
  <c r="I3" i="4"/>
  <c r="M8" i="4"/>
  <c r="H3" i="4"/>
  <c r="L6" i="4"/>
  <c r="E6" i="4"/>
  <c r="L5" i="4"/>
  <c r="E3" i="4"/>
  <c r="D3" i="4"/>
  <c r="S3" i="4"/>
  <c r="R3" i="4"/>
  <c r="Q3" i="4"/>
  <c r="P3" i="4"/>
  <c r="N3" i="4"/>
  <c r="M3" i="4"/>
  <c r="K3" i="4"/>
  <c r="J3" i="4"/>
  <c r="G3" i="4"/>
  <c r="F3" i="4"/>
  <c r="J11" i="2"/>
  <c r="Q11" i="2" s="1"/>
  <c r="J36" i="2"/>
  <c r="Q36" i="2" s="1"/>
  <c r="J8" i="2"/>
  <c r="Q8" i="2" s="1"/>
  <c r="J10" i="2"/>
  <c r="Q10" i="2" s="1"/>
  <c r="J9" i="2"/>
  <c r="Q9" i="2" s="1"/>
  <c r="J31" i="2"/>
  <c r="Q31" i="2" s="1"/>
  <c r="J5" i="2"/>
  <c r="Q5" i="2" s="1"/>
  <c r="J4" i="2"/>
  <c r="Q4" i="2" s="1"/>
  <c r="R4" i="2" s="1"/>
  <c r="J6" i="2"/>
  <c r="Q6" i="2" s="1"/>
  <c r="J20" i="2"/>
  <c r="Q20" i="2" s="1"/>
  <c r="J24" i="2"/>
  <c r="Q24" i="2" s="1"/>
  <c r="J23" i="2"/>
  <c r="Q23" i="2" s="1"/>
  <c r="J26" i="2"/>
  <c r="Q26" i="2" s="1"/>
  <c r="J30" i="2"/>
  <c r="Q30" i="2" s="1"/>
  <c r="J29" i="2"/>
  <c r="Q29" i="2" s="1"/>
  <c r="J22" i="2"/>
  <c r="Q22" i="2" s="1"/>
  <c r="J28" i="2"/>
  <c r="Q28" i="2" s="1"/>
  <c r="J27" i="2"/>
  <c r="Q27" i="2" s="1"/>
  <c r="J21" i="2"/>
  <c r="Q21" i="2" s="1"/>
  <c r="J25" i="2"/>
  <c r="Q25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9" i="2"/>
  <c r="Q19" i="2" s="1"/>
  <c r="J18" i="2"/>
  <c r="Q18" i="2" s="1"/>
  <c r="J37" i="2"/>
  <c r="Q37" i="2" s="1"/>
  <c r="J38" i="2"/>
  <c r="Q38" i="2" s="1"/>
  <c r="J39" i="2"/>
  <c r="Q39" i="2" s="1"/>
  <c r="J40" i="2"/>
  <c r="Q40" i="2" s="1"/>
  <c r="J41" i="2"/>
  <c r="Q41" i="2" s="1"/>
  <c r="J34" i="2"/>
  <c r="Q34" i="2" s="1"/>
  <c r="J3" i="2"/>
  <c r="Q3" i="2" s="1"/>
  <c r="J35" i="2"/>
  <c r="Q35" i="2" s="1"/>
  <c r="J7" i="2"/>
  <c r="Q7" i="2" s="1"/>
  <c r="I11" i="2"/>
  <c r="P11" i="2" s="1"/>
  <c r="R11" i="2" s="1"/>
  <c r="I36" i="2"/>
  <c r="P36" i="2" s="1"/>
  <c r="R36" i="2" s="1"/>
  <c r="I8" i="2"/>
  <c r="P8" i="2" s="1"/>
  <c r="I10" i="2"/>
  <c r="P10" i="2" s="1"/>
  <c r="R10" i="2" s="1"/>
  <c r="I9" i="2"/>
  <c r="P9" i="2" s="1"/>
  <c r="R9" i="2" s="1"/>
  <c r="I31" i="2"/>
  <c r="P31" i="2" s="1"/>
  <c r="R31" i="2" s="1"/>
  <c r="I5" i="2"/>
  <c r="P5" i="2" s="1"/>
  <c r="I6" i="2"/>
  <c r="P6" i="2" s="1"/>
  <c r="R6" i="2" s="1"/>
  <c r="I20" i="2"/>
  <c r="P20" i="2" s="1"/>
  <c r="R20" i="2" s="1"/>
  <c r="I24" i="2"/>
  <c r="P24" i="2" s="1"/>
  <c r="R24" i="2" s="1"/>
  <c r="I23" i="2"/>
  <c r="P23" i="2" s="1"/>
  <c r="R23" i="2" s="1"/>
  <c r="I26" i="2"/>
  <c r="P26" i="2" s="1"/>
  <c r="R26" i="2" s="1"/>
  <c r="I30" i="2"/>
  <c r="P30" i="2" s="1"/>
  <c r="R30" i="2" s="1"/>
  <c r="I29" i="2"/>
  <c r="P29" i="2" s="1"/>
  <c r="R29" i="2" s="1"/>
  <c r="I22" i="2"/>
  <c r="P22" i="2" s="1"/>
  <c r="R22" i="2" s="1"/>
  <c r="I28" i="2"/>
  <c r="P28" i="2" s="1"/>
  <c r="R28" i="2" s="1"/>
  <c r="I27" i="2"/>
  <c r="P27" i="2" s="1"/>
  <c r="R27" i="2" s="1"/>
  <c r="I21" i="2"/>
  <c r="P21" i="2" s="1"/>
  <c r="R21" i="2" s="1"/>
  <c r="I25" i="2"/>
  <c r="P25" i="2" s="1"/>
  <c r="R25" i="2" s="1"/>
  <c r="I12" i="2"/>
  <c r="P12" i="2" s="1"/>
  <c r="R12" i="2" s="1"/>
  <c r="I13" i="2"/>
  <c r="P13" i="2" s="1"/>
  <c r="R13" i="2" s="1"/>
  <c r="I14" i="2"/>
  <c r="P14" i="2" s="1"/>
  <c r="R14" i="2" s="1"/>
  <c r="I15" i="2"/>
  <c r="P15" i="2" s="1"/>
  <c r="R15" i="2" s="1"/>
  <c r="I16" i="2"/>
  <c r="P16" i="2" s="1"/>
  <c r="R16" i="2" s="1"/>
  <c r="I17" i="2"/>
  <c r="P17" i="2" s="1"/>
  <c r="R17" i="2" s="1"/>
  <c r="I19" i="2"/>
  <c r="P19" i="2" s="1"/>
  <c r="R19" i="2" s="1"/>
  <c r="I18" i="2"/>
  <c r="P18" i="2" s="1"/>
  <c r="R18" i="2" s="1"/>
  <c r="I37" i="2"/>
  <c r="P37" i="2" s="1"/>
  <c r="R37" i="2" s="1"/>
  <c r="I38" i="2"/>
  <c r="P38" i="2" s="1"/>
  <c r="R38" i="2" s="1"/>
  <c r="I39" i="2"/>
  <c r="P39" i="2" s="1"/>
  <c r="R39" i="2" s="1"/>
  <c r="I40" i="2"/>
  <c r="P40" i="2" s="1"/>
  <c r="R40" i="2" s="1"/>
  <c r="I41" i="2"/>
  <c r="P41" i="2" s="1"/>
  <c r="R41" i="2" s="1"/>
  <c r="I34" i="2"/>
  <c r="P34" i="2" s="1"/>
  <c r="R34" i="2" s="1"/>
  <c r="I2" i="2"/>
  <c r="I3" i="2"/>
  <c r="P3" i="2" s="1"/>
  <c r="I35" i="2"/>
  <c r="P35" i="2" s="1"/>
  <c r="I7" i="2"/>
  <c r="P7" i="2" s="1"/>
  <c r="R7" i="2" s="1"/>
  <c r="R35" i="2" l="1"/>
  <c r="R3" i="2"/>
  <c r="R5" i="2"/>
  <c r="R8" i="2"/>
  <c r="P2" i="2"/>
  <c r="R2" i="2" s="1"/>
  <c r="K4" i="2"/>
  <c r="K17" i="2"/>
  <c r="K41" i="2"/>
  <c r="K6" i="2"/>
  <c r="K2" i="2"/>
  <c r="K9" i="2"/>
  <c r="K37" i="2"/>
  <c r="K10" i="2"/>
  <c r="K3" i="2"/>
  <c r="K40" i="2"/>
  <c r="Y23" i="2"/>
  <c r="Y25" i="2"/>
  <c r="Y22" i="2"/>
  <c r="Y24" i="2"/>
  <c r="Y17" i="2"/>
  <c r="K19" i="2" l="1"/>
  <c r="K7" i="2"/>
  <c r="K34" i="2"/>
  <c r="Y18" i="2" s="1"/>
  <c r="K22" i="2"/>
  <c r="Y14" i="2" s="1"/>
  <c r="K13" i="2"/>
  <c r="K14" i="2"/>
  <c r="Y8" i="2" s="1"/>
  <c r="Y7" i="2"/>
  <c r="K16" i="2"/>
  <c r="Y9" i="2" s="1"/>
  <c r="K11" i="2"/>
  <c r="K30" i="2"/>
  <c r="Y3" i="2"/>
  <c r="Y5" i="2"/>
  <c r="Y10" i="2"/>
  <c r="K5" i="2"/>
  <c r="Y4" i="2" s="1"/>
  <c r="Y21" i="2"/>
  <c r="Y19" i="2"/>
  <c r="K20" i="2"/>
  <c r="Y12" i="2" s="1"/>
  <c r="K31" i="2"/>
  <c r="K28" i="2"/>
  <c r="K24" i="2"/>
  <c r="Y16" i="2" s="1"/>
  <c r="Y2" i="2"/>
  <c r="K8" i="2"/>
  <c r="K23" i="2"/>
  <c r="K25" i="2"/>
  <c r="K18" i="2"/>
  <c r="K35" i="2"/>
  <c r="K27" i="2"/>
  <c r="K38" i="2"/>
  <c r="K36" i="2"/>
  <c r="K21" i="2"/>
  <c r="K29" i="2"/>
  <c r="K12" i="2"/>
  <c r="Y6" i="2" s="1"/>
  <c r="Y11" i="2" l="1"/>
  <c r="Y20" i="2"/>
  <c r="K15" i="2"/>
  <c r="K26" i="2"/>
  <c r="K39" i="2"/>
  <c r="Y15" i="2"/>
  <c r="Y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tc={4137C09D-F823-4364-B60C-92A220912458}</author>
    <author>tc={22B3C280-F71E-4111-80D8-4AFDD9A8561C}</author>
    <author>tc={50189492-46A8-44DA-AB49-83069D842909}</author>
  </authors>
  <commentList>
    <comment ref="G1" authorId="0" shapeId="0" xr:uid="{4137C09D-F823-4364-B60C-92A2209124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Turnaround time per call. Time efficency at world container ports. Ducruet</t>
      </text>
    </comment>
    <comment ref="H1" authorId="1" shapeId="0" xr:uid="{22B3C280-F71E-4111-80D8-4AFDD9A85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statista.com https://www.statista.com/statistics/1101596/port-turnaround-times-by-country/</t>
      </text>
    </comment>
    <comment ref="L1" authorId="2" shapeId="0" xr:uid="{50189492-46A8-44DA-AB49-83069D8429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unctad. Review of maritime transport 2021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tc={139751D4-2A22-4C6E-8CEB-724155962841}</author>
    <author>Alicia Munín</author>
    <author>Alicia Munín Doce</author>
  </authors>
  <commentList>
    <comment ref="B1" authorId="0" shapeId="0" xr:uid="{139751D4-2A22-4C6E-8CEB-7241559628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SITC Shandong</t>
      </text>
    </comment>
    <comment ref="B3" authorId="1" shapeId="0" xr:uid="{239BCD55-F329-4C19-9FF8-7A9908974D78}">
      <text>
        <r>
          <rPr>
            <b/>
            <sz val="9"/>
            <color indexed="81"/>
            <rFont val="Tahoma"/>
            <family val="2"/>
          </rPr>
          <t>Alicia Munín:</t>
        </r>
        <r>
          <rPr>
            <sz val="9"/>
            <color indexed="81"/>
            <rFont val="Tahoma"/>
            <family val="2"/>
          </rPr>
          <t xml:space="preserve">
calado de escantillonado</t>
        </r>
      </text>
    </comment>
    <comment ref="B12" authorId="2" shapeId="0" xr:uid="{E176D72C-7533-46B7-9497-98B3A14CE331}">
      <text>
        <r>
          <rPr>
            <b/>
            <sz val="9"/>
            <color indexed="81"/>
            <rFont val="Tahoma"/>
            <family val="2"/>
          </rPr>
          <t>Alicia Munín Doce:</t>
        </r>
        <r>
          <rPr>
            <sz val="9"/>
            <color indexed="81"/>
            <rFont val="Tahoma"/>
            <family val="2"/>
          </rPr>
          <t xml:space="preserve">
alphaliner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iot</author>
  </authors>
  <commentList>
    <comment ref="S3" authorId="0" shapeId="0" xr:uid="{A4A2B3F8-3525-48B9-9C90-EED5DC5C41E2}">
      <text>
        <r>
          <rPr>
            <b/>
            <sz val="9"/>
            <color indexed="81"/>
            <rFont val="Tahoma"/>
            <family val="2"/>
          </rPr>
          <t>iot:</t>
        </r>
        <r>
          <rPr>
            <sz val="9"/>
            <color indexed="81"/>
            <rFont val="Tahoma"/>
            <family val="2"/>
          </rPr>
          <t xml:space="preserve">
eurostat</t>
        </r>
      </text>
    </comment>
  </commentList>
</comments>
</file>

<file path=xl/sharedStrings.xml><?xml version="1.0" encoding="utf-8"?>
<sst xmlns="http://schemas.openxmlformats.org/spreadsheetml/2006/main" count="606" uniqueCount="225">
  <si>
    <t>Longitude</t>
  </si>
  <si>
    <t>Latitude</t>
  </si>
  <si>
    <t>Name</t>
  </si>
  <si>
    <t>DE80</t>
  </si>
  <si>
    <t>DEF0</t>
  </si>
  <si>
    <t>NL41</t>
  </si>
  <si>
    <t>DE93</t>
  </si>
  <si>
    <t>DE94</t>
  </si>
  <si>
    <t>NL12</t>
  </si>
  <si>
    <t>NL32</t>
  </si>
  <si>
    <t>NL11</t>
  </si>
  <si>
    <t>BE25</t>
  </si>
  <si>
    <t>FRD1</t>
  </si>
  <si>
    <t>FRH0</t>
  </si>
  <si>
    <t>FRG0</t>
  </si>
  <si>
    <t>FRI3</t>
  </si>
  <si>
    <t>FRE1</t>
  </si>
  <si>
    <t>FRJ1</t>
  </si>
  <si>
    <t>FRD2</t>
  </si>
  <si>
    <t>FRI1</t>
  </si>
  <si>
    <t>ES11</t>
  </si>
  <si>
    <t>ES12</t>
  </si>
  <si>
    <t>ES13</t>
  </si>
  <si>
    <t>ES21</t>
  </si>
  <si>
    <t>ES51</t>
  </si>
  <si>
    <t>ES52</t>
  </si>
  <si>
    <t>ES62</t>
  </si>
  <si>
    <t>ES61</t>
  </si>
  <si>
    <t>PT11</t>
  </si>
  <si>
    <t>PT15</t>
  </si>
  <si>
    <t>PT16</t>
  </si>
  <si>
    <t>PT17</t>
  </si>
  <si>
    <t>PT18</t>
  </si>
  <si>
    <t>NL33</t>
  </si>
  <si>
    <t>BE21</t>
  </si>
  <si>
    <t>BE23</t>
  </si>
  <si>
    <t>NL34</t>
  </si>
  <si>
    <t>T</t>
  </si>
  <si>
    <t>DE50</t>
  </si>
  <si>
    <t>DE60</t>
  </si>
  <si>
    <t>Eficiencia relativa Turnaround</t>
  </si>
  <si>
    <t>PMP</t>
  </si>
  <si>
    <t>PMMAA</t>
  </si>
  <si>
    <t>GT</t>
  </si>
  <si>
    <t>kW</t>
  </si>
  <si>
    <t>CMP</t>
  </si>
  <si>
    <t>CMMAA</t>
  </si>
  <si>
    <t>g/kWh</t>
  </si>
  <si>
    <t>GRÚA FEEDER</t>
  </si>
  <si>
    <t>Velocidad elevación cargada</t>
  </si>
  <si>
    <t>m/min</t>
  </si>
  <si>
    <t>Velocidad elevación vacía</t>
  </si>
  <si>
    <t>Velocidad de traslación</t>
  </si>
  <si>
    <t>Velocidad carro cargado</t>
  </si>
  <si>
    <t>ID</t>
  </si>
  <si>
    <t>TBASC</t>
  </si>
  <si>
    <t>TBACC</t>
  </si>
  <si>
    <t>RTA</t>
  </si>
  <si>
    <t>Bon</t>
  </si>
  <si>
    <t>TBFSC</t>
  </si>
  <si>
    <t>TBFCC</t>
  </si>
  <si>
    <t>RF</t>
  </si>
  <si>
    <t>BF</t>
  </si>
  <si>
    <t>20CargSC</t>
  </si>
  <si>
    <t>20CargCCSA</t>
  </si>
  <si>
    <t>20CargCCCA</t>
  </si>
  <si>
    <t>40CargSC</t>
  </si>
  <si>
    <t>40CargCCSA</t>
  </si>
  <si>
    <t>40CargCCCA</t>
  </si>
  <si>
    <t>20VacSC</t>
  </si>
  <si>
    <t>20VacCCSA</t>
  </si>
  <si>
    <t>20VacCCCA</t>
  </si>
  <si>
    <t>40VacSC</t>
  </si>
  <si>
    <t>40VacCCSA</t>
  </si>
  <si>
    <t>40VacCCCA</t>
  </si>
  <si>
    <t>RCont</t>
  </si>
  <si>
    <t>BCont</t>
  </si>
  <si>
    <t>BPL</t>
  </si>
  <si>
    <t>Pgant OD</t>
  </si>
  <si>
    <t>Pgant Trans</t>
  </si>
  <si>
    <t>NG Terminal</t>
  </si>
  <si>
    <t>NG Trans</t>
  </si>
  <si>
    <t>TUZT</t>
  </si>
  <si>
    <t>Ztrans</t>
  </si>
  <si>
    <t>Dtrans</t>
  </si>
  <si>
    <t>TDB</t>
  </si>
  <si>
    <t>TAN</t>
  </si>
  <si>
    <t>PRemol</t>
  </si>
  <si>
    <t>PAB</t>
  </si>
  <si>
    <t>CAB</t>
  </si>
  <si>
    <t>EEB</t>
  </si>
  <si>
    <t>CEB</t>
  </si>
  <si>
    <t>TA</t>
  </si>
  <si>
    <t>TP</t>
  </si>
  <si>
    <t>TIEMPO ES</t>
  </si>
  <si>
    <t>TIEMPO ET</t>
  </si>
  <si>
    <t>TIEMPO AMARRE</t>
  </si>
  <si>
    <t>TIEMPO FONDEO</t>
  </si>
  <si>
    <t>B (m)</t>
  </si>
  <si>
    <t>Coste combustible</t>
  </si>
  <si>
    <t>€/ton</t>
  </si>
  <si>
    <t>Flujo</t>
  </si>
  <si>
    <t>Port</t>
  </si>
  <si>
    <t>EFICIENCIA</t>
  </si>
  <si>
    <t>Coste Chárter</t>
  </si>
  <si>
    <t>FRF2</t>
  </si>
  <si>
    <t>FRI2</t>
  </si>
  <si>
    <t>FRJ2</t>
  </si>
  <si>
    <t>DEA1</t>
  </si>
  <si>
    <t>Tiempo</t>
  </si>
  <si>
    <t>NUT</t>
  </si>
  <si>
    <t>Puerto</t>
  </si>
  <si>
    <t>Distancia (km)</t>
  </si>
  <si>
    <t>Anual</t>
  </si>
  <si>
    <t>Semanal</t>
  </si>
  <si>
    <t>Valencia</t>
  </si>
  <si>
    <t>Le Havre</t>
  </si>
  <si>
    <t>Dunkerque</t>
  </si>
  <si>
    <t>Barcelona</t>
  </si>
  <si>
    <t>se han unificado</t>
  </si>
  <si>
    <t>Antwerpen-Bruges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</si>
  <si>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</si>
  <si>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</si>
  <si>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</si>
  <si>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</si>
  <si>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</si>
  <si>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</si>
  <si>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</si>
  <si>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</si>
  <si>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</si>
  <si>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</si>
  <si>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Ferrol</t>
  </si>
  <si>
    <t>Cádiz</t>
  </si>
  <si>
    <t>Algeciras</t>
  </si>
  <si>
    <t>Málaga</t>
  </si>
  <si>
    <t>Bilbao</t>
  </si>
  <si>
    <t>Lyon</t>
  </si>
  <si>
    <t>Rouen</t>
  </si>
  <si>
    <t>Prov. Antwerpen</t>
  </si>
  <si>
    <t>Prov. Oost-Vlaanderen</t>
  </si>
  <si>
    <t>Prov. West-Vlaanderen</t>
  </si>
  <si>
    <t>Bremen</t>
  </si>
  <si>
    <t>Hamburg</t>
  </si>
  <si>
    <t>Mecklenburg-Vorpommern</t>
  </si>
  <si>
    <t>Lüneburg</t>
  </si>
  <si>
    <t>Weser-Ems</t>
  </si>
  <si>
    <t>Düsseldorf</t>
  </si>
  <si>
    <t>Schleswig-Holstein</t>
  </si>
  <si>
    <t>Galicia</t>
  </si>
  <si>
    <t>Principado de Asturias</t>
  </si>
  <si>
    <t>Cantabria</t>
  </si>
  <si>
    <t>País Vasco</t>
  </si>
  <si>
    <t>Cataluña</t>
  </si>
  <si>
    <t xml:space="preserve">Comunitat Valenciana </t>
  </si>
  <si>
    <t>Andalucía</t>
  </si>
  <si>
    <t>Región de Murcia</t>
  </si>
  <si>
    <t xml:space="preserve">Basse-Normandie </t>
  </si>
  <si>
    <t xml:space="preserve">Haute-Normandie </t>
  </si>
  <si>
    <t>Nord-Pas de Calais</t>
  </si>
  <si>
    <t>Pays de la Loire</t>
  </si>
  <si>
    <t>Bretagne</t>
  </si>
  <si>
    <t>Aquitaine</t>
  </si>
  <si>
    <t>Poitou-Charentes</t>
  </si>
  <si>
    <t>Languedoc-Roussillon</t>
  </si>
  <si>
    <t>Midi-Pyrénées</t>
  </si>
  <si>
    <t>Champagne-Ardenne</t>
  </si>
  <si>
    <t>Limousin</t>
  </si>
  <si>
    <t>Groningen</t>
  </si>
  <si>
    <t>Friesland (NL)</t>
  </si>
  <si>
    <t>Noord-Holland</t>
  </si>
  <si>
    <t>Zuid-Holland</t>
  </si>
  <si>
    <t>Zeeland</t>
  </si>
  <si>
    <t>Noord-Brabant</t>
  </si>
  <si>
    <t>Norte</t>
  </si>
  <si>
    <t>Algarve</t>
  </si>
  <si>
    <t>Centro (PT)</t>
  </si>
  <si>
    <t>Área Metropolitana de Lisboa</t>
  </si>
  <si>
    <t>Alentejo</t>
  </si>
  <si>
    <t>La Rochelle</t>
  </si>
  <si>
    <t>Gennevilliers</t>
  </si>
  <si>
    <t>Burdeos</t>
  </si>
  <si>
    <t>Francia</t>
  </si>
  <si>
    <t>Alemania</t>
  </si>
  <si>
    <t>Portugal</t>
  </si>
  <si>
    <t>Croacia</t>
  </si>
  <si>
    <t>España</t>
  </si>
  <si>
    <t>Bélgica</t>
  </si>
  <si>
    <t>Eslovenia</t>
  </si>
  <si>
    <t>Bulgaria</t>
  </si>
  <si>
    <t>Holanda</t>
  </si>
  <si>
    <t>Rumanía</t>
  </si>
  <si>
    <t>Dinamarca</t>
  </si>
  <si>
    <t>Lituania</t>
  </si>
  <si>
    <t>Estonia</t>
  </si>
  <si>
    <t>Chipre</t>
  </si>
  <si>
    <t>Suecia</t>
  </si>
  <si>
    <t>Finlandia</t>
  </si>
  <si>
    <t>Malta</t>
  </si>
  <si>
    <t>Noruega</t>
  </si>
  <si>
    <t>Italia</t>
  </si>
  <si>
    <t>Grecia</t>
  </si>
  <si>
    <t>% Intra EU</t>
  </si>
  <si>
    <t>% Extra EU</t>
  </si>
  <si>
    <t>País</t>
  </si>
  <si>
    <t>TOTAL</t>
  </si>
  <si>
    <t>INTRA EU</t>
  </si>
  <si>
    <t>Lpp (m)</t>
  </si>
  <si>
    <t>TPM</t>
  </si>
  <si>
    <t>VB (kn)</t>
  </si>
  <si>
    <t>desplazamiento</t>
  </si>
  <si>
    <t>peso en rosca</t>
  </si>
  <si>
    <t>$/día</t>
  </si>
  <si>
    <t>Port name</t>
  </si>
  <si>
    <t>Nantes - Saint Nazaire</t>
  </si>
  <si>
    <t>Eficiencia</t>
  </si>
  <si>
    <t>BMPH</t>
  </si>
  <si>
    <t>Eficiencia media</t>
  </si>
  <si>
    <t>mph</t>
  </si>
  <si>
    <t>Tiempo por contenedor (min)</t>
  </si>
  <si>
    <t>Turnaround time (hours)</t>
  </si>
  <si>
    <t>Turnaround time per call 1 (days)</t>
  </si>
  <si>
    <t>Turnaround time per call 2 (days)</t>
  </si>
  <si>
    <t>Eficiencia por entrada en puerto 1</t>
  </si>
  <si>
    <t>Eficiencia por entrada en puerto 2</t>
  </si>
  <si>
    <t>Eficiencia según BMPH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</si>
</sst>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 quotePrefix="1"/>
    <xf numFmtId="0" fontId="2" fillId="0" borderId="0" xfId="1"/>
    <xf numFmtId="0" fontId="0" fillId="0" borderId="0" xfId="0" applyFill="1"/>
    <xf numFmtId="49" fontId="2" fillId="0" borderId="0" xfId="1" quotePrefix="1" applyNumberFormat="1"/>
    <xf numFmtId="49" fontId="2" fillId="0" borderId="0" xfId="1" applyNumberFormat="1"/>
    <xf numFmtId="9" fontId="0" fillId="0" borderId="0" xfId="2" applyFont="1"/>
    <xf numFmtId="0" fontId="3" fillId="0" borderId="0" xfId="0" applyFont="1" applyFill="1"/>
    <xf numFmtId="1" fontId="0" fillId="0" borderId="0" xfId="0" applyNumberFormat="1"/>
    <xf numFmtId="0" fontId="5" fillId="0" borderId="0" xfId="3"/>
    <xf numFmtId="3" fontId="5" fillId="0" borderId="0" xfId="3" applyNumberFormat="1"/>
    <xf numFmtId="0" fontId="3" fillId="0" borderId="0" xfId="3" applyFont="1"/>
    <xf numFmtId="3" fontId="3" fillId="0" borderId="0" xfId="3" applyNumberFormat="1" applyFont="1"/>
    <xf numFmtId="0" fontId="3" fillId="0" borderId="0" xfId="0" applyFont="1"/>
    <xf numFmtId="0" fontId="6" fillId="0" borderId="0" xfId="0" applyFont="1"/>
    <xf numFmtId="0" fontId="0" fillId="2" borderId="0" xfId="0" applyFill="1"/>
    <xf numFmtId="0" fontId="0" fillId="0" borderId="0" xfId="0" applyNumberFormat="1" applyAlignment="1">
      <alignment horizontal="right"/>
    </xf>
    <xf numFmtId="2" fontId="0" fillId="0" borderId="0" xfId="0" applyNumberFormat="1"/>
    <xf numFmtId="0" fontId="7" fillId="0" borderId="0" xfId="1" applyFont="1" applyFill="1" applyAlignment="1">
      <alignment wrapText="1"/>
    </xf>
    <xf numFmtId="0" fontId="7" fillId="0" borderId="0" xfId="1" applyFont="1" applyFill="1"/>
    <xf numFmtId="0" fontId="2" fillId="0" borderId="0" xfId="1" applyFill="1"/>
    <xf numFmtId="2" fontId="0" fillId="0" borderId="0" xfId="2" applyNumberFormat="1" applyFont="1"/>
    <xf numFmtId="0" fontId="10" fillId="0" borderId="0" xfId="4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0" fillId="0" borderId="0" xfId="0" applyNumberFormat="1"/>
    <xf numFmtId="0" fontId="2" fillId="0" borderId="1" xfId="1" applyBorder="1"/>
    <xf numFmtId="3" fontId="2" fillId="0" borderId="1" xfId="1" applyNumberFormat="1" applyBorder="1"/>
    <xf numFmtId="9" fontId="2" fillId="0" borderId="1" xfId="1" applyNumberFormat="1" applyBorder="1"/>
    <xf numFmtId="49" fontId="2" fillId="0" borderId="1" xfId="1" quotePrefix="1" applyNumberFormat="1" applyBorder="1"/>
    <xf numFmtId="0" fontId="2" fillId="0" borderId="1" xfId="1" quotePrefix="1" applyBorder="1"/>
    <xf numFmtId="0" fontId="2" fillId="0" borderId="1" xfId="1" applyFill="1" applyBorder="1"/>
    <xf numFmtId="166" fontId="2" fillId="0" borderId="1" xfId="1" applyNumberFormat="1" applyBorder="1"/>
    <xf numFmtId="9" fontId="2" fillId="0" borderId="1" xfId="2" applyFont="1" applyBorder="1"/>
    <xf numFmtId="9" fontId="2" fillId="0" borderId="1" xfId="1" applyNumberFormat="1" applyFill="1" applyBorder="1"/>
    <xf numFmtId="166" fontId="2" fillId="0" borderId="0" xfId="1" applyNumberFormat="1" applyBorder="1"/>
    <xf numFmtId="2" fontId="2" fillId="0" borderId="1" xfId="2" applyNumberFormat="1" applyFont="1" applyBorder="1"/>
    <xf numFmtId="0" fontId="0" fillId="0" borderId="0" xfId="0" applyAlignment="1">
      <alignment horizontal="center"/>
    </xf>
  </cellXfs>
  <cellStyles count="5">
    <cellStyle name="Hipervínculo" xfId="4" builtinId="8"/>
    <cellStyle name="Normal" xfId="0" builtinId="0"/>
    <cellStyle name="Normal 2" xfId="1" xr:uid="{03016528-39BB-4120-8F49-9B37153D6787}"/>
    <cellStyle name="Normal 3" xfId="3" xr:uid="{757D9C08-EC59-4B09-922C-20AD56B42D0D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ASUS/Documents/Tesis/Transcad/Cartografia/Rutas%20Septiemb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ESTIBA/SLOTS_8_Cualquier%20buque/Calculos%20portacontene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_munin_udc_es/Documents/Documentos/Documents/Tesis/Cap&#237;tulos/EXCEL/FLUJOS/NUTS%20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as_Septiembre"/>
    </sheetNames>
    <sheetDataSet>
      <sheetData sheetId="0" refreshError="1">
        <row r="2">
          <cell r="A2">
            <v>61</v>
          </cell>
        </row>
        <row r="6">
          <cell r="A6">
            <v>271</v>
          </cell>
        </row>
        <row r="8">
          <cell r="A8">
            <v>111</v>
          </cell>
        </row>
        <row r="10">
          <cell r="A10">
            <v>294</v>
          </cell>
        </row>
        <row r="14">
          <cell r="A14">
            <v>163</v>
          </cell>
        </row>
        <row r="16">
          <cell r="A16">
            <v>282</v>
          </cell>
        </row>
        <row r="18">
          <cell r="A18">
            <v>235</v>
          </cell>
        </row>
        <row r="20">
          <cell r="A20">
            <v>253</v>
          </cell>
        </row>
        <row r="21">
          <cell r="A21">
            <v>250</v>
          </cell>
        </row>
        <row r="22">
          <cell r="A22">
            <v>245</v>
          </cell>
        </row>
        <row r="23">
          <cell r="A23">
            <v>218</v>
          </cell>
        </row>
        <row r="26">
          <cell r="A26">
            <v>268</v>
          </cell>
        </row>
        <row r="27">
          <cell r="A27">
            <v>269</v>
          </cell>
        </row>
        <row r="29">
          <cell r="A29">
            <v>283</v>
          </cell>
        </row>
        <row r="30">
          <cell r="A30">
            <v>285</v>
          </cell>
        </row>
        <row r="31">
          <cell r="A31">
            <v>288</v>
          </cell>
        </row>
        <row r="34">
          <cell r="A34">
            <v>462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44 TEU's"/>
      <sheetName val="105 TEU's"/>
      <sheetName val="3 Puertos (2)"/>
      <sheetName val="125 TEU's"/>
      <sheetName val="3 Puertos"/>
      <sheetName val="115 TEU's"/>
      <sheetName val="145 TEU's"/>
      <sheetName val="4 Puertos"/>
      <sheetName val="Hoja2"/>
      <sheetName val="Puertos"/>
      <sheetName val="950 TEU's"/>
      <sheetName val="Datos"/>
      <sheetName val="Matlab"/>
      <sheetName val="Coste"/>
      <sheetName val="Variables auxiliares"/>
      <sheetName val="GT"/>
      <sheetName val="PR"/>
      <sheetName val="Gruas"/>
      <sheetName val="Altura castillo"/>
      <sheetName val="slots con grua"/>
      <sheetName val="slots sin gr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 t="str">
            <v>Lpp (m)</v>
          </cell>
        </row>
        <row r="9">
          <cell r="B9" t="str">
            <v>VB (kn)</v>
          </cell>
        </row>
        <row r="15">
          <cell r="B15" t="str">
            <v>TPM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  <sheetName val="Sheet 2"/>
      <sheetName val="Flujo multimodal marítimo NUTs"/>
      <sheetName val="Flujo transp carretera NUTs"/>
    </sheetNames>
    <sheetDataSet>
      <sheetData sheetId="0" refreshError="1"/>
      <sheetData sheetId="1" refreshError="1"/>
      <sheetData sheetId="2">
        <row r="13">
          <cell r="Q13">
            <v>85727.071428571435</v>
          </cell>
        </row>
        <row r="14">
          <cell r="Q14">
            <v>6527</v>
          </cell>
        </row>
        <row r="15">
          <cell r="Q15">
            <v>15084.571428571429</v>
          </cell>
        </row>
        <row r="18">
          <cell r="Q18">
            <v>29724.142857142859</v>
          </cell>
        </row>
        <row r="20">
          <cell r="Q20">
            <v>46650.071428571428</v>
          </cell>
        </row>
        <row r="22">
          <cell r="Q22">
            <v>11615.214285714286</v>
          </cell>
        </row>
        <row r="23">
          <cell r="Q23">
            <v>2910.1428571428573</v>
          </cell>
        </row>
        <row r="24">
          <cell r="Q24">
            <v>7066.6428571428569</v>
          </cell>
        </row>
        <row r="25">
          <cell r="Q25">
            <v>1024.5</v>
          </cell>
        </row>
        <row r="31">
          <cell r="Q31">
            <v>14158.571428571429</v>
          </cell>
        </row>
        <row r="32">
          <cell r="Q32">
            <v>10800.76923076923</v>
          </cell>
        </row>
        <row r="33">
          <cell r="Q33">
            <v>5463.3846153846152</v>
          </cell>
        </row>
        <row r="34">
          <cell r="Q34">
            <v>1915.8461538461538</v>
          </cell>
        </row>
        <row r="35">
          <cell r="Q35">
            <v>11661.076923076924</v>
          </cell>
        </row>
        <row r="36">
          <cell r="Q36">
            <v>26370.76923076923</v>
          </cell>
        </row>
        <row r="37">
          <cell r="Q37">
            <v>35425.461538461539</v>
          </cell>
        </row>
        <row r="38">
          <cell r="Q38">
            <v>54319.846153846156</v>
          </cell>
        </row>
        <row r="39">
          <cell r="Q39">
            <v>6834.6153846153848</v>
          </cell>
        </row>
        <row r="41">
          <cell r="Q41">
            <v>1914.9230769230769</v>
          </cell>
        </row>
        <row r="42">
          <cell r="Q42">
            <v>32077.76923076923</v>
          </cell>
        </row>
        <row r="44">
          <cell r="Q44">
            <v>23296.538461538461</v>
          </cell>
        </row>
        <row r="46">
          <cell r="Q46">
            <v>8771.538461538461</v>
          </cell>
        </row>
        <row r="48">
          <cell r="Q48">
            <v>913.53846153846155</v>
          </cell>
        </row>
        <row r="50">
          <cell r="Q50">
            <v>3845.4615384615386</v>
          </cell>
        </row>
        <row r="51">
          <cell r="Q51">
            <v>3807.3076923076924</v>
          </cell>
        </row>
        <row r="53">
          <cell r="Q53">
            <v>1276.3076923076924</v>
          </cell>
        </row>
        <row r="54">
          <cell r="Q54">
            <v>33372</v>
          </cell>
        </row>
        <row r="59">
          <cell r="Q59">
            <v>13111.5</v>
          </cell>
        </row>
        <row r="63">
          <cell r="Q63">
            <v>4125.3999999999996</v>
          </cell>
        </row>
        <row r="66">
          <cell r="Q66">
            <v>1942.3076923076924</v>
          </cell>
        </row>
        <row r="67">
          <cell r="Q67">
            <v>214.07692307692307</v>
          </cell>
        </row>
        <row r="69">
          <cell r="Q69">
            <v>30263.615384615383</v>
          </cell>
        </row>
        <row r="70">
          <cell r="Q70">
            <v>124779.76923076923</v>
          </cell>
        </row>
        <row r="71">
          <cell r="Q71">
            <v>9851.3076923076915</v>
          </cell>
        </row>
        <row r="73">
          <cell r="Q73">
            <v>2215.2307692307691</v>
          </cell>
        </row>
        <row r="75">
          <cell r="Q75">
            <v>5704.1538461538457</v>
          </cell>
        </row>
        <row r="76">
          <cell r="Q76">
            <v>129</v>
          </cell>
        </row>
        <row r="77">
          <cell r="Q77">
            <v>2809.9230769230771</v>
          </cell>
        </row>
        <row r="78">
          <cell r="Q78">
            <v>7786.1538461538457</v>
          </cell>
        </row>
        <row r="79">
          <cell r="Q79">
            <v>11870.23076923077</v>
          </cell>
        </row>
      </sheetData>
      <sheetData sheetId="3">
        <row r="83">
          <cell r="R83">
            <v>92373.071428571435</v>
          </cell>
        </row>
        <row r="84">
          <cell r="R84">
            <v>21112.071428571428</v>
          </cell>
        </row>
      </sheetData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icia Munín Doce" id="{2574782A-9693-49CC-AC53-24EAD4BFA7BC}" userId="6d202f005e7645b3" providerId="Windows Live"/>
  <person displayName="Alicia Munín Doce" id="{3A6A5ADA-1A40-458F-92A9-9A1AFF31FABE}" userId="S::a.munin@udc.es::e9435564-6a00-44da-a795-14a54459290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6-04T07:58:16.93" personId="{2574782A-9693-49CC-AC53-24EAD4BFA7BC}" id="{4137C09D-F823-4364-B60C-92A220912458}">
    <text>Turnaround time per call. Time efficency at world container ports. Ducruet</text>
  </threadedComment>
  <threadedComment ref="H1" dT="2022-06-04T08:17:15.61" personId="{2574782A-9693-49CC-AC53-24EAD4BFA7BC}" id="{22B3C280-F71E-4111-80D8-4AFDD9A8561C}">
    <text>statista.com https://www.statista.com/statistics/1101596/port-turnaround-times-by-country/</text>
  </threadedComment>
  <threadedComment ref="L1" dT="2022-06-04T09:30:56.48" personId="{2574782A-9693-49CC-AC53-24EAD4BFA7BC}" id="{50189492-46A8-44DA-AB49-83069D842909}">
    <text>unctad. Review of maritime transport 2021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6-30T08:50:03.41" personId="{3A6A5ADA-1A40-458F-92A9-9A1AFF31FABE}" id="{139751D4-2A22-4C6E-8CEB-724155962841}">
    <text>SITC Shandong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9898-58BD-41AB-8D16-51AA26D20444}">
  <dimension ref="A1:Y117"/>
  <sheetViews>
    <sheetView topLeftCell="A21" zoomScale="80" zoomScaleNormal="80" workbookViewId="0">
      <selection activeCell="C37" sqref="C37"/>
    </sheetView>
  </sheetViews>
  <sheetFormatPr baseColWidth="10" defaultColWidth="9.140625" defaultRowHeight="12.75" x14ac:dyDescent="0.2"/>
  <cols>
    <col min="1" max="1" width="9.140625" style="2" customWidth="1"/>
    <col min="2" max="3" width="9.140625" style="5"/>
    <col min="4" max="4" width="17.42578125" style="5" customWidth="1"/>
    <col min="5" max="5" width="13.7109375" style="2" customWidth="1"/>
    <col min="6" max="6" width="13.28515625" style="2" customWidth="1"/>
    <col min="7" max="7" width="14.140625" style="2" customWidth="1"/>
    <col min="8" max="8" width="14.7109375" style="2" customWidth="1"/>
    <col min="9" max="9" width="9.140625" style="2" customWidth="1"/>
    <col min="10" max="10" width="12.42578125" style="2" customWidth="1"/>
    <col min="11" max="11" width="13.140625" style="2" customWidth="1"/>
    <col min="12" max="15" width="20.5703125" style="2" customWidth="1"/>
    <col min="16" max="16" width="23.140625" style="2" customWidth="1"/>
    <col min="17" max="17" width="13.28515625" style="2" customWidth="1"/>
    <col min="18" max="18" width="16.28515625" style="20" customWidth="1"/>
    <col min="19" max="19" width="9.140625" style="2" customWidth="1"/>
    <col min="20" max="20" width="20.7109375" style="2" customWidth="1"/>
    <col min="21" max="23" width="9.140625" style="2"/>
    <col min="24" max="24" width="10.7109375" style="2" customWidth="1"/>
    <col min="25" max="16384" width="9.140625" style="2"/>
  </cols>
  <sheetData>
    <row r="1" spans="1:25" x14ac:dyDescent="0.2">
      <c r="A1" s="1"/>
      <c r="B1" s="4" t="s">
        <v>2</v>
      </c>
      <c r="C1" s="4" t="s">
        <v>102</v>
      </c>
      <c r="D1" s="29" t="s">
        <v>212</v>
      </c>
      <c r="E1" s="30" t="s">
        <v>0</v>
      </c>
      <c r="F1" s="30" t="s">
        <v>1</v>
      </c>
      <c r="G1" s="26" t="s">
        <v>220</v>
      </c>
      <c r="H1" s="26" t="s">
        <v>221</v>
      </c>
      <c r="I1" s="26" t="s">
        <v>219</v>
      </c>
      <c r="J1" s="26" t="s">
        <v>219</v>
      </c>
      <c r="K1" s="26" t="s">
        <v>40</v>
      </c>
      <c r="L1" s="26" t="s">
        <v>218</v>
      </c>
      <c r="M1" s="26" t="s">
        <v>217</v>
      </c>
      <c r="N1" s="26" t="s">
        <v>215</v>
      </c>
      <c r="O1" s="26" t="s">
        <v>224</v>
      </c>
      <c r="P1" s="26" t="s">
        <v>222</v>
      </c>
      <c r="Q1" s="26" t="s">
        <v>223</v>
      </c>
      <c r="R1" s="31" t="s">
        <v>216</v>
      </c>
      <c r="S1" s="2" t="s">
        <v>101</v>
      </c>
      <c r="T1" s="2" t="s">
        <v>110</v>
      </c>
      <c r="X1" s="26" t="s">
        <v>111</v>
      </c>
      <c r="Y1" s="26" t="s">
        <v>214</v>
      </c>
    </row>
    <row r="2" spans="1:25" ht="15" x14ac:dyDescent="0.25">
      <c r="A2" s="1">
        <v>1</v>
      </c>
      <c r="B2" t="s">
        <v>34</v>
      </c>
      <c r="C2">
        <v>253</v>
      </c>
      <c r="D2" s="24" t="str">
        <f>VLOOKUP(C2,'Port throughput'!$C$3:$D$28,2,FALSE)</f>
        <v>Amberes</v>
      </c>
      <c r="E2" s="30">
        <v>3977071</v>
      </c>
      <c r="F2" s="30">
        <v>51056031</v>
      </c>
      <c r="G2" s="26">
        <v>1</v>
      </c>
      <c r="H2" s="26">
        <v>0.8</v>
      </c>
      <c r="I2" s="26">
        <f>G2*24</f>
        <v>24</v>
      </c>
      <c r="J2" s="26">
        <f>H2*24</f>
        <v>19.200000000000003</v>
      </c>
      <c r="K2" s="33">
        <f t="shared" ref="K2:K33" si="0">N2/90</f>
        <v>0.46701692936368944</v>
      </c>
      <c r="L2" s="26">
        <v>5.71</v>
      </c>
      <c r="M2" s="32">
        <f>(60/L2)</f>
        <v>10.507880910683012</v>
      </c>
      <c r="N2" s="36">
        <f t="shared" ref="N2:N33" si="1">4*M2</f>
        <v>42.031523642732047</v>
      </c>
      <c r="O2" s="33">
        <f>N2/90</f>
        <v>0.46701692936368944</v>
      </c>
      <c r="P2" s="33">
        <f>((L2/60)/I2)*200</f>
        <v>0.79305555555555551</v>
      </c>
      <c r="Q2" s="33">
        <f>((L2/60)/J2)*200</f>
        <v>0.99131944444444431</v>
      </c>
      <c r="R2" s="34">
        <f>AVERAGE(P2,Q2,O2)</f>
        <v>0.75046397645456298</v>
      </c>
      <c r="S2" s="2">
        <f t="shared" ref="S2:S33" ca="1" si="2">1000*RAND()</f>
        <v>531.05437649566716</v>
      </c>
      <c r="T2" s="18" t="s">
        <v>138</v>
      </c>
      <c r="W2"/>
      <c r="X2" s="27" t="str">
        <f>D2</f>
        <v>Amberes</v>
      </c>
      <c r="Y2" s="28">
        <f>R2</f>
        <v>0.75046397645456298</v>
      </c>
    </row>
    <row r="3" spans="1:25" ht="15" x14ac:dyDescent="0.25">
      <c r="A3" s="1">
        <v>2</v>
      </c>
      <c r="B3" t="s">
        <v>35</v>
      </c>
      <c r="C3">
        <f>C2</f>
        <v>253</v>
      </c>
      <c r="D3" s="24" t="str">
        <f>VLOOKUP(C3,'Port throughput'!$C$3:$D$28,2,FALSE)</f>
        <v>Amberes</v>
      </c>
      <c r="E3" s="30">
        <v>5007976</v>
      </c>
      <c r="F3" s="30">
        <v>51441127</v>
      </c>
      <c r="G3" s="26">
        <v>1</v>
      </c>
      <c r="H3" s="26">
        <v>0.8</v>
      </c>
      <c r="I3" s="26">
        <f>G3*24</f>
        <v>24</v>
      </c>
      <c r="J3" s="26">
        <f>H3*24</f>
        <v>19.200000000000003</v>
      </c>
      <c r="K3" s="33">
        <f t="shared" si="0"/>
        <v>0.46701692936368944</v>
      </c>
      <c r="L3" s="26">
        <v>5.71</v>
      </c>
      <c r="M3" s="32">
        <f t="shared" ref="M3:M66" si="3">60/L3</f>
        <v>10.507880910683012</v>
      </c>
      <c r="N3" s="32">
        <f t="shared" si="1"/>
        <v>42.031523642732047</v>
      </c>
      <c r="O3" s="33">
        <f t="shared" ref="O3:O66" si="4">N3/90</f>
        <v>0.46701692936368944</v>
      </c>
      <c r="P3" s="33">
        <f t="shared" ref="P3:P66" si="5">((L3/60)/I3)*200</f>
        <v>0.79305555555555551</v>
      </c>
      <c r="Q3" s="33">
        <f t="shared" ref="Q3:Q66" si="6">((L3/60)/J3)*200</f>
        <v>0.99131944444444431</v>
      </c>
      <c r="R3" s="34">
        <f t="shared" ref="R3:R66" si="7">AVERAGE(P3,Q3,O3)</f>
        <v>0.75046397645456298</v>
      </c>
      <c r="S3" s="2">
        <f t="shared" ca="1" si="2"/>
        <v>368.15929328854412</v>
      </c>
      <c r="T3" s="18" t="s">
        <v>139</v>
      </c>
      <c r="W3"/>
      <c r="X3" s="27" t="str">
        <f>D4</f>
        <v>Dunkerque</v>
      </c>
      <c r="Y3" s="28">
        <f>R4</f>
        <v>0.68125935908954782</v>
      </c>
    </row>
    <row r="4" spans="1:25" ht="15" x14ac:dyDescent="0.25">
      <c r="A4" s="1">
        <v>3</v>
      </c>
      <c r="B4" t="s">
        <v>11</v>
      </c>
      <c r="C4">
        <v>235</v>
      </c>
      <c r="D4" s="24" t="str">
        <f>VLOOKUP(C4,'Port throughput'!$C$3:$D$28,2,FALSE)</f>
        <v>Dunkerque</v>
      </c>
      <c r="E4" s="30">
        <v>3123165</v>
      </c>
      <c r="F4" s="30">
        <v>51124189</v>
      </c>
      <c r="G4" s="26">
        <v>1</v>
      </c>
      <c r="H4" s="26">
        <v>1.4</v>
      </c>
      <c r="I4" s="26">
        <v>12</v>
      </c>
      <c r="J4" s="26">
        <f t="shared" ref="J4:J41" si="8">H4*24</f>
        <v>33.599999999999994</v>
      </c>
      <c r="K4" s="33">
        <f t="shared" si="0"/>
        <v>0.71877807726864329</v>
      </c>
      <c r="L4" s="26">
        <v>3.71</v>
      </c>
      <c r="M4" s="32">
        <f t="shared" si="3"/>
        <v>16.172506738544474</v>
      </c>
      <c r="N4" s="32">
        <f t="shared" si="1"/>
        <v>64.690026954177895</v>
      </c>
      <c r="O4" s="33">
        <f t="shared" si="4"/>
        <v>0.71877807726864329</v>
      </c>
      <c r="P4" s="33">
        <f>((L4/60)/I4)*150</f>
        <v>0.7729166666666667</v>
      </c>
      <c r="Q4" s="33">
        <f>((L4/60)/J4)*300</f>
        <v>0.55208333333333337</v>
      </c>
      <c r="R4" s="34">
        <f t="shared" si="7"/>
        <v>0.68125935908954782</v>
      </c>
      <c r="S4" s="2">
        <f t="shared" ca="1" si="2"/>
        <v>273.47084299933857</v>
      </c>
      <c r="T4" s="18" t="s">
        <v>140</v>
      </c>
      <c r="W4"/>
      <c r="X4" s="27" t="str">
        <f>D5</f>
        <v>Bremerhaven</v>
      </c>
      <c r="Y4" s="28">
        <f>R5</f>
        <v>0.79469161958568746</v>
      </c>
    </row>
    <row r="5" spans="1:25" ht="15" x14ac:dyDescent="0.25">
      <c r="A5" s="1">
        <v>4</v>
      </c>
      <c r="B5" t="s">
        <v>38</v>
      </c>
      <c r="C5">
        <v>245</v>
      </c>
      <c r="D5" s="24" t="str">
        <f>VLOOKUP(C5,'Port throughput'!$C$3:$D$28,2,FALSE)</f>
        <v>Bremerhaven</v>
      </c>
      <c r="E5" s="30">
        <v>8788959</v>
      </c>
      <c r="F5" s="30">
        <v>53142071</v>
      </c>
      <c r="G5" s="26">
        <v>0.5</v>
      </c>
      <c r="H5" s="26">
        <v>0.98</v>
      </c>
      <c r="I5" s="26">
        <f t="shared" ref="I5:I41" si="9">G5*24</f>
        <v>12</v>
      </c>
      <c r="J5" s="26">
        <f t="shared" si="8"/>
        <v>23.52</v>
      </c>
      <c r="K5" s="33">
        <f t="shared" si="0"/>
        <v>0.64568200161420508</v>
      </c>
      <c r="L5" s="26">
        <v>4.13</v>
      </c>
      <c r="M5" s="32">
        <f t="shared" si="3"/>
        <v>14.527845036319613</v>
      </c>
      <c r="N5" s="32">
        <f t="shared" si="1"/>
        <v>58.111380145278453</v>
      </c>
      <c r="O5" s="33">
        <f t="shared" si="4"/>
        <v>0.64568200161420508</v>
      </c>
      <c r="P5" s="33">
        <f>((L5/60)/I5)*150</f>
        <v>0.86041666666666672</v>
      </c>
      <c r="Q5" s="33">
        <f t="shared" ref="Q5:Q6" si="10">((L5/60)/J5)*300</f>
        <v>0.87797619047619047</v>
      </c>
      <c r="R5" s="34">
        <f t="shared" si="7"/>
        <v>0.79469161958568746</v>
      </c>
      <c r="S5" s="2">
        <f t="shared" ca="1" si="2"/>
        <v>973.23865372504201</v>
      </c>
      <c r="T5" s="18" t="s">
        <v>141</v>
      </c>
      <c r="W5"/>
      <c r="X5" s="27" t="str">
        <f>D6</f>
        <v>Hamburgo</v>
      </c>
      <c r="Y5" s="28">
        <f>R6</f>
        <v>0.79469161958568746</v>
      </c>
    </row>
    <row r="6" spans="1:25" ht="15" x14ac:dyDescent="0.25">
      <c r="A6" s="1">
        <v>5</v>
      </c>
      <c r="B6" t="s">
        <v>39</v>
      </c>
      <c r="C6">
        <v>1069</v>
      </c>
      <c r="D6" s="24" t="str">
        <f>VLOOKUP(C6,'Port throughput'!$C$3:$D$28,2,FALSE)</f>
        <v>Hamburgo</v>
      </c>
      <c r="E6" s="30">
        <v>9779604</v>
      </c>
      <c r="F6" s="30">
        <v>53902936</v>
      </c>
      <c r="G6" s="26">
        <v>0.5</v>
      </c>
      <c r="H6" s="26">
        <v>0.98</v>
      </c>
      <c r="I6" s="26">
        <f t="shared" si="9"/>
        <v>12</v>
      </c>
      <c r="J6" s="26">
        <f t="shared" si="8"/>
        <v>23.52</v>
      </c>
      <c r="K6" s="33">
        <f t="shared" si="0"/>
        <v>0.64568200161420508</v>
      </c>
      <c r="L6" s="26">
        <v>4.13</v>
      </c>
      <c r="M6" s="32">
        <f t="shared" si="3"/>
        <v>14.527845036319613</v>
      </c>
      <c r="N6" s="32">
        <f t="shared" si="1"/>
        <v>58.111380145278453</v>
      </c>
      <c r="O6" s="33">
        <f t="shared" si="4"/>
        <v>0.64568200161420508</v>
      </c>
      <c r="P6" s="33">
        <f>((L6/60)/I6)*150</f>
        <v>0.86041666666666672</v>
      </c>
      <c r="Q6" s="33">
        <f t="shared" si="10"/>
        <v>0.87797619047619047</v>
      </c>
      <c r="R6" s="34">
        <f t="shared" si="7"/>
        <v>0.79469161958568746</v>
      </c>
      <c r="S6" s="2">
        <f t="shared" ca="1" si="2"/>
        <v>595.36894127969185</v>
      </c>
      <c r="T6" s="18" t="s">
        <v>142</v>
      </c>
      <c r="W6"/>
      <c r="X6" s="27" t="str">
        <f>D12</f>
        <v>Vigo</v>
      </c>
      <c r="Y6" s="28">
        <f>R12</f>
        <v>0.76990169785712415</v>
      </c>
    </row>
    <row r="7" spans="1:25" ht="24.75" x14ac:dyDescent="0.25">
      <c r="A7" s="1">
        <v>6</v>
      </c>
      <c r="B7" t="s">
        <v>3</v>
      </c>
      <c r="C7">
        <f>C6</f>
        <v>1069</v>
      </c>
      <c r="D7" s="24" t="str">
        <f>VLOOKUP(C7,'Port throughput'!$C$3:$D$28,2,FALSE)</f>
        <v>Hamburgo</v>
      </c>
      <c r="E7" s="30">
        <v>11868153</v>
      </c>
      <c r="F7" s="30">
        <v>53708458</v>
      </c>
      <c r="G7" s="26">
        <v>0.5</v>
      </c>
      <c r="H7" s="26">
        <v>0.98</v>
      </c>
      <c r="I7" s="26">
        <f t="shared" si="9"/>
        <v>12</v>
      </c>
      <c r="J7" s="26">
        <f t="shared" si="8"/>
        <v>23.52</v>
      </c>
      <c r="K7" s="33">
        <f t="shared" si="0"/>
        <v>0.64568200161420508</v>
      </c>
      <c r="L7" s="26">
        <v>4.13</v>
      </c>
      <c r="M7" s="32">
        <f t="shared" si="3"/>
        <v>14.527845036319613</v>
      </c>
      <c r="N7" s="32">
        <f t="shared" si="1"/>
        <v>58.111380145278453</v>
      </c>
      <c r="O7" s="33">
        <f t="shared" si="4"/>
        <v>0.64568200161420508</v>
      </c>
      <c r="P7" s="33">
        <f t="shared" si="5"/>
        <v>1.1472222222222221</v>
      </c>
      <c r="Q7" s="33">
        <f t="shared" si="6"/>
        <v>0.58531746031746035</v>
      </c>
      <c r="R7" s="34">
        <f t="shared" si="7"/>
        <v>0.79274056138462923</v>
      </c>
      <c r="S7" s="2">
        <f t="shared" ca="1" si="2"/>
        <v>155.81833822769596</v>
      </c>
      <c r="T7" s="18" t="s">
        <v>143</v>
      </c>
      <c r="W7"/>
      <c r="X7" s="27" t="str">
        <f>D13</f>
        <v>Ferrol</v>
      </c>
      <c r="Y7" s="28">
        <f>R13</f>
        <v>0.76990169785712415</v>
      </c>
    </row>
    <row r="8" spans="1:25" ht="15" x14ac:dyDescent="0.25">
      <c r="A8" s="1">
        <v>7</v>
      </c>
      <c r="B8" t="s">
        <v>6</v>
      </c>
      <c r="C8">
        <f>C7</f>
        <v>1069</v>
      </c>
      <c r="D8" s="24" t="str">
        <f>VLOOKUP(C8,'Port throughput'!$C$3:$D$28,2,FALSE)</f>
        <v>Hamburgo</v>
      </c>
      <c r="E8" s="30">
        <v>9980268</v>
      </c>
      <c r="F8" s="30">
        <v>53485807</v>
      </c>
      <c r="G8" s="26">
        <v>0.5</v>
      </c>
      <c r="H8" s="26">
        <v>0.98</v>
      </c>
      <c r="I8" s="26">
        <f t="shared" si="9"/>
        <v>12</v>
      </c>
      <c r="J8" s="26">
        <f t="shared" si="8"/>
        <v>23.52</v>
      </c>
      <c r="K8" s="33">
        <f t="shared" si="0"/>
        <v>0.64568200161420508</v>
      </c>
      <c r="L8" s="26">
        <v>4.13</v>
      </c>
      <c r="M8" s="32">
        <f t="shared" si="3"/>
        <v>14.527845036319613</v>
      </c>
      <c r="N8" s="32">
        <f t="shared" si="1"/>
        <v>58.111380145278453</v>
      </c>
      <c r="O8" s="33">
        <f t="shared" si="4"/>
        <v>0.64568200161420508</v>
      </c>
      <c r="P8" s="33">
        <f t="shared" si="5"/>
        <v>1.1472222222222221</v>
      </c>
      <c r="Q8" s="33">
        <f t="shared" si="6"/>
        <v>0.58531746031746035</v>
      </c>
      <c r="R8" s="34">
        <f t="shared" si="7"/>
        <v>0.79274056138462923</v>
      </c>
      <c r="S8" s="2">
        <f t="shared" ca="1" si="2"/>
        <v>498.79484115815723</v>
      </c>
      <c r="T8" s="18" t="s">
        <v>144</v>
      </c>
      <c r="W8"/>
      <c r="X8" s="27" t="str">
        <f>D14</f>
        <v>Bilbao</v>
      </c>
      <c r="Y8" s="28">
        <f>R14</f>
        <v>0.76990169785712415</v>
      </c>
    </row>
    <row r="9" spans="1:25" ht="15" x14ac:dyDescent="0.25">
      <c r="A9" s="1">
        <v>8</v>
      </c>
      <c r="B9" t="s">
        <v>7</v>
      </c>
      <c r="C9">
        <v>245</v>
      </c>
      <c r="D9" s="24" t="str">
        <f>VLOOKUP(C9,'Port throughput'!$C$3:$D$28,2,FALSE)</f>
        <v>Bremerhaven</v>
      </c>
      <c r="E9" s="30">
        <v>7544631</v>
      </c>
      <c r="F9" s="30">
        <v>53435080</v>
      </c>
      <c r="G9" s="26">
        <v>0.5</v>
      </c>
      <c r="H9" s="26">
        <v>0.98</v>
      </c>
      <c r="I9" s="26">
        <f t="shared" si="9"/>
        <v>12</v>
      </c>
      <c r="J9" s="26">
        <f t="shared" si="8"/>
        <v>23.52</v>
      </c>
      <c r="K9" s="33">
        <f t="shared" si="0"/>
        <v>0.64568200161420508</v>
      </c>
      <c r="L9" s="26">
        <v>4.13</v>
      </c>
      <c r="M9" s="32">
        <f t="shared" si="3"/>
        <v>14.527845036319613</v>
      </c>
      <c r="N9" s="32">
        <f t="shared" si="1"/>
        <v>58.111380145278453</v>
      </c>
      <c r="O9" s="33">
        <f t="shared" si="4"/>
        <v>0.64568200161420508</v>
      </c>
      <c r="P9" s="33">
        <f t="shared" si="5"/>
        <v>1.1472222222222221</v>
      </c>
      <c r="Q9" s="33">
        <f t="shared" si="6"/>
        <v>0.58531746031746035</v>
      </c>
      <c r="R9" s="34">
        <f t="shared" si="7"/>
        <v>0.79274056138462923</v>
      </c>
      <c r="S9" s="2">
        <f t="shared" ca="1" si="2"/>
        <v>67.665330558078111</v>
      </c>
      <c r="T9" s="18" t="s">
        <v>145</v>
      </c>
      <c r="W9"/>
      <c r="X9" s="27" t="str">
        <f>D16</f>
        <v>Barcelona</v>
      </c>
      <c r="Y9" s="28">
        <f>R16</f>
        <v>0.76990169785712415</v>
      </c>
    </row>
    <row r="10" spans="1:25" ht="15" x14ac:dyDescent="0.25">
      <c r="A10" s="1">
        <v>9</v>
      </c>
      <c r="B10" t="s">
        <v>108</v>
      </c>
      <c r="C10">
        <v>253</v>
      </c>
      <c r="D10" s="24" t="str">
        <f>VLOOKUP(C10,'Port throughput'!$C$3:$D$28,2,FALSE)</f>
        <v>Amberes</v>
      </c>
      <c r="E10" s="30">
        <v>7627532</v>
      </c>
      <c r="F10" s="30">
        <v>52350409</v>
      </c>
      <c r="G10" s="26">
        <v>1</v>
      </c>
      <c r="H10" s="26">
        <v>0.98</v>
      </c>
      <c r="I10" s="26">
        <f t="shared" si="9"/>
        <v>24</v>
      </c>
      <c r="J10" s="26">
        <f t="shared" si="8"/>
        <v>23.52</v>
      </c>
      <c r="K10" s="33">
        <f t="shared" si="0"/>
        <v>0.64568200161420508</v>
      </c>
      <c r="L10" s="26">
        <v>4.13</v>
      </c>
      <c r="M10" s="32">
        <f t="shared" si="3"/>
        <v>14.527845036319613</v>
      </c>
      <c r="N10" s="32">
        <f t="shared" si="1"/>
        <v>58.111380145278453</v>
      </c>
      <c r="O10" s="33">
        <f t="shared" si="4"/>
        <v>0.64568200161420508</v>
      </c>
      <c r="P10" s="33">
        <f t="shared" si="5"/>
        <v>0.57361111111111107</v>
      </c>
      <c r="Q10" s="33">
        <f t="shared" si="6"/>
        <v>0.58531746031746035</v>
      </c>
      <c r="R10" s="34">
        <f t="shared" si="7"/>
        <v>0.60153685768092557</v>
      </c>
      <c r="S10" s="2">
        <f t="shared" ca="1" si="2"/>
        <v>18.552495926809964</v>
      </c>
      <c r="T10" s="18" t="s">
        <v>146</v>
      </c>
      <c r="W10"/>
      <c r="X10" s="27" t="str">
        <f>D17</f>
        <v>Valencia</v>
      </c>
      <c r="Y10" s="28">
        <f>R17</f>
        <v>0.76990169785712415</v>
      </c>
    </row>
    <row r="11" spans="1:25" ht="15" x14ac:dyDescent="0.25">
      <c r="A11" s="1">
        <v>10</v>
      </c>
      <c r="B11" t="s">
        <v>4</v>
      </c>
      <c r="C11">
        <v>1069</v>
      </c>
      <c r="D11" s="24" t="str">
        <f>VLOOKUP(C11,'Port throughput'!$C$3:$D$28,2,FALSE)</f>
        <v>Hamburgo</v>
      </c>
      <c r="E11" s="30">
        <v>9450896</v>
      </c>
      <c r="F11" s="30">
        <v>54765741</v>
      </c>
      <c r="G11" s="26">
        <v>0.5</v>
      </c>
      <c r="H11" s="26">
        <v>0.98</v>
      </c>
      <c r="I11" s="26">
        <f t="shared" si="9"/>
        <v>12</v>
      </c>
      <c r="J11" s="26">
        <f t="shared" si="8"/>
        <v>23.52</v>
      </c>
      <c r="K11" s="33">
        <f t="shared" si="0"/>
        <v>0.64568200161420508</v>
      </c>
      <c r="L11" s="26">
        <v>4.13</v>
      </c>
      <c r="M11" s="32">
        <f t="shared" si="3"/>
        <v>14.527845036319613</v>
      </c>
      <c r="N11" s="32">
        <f t="shared" si="1"/>
        <v>58.111380145278453</v>
      </c>
      <c r="O11" s="33">
        <f t="shared" si="4"/>
        <v>0.64568200161420508</v>
      </c>
      <c r="P11" s="33">
        <f t="shared" si="5"/>
        <v>1.1472222222222221</v>
      </c>
      <c r="Q11" s="33">
        <f t="shared" si="6"/>
        <v>0.58531746031746035</v>
      </c>
      <c r="R11" s="34">
        <f t="shared" si="7"/>
        <v>0.79274056138462923</v>
      </c>
      <c r="S11" s="2">
        <f t="shared" ca="1" si="2"/>
        <v>639.14618022707953</v>
      </c>
      <c r="T11" s="18" t="s">
        <v>147</v>
      </c>
      <c r="W11"/>
      <c r="X11" s="27" t="str">
        <f>D18</f>
        <v>Algeciras</v>
      </c>
      <c r="Y11" s="28">
        <f>R18</f>
        <v>0.76990169785712415</v>
      </c>
    </row>
    <row r="12" spans="1:25" ht="15" x14ac:dyDescent="0.25">
      <c r="A12" s="1">
        <v>11</v>
      </c>
      <c r="B12" t="s">
        <v>20</v>
      </c>
      <c r="C12">
        <v>288</v>
      </c>
      <c r="D12" s="24" t="str">
        <f>VLOOKUP(C12,'Port throughput'!$C$3:$D$28,2,FALSE)</f>
        <v>Vigo</v>
      </c>
      <c r="E12" s="30">
        <v>-8049491</v>
      </c>
      <c r="F12" s="30">
        <v>43014444</v>
      </c>
      <c r="G12" s="26">
        <v>0.5</v>
      </c>
      <c r="H12" s="26">
        <v>0.66</v>
      </c>
      <c r="I12" s="26">
        <f t="shared" si="9"/>
        <v>12</v>
      </c>
      <c r="J12" s="26">
        <f t="shared" si="8"/>
        <v>15.84</v>
      </c>
      <c r="K12" s="33">
        <f t="shared" si="0"/>
        <v>0.68906115417743319</v>
      </c>
      <c r="L12" s="26">
        <v>3.87</v>
      </c>
      <c r="M12" s="32">
        <f t="shared" si="3"/>
        <v>15.503875968992247</v>
      </c>
      <c r="N12" s="32">
        <f t="shared" si="1"/>
        <v>62.015503875968989</v>
      </c>
      <c r="O12" s="33">
        <f t="shared" si="4"/>
        <v>0.68906115417743319</v>
      </c>
      <c r="P12" s="33">
        <f>((L12/60)/I12)*150</f>
        <v>0.80625000000000002</v>
      </c>
      <c r="Q12" s="33">
        <f t="shared" si="6"/>
        <v>0.81439393939393945</v>
      </c>
      <c r="R12" s="34">
        <f t="shared" si="7"/>
        <v>0.76990169785712415</v>
      </c>
      <c r="S12" s="2">
        <f t="shared" ca="1" si="2"/>
        <v>986.13926457266211</v>
      </c>
      <c r="T12" s="18" t="s">
        <v>148</v>
      </c>
      <c r="W12"/>
      <c r="X12" s="27" t="str">
        <f>D20</f>
        <v>Gennevilliers</v>
      </c>
      <c r="Y12" s="28">
        <f>R20</f>
        <v>0.850564552647886</v>
      </c>
    </row>
    <row r="13" spans="1:25" ht="15" x14ac:dyDescent="0.25">
      <c r="A13" s="1">
        <v>12</v>
      </c>
      <c r="B13" t="s">
        <v>21</v>
      </c>
      <c r="C13">
        <v>285</v>
      </c>
      <c r="D13" s="24" t="str">
        <f>VLOOKUP(C13,'Port throughput'!$C$3:$D$28,2,FALSE)</f>
        <v>Ferrol</v>
      </c>
      <c r="E13" s="30">
        <v>-5874719</v>
      </c>
      <c r="F13" s="30">
        <v>43424336</v>
      </c>
      <c r="G13" s="26">
        <v>0.5</v>
      </c>
      <c r="H13" s="26">
        <v>0.66</v>
      </c>
      <c r="I13" s="26">
        <f t="shared" si="9"/>
        <v>12</v>
      </c>
      <c r="J13" s="26">
        <f t="shared" si="8"/>
        <v>15.84</v>
      </c>
      <c r="K13" s="33">
        <f t="shared" si="0"/>
        <v>0.68906115417743319</v>
      </c>
      <c r="L13" s="26">
        <v>3.87</v>
      </c>
      <c r="M13" s="32">
        <f t="shared" si="3"/>
        <v>15.503875968992247</v>
      </c>
      <c r="N13" s="32">
        <f t="shared" si="1"/>
        <v>62.015503875968989</v>
      </c>
      <c r="O13" s="33">
        <f t="shared" si="4"/>
        <v>0.68906115417743319</v>
      </c>
      <c r="P13" s="33">
        <f>((L13/60)/I13)*150</f>
        <v>0.80625000000000002</v>
      </c>
      <c r="Q13" s="33">
        <f t="shared" si="6"/>
        <v>0.81439393939393945</v>
      </c>
      <c r="R13" s="34">
        <f t="shared" si="7"/>
        <v>0.76990169785712415</v>
      </c>
      <c r="S13" s="2">
        <f t="shared" ca="1" si="2"/>
        <v>917.269909043692</v>
      </c>
      <c r="T13" s="18" t="s">
        <v>149</v>
      </c>
      <c r="W13"/>
      <c r="X13" s="27" t="str">
        <f>D21</f>
        <v>Le Havre</v>
      </c>
      <c r="Y13" s="28">
        <f>R21</f>
        <v>0.850564552647886</v>
      </c>
    </row>
    <row r="14" spans="1:25" ht="15" x14ac:dyDescent="0.25">
      <c r="A14" s="1">
        <v>13</v>
      </c>
      <c r="B14" t="s">
        <v>22</v>
      </c>
      <c r="C14">
        <v>163</v>
      </c>
      <c r="D14" s="24" t="str">
        <f>VLOOKUP(C14,'Port throughput'!$C$3:$D$28,2,FALSE)</f>
        <v>Bilbao</v>
      </c>
      <c r="E14" s="30">
        <v>-4131409</v>
      </c>
      <c r="F14" s="30">
        <v>43277646</v>
      </c>
      <c r="G14" s="26">
        <v>0.5</v>
      </c>
      <c r="H14" s="26">
        <v>0.66</v>
      </c>
      <c r="I14" s="26">
        <f t="shared" si="9"/>
        <v>12</v>
      </c>
      <c r="J14" s="26">
        <f t="shared" si="8"/>
        <v>15.84</v>
      </c>
      <c r="K14" s="33">
        <f t="shared" si="0"/>
        <v>0.68906115417743319</v>
      </c>
      <c r="L14" s="26">
        <v>3.87</v>
      </c>
      <c r="M14" s="32">
        <f t="shared" si="3"/>
        <v>15.503875968992247</v>
      </c>
      <c r="N14" s="32">
        <f t="shared" si="1"/>
        <v>62.015503875968989</v>
      </c>
      <c r="O14" s="33">
        <f t="shared" si="4"/>
        <v>0.68906115417743319</v>
      </c>
      <c r="P14" s="33">
        <f>((L14/60)/I14)*150</f>
        <v>0.80625000000000002</v>
      </c>
      <c r="Q14" s="33">
        <f t="shared" si="6"/>
        <v>0.81439393939393945</v>
      </c>
      <c r="R14" s="34">
        <f t="shared" si="7"/>
        <v>0.76990169785712415</v>
      </c>
      <c r="S14" s="2">
        <f t="shared" ca="1" si="2"/>
        <v>121.14607273556477</v>
      </c>
      <c r="T14" s="18" t="s">
        <v>150</v>
      </c>
      <c r="W14"/>
      <c r="X14" s="27" t="str">
        <f>D22</f>
        <v>Zeebrugge</v>
      </c>
      <c r="Y14" s="28">
        <f>R22</f>
        <v>0.850564552647886</v>
      </c>
    </row>
    <row r="15" spans="1:25" ht="15" x14ac:dyDescent="0.25">
      <c r="A15" s="1">
        <v>14</v>
      </c>
      <c r="B15" t="s">
        <v>23</v>
      </c>
      <c r="C15">
        <v>163</v>
      </c>
      <c r="D15" s="24" t="str">
        <f>VLOOKUP(C15,'Port throughput'!$C$3:$D$28,2,FALSE)</f>
        <v>Bilbao</v>
      </c>
      <c r="E15" s="30">
        <v>-2670293</v>
      </c>
      <c r="F15" s="30">
        <v>43315678</v>
      </c>
      <c r="G15" s="26">
        <v>0.5</v>
      </c>
      <c r="H15" s="26">
        <v>0.66</v>
      </c>
      <c r="I15" s="26">
        <f t="shared" si="9"/>
        <v>12</v>
      </c>
      <c r="J15" s="26">
        <f t="shared" si="8"/>
        <v>15.84</v>
      </c>
      <c r="K15" s="33">
        <f t="shared" si="0"/>
        <v>0.68906115417743319</v>
      </c>
      <c r="L15" s="26">
        <v>3.87</v>
      </c>
      <c r="M15" s="32">
        <f t="shared" si="3"/>
        <v>15.503875968992247</v>
      </c>
      <c r="N15" s="32">
        <f t="shared" si="1"/>
        <v>62.015503875968989</v>
      </c>
      <c r="O15" s="33">
        <f t="shared" si="4"/>
        <v>0.68906115417743319</v>
      </c>
      <c r="P15" s="33">
        <f t="shared" ref="P15:P18" si="11">((L15/60)/I15)*150</f>
        <v>0.80625000000000002</v>
      </c>
      <c r="Q15" s="33">
        <f t="shared" si="6"/>
        <v>0.81439393939393945</v>
      </c>
      <c r="R15" s="34">
        <f t="shared" si="7"/>
        <v>0.76990169785712415</v>
      </c>
      <c r="S15" s="2">
        <f t="shared" ca="1" si="2"/>
        <v>54.741064305463553</v>
      </c>
      <c r="T15" s="18" t="s">
        <v>151</v>
      </c>
      <c r="W15"/>
      <c r="X15" s="27" t="str">
        <f>D23</f>
        <v>Nantes - Saint Nazaire</v>
      </c>
      <c r="Y15" s="28">
        <f>R23</f>
        <v>0.850564552647886</v>
      </c>
    </row>
    <row r="16" spans="1:25" ht="15" x14ac:dyDescent="0.25">
      <c r="A16" s="1">
        <v>15</v>
      </c>
      <c r="B16" t="s">
        <v>24</v>
      </c>
      <c r="C16">
        <v>1063</v>
      </c>
      <c r="D16" s="24" t="str">
        <f>VLOOKUP(C16,'Port throughput'!$C$3:$D$28,2,FALSE)</f>
        <v>Barcelona</v>
      </c>
      <c r="E16" s="30">
        <v>1311517</v>
      </c>
      <c r="F16" s="30">
        <v>42073992</v>
      </c>
      <c r="G16" s="26">
        <v>0.5</v>
      </c>
      <c r="H16" s="26">
        <v>0.66</v>
      </c>
      <c r="I16" s="26">
        <f t="shared" si="9"/>
        <v>12</v>
      </c>
      <c r="J16" s="26">
        <f t="shared" si="8"/>
        <v>15.84</v>
      </c>
      <c r="K16" s="33">
        <f t="shared" si="0"/>
        <v>0.68906115417743319</v>
      </c>
      <c r="L16" s="26">
        <v>3.87</v>
      </c>
      <c r="M16" s="32">
        <f t="shared" si="3"/>
        <v>15.503875968992247</v>
      </c>
      <c r="N16" s="32">
        <f t="shared" si="1"/>
        <v>62.015503875968989</v>
      </c>
      <c r="O16" s="33">
        <f t="shared" si="4"/>
        <v>0.68906115417743319</v>
      </c>
      <c r="P16" s="33">
        <f t="shared" si="11"/>
        <v>0.80625000000000002</v>
      </c>
      <c r="Q16" s="33">
        <f t="shared" si="6"/>
        <v>0.81439393939393945</v>
      </c>
      <c r="R16" s="34">
        <f t="shared" si="7"/>
        <v>0.76990169785712415</v>
      </c>
      <c r="S16" s="2">
        <f t="shared" ca="1" si="2"/>
        <v>119.68769342475316</v>
      </c>
      <c r="T16" s="18" t="s">
        <v>152</v>
      </c>
      <c r="W16"/>
      <c r="X16" s="27" t="str">
        <f>D24</f>
        <v>La Rochelle</v>
      </c>
      <c r="Y16" s="28">
        <f>R24</f>
        <v>0.850564552647886</v>
      </c>
    </row>
    <row r="17" spans="1:25" ht="15" x14ac:dyDescent="0.25">
      <c r="A17" s="1">
        <v>16</v>
      </c>
      <c r="B17" t="s">
        <v>25</v>
      </c>
      <c r="C17">
        <v>1064</v>
      </c>
      <c r="D17" s="24" t="str">
        <f>VLOOKUP(C17,'Port throughput'!$C$3:$D$28,2,FALSE)</f>
        <v>Valencia</v>
      </c>
      <c r="E17" s="30">
        <v>-726743</v>
      </c>
      <c r="F17" s="30">
        <v>40696321</v>
      </c>
      <c r="G17" s="26">
        <v>0.5</v>
      </c>
      <c r="H17" s="26">
        <v>0.66</v>
      </c>
      <c r="I17" s="26">
        <f t="shared" si="9"/>
        <v>12</v>
      </c>
      <c r="J17" s="26">
        <f t="shared" si="8"/>
        <v>15.84</v>
      </c>
      <c r="K17" s="33">
        <f t="shared" si="0"/>
        <v>0.68906115417743319</v>
      </c>
      <c r="L17" s="26">
        <v>3.87</v>
      </c>
      <c r="M17" s="32">
        <f t="shared" si="3"/>
        <v>15.503875968992247</v>
      </c>
      <c r="N17" s="32">
        <f t="shared" si="1"/>
        <v>62.015503875968989</v>
      </c>
      <c r="O17" s="33">
        <f t="shared" si="4"/>
        <v>0.68906115417743319</v>
      </c>
      <c r="P17" s="33">
        <f t="shared" si="11"/>
        <v>0.80625000000000002</v>
      </c>
      <c r="Q17" s="33">
        <f t="shared" si="6"/>
        <v>0.81439393939393945</v>
      </c>
      <c r="R17" s="34">
        <f t="shared" si="7"/>
        <v>0.76990169785712415</v>
      </c>
      <c r="S17" s="2">
        <f t="shared" ca="1" si="2"/>
        <v>781.54507469136252</v>
      </c>
      <c r="T17" s="18" t="s">
        <v>153</v>
      </c>
      <c r="W17"/>
      <c r="X17" s="27" t="str">
        <f>D33</f>
        <v>Amsterdam</v>
      </c>
      <c r="Y17" s="28">
        <f>R33</f>
        <v>0.68625450734825744</v>
      </c>
    </row>
    <row r="18" spans="1:25" ht="15" x14ac:dyDescent="0.25">
      <c r="A18" s="1">
        <v>17</v>
      </c>
      <c r="B18" t="s">
        <v>27</v>
      </c>
      <c r="C18">
        <v>61</v>
      </c>
      <c r="D18" s="24" t="str">
        <f>VLOOKUP(C18,'Port throughput'!$C$3:$D$28,2,FALSE)</f>
        <v>Algeciras</v>
      </c>
      <c r="E18" s="30">
        <v>-4560438</v>
      </c>
      <c r="F18" s="30">
        <v>37900386</v>
      </c>
      <c r="G18" s="26">
        <v>0.5</v>
      </c>
      <c r="H18" s="26">
        <v>0.66</v>
      </c>
      <c r="I18" s="26">
        <f t="shared" si="9"/>
        <v>12</v>
      </c>
      <c r="J18" s="26">
        <f t="shared" si="8"/>
        <v>15.84</v>
      </c>
      <c r="K18" s="33">
        <f t="shared" si="0"/>
        <v>0.68906115417743319</v>
      </c>
      <c r="L18" s="26">
        <v>3.87</v>
      </c>
      <c r="M18" s="32">
        <f t="shared" si="3"/>
        <v>15.503875968992247</v>
      </c>
      <c r="N18" s="32">
        <f t="shared" si="1"/>
        <v>62.015503875968989</v>
      </c>
      <c r="O18" s="33">
        <f t="shared" si="4"/>
        <v>0.68906115417743319</v>
      </c>
      <c r="P18" s="33">
        <f t="shared" si="11"/>
        <v>0.80625000000000002</v>
      </c>
      <c r="Q18" s="33">
        <f t="shared" si="6"/>
        <v>0.81439393939393945</v>
      </c>
      <c r="R18" s="34">
        <f t="shared" si="7"/>
        <v>0.76990169785712415</v>
      </c>
      <c r="S18" s="2">
        <f t="shared" ca="1" si="2"/>
        <v>933.64241257223932</v>
      </c>
      <c r="T18" s="18" t="s">
        <v>154</v>
      </c>
      <c r="W18"/>
      <c r="X18" s="27" t="str">
        <f>D34</f>
        <v>Rotterdam</v>
      </c>
      <c r="Y18" s="28">
        <f>R34</f>
        <v>0.68625450734825744</v>
      </c>
    </row>
    <row r="19" spans="1:25" ht="15" x14ac:dyDescent="0.25">
      <c r="A19" s="1">
        <v>18</v>
      </c>
      <c r="B19" t="s">
        <v>26</v>
      </c>
      <c r="C19">
        <v>1064</v>
      </c>
      <c r="D19" s="24" t="str">
        <f>VLOOKUP(C19,'Port throughput'!$C$3:$D$28,2,FALSE)</f>
        <v>Valencia</v>
      </c>
      <c r="E19" s="30">
        <v>-1567875</v>
      </c>
      <c r="F19" s="30">
        <v>38202995</v>
      </c>
      <c r="G19" s="26">
        <v>0.5</v>
      </c>
      <c r="H19" s="26">
        <v>0.66</v>
      </c>
      <c r="I19" s="26">
        <f t="shared" si="9"/>
        <v>12</v>
      </c>
      <c r="J19" s="26">
        <f t="shared" si="8"/>
        <v>15.84</v>
      </c>
      <c r="K19" s="33">
        <f t="shared" si="0"/>
        <v>0.68906115417743319</v>
      </c>
      <c r="L19" s="26">
        <v>3.87</v>
      </c>
      <c r="M19" s="32">
        <f t="shared" si="3"/>
        <v>15.503875968992247</v>
      </c>
      <c r="N19" s="32">
        <f t="shared" si="1"/>
        <v>62.015503875968989</v>
      </c>
      <c r="O19" s="33">
        <f t="shared" si="4"/>
        <v>0.68906115417743319</v>
      </c>
      <c r="P19" s="33">
        <f t="shared" si="5"/>
        <v>1.0750000000000002</v>
      </c>
      <c r="Q19" s="33">
        <f t="shared" si="6"/>
        <v>0.81439393939393945</v>
      </c>
      <c r="R19" s="34">
        <f t="shared" si="7"/>
        <v>0.8594850311904576</v>
      </c>
      <c r="S19" s="2">
        <f t="shared" ca="1" si="2"/>
        <v>597.68705468177598</v>
      </c>
      <c r="T19" s="18" t="s">
        <v>155</v>
      </c>
      <c r="W19"/>
      <c r="X19" s="27" t="str">
        <f>D37</f>
        <v>Oporto</v>
      </c>
      <c r="Y19" s="28">
        <f>R37</f>
        <v>0.68235563215455974</v>
      </c>
    </row>
    <row r="20" spans="1:25" ht="15" x14ac:dyDescent="0.25">
      <c r="A20" s="1">
        <v>19</v>
      </c>
      <c r="B20" s="9" t="s">
        <v>12</v>
      </c>
      <c r="C20">
        <v>268</v>
      </c>
      <c r="D20" s="24" t="str">
        <f>VLOOKUP(C20,'Port throughput'!$C$3:$D$28,2,FALSE)</f>
        <v>Gennevilliers</v>
      </c>
      <c r="E20" s="30">
        <v>571508</v>
      </c>
      <c r="F20" s="30">
        <v>48757721</v>
      </c>
      <c r="G20" s="26">
        <v>0.5</v>
      </c>
      <c r="H20" s="26">
        <v>1.4</v>
      </c>
      <c r="I20" s="26">
        <f t="shared" si="9"/>
        <v>12</v>
      </c>
      <c r="J20" s="26">
        <f t="shared" si="8"/>
        <v>33.599999999999994</v>
      </c>
      <c r="K20" s="33">
        <f t="shared" si="0"/>
        <v>0.80080080080080085</v>
      </c>
      <c r="L20" s="26">
        <v>3.33</v>
      </c>
      <c r="M20" s="32">
        <f t="shared" si="3"/>
        <v>18.018018018018019</v>
      </c>
      <c r="N20" s="32">
        <f t="shared" si="1"/>
        <v>72.072072072072075</v>
      </c>
      <c r="O20" s="33">
        <f t="shared" si="4"/>
        <v>0.80080080080080085</v>
      </c>
      <c r="P20" s="33">
        <f t="shared" si="5"/>
        <v>0.92499999999999993</v>
      </c>
      <c r="Q20" s="33">
        <f>((L20/60)/J20)*500</f>
        <v>0.82589285714285732</v>
      </c>
      <c r="R20" s="34">
        <f t="shared" si="7"/>
        <v>0.850564552647886</v>
      </c>
      <c r="S20" s="2">
        <f t="shared" ca="1" si="2"/>
        <v>242.73007747014429</v>
      </c>
      <c r="T20" s="19" t="s">
        <v>156</v>
      </c>
      <c r="W20"/>
      <c r="X20" s="27" t="str">
        <f>D38</f>
        <v>Sines</v>
      </c>
      <c r="Y20" s="28">
        <f>R38</f>
        <v>0.68235563215455974</v>
      </c>
    </row>
    <row r="21" spans="1:25" ht="15" x14ac:dyDescent="0.25">
      <c r="A21" s="1">
        <v>20</v>
      </c>
      <c r="B21" s="9" t="s">
        <v>18</v>
      </c>
      <c r="C21" s="13">
        <v>269</v>
      </c>
      <c r="D21" s="24" t="str">
        <f>VLOOKUP(C21,'Port throughput'!$C$3:$D$28,2,FALSE)</f>
        <v>Le Havre</v>
      </c>
      <c r="E21" s="30">
        <v>1111617</v>
      </c>
      <c r="F21" s="30">
        <v>49896542</v>
      </c>
      <c r="G21" s="26">
        <v>0.5</v>
      </c>
      <c r="H21" s="26">
        <v>1.4</v>
      </c>
      <c r="I21" s="26">
        <f t="shared" si="9"/>
        <v>12</v>
      </c>
      <c r="J21" s="26">
        <f t="shared" si="8"/>
        <v>33.599999999999994</v>
      </c>
      <c r="K21" s="33">
        <f t="shared" si="0"/>
        <v>0.80080080080080085</v>
      </c>
      <c r="L21" s="26">
        <v>3.33</v>
      </c>
      <c r="M21" s="32">
        <f t="shared" si="3"/>
        <v>18.018018018018019</v>
      </c>
      <c r="N21" s="32">
        <f t="shared" si="1"/>
        <v>72.072072072072075</v>
      </c>
      <c r="O21" s="33">
        <f t="shared" si="4"/>
        <v>0.80080080080080085</v>
      </c>
      <c r="P21" s="33">
        <f t="shared" si="5"/>
        <v>0.92499999999999993</v>
      </c>
      <c r="Q21" s="33">
        <f t="shared" ref="Q21:Q24" si="12">((L21/60)/J21)*500</f>
        <v>0.82589285714285732</v>
      </c>
      <c r="R21" s="34">
        <f t="shared" si="7"/>
        <v>0.850564552647886</v>
      </c>
      <c r="S21" s="2">
        <f t="shared" ca="1" si="2"/>
        <v>64.256631881580034</v>
      </c>
      <c r="T21" s="19" t="s">
        <v>157</v>
      </c>
      <c r="U21" s="13"/>
      <c r="W21"/>
      <c r="X21" s="27" t="str">
        <f>D40</f>
        <v>Lisboa</v>
      </c>
      <c r="Y21" s="28">
        <f>R40</f>
        <v>0.68235563215455974</v>
      </c>
    </row>
    <row r="22" spans="1:25" ht="15" x14ac:dyDescent="0.25">
      <c r="A22" s="1">
        <v>21</v>
      </c>
      <c r="B22" s="9" t="s">
        <v>16</v>
      </c>
      <c r="C22" s="13">
        <v>220</v>
      </c>
      <c r="D22" s="24" t="str">
        <f>VLOOKUP(C22,'Port throughput'!$C$3:$D$28,2,FALSE)</f>
        <v>Zeebrugge</v>
      </c>
      <c r="E22" s="30">
        <v>2240088</v>
      </c>
      <c r="F22" s="30">
        <v>50691170</v>
      </c>
      <c r="G22" s="26">
        <v>0.5</v>
      </c>
      <c r="H22" s="26">
        <v>1.4</v>
      </c>
      <c r="I22" s="26">
        <f t="shared" si="9"/>
        <v>12</v>
      </c>
      <c r="J22" s="26">
        <f t="shared" si="8"/>
        <v>33.599999999999994</v>
      </c>
      <c r="K22" s="33">
        <f t="shared" si="0"/>
        <v>0.80080080080080085</v>
      </c>
      <c r="L22" s="26">
        <v>3.33</v>
      </c>
      <c r="M22" s="32">
        <f t="shared" si="3"/>
        <v>18.018018018018019</v>
      </c>
      <c r="N22" s="32">
        <f t="shared" si="1"/>
        <v>72.072072072072075</v>
      </c>
      <c r="O22" s="33">
        <f t="shared" si="4"/>
        <v>0.80080080080080085</v>
      </c>
      <c r="P22" s="33">
        <f t="shared" si="5"/>
        <v>0.92499999999999993</v>
      </c>
      <c r="Q22" s="33">
        <f t="shared" si="12"/>
        <v>0.82589285714285732</v>
      </c>
      <c r="R22" s="34">
        <f t="shared" si="7"/>
        <v>0.850564552647886</v>
      </c>
      <c r="S22" s="2">
        <f t="shared" ca="1" si="2"/>
        <v>422.66373183012831</v>
      </c>
      <c r="T22" s="18" t="s">
        <v>158</v>
      </c>
      <c r="U22" s="13"/>
      <c r="W22"/>
      <c r="X22" s="27" t="str">
        <f>D43</f>
        <v>Zeebrugge</v>
      </c>
      <c r="Y22" s="28">
        <f>R43</f>
        <v>1.1605607778415614</v>
      </c>
    </row>
    <row r="23" spans="1:25" ht="15" x14ac:dyDescent="0.25">
      <c r="A23" s="1">
        <v>22</v>
      </c>
      <c r="B23" s="9" t="s">
        <v>14</v>
      </c>
      <c r="C23" s="13">
        <v>282</v>
      </c>
      <c r="D23" s="24" t="str">
        <f>VLOOKUP(C23,'Port throughput'!$C$3:$D$28,2,FALSE)</f>
        <v>Nantes - Saint Nazaire</v>
      </c>
      <c r="E23" s="30">
        <v>-295848</v>
      </c>
      <c r="F23" s="30">
        <v>47531443</v>
      </c>
      <c r="G23" s="26">
        <v>0.5</v>
      </c>
      <c r="H23" s="26">
        <v>1.4</v>
      </c>
      <c r="I23" s="26">
        <f t="shared" si="9"/>
        <v>12</v>
      </c>
      <c r="J23" s="26">
        <f t="shared" si="8"/>
        <v>33.599999999999994</v>
      </c>
      <c r="K23" s="33">
        <f t="shared" si="0"/>
        <v>0.80080080080080085</v>
      </c>
      <c r="L23" s="26">
        <v>3.33</v>
      </c>
      <c r="M23" s="32">
        <f t="shared" si="3"/>
        <v>18.018018018018019</v>
      </c>
      <c r="N23" s="32">
        <f t="shared" si="1"/>
        <v>72.072072072072075</v>
      </c>
      <c r="O23" s="33">
        <f t="shared" si="4"/>
        <v>0.80080080080080085</v>
      </c>
      <c r="P23" s="33">
        <f t="shared" si="5"/>
        <v>0.92499999999999993</v>
      </c>
      <c r="Q23" s="33">
        <f t="shared" si="12"/>
        <v>0.82589285714285732</v>
      </c>
      <c r="R23" s="34">
        <f t="shared" si="7"/>
        <v>0.850564552647886</v>
      </c>
      <c r="S23" s="2">
        <f t="shared" ca="1" si="2"/>
        <v>134.39944022483542</v>
      </c>
      <c r="T23" s="18" t="s">
        <v>159</v>
      </c>
      <c r="W23"/>
      <c r="X23" s="27" t="str">
        <f>D58</f>
        <v>Cádiz</v>
      </c>
      <c r="Y23" s="28">
        <f>R58</f>
        <v>0.7205600019704228</v>
      </c>
    </row>
    <row r="24" spans="1:25" ht="15" x14ac:dyDescent="0.25">
      <c r="A24" s="1">
        <v>23</v>
      </c>
      <c r="B24" s="9" t="s">
        <v>13</v>
      </c>
      <c r="C24" s="13">
        <v>283</v>
      </c>
      <c r="D24" s="24" t="str">
        <f>VLOOKUP(C24,'Port throughput'!$C$3:$D$28,2,FALSE)</f>
        <v>La Rochelle</v>
      </c>
      <c r="E24" s="30">
        <v>-1843648</v>
      </c>
      <c r="F24" s="30">
        <v>48212407</v>
      </c>
      <c r="G24" s="26">
        <v>0.5</v>
      </c>
      <c r="H24" s="26">
        <v>1.4</v>
      </c>
      <c r="I24" s="26">
        <f t="shared" si="9"/>
        <v>12</v>
      </c>
      <c r="J24" s="26">
        <f t="shared" si="8"/>
        <v>33.599999999999994</v>
      </c>
      <c r="K24" s="33">
        <f t="shared" si="0"/>
        <v>0.80080080080080085</v>
      </c>
      <c r="L24" s="26">
        <v>3.33</v>
      </c>
      <c r="M24" s="32">
        <f t="shared" si="3"/>
        <v>18.018018018018019</v>
      </c>
      <c r="N24" s="32">
        <f t="shared" si="1"/>
        <v>72.072072072072075</v>
      </c>
      <c r="O24" s="33">
        <f t="shared" si="4"/>
        <v>0.80080080080080085</v>
      </c>
      <c r="P24" s="33">
        <f t="shared" si="5"/>
        <v>0.92499999999999993</v>
      </c>
      <c r="Q24" s="33">
        <f t="shared" si="12"/>
        <v>0.82589285714285732</v>
      </c>
      <c r="R24" s="34">
        <f t="shared" si="7"/>
        <v>0.850564552647886</v>
      </c>
      <c r="S24" s="2">
        <f t="shared" ca="1" si="2"/>
        <v>434.10659586519154</v>
      </c>
      <c r="T24" s="18" t="s">
        <v>160</v>
      </c>
      <c r="W24"/>
      <c r="X24" s="27" t="str">
        <f>D59</f>
        <v>Málaga</v>
      </c>
      <c r="Y24" s="28">
        <f>R59</f>
        <v>0.7205600019704228</v>
      </c>
    </row>
    <row r="25" spans="1:25" ht="15" x14ac:dyDescent="0.25">
      <c r="A25" s="1">
        <v>24</v>
      </c>
      <c r="B25" s="9" t="s">
        <v>19</v>
      </c>
      <c r="C25">
        <f>C24</f>
        <v>283</v>
      </c>
      <c r="D25" s="24" t="str">
        <f>VLOOKUP(C25,'Port throughput'!$C$3:$D$28,2,FALSE)</f>
        <v>La Rochelle</v>
      </c>
      <c r="E25" s="30">
        <v>-725136</v>
      </c>
      <c r="F25" s="30">
        <v>44252240</v>
      </c>
      <c r="G25" s="26">
        <v>0.5</v>
      </c>
      <c r="H25" s="26">
        <v>1.4</v>
      </c>
      <c r="I25" s="26">
        <f t="shared" si="9"/>
        <v>12</v>
      </c>
      <c r="J25" s="26">
        <f t="shared" si="8"/>
        <v>33.599999999999994</v>
      </c>
      <c r="K25" s="33">
        <f t="shared" si="0"/>
        <v>0.80080080080080085</v>
      </c>
      <c r="L25" s="26">
        <v>3.33</v>
      </c>
      <c r="M25" s="32">
        <f t="shared" si="3"/>
        <v>18.018018018018019</v>
      </c>
      <c r="N25" s="32">
        <f t="shared" si="1"/>
        <v>72.072072072072075</v>
      </c>
      <c r="O25" s="33">
        <f t="shared" si="4"/>
        <v>0.80080080080080085</v>
      </c>
      <c r="P25" s="33">
        <f t="shared" si="5"/>
        <v>0.92499999999999993</v>
      </c>
      <c r="Q25" s="33">
        <f t="shared" si="6"/>
        <v>0.3303571428571429</v>
      </c>
      <c r="R25" s="34">
        <f t="shared" si="7"/>
        <v>0.68538598121931449</v>
      </c>
      <c r="S25" s="2">
        <f t="shared" ca="1" si="2"/>
        <v>358.45068118187794</v>
      </c>
      <c r="T25" s="18" t="s">
        <v>161</v>
      </c>
      <c r="W25"/>
      <c r="X25" s="27" t="str">
        <f>D61</f>
        <v>Lyon</v>
      </c>
      <c r="Y25" s="28">
        <f>R61</f>
        <v>0.72076230800249286</v>
      </c>
    </row>
    <row r="26" spans="1:25" ht="15" x14ac:dyDescent="0.25">
      <c r="A26" s="1">
        <v>25</v>
      </c>
      <c r="B26" s="9" t="s">
        <v>15</v>
      </c>
      <c r="C26">
        <f>C25</f>
        <v>283</v>
      </c>
      <c r="D26" s="24" t="str">
        <f>VLOOKUP(C26,'Port throughput'!$C$3:$D$28,2,FALSE)</f>
        <v>La Rochelle</v>
      </c>
      <c r="E26" s="30">
        <v>1299447</v>
      </c>
      <c r="F26" s="30">
        <v>46122303</v>
      </c>
      <c r="G26" s="26">
        <v>0.5</v>
      </c>
      <c r="H26" s="26">
        <v>1.4</v>
      </c>
      <c r="I26" s="26">
        <f t="shared" si="9"/>
        <v>12</v>
      </c>
      <c r="J26" s="26">
        <f t="shared" si="8"/>
        <v>33.599999999999994</v>
      </c>
      <c r="K26" s="33">
        <f t="shared" si="0"/>
        <v>0.80080080080080085</v>
      </c>
      <c r="L26" s="26">
        <v>3.33</v>
      </c>
      <c r="M26" s="32">
        <f t="shared" si="3"/>
        <v>18.018018018018019</v>
      </c>
      <c r="N26" s="32">
        <f t="shared" si="1"/>
        <v>72.072072072072075</v>
      </c>
      <c r="O26" s="33">
        <f t="shared" si="4"/>
        <v>0.80080080080080085</v>
      </c>
      <c r="P26" s="33">
        <f t="shared" si="5"/>
        <v>0.92499999999999993</v>
      </c>
      <c r="Q26" s="33">
        <f t="shared" si="6"/>
        <v>0.3303571428571429</v>
      </c>
      <c r="R26" s="34">
        <f t="shared" si="7"/>
        <v>0.68538598121931449</v>
      </c>
      <c r="S26" s="2">
        <f t="shared" ca="1" si="2"/>
        <v>938.56977676436543</v>
      </c>
      <c r="T26" s="18" t="s">
        <v>162</v>
      </c>
      <c r="W26"/>
    </row>
    <row r="27" spans="1:25" ht="15" x14ac:dyDescent="0.25">
      <c r="A27" s="1">
        <v>26</v>
      </c>
      <c r="B27" s="9" t="s">
        <v>17</v>
      </c>
      <c r="C27" s="13">
        <v>1063</v>
      </c>
      <c r="D27" s="24" t="str">
        <f>VLOOKUP(C27,'Port throughput'!$C$3:$D$28,2,FALSE)</f>
        <v>Barcelona</v>
      </c>
      <c r="E27" s="30">
        <v>2545157</v>
      </c>
      <c r="F27" s="30">
        <v>43217336</v>
      </c>
      <c r="G27" s="26">
        <v>0.5</v>
      </c>
      <c r="H27" s="26">
        <v>1.4</v>
      </c>
      <c r="I27" s="26">
        <f t="shared" si="9"/>
        <v>12</v>
      </c>
      <c r="J27" s="26">
        <f t="shared" si="8"/>
        <v>33.599999999999994</v>
      </c>
      <c r="K27" s="33">
        <f t="shared" si="0"/>
        <v>0.80080080080080085</v>
      </c>
      <c r="L27" s="26">
        <v>3.33</v>
      </c>
      <c r="M27" s="32">
        <f t="shared" si="3"/>
        <v>18.018018018018019</v>
      </c>
      <c r="N27" s="32">
        <f t="shared" si="1"/>
        <v>72.072072072072075</v>
      </c>
      <c r="O27" s="33">
        <f t="shared" si="4"/>
        <v>0.80080080080080085</v>
      </c>
      <c r="P27" s="33">
        <f t="shared" si="5"/>
        <v>0.92499999999999993</v>
      </c>
      <c r="Q27" s="33">
        <f t="shared" si="6"/>
        <v>0.3303571428571429</v>
      </c>
      <c r="R27" s="34">
        <f t="shared" si="7"/>
        <v>0.68538598121931449</v>
      </c>
      <c r="S27" s="2">
        <f t="shared" ca="1" si="2"/>
        <v>12.666398325858697</v>
      </c>
      <c r="T27" s="18" t="s">
        <v>163</v>
      </c>
    </row>
    <row r="28" spans="1:25" ht="15" x14ac:dyDescent="0.25">
      <c r="A28" s="1">
        <v>27</v>
      </c>
      <c r="B28" s="9" t="s">
        <v>105</v>
      </c>
      <c r="C28" s="13">
        <v>269</v>
      </c>
      <c r="D28" s="24" t="str">
        <f>VLOOKUP(C28,'Port throughput'!$C$3:$D$28,2,FALSE)</f>
        <v>Le Havre</v>
      </c>
      <c r="E28" s="30">
        <v>2528531</v>
      </c>
      <c r="F28" s="30">
        <v>47410961</v>
      </c>
      <c r="G28" s="26">
        <v>0.5</v>
      </c>
      <c r="H28" s="26">
        <v>1.4</v>
      </c>
      <c r="I28" s="26">
        <f t="shared" si="9"/>
        <v>12</v>
      </c>
      <c r="J28" s="26">
        <f t="shared" si="8"/>
        <v>33.599999999999994</v>
      </c>
      <c r="K28" s="33">
        <f t="shared" si="0"/>
        <v>0.80080080080080085</v>
      </c>
      <c r="L28" s="26">
        <v>3.33</v>
      </c>
      <c r="M28" s="32">
        <f t="shared" si="3"/>
        <v>18.018018018018019</v>
      </c>
      <c r="N28" s="32">
        <f t="shared" si="1"/>
        <v>72.072072072072075</v>
      </c>
      <c r="O28" s="33">
        <f t="shared" si="4"/>
        <v>0.80080080080080085</v>
      </c>
      <c r="P28" s="33">
        <f t="shared" si="5"/>
        <v>0.92499999999999993</v>
      </c>
      <c r="Q28" s="33">
        <f t="shared" si="6"/>
        <v>0.3303571428571429</v>
      </c>
      <c r="R28" s="34">
        <f t="shared" si="7"/>
        <v>0.68538598121931449</v>
      </c>
      <c r="S28" s="2">
        <f t="shared" ca="1" si="2"/>
        <v>479.58779627392602</v>
      </c>
      <c r="T28" s="18" t="s">
        <v>165</v>
      </c>
    </row>
    <row r="29" spans="1:25" ht="15" x14ac:dyDescent="0.25">
      <c r="A29" s="1">
        <v>28</v>
      </c>
      <c r="B29" s="9" t="s">
        <v>107</v>
      </c>
      <c r="C29" s="16">
        <v>283</v>
      </c>
      <c r="D29" s="24" t="str">
        <f>VLOOKUP(C29,'Port throughput'!$C$3:$D$28,2,FALSE)</f>
        <v>La Rochelle</v>
      </c>
      <c r="E29" s="30">
        <v>-621061</v>
      </c>
      <c r="F29" s="30">
        <v>46056221</v>
      </c>
      <c r="G29" s="26">
        <v>0.5</v>
      </c>
      <c r="H29" s="26">
        <v>1.4</v>
      </c>
      <c r="I29" s="26">
        <f t="shared" si="9"/>
        <v>12</v>
      </c>
      <c r="J29" s="26">
        <f t="shared" si="8"/>
        <v>33.599999999999994</v>
      </c>
      <c r="K29" s="33">
        <f t="shared" si="0"/>
        <v>0.80080080080080085</v>
      </c>
      <c r="L29" s="26">
        <v>3.33</v>
      </c>
      <c r="M29" s="32">
        <f t="shared" si="3"/>
        <v>18.018018018018019</v>
      </c>
      <c r="N29" s="32">
        <f t="shared" si="1"/>
        <v>72.072072072072075</v>
      </c>
      <c r="O29" s="33">
        <f t="shared" si="4"/>
        <v>0.80080080080080085</v>
      </c>
      <c r="P29" s="33">
        <f t="shared" si="5"/>
        <v>0.92499999999999993</v>
      </c>
      <c r="Q29" s="33">
        <f t="shared" si="6"/>
        <v>0.3303571428571429</v>
      </c>
      <c r="R29" s="34">
        <f t="shared" si="7"/>
        <v>0.68538598121931449</v>
      </c>
      <c r="S29" s="2">
        <f t="shared" ca="1" si="2"/>
        <v>269.7223121271889</v>
      </c>
      <c r="T29" s="18" t="s">
        <v>164</v>
      </c>
    </row>
    <row r="30" spans="1:25" ht="15" x14ac:dyDescent="0.25">
      <c r="A30" s="1">
        <v>29</v>
      </c>
      <c r="B30" s="9" t="s">
        <v>106</v>
      </c>
      <c r="C30" s="16">
        <v>269</v>
      </c>
      <c r="D30" s="24" t="str">
        <f>VLOOKUP(C30,'Port throughput'!$C$3:$D$28,2,FALSE)</f>
        <v>Le Havre</v>
      </c>
      <c r="E30" s="30">
        <v>1257854</v>
      </c>
      <c r="F30" s="30">
        <v>44267792</v>
      </c>
      <c r="G30" s="26">
        <v>0.5</v>
      </c>
      <c r="H30" s="26">
        <v>1.4</v>
      </c>
      <c r="I30" s="26">
        <f t="shared" si="9"/>
        <v>12</v>
      </c>
      <c r="J30" s="26">
        <f t="shared" si="8"/>
        <v>33.599999999999994</v>
      </c>
      <c r="K30" s="33">
        <f t="shared" si="0"/>
        <v>0.80080080080080085</v>
      </c>
      <c r="L30" s="26">
        <v>3.33</v>
      </c>
      <c r="M30" s="32">
        <f t="shared" si="3"/>
        <v>18.018018018018019</v>
      </c>
      <c r="N30" s="32">
        <f t="shared" si="1"/>
        <v>72.072072072072075</v>
      </c>
      <c r="O30" s="33">
        <f t="shared" si="4"/>
        <v>0.80080080080080085</v>
      </c>
      <c r="P30" s="33">
        <f t="shared" si="5"/>
        <v>0.92499999999999993</v>
      </c>
      <c r="Q30" s="33">
        <f t="shared" si="6"/>
        <v>0.3303571428571429</v>
      </c>
      <c r="R30" s="34">
        <f t="shared" si="7"/>
        <v>0.68538598121931449</v>
      </c>
      <c r="S30" s="2">
        <f t="shared" ca="1" si="2"/>
        <v>79.569800348489039</v>
      </c>
      <c r="T30" s="18" t="s">
        <v>166</v>
      </c>
    </row>
    <row r="31" spans="1:25" ht="15" x14ac:dyDescent="0.25">
      <c r="A31" s="1">
        <v>30</v>
      </c>
      <c r="B31" t="s">
        <v>10</v>
      </c>
      <c r="C31">
        <v>245</v>
      </c>
      <c r="D31" s="24" t="str">
        <f>VLOOKUP(C31,'Port throughput'!$C$3:$D$28,2,FALSE)</f>
        <v>Bremerhaven</v>
      </c>
      <c r="E31" s="30">
        <v>6461970</v>
      </c>
      <c r="F31" s="30">
        <v>53511817</v>
      </c>
      <c r="G31" s="26">
        <v>0.5</v>
      </c>
      <c r="H31" s="26">
        <v>0.98</v>
      </c>
      <c r="I31" s="26">
        <f t="shared" si="9"/>
        <v>12</v>
      </c>
      <c r="J31" s="26">
        <f t="shared" si="8"/>
        <v>23.52</v>
      </c>
      <c r="K31" s="33">
        <f t="shared" si="0"/>
        <v>0.51880674448767838</v>
      </c>
      <c r="L31" s="26">
        <v>5.14</v>
      </c>
      <c r="M31" s="32">
        <f t="shared" si="3"/>
        <v>11.673151750972764</v>
      </c>
      <c r="N31" s="32">
        <f t="shared" si="1"/>
        <v>46.692607003891055</v>
      </c>
      <c r="O31" s="33">
        <f t="shared" si="4"/>
        <v>0.51880674448767838</v>
      </c>
      <c r="P31" s="33">
        <f t="shared" si="5"/>
        <v>1.4277777777777776</v>
      </c>
      <c r="Q31" s="33">
        <f t="shared" si="6"/>
        <v>0.72845804988662122</v>
      </c>
      <c r="R31" s="34">
        <f t="shared" si="7"/>
        <v>0.89168085738402569</v>
      </c>
      <c r="S31" s="2">
        <f t="shared" ca="1" si="2"/>
        <v>736.09418370250262</v>
      </c>
      <c r="T31" s="18" t="s">
        <v>167</v>
      </c>
    </row>
    <row r="32" spans="1:25" ht="15" x14ac:dyDescent="0.25">
      <c r="A32" s="1">
        <v>31</v>
      </c>
      <c r="B32" t="s">
        <v>8</v>
      </c>
      <c r="C32" s="14">
        <v>218</v>
      </c>
      <c r="D32" s="24" t="str">
        <f>VLOOKUP(C32,'Port throughput'!$C$3:$D$28,2,FALSE)</f>
        <v>Amsterdam</v>
      </c>
      <c r="E32" s="30">
        <v>6145767</v>
      </c>
      <c r="F32" s="30">
        <v>53131117</v>
      </c>
      <c r="G32" s="26">
        <v>1</v>
      </c>
      <c r="H32" s="26">
        <v>0.8</v>
      </c>
      <c r="I32" s="26">
        <f t="shared" si="9"/>
        <v>24</v>
      </c>
      <c r="J32" s="26">
        <f t="shared" si="8"/>
        <v>19.200000000000003</v>
      </c>
      <c r="K32" s="33">
        <f t="shared" si="0"/>
        <v>0.32760032760032759</v>
      </c>
      <c r="L32" s="26">
        <v>8.14</v>
      </c>
      <c r="M32" s="32">
        <f t="shared" si="3"/>
        <v>7.3710073710073702</v>
      </c>
      <c r="N32" s="32">
        <f t="shared" si="1"/>
        <v>29.484029484029481</v>
      </c>
      <c r="O32" s="33">
        <f t="shared" si="4"/>
        <v>0.32760032760032759</v>
      </c>
      <c r="P32" s="33">
        <f>((L32/60)/I32)*150</f>
        <v>0.84791666666666676</v>
      </c>
      <c r="Q32" s="33">
        <f>((L32/60)/J32)*125</f>
        <v>0.88324652777777768</v>
      </c>
      <c r="R32" s="34">
        <f t="shared" si="7"/>
        <v>0.68625450734825744</v>
      </c>
      <c r="S32" s="2">
        <f t="shared" ca="1" si="2"/>
        <v>503.17469679488102</v>
      </c>
      <c r="T32" s="18" t="s">
        <v>168</v>
      </c>
    </row>
    <row r="33" spans="1:20" ht="15" x14ac:dyDescent="0.25">
      <c r="A33" s="1">
        <v>32</v>
      </c>
      <c r="B33" t="s">
        <v>9</v>
      </c>
      <c r="C33">
        <v>218</v>
      </c>
      <c r="D33" s="24" t="str">
        <f>VLOOKUP(C33,'Port throughput'!$C$3:$D$28,2,FALSE)</f>
        <v>Amsterdam</v>
      </c>
      <c r="E33" s="30">
        <v>5958752</v>
      </c>
      <c r="F33" s="30">
        <v>52449552</v>
      </c>
      <c r="G33" s="26">
        <v>1</v>
      </c>
      <c r="H33" s="26">
        <v>0.8</v>
      </c>
      <c r="I33" s="26">
        <f t="shared" si="9"/>
        <v>24</v>
      </c>
      <c r="J33" s="26">
        <f t="shared" si="8"/>
        <v>19.200000000000003</v>
      </c>
      <c r="K33" s="33">
        <f t="shared" si="0"/>
        <v>0.32760032760032759</v>
      </c>
      <c r="L33" s="26">
        <v>8.14</v>
      </c>
      <c r="M33" s="32">
        <f t="shared" si="3"/>
        <v>7.3710073710073702</v>
      </c>
      <c r="N33" s="32">
        <f t="shared" si="1"/>
        <v>29.484029484029481</v>
      </c>
      <c r="O33" s="33">
        <f t="shared" si="4"/>
        <v>0.32760032760032759</v>
      </c>
      <c r="P33" s="33">
        <f t="shared" ref="P33:P65" si="13">((L33/60)/I33)*150</f>
        <v>0.84791666666666676</v>
      </c>
      <c r="Q33" s="33">
        <f t="shared" ref="Q33:Q34" si="14">((L33/60)/J33)*125</f>
        <v>0.88324652777777768</v>
      </c>
      <c r="R33" s="34">
        <f t="shared" si="7"/>
        <v>0.68625450734825744</v>
      </c>
      <c r="S33" s="2">
        <f t="shared" ca="1" si="2"/>
        <v>763.98784828106341</v>
      </c>
      <c r="T33" s="18" t="s">
        <v>169</v>
      </c>
    </row>
    <row r="34" spans="1:20" ht="15" x14ac:dyDescent="0.25">
      <c r="A34" s="1">
        <v>33</v>
      </c>
      <c r="B34" t="s">
        <v>33</v>
      </c>
      <c r="C34">
        <v>250</v>
      </c>
      <c r="D34" s="24" t="str">
        <f>VLOOKUP(C34,'Port throughput'!$C$3:$D$28,2,FALSE)</f>
        <v>Rotterdam</v>
      </c>
      <c r="E34" s="30">
        <v>4308773</v>
      </c>
      <c r="F34" s="30">
        <v>52031749</v>
      </c>
      <c r="G34" s="26">
        <v>1</v>
      </c>
      <c r="H34" s="26">
        <v>0.8</v>
      </c>
      <c r="I34" s="26">
        <f t="shared" si="9"/>
        <v>24</v>
      </c>
      <c r="J34" s="26">
        <f t="shared" si="8"/>
        <v>19.200000000000003</v>
      </c>
      <c r="K34" s="33">
        <f t="shared" ref="K34:K81" si="15">N34/90</f>
        <v>0.32760032760032759</v>
      </c>
      <c r="L34" s="26">
        <v>8.14</v>
      </c>
      <c r="M34" s="32">
        <f t="shared" si="3"/>
        <v>7.3710073710073702</v>
      </c>
      <c r="N34" s="32">
        <f t="shared" ref="N34:N65" si="16">4*M34</f>
        <v>29.484029484029481</v>
      </c>
      <c r="O34" s="33">
        <f t="shared" si="4"/>
        <v>0.32760032760032759</v>
      </c>
      <c r="P34" s="33">
        <f t="shared" si="13"/>
        <v>0.84791666666666676</v>
      </c>
      <c r="Q34" s="33">
        <f t="shared" si="14"/>
        <v>0.88324652777777768</v>
      </c>
      <c r="R34" s="34">
        <f t="shared" si="7"/>
        <v>0.68625450734825744</v>
      </c>
      <c r="S34" s="2">
        <f t="shared" ref="S34:S65" ca="1" si="17">1000*RAND()</f>
        <v>959.90865255428196</v>
      </c>
      <c r="T34" s="18" t="s">
        <v>170</v>
      </c>
    </row>
    <row r="35" spans="1:20" ht="15" x14ac:dyDescent="0.25">
      <c r="A35" s="1">
        <v>34</v>
      </c>
      <c r="B35" t="s">
        <v>36</v>
      </c>
      <c r="C35">
        <f>C34</f>
        <v>250</v>
      </c>
      <c r="D35" s="24" t="str">
        <f>VLOOKUP(C35,'Port throughput'!$C$3:$D$28,2,FALSE)</f>
        <v>Rotterdam</v>
      </c>
      <c r="E35" s="30">
        <v>3806523</v>
      </c>
      <c r="F35" s="30">
        <v>51688411</v>
      </c>
      <c r="G35" s="26">
        <v>1</v>
      </c>
      <c r="H35" s="26">
        <v>0.8</v>
      </c>
      <c r="I35" s="26">
        <f t="shared" si="9"/>
        <v>24</v>
      </c>
      <c r="J35" s="26">
        <f t="shared" si="8"/>
        <v>19.200000000000003</v>
      </c>
      <c r="K35" s="33">
        <f t="shared" si="15"/>
        <v>0.32760032760032759</v>
      </c>
      <c r="L35" s="26">
        <v>8.14</v>
      </c>
      <c r="M35" s="32">
        <f t="shared" si="3"/>
        <v>7.3710073710073702</v>
      </c>
      <c r="N35" s="32">
        <f t="shared" si="16"/>
        <v>29.484029484029481</v>
      </c>
      <c r="O35" s="33">
        <f t="shared" si="4"/>
        <v>0.32760032760032759</v>
      </c>
      <c r="P35" s="33">
        <f t="shared" si="13"/>
        <v>0.84791666666666676</v>
      </c>
      <c r="Q35" s="33">
        <f t="shared" si="6"/>
        <v>1.4131944444444444</v>
      </c>
      <c r="R35" s="34">
        <f t="shared" si="7"/>
        <v>0.86290381290381291</v>
      </c>
      <c r="S35" s="2">
        <f t="shared" ca="1" si="17"/>
        <v>52.185532214189422</v>
      </c>
      <c r="T35" s="18" t="s">
        <v>171</v>
      </c>
    </row>
    <row r="36" spans="1:20" ht="15" x14ac:dyDescent="0.25">
      <c r="A36" s="1">
        <v>35</v>
      </c>
      <c r="B36" t="s">
        <v>5</v>
      </c>
      <c r="C36">
        <v>253</v>
      </c>
      <c r="D36" s="24" t="str">
        <f>VLOOKUP(C36,'Port throughput'!$C$3:$D$28,2,FALSE)</f>
        <v>Amberes</v>
      </c>
      <c r="E36" s="30">
        <v>5365344</v>
      </c>
      <c r="F36" s="30">
        <v>51858701</v>
      </c>
      <c r="G36" s="26">
        <v>1</v>
      </c>
      <c r="H36" s="26">
        <v>0.8</v>
      </c>
      <c r="I36" s="26">
        <f t="shared" si="9"/>
        <v>24</v>
      </c>
      <c r="J36" s="26">
        <f t="shared" si="8"/>
        <v>19.200000000000003</v>
      </c>
      <c r="K36" s="33">
        <f t="shared" si="15"/>
        <v>0.32760032760032759</v>
      </c>
      <c r="L36" s="26">
        <v>8.14</v>
      </c>
      <c r="M36" s="32">
        <f t="shared" si="3"/>
        <v>7.3710073710073702</v>
      </c>
      <c r="N36" s="32">
        <f t="shared" si="16"/>
        <v>29.484029484029481</v>
      </c>
      <c r="O36" s="33">
        <f t="shared" si="4"/>
        <v>0.32760032760032759</v>
      </c>
      <c r="P36" s="33">
        <f t="shared" si="13"/>
        <v>0.84791666666666676</v>
      </c>
      <c r="Q36" s="33">
        <f t="shared" si="6"/>
        <v>1.4131944444444444</v>
      </c>
      <c r="R36" s="34">
        <f t="shared" si="7"/>
        <v>0.86290381290381291</v>
      </c>
      <c r="S36" s="2">
        <f t="shared" ca="1" si="17"/>
        <v>413.71743422010189</v>
      </c>
      <c r="T36" s="18" t="s">
        <v>172</v>
      </c>
    </row>
    <row r="37" spans="1:20" ht="15" x14ac:dyDescent="0.25">
      <c r="A37" s="1">
        <v>36</v>
      </c>
      <c r="B37" t="s">
        <v>28</v>
      </c>
      <c r="C37">
        <v>111</v>
      </c>
      <c r="D37" s="24" t="str">
        <f>VLOOKUP(C37,'Port throughput'!$C$3:$D$28,2,FALSE)</f>
        <v>Oporto</v>
      </c>
      <c r="E37" s="30">
        <v>-7903712</v>
      </c>
      <c r="F37" s="30">
        <v>41645164</v>
      </c>
      <c r="G37" s="26">
        <v>0.5</v>
      </c>
      <c r="H37" s="26">
        <v>1.4</v>
      </c>
      <c r="I37" s="26">
        <f t="shared" si="9"/>
        <v>12</v>
      </c>
      <c r="J37" s="26">
        <f t="shared" si="8"/>
        <v>33.599999999999994</v>
      </c>
      <c r="K37" s="33">
        <f t="shared" si="15"/>
        <v>0.71492403932082216</v>
      </c>
      <c r="L37" s="26">
        <v>3.73</v>
      </c>
      <c r="M37" s="32">
        <f t="shared" si="3"/>
        <v>16.085790884718499</v>
      </c>
      <c r="N37" s="32">
        <f t="shared" si="16"/>
        <v>64.343163538873995</v>
      </c>
      <c r="O37" s="33">
        <f t="shared" si="4"/>
        <v>0.71492403932082216</v>
      </c>
      <c r="P37" s="33">
        <f t="shared" si="13"/>
        <v>0.77708333333333335</v>
      </c>
      <c r="Q37" s="33">
        <f>((L37/60)/J37)*300</f>
        <v>0.55505952380952395</v>
      </c>
      <c r="R37" s="34">
        <f t="shared" si="7"/>
        <v>0.68235563215455974</v>
      </c>
      <c r="S37" s="2">
        <f t="shared" ca="1" si="17"/>
        <v>176.32319613693625</v>
      </c>
      <c r="T37" s="18" t="s">
        <v>173</v>
      </c>
    </row>
    <row r="38" spans="1:20" ht="15" x14ac:dyDescent="0.25">
      <c r="A38" s="1">
        <v>37</v>
      </c>
      <c r="B38" t="s">
        <v>29</v>
      </c>
      <c r="C38">
        <v>1065</v>
      </c>
      <c r="D38" s="24" t="str">
        <f>VLOOKUP(C38,'Port throughput'!$C$3:$D$28,2,FALSE)</f>
        <v>Sines</v>
      </c>
      <c r="E38" s="30">
        <v>-8060565</v>
      </c>
      <c r="F38" s="30">
        <v>37432045</v>
      </c>
      <c r="G38" s="26">
        <v>0.5</v>
      </c>
      <c r="H38" s="26">
        <v>1.4</v>
      </c>
      <c r="I38" s="26">
        <f t="shared" si="9"/>
        <v>12</v>
      </c>
      <c r="J38" s="26">
        <f t="shared" si="8"/>
        <v>33.599999999999994</v>
      </c>
      <c r="K38" s="33">
        <f t="shared" si="15"/>
        <v>0.71492403932082216</v>
      </c>
      <c r="L38" s="26">
        <v>3.73</v>
      </c>
      <c r="M38" s="32">
        <f t="shared" si="3"/>
        <v>16.085790884718499</v>
      </c>
      <c r="N38" s="32">
        <f t="shared" si="16"/>
        <v>64.343163538873995</v>
      </c>
      <c r="O38" s="33">
        <f t="shared" si="4"/>
        <v>0.71492403932082216</v>
      </c>
      <c r="P38" s="33">
        <f t="shared" si="13"/>
        <v>0.77708333333333335</v>
      </c>
      <c r="Q38" s="33">
        <f>((L38/60)/J38)*300</f>
        <v>0.55505952380952395</v>
      </c>
      <c r="R38" s="34">
        <f t="shared" si="7"/>
        <v>0.68235563215455974</v>
      </c>
      <c r="S38" s="2">
        <f t="shared" ca="1" si="17"/>
        <v>310.96199652136238</v>
      </c>
      <c r="T38" s="18" t="s">
        <v>174</v>
      </c>
    </row>
    <row r="39" spans="1:20" ht="15" x14ac:dyDescent="0.25">
      <c r="A39" s="1">
        <v>38</v>
      </c>
      <c r="B39" t="s">
        <v>30</v>
      </c>
      <c r="C39">
        <v>111</v>
      </c>
      <c r="D39" s="24" t="str">
        <f>VLOOKUP(C39,'Port throughput'!$C$3:$D$28,2,FALSE)</f>
        <v>Oporto</v>
      </c>
      <c r="E39" s="30">
        <v>-7621893</v>
      </c>
      <c r="F39" s="30">
        <v>40004387</v>
      </c>
      <c r="G39" s="26">
        <v>0.5</v>
      </c>
      <c r="H39" s="26">
        <v>1.4</v>
      </c>
      <c r="I39" s="26">
        <f t="shared" si="9"/>
        <v>12</v>
      </c>
      <c r="J39" s="26">
        <f t="shared" si="8"/>
        <v>33.599999999999994</v>
      </c>
      <c r="K39" s="33">
        <f t="shared" si="15"/>
        <v>0.71492403932082216</v>
      </c>
      <c r="L39" s="26">
        <v>3.73</v>
      </c>
      <c r="M39" s="32">
        <f t="shared" si="3"/>
        <v>16.085790884718499</v>
      </c>
      <c r="N39" s="32">
        <f t="shared" si="16"/>
        <v>64.343163538873995</v>
      </c>
      <c r="O39" s="33">
        <f t="shared" si="4"/>
        <v>0.71492403932082216</v>
      </c>
      <c r="P39" s="33">
        <f t="shared" si="13"/>
        <v>0.77708333333333335</v>
      </c>
      <c r="Q39" s="33">
        <f>((L39/60)/J39)*300</f>
        <v>0.55505952380952395</v>
      </c>
      <c r="R39" s="34">
        <f t="shared" si="7"/>
        <v>0.68235563215455974</v>
      </c>
      <c r="S39" s="2">
        <f t="shared" ca="1" si="17"/>
        <v>470.73893438950978</v>
      </c>
      <c r="T39" s="18" t="s">
        <v>175</v>
      </c>
    </row>
    <row r="40" spans="1:20" ht="14.45" customHeight="1" x14ac:dyDescent="0.25">
      <c r="A40" s="1">
        <v>39</v>
      </c>
      <c r="B40" t="s">
        <v>31</v>
      </c>
      <c r="C40">
        <v>294</v>
      </c>
      <c r="D40" s="24" t="str">
        <f>VLOOKUP(C40,'Port throughput'!$C$3:$D$28,2,FALSE)</f>
        <v>Lisboa</v>
      </c>
      <c r="E40" s="30">
        <v>-8731857</v>
      </c>
      <c r="F40" s="30">
        <v>38823270</v>
      </c>
      <c r="G40" s="26">
        <v>0.5</v>
      </c>
      <c r="H40" s="26">
        <v>1.4</v>
      </c>
      <c r="I40" s="26">
        <f t="shared" si="9"/>
        <v>12</v>
      </c>
      <c r="J40" s="26">
        <f t="shared" si="8"/>
        <v>33.599999999999994</v>
      </c>
      <c r="K40" s="33">
        <f t="shared" si="15"/>
        <v>0.71492403932082216</v>
      </c>
      <c r="L40" s="26">
        <v>3.73</v>
      </c>
      <c r="M40" s="32">
        <f t="shared" si="3"/>
        <v>16.085790884718499</v>
      </c>
      <c r="N40" s="32">
        <f t="shared" si="16"/>
        <v>64.343163538873995</v>
      </c>
      <c r="O40" s="33">
        <f t="shared" si="4"/>
        <v>0.71492403932082216</v>
      </c>
      <c r="P40" s="33">
        <f t="shared" si="13"/>
        <v>0.77708333333333335</v>
      </c>
      <c r="Q40" s="33">
        <f>((L40/60)/J40)*300</f>
        <v>0.55505952380952395</v>
      </c>
      <c r="R40" s="34">
        <f t="shared" si="7"/>
        <v>0.68235563215455974</v>
      </c>
      <c r="S40" s="2">
        <f t="shared" ca="1" si="17"/>
        <v>732.38405672240833</v>
      </c>
      <c r="T40" s="18" t="s">
        <v>176</v>
      </c>
    </row>
    <row r="41" spans="1:20" ht="15" x14ac:dyDescent="0.25">
      <c r="A41" s="1">
        <v>40</v>
      </c>
      <c r="B41" t="s">
        <v>32</v>
      </c>
      <c r="C41">
        <v>1065</v>
      </c>
      <c r="D41" s="24" t="str">
        <f>VLOOKUP(C41,'Port throughput'!$C$3:$D$28,2,FALSE)</f>
        <v>Sines</v>
      </c>
      <c r="E41" s="30">
        <v>-7322763</v>
      </c>
      <c r="F41" s="30">
        <v>40723574</v>
      </c>
      <c r="G41" s="26">
        <v>0.5</v>
      </c>
      <c r="H41" s="26">
        <v>1.4</v>
      </c>
      <c r="I41" s="26">
        <f t="shared" si="9"/>
        <v>12</v>
      </c>
      <c r="J41" s="26">
        <f t="shared" si="8"/>
        <v>33.599999999999994</v>
      </c>
      <c r="K41" s="33">
        <f t="shared" si="15"/>
        <v>0.71492403932082216</v>
      </c>
      <c r="L41" s="26">
        <v>3.73</v>
      </c>
      <c r="M41" s="32">
        <f t="shared" si="3"/>
        <v>16.085790884718499</v>
      </c>
      <c r="N41" s="32">
        <f t="shared" si="16"/>
        <v>64.343163538873995</v>
      </c>
      <c r="O41" s="33">
        <f t="shared" si="4"/>
        <v>0.71492403932082216</v>
      </c>
      <c r="P41" s="33">
        <f t="shared" si="13"/>
        <v>0.77708333333333335</v>
      </c>
      <c r="Q41" s="33">
        <f t="shared" ref="Q41:Q52" si="18">((L41/60)/J41)*300</f>
        <v>0.55505952380952395</v>
      </c>
      <c r="R41" s="34">
        <f t="shared" si="7"/>
        <v>0.68235563215455974</v>
      </c>
      <c r="S41" s="2">
        <f t="shared" ca="1" si="17"/>
        <v>653.50326401755797</v>
      </c>
      <c r="T41" s="18" t="s">
        <v>177</v>
      </c>
    </row>
    <row r="42" spans="1:20" ht="15" x14ac:dyDescent="0.25">
      <c r="A42" s="1">
        <v>41</v>
      </c>
      <c r="B42" t="s">
        <v>34</v>
      </c>
      <c r="C42">
        <v>250</v>
      </c>
      <c r="D42" s="24" t="str">
        <f>VLOOKUP(C42,'Port throughput'!$C$3:$D$28,2,FALSE)</f>
        <v>Rotterdam</v>
      </c>
      <c r="E42" s="30">
        <v>3977071</v>
      </c>
      <c r="F42" s="30">
        <v>51056031</v>
      </c>
      <c r="G42" s="26">
        <v>1</v>
      </c>
      <c r="H42" s="26">
        <v>0.8</v>
      </c>
      <c r="I42" s="26">
        <f t="shared" ref="I42" si="19">G42*24</f>
        <v>24</v>
      </c>
      <c r="J42" s="26">
        <f t="shared" ref="J42" si="20">H42*24</f>
        <v>19.200000000000003</v>
      </c>
      <c r="K42" s="33">
        <f t="shared" si="15"/>
        <v>0.30616150019135091</v>
      </c>
      <c r="L42" s="26">
        <v>8.7100000000000009</v>
      </c>
      <c r="M42" s="32">
        <f t="shared" si="3"/>
        <v>6.8886337543053955</v>
      </c>
      <c r="N42" s="32">
        <f t="shared" si="16"/>
        <v>27.554535017221582</v>
      </c>
      <c r="O42" s="33">
        <f t="shared" si="4"/>
        <v>0.30616150019135091</v>
      </c>
      <c r="P42" s="33">
        <f t="shared" si="13"/>
        <v>0.90729166666666683</v>
      </c>
      <c r="Q42" s="33">
        <f t="shared" si="18"/>
        <v>2.268229166666667</v>
      </c>
      <c r="R42" s="34">
        <f t="shared" si="7"/>
        <v>1.1605607778415614</v>
      </c>
      <c r="S42" s="2">
        <f t="shared" ca="1" si="17"/>
        <v>446.16191592420631</v>
      </c>
    </row>
    <row r="43" spans="1:20" ht="15" x14ac:dyDescent="0.25">
      <c r="A43" s="1">
        <v>42</v>
      </c>
      <c r="B43" t="s">
        <v>35</v>
      </c>
      <c r="C43">
        <v>220</v>
      </c>
      <c r="D43" s="24" t="str">
        <f>VLOOKUP(C43,'Port throughput'!$C$3:$D$28,2,FALSE)</f>
        <v>Zeebrugge</v>
      </c>
      <c r="E43" s="30">
        <v>5007976</v>
      </c>
      <c r="F43" s="30">
        <v>51441127</v>
      </c>
      <c r="G43" s="26">
        <v>1</v>
      </c>
      <c r="H43" s="26">
        <v>0.8</v>
      </c>
      <c r="I43" s="26">
        <f t="shared" ref="I43" si="21">G43*24</f>
        <v>24</v>
      </c>
      <c r="J43" s="26">
        <f t="shared" ref="J43" si="22">H43*24</f>
        <v>19.200000000000003</v>
      </c>
      <c r="K43" s="33">
        <f t="shared" si="15"/>
        <v>0.30616150019135091</v>
      </c>
      <c r="L43" s="26">
        <v>8.7100000000000009</v>
      </c>
      <c r="M43" s="32">
        <f t="shared" si="3"/>
        <v>6.8886337543053955</v>
      </c>
      <c r="N43" s="32">
        <f t="shared" si="16"/>
        <v>27.554535017221582</v>
      </c>
      <c r="O43" s="33">
        <f t="shared" si="4"/>
        <v>0.30616150019135091</v>
      </c>
      <c r="P43" s="33">
        <f t="shared" si="13"/>
        <v>0.90729166666666683</v>
      </c>
      <c r="Q43" s="33">
        <f t="shared" si="18"/>
        <v>2.268229166666667</v>
      </c>
      <c r="R43" s="34">
        <f t="shared" si="7"/>
        <v>1.1605607778415614</v>
      </c>
      <c r="S43" s="2">
        <f t="shared" ca="1" si="17"/>
        <v>220.63010675040729</v>
      </c>
    </row>
    <row r="44" spans="1:20" ht="15" x14ac:dyDescent="0.25">
      <c r="A44" s="1">
        <v>43</v>
      </c>
      <c r="B44" t="s">
        <v>11</v>
      </c>
      <c r="C44">
        <v>220</v>
      </c>
      <c r="D44" s="24" t="str">
        <f>VLOOKUP(C44,'Port throughput'!$C$3:$D$28,2,FALSE)</f>
        <v>Zeebrugge</v>
      </c>
      <c r="E44" s="30">
        <v>3123165</v>
      </c>
      <c r="F44" s="30">
        <v>51124189</v>
      </c>
      <c r="G44" s="26">
        <v>1</v>
      </c>
      <c r="H44" s="26">
        <v>0.8</v>
      </c>
      <c r="I44" s="26">
        <f t="shared" ref="I44" si="23">G44*24</f>
        <v>24</v>
      </c>
      <c r="J44" s="26">
        <f t="shared" ref="J44" si="24">H44*24</f>
        <v>19.200000000000003</v>
      </c>
      <c r="K44" s="33">
        <f t="shared" si="15"/>
        <v>0.56617126680820951</v>
      </c>
      <c r="L44" s="26">
        <v>4.71</v>
      </c>
      <c r="M44" s="32">
        <f t="shared" si="3"/>
        <v>12.738853503184714</v>
      </c>
      <c r="N44" s="32">
        <f t="shared" si="16"/>
        <v>50.955414012738856</v>
      </c>
      <c r="O44" s="33">
        <f t="shared" si="4"/>
        <v>0.56617126680820951</v>
      </c>
      <c r="P44" s="33">
        <f t="shared" si="13"/>
        <v>0.49062500000000003</v>
      </c>
      <c r="Q44" s="33">
        <f t="shared" si="18"/>
        <v>1.2265624999999998</v>
      </c>
      <c r="R44" s="34">
        <f t="shared" si="7"/>
        <v>0.7611195889360699</v>
      </c>
      <c r="S44" s="2">
        <f t="shared" ca="1" si="17"/>
        <v>637.27333534053923</v>
      </c>
    </row>
    <row r="45" spans="1:20" ht="15" x14ac:dyDescent="0.25">
      <c r="A45" s="1">
        <v>44</v>
      </c>
      <c r="B45" t="s">
        <v>38</v>
      </c>
      <c r="C45">
        <v>1069</v>
      </c>
      <c r="D45" s="24" t="str">
        <f>VLOOKUP(C45,'Port throughput'!$C$3:$D$28,2,FALSE)</f>
        <v>Hamburgo</v>
      </c>
      <c r="E45" s="30">
        <v>8788959</v>
      </c>
      <c r="F45" s="30">
        <v>53142071</v>
      </c>
      <c r="G45" s="26">
        <v>0.5</v>
      </c>
      <c r="H45" s="26">
        <v>0.98</v>
      </c>
      <c r="I45" s="26">
        <f t="shared" ref="I45" si="25">G45*24</f>
        <v>12</v>
      </c>
      <c r="J45" s="26">
        <f t="shared" ref="J45" si="26">H45*24</f>
        <v>23.52</v>
      </c>
      <c r="K45" s="33">
        <f t="shared" si="15"/>
        <v>0.51981806367771277</v>
      </c>
      <c r="L45" s="26">
        <v>5.13</v>
      </c>
      <c r="M45" s="32">
        <f t="shared" si="3"/>
        <v>11.695906432748538</v>
      </c>
      <c r="N45" s="32">
        <f t="shared" si="16"/>
        <v>46.783625730994153</v>
      </c>
      <c r="O45" s="33">
        <f t="shared" si="4"/>
        <v>0.51981806367771277</v>
      </c>
      <c r="P45" s="33">
        <f t="shared" si="13"/>
        <v>1.0687499999999999</v>
      </c>
      <c r="Q45" s="33">
        <f t="shared" si="18"/>
        <v>1.0905612244897958</v>
      </c>
      <c r="R45" s="34">
        <f t="shared" si="7"/>
        <v>0.89304309605583609</v>
      </c>
      <c r="S45" s="2">
        <f t="shared" ca="1" si="17"/>
        <v>325.49381682584567</v>
      </c>
    </row>
    <row r="46" spans="1:20" ht="15" x14ac:dyDescent="0.25">
      <c r="A46" s="1">
        <v>45</v>
      </c>
      <c r="B46" t="s">
        <v>39</v>
      </c>
      <c r="C46">
        <v>245</v>
      </c>
      <c r="D46" s="24" t="str">
        <f>VLOOKUP(C46,'Port throughput'!$C$3:$D$28,2,FALSE)</f>
        <v>Bremerhaven</v>
      </c>
      <c r="E46" s="30">
        <v>9779604</v>
      </c>
      <c r="F46" s="30">
        <v>53902936</v>
      </c>
      <c r="G46" s="26">
        <v>0.5</v>
      </c>
      <c r="H46" s="26">
        <v>0.98</v>
      </c>
      <c r="I46" s="26">
        <f t="shared" ref="I46" si="27">G46*24</f>
        <v>12</v>
      </c>
      <c r="J46" s="26">
        <f t="shared" ref="J46" si="28">H46*24</f>
        <v>23.52</v>
      </c>
      <c r="K46" s="33">
        <f t="shared" si="15"/>
        <v>0.51981806367771277</v>
      </c>
      <c r="L46" s="26">
        <v>5.13</v>
      </c>
      <c r="M46" s="32">
        <f t="shared" si="3"/>
        <v>11.695906432748538</v>
      </c>
      <c r="N46" s="32">
        <f t="shared" si="16"/>
        <v>46.783625730994153</v>
      </c>
      <c r="O46" s="33">
        <f t="shared" si="4"/>
        <v>0.51981806367771277</v>
      </c>
      <c r="P46" s="33">
        <f t="shared" si="13"/>
        <v>1.0687499999999999</v>
      </c>
      <c r="Q46" s="33">
        <f t="shared" si="18"/>
        <v>1.0905612244897958</v>
      </c>
      <c r="R46" s="34">
        <f t="shared" si="7"/>
        <v>0.89304309605583609</v>
      </c>
      <c r="S46" s="2">
        <f t="shared" ca="1" si="17"/>
        <v>290.64152792565125</v>
      </c>
    </row>
    <row r="47" spans="1:20" ht="15" x14ac:dyDescent="0.25">
      <c r="A47" s="1">
        <v>46</v>
      </c>
      <c r="B47" t="s">
        <v>3</v>
      </c>
      <c r="C47">
        <v>245</v>
      </c>
      <c r="D47" s="24" t="str">
        <f>VLOOKUP(C47,'Port throughput'!$C$3:$D$28,2,FALSE)</f>
        <v>Bremerhaven</v>
      </c>
      <c r="E47" s="30">
        <v>11868153</v>
      </c>
      <c r="F47" s="30">
        <v>53708458</v>
      </c>
      <c r="G47" s="26">
        <v>0.5</v>
      </c>
      <c r="H47" s="26">
        <v>0.98</v>
      </c>
      <c r="I47" s="26">
        <f>G47*24</f>
        <v>12</v>
      </c>
      <c r="J47" s="26">
        <f>H47*24</f>
        <v>23.52</v>
      </c>
      <c r="K47" s="33">
        <f t="shared" si="15"/>
        <v>0.51981806367771277</v>
      </c>
      <c r="L47" s="26">
        <v>5.13</v>
      </c>
      <c r="M47" s="32">
        <f t="shared" si="3"/>
        <v>11.695906432748538</v>
      </c>
      <c r="N47" s="32">
        <f t="shared" si="16"/>
        <v>46.783625730994153</v>
      </c>
      <c r="O47" s="33">
        <f t="shared" si="4"/>
        <v>0.51981806367771277</v>
      </c>
      <c r="P47" s="33">
        <f t="shared" si="13"/>
        <v>1.0687499999999999</v>
      </c>
      <c r="Q47" s="33">
        <f t="shared" si="18"/>
        <v>1.0905612244897958</v>
      </c>
      <c r="R47" s="34">
        <f t="shared" si="7"/>
        <v>0.89304309605583609</v>
      </c>
      <c r="S47" s="2">
        <f t="shared" ca="1" si="17"/>
        <v>753.55559300039874</v>
      </c>
    </row>
    <row r="48" spans="1:20" ht="15" x14ac:dyDescent="0.25">
      <c r="A48" s="1">
        <v>47</v>
      </c>
      <c r="B48" t="s">
        <v>6</v>
      </c>
      <c r="C48">
        <v>245</v>
      </c>
      <c r="D48" s="24" t="str">
        <f>VLOOKUP(C48,'Port throughput'!$C$3:$D$28,2,FALSE)</f>
        <v>Bremerhaven</v>
      </c>
      <c r="E48" s="30">
        <v>9980268</v>
      </c>
      <c r="F48" s="30">
        <v>53485807</v>
      </c>
      <c r="G48" s="26">
        <v>0.5</v>
      </c>
      <c r="H48" s="26">
        <v>0.98</v>
      </c>
      <c r="I48" s="26">
        <f t="shared" ref="I48" si="29">G48*24</f>
        <v>12</v>
      </c>
      <c r="J48" s="26">
        <f t="shared" ref="J48" si="30">H48*24</f>
        <v>23.52</v>
      </c>
      <c r="K48" s="33">
        <f t="shared" si="15"/>
        <v>0.51981806367771277</v>
      </c>
      <c r="L48" s="26">
        <v>5.13</v>
      </c>
      <c r="M48" s="32">
        <f t="shared" si="3"/>
        <v>11.695906432748538</v>
      </c>
      <c r="N48" s="32">
        <f t="shared" si="16"/>
        <v>46.783625730994153</v>
      </c>
      <c r="O48" s="33">
        <f t="shared" si="4"/>
        <v>0.51981806367771277</v>
      </c>
      <c r="P48" s="33">
        <f t="shared" si="13"/>
        <v>1.0687499999999999</v>
      </c>
      <c r="Q48" s="33">
        <f t="shared" si="18"/>
        <v>1.0905612244897958</v>
      </c>
      <c r="R48" s="34">
        <f t="shared" si="7"/>
        <v>0.89304309605583609</v>
      </c>
      <c r="S48" s="2">
        <f t="shared" ca="1" si="17"/>
        <v>156.77075085574111</v>
      </c>
    </row>
    <row r="49" spans="1:19" ht="15" x14ac:dyDescent="0.25">
      <c r="A49" s="1">
        <v>48</v>
      </c>
      <c r="B49" t="s">
        <v>7</v>
      </c>
      <c r="C49">
        <v>1069</v>
      </c>
      <c r="D49" s="24" t="str">
        <f>VLOOKUP(C49,'Port throughput'!$C$3:$D$28,2,FALSE)</f>
        <v>Hamburgo</v>
      </c>
      <c r="E49" s="30">
        <v>7544631</v>
      </c>
      <c r="F49" s="30">
        <v>53435080</v>
      </c>
      <c r="G49" s="26">
        <v>0.5</v>
      </c>
      <c r="H49" s="26">
        <v>0.98</v>
      </c>
      <c r="I49" s="26">
        <f t="shared" ref="I49" si="31">G49*24</f>
        <v>12</v>
      </c>
      <c r="J49" s="26">
        <f t="shared" ref="J49" si="32">H49*24</f>
        <v>23.52</v>
      </c>
      <c r="K49" s="33">
        <f t="shared" si="15"/>
        <v>0.51981806367771277</v>
      </c>
      <c r="L49" s="26">
        <v>5.13</v>
      </c>
      <c r="M49" s="32">
        <f t="shared" si="3"/>
        <v>11.695906432748538</v>
      </c>
      <c r="N49" s="32">
        <f t="shared" si="16"/>
        <v>46.783625730994153</v>
      </c>
      <c r="O49" s="33">
        <f t="shared" si="4"/>
        <v>0.51981806367771277</v>
      </c>
      <c r="P49" s="33">
        <f t="shared" si="13"/>
        <v>1.0687499999999999</v>
      </c>
      <c r="Q49" s="33">
        <f t="shared" si="18"/>
        <v>1.0905612244897958</v>
      </c>
      <c r="R49" s="34">
        <f t="shared" si="7"/>
        <v>0.89304309605583609</v>
      </c>
      <c r="S49" s="2">
        <f t="shared" ca="1" si="17"/>
        <v>326.75699174640516</v>
      </c>
    </row>
    <row r="50" spans="1:19" ht="15" x14ac:dyDescent="0.25">
      <c r="A50" s="1">
        <v>49</v>
      </c>
      <c r="B50" t="s">
        <v>108</v>
      </c>
      <c r="C50">
        <v>245</v>
      </c>
      <c r="D50" s="24" t="str">
        <f>VLOOKUP(C50,'Port throughput'!$C$3:$D$28,2,FALSE)</f>
        <v>Bremerhaven</v>
      </c>
      <c r="E50" s="30">
        <v>7627532</v>
      </c>
      <c r="F50" s="30">
        <v>52350409</v>
      </c>
      <c r="G50" s="26">
        <v>0.5</v>
      </c>
      <c r="H50" s="26">
        <v>0.98</v>
      </c>
      <c r="I50" s="26">
        <f t="shared" ref="I50" si="33">G50*24</f>
        <v>12</v>
      </c>
      <c r="J50" s="26">
        <f t="shared" ref="J50" si="34">H50*24</f>
        <v>23.52</v>
      </c>
      <c r="K50" s="33">
        <f t="shared" si="15"/>
        <v>0.51981806367771277</v>
      </c>
      <c r="L50" s="26">
        <v>5.13</v>
      </c>
      <c r="M50" s="32">
        <f t="shared" si="3"/>
        <v>11.695906432748538</v>
      </c>
      <c r="N50" s="32">
        <f t="shared" si="16"/>
        <v>46.783625730994153</v>
      </c>
      <c r="O50" s="33">
        <f t="shared" si="4"/>
        <v>0.51981806367771277</v>
      </c>
      <c r="P50" s="33">
        <f t="shared" si="13"/>
        <v>1.0687499999999999</v>
      </c>
      <c r="Q50" s="33">
        <f t="shared" si="18"/>
        <v>1.0905612244897958</v>
      </c>
      <c r="R50" s="34">
        <f t="shared" si="7"/>
        <v>0.89304309605583609</v>
      </c>
      <c r="S50" s="2">
        <f t="shared" ca="1" si="17"/>
        <v>529.86769891793119</v>
      </c>
    </row>
    <row r="51" spans="1:19" ht="15" x14ac:dyDescent="0.25">
      <c r="A51" s="1">
        <v>50</v>
      </c>
      <c r="B51" t="s">
        <v>4</v>
      </c>
      <c r="C51">
        <v>245</v>
      </c>
      <c r="D51" s="24" t="str">
        <f>VLOOKUP(C51,'Port throughput'!$C$3:$D$28,2,FALSE)</f>
        <v>Bremerhaven</v>
      </c>
      <c r="E51" s="30">
        <v>9450896</v>
      </c>
      <c r="F51" s="30">
        <v>54765741</v>
      </c>
      <c r="G51" s="26">
        <v>0.5</v>
      </c>
      <c r="H51" s="26">
        <v>0.98</v>
      </c>
      <c r="I51" s="26">
        <f t="shared" ref="I51" si="35">G51*24</f>
        <v>12</v>
      </c>
      <c r="J51" s="26">
        <f t="shared" ref="J51" si="36">H51*24</f>
        <v>23.52</v>
      </c>
      <c r="K51" s="33">
        <f t="shared" si="15"/>
        <v>0.51981806367771277</v>
      </c>
      <c r="L51" s="26">
        <v>5.13</v>
      </c>
      <c r="M51" s="32">
        <f t="shared" si="3"/>
        <v>11.695906432748538</v>
      </c>
      <c r="N51" s="32">
        <f t="shared" si="16"/>
        <v>46.783625730994153</v>
      </c>
      <c r="O51" s="33">
        <f t="shared" si="4"/>
        <v>0.51981806367771277</v>
      </c>
      <c r="P51" s="33">
        <f t="shared" si="13"/>
        <v>1.0687499999999999</v>
      </c>
      <c r="Q51" s="33">
        <f t="shared" si="18"/>
        <v>1.0905612244897958</v>
      </c>
      <c r="R51" s="34">
        <f t="shared" si="7"/>
        <v>0.89304309605583609</v>
      </c>
      <c r="S51" s="2">
        <f t="shared" ca="1" si="17"/>
        <v>291.55422083129554</v>
      </c>
    </row>
    <row r="52" spans="1:19" ht="15" x14ac:dyDescent="0.25">
      <c r="A52" s="1">
        <v>51</v>
      </c>
      <c r="B52" s="3" t="s">
        <v>20</v>
      </c>
      <c r="C52" s="3">
        <v>285</v>
      </c>
      <c r="D52" s="24" t="str">
        <f>VLOOKUP(C52,'Port throughput'!$C$3:$D$28,2,FALSE)</f>
        <v>Ferrol</v>
      </c>
      <c r="E52" s="30">
        <v>-8049491</v>
      </c>
      <c r="F52" s="30">
        <v>43014444</v>
      </c>
      <c r="G52" s="26">
        <v>0.5</v>
      </c>
      <c r="H52" s="26">
        <v>1.4</v>
      </c>
      <c r="I52" s="26">
        <f t="shared" ref="I52" si="37">G52*24</f>
        <v>12</v>
      </c>
      <c r="J52" s="26">
        <f t="shared" ref="J52" si="38">H52*24</f>
        <v>33.599999999999994</v>
      </c>
      <c r="K52" s="33">
        <f t="shared" si="15"/>
        <v>0.54757015742642023</v>
      </c>
      <c r="L52" s="26">
        <v>4.87</v>
      </c>
      <c r="M52" s="32">
        <f t="shared" si="3"/>
        <v>12.320328542094456</v>
      </c>
      <c r="N52" s="32">
        <f t="shared" si="16"/>
        <v>49.281314168377826</v>
      </c>
      <c r="O52" s="33">
        <f t="shared" si="4"/>
        <v>0.54757015742642023</v>
      </c>
      <c r="P52" s="33">
        <f>((L52/60)/I52)*125</f>
        <v>0.84548611111111105</v>
      </c>
      <c r="Q52" s="33">
        <f t="shared" si="18"/>
        <v>0.72470238095238104</v>
      </c>
      <c r="R52" s="34">
        <f t="shared" si="7"/>
        <v>0.70591954982997074</v>
      </c>
      <c r="S52" s="2">
        <f t="shared" ca="1" si="17"/>
        <v>484.89934710674368</v>
      </c>
    </row>
    <row r="53" spans="1:19" ht="15" x14ac:dyDescent="0.25">
      <c r="A53" s="1">
        <v>52</v>
      </c>
      <c r="B53" s="3" t="s">
        <v>21</v>
      </c>
      <c r="C53" s="3">
        <v>163</v>
      </c>
      <c r="D53" s="24" t="str">
        <f>VLOOKUP(C53,'Port throughput'!$C$3:$D$28,2,FALSE)</f>
        <v>Bilbao</v>
      </c>
      <c r="E53" s="30">
        <v>-5874719</v>
      </c>
      <c r="F53" s="30">
        <v>43424336</v>
      </c>
      <c r="G53" s="26">
        <v>0.5</v>
      </c>
      <c r="H53" s="26">
        <v>0.66</v>
      </c>
      <c r="I53" s="26">
        <f t="shared" ref="I53" si="39">G53*24</f>
        <v>12</v>
      </c>
      <c r="J53" s="26">
        <f t="shared" ref="J53" si="40">H53*24</f>
        <v>15.84</v>
      </c>
      <c r="K53" s="33">
        <f t="shared" si="15"/>
        <v>0.54757015742642023</v>
      </c>
      <c r="L53" s="26">
        <v>4.87</v>
      </c>
      <c r="M53" s="32">
        <f t="shared" si="3"/>
        <v>12.320328542094456</v>
      </c>
      <c r="N53" s="32">
        <f t="shared" si="16"/>
        <v>49.281314168377826</v>
      </c>
      <c r="O53" s="33">
        <f t="shared" si="4"/>
        <v>0.54757015742642023</v>
      </c>
      <c r="P53" s="33">
        <f t="shared" si="13"/>
        <v>1.0145833333333334</v>
      </c>
      <c r="Q53" s="33">
        <f t="shared" si="6"/>
        <v>1.0248316498316499</v>
      </c>
      <c r="R53" s="34">
        <f t="shared" si="7"/>
        <v>0.86232838019713443</v>
      </c>
      <c r="S53" s="2">
        <f t="shared" ca="1" si="17"/>
        <v>592.48923507144013</v>
      </c>
    </row>
    <row r="54" spans="1:19" ht="15" x14ac:dyDescent="0.25">
      <c r="A54" s="1">
        <v>53</v>
      </c>
      <c r="B54" t="s">
        <v>22</v>
      </c>
      <c r="C54">
        <v>285</v>
      </c>
      <c r="D54" s="24" t="str">
        <f>VLOOKUP(C54,'Port throughput'!$C$3:$D$28,2,FALSE)</f>
        <v>Ferrol</v>
      </c>
      <c r="E54" s="30">
        <v>-4131409</v>
      </c>
      <c r="F54" s="30">
        <v>43277646</v>
      </c>
      <c r="G54" s="26">
        <v>0.5</v>
      </c>
      <c r="H54" s="26">
        <v>0.66</v>
      </c>
      <c r="I54" s="26">
        <f t="shared" ref="I54" si="41">G54*24</f>
        <v>12</v>
      </c>
      <c r="J54" s="26">
        <f t="shared" ref="J54" si="42">H54*24</f>
        <v>15.84</v>
      </c>
      <c r="K54" s="33">
        <f t="shared" si="15"/>
        <v>0.54757015742642023</v>
      </c>
      <c r="L54" s="26">
        <v>4.87</v>
      </c>
      <c r="M54" s="32">
        <f t="shared" si="3"/>
        <v>12.320328542094456</v>
      </c>
      <c r="N54" s="32">
        <f t="shared" si="16"/>
        <v>49.281314168377826</v>
      </c>
      <c r="O54" s="33">
        <f t="shared" si="4"/>
        <v>0.54757015742642023</v>
      </c>
      <c r="P54" s="33">
        <f t="shared" si="13"/>
        <v>1.0145833333333334</v>
      </c>
      <c r="Q54" s="33">
        <f t="shared" si="6"/>
        <v>1.0248316498316499</v>
      </c>
      <c r="R54" s="34">
        <f t="shared" si="7"/>
        <v>0.86232838019713443</v>
      </c>
      <c r="S54" s="2">
        <f t="shared" ca="1" si="17"/>
        <v>929.64751519054994</v>
      </c>
    </row>
    <row r="55" spans="1:19" ht="15" x14ac:dyDescent="0.25">
      <c r="A55" s="1">
        <v>54</v>
      </c>
      <c r="B55" t="s">
        <v>23</v>
      </c>
      <c r="C55">
        <v>1063</v>
      </c>
      <c r="D55" s="24" t="str">
        <f>VLOOKUP(C55,'Port throughput'!$C$3:$D$28,2,FALSE)</f>
        <v>Barcelona</v>
      </c>
      <c r="E55" s="30">
        <v>-2670293</v>
      </c>
      <c r="F55" s="30">
        <v>43315678</v>
      </c>
      <c r="G55" s="26">
        <v>0.5</v>
      </c>
      <c r="H55" s="26">
        <v>0.66</v>
      </c>
      <c r="I55" s="26">
        <f t="shared" ref="I55" si="43">G55*24</f>
        <v>12</v>
      </c>
      <c r="J55" s="26">
        <f t="shared" ref="J55" si="44">H55*24</f>
        <v>15.84</v>
      </c>
      <c r="K55" s="33">
        <f t="shared" si="15"/>
        <v>0.54757015742642023</v>
      </c>
      <c r="L55" s="26">
        <v>4.87</v>
      </c>
      <c r="M55" s="32">
        <f t="shared" si="3"/>
        <v>12.320328542094456</v>
      </c>
      <c r="N55" s="32">
        <f t="shared" si="16"/>
        <v>49.281314168377826</v>
      </c>
      <c r="O55" s="33">
        <f t="shared" si="4"/>
        <v>0.54757015742642023</v>
      </c>
      <c r="P55" s="33">
        <f t="shared" si="13"/>
        <v>1.0145833333333334</v>
      </c>
      <c r="Q55" s="33">
        <f t="shared" si="6"/>
        <v>1.0248316498316499</v>
      </c>
      <c r="R55" s="34">
        <f t="shared" si="7"/>
        <v>0.86232838019713443</v>
      </c>
      <c r="S55" s="2">
        <f t="shared" ca="1" si="17"/>
        <v>75.460823460670184</v>
      </c>
    </row>
    <row r="56" spans="1:19" ht="15" x14ac:dyDescent="0.25">
      <c r="A56" s="1">
        <v>55</v>
      </c>
      <c r="B56" t="s">
        <v>24</v>
      </c>
      <c r="C56">
        <v>1064</v>
      </c>
      <c r="D56" s="24" t="str">
        <f>VLOOKUP(C56,'Port throughput'!$C$3:$D$28,2,FALSE)</f>
        <v>Valencia</v>
      </c>
      <c r="E56" s="30">
        <v>1311517</v>
      </c>
      <c r="F56" s="30">
        <v>42073992</v>
      </c>
      <c r="G56" s="26">
        <v>0.5</v>
      </c>
      <c r="H56" s="26">
        <v>0.66</v>
      </c>
      <c r="I56" s="26">
        <f t="shared" ref="I56" si="45">G56*24</f>
        <v>12</v>
      </c>
      <c r="J56" s="26">
        <f t="shared" ref="J56" si="46">H56*24</f>
        <v>15.84</v>
      </c>
      <c r="K56" s="33">
        <f t="shared" si="15"/>
        <v>0.54757015742642023</v>
      </c>
      <c r="L56" s="26">
        <v>4.87</v>
      </c>
      <c r="M56" s="32">
        <f t="shared" si="3"/>
        <v>12.320328542094456</v>
      </c>
      <c r="N56" s="32">
        <f t="shared" si="16"/>
        <v>49.281314168377826</v>
      </c>
      <c r="O56" s="33">
        <f t="shared" si="4"/>
        <v>0.54757015742642023</v>
      </c>
      <c r="P56" s="33">
        <f t="shared" si="13"/>
        <v>1.0145833333333334</v>
      </c>
      <c r="Q56" s="33">
        <f t="shared" si="6"/>
        <v>1.0248316498316499</v>
      </c>
      <c r="R56" s="34">
        <f t="shared" si="7"/>
        <v>0.86232838019713443</v>
      </c>
      <c r="S56" s="2">
        <f t="shared" ca="1" si="17"/>
        <v>495.75119555514112</v>
      </c>
    </row>
    <row r="57" spans="1:19" ht="15" x14ac:dyDescent="0.25">
      <c r="A57" s="1">
        <v>56</v>
      </c>
      <c r="B57" t="s">
        <v>25</v>
      </c>
      <c r="C57">
        <v>1063</v>
      </c>
      <c r="D57" s="24" t="str">
        <f>VLOOKUP(C57,'Port throughput'!$C$3:$D$28,2,FALSE)</f>
        <v>Barcelona</v>
      </c>
      <c r="E57" s="30">
        <v>-726743</v>
      </c>
      <c r="F57" s="30">
        <v>40696321</v>
      </c>
      <c r="G57" s="26">
        <v>0.5</v>
      </c>
      <c r="H57" s="26">
        <v>0.66</v>
      </c>
      <c r="I57" s="26">
        <f t="shared" ref="I57" si="47">G57*24</f>
        <v>12</v>
      </c>
      <c r="J57" s="26">
        <f t="shared" ref="J57" si="48">H57*24</f>
        <v>15.84</v>
      </c>
      <c r="K57" s="33">
        <f t="shared" si="15"/>
        <v>0.54757015742642023</v>
      </c>
      <c r="L57" s="26">
        <v>4.87</v>
      </c>
      <c r="M57" s="32">
        <f t="shared" si="3"/>
        <v>12.320328542094456</v>
      </c>
      <c r="N57" s="32">
        <f t="shared" si="16"/>
        <v>49.281314168377826</v>
      </c>
      <c r="O57" s="33">
        <f t="shared" si="4"/>
        <v>0.54757015742642023</v>
      </c>
      <c r="P57" s="33">
        <f t="shared" si="13"/>
        <v>1.0145833333333334</v>
      </c>
      <c r="Q57" s="33">
        <f t="shared" si="6"/>
        <v>1.0248316498316499</v>
      </c>
      <c r="R57" s="34">
        <f t="shared" si="7"/>
        <v>0.86232838019713443</v>
      </c>
      <c r="S57" s="2">
        <f t="shared" ca="1" si="17"/>
        <v>440.50250035735741</v>
      </c>
    </row>
    <row r="58" spans="1:19" ht="15" x14ac:dyDescent="0.25">
      <c r="A58" s="1">
        <v>57</v>
      </c>
      <c r="B58" t="s">
        <v>27</v>
      </c>
      <c r="C58">
        <v>297</v>
      </c>
      <c r="D58" s="24" t="str">
        <f>VLOOKUP(C58,'Port throughput'!$C$3:$D$28,2,FALSE)</f>
        <v>Cádiz</v>
      </c>
      <c r="E58" s="30">
        <v>-4560438</v>
      </c>
      <c r="F58" s="30">
        <v>37900386</v>
      </c>
      <c r="G58" s="26">
        <v>0.5</v>
      </c>
      <c r="H58" s="26">
        <v>0.66</v>
      </c>
      <c r="I58" s="26">
        <f t="shared" ref="I58" si="49">G58*24</f>
        <v>12</v>
      </c>
      <c r="J58" s="26">
        <f t="shared" ref="J58" si="50">H58*24</f>
        <v>15.84</v>
      </c>
      <c r="K58" s="33">
        <f t="shared" si="15"/>
        <v>0.54757015742642023</v>
      </c>
      <c r="L58" s="26">
        <v>4.87</v>
      </c>
      <c r="M58" s="32">
        <f t="shared" si="3"/>
        <v>12.320328542094456</v>
      </c>
      <c r="N58" s="32">
        <f t="shared" si="16"/>
        <v>49.281314168377826</v>
      </c>
      <c r="O58" s="33">
        <f t="shared" si="4"/>
        <v>0.54757015742642023</v>
      </c>
      <c r="P58" s="33">
        <f>((L58/60)/I58)*125</f>
        <v>0.84548611111111105</v>
      </c>
      <c r="Q58" s="33">
        <f>((L58/60)/J58)*150</f>
        <v>0.76862373737373735</v>
      </c>
      <c r="R58" s="34">
        <f t="shared" si="7"/>
        <v>0.7205600019704228</v>
      </c>
      <c r="S58" s="2">
        <f t="shared" ca="1" si="17"/>
        <v>698.5749140330264</v>
      </c>
    </row>
    <row r="59" spans="1:19" ht="15" x14ac:dyDescent="0.25">
      <c r="A59" s="1">
        <v>58</v>
      </c>
      <c r="B59" t="s">
        <v>26</v>
      </c>
      <c r="C59">
        <v>462</v>
      </c>
      <c r="D59" s="24" t="str">
        <f>VLOOKUP(C59,'Port throughput'!$C$3:$D$28,2,FALSE)</f>
        <v>Málaga</v>
      </c>
      <c r="E59" s="30">
        <v>-1567875</v>
      </c>
      <c r="F59" s="30">
        <v>38202995</v>
      </c>
      <c r="G59" s="26">
        <v>0.5</v>
      </c>
      <c r="H59" s="26">
        <v>0.66</v>
      </c>
      <c r="I59" s="26">
        <f t="shared" ref="I59" si="51">G59*24</f>
        <v>12</v>
      </c>
      <c r="J59" s="26">
        <f t="shared" ref="J59" si="52">H59*24</f>
        <v>15.84</v>
      </c>
      <c r="K59" s="33">
        <f t="shared" si="15"/>
        <v>0.54757015742642023</v>
      </c>
      <c r="L59" s="26">
        <v>4.87</v>
      </c>
      <c r="M59" s="32">
        <f t="shared" si="3"/>
        <v>12.320328542094456</v>
      </c>
      <c r="N59" s="32">
        <f t="shared" si="16"/>
        <v>49.281314168377826</v>
      </c>
      <c r="O59" s="33">
        <f t="shared" si="4"/>
        <v>0.54757015742642023</v>
      </c>
      <c r="P59" s="33">
        <f>((L59/60)/I59)*125</f>
        <v>0.84548611111111105</v>
      </c>
      <c r="Q59" s="33">
        <f>((L59/60)/J59)*150</f>
        <v>0.76862373737373735</v>
      </c>
      <c r="R59" s="34">
        <f t="shared" si="7"/>
        <v>0.7205600019704228</v>
      </c>
      <c r="S59" s="2">
        <f t="shared" ca="1" si="17"/>
        <v>781.12245452054412</v>
      </c>
    </row>
    <row r="60" spans="1:19" ht="15" x14ac:dyDescent="0.25">
      <c r="A60" s="1">
        <v>59</v>
      </c>
      <c r="B60" t="s">
        <v>12</v>
      </c>
      <c r="C60">
        <v>269</v>
      </c>
      <c r="D60" s="24" t="str">
        <f>VLOOKUP(C60,'Port throughput'!$C$3:$D$28,2,FALSE)</f>
        <v>Le Havre</v>
      </c>
      <c r="E60" s="30">
        <v>571508</v>
      </c>
      <c r="F60" s="30">
        <v>48757721</v>
      </c>
      <c r="G60" s="26">
        <v>0.5</v>
      </c>
      <c r="H60" s="26">
        <v>1.4</v>
      </c>
      <c r="I60" s="26">
        <f t="shared" ref="I60" si="53">G60*24</f>
        <v>12</v>
      </c>
      <c r="J60" s="26">
        <f t="shared" ref="J60" si="54">H60*24</f>
        <v>33.599999999999994</v>
      </c>
      <c r="K60" s="33">
        <f t="shared" si="15"/>
        <v>0.61585835257890686</v>
      </c>
      <c r="L60" s="26">
        <v>4.33</v>
      </c>
      <c r="M60" s="32">
        <f t="shared" si="3"/>
        <v>13.856812933025404</v>
      </c>
      <c r="N60" s="32">
        <f t="shared" si="16"/>
        <v>55.427251732101617</v>
      </c>
      <c r="O60" s="33">
        <f t="shared" si="4"/>
        <v>0.61585835257890686</v>
      </c>
      <c r="P60" s="33">
        <f t="shared" si="13"/>
        <v>0.90208333333333335</v>
      </c>
      <c r="Q60" s="33">
        <f t="shared" si="6"/>
        <v>0.4295634920634922</v>
      </c>
      <c r="R60" s="34">
        <f t="shared" si="7"/>
        <v>0.64916839265857751</v>
      </c>
      <c r="S60" s="2">
        <f t="shared" ca="1" si="17"/>
        <v>480.28763082428816</v>
      </c>
    </row>
    <row r="61" spans="1:19" ht="15" x14ac:dyDescent="0.25">
      <c r="A61" s="1">
        <v>60</v>
      </c>
      <c r="B61" t="s">
        <v>18</v>
      </c>
      <c r="C61">
        <v>271</v>
      </c>
      <c r="D61" s="24" t="str">
        <f>VLOOKUP(C61,'Port throughput'!$C$3:$D$28,2,FALSE)</f>
        <v>Lyon</v>
      </c>
      <c r="E61" s="30">
        <v>1111617</v>
      </c>
      <c r="F61" s="30">
        <v>49896542</v>
      </c>
      <c r="G61" s="26">
        <v>0.5</v>
      </c>
      <c r="H61" s="26">
        <v>1.4</v>
      </c>
      <c r="I61" s="26">
        <f t="shared" ref="I61" si="55">G61*24</f>
        <v>12</v>
      </c>
      <c r="J61" s="26">
        <f t="shared" ref="J61" si="56">H61*24</f>
        <v>33.599999999999994</v>
      </c>
      <c r="K61" s="33">
        <f t="shared" si="15"/>
        <v>0.61585835257890686</v>
      </c>
      <c r="L61" s="26">
        <v>4.33</v>
      </c>
      <c r="M61" s="32">
        <f t="shared" si="3"/>
        <v>13.856812933025404</v>
      </c>
      <c r="N61" s="32">
        <f t="shared" si="16"/>
        <v>55.427251732101617</v>
      </c>
      <c r="O61" s="33">
        <f t="shared" si="4"/>
        <v>0.61585835257890686</v>
      </c>
      <c r="P61" s="33">
        <f t="shared" si="13"/>
        <v>0.90208333333333335</v>
      </c>
      <c r="Q61" s="33">
        <f>((L61/60)/J61)*300</f>
        <v>0.64434523809523836</v>
      </c>
      <c r="R61" s="34">
        <f t="shared" si="7"/>
        <v>0.72076230800249286</v>
      </c>
      <c r="S61" s="2">
        <f t="shared" ca="1" si="17"/>
        <v>635.41694192947728</v>
      </c>
    </row>
    <row r="62" spans="1:19" ht="15" x14ac:dyDescent="0.25">
      <c r="A62" s="1">
        <v>61</v>
      </c>
      <c r="B62" t="s">
        <v>16</v>
      </c>
      <c r="C62">
        <v>235</v>
      </c>
      <c r="D62" s="24" t="str">
        <f>VLOOKUP(C62,'Port throughput'!$C$3:$D$28,2,FALSE)</f>
        <v>Dunkerque</v>
      </c>
      <c r="E62" s="30">
        <v>2240088</v>
      </c>
      <c r="F62" s="30">
        <v>50691170</v>
      </c>
      <c r="G62" s="26">
        <v>0.5</v>
      </c>
      <c r="H62" s="26">
        <v>1.4</v>
      </c>
      <c r="I62" s="26">
        <f t="shared" ref="I62" si="57">G62*24</f>
        <v>12</v>
      </c>
      <c r="J62" s="26">
        <f t="shared" ref="J62" si="58">H62*24</f>
        <v>33.599999999999994</v>
      </c>
      <c r="K62" s="33">
        <f t="shared" si="15"/>
        <v>0.61585835257890686</v>
      </c>
      <c r="L62" s="26">
        <v>4.33</v>
      </c>
      <c r="M62" s="32">
        <f t="shared" si="3"/>
        <v>13.856812933025404</v>
      </c>
      <c r="N62" s="32">
        <f t="shared" si="16"/>
        <v>55.427251732101617</v>
      </c>
      <c r="O62" s="33">
        <f t="shared" si="4"/>
        <v>0.61585835257890686</v>
      </c>
      <c r="P62" s="33">
        <f t="shared" si="13"/>
        <v>0.90208333333333335</v>
      </c>
      <c r="Q62" s="33">
        <f t="shared" ref="Q62:Q65" si="59">((L62/60)/J62)*300</f>
        <v>0.64434523809523836</v>
      </c>
      <c r="R62" s="34">
        <f t="shared" si="7"/>
        <v>0.72076230800249286</v>
      </c>
      <c r="S62" s="2">
        <f t="shared" ca="1" si="17"/>
        <v>61.447225913720537</v>
      </c>
    </row>
    <row r="63" spans="1:19" ht="15" x14ac:dyDescent="0.25">
      <c r="A63" s="1">
        <v>62</v>
      </c>
      <c r="B63" t="s">
        <v>14</v>
      </c>
      <c r="C63">
        <v>283</v>
      </c>
      <c r="D63" s="24" t="str">
        <f>VLOOKUP(C63,'Port throughput'!$C$3:$D$28,2,FALSE)</f>
        <v>La Rochelle</v>
      </c>
      <c r="E63" s="30">
        <v>-295848</v>
      </c>
      <c r="F63" s="30">
        <v>47531443</v>
      </c>
      <c r="G63" s="26">
        <v>0.5</v>
      </c>
      <c r="H63" s="26">
        <v>1.4</v>
      </c>
      <c r="I63" s="26">
        <f t="shared" ref="I63" si="60">G63*24</f>
        <v>12</v>
      </c>
      <c r="J63" s="26">
        <f t="shared" ref="J63" si="61">H63*24</f>
        <v>33.599999999999994</v>
      </c>
      <c r="K63" s="33">
        <f t="shared" si="15"/>
        <v>0.61585835257890686</v>
      </c>
      <c r="L63" s="26">
        <v>4.33</v>
      </c>
      <c r="M63" s="32">
        <f t="shared" si="3"/>
        <v>13.856812933025404</v>
      </c>
      <c r="N63" s="32">
        <f t="shared" si="16"/>
        <v>55.427251732101617</v>
      </c>
      <c r="O63" s="33">
        <f t="shared" si="4"/>
        <v>0.61585835257890686</v>
      </c>
      <c r="P63" s="33">
        <f t="shared" si="13"/>
        <v>0.90208333333333335</v>
      </c>
      <c r="Q63" s="33">
        <f t="shared" si="59"/>
        <v>0.64434523809523836</v>
      </c>
      <c r="R63" s="34">
        <f t="shared" si="7"/>
        <v>0.72076230800249286</v>
      </c>
      <c r="S63" s="2">
        <f t="shared" ca="1" si="17"/>
        <v>906.8111231523078</v>
      </c>
    </row>
    <row r="64" spans="1:19" ht="15" x14ac:dyDescent="0.25">
      <c r="A64" s="1">
        <v>63</v>
      </c>
      <c r="B64" t="s">
        <v>13</v>
      </c>
      <c r="C64">
        <v>282</v>
      </c>
      <c r="D64" s="24" t="str">
        <f>VLOOKUP(C64,'Port throughput'!$C$3:$D$28,2,FALSE)</f>
        <v>Nantes - Saint Nazaire</v>
      </c>
      <c r="E64" s="30">
        <v>-1843648</v>
      </c>
      <c r="F64" s="30">
        <v>48212407</v>
      </c>
      <c r="G64" s="26">
        <v>0.5</v>
      </c>
      <c r="H64" s="26">
        <v>1.4</v>
      </c>
      <c r="I64" s="26">
        <f t="shared" ref="I64" si="62">G64*24</f>
        <v>12</v>
      </c>
      <c r="J64" s="26">
        <f t="shared" ref="J64" si="63">H64*24</f>
        <v>33.599999999999994</v>
      </c>
      <c r="K64" s="33">
        <f t="shared" si="15"/>
        <v>0.61585835257890686</v>
      </c>
      <c r="L64" s="26">
        <v>4.33</v>
      </c>
      <c r="M64" s="32">
        <f t="shared" si="3"/>
        <v>13.856812933025404</v>
      </c>
      <c r="N64" s="32">
        <f t="shared" si="16"/>
        <v>55.427251732101617</v>
      </c>
      <c r="O64" s="33">
        <f t="shared" si="4"/>
        <v>0.61585835257890686</v>
      </c>
      <c r="P64" s="33">
        <f t="shared" si="13"/>
        <v>0.90208333333333335</v>
      </c>
      <c r="Q64" s="33">
        <f t="shared" si="59"/>
        <v>0.64434523809523836</v>
      </c>
      <c r="R64" s="34">
        <f t="shared" si="7"/>
        <v>0.72076230800249286</v>
      </c>
      <c r="S64" s="2">
        <f t="shared" ca="1" si="17"/>
        <v>639.06848038910846</v>
      </c>
    </row>
    <row r="65" spans="1:19" ht="15" x14ac:dyDescent="0.25">
      <c r="A65" s="1">
        <v>64</v>
      </c>
      <c r="B65" t="s">
        <v>19</v>
      </c>
      <c r="C65">
        <v>275</v>
      </c>
      <c r="D65" s="24" t="str">
        <f>VLOOKUP(C65,'Port throughput'!$C$3:$D$28,2,FALSE)</f>
        <v>Burdeos</v>
      </c>
      <c r="E65" s="30">
        <v>-725136</v>
      </c>
      <c r="F65" s="30">
        <v>44252240</v>
      </c>
      <c r="G65" s="26">
        <v>0.5</v>
      </c>
      <c r="H65" s="26">
        <v>1.4</v>
      </c>
      <c r="I65" s="26">
        <f t="shared" ref="I65" si="64">G65*24</f>
        <v>12</v>
      </c>
      <c r="J65" s="26">
        <f t="shared" ref="J65" si="65">H65*24</f>
        <v>33.599999999999994</v>
      </c>
      <c r="K65" s="33">
        <f t="shared" si="15"/>
        <v>0.61585835257890686</v>
      </c>
      <c r="L65" s="26">
        <v>4.33</v>
      </c>
      <c r="M65" s="32">
        <f t="shared" si="3"/>
        <v>13.856812933025404</v>
      </c>
      <c r="N65" s="32">
        <f t="shared" si="16"/>
        <v>55.427251732101617</v>
      </c>
      <c r="O65" s="33">
        <f t="shared" si="4"/>
        <v>0.61585835257890686</v>
      </c>
      <c r="P65" s="33">
        <f t="shared" si="13"/>
        <v>0.90208333333333335</v>
      </c>
      <c r="Q65" s="33">
        <f t="shared" si="59"/>
        <v>0.64434523809523836</v>
      </c>
      <c r="R65" s="34">
        <f t="shared" si="7"/>
        <v>0.72076230800249286</v>
      </c>
      <c r="S65" s="2">
        <f t="shared" ca="1" si="17"/>
        <v>801.85682868430774</v>
      </c>
    </row>
    <row r="66" spans="1:19" ht="15" x14ac:dyDescent="0.25">
      <c r="A66" s="1">
        <v>65</v>
      </c>
      <c r="B66" t="s">
        <v>15</v>
      </c>
      <c r="C66">
        <v>282</v>
      </c>
      <c r="D66" s="25" t="str">
        <f>VLOOKUP(C66,'Port throughput'!$C$3:$D$28,2,FALSE)</f>
        <v>Nantes - Saint Nazaire</v>
      </c>
      <c r="E66" s="1">
        <v>1299447</v>
      </c>
      <c r="F66" s="1">
        <v>46122303</v>
      </c>
      <c r="G66" s="2">
        <v>0.5</v>
      </c>
      <c r="H66" s="2">
        <v>1.4</v>
      </c>
      <c r="I66" s="2">
        <f t="shared" ref="I66" si="66">G66*24</f>
        <v>12</v>
      </c>
      <c r="J66" s="2">
        <f t="shared" ref="J66" si="67">H66*24</f>
        <v>33.599999999999994</v>
      </c>
      <c r="K66" s="33">
        <f t="shared" si="15"/>
        <v>0</v>
      </c>
      <c r="L66" s="2">
        <v>4.33</v>
      </c>
      <c r="M66" s="32">
        <f t="shared" si="3"/>
        <v>13.856812933025404</v>
      </c>
      <c r="N66" s="35"/>
      <c r="O66" s="33">
        <f t="shared" si="4"/>
        <v>0</v>
      </c>
      <c r="P66" s="33">
        <f t="shared" si="5"/>
        <v>1.2027777777777777</v>
      </c>
      <c r="Q66" s="33">
        <f t="shared" si="6"/>
        <v>0.4295634920634922</v>
      </c>
      <c r="R66" s="34">
        <f t="shared" si="7"/>
        <v>0.54411375661375672</v>
      </c>
      <c r="S66" s="2">
        <f t="shared" ref="S66:S80" ca="1" si="68">1000*RAND()</f>
        <v>849.94504295284617</v>
      </c>
    </row>
    <row r="67" spans="1:19" ht="15" x14ac:dyDescent="0.25">
      <c r="A67" s="1">
        <v>66</v>
      </c>
      <c r="B67" t="s">
        <v>17</v>
      </c>
      <c r="C67">
        <v>1064</v>
      </c>
      <c r="D67" s="25" t="str">
        <f>VLOOKUP(C67,'Port throughput'!$C$3:$D$28,2,FALSE)</f>
        <v>Valencia</v>
      </c>
      <c r="E67" s="1">
        <v>2545157</v>
      </c>
      <c r="F67" s="1">
        <v>43217336</v>
      </c>
      <c r="G67" s="2">
        <v>0.5</v>
      </c>
      <c r="H67" s="2">
        <v>1.4</v>
      </c>
      <c r="I67" s="2">
        <f t="shared" ref="I67" si="69">G67*24</f>
        <v>12</v>
      </c>
      <c r="J67" s="2">
        <f t="shared" ref="J67" si="70">H67*24</f>
        <v>33.599999999999994</v>
      </c>
      <c r="K67" s="33">
        <f t="shared" si="15"/>
        <v>0</v>
      </c>
      <c r="L67" s="2">
        <v>4.33</v>
      </c>
      <c r="M67" s="32">
        <f t="shared" ref="M67:M81" si="71">60/L67</f>
        <v>13.856812933025404</v>
      </c>
      <c r="N67" s="35"/>
      <c r="O67" s="33">
        <f t="shared" ref="O67:O81" si="72">N67/90</f>
        <v>0</v>
      </c>
      <c r="P67" s="33">
        <f t="shared" ref="P67:P81" si="73">((L67/60)/I67)*200</f>
        <v>1.2027777777777777</v>
      </c>
      <c r="Q67" s="33">
        <f t="shared" ref="Q67:Q81" si="74">((L67/60)/J67)*200</f>
        <v>0.4295634920634922</v>
      </c>
      <c r="R67" s="34">
        <f t="shared" ref="R67:R81" si="75">AVERAGE(P67,Q67,O67)</f>
        <v>0.54411375661375672</v>
      </c>
      <c r="S67" s="2">
        <f t="shared" ca="1" si="68"/>
        <v>835.33534396558559</v>
      </c>
    </row>
    <row r="68" spans="1:19" ht="15" x14ac:dyDescent="0.25">
      <c r="A68" s="1">
        <v>67</v>
      </c>
      <c r="B68" t="s">
        <v>105</v>
      </c>
      <c r="C68">
        <v>235</v>
      </c>
      <c r="D68" s="25" t="str">
        <f>VLOOKUP(C68,'Port throughput'!$C$3:$D$28,2,FALSE)</f>
        <v>Dunkerque</v>
      </c>
      <c r="E68" s="1">
        <v>2528531</v>
      </c>
      <c r="F68" s="1">
        <v>47410961</v>
      </c>
      <c r="G68" s="2">
        <v>0.5</v>
      </c>
      <c r="H68" s="2">
        <v>1.4</v>
      </c>
      <c r="I68" s="2">
        <f>G68*24</f>
        <v>12</v>
      </c>
      <c r="J68" s="2">
        <f t="shared" ref="J68" si="76">H68*24</f>
        <v>33.599999999999994</v>
      </c>
      <c r="K68" s="33">
        <f t="shared" si="15"/>
        <v>0</v>
      </c>
      <c r="L68" s="2">
        <v>4.33</v>
      </c>
      <c r="M68" s="32">
        <f t="shared" si="71"/>
        <v>13.856812933025404</v>
      </c>
      <c r="N68" s="35"/>
      <c r="O68" s="33">
        <f t="shared" si="72"/>
        <v>0</v>
      </c>
      <c r="P68" s="33">
        <f t="shared" si="73"/>
        <v>1.2027777777777777</v>
      </c>
      <c r="Q68" s="33">
        <f t="shared" si="74"/>
        <v>0.4295634920634922</v>
      </c>
      <c r="R68" s="34">
        <f t="shared" si="75"/>
        <v>0.54411375661375672</v>
      </c>
      <c r="S68" s="2">
        <f t="shared" ca="1" si="68"/>
        <v>799.31035167262814</v>
      </c>
    </row>
    <row r="69" spans="1:19" ht="15" x14ac:dyDescent="0.25">
      <c r="A69" s="1">
        <v>68</v>
      </c>
      <c r="B69" t="s">
        <v>107</v>
      </c>
      <c r="C69">
        <v>163</v>
      </c>
      <c r="D69" s="25" t="str">
        <f>VLOOKUP(C69,'Port throughput'!$C$3:$D$28,2,FALSE)</f>
        <v>Bilbao</v>
      </c>
      <c r="E69" s="1">
        <v>1257854</v>
      </c>
      <c r="F69" s="1">
        <v>44267792</v>
      </c>
      <c r="G69" s="2">
        <v>0.5</v>
      </c>
      <c r="H69" s="2">
        <v>1.4</v>
      </c>
      <c r="I69" s="2">
        <f t="shared" ref="I69" si="77">G69*24</f>
        <v>12</v>
      </c>
      <c r="J69" s="2">
        <f t="shared" ref="J69" si="78">H69*24</f>
        <v>33.599999999999994</v>
      </c>
      <c r="K69" s="33">
        <f t="shared" si="15"/>
        <v>0</v>
      </c>
      <c r="L69" s="2">
        <v>4.33</v>
      </c>
      <c r="M69" s="32">
        <f t="shared" si="71"/>
        <v>13.856812933025404</v>
      </c>
      <c r="N69" s="35"/>
      <c r="O69" s="33">
        <f t="shared" si="72"/>
        <v>0</v>
      </c>
      <c r="P69" s="33">
        <f t="shared" si="73"/>
        <v>1.2027777777777777</v>
      </c>
      <c r="Q69" s="33">
        <f t="shared" si="74"/>
        <v>0.4295634920634922</v>
      </c>
      <c r="R69" s="34">
        <f t="shared" si="75"/>
        <v>0.54411375661375672</v>
      </c>
      <c r="S69" s="2">
        <f t="shared" ca="1" si="68"/>
        <v>254.17838327087071</v>
      </c>
    </row>
    <row r="70" spans="1:19" ht="15" x14ac:dyDescent="0.25">
      <c r="A70" s="1">
        <v>69</v>
      </c>
      <c r="B70" t="s">
        <v>106</v>
      </c>
      <c r="C70">
        <v>275</v>
      </c>
      <c r="D70" s="25" t="str">
        <f>VLOOKUP(C70,'Port throughput'!$C$3:$D$28,2,FALSE)</f>
        <v>Burdeos</v>
      </c>
      <c r="E70" s="1">
        <v>-621061</v>
      </c>
      <c r="F70" s="1">
        <v>46056221</v>
      </c>
      <c r="G70" s="2">
        <v>0.5</v>
      </c>
      <c r="H70" s="2">
        <v>1.4</v>
      </c>
      <c r="I70" s="2">
        <f t="shared" ref="I70" si="79">G70*24</f>
        <v>12</v>
      </c>
      <c r="J70" s="2">
        <f t="shared" ref="J70" si="80">H70*24</f>
        <v>33.599999999999994</v>
      </c>
      <c r="K70" s="33">
        <f t="shared" si="15"/>
        <v>0</v>
      </c>
      <c r="L70" s="2">
        <v>4.33</v>
      </c>
      <c r="M70" s="32">
        <f t="shared" si="71"/>
        <v>13.856812933025404</v>
      </c>
      <c r="N70" s="35"/>
      <c r="O70" s="33">
        <f t="shared" si="72"/>
        <v>0</v>
      </c>
      <c r="P70" s="33">
        <f t="shared" si="73"/>
        <v>1.2027777777777777</v>
      </c>
      <c r="Q70" s="33">
        <f t="shared" si="74"/>
        <v>0.4295634920634922</v>
      </c>
      <c r="R70" s="34">
        <f t="shared" si="75"/>
        <v>0.54411375661375672</v>
      </c>
      <c r="S70" s="2">
        <f t="shared" ca="1" si="68"/>
        <v>653.84657556694924</v>
      </c>
    </row>
    <row r="71" spans="1:19" ht="15" x14ac:dyDescent="0.25">
      <c r="A71" s="1">
        <v>70</v>
      </c>
      <c r="B71" t="s">
        <v>10</v>
      </c>
      <c r="C71">
        <v>218</v>
      </c>
      <c r="D71" s="25" t="str">
        <f>VLOOKUP(C71,'Port throughput'!$C$3:$D$28,2,FALSE)</f>
        <v>Amsterdam</v>
      </c>
      <c r="E71" s="1">
        <v>6461970</v>
      </c>
      <c r="F71" s="1">
        <v>53511817</v>
      </c>
      <c r="G71" s="2">
        <v>1</v>
      </c>
      <c r="H71" s="2">
        <v>0.98</v>
      </c>
      <c r="I71" s="2">
        <f t="shared" ref="I71" si="81">G71*24</f>
        <v>24</v>
      </c>
      <c r="J71" s="2">
        <f t="shared" ref="J71" si="82">H71*24</f>
        <v>23.52</v>
      </c>
      <c r="K71" s="33">
        <f t="shared" si="15"/>
        <v>0</v>
      </c>
      <c r="L71" s="2">
        <v>9.14</v>
      </c>
      <c r="M71" s="32">
        <f t="shared" si="71"/>
        <v>6.5645514223194743</v>
      </c>
      <c r="N71" s="35"/>
      <c r="O71" s="33">
        <f t="shared" si="72"/>
        <v>0</v>
      </c>
      <c r="P71" s="33">
        <f t="shared" si="73"/>
        <v>1.2694444444444446</v>
      </c>
      <c r="Q71" s="33">
        <f t="shared" si="74"/>
        <v>1.2953514739229026</v>
      </c>
      <c r="R71" s="34">
        <f t="shared" si="75"/>
        <v>0.8549319727891157</v>
      </c>
      <c r="S71" s="2">
        <f t="shared" ca="1" si="68"/>
        <v>978.21772919340629</v>
      </c>
    </row>
    <row r="72" spans="1:19" ht="15" x14ac:dyDescent="0.25">
      <c r="A72" s="1">
        <v>71</v>
      </c>
      <c r="B72" t="s">
        <v>8</v>
      </c>
      <c r="C72">
        <v>250</v>
      </c>
      <c r="D72" s="25" t="str">
        <f>VLOOKUP(C72,'Port throughput'!$C$3:$D$28,2,FALSE)</f>
        <v>Rotterdam</v>
      </c>
      <c r="E72" s="1">
        <v>6145767</v>
      </c>
      <c r="F72" s="1">
        <v>53131117</v>
      </c>
      <c r="G72" s="2">
        <v>1</v>
      </c>
      <c r="H72" s="2">
        <v>0.8</v>
      </c>
      <c r="I72" s="2">
        <f t="shared" ref="I72" si="83">G72*24</f>
        <v>24</v>
      </c>
      <c r="J72" s="2">
        <f t="shared" ref="J72" si="84">H72*24</f>
        <v>19.200000000000003</v>
      </c>
      <c r="K72" s="33">
        <f t="shared" si="15"/>
        <v>0</v>
      </c>
      <c r="L72" s="2">
        <v>9.14</v>
      </c>
      <c r="M72" s="32">
        <f t="shared" si="71"/>
        <v>6.5645514223194743</v>
      </c>
      <c r="N72" s="35"/>
      <c r="O72" s="33">
        <f t="shared" si="72"/>
        <v>0</v>
      </c>
      <c r="P72" s="33">
        <f t="shared" si="73"/>
        <v>1.2694444444444446</v>
      </c>
      <c r="Q72" s="33">
        <f t="shared" si="74"/>
        <v>1.5868055555555556</v>
      </c>
      <c r="R72" s="34">
        <f t="shared" si="75"/>
        <v>0.95208333333333339</v>
      </c>
      <c r="S72" s="2">
        <f t="shared" ca="1" si="68"/>
        <v>812.26746357974037</v>
      </c>
    </row>
    <row r="73" spans="1:19" ht="15" x14ac:dyDescent="0.25">
      <c r="A73" s="1">
        <v>72</v>
      </c>
      <c r="B73" t="s">
        <v>9</v>
      </c>
      <c r="C73">
        <v>253</v>
      </c>
      <c r="D73" s="25" t="str">
        <f>VLOOKUP(C73,'Port throughput'!$C$3:$D$28,2,FALSE)</f>
        <v>Amberes</v>
      </c>
      <c r="E73" s="1">
        <v>5958752</v>
      </c>
      <c r="F73" s="1">
        <v>52449552</v>
      </c>
      <c r="G73" s="2">
        <v>1</v>
      </c>
      <c r="H73" s="2">
        <v>0.8</v>
      </c>
      <c r="I73" s="2">
        <f t="shared" ref="I73" si="85">G73*24</f>
        <v>24</v>
      </c>
      <c r="J73" s="2">
        <f t="shared" ref="J73" si="86">H73*24</f>
        <v>19.200000000000003</v>
      </c>
      <c r="K73" s="33">
        <f t="shared" si="15"/>
        <v>0</v>
      </c>
      <c r="L73" s="2">
        <v>8.14</v>
      </c>
      <c r="M73" s="32">
        <f t="shared" si="71"/>
        <v>7.3710073710073702</v>
      </c>
      <c r="N73" s="35"/>
      <c r="O73" s="33">
        <f t="shared" si="72"/>
        <v>0</v>
      </c>
      <c r="P73" s="33">
        <f t="shared" si="73"/>
        <v>1.1305555555555558</v>
      </c>
      <c r="Q73" s="33">
        <f t="shared" si="74"/>
        <v>1.4131944444444444</v>
      </c>
      <c r="R73" s="34">
        <f t="shared" si="75"/>
        <v>0.84791666666666676</v>
      </c>
      <c r="S73" s="2">
        <f t="shared" ca="1" si="68"/>
        <v>108.41584593342813</v>
      </c>
    </row>
    <row r="74" spans="1:19" ht="15" x14ac:dyDescent="0.25">
      <c r="A74" s="1">
        <v>73</v>
      </c>
      <c r="B74" t="s">
        <v>33</v>
      </c>
      <c r="C74">
        <v>220</v>
      </c>
      <c r="D74" s="25" t="str">
        <f>VLOOKUP(C74,'Port throughput'!$C$3:$D$28,2,FALSE)</f>
        <v>Zeebrugge</v>
      </c>
      <c r="E74" s="1">
        <v>4308773</v>
      </c>
      <c r="F74" s="1">
        <v>52031749</v>
      </c>
      <c r="G74" s="2">
        <v>0.5</v>
      </c>
      <c r="H74" s="2">
        <v>0.8</v>
      </c>
      <c r="I74" s="2">
        <f t="shared" ref="I74" si="87">G74*24</f>
        <v>12</v>
      </c>
      <c r="J74" s="2">
        <f t="shared" ref="J74" si="88">H74*24</f>
        <v>19.200000000000003</v>
      </c>
      <c r="K74" s="33">
        <f t="shared" si="15"/>
        <v>0</v>
      </c>
      <c r="L74" s="2">
        <v>5.14</v>
      </c>
      <c r="M74" s="32">
        <f t="shared" si="71"/>
        <v>11.673151750972764</v>
      </c>
      <c r="N74" s="35"/>
      <c r="O74" s="33">
        <f t="shared" si="72"/>
        <v>0</v>
      </c>
      <c r="P74" s="33">
        <f t="shared" si="73"/>
        <v>1.4277777777777776</v>
      </c>
      <c r="Q74" s="33">
        <f t="shared" si="74"/>
        <v>0.89236111111111083</v>
      </c>
      <c r="R74" s="34">
        <f t="shared" si="75"/>
        <v>0.77337962962962947</v>
      </c>
      <c r="S74" s="2">
        <f t="shared" ca="1" si="68"/>
        <v>996.48302980681467</v>
      </c>
    </row>
    <row r="75" spans="1:19" ht="15" x14ac:dyDescent="0.25">
      <c r="A75" s="1">
        <v>74</v>
      </c>
      <c r="B75" t="s">
        <v>36</v>
      </c>
      <c r="C75">
        <v>218</v>
      </c>
      <c r="D75" s="25" t="str">
        <f>VLOOKUP(C75,'Port throughput'!$C$3:$D$28,2,FALSE)</f>
        <v>Amsterdam</v>
      </c>
      <c r="E75" s="1">
        <v>3806523</v>
      </c>
      <c r="F75" s="1">
        <v>51688411</v>
      </c>
      <c r="G75" s="2">
        <v>1</v>
      </c>
      <c r="H75" s="2">
        <v>0.8</v>
      </c>
      <c r="I75" s="2">
        <f t="shared" ref="I75" si="89">G75*24</f>
        <v>24</v>
      </c>
      <c r="J75" s="2">
        <f t="shared" ref="J75" si="90">H75*24</f>
        <v>19.200000000000003</v>
      </c>
      <c r="K75" s="33">
        <f t="shared" si="15"/>
        <v>0</v>
      </c>
      <c r="L75" s="2">
        <v>8.14</v>
      </c>
      <c r="M75" s="32">
        <f t="shared" si="71"/>
        <v>7.3710073710073702</v>
      </c>
      <c r="N75" s="35"/>
      <c r="O75" s="33">
        <f t="shared" si="72"/>
        <v>0</v>
      </c>
      <c r="P75" s="33">
        <f t="shared" si="73"/>
        <v>1.1305555555555558</v>
      </c>
      <c r="Q75" s="33">
        <f t="shared" si="74"/>
        <v>1.4131944444444444</v>
      </c>
      <c r="R75" s="34">
        <f t="shared" si="75"/>
        <v>0.84791666666666676</v>
      </c>
      <c r="S75" s="2">
        <f t="shared" ca="1" si="68"/>
        <v>882.733617706828</v>
      </c>
    </row>
    <row r="76" spans="1:19" ht="15" x14ac:dyDescent="0.25">
      <c r="A76" s="1">
        <v>75</v>
      </c>
      <c r="B76" t="s">
        <v>5</v>
      </c>
      <c r="C76">
        <v>218</v>
      </c>
      <c r="D76" s="25" t="str">
        <f>VLOOKUP(C76,'Port throughput'!$C$3:$D$28,2,FALSE)</f>
        <v>Amsterdam</v>
      </c>
      <c r="E76" s="1">
        <v>5365344</v>
      </c>
      <c r="F76" s="1">
        <v>51858701</v>
      </c>
      <c r="G76" s="2">
        <v>1</v>
      </c>
      <c r="H76" s="2">
        <v>0.8</v>
      </c>
      <c r="I76" s="2">
        <f t="shared" ref="I76" si="91">G76*24</f>
        <v>24</v>
      </c>
      <c r="J76" s="2">
        <f t="shared" ref="J76" si="92">H76*24</f>
        <v>19.200000000000003</v>
      </c>
      <c r="K76" s="33">
        <f t="shared" si="15"/>
        <v>0</v>
      </c>
      <c r="L76" s="2">
        <v>9.14</v>
      </c>
      <c r="M76" s="32">
        <f t="shared" si="71"/>
        <v>6.5645514223194743</v>
      </c>
      <c r="N76" s="35"/>
      <c r="O76" s="33">
        <f t="shared" si="72"/>
        <v>0</v>
      </c>
      <c r="P76" s="33">
        <f t="shared" si="73"/>
        <v>1.2694444444444446</v>
      </c>
      <c r="Q76" s="33">
        <f t="shared" si="74"/>
        <v>1.5868055555555556</v>
      </c>
      <c r="R76" s="34">
        <f t="shared" si="75"/>
        <v>0.95208333333333339</v>
      </c>
      <c r="S76" s="2">
        <f t="shared" ca="1" si="68"/>
        <v>36.87965555409334</v>
      </c>
    </row>
    <row r="77" spans="1:19" ht="15" x14ac:dyDescent="0.25">
      <c r="A77" s="1">
        <v>76</v>
      </c>
      <c r="B77" t="s">
        <v>28</v>
      </c>
      <c r="C77">
        <v>288</v>
      </c>
      <c r="D77" s="25" t="str">
        <f>VLOOKUP(C77,'Port throughput'!$C$3:$D$28,2,FALSE)</f>
        <v>Vigo</v>
      </c>
      <c r="E77" s="1">
        <v>-7903712</v>
      </c>
      <c r="F77" s="1">
        <v>41645164</v>
      </c>
      <c r="G77" s="2">
        <v>0.5</v>
      </c>
      <c r="H77" s="2">
        <v>0.66</v>
      </c>
      <c r="I77" s="2">
        <f t="shared" ref="I77" si="93">G77*24</f>
        <v>12</v>
      </c>
      <c r="J77" s="2">
        <f t="shared" ref="J77" si="94">H77*24</f>
        <v>15.84</v>
      </c>
      <c r="K77" s="33">
        <f t="shared" si="15"/>
        <v>0</v>
      </c>
      <c r="L77" s="2">
        <v>4.7300000000000004</v>
      </c>
      <c r="M77" s="32">
        <f t="shared" si="71"/>
        <v>12.684989429175474</v>
      </c>
      <c r="N77" s="35"/>
      <c r="O77" s="33">
        <f t="shared" si="72"/>
        <v>0</v>
      </c>
      <c r="P77" s="33">
        <f t="shared" si="73"/>
        <v>1.3138888888888889</v>
      </c>
      <c r="Q77" s="33">
        <f t="shared" si="74"/>
        <v>0.99537037037037046</v>
      </c>
      <c r="R77" s="34">
        <f t="shared" si="75"/>
        <v>0.76975308641975315</v>
      </c>
      <c r="S77" s="2">
        <f t="shared" ca="1" si="68"/>
        <v>716.37518650678646</v>
      </c>
    </row>
    <row r="78" spans="1:19" ht="15" x14ac:dyDescent="0.25">
      <c r="A78" s="1">
        <v>77</v>
      </c>
      <c r="B78" t="s">
        <v>29</v>
      </c>
      <c r="C78">
        <v>61</v>
      </c>
      <c r="D78" s="25" t="str">
        <f>VLOOKUP(C78,'Port throughput'!$C$3:$D$28,2,FALSE)</f>
        <v>Algeciras</v>
      </c>
      <c r="E78" s="1">
        <v>-8060565</v>
      </c>
      <c r="F78" s="1">
        <v>37432045</v>
      </c>
      <c r="G78" s="2">
        <v>0.5</v>
      </c>
      <c r="H78" s="2">
        <v>1.4</v>
      </c>
      <c r="I78" s="2">
        <f t="shared" ref="I78" si="95">G78*24</f>
        <v>12</v>
      </c>
      <c r="J78" s="2">
        <f t="shared" ref="J78" si="96">H78*24</f>
        <v>33.599999999999994</v>
      </c>
      <c r="K78" s="33">
        <f t="shared" si="15"/>
        <v>0</v>
      </c>
      <c r="L78" s="2">
        <v>4.7300000000000004</v>
      </c>
      <c r="M78" s="32">
        <f t="shared" si="71"/>
        <v>12.684989429175474</v>
      </c>
      <c r="N78" s="35"/>
      <c r="O78" s="33">
        <f t="shared" si="72"/>
        <v>0</v>
      </c>
      <c r="P78" s="33">
        <f t="shared" si="73"/>
        <v>1.3138888888888889</v>
      </c>
      <c r="Q78" s="33">
        <f t="shared" si="74"/>
        <v>0.46924603174603186</v>
      </c>
      <c r="R78" s="34">
        <f t="shared" si="75"/>
        <v>0.59437830687830695</v>
      </c>
      <c r="S78" s="2">
        <f t="shared" ca="1" si="68"/>
        <v>976.00921886551191</v>
      </c>
    </row>
    <row r="79" spans="1:19" ht="15" x14ac:dyDescent="0.25">
      <c r="A79" s="1">
        <v>78</v>
      </c>
      <c r="B79" t="s">
        <v>30</v>
      </c>
      <c r="C79">
        <v>294</v>
      </c>
      <c r="D79" s="25" t="str">
        <f>VLOOKUP(C79,'Port throughput'!$C$3:$D$28,2,FALSE)</f>
        <v>Lisboa</v>
      </c>
      <c r="E79" s="1">
        <v>-7621893</v>
      </c>
      <c r="F79" s="1">
        <v>40004387</v>
      </c>
      <c r="G79" s="2">
        <v>0.5</v>
      </c>
      <c r="H79" s="2">
        <v>1.4</v>
      </c>
      <c r="I79" s="2">
        <f t="shared" ref="I79" si="97">G79*24</f>
        <v>12</v>
      </c>
      <c r="J79" s="2">
        <f t="shared" ref="J79" si="98">H79*24</f>
        <v>33.599999999999994</v>
      </c>
      <c r="K79" s="33">
        <f t="shared" si="15"/>
        <v>0</v>
      </c>
      <c r="L79" s="2">
        <v>4.7300000000000004</v>
      </c>
      <c r="M79" s="32">
        <f t="shared" si="71"/>
        <v>12.684989429175474</v>
      </c>
      <c r="N79" s="35"/>
      <c r="O79" s="33">
        <f t="shared" si="72"/>
        <v>0</v>
      </c>
      <c r="P79" s="33">
        <f t="shared" si="73"/>
        <v>1.3138888888888889</v>
      </c>
      <c r="Q79" s="33">
        <f t="shared" si="74"/>
        <v>0.46924603174603186</v>
      </c>
      <c r="R79" s="34">
        <f t="shared" si="75"/>
        <v>0.59437830687830695</v>
      </c>
      <c r="S79" s="2">
        <f t="shared" ca="1" si="68"/>
        <v>686.81682074617322</v>
      </c>
    </row>
    <row r="80" spans="1:19" ht="15" x14ac:dyDescent="0.25">
      <c r="A80" s="1">
        <v>79</v>
      </c>
      <c r="B80" t="s">
        <v>31</v>
      </c>
      <c r="C80">
        <v>297</v>
      </c>
      <c r="D80" s="25" t="str">
        <f>VLOOKUP(C80,'Port throughput'!$C$3:$D$28,2,FALSE)</f>
        <v>Cádiz</v>
      </c>
      <c r="E80" s="1">
        <v>-8731857</v>
      </c>
      <c r="F80" s="1">
        <v>38823270</v>
      </c>
      <c r="G80" s="2">
        <v>0.5</v>
      </c>
      <c r="H80" s="2">
        <v>1.4</v>
      </c>
      <c r="I80" s="2">
        <f t="shared" ref="I80" si="99">G80*24</f>
        <v>12</v>
      </c>
      <c r="J80" s="2">
        <f t="shared" ref="J80" si="100">H80*24</f>
        <v>33.599999999999994</v>
      </c>
      <c r="K80" s="33">
        <f t="shared" si="15"/>
        <v>0</v>
      </c>
      <c r="L80" s="2">
        <v>4.7300000000000004</v>
      </c>
      <c r="M80" s="32">
        <f t="shared" si="71"/>
        <v>12.684989429175474</v>
      </c>
      <c r="N80" s="35"/>
      <c r="O80" s="33">
        <f t="shared" si="72"/>
        <v>0</v>
      </c>
      <c r="P80" s="33">
        <f t="shared" si="73"/>
        <v>1.3138888888888889</v>
      </c>
      <c r="Q80" s="33">
        <f t="shared" si="74"/>
        <v>0.46924603174603186</v>
      </c>
      <c r="R80" s="34">
        <f t="shared" si="75"/>
        <v>0.59437830687830695</v>
      </c>
      <c r="S80" s="2">
        <f t="shared" ca="1" si="68"/>
        <v>396.00554976279022</v>
      </c>
    </row>
    <row r="81" spans="1:19" ht="15" x14ac:dyDescent="0.25">
      <c r="A81" s="1">
        <v>80</v>
      </c>
      <c r="B81" t="s">
        <v>32</v>
      </c>
      <c r="C81">
        <v>61</v>
      </c>
      <c r="D81" s="25" t="str">
        <f>VLOOKUP(C81,'Port throughput'!$C$3:$D$28,2,FALSE)</f>
        <v>Algeciras</v>
      </c>
      <c r="E81" s="1">
        <v>-7322763</v>
      </c>
      <c r="F81" s="1">
        <v>40723574</v>
      </c>
      <c r="G81" s="2">
        <v>0.5</v>
      </c>
      <c r="H81" s="2">
        <v>1.4</v>
      </c>
      <c r="I81" s="2">
        <f t="shared" ref="I81" si="101">G81*24</f>
        <v>12</v>
      </c>
      <c r="J81" s="2">
        <f t="shared" ref="J81" si="102">H81*24</f>
        <v>33.599999999999994</v>
      </c>
      <c r="K81" s="33">
        <f t="shared" si="15"/>
        <v>0</v>
      </c>
      <c r="L81" s="2">
        <v>4.7300000000000004</v>
      </c>
      <c r="M81" s="32">
        <f t="shared" si="71"/>
        <v>12.684989429175474</v>
      </c>
      <c r="N81" s="35"/>
      <c r="O81" s="33">
        <f t="shared" si="72"/>
        <v>0</v>
      </c>
      <c r="P81" s="33">
        <f t="shared" si="73"/>
        <v>1.3138888888888889</v>
      </c>
      <c r="Q81" s="33">
        <f t="shared" si="74"/>
        <v>0.46924603174603186</v>
      </c>
      <c r="R81" s="34">
        <f t="shared" si="75"/>
        <v>0.59437830687830695</v>
      </c>
      <c r="S81" s="2">
        <f t="shared" ref="S81" ca="1" si="103">1000*RAND()</f>
        <v>571.38814864586789</v>
      </c>
    </row>
    <row r="82" spans="1:19" x14ac:dyDescent="0.2">
      <c r="C82" s="2"/>
      <c r="D82" s="2"/>
    </row>
    <row r="83" spans="1:19" x14ac:dyDescent="0.2">
      <c r="C83" s="2"/>
      <c r="D83" s="2"/>
    </row>
    <row r="84" spans="1:19" x14ac:dyDescent="0.2">
      <c r="C84" s="2"/>
      <c r="D84" s="2"/>
    </row>
    <row r="85" spans="1:19" x14ac:dyDescent="0.2">
      <c r="C85" s="2"/>
      <c r="D85" s="2"/>
    </row>
    <row r="86" spans="1:19" x14ac:dyDescent="0.2">
      <c r="C86" s="2"/>
      <c r="D86" s="2"/>
    </row>
    <row r="87" spans="1:19" x14ac:dyDescent="0.2">
      <c r="C87" s="2"/>
      <c r="D87" s="2"/>
    </row>
    <row r="88" spans="1:19" x14ac:dyDescent="0.2">
      <c r="C88" s="2"/>
      <c r="D88" s="2"/>
    </row>
    <row r="89" spans="1:19" x14ac:dyDescent="0.2">
      <c r="C89" s="2"/>
      <c r="D89" s="2"/>
    </row>
    <row r="90" spans="1:19" x14ac:dyDescent="0.2">
      <c r="C90" s="2"/>
      <c r="D90" s="2"/>
    </row>
    <row r="91" spans="1:19" x14ac:dyDescent="0.2">
      <c r="C91" s="2"/>
      <c r="D91" s="2"/>
    </row>
    <row r="92" spans="1:19" x14ac:dyDescent="0.2">
      <c r="C92" s="2"/>
      <c r="D92" s="2"/>
    </row>
    <row r="93" spans="1:19" x14ac:dyDescent="0.2">
      <c r="C93" s="2"/>
      <c r="D93" s="2"/>
    </row>
    <row r="94" spans="1:19" x14ac:dyDescent="0.2">
      <c r="C94" s="2"/>
      <c r="D94" s="2"/>
    </row>
    <row r="95" spans="1:19" x14ac:dyDescent="0.2">
      <c r="C95" s="2"/>
      <c r="D95" s="2"/>
    </row>
    <row r="96" spans="1:19" x14ac:dyDescent="0.2">
      <c r="C96" s="2"/>
      <c r="D96" s="2"/>
    </row>
    <row r="97" spans="2:4" x14ac:dyDescent="0.2">
      <c r="C97" s="2"/>
      <c r="D97" s="2"/>
    </row>
    <row r="98" spans="2:4" x14ac:dyDescent="0.2">
      <c r="B98" s="2"/>
    </row>
    <row r="100" spans="2:4" x14ac:dyDescent="0.2">
      <c r="B100" s="2"/>
    </row>
    <row r="101" spans="2:4" x14ac:dyDescent="0.2">
      <c r="B101" s="2"/>
    </row>
    <row r="102" spans="2:4" x14ac:dyDescent="0.2">
      <c r="B102" s="2"/>
    </row>
    <row r="103" spans="2:4" x14ac:dyDescent="0.2">
      <c r="B103" s="2"/>
    </row>
    <row r="104" spans="2:4" x14ac:dyDescent="0.2">
      <c r="B104" s="2"/>
    </row>
    <row r="105" spans="2:4" x14ac:dyDescent="0.2">
      <c r="B105" s="2"/>
    </row>
    <row r="106" spans="2:4" x14ac:dyDescent="0.2">
      <c r="B106" s="2"/>
    </row>
    <row r="108" spans="2:4" x14ac:dyDescent="0.2">
      <c r="B108" s="2"/>
    </row>
    <row r="109" spans="2:4" x14ac:dyDescent="0.2">
      <c r="B109" s="2"/>
    </row>
    <row r="110" spans="2:4" x14ac:dyDescent="0.2">
      <c r="B110" s="2"/>
    </row>
    <row r="111" spans="2:4" x14ac:dyDescent="0.2">
      <c r="B111" s="2"/>
    </row>
    <row r="112" spans="2:4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7" spans="2:2" x14ac:dyDescent="0.2">
      <c r="B117" s="2"/>
    </row>
  </sheetData>
  <autoFilter ref="B1:F81" xr:uid="{8A3B9898-58BD-41AB-8D16-51AA26D20444}"/>
  <phoneticPr fontId="4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6C06-E881-447E-8FF4-0067EE0DF400}">
  <sheetPr filterMode="1"/>
  <dimension ref="B2:E82"/>
  <sheetViews>
    <sheetView workbookViewId="0">
      <selection activeCell="C66" sqref="C66"/>
    </sheetView>
  </sheetViews>
  <sheetFormatPr baseColWidth="10" defaultRowHeight="15" x14ac:dyDescent="0.25"/>
  <sheetData>
    <row r="2" spans="2:5" x14ac:dyDescent="0.25">
      <c r="B2" t="s">
        <v>110</v>
      </c>
      <c r="C2" t="s">
        <v>111</v>
      </c>
      <c r="D2" t="s">
        <v>112</v>
      </c>
      <c r="E2" t="s">
        <v>109</v>
      </c>
    </row>
    <row r="3" spans="2:5" hidden="1" x14ac:dyDescent="0.25">
      <c r="B3" t="s">
        <v>34</v>
      </c>
      <c r="C3">
        <v>253</v>
      </c>
      <c r="D3">
        <v>32.5</v>
      </c>
      <c r="E3">
        <f t="shared" ref="E3:E82" si="0">D3/90</f>
        <v>0.3611111111111111</v>
      </c>
    </row>
    <row r="4" spans="2:5" hidden="1" x14ac:dyDescent="0.25">
      <c r="B4" t="s">
        <v>35</v>
      </c>
      <c r="C4">
        <f>C3</f>
        <v>253</v>
      </c>
      <c r="D4">
        <v>66.5</v>
      </c>
      <c r="E4">
        <f t="shared" si="0"/>
        <v>0.73888888888888893</v>
      </c>
    </row>
    <row r="5" spans="2:5" hidden="1" x14ac:dyDescent="0.25">
      <c r="B5" t="s">
        <v>11</v>
      </c>
      <c r="C5">
        <v>235</v>
      </c>
      <c r="D5">
        <v>82.4</v>
      </c>
      <c r="E5">
        <f t="shared" si="0"/>
        <v>0.91555555555555557</v>
      </c>
    </row>
    <row r="6" spans="2:5" hidden="1" x14ac:dyDescent="0.25">
      <c r="B6" t="s">
        <v>38</v>
      </c>
      <c r="C6">
        <v>245</v>
      </c>
      <c r="D6">
        <v>74</v>
      </c>
      <c r="E6">
        <f t="shared" si="0"/>
        <v>0.82222222222222219</v>
      </c>
    </row>
    <row r="7" spans="2:5" hidden="1" x14ac:dyDescent="0.25">
      <c r="B7" t="s">
        <v>39</v>
      </c>
      <c r="C7">
        <v>1069</v>
      </c>
      <c r="D7">
        <v>11</v>
      </c>
      <c r="E7">
        <f t="shared" si="0"/>
        <v>0.12222222222222222</v>
      </c>
    </row>
    <row r="8" spans="2:5" hidden="1" x14ac:dyDescent="0.25">
      <c r="B8" t="s">
        <v>3</v>
      </c>
      <c r="C8">
        <f>C7</f>
        <v>1069</v>
      </c>
      <c r="D8">
        <v>240</v>
      </c>
      <c r="E8">
        <f t="shared" si="0"/>
        <v>2.6666666666666665</v>
      </c>
    </row>
    <row r="9" spans="2:5" hidden="1" x14ac:dyDescent="0.25">
      <c r="B9" t="s">
        <v>6</v>
      </c>
      <c r="C9">
        <f>C8</f>
        <v>1069</v>
      </c>
      <c r="D9">
        <v>50.5</v>
      </c>
      <c r="E9">
        <f t="shared" si="0"/>
        <v>0.56111111111111112</v>
      </c>
    </row>
    <row r="10" spans="2:5" hidden="1" x14ac:dyDescent="0.25">
      <c r="B10" t="s">
        <v>7</v>
      </c>
      <c r="C10">
        <v>245</v>
      </c>
      <c r="D10">
        <v>87.8</v>
      </c>
      <c r="E10">
        <f t="shared" si="0"/>
        <v>0.97555555555555551</v>
      </c>
    </row>
    <row r="11" spans="2:5" hidden="1" x14ac:dyDescent="0.25">
      <c r="B11" t="s">
        <v>108</v>
      </c>
      <c r="C11">
        <v>253</v>
      </c>
      <c r="D11">
        <v>254</v>
      </c>
      <c r="E11">
        <f t="shared" si="0"/>
        <v>2.8222222222222224</v>
      </c>
    </row>
    <row r="12" spans="2:5" hidden="1" x14ac:dyDescent="0.25">
      <c r="B12" t="s">
        <v>4</v>
      </c>
      <c r="C12">
        <v>1069</v>
      </c>
      <c r="D12">
        <v>99.9</v>
      </c>
      <c r="E12">
        <f t="shared" si="0"/>
        <v>1.1100000000000001</v>
      </c>
    </row>
    <row r="13" spans="2:5" hidden="1" x14ac:dyDescent="0.25">
      <c r="B13" t="s">
        <v>20</v>
      </c>
      <c r="C13">
        <v>288</v>
      </c>
      <c r="D13">
        <v>126</v>
      </c>
      <c r="E13">
        <f t="shared" si="0"/>
        <v>1.4</v>
      </c>
    </row>
    <row r="14" spans="2:5" hidden="1" x14ac:dyDescent="0.25">
      <c r="B14" t="s">
        <v>21</v>
      </c>
      <c r="C14">
        <v>285</v>
      </c>
      <c r="D14">
        <v>287</v>
      </c>
      <c r="E14">
        <f t="shared" si="0"/>
        <v>3.1888888888888891</v>
      </c>
    </row>
    <row r="15" spans="2:5" hidden="1" x14ac:dyDescent="0.25">
      <c r="B15" t="s">
        <v>22</v>
      </c>
      <c r="C15">
        <v>163</v>
      </c>
      <c r="D15">
        <v>132</v>
      </c>
      <c r="E15">
        <f t="shared" si="0"/>
        <v>1.4666666666666666</v>
      </c>
    </row>
    <row r="16" spans="2:5" hidden="1" x14ac:dyDescent="0.25">
      <c r="B16" t="s">
        <v>23</v>
      </c>
      <c r="C16">
        <v>163</v>
      </c>
      <c r="D16">
        <v>87.2</v>
      </c>
      <c r="E16">
        <f t="shared" si="0"/>
        <v>0.96888888888888891</v>
      </c>
    </row>
    <row r="17" spans="2:5" hidden="1" x14ac:dyDescent="0.25">
      <c r="B17" t="s">
        <v>24</v>
      </c>
      <c r="C17">
        <v>1063</v>
      </c>
      <c r="D17">
        <v>86.1</v>
      </c>
      <c r="E17">
        <f t="shared" si="0"/>
        <v>0.95666666666666655</v>
      </c>
    </row>
    <row r="18" spans="2:5" hidden="1" x14ac:dyDescent="0.25">
      <c r="B18" t="s">
        <v>25</v>
      </c>
      <c r="C18">
        <v>1064</v>
      </c>
      <c r="D18">
        <v>48.3</v>
      </c>
      <c r="E18">
        <f t="shared" si="0"/>
        <v>0.53666666666666663</v>
      </c>
    </row>
    <row r="19" spans="2:5" hidden="1" x14ac:dyDescent="0.25">
      <c r="B19" t="s">
        <v>27</v>
      </c>
      <c r="C19">
        <v>61</v>
      </c>
      <c r="D19">
        <v>257</v>
      </c>
      <c r="E19">
        <f t="shared" si="0"/>
        <v>2.8555555555555556</v>
      </c>
    </row>
    <row r="20" spans="2:5" hidden="1" x14ac:dyDescent="0.25">
      <c r="B20" t="s">
        <v>26</v>
      </c>
      <c r="C20">
        <v>1064</v>
      </c>
      <c r="D20">
        <v>232</v>
      </c>
      <c r="E20">
        <f t="shared" si="0"/>
        <v>2.5777777777777779</v>
      </c>
    </row>
    <row r="21" spans="2:5" x14ac:dyDescent="0.25">
      <c r="B21" t="s">
        <v>12</v>
      </c>
      <c r="C21">
        <v>268</v>
      </c>
      <c r="D21">
        <v>275</v>
      </c>
      <c r="E21">
        <f t="shared" ref="E21:E31" si="1">D21/90</f>
        <v>3.0555555555555554</v>
      </c>
    </row>
    <row r="22" spans="2:5" x14ac:dyDescent="0.25">
      <c r="B22" t="s">
        <v>18</v>
      </c>
      <c r="C22" s="13">
        <v>269</v>
      </c>
      <c r="D22">
        <v>76.8</v>
      </c>
      <c r="E22">
        <f t="shared" si="1"/>
        <v>0.85333333333333328</v>
      </c>
    </row>
    <row r="23" spans="2:5" x14ac:dyDescent="0.25">
      <c r="B23" t="s">
        <v>16</v>
      </c>
      <c r="C23" s="13">
        <v>220</v>
      </c>
      <c r="D23">
        <v>112</v>
      </c>
      <c r="E23">
        <f t="shared" si="1"/>
        <v>1.2444444444444445</v>
      </c>
    </row>
    <row r="24" spans="2:5" x14ac:dyDescent="0.25">
      <c r="B24" t="s">
        <v>14</v>
      </c>
      <c r="C24" s="13">
        <v>282</v>
      </c>
      <c r="D24">
        <v>196</v>
      </c>
      <c r="E24">
        <f t="shared" si="1"/>
        <v>2.1777777777777776</v>
      </c>
    </row>
    <row r="25" spans="2:5" x14ac:dyDescent="0.25">
      <c r="B25" t="s">
        <v>13</v>
      </c>
      <c r="C25" s="13">
        <v>283</v>
      </c>
      <c r="D25">
        <v>275</v>
      </c>
      <c r="E25">
        <f t="shared" si="1"/>
        <v>3.0555555555555554</v>
      </c>
    </row>
    <row r="26" spans="2:5" x14ac:dyDescent="0.25">
      <c r="B26" t="s">
        <v>19</v>
      </c>
      <c r="C26">
        <f>C25</f>
        <v>283</v>
      </c>
      <c r="D26">
        <v>211</v>
      </c>
      <c r="E26">
        <f t="shared" si="1"/>
        <v>2.3444444444444446</v>
      </c>
    </row>
    <row r="27" spans="2:5" x14ac:dyDescent="0.25">
      <c r="B27" t="s">
        <v>15</v>
      </c>
      <c r="C27">
        <f>C26</f>
        <v>283</v>
      </c>
      <c r="D27">
        <v>90.5</v>
      </c>
      <c r="E27">
        <f t="shared" si="1"/>
        <v>1.0055555555555555</v>
      </c>
    </row>
    <row r="28" spans="2:5" x14ac:dyDescent="0.25">
      <c r="B28" t="s">
        <v>17</v>
      </c>
      <c r="C28" s="13">
        <v>1063</v>
      </c>
      <c r="D28">
        <v>329</v>
      </c>
      <c r="E28">
        <f t="shared" si="1"/>
        <v>3.6555555555555554</v>
      </c>
    </row>
    <row r="29" spans="2:5" x14ac:dyDescent="0.25">
      <c r="B29" t="s">
        <v>105</v>
      </c>
      <c r="C29" s="13">
        <v>269</v>
      </c>
      <c r="D29">
        <v>207</v>
      </c>
      <c r="E29">
        <f t="shared" si="1"/>
        <v>2.2999999999999998</v>
      </c>
    </row>
    <row r="30" spans="2:5" x14ac:dyDescent="0.25">
      <c r="B30" t="s">
        <v>107</v>
      </c>
      <c r="C30" s="13">
        <v>283</v>
      </c>
      <c r="D30">
        <v>411</v>
      </c>
      <c r="E30">
        <f t="shared" si="1"/>
        <v>4.5666666666666664</v>
      </c>
    </row>
    <row r="31" spans="2:5" x14ac:dyDescent="0.25">
      <c r="B31" t="s">
        <v>106</v>
      </c>
      <c r="C31" s="13">
        <v>269</v>
      </c>
      <c r="D31">
        <v>211</v>
      </c>
      <c r="E31">
        <f t="shared" si="1"/>
        <v>2.3444444444444446</v>
      </c>
    </row>
    <row r="32" spans="2:5" hidden="1" x14ac:dyDescent="0.25">
      <c r="B32" t="s">
        <v>10</v>
      </c>
      <c r="C32">
        <v>245</v>
      </c>
      <c r="D32">
        <v>187</v>
      </c>
      <c r="E32">
        <f t="shared" si="0"/>
        <v>2.0777777777777779</v>
      </c>
    </row>
    <row r="33" spans="2:5" hidden="1" x14ac:dyDescent="0.25">
      <c r="B33" t="s">
        <v>8</v>
      </c>
      <c r="C33" s="14">
        <v>218</v>
      </c>
      <c r="D33">
        <v>142</v>
      </c>
      <c r="E33">
        <f t="shared" si="0"/>
        <v>1.5777777777777777</v>
      </c>
    </row>
    <row r="34" spans="2:5" hidden="1" x14ac:dyDescent="0.25">
      <c r="B34" t="s">
        <v>9</v>
      </c>
      <c r="C34">
        <v>218</v>
      </c>
      <c r="D34">
        <v>24.3</v>
      </c>
      <c r="E34">
        <f t="shared" si="0"/>
        <v>0.27</v>
      </c>
    </row>
    <row r="35" spans="2:5" hidden="1" x14ac:dyDescent="0.25">
      <c r="B35" t="s">
        <v>33</v>
      </c>
      <c r="C35">
        <v>250</v>
      </c>
      <c r="D35">
        <v>50.8</v>
      </c>
      <c r="E35">
        <f t="shared" si="0"/>
        <v>0.56444444444444442</v>
      </c>
    </row>
    <row r="36" spans="2:5" hidden="1" x14ac:dyDescent="0.25">
      <c r="B36" t="s">
        <v>36</v>
      </c>
      <c r="C36">
        <f>C35</f>
        <v>250</v>
      </c>
      <c r="D36">
        <v>134</v>
      </c>
      <c r="E36">
        <f t="shared" si="0"/>
        <v>1.4888888888888889</v>
      </c>
    </row>
    <row r="37" spans="2:5" hidden="1" x14ac:dyDescent="0.25">
      <c r="B37" t="s">
        <v>5</v>
      </c>
      <c r="C37">
        <v>253</v>
      </c>
      <c r="D37">
        <v>88.3</v>
      </c>
      <c r="E37">
        <f t="shared" si="0"/>
        <v>0.98111111111111104</v>
      </c>
    </row>
    <row r="38" spans="2:5" hidden="1" x14ac:dyDescent="0.25">
      <c r="B38" t="s">
        <v>28</v>
      </c>
      <c r="C38">
        <v>111</v>
      </c>
      <c r="D38">
        <v>133</v>
      </c>
      <c r="E38">
        <f t="shared" si="0"/>
        <v>1.4777777777777779</v>
      </c>
    </row>
    <row r="39" spans="2:5" hidden="1" x14ac:dyDescent="0.25">
      <c r="B39" t="s">
        <v>29</v>
      </c>
      <c r="C39">
        <v>1065</v>
      </c>
      <c r="D39">
        <v>190</v>
      </c>
      <c r="E39">
        <f t="shared" si="0"/>
        <v>2.1111111111111112</v>
      </c>
    </row>
    <row r="40" spans="2:5" hidden="1" x14ac:dyDescent="0.25">
      <c r="B40" t="s">
        <v>30</v>
      </c>
      <c r="C40">
        <v>111</v>
      </c>
      <c r="D40">
        <v>108</v>
      </c>
      <c r="E40">
        <f t="shared" si="0"/>
        <v>1.2</v>
      </c>
    </row>
    <row r="41" spans="2:5" hidden="1" x14ac:dyDescent="0.25">
      <c r="B41" t="s">
        <v>31</v>
      </c>
      <c r="C41">
        <v>294</v>
      </c>
      <c r="D41">
        <v>5.6</v>
      </c>
      <c r="E41">
        <f t="shared" si="0"/>
        <v>6.222222222222222E-2</v>
      </c>
    </row>
    <row r="42" spans="2:5" hidden="1" x14ac:dyDescent="0.25">
      <c r="B42" t="s">
        <v>32</v>
      </c>
      <c r="C42">
        <v>1065</v>
      </c>
      <c r="D42">
        <v>136</v>
      </c>
      <c r="E42">
        <f t="shared" si="0"/>
        <v>1.5111111111111111</v>
      </c>
    </row>
    <row r="43" spans="2:5" hidden="1" x14ac:dyDescent="0.25">
      <c r="B43" t="s">
        <v>34</v>
      </c>
      <c r="C43">
        <v>250</v>
      </c>
      <c r="D43">
        <v>120</v>
      </c>
      <c r="E43">
        <f t="shared" si="0"/>
        <v>1.3333333333333333</v>
      </c>
    </row>
    <row r="44" spans="2:5" hidden="1" x14ac:dyDescent="0.25">
      <c r="B44" t="s">
        <v>35</v>
      </c>
      <c r="C44">
        <v>220</v>
      </c>
      <c r="D44">
        <v>63.7</v>
      </c>
      <c r="E44">
        <f t="shared" si="0"/>
        <v>0.70777777777777784</v>
      </c>
    </row>
    <row r="45" spans="2:5" hidden="1" x14ac:dyDescent="0.25">
      <c r="B45" t="s">
        <v>11</v>
      </c>
      <c r="C45">
        <v>220</v>
      </c>
      <c r="D45">
        <v>34.9</v>
      </c>
      <c r="E45">
        <f t="shared" si="0"/>
        <v>0.38777777777777778</v>
      </c>
    </row>
    <row r="46" spans="2:5" hidden="1" x14ac:dyDescent="0.25">
      <c r="B46" t="s">
        <v>38</v>
      </c>
      <c r="C46">
        <v>1069</v>
      </c>
      <c r="D46">
        <v>113</v>
      </c>
      <c r="E46">
        <f t="shared" si="0"/>
        <v>1.2555555555555555</v>
      </c>
    </row>
    <row r="47" spans="2:5" hidden="1" x14ac:dyDescent="0.25">
      <c r="B47" t="s">
        <v>39</v>
      </c>
      <c r="C47">
        <v>245</v>
      </c>
      <c r="D47">
        <v>180</v>
      </c>
      <c r="E47">
        <f t="shared" si="0"/>
        <v>2</v>
      </c>
    </row>
    <row r="48" spans="2:5" hidden="1" x14ac:dyDescent="0.25">
      <c r="B48" t="s">
        <v>3</v>
      </c>
      <c r="C48">
        <v>245</v>
      </c>
      <c r="D48">
        <v>415</v>
      </c>
      <c r="E48">
        <f t="shared" si="0"/>
        <v>4.6111111111111107</v>
      </c>
    </row>
    <row r="49" spans="2:5" hidden="1" x14ac:dyDescent="0.25">
      <c r="B49" t="s">
        <v>6</v>
      </c>
      <c r="C49">
        <v>245</v>
      </c>
      <c r="D49">
        <v>195</v>
      </c>
      <c r="E49">
        <f t="shared" si="0"/>
        <v>2.1666666666666665</v>
      </c>
    </row>
    <row r="50" spans="2:5" hidden="1" x14ac:dyDescent="0.25">
      <c r="B50" t="s">
        <v>7</v>
      </c>
      <c r="C50">
        <v>1069</v>
      </c>
      <c r="D50">
        <v>161</v>
      </c>
      <c r="E50">
        <f t="shared" si="0"/>
        <v>1.788888888888889</v>
      </c>
    </row>
    <row r="51" spans="2:5" hidden="1" x14ac:dyDescent="0.25">
      <c r="B51" t="s">
        <v>108</v>
      </c>
      <c r="C51">
        <v>245</v>
      </c>
      <c r="D51">
        <v>356</v>
      </c>
      <c r="E51">
        <f t="shared" si="0"/>
        <v>3.9555555555555557</v>
      </c>
    </row>
    <row r="52" spans="2:5" hidden="1" x14ac:dyDescent="0.25">
      <c r="B52" t="s">
        <v>4</v>
      </c>
      <c r="C52">
        <v>245</v>
      </c>
      <c r="D52">
        <v>141</v>
      </c>
      <c r="E52">
        <f t="shared" si="0"/>
        <v>1.5666666666666667</v>
      </c>
    </row>
    <row r="53" spans="2:5" s="15" customFormat="1" hidden="1" x14ac:dyDescent="0.25">
      <c r="B53" s="15" t="s">
        <v>20</v>
      </c>
      <c r="C53" s="15">
        <v>285</v>
      </c>
      <c r="D53" s="15">
        <v>131</v>
      </c>
      <c r="E53" s="15">
        <f t="shared" si="0"/>
        <v>1.4555555555555555</v>
      </c>
    </row>
    <row r="54" spans="2:5" s="15" customFormat="1" hidden="1" x14ac:dyDescent="0.25">
      <c r="B54" s="15" t="s">
        <v>21</v>
      </c>
      <c r="C54" s="15">
        <v>163</v>
      </c>
      <c r="D54" s="15">
        <v>272</v>
      </c>
      <c r="E54" s="15">
        <f t="shared" si="0"/>
        <v>3.0222222222222221</v>
      </c>
    </row>
    <row r="55" spans="2:5" hidden="1" x14ac:dyDescent="0.25">
      <c r="B55" t="s">
        <v>22</v>
      </c>
      <c r="C55">
        <v>285</v>
      </c>
      <c r="D55">
        <v>460</v>
      </c>
      <c r="E55">
        <f t="shared" si="0"/>
        <v>5.1111111111111107</v>
      </c>
    </row>
    <row r="56" spans="2:5" hidden="1" x14ac:dyDescent="0.25">
      <c r="B56" t="s">
        <v>23</v>
      </c>
      <c r="C56">
        <v>1063</v>
      </c>
      <c r="D56">
        <v>589</v>
      </c>
      <c r="E56">
        <f t="shared" si="0"/>
        <v>6.5444444444444443</v>
      </c>
    </row>
    <row r="57" spans="2:5" hidden="1" x14ac:dyDescent="0.25">
      <c r="B57" t="s">
        <v>24</v>
      </c>
      <c r="C57">
        <v>1064</v>
      </c>
      <c r="D57">
        <v>333</v>
      </c>
      <c r="E57">
        <f t="shared" si="0"/>
        <v>3.7</v>
      </c>
    </row>
    <row r="58" spans="2:5" hidden="1" x14ac:dyDescent="0.25">
      <c r="B58" t="s">
        <v>25</v>
      </c>
      <c r="C58">
        <v>1063</v>
      </c>
      <c r="D58">
        <v>345</v>
      </c>
      <c r="E58">
        <f t="shared" si="0"/>
        <v>3.8333333333333335</v>
      </c>
    </row>
    <row r="59" spans="2:5" hidden="1" x14ac:dyDescent="0.25">
      <c r="B59" t="s">
        <v>27</v>
      </c>
      <c r="C59">
        <v>297</v>
      </c>
      <c r="D59">
        <v>245</v>
      </c>
      <c r="E59">
        <f t="shared" si="0"/>
        <v>2.7222222222222223</v>
      </c>
    </row>
    <row r="60" spans="2:5" hidden="1" x14ac:dyDescent="0.25">
      <c r="B60" t="s">
        <v>26</v>
      </c>
      <c r="C60">
        <v>462</v>
      </c>
      <c r="D60">
        <v>421</v>
      </c>
      <c r="E60">
        <f t="shared" si="0"/>
        <v>4.677777777777778</v>
      </c>
    </row>
    <row r="61" spans="2:5" x14ac:dyDescent="0.25">
      <c r="B61" t="s">
        <v>12</v>
      </c>
      <c r="C61">
        <v>269</v>
      </c>
      <c r="D61">
        <v>131</v>
      </c>
      <c r="E61">
        <f t="shared" si="0"/>
        <v>1.4555555555555555</v>
      </c>
    </row>
    <row r="62" spans="2:5" x14ac:dyDescent="0.25">
      <c r="B62" t="s">
        <v>18</v>
      </c>
      <c r="C62">
        <v>271</v>
      </c>
      <c r="D62">
        <v>21.2</v>
      </c>
      <c r="E62">
        <f t="shared" si="0"/>
        <v>0.23555555555555555</v>
      </c>
    </row>
    <row r="63" spans="2:5" x14ac:dyDescent="0.25">
      <c r="B63" t="s">
        <v>16</v>
      </c>
      <c r="C63">
        <v>235</v>
      </c>
      <c r="D63">
        <v>97.6</v>
      </c>
      <c r="E63">
        <f t="shared" si="0"/>
        <v>1.0844444444444443</v>
      </c>
    </row>
    <row r="64" spans="2:5" x14ac:dyDescent="0.25">
      <c r="B64" t="s">
        <v>14</v>
      </c>
      <c r="C64">
        <v>283</v>
      </c>
      <c r="D64">
        <v>233</v>
      </c>
      <c r="E64">
        <f t="shared" si="0"/>
        <v>2.588888888888889</v>
      </c>
    </row>
    <row r="65" spans="2:5" x14ac:dyDescent="0.25">
      <c r="B65" t="s">
        <v>13</v>
      </c>
      <c r="C65">
        <v>282</v>
      </c>
      <c r="D65">
        <v>155</v>
      </c>
      <c r="E65">
        <f t="shared" si="0"/>
        <v>1.7222222222222223</v>
      </c>
    </row>
    <row r="66" spans="2:5" x14ac:dyDescent="0.25">
      <c r="B66" t="s">
        <v>19</v>
      </c>
      <c r="C66">
        <v>163</v>
      </c>
      <c r="D66">
        <v>353</v>
      </c>
      <c r="E66">
        <f t="shared" si="0"/>
        <v>3.9222222222222221</v>
      </c>
    </row>
    <row r="67" spans="2:5" x14ac:dyDescent="0.25">
      <c r="B67" t="s">
        <v>15</v>
      </c>
      <c r="C67">
        <v>282</v>
      </c>
      <c r="D67">
        <v>296</v>
      </c>
      <c r="E67">
        <f t="shared" si="0"/>
        <v>3.2888888888888888</v>
      </c>
    </row>
    <row r="68" spans="2:5" x14ac:dyDescent="0.25">
      <c r="B68" t="s">
        <v>17</v>
      </c>
      <c r="C68">
        <v>1064</v>
      </c>
      <c r="D68">
        <v>331</v>
      </c>
      <c r="E68">
        <f t="shared" si="0"/>
        <v>3.6777777777777776</v>
      </c>
    </row>
    <row r="69" spans="2:5" x14ac:dyDescent="0.25">
      <c r="B69" t="s">
        <v>105</v>
      </c>
      <c r="C69">
        <v>235</v>
      </c>
      <c r="D69">
        <v>346</v>
      </c>
      <c r="E69">
        <f t="shared" si="0"/>
        <v>3.8444444444444446</v>
      </c>
    </row>
    <row r="70" spans="2:5" x14ac:dyDescent="0.25">
      <c r="B70" t="s">
        <v>107</v>
      </c>
      <c r="C70">
        <v>163</v>
      </c>
      <c r="D70">
        <v>525</v>
      </c>
      <c r="E70">
        <f>D70/90</f>
        <v>5.833333333333333</v>
      </c>
    </row>
    <row r="71" spans="2:5" x14ac:dyDescent="0.25">
      <c r="B71" t="s">
        <v>106</v>
      </c>
      <c r="C71">
        <v>275</v>
      </c>
      <c r="D71">
        <v>221</v>
      </c>
      <c r="E71">
        <f>D71/90</f>
        <v>2.4555555555555557</v>
      </c>
    </row>
    <row r="72" spans="2:5" hidden="1" x14ac:dyDescent="0.25">
      <c r="B72" t="s">
        <v>10</v>
      </c>
      <c r="C72">
        <v>218</v>
      </c>
      <c r="D72">
        <v>184</v>
      </c>
      <c r="E72">
        <f t="shared" si="0"/>
        <v>2.0444444444444443</v>
      </c>
    </row>
    <row r="73" spans="2:5" hidden="1" x14ac:dyDescent="0.25">
      <c r="B73" t="s">
        <v>8</v>
      </c>
      <c r="C73">
        <v>250</v>
      </c>
      <c r="D73">
        <v>241</v>
      </c>
      <c r="E73">
        <f t="shared" si="0"/>
        <v>2.6777777777777776</v>
      </c>
    </row>
    <row r="74" spans="2:5" hidden="1" x14ac:dyDescent="0.25">
      <c r="B74" t="s">
        <v>9</v>
      </c>
      <c r="C74">
        <v>253</v>
      </c>
      <c r="D74">
        <v>190</v>
      </c>
      <c r="E74">
        <f t="shared" si="0"/>
        <v>2.1111111111111112</v>
      </c>
    </row>
    <row r="75" spans="2:5" hidden="1" x14ac:dyDescent="0.25">
      <c r="B75" t="s">
        <v>33</v>
      </c>
      <c r="C75">
        <v>220</v>
      </c>
      <c r="D75">
        <v>201</v>
      </c>
      <c r="E75">
        <f t="shared" si="0"/>
        <v>2.2333333333333334</v>
      </c>
    </row>
    <row r="76" spans="2:5" hidden="1" x14ac:dyDescent="0.25">
      <c r="B76" t="s">
        <v>36</v>
      </c>
      <c r="C76">
        <v>218</v>
      </c>
      <c r="D76">
        <v>186</v>
      </c>
      <c r="E76">
        <f t="shared" si="0"/>
        <v>2.0666666666666669</v>
      </c>
    </row>
    <row r="77" spans="2:5" hidden="1" x14ac:dyDescent="0.25">
      <c r="B77" t="s">
        <v>5</v>
      </c>
      <c r="C77">
        <v>218</v>
      </c>
      <c r="D77">
        <v>131</v>
      </c>
      <c r="E77">
        <f t="shared" si="0"/>
        <v>1.4555555555555555</v>
      </c>
    </row>
    <row r="78" spans="2:5" hidden="1" x14ac:dyDescent="0.25">
      <c r="B78" t="s">
        <v>28</v>
      </c>
      <c r="C78">
        <v>288</v>
      </c>
      <c r="D78">
        <v>242</v>
      </c>
      <c r="E78">
        <f t="shared" si="0"/>
        <v>2.6888888888888891</v>
      </c>
    </row>
    <row r="79" spans="2:5" hidden="1" x14ac:dyDescent="0.25">
      <c r="B79" t="s">
        <v>29</v>
      </c>
      <c r="C79">
        <v>61</v>
      </c>
      <c r="D79">
        <v>275</v>
      </c>
      <c r="E79">
        <f t="shared" si="0"/>
        <v>3.0555555555555554</v>
      </c>
    </row>
    <row r="80" spans="2:5" hidden="1" x14ac:dyDescent="0.25">
      <c r="B80" t="s">
        <v>30</v>
      </c>
      <c r="C80">
        <v>294</v>
      </c>
      <c r="D80">
        <v>303</v>
      </c>
      <c r="E80">
        <f t="shared" si="0"/>
        <v>3.3666666666666667</v>
      </c>
    </row>
    <row r="81" spans="2:5" hidden="1" x14ac:dyDescent="0.25">
      <c r="B81" t="s">
        <v>31</v>
      </c>
      <c r="C81">
        <v>297</v>
      </c>
      <c r="D81">
        <v>316</v>
      </c>
      <c r="E81">
        <f t="shared" si="0"/>
        <v>3.5111111111111111</v>
      </c>
    </row>
    <row r="82" spans="2:5" hidden="1" x14ac:dyDescent="0.25">
      <c r="B82" t="s">
        <v>32</v>
      </c>
      <c r="C82">
        <v>61</v>
      </c>
      <c r="D82">
        <v>432</v>
      </c>
      <c r="E82">
        <f t="shared" si="0"/>
        <v>4.8</v>
      </c>
    </row>
  </sheetData>
  <autoFilter ref="B2:E82" xr:uid="{65BE4337-1F17-4071-9ED1-3F553096E823}">
    <filterColumn colId="0">
      <filters>
        <filter val="FRD1"/>
        <filter val="FRD2"/>
        <filter val="FRE1"/>
        <filter val="FRF2"/>
        <filter val="FRG0"/>
        <filter val="FRH0"/>
        <filter val="FRI1"/>
        <filter val="FRI2"/>
        <filter val="FRI3"/>
        <filter val="FRJ1"/>
        <filter val="FRJ2"/>
      </filters>
    </filterColumn>
    <sortState xmlns:xlrd2="http://schemas.microsoft.com/office/spreadsheetml/2017/richdata2" ref="B3:E42">
      <sortCondition ref="B2:B4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EF16-3A5E-4BE6-9E36-6F935119A668}">
  <dimension ref="A2:T28"/>
  <sheetViews>
    <sheetView tabSelected="1" workbookViewId="0">
      <selection activeCell="L19" sqref="L19:O27"/>
    </sheetView>
  </sheetViews>
  <sheetFormatPr baseColWidth="10" defaultRowHeight="15" x14ac:dyDescent="0.25"/>
  <cols>
    <col min="5" max="5" width="10.85546875" customWidth="1"/>
  </cols>
  <sheetData>
    <row r="2" spans="1:20" x14ac:dyDescent="0.25">
      <c r="F2" t="s">
        <v>205</v>
      </c>
      <c r="H2" s="37" t="s">
        <v>204</v>
      </c>
      <c r="I2" s="37"/>
    </row>
    <row r="3" spans="1:20" x14ac:dyDescent="0.25">
      <c r="C3" s="23" t="s">
        <v>54</v>
      </c>
      <c r="D3" s="23" t="s">
        <v>111</v>
      </c>
      <c r="E3" s="23" t="s">
        <v>113</v>
      </c>
      <c r="F3" s="24" t="s">
        <v>114</v>
      </c>
      <c r="H3" t="s">
        <v>114</v>
      </c>
      <c r="I3" t="s">
        <v>113</v>
      </c>
      <c r="R3" t="s">
        <v>203</v>
      </c>
      <c r="S3" t="s">
        <v>202</v>
      </c>
      <c r="T3" t="s">
        <v>201</v>
      </c>
    </row>
    <row r="4" spans="1:20" x14ac:dyDescent="0.25">
      <c r="C4" s="23">
        <v>271</v>
      </c>
      <c r="D4" s="24" t="s">
        <v>136</v>
      </c>
      <c r="E4" s="23">
        <f ca="1">T23*I4</f>
        <v>16747.25</v>
      </c>
      <c r="F4" s="24">
        <f ca="1">T23*H4</f>
        <v>322.0625</v>
      </c>
      <c r="H4" s="8">
        <f t="shared" ref="H4:H28" si="0">I4/52</f>
        <v>1288.25</v>
      </c>
      <c r="I4">
        <v>66989</v>
      </c>
      <c r="R4" t="s">
        <v>200</v>
      </c>
      <c r="S4" s="21">
        <f t="shared" ref="S4:S13" ca="1" si="1">(1-T4)</f>
        <v>0.82000000000000006</v>
      </c>
      <c r="T4" s="21">
        <f ca="1">(RANDBETWEEN(17,25))/100</f>
        <v>0.18</v>
      </c>
    </row>
    <row r="5" spans="1:20" x14ac:dyDescent="0.25">
      <c r="C5" s="23">
        <v>111</v>
      </c>
      <c r="D5" s="23" t="s">
        <v>128</v>
      </c>
      <c r="E5" s="23">
        <f ca="1">T21*$I$5</f>
        <v>244104.36</v>
      </c>
      <c r="F5" s="24">
        <f ca="1">T21*$H$5</f>
        <v>4694.3146153846146</v>
      </c>
      <c r="H5" s="8">
        <f t="shared" si="0"/>
        <v>13806.807692307691</v>
      </c>
      <c r="I5">
        <v>717954</v>
      </c>
      <c r="R5" t="s">
        <v>199</v>
      </c>
      <c r="S5" s="21">
        <f t="shared" ca="1" si="1"/>
        <v>0.83</v>
      </c>
      <c r="T5" s="21">
        <f ca="1">(RANDBETWEEN(17,25))/100</f>
        <v>0.17</v>
      </c>
    </row>
    <row r="6" spans="1:20" x14ac:dyDescent="0.25">
      <c r="C6" s="23">
        <v>294</v>
      </c>
      <c r="D6" s="23" t="s">
        <v>127</v>
      </c>
      <c r="E6" s="23">
        <f ca="1">T22*$I$6</f>
        <v>420000</v>
      </c>
      <c r="F6" s="24">
        <f ca="1">T22*$H$5</f>
        <v>4832.3826923076913</v>
      </c>
      <c r="H6" s="8">
        <f t="shared" si="0"/>
        <v>23076.923076923078</v>
      </c>
      <c r="I6">
        <v>1200000</v>
      </c>
      <c r="R6" t="s">
        <v>198</v>
      </c>
      <c r="S6" s="21">
        <f t="shared" ca="1" si="1"/>
        <v>0.82000000000000006</v>
      </c>
      <c r="T6" s="21">
        <f ca="1">(RANDBETWEEN(17,25))/100</f>
        <v>0.18</v>
      </c>
    </row>
    <row r="7" spans="1:20" x14ac:dyDescent="0.25">
      <c r="C7" s="23">
        <v>163</v>
      </c>
      <c r="D7" s="23" t="s">
        <v>135</v>
      </c>
      <c r="E7" s="23">
        <f ca="1">T19*I7</f>
        <v>183232.12</v>
      </c>
      <c r="F7" s="24">
        <f ca="1">T19*H7</f>
        <v>3523.6946153846147</v>
      </c>
      <c r="H7" s="8">
        <f t="shared" si="0"/>
        <v>10363.807692307691</v>
      </c>
      <c r="I7">
        <v>538918</v>
      </c>
      <c r="R7" t="s">
        <v>197</v>
      </c>
      <c r="S7" s="21">
        <f t="shared" ca="1" si="1"/>
        <v>0.26</v>
      </c>
      <c r="T7" s="21">
        <f ca="1">(RANDBETWEEN(70,80))/100</f>
        <v>0.74</v>
      </c>
    </row>
    <row r="8" spans="1:20" x14ac:dyDescent="0.25">
      <c r="C8" s="23">
        <v>282</v>
      </c>
      <c r="D8" s="23" t="s">
        <v>213</v>
      </c>
      <c r="E8" s="23">
        <f ca="1">T$23*I8</f>
        <v>39347.75</v>
      </c>
      <c r="F8" s="24">
        <f ca="1">T$23*H8</f>
        <v>756.6875</v>
      </c>
      <c r="H8" s="8">
        <f t="shared" si="0"/>
        <v>3026.75</v>
      </c>
      <c r="I8">
        <v>157391</v>
      </c>
      <c r="R8" t="s">
        <v>196</v>
      </c>
      <c r="S8" s="21">
        <f t="shared" ca="1" si="1"/>
        <v>0.55000000000000004</v>
      </c>
      <c r="T8" s="21">
        <f t="shared" ref="T8:T13" ca="1" si="2">(RANDBETWEEN(45,50))/100</f>
        <v>0.45</v>
      </c>
    </row>
    <row r="9" spans="1:20" x14ac:dyDescent="0.25">
      <c r="C9" s="23">
        <v>235</v>
      </c>
      <c r="D9" s="23" t="s">
        <v>117</v>
      </c>
      <c r="E9" s="23">
        <f ca="1">T$23*I9</f>
        <v>115672.75</v>
      </c>
      <c r="F9" s="24">
        <f ca="1">T$23*H9</f>
        <v>2224.4759615384614</v>
      </c>
      <c r="H9" s="8">
        <f t="shared" si="0"/>
        <v>8897.9038461538457</v>
      </c>
      <c r="I9">
        <v>462691</v>
      </c>
      <c r="R9" t="s">
        <v>195</v>
      </c>
      <c r="S9" s="21">
        <f t="shared" ca="1" si="1"/>
        <v>0.53</v>
      </c>
      <c r="T9" s="21">
        <f t="shared" ca="1" si="2"/>
        <v>0.47</v>
      </c>
    </row>
    <row r="10" spans="1:20" x14ac:dyDescent="0.25">
      <c r="C10" s="23">
        <v>253</v>
      </c>
      <c r="D10" s="23" t="s">
        <v>123</v>
      </c>
      <c r="E10" s="23">
        <f ca="1">T18*I10</f>
        <v>4207000</v>
      </c>
      <c r="F10" s="24">
        <f ca="1">T18*H10</f>
        <v>80903.846153846156</v>
      </c>
      <c r="H10" s="8">
        <f t="shared" si="0"/>
        <v>231153.84615384616</v>
      </c>
      <c r="I10">
        <v>12020000</v>
      </c>
      <c r="R10" t="s">
        <v>194</v>
      </c>
      <c r="S10" s="21">
        <f t="shared" ca="1" si="1"/>
        <v>0.53</v>
      </c>
      <c r="T10" s="21">
        <f t="shared" ca="1" si="2"/>
        <v>0.47</v>
      </c>
    </row>
    <row r="11" spans="1:20" x14ac:dyDescent="0.25">
      <c r="A11" t="s">
        <v>119</v>
      </c>
      <c r="B11" t="s">
        <v>120</v>
      </c>
      <c r="C11" s="23">
        <v>250</v>
      </c>
      <c r="D11" s="23" t="s">
        <v>122</v>
      </c>
      <c r="E11" s="23">
        <f ca="1">T15*I11</f>
        <v>4589991.0000000009</v>
      </c>
      <c r="F11" s="24">
        <f ca="1">T15*H11</f>
        <v>88269.057692307702</v>
      </c>
      <c r="H11" s="8">
        <f t="shared" si="0"/>
        <v>294230.19230769231</v>
      </c>
      <c r="I11">
        <v>15299970</v>
      </c>
      <c r="R11" t="s">
        <v>193</v>
      </c>
      <c r="S11" s="21">
        <f t="shared" ca="1" si="1"/>
        <v>0.54</v>
      </c>
      <c r="T11" s="21">
        <f t="shared" ca="1" si="2"/>
        <v>0.46</v>
      </c>
    </row>
    <row r="12" spans="1:20" x14ac:dyDescent="0.25">
      <c r="C12" s="23">
        <v>245</v>
      </c>
      <c r="D12" s="23" t="s">
        <v>125</v>
      </c>
      <c r="E12" s="23">
        <f ca="1">T22*I12</f>
        <v>1715000</v>
      </c>
      <c r="F12" s="24">
        <f ca="1">T22*H12</f>
        <v>32980.769230769227</v>
      </c>
      <c r="H12" s="8">
        <f t="shared" si="0"/>
        <v>94230.769230769234</v>
      </c>
      <c r="I12">
        <v>4900000</v>
      </c>
      <c r="R12" t="s">
        <v>192</v>
      </c>
      <c r="S12" s="21">
        <f t="shared" ca="1" si="1"/>
        <v>0.51</v>
      </c>
      <c r="T12" s="21">
        <f t="shared" ca="1" si="2"/>
        <v>0.49</v>
      </c>
    </row>
    <row r="13" spans="1:20" x14ac:dyDescent="0.25">
      <c r="C13" s="23">
        <v>218</v>
      </c>
      <c r="D13" s="23" t="s">
        <v>124</v>
      </c>
      <c r="E13" s="23">
        <f ca="1">T15*I13</f>
        <v>420000.00000000006</v>
      </c>
      <c r="F13" s="24">
        <f ca="1">T15*H13</f>
        <v>8076.923076923078</v>
      </c>
      <c r="H13" s="8">
        <f t="shared" si="0"/>
        <v>26923.076923076922</v>
      </c>
      <c r="I13">
        <v>1400000</v>
      </c>
      <c r="R13" t="s">
        <v>191</v>
      </c>
      <c r="S13" s="21">
        <f t="shared" ca="1" si="1"/>
        <v>0.52</v>
      </c>
      <c r="T13" s="21">
        <f t="shared" ca="1" si="2"/>
        <v>0.48</v>
      </c>
    </row>
    <row r="14" spans="1:20" x14ac:dyDescent="0.25">
      <c r="C14" s="23">
        <v>268</v>
      </c>
      <c r="D14" s="24" t="s">
        <v>179</v>
      </c>
      <c r="E14" s="23">
        <f ca="1">T$23*I14</f>
        <v>5000</v>
      </c>
      <c r="F14" s="24">
        <f ca="1">T$23*H14</f>
        <v>96.15384615384616</v>
      </c>
      <c r="H14" s="8">
        <f t="shared" si="0"/>
        <v>384.61538461538464</v>
      </c>
      <c r="I14">
        <v>20000</v>
      </c>
      <c r="R14" t="s">
        <v>190</v>
      </c>
      <c r="S14" s="21">
        <f t="shared" ref="S14:S22" ca="1" si="3">RANDBETWEEN(65,70)/100</f>
        <v>0.69</v>
      </c>
      <c r="T14" s="21">
        <f t="shared" ref="T14:T22" ca="1" si="4">1-S14</f>
        <v>0.31000000000000005</v>
      </c>
    </row>
    <row r="15" spans="1:20" x14ac:dyDescent="0.25">
      <c r="C15" s="23">
        <v>269</v>
      </c>
      <c r="D15" s="23" t="s">
        <v>116</v>
      </c>
      <c r="E15" s="23">
        <f ca="1">T$23*I15</f>
        <v>767500</v>
      </c>
      <c r="F15" s="24">
        <f ca="1">T$23*H15</f>
        <v>14759.615384615385</v>
      </c>
      <c r="H15" s="8">
        <f t="shared" si="0"/>
        <v>59038.461538461539</v>
      </c>
      <c r="I15">
        <v>3070000</v>
      </c>
      <c r="R15" t="s">
        <v>189</v>
      </c>
      <c r="S15" s="21">
        <f t="shared" ca="1" si="3"/>
        <v>0.7</v>
      </c>
      <c r="T15" s="21">
        <f t="shared" ca="1" si="4"/>
        <v>0.30000000000000004</v>
      </c>
    </row>
    <row r="16" spans="1:20" x14ac:dyDescent="0.25">
      <c r="C16" s="23">
        <v>283</v>
      </c>
      <c r="D16" s="23" t="s">
        <v>178</v>
      </c>
      <c r="E16" s="23">
        <f ca="1">T$23*I16</f>
        <v>138109.67857142858</v>
      </c>
      <c r="F16" s="24">
        <f ca="1">T$23*H16</f>
        <v>2655.9553571428573</v>
      </c>
      <c r="H16" s="8">
        <f t="shared" si="0"/>
        <v>10623.821428571429</v>
      </c>
      <c r="I16" s="8">
        <f>AVERAGE(I8,I15,I14,I9,I27,I4,I28)</f>
        <v>552438.71428571432</v>
      </c>
      <c r="R16" t="s">
        <v>188</v>
      </c>
      <c r="S16" s="21">
        <f t="shared" ca="1" si="3"/>
        <v>0.69</v>
      </c>
      <c r="T16" s="21">
        <f t="shared" ca="1" si="4"/>
        <v>0.31000000000000005</v>
      </c>
    </row>
    <row r="17" spans="3:20" x14ac:dyDescent="0.25">
      <c r="C17" s="23">
        <v>285</v>
      </c>
      <c r="D17" s="24" t="s">
        <v>131</v>
      </c>
      <c r="E17" s="23">
        <f>I17</f>
        <v>1190</v>
      </c>
      <c r="F17" s="24">
        <f>H17</f>
        <v>22.884615384615383</v>
      </c>
      <c r="H17" s="8">
        <f t="shared" si="0"/>
        <v>22.884615384615383</v>
      </c>
      <c r="I17">
        <v>1190</v>
      </c>
      <c r="R17" t="s">
        <v>187</v>
      </c>
      <c r="S17" s="21">
        <f t="shared" ca="1" si="3"/>
        <v>0.68</v>
      </c>
      <c r="T17" s="21">
        <f t="shared" ca="1" si="4"/>
        <v>0.31999999999999995</v>
      </c>
    </row>
    <row r="18" spans="3:20" x14ac:dyDescent="0.25">
      <c r="C18" s="23">
        <v>288</v>
      </c>
      <c r="D18" s="23" t="s">
        <v>130</v>
      </c>
      <c r="E18" s="23">
        <f ca="1">T$19*I18</f>
        <v>77799.48</v>
      </c>
      <c r="F18" s="24">
        <f ca="1">T$19*H18</f>
        <v>1496.1438461538462</v>
      </c>
      <c r="H18" s="8">
        <f t="shared" si="0"/>
        <v>4400.4230769230771</v>
      </c>
      <c r="I18">
        <v>228822</v>
      </c>
      <c r="R18" t="s">
        <v>186</v>
      </c>
      <c r="S18" s="21">
        <f t="shared" ca="1" si="3"/>
        <v>0.65</v>
      </c>
      <c r="T18" s="21">
        <f t="shared" ca="1" si="4"/>
        <v>0.35</v>
      </c>
    </row>
    <row r="19" spans="3:20" x14ac:dyDescent="0.25">
      <c r="C19" s="23">
        <v>462</v>
      </c>
      <c r="D19" s="23" t="s">
        <v>134</v>
      </c>
      <c r="E19" s="23">
        <f ca="1">T$19*I19</f>
        <v>78986.759999999995</v>
      </c>
      <c r="F19" s="24">
        <f ca="1">T$19*H19</f>
        <v>1518.9761538461537</v>
      </c>
      <c r="H19" s="8">
        <f t="shared" si="0"/>
        <v>4467.5769230769229</v>
      </c>
      <c r="I19">
        <v>232314</v>
      </c>
      <c r="R19" t="s">
        <v>185</v>
      </c>
      <c r="S19" s="21">
        <f t="shared" ca="1" si="3"/>
        <v>0.66</v>
      </c>
      <c r="T19" s="21">
        <f t="shared" ca="1" si="4"/>
        <v>0.33999999999999997</v>
      </c>
    </row>
    <row r="20" spans="3:20" x14ac:dyDescent="0.25">
      <c r="C20" s="23">
        <v>1063</v>
      </c>
      <c r="D20" s="23" t="s">
        <v>118</v>
      </c>
      <c r="E20" s="23">
        <f ca="1">T$19*I20</f>
        <v>3796657.5999999996</v>
      </c>
      <c r="F20" s="24">
        <f ca="1">T$19*H20</f>
        <v>73012.646153846159</v>
      </c>
      <c r="H20" s="8">
        <f t="shared" si="0"/>
        <v>214743.07692307694</v>
      </c>
      <c r="I20">
        <v>11166640</v>
      </c>
      <c r="R20" t="s">
        <v>184</v>
      </c>
      <c r="S20" s="21">
        <f t="shared" ca="1" si="3"/>
        <v>0.7</v>
      </c>
      <c r="T20" s="21">
        <f t="shared" ca="1" si="4"/>
        <v>0.30000000000000004</v>
      </c>
    </row>
    <row r="21" spans="3:20" x14ac:dyDescent="0.25">
      <c r="C21" s="23">
        <v>1064</v>
      </c>
      <c r="D21" s="23" t="s">
        <v>115</v>
      </c>
      <c r="E21" s="23">
        <f ca="1">T$19*I21</f>
        <v>923642.97999999986</v>
      </c>
      <c r="F21" s="24">
        <f ca="1">T$19*H21</f>
        <v>17762.364999999998</v>
      </c>
      <c r="H21" s="8">
        <f t="shared" si="0"/>
        <v>52242.25</v>
      </c>
      <c r="I21">
        <f>1380871+1335726</f>
        <v>2716597</v>
      </c>
      <c r="R21" t="s">
        <v>183</v>
      </c>
      <c r="S21" s="21">
        <f t="shared" ca="1" si="3"/>
        <v>0.66</v>
      </c>
      <c r="T21" s="21">
        <f t="shared" ca="1" si="4"/>
        <v>0.33999999999999997</v>
      </c>
    </row>
    <row r="22" spans="3:20" x14ac:dyDescent="0.25">
      <c r="C22" s="23">
        <v>1065</v>
      </c>
      <c r="D22" s="23" t="s">
        <v>126</v>
      </c>
      <c r="E22" s="23">
        <f ca="1">T21*I22</f>
        <v>612000</v>
      </c>
      <c r="F22" s="24">
        <f ca="1">T21*H22</f>
        <v>11769.23076923077</v>
      </c>
      <c r="H22" s="8">
        <f t="shared" si="0"/>
        <v>34615.384615384617</v>
      </c>
      <c r="I22">
        <v>1800000</v>
      </c>
      <c r="R22" t="s">
        <v>182</v>
      </c>
      <c r="S22" s="21">
        <f t="shared" ca="1" si="3"/>
        <v>0.65</v>
      </c>
      <c r="T22" s="21">
        <f t="shared" ca="1" si="4"/>
        <v>0.35</v>
      </c>
    </row>
    <row r="23" spans="3:20" x14ac:dyDescent="0.25">
      <c r="C23" s="23">
        <v>1069</v>
      </c>
      <c r="D23" s="23" t="s">
        <v>129</v>
      </c>
      <c r="E23" s="23">
        <f ca="1">T22*I23</f>
        <v>3255000</v>
      </c>
      <c r="F23" s="24">
        <f ca="1">T22*H23</f>
        <v>62596.153846153844</v>
      </c>
      <c r="H23" s="8">
        <f t="shared" si="0"/>
        <v>178846.15384615384</v>
      </c>
      <c r="I23">
        <v>9300000</v>
      </c>
      <c r="R23" t="s">
        <v>181</v>
      </c>
      <c r="S23" s="21">
        <f ca="1">1-T23</f>
        <v>0.75</v>
      </c>
      <c r="T23" s="21">
        <f ca="1">RANDBETWEEN(25,30)/100</f>
        <v>0.25</v>
      </c>
    </row>
    <row r="24" spans="3:20" x14ac:dyDescent="0.25">
      <c r="C24" s="23">
        <v>220</v>
      </c>
      <c r="D24" s="23" t="s">
        <v>121</v>
      </c>
      <c r="E24" s="23">
        <f ca="1">T18*I24</f>
        <v>2369500</v>
      </c>
      <c r="F24" s="24">
        <f ca="1">T18*H24</f>
        <v>45567.307692307688</v>
      </c>
      <c r="H24" s="8">
        <f t="shared" si="0"/>
        <v>130192.30769230769</v>
      </c>
      <c r="I24">
        <v>6770000</v>
      </c>
      <c r="L24" s="22"/>
    </row>
    <row r="25" spans="3:20" x14ac:dyDescent="0.25">
      <c r="C25" s="23">
        <v>297</v>
      </c>
      <c r="D25" s="23" t="s">
        <v>132</v>
      </c>
      <c r="E25" s="23">
        <f ca="1">T$19*I25</f>
        <v>73054.439999999988</v>
      </c>
      <c r="F25" s="24">
        <f ca="1">T$19*H25</f>
        <v>1404.8930769230769</v>
      </c>
      <c r="H25" s="8">
        <f t="shared" si="0"/>
        <v>4132.0384615384619</v>
      </c>
      <c r="I25">
        <v>214866</v>
      </c>
    </row>
    <row r="26" spans="3:20" x14ac:dyDescent="0.25">
      <c r="C26" s="23">
        <v>61</v>
      </c>
      <c r="D26" s="23" t="s">
        <v>133</v>
      </c>
      <c r="E26" s="23">
        <f ca="1">T$19*I26</f>
        <v>1742630.9</v>
      </c>
      <c r="F26" s="24">
        <f ca="1">T$19*H26</f>
        <v>33512.132692307692</v>
      </c>
      <c r="H26" s="8">
        <f t="shared" si="0"/>
        <v>98565.096153846156</v>
      </c>
      <c r="I26">
        <v>5125385</v>
      </c>
    </row>
    <row r="27" spans="3:20" x14ac:dyDescent="0.25">
      <c r="C27" s="23">
        <v>275</v>
      </c>
      <c r="D27" s="24" t="s">
        <v>180</v>
      </c>
      <c r="E27" s="23">
        <f ca="1">T$23*I27</f>
        <v>10000</v>
      </c>
      <c r="F27" s="24">
        <f ca="1">T$23*H27</f>
        <v>192.30769230769232</v>
      </c>
      <c r="H27" s="8">
        <f t="shared" si="0"/>
        <v>769.23076923076928</v>
      </c>
      <c r="I27">
        <v>40000</v>
      </c>
    </row>
    <row r="28" spans="3:20" x14ac:dyDescent="0.25">
      <c r="C28" s="23">
        <v>272</v>
      </c>
      <c r="D28" s="24" t="s">
        <v>137</v>
      </c>
      <c r="E28" s="23">
        <f ca="1">T$23*I28</f>
        <v>12500</v>
      </c>
      <c r="F28" s="24">
        <f ca="1">T$23*H28</f>
        <v>240.38461538461539</v>
      </c>
      <c r="H28" s="8">
        <f t="shared" si="0"/>
        <v>961.53846153846155</v>
      </c>
      <c r="I28">
        <v>50000</v>
      </c>
    </row>
  </sheetData>
  <mergeCells count="1">
    <mergeCell ref="H2:I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D8B0-07F1-4414-B555-F9C723FE8B76}">
  <dimension ref="A3:AQ42"/>
  <sheetViews>
    <sheetView workbookViewId="0">
      <selection activeCell="C31" sqref="C31"/>
    </sheetView>
  </sheetViews>
  <sheetFormatPr baseColWidth="10" defaultRowHeight="15" x14ac:dyDescent="0.25"/>
  <cols>
    <col min="4" max="7" width="11.42578125" customWidth="1"/>
    <col min="10" max="13" width="11.42578125" customWidth="1"/>
  </cols>
  <sheetData>
    <row r="3" spans="1:28" x14ac:dyDescent="0.25">
      <c r="A3" s="2"/>
      <c r="B3" s="2"/>
      <c r="D3">
        <f>$C4</f>
        <v>271</v>
      </c>
      <c r="E3">
        <f>$C5</f>
        <v>111</v>
      </c>
      <c r="F3">
        <f>$C6</f>
        <v>294</v>
      </c>
      <c r="G3">
        <f>$C7</f>
        <v>163</v>
      </c>
      <c r="H3">
        <f>$C8</f>
        <v>282</v>
      </c>
      <c r="I3">
        <f>$C9</f>
        <v>235</v>
      </c>
      <c r="J3">
        <f>$C10</f>
        <v>253</v>
      </c>
      <c r="K3">
        <f>$C11</f>
        <v>250</v>
      </c>
      <c r="L3">
        <f>$C12</f>
        <v>245</v>
      </c>
      <c r="M3">
        <f>$C13</f>
        <v>218</v>
      </c>
      <c r="N3">
        <f>$C14</f>
        <v>268</v>
      </c>
      <c r="O3">
        <f>$C15</f>
        <v>269</v>
      </c>
      <c r="P3">
        <f>$C16</f>
        <v>283</v>
      </c>
      <c r="Q3">
        <f>$C17</f>
        <v>285</v>
      </c>
      <c r="R3">
        <f>$C18</f>
        <v>288</v>
      </c>
      <c r="S3">
        <f>$C19</f>
        <v>462</v>
      </c>
      <c r="T3">
        <v>1063</v>
      </c>
      <c r="U3">
        <v>1064</v>
      </c>
      <c r="V3">
        <v>1065</v>
      </c>
      <c r="W3">
        <v>1069</v>
      </c>
      <c r="X3">
        <v>220</v>
      </c>
      <c r="Y3">
        <v>297</v>
      </c>
      <c r="Z3">
        <v>61</v>
      </c>
      <c r="AA3">
        <v>275</v>
      </c>
      <c r="AB3">
        <v>272</v>
      </c>
    </row>
    <row r="4" spans="1:28" s="3" customFormat="1" x14ac:dyDescent="0.25">
      <c r="B4" s="20"/>
      <c r="C4" s="3">
        <f>[1]Rutas_Septiembre!$A6</f>
        <v>271</v>
      </c>
      <c r="D4" s="3">
        <v>0</v>
      </c>
      <c r="E4" s="3">
        <v>1452</v>
      </c>
      <c r="F4" s="3">
        <v>1255</v>
      </c>
      <c r="G4" s="3">
        <v>1874</v>
      </c>
      <c r="H4" s="3">
        <v>2083</v>
      </c>
      <c r="I4" s="3">
        <v>2380</v>
      </c>
      <c r="J4" s="3">
        <v>2461</v>
      </c>
      <c r="K4" s="3">
        <v>2552</v>
      </c>
      <c r="L4" s="3">
        <v>2797</v>
      </c>
      <c r="M4" s="3">
        <v>2587</v>
      </c>
      <c r="N4" s="3">
        <f>O4+104</f>
        <v>2401</v>
      </c>
      <c r="O4" s="3">
        <v>2297</v>
      </c>
      <c r="P4" s="3">
        <v>2108</v>
      </c>
      <c r="Q4" s="3">
        <v>1644</v>
      </c>
      <c r="R4" s="3">
        <v>1504</v>
      </c>
      <c r="S4" s="3">
        <f>D19</f>
        <v>1217</v>
      </c>
      <c r="T4" s="3">
        <f>D20</f>
        <v>1669</v>
      </c>
      <c r="U4" s="3">
        <f>D21</f>
        <v>1541</v>
      </c>
      <c r="V4" s="3">
        <v>1195</v>
      </c>
      <c r="W4" s="3">
        <v>2830</v>
      </c>
      <c r="X4" s="3">
        <v>2520</v>
      </c>
      <c r="Y4" s="3">
        <f>D25</f>
        <v>1099</v>
      </c>
      <c r="Z4" s="3">
        <f>D26</f>
        <v>1158</v>
      </c>
      <c r="AA4" s="3">
        <v>2096</v>
      </c>
      <c r="AB4" s="3">
        <v>2332</v>
      </c>
    </row>
    <row r="5" spans="1:28" x14ac:dyDescent="0.25">
      <c r="B5" s="2"/>
      <c r="C5">
        <f>[1]Rutas_Septiembre!$A8</f>
        <v>111</v>
      </c>
      <c r="D5">
        <f>E4</f>
        <v>1452</v>
      </c>
      <c r="E5">
        <v>0</v>
      </c>
      <c r="F5">
        <v>176.02</v>
      </c>
      <c r="G5">
        <v>409.82</v>
      </c>
      <c r="H5">
        <v>573.97</v>
      </c>
      <c r="I5">
        <v>869.87</v>
      </c>
      <c r="J5">
        <v>964.9</v>
      </c>
      <c r="K5">
        <v>963.82</v>
      </c>
      <c r="L5">
        <f>E12</f>
        <v>1135</v>
      </c>
      <c r="M5">
        <v>1010.79</v>
      </c>
      <c r="N5" s="3">
        <f t="shared" ref="N5:N28" si="0">O5+104</f>
        <v>900.97</v>
      </c>
      <c r="O5">
        <v>796.97</v>
      </c>
      <c r="P5">
        <v>526.99</v>
      </c>
      <c r="Q5">
        <v>180.99</v>
      </c>
      <c r="R5">
        <v>73.97</v>
      </c>
      <c r="S5">
        <v>449.78</v>
      </c>
      <c r="T5">
        <v>966.99</v>
      </c>
      <c r="U5">
        <v>738.12099999999998</v>
      </c>
      <c r="V5">
        <v>207</v>
      </c>
      <c r="W5">
        <v>1183</v>
      </c>
      <c r="X5">
        <v>919</v>
      </c>
      <c r="Y5">
        <v>354.21</v>
      </c>
      <c r="Z5">
        <v>320.19</v>
      </c>
      <c r="AA5" s="3">
        <v>665</v>
      </c>
      <c r="AB5" s="3">
        <v>902</v>
      </c>
    </row>
    <row r="6" spans="1:28" x14ac:dyDescent="0.25">
      <c r="B6" s="2"/>
      <c r="C6">
        <f>[1]Rutas_Septiembre!$A10</f>
        <v>294</v>
      </c>
      <c r="D6">
        <f>F4</f>
        <v>1255</v>
      </c>
      <c r="E6">
        <f>F5</f>
        <v>176.02</v>
      </c>
      <c r="F6">
        <v>0</v>
      </c>
      <c r="G6">
        <v>545.35</v>
      </c>
      <c r="H6">
        <v>744.06</v>
      </c>
      <c r="I6">
        <v>1023.758</v>
      </c>
      <c r="J6">
        <v>1118.79</v>
      </c>
      <c r="K6">
        <v>1117.71</v>
      </c>
      <c r="L6">
        <f>F12</f>
        <v>1291</v>
      </c>
      <c r="M6">
        <v>1165.2270000000001</v>
      </c>
      <c r="N6" s="3">
        <f t="shared" si="0"/>
        <v>1047.8400000000001</v>
      </c>
      <c r="O6">
        <v>943.84</v>
      </c>
      <c r="P6">
        <v>682.5</v>
      </c>
      <c r="Q6">
        <v>361.23</v>
      </c>
      <c r="R6">
        <v>223</v>
      </c>
      <c r="S6">
        <v>329.91</v>
      </c>
      <c r="T6">
        <v>814</v>
      </c>
      <c r="U6">
        <v>619.33000000000004</v>
      </c>
      <c r="V6">
        <v>45</v>
      </c>
      <c r="W6">
        <v>1339</v>
      </c>
      <c r="X6">
        <v>1072.8900000000001</v>
      </c>
      <c r="Y6">
        <v>241.36</v>
      </c>
      <c r="Z6">
        <v>307.7</v>
      </c>
      <c r="AA6" s="3">
        <v>840</v>
      </c>
      <c r="AB6" s="3">
        <v>1077</v>
      </c>
    </row>
    <row r="7" spans="1:28" x14ac:dyDescent="0.25">
      <c r="B7" s="2"/>
      <c r="C7">
        <f>[1]Rutas_Septiembre!$A14</f>
        <v>163</v>
      </c>
      <c r="D7">
        <f>G4</f>
        <v>1874</v>
      </c>
      <c r="E7">
        <v>409.82</v>
      </c>
      <c r="F7">
        <v>545.35</v>
      </c>
      <c r="G7">
        <v>0</v>
      </c>
      <c r="H7">
        <v>266.73</v>
      </c>
      <c r="I7">
        <v>690.6</v>
      </c>
      <c r="J7">
        <v>775.91</v>
      </c>
      <c r="K7">
        <v>785.09699999999998</v>
      </c>
      <c r="L7">
        <v>975.99</v>
      </c>
      <c r="M7">
        <v>829.91</v>
      </c>
      <c r="N7" s="3">
        <f t="shared" si="0"/>
        <v>711.99</v>
      </c>
      <c r="O7">
        <v>607.99</v>
      </c>
      <c r="P7">
        <v>187.9</v>
      </c>
      <c r="Q7">
        <v>256</v>
      </c>
      <c r="R7">
        <v>359</v>
      </c>
      <c r="S7">
        <v>927</v>
      </c>
      <c r="T7">
        <v>1378</v>
      </c>
      <c r="U7">
        <v>1246</v>
      </c>
      <c r="V7">
        <v>592.33000000000004</v>
      </c>
      <c r="W7">
        <v>1048.05</v>
      </c>
      <c r="X7">
        <v>730</v>
      </c>
      <c r="Y7">
        <v>811</v>
      </c>
      <c r="Z7">
        <v>865</v>
      </c>
      <c r="AA7" s="3">
        <v>251</v>
      </c>
      <c r="AB7" s="3">
        <v>723</v>
      </c>
    </row>
    <row r="8" spans="1:28" x14ac:dyDescent="0.25">
      <c r="B8" s="2"/>
      <c r="C8">
        <f>[1]Rutas_Septiembre!$A16</f>
        <v>282</v>
      </c>
      <c r="D8">
        <f>H4</f>
        <v>2083</v>
      </c>
      <c r="E8">
        <v>573.97</v>
      </c>
      <c r="F8">
        <v>744.06</v>
      </c>
      <c r="G8">
        <v>266.73</v>
      </c>
      <c r="H8">
        <v>0</v>
      </c>
      <c r="I8">
        <v>504</v>
      </c>
      <c r="J8">
        <v>667.92</v>
      </c>
      <c r="K8">
        <v>363</v>
      </c>
      <c r="L8">
        <v>886.07</v>
      </c>
      <c r="M8">
        <f>H13</f>
        <v>249</v>
      </c>
      <c r="N8" s="3">
        <f t="shared" si="0"/>
        <v>502</v>
      </c>
      <c r="O8">
        <v>398</v>
      </c>
      <c r="P8">
        <v>110</v>
      </c>
      <c r="Q8">
        <v>383.91</v>
      </c>
      <c r="R8">
        <v>494.06</v>
      </c>
      <c r="S8">
        <v>965.98</v>
      </c>
      <c r="T8">
        <v>1470</v>
      </c>
      <c r="U8">
        <v>1257.019</v>
      </c>
      <c r="V8">
        <v>706</v>
      </c>
      <c r="W8">
        <v>934.12</v>
      </c>
      <c r="X8">
        <v>536.98</v>
      </c>
      <c r="Y8">
        <v>1003.78</v>
      </c>
      <c r="Z8">
        <v>1051.836</v>
      </c>
      <c r="AA8" s="3">
        <v>187</v>
      </c>
      <c r="AB8" s="3">
        <v>538</v>
      </c>
    </row>
    <row r="9" spans="1:28" x14ac:dyDescent="0.25">
      <c r="B9" s="2"/>
      <c r="C9">
        <f>[1]Rutas_Septiembre!$A18</f>
        <v>235</v>
      </c>
      <c r="D9">
        <f>I4</f>
        <v>2380</v>
      </c>
      <c r="E9">
        <v>869.87</v>
      </c>
      <c r="F9">
        <v>1023.75</v>
      </c>
      <c r="G9">
        <v>690.6</v>
      </c>
      <c r="H9">
        <f>I8</f>
        <v>504</v>
      </c>
      <c r="I9">
        <v>0</v>
      </c>
      <c r="J9">
        <v>125.8</v>
      </c>
      <c r="K9">
        <f>I11</f>
        <v>141</v>
      </c>
      <c r="L9">
        <v>356.91</v>
      </c>
      <c r="M9">
        <f>I13</f>
        <v>169</v>
      </c>
      <c r="N9" s="3">
        <f t="shared" si="0"/>
        <v>248</v>
      </c>
      <c r="O9">
        <v>144</v>
      </c>
      <c r="P9">
        <f>I16</f>
        <v>569</v>
      </c>
      <c r="Q9">
        <v>684.66</v>
      </c>
      <c r="R9">
        <v>815.87</v>
      </c>
      <c r="S9">
        <v>1393.09</v>
      </c>
      <c r="T9">
        <v>1777</v>
      </c>
      <c r="U9">
        <v>1728.94</v>
      </c>
      <c r="V9">
        <v>1071.81</v>
      </c>
      <c r="W9">
        <v>407.66</v>
      </c>
      <c r="X9">
        <v>76.13</v>
      </c>
      <c r="Y9">
        <v>1273.758</v>
      </c>
      <c r="Z9">
        <v>1333.69</v>
      </c>
      <c r="AA9" s="3">
        <v>772</v>
      </c>
      <c r="AB9" s="3">
        <v>188</v>
      </c>
    </row>
    <row r="10" spans="1:28" x14ac:dyDescent="0.25">
      <c r="B10" s="2"/>
      <c r="C10">
        <f>[1]Rutas_Septiembre!$A20</f>
        <v>253</v>
      </c>
      <c r="D10">
        <f>J4</f>
        <v>2461</v>
      </c>
      <c r="E10">
        <v>964.9</v>
      </c>
      <c r="F10">
        <v>1118.79</v>
      </c>
      <c r="G10">
        <v>775.91</v>
      </c>
      <c r="H10">
        <v>667.92</v>
      </c>
      <c r="I10">
        <v>125.8</v>
      </c>
      <c r="J10">
        <v>0</v>
      </c>
      <c r="K10">
        <v>149.02000000000001</v>
      </c>
      <c r="L10">
        <f>J12</f>
        <v>225.16200000000001</v>
      </c>
      <c r="M10">
        <v>178.99</v>
      </c>
      <c r="N10" s="3">
        <f t="shared" si="0"/>
        <v>379.91</v>
      </c>
      <c r="O10">
        <v>275.91000000000003</v>
      </c>
      <c r="P10">
        <v>690.6</v>
      </c>
      <c r="Q10">
        <v>776.99</v>
      </c>
      <c r="R10">
        <v>887.15</v>
      </c>
      <c r="S10">
        <v>1457.88</v>
      </c>
      <c r="T10">
        <v>1911.98</v>
      </c>
      <c r="U10">
        <v>1753</v>
      </c>
      <c r="V10">
        <v>1165.7670000000001</v>
      </c>
      <c r="W10">
        <v>404.96</v>
      </c>
      <c r="X10">
        <v>87</v>
      </c>
      <c r="Y10">
        <v>1340.17</v>
      </c>
      <c r="Z10">
        <v>1400.65</v>
      </c>
      <c r="AA10" s="3">
        <v>854</v>
      </c>
      <c r="AB10" s="3">
        <v>270</v>
      </c>
    </row>
    <row r="11" spans="1:28" x14ac:dyDescent="0.25">
      <c r="B11" s="2"/>
      <c r="C11">
        <f>[1]Rutas_Septiembre!$A21</f>
        <v>250</v>
      </c>
      <c r="D11">
        <f>K4</f>
        <v>2552</v>
      </c>
      <c r="E11">
        <v>963.82</v>
      </c>
      <c r="F11">
        <v>1117.71</v>
      </c>
      <c r="G11">
        <v>785.09699999999998</v>
      </c>
      <c r="H11">
        <f>K8</f>
        <v>363</v>
      </c>
      <c r="I11">
        <v>141</v>
      </c>
      <c r="J11">
        <f>K10</f>
        <v>149.02000000000001</v>
      </c>
      <c r="K11">
        <v>0</v>
      </c>
      <c r="L11">
        <f>K12</f>
        <v>254.85</v>
      </c>
      <c r="M11">
        <f>K13</f>
        <v>68</v>
      </c>
      <c r="N11" s="3">
        <f t="shared" si="0"/>
        <v>351</v>
      </c>
      <c r="O11">
        <f>K15</f>
        <v>247</v>
      </c>
      <c r="P11">
        <f>K16</f>
        <v>771</v>
      </c>
      <c r="Q11">
        <v>778.61</v>
      </c>
      <c r="R11">
        <v>909.82</v>
      </c>
      <c r="S11">
        <f>K19</f>
        <v>1424</v>
      </c>
      <c r="T11">
        <v>1951.944</v>
      </c>
      <c r="U11">
        <v>1822.894</v>
      </c>
      <c r="V11">
        <v>1165.76</v>
      </c>
      <c r="W11">
        <v>305.07</v>
      </c>
      <c r="X11">
        <v>86.93</v>
      </c>
      <c r="Y11">
        <v>1388.769</v>
      </c>
      <c r="Z11">
        <v>1427.646</v>
      </c>
      <c r="AA11" s="3">
        <v>945</v>
      </c>
      <c r="AB11" s="3">
        <v>360</v>
      </c>
    </row>
    <row r="12" spans="1:28" x14ac:dyDescent="0.25">
      <c r="B12" s="2"/>
      <c r="C12">
        <f>[1]Rutas_Septiembre!$A22</f>
        <v>245</v>
      </c>
      <c r="D12">
        <f>L4</f>
        <v>2797</v>
      </c>
      <c r="E12">
        <v>1135</v>
      </c>
      <c r="F12">
        <v>1291</v>
      </c>
      <c r="G12">
        <v>975.99</v>
      </c>
      <c r="H12">
        <v>886.07</v>
      </c>
      <c r="I12">
        <v>356.91</v>
      </c>
      <c r="J12">
        <v>225.16200000000001</v>
      </c>
      <c r="K12">
        <v>254.85</v>
      </c>
      <c r="L12">
        <v>0</v>
      </c>
      <c r="M12">
        <v>225.16</v>
      </c>
      <c r="N12" s="3">
        <f t="shared" si="0"/>
        <v>582.94000000000005</v>
      </c>
      <c r="O12">
        <v>478.94</v>
      </c>
      <c r="P12">
        <v>909.83</v>
      </c>
      <c r="Q12">
        <v>1005.94</v>
      </c>
      <c r="R12">
        <v>1110.7</v>
      </c>
      <c r="S12">
        <v>1710.04</v>
      </c>
      <c r="T12">
        <v>2138.23</v>
      </c>
      <c r="U12">
        <v>2011.87</v>
      </c>
      <c r="V12">
        <v>1317</v>
      </c>
      <c r="W12">
        <v>117.17</v>
      </c>
      <c r="X12">
        <v>292.11</v>
      </c>
      <c r="Y12">
        <v>1562.63</v>
      </c>
      <c r="Z12">
        <v>1569.97</v>
      </c>
      <c r="AA12" s="3">
        <v>1190</v>
      </c>
      <c r="AB12" s="3">
        <v>605</v>
      </c>
    </row>
    <row r="13" spans="1:28" ht="16.5" customHeight="1" x14ac:dyDescent="0.25">
      <c r="B13" s="2"/>
      <c r="C13">
        <f>[1]Rutas_Septiembre!$A23</f>
        <v>218</v>
      </c>
      <c r="D13">
        <f>M4</f>
        <v>2587</v>
      </c>
      <c r="E13">
        <v>1010.79</v>
      </c>
      <c r="F13">
        <v>1165.2270000000001</v>
      </c>
      <c r="G13">
        <v>829.91</v>
      </c>
      <c r="H13">
        <v>249</v>
      </c>
      <c r="I13">
        <v>169</v>
      </c>
      <c r="J13">
        <v>178.99</v>
      </c>
      <c r="K13">
        <v>68</v>
      </c>
      <c r="L13">
        <v>225.16</v>
      </c>
      <c r="M13">
        <v>0</v>
      </c>
      <c r="N13" s="3">
        <f t="shared" si="0"/>
        <v>379</v>
      </c>
      <c r="O13">
        <f>M15</f>
        <v>275</v>
      </c>
      <c r="P13">
        <f>M16</f>
        <v>696</v>
      </c>
      <c r="Q13">
        <v>826.67</v>
      </c>
      <c r="R13">
        <v>956.8</v>
      </c>
      <c r="S13">
        <f>M19</f>
        <v>1452</v>
      </c>
      <c r="T13">
        <v>1903.99</v>
      </c>
      <c r="U13">
        <v>1775.9</v>
      </c>
      <c r="V13">
        <v>1212.99</v>
      </c>
      <c r="W13">
        <v>269.97000000000003</v>
      </c>
      <c r="X13">
        <v>125</v>
      </c>
      <c r="Y13">
        <v>1415.76</v>
      </c>
      <c r="Z13">
        <v>1446</v>
      </c>
      <c r="AA13" s="3">
        <v>980</v>
      </c>
      <c r="AB13" s="3">
        <v>395</v>
      </c>
    </row>
    <row r="14" spans="1:28" s="3" customFormat="1" x14ac:dyDescent="0.25">
      <c r="B14" s="20"/>
      <c r="C14" s="3">
        <f>[1]Rutas_Septiembre!$A26</f>
        <v>268</v>
      </c>
      <c r="D14" s="3">
        <f t="shared" ref="D14:AB14" si="1">D15+104</f>
        <v>2401</v>
      </c>
      <c r="E14" s="3">
        <f t="shared" si="1"/>
        <v>900.97</v>
      </c>
      <c r="F14" s="3">
        <f t="shared" si="1"/>
        <v>1047.8400000000001</v>
      </c>
      <c r="G14" s="3">
        <f t="shared" si="1"/>
        <v>711.99</v>
      </c>
      <c r="H14" s="3">
        <f t="shared" si="1"/>
        <v>502</v>
      </c>
      <c r="I14" s="3">
        <f t="shared" si="1"/>
        <v>248</v>
      </c>
      <c r="J14" s="3">
        <f t="shared" si="1"/>
        <v>379.91</v>
      </c>
      <c r="K14" s="3">
        <f t="shared" si="1"/>
        <v>351</v>
      </c>
      <c r="L14" s="3">
        <f t="shared" si="1"/>
        <v>582.94000000000005</v>
      </c>
      <c r="M14" s="3">
        <f t="shared" si="1"/>
        <v>379</v>
      </c>
      <c r="N14" s="3">
        <v>0</v>
      </c>
      <c r="O14" s="3">
        <f t="shared" si="1"/>
        <v>104</v>
      </c>
      <c r="P14" s="3">
        <f t="shared" si="1"/>
        <v>567</v>
      </c>
      <c r="Q14" s="3">
        <f t="shared" si="1"/>
        <v>834.56</v>
      </c>
      <c r="R14" s="3">
        <f t="shared" si="1"/>
        <v>843.74</v>
      </c>
      <c r="S14" s="3">
        <f t="shared" si="1"/>
        <v>1409.51</v>
      </c>
      <c r="T14" s="3">
        <f t="shared" si="1"/>
        <v>1868.039</v>
      </c>
      <c r="U14" s="3">
        <f t="shared" si="1"/>
        <v>1744.93</v>
      </c>
      <c r="V14" s="3">
        <f t="shared" si="1"/>
        <v>1011</v>
      </c>
      <c r="W14" s="3">
        <f t="shared" si="1"/>
        <v>625.04999999999995</v>
      </c>
      <c r="X14" s="3">
        <f t="shared" si="1"/>
        <v>284.99</v>
      </c>
      <c r="Y14" s="3">
        <f t="shared" si="1"/>
        <v>1297.8399999999999</v>
      </c>
      <c r="Z14" s="3">
        <f t="shared" si="1"/>
        <v>1349.68</v>
      </c>
      <c r="AA14" s="3">
        <f>AA15+104</f>
        <v>794</v>
      </c>
      <c r="AB14" s="3">
        <f t="shared" si="1"/>
        <v>306</v>
      </c>
    </row>
    <row r="15" spans="1:28" x14ac:dyDescent="0.25">
      <c r="B15" s="2"/>
      <c r="C15">
        <f>[1]Rutas_Septiembre!$A27</f>
        <v>269</v>
      </c>
      <c r="D15">
        <v>2297</v>
      </c>
      <c r="E15">
        <v>796.97</v>
      </c>
      <c r="F15">
        <v>943.84</v>
      </c>
      <c r="G15">
        <v>607.99</v>
      </c>
      <c r="H15">
        <f>O8</f>
        <v>398</v>
      </c>
      <c r="I15">
        <v>144</v>
      </c>
      <c r="J15">
        <v>275.91000000000003</v>
      </c>
      <c r="K15">
        <v>247</v>
      </c>
      <c r="L15">
        <v>478.94</v>
      </c>
      <c r="M15">
        <v>275</v>
      </c>
      <c r="N15" s="3">
        <f t="shared" si="0"/>
        <v>104</v>
      </c>
      <c r="O15">
        <v>0</v>
      </c>
      <c r="P15">
        <f>O16</f>
        <v>463</v>
      </c>
      <c r="Q15">
        <v>730.56</v>
      </c>
      <c r="R15">
        <v>739.74</v>
      </c>
      <c r="S15">
        <v>1305.51</v>
      </c>
      <c r="T15">
        <v>1764.039</v>
      </c>
      <c r="U15">
        <v>1640.93</v>
      </c>
      <c r="V15">
        <v>907</v>
      </c>
      <c r="W15">
        <v>521.04999999999995</v>
      </c>
      <c r="X15">
        <v>180.99</v>
      </c>
      <c r="Y15">
        <v>1193.8399999999999</v>
      </c>
      <c r="Z15">
        <v>1245.68</v>
      </c>
      <c r="AA15" s="3">
        <v>690</v>
      </c>
      <c r="AB15" s="3">
        <v>202</v>
      </c>
    </row>
    <row r="16" spans="1:28" x14ac:dyDescent="0.25">
      <c r="B16" s="2"/>
      <c r="C16">
        <f>[1]Rutas_Septiembre!$A29</f>
        <v>283</v>
      </c>
      <c r="D16">
        <f>P4</f>
        <v>2108</v>
      </c>
      <c r="E16">
        <v>526.99</v>
      </c>
      <c r="F16">
        <v>682.5</v>
      </c>
      <c r="G16">
        <v>187.9</v>
      </c>
      <c r="H16">
        <f>P8</f>
        <v>110</v>
      </c>
      <c r="I16">
        <v>569</v>
      </c>
      <c r="J16">
        <v>690.6</v>
      </c>
      <c r="K16">
        <v>771</v>
      </c>
      <c r="L16">
        <v>909.83</v>
      </c>
      <c r="M16">
        <v>696</v>
      </c>
      <c r="N16" s="3">
        <f t="shared" si="0"/>
        <v>567</v>
      </c>
      <c r="O16">
        <v>463</v>
      </c>
      <c r="P16">
        <v>0</v>
      </c>
      <c r="Q16">
        <v>356.9</v>
      </c>
      <c r="R16">
        <v>453.56</v>
      </c>
      <c r="S16">
        <v>1085.8499999999999</v>
      </c>
      <c r="T16">
        <v>1543.7370000000001</v>
      </c>
      <c r="U16">
        <v>1420.626</v>
      </c>
      <c r="V16">
        <v>766.73</v>
      </c>
      <c r="W16">
        <v>957.88</v>
      </c>
      <c r="X16">
        <v>601.99</v>
      </c>
      <c r="Y16">
        <v>961.66</v>
      </c>
      <c r="Z16">
        <v>1025.92</v>
      </c>
      <c r="AA16" s="3">
        <v>80</v>
      </c>
      <c r="AB16" s="3">
        <v>645</v>
      </c>
    </row>
    <row r="17" spans="1:43" x14ac:dyDescent="0.25">
      <c r="B17" s="2"/>
      <c r="C17">
        <f>[1]Rutas_Septiembre!$A30</f>
        <v>285</v>
      </c>
      <c r="D17">
        <f>Q4</f>
        <v>1644</v>
      </c>
      <c r="E17">
        <v>180.99</v>
      </c>
      <c r="F17">
        <v>361.23</v>
      </c>
      <c r="G17">
        <v>255</v>
      </c>
      <c r="H17">
        <v>383.91</v>
      </c>
      <c r="I17">
        <v>684.66</v>
      </c>
      <c r="J17">
        <v>776.99</v>
      </c>
      <c r="K17">
        <v>778.61</v>
      </c>
      <c r="L17">
        <v>1005.94</v>
      </c>
      <c r="M17">
        <v>826.67</v>
      </c>
      <c r="N17" s="3">
        <f t="shared" si="0"/>
        <v>834.56</v>
      </c>
      <c r="O17">
        <v>730.56</v>
      </c>
      <c r="P17">
        <v>356.91</v>
      </c>
      <c r="Q17">
        <v>0</v>
      </c>
      <c r="R17">
        <f>Q18</f>
        <v>120</v>
      </c>
      <c r="S17">
        <f>Q19</f>
        <v>688</v>
      </c>
      <c r="T17">
        <v>1127.97</v>
      </c>
      <c r="U17">
        <v>1007</v>
      </c>
      <c r="V17">
        <v>388.22</v>
      </c>
      <c r="W17">
        <v>1049.67</v>
      </c>
      <c r="X17">
        <v>704.64</v>
      </c>
      <c r="Y17">
        <v>285</v>
      </c>
      <c r="Z17">
        <v>631</v>
      </c>
      <c r="AA17" s="3">
        <v>452</v>
      </c>
      <c r="AB17" s="3">
        <v>688</v>
      </c>
    </row>
    <row r="18" spans="1:43" x14ac:dyDescent="0.25">
      <c r="B18" s="2"/>
      <c r="C18">
        <f>[1]Rutas_Septiembre!$A31</f>
        <v>288</v>
      </c>
      <c r="D18">
        <f>R4</f>
        <v>1504</v>
      </c>
      <c r="E18">
        <v>73.97</v>
      </c>
      <c r="F18">
        <v>223</v>
      </c>
      <c r="G18">
        <v>359</v>
      </c>
      <c r="H18">
        <v>494.06</v>
      </c>
      <c r="I18">
        <v>815.87</v>
      </c>
      <c r="J18">
        <v>887.15</v>
      </c>
      <c r="K18">
        <v>909.82</v>
      </c>
      <c r="L18">
        <v>1110.7</v>
      </c>
      <c r="M18">
        <v>956.8</v>
      </c>
      <c r="N18" s="3">
        <f t="shared" si="0"/>
        <v>843.74</v>
      </c>
      <c r="O18">
        <v>739.74</v>
      </c>
      <c r="P18">
        <v>453.56</v>
      </c>
      <c r="Q18">
        <v>120</v>
      </c>
      <c r="R18">
        <v>0</v>
      </c>
      <c r="S18">
        <f>R19</f>
        <v>592</v>
      </c>
      <c r="T18">
        <v>1031.99</v>
      </c>
      <c r="U18">
        <v>912</v>
      </c>
      <c r="V18">
        <v>251.62</v>
      </c>
      <c r="W18">
        <v>1158.75</v>
      </c>
      <c r="X18">
        <v>840.71</v>
      </c>
      <c r="Y18">
        <v>476</v>
      </c>
      <c r="Z18">
        <v>535</v>
      </c>
      <c r="AA18" s="3">
        <v>602</v>
      </c>
      <c r="AB18" s="3">
        <v>839</v>
      </c>
    </row>
    <row r="19" spans="1:43" x14ac:dyDescent="0.25">
      <c r="B19" s="2"/>
      <c r="C19">
        <f>[1]Rutas_Septiembre!$A34</f>
        <v>462</v>
      </c>
      <c r="D19">
        <v>1217</v>
      </c>
      <c r="E19">
        <v>449.78</v>
      </c>
      <c r="F19">
        <v>329.91</v>
      </c>
      <c r="G19">
        <v>927</v>
      </c>
      <c r="H19">
        <v>965.98</v>
      </c>
      <c r="I19">
        <v>1393.09</v>
      </c>
      <c r="J19">
        <v>1457.88</v>
      </c>
      <c r="K19">
        <v>1424</v>
      </c>
      <c r="L19">
        <v>1710.04</v>
      </c>
      <c r="M19">
        <v>1452</v>
      </c>
      <c r="N19" s="3">
        <f t="shared" si="0"/>
        <v>1409.51</v>
      </c>
      <c r="O19">
        <v>1305.51</v>
      </c>
      <c r="P19">
        <v>1085.8499999999999</v>
      </c>
      <c r="Q19">
        <v>688</v>
      </c>
      <c r="R19">
        <v>592</v>
      </c>
      <c r="S19">
        <v>0</v>
      </c>
      <c r="T19">
        <v>460</v>
      </c>
      <c r="U19">
        <v>333</v>
      </c>
      <c r="V19">
        <v>286.70999999999998</v>
      </c>
      <c r="W19">
        <v>1754.86</v>
      </c>
      <c r="X19">
        <v>1411.9870000000001</v>
      </c>
      <c r="Y19">
        <v>143</v>
      </c>
      <c r="Z19">
        <v>67</v>
      </c>
      <c r="AA19" s="3">
        <v>1285</v>
      </c>
      <c r="AB19" s="3">
        <v>1521</v>
      </c>
    </row>
    <row r="20" spans="1:43" x14ac:dyDescent="0.25">
      <c r="B20" s="2"/>
      <c r="C20">
        <v>1063</v>
      </c>
      <c r="D20">
        <v>1669</v>
      </c>
      <c r="E20">
        <v>966.99</v>
      </c>
      <c r="F20">
        <v>814</v>
      </c>
      <c r="G20">
        <v>1378</v>
      </c>
      <c r="H20">
        <v>1470</v>
      </c>
      <c r="I20">
        <v>1777</v>
      </c>
      <c r="J20">
        <v>1911.98</v>
      </c>
      <c r="K20">
        <v>1951.944</v>
      </c>
      <c r="L20">
        <v>2138.23</v>
      </c>
      <c r="M20">
        <v>1903.99</v>
      </c>
      <c r="N20" s="3">
        <f t="shared" si="0"/>
        <v>1868.039</v>
      </c>
      <c r="O20">
        <v>1764.039</v>
      </c>
      <c r="P20">
        <v>1543.7370000000001</v>
      </c>
      <c r="Q20">
        <v>1127.97</v>
      </c>
      <c r="R20">
        <v>1031.99</v>
      </c>
      <c r="S20">
        <v>460</v>
      </c>
      <c r="T20">
        <v>0</v>
      </c>
      <c r="U20">
        <v>162</v>
      </c>
      <c r="V20">
        <v>799</v>
      </c>
      <c r="W20">
        <v>2184.125</v>
      </c>
      <c r="X20">
        <v>1810</v>
      </c>
      <c r="Y20">
        <v>586</v>
      </c>
      <c r="Z20">
        <v>520</v>
      </c>
      <c r="AA20" s="3">
        <v>1586</v>
      </c>
      <c r="AB20" s="3">
        <v>1822</v>
      </c>
    </row>
    <row r="21" spans="1:43" x14ac:dyDescent="0.25">
      <c r="B21" s="2"/>
      <c r="C21">
        <v>1064</v>
      </c>
      <c r="D21">
        <v>1541</v>
      </c>
      <c r="E21">
        <v>738.12099999999998</v>
      </c>
      <c r="F21">
        <v>619.33000000000004</v>
      </c>
      <c r="G21">
        <v>1246</v>
      </c>
      <c r="H21">
        <v>1257.019</v>
      </c>
      <c r="I21">
        <v>1728.94</v>
      </c>
      <c r="J21">
        <v>1753</v>
      </c>
      <c r="K21">
        <v>1822.894</v>
      </c>
      <c r="L21">
        <v>2011.87</v>
      </c>
      <c r="M21">
        <v>1775.9</v>
      </c>
      <c r="N21" s="3">
        <f t="shared" si="0"/>
        <v>1744.93</v>
      </c>
      <c r="O21">
        <v>1640.93</v>
      </c>
      <c r="P21">
        <v>1420.626</v>
      </c>
      <c r="Q21">
        <v>1007</v>
      </c>
      <c r="R21">
        <v>912</v>
      </c>
      <c r="S21">
        <v>333</v>
      </c>
      <c r="T21">
        <v>162</v>
      </c>
      <c r="U21">
        <v>0</v>
      </c>
      <c r="V21">
        <v>576.13</v>
      </c>
      <c r="W21">
        <v>2000.97</v>
      </c>
      <c r="X21">
        <v>1741.9</v>
      </c>
      <c r="Y21">
        <v>463</v>
      </c>
      <c r="Z21">
        <v>390.99</v>
      </c>
      <c r="AA21" s="3">
        <v>1780</v>
      </c>
      <c r="AB21" s="3">
        <v>2017</v>
      </c>
    </row>
    <row r="22" spans="1:43" x14ac:dyDescent="0.25">
      <c r="B22" s="2"/>
      <c r="C22">
        <v>1065</v>
      </c>
      <c r="D22">
        <f>V4</f>
        <v>1195</v>
      </c>
      <c r="E22">
        <v>207</v>
      </c>
      <c r="F22">
        <v>45</v>
      </c>
      <c r="G22">
        <v>592.33000000000004</v>
      </c>
      <c r="H22">
        <v>706</v>
      </c>
      <c r="I22">
        <v>1071.81</v>
      </c>
      <c r="J22">
        <v>1165.7670000000001</v>
      </c>
      <c r="K22">
        <v>1165.76</v>
      </c>
      <c r="L22">
        <v>1317</v>
      </c>
      <c r="M22">
        <v>1212.99</v>
      </c>
      <c r="N22" s="3">
        <f t="shared" si="0"/>
        <v>1011</v>
      </c>
      <c r="O22">
        <v>907</v>
      </c>
      <c r="P22">
        <v>766.73</v>
      </c>
      <c r="Q22">
        <v>388.22</v>
      </c>
      <c r="R22">
        <v>251.62</v>
      </c>
      <c r="S22">
        <v>286.70999999999998</v>
      </c>
      <c r="T22">
        <v>799</v>
      </c>
      <c r="U22">
        <v>576.13</v>
      </c>
      <c r="V22">
        <v>0</v>
      </c>
      <c r="W22">
        <v>1365</v>
      </c>
      <c r="X22">
        <v>1119.8699999999999</v>
      </c>
      <c r="Y22">
        <v>266</v>
      </c>
      <c r="Z22">
        <v>288.01299999999998</v>
      </c>
      <c r="AA22" s="3">
        <v>913</v>
      </c>
      <c r="AB22" s="3">
        <v>1150</v>
      </c>
    </row>
    <row r="23" spans="1:43" x14ac:dyDescent="0.25">
      <c r="B23" s="2"/>
      <c r="C23">
        <v>1069</v>
      </c>
      <c r="D23">
        <f>W4</f>
        <v>2830</v>
      </c>
      <c r="E23">
        <v>1183</v>
      </c>
      <c r="F23">
        <v>1339</v>
      </c>
      <c r="G23">
        <v>1048.05</v>
      </c>
      <c r="H23">
        <v>934.12</v>
      </c>
      <c r="I23">
        <v>407.66</v>
      </c>
      <c r="J23">
        <v>404.96</v>
      </c>
      <c r="K23">
        <v>305.07</v>
      </c>
      <c r="L23">
        <v>117.17</v>
      </c>
      <c r="M23">
        <v>269.97000000000003</v>
      </c>
      <c r="N23" s="3">
        <f t="shared" si="0"/>
        <v>625.04999999999995</v>
      </c>
      <c r="O23">
        <v>521.04999999999995</v>
      </c>
      <c r="P23">
        <v>957.88</v>
      </c>
      <c r="Q23">
        <v>1049.67</v>
      </c>
      <c r="R23">
        <v>1158.75</v>
      </c>
      <c r="S23">
        <v>1754.86</v>
      </c>
      <c r="T23">
        <v>2184.125</v>
      </c>
      <c r="U23">
        <v>2000.97</v>
      </c>
      <c r="V23">
        <v>1365</v>
      </c>
      <c r="W23">
        <v>0</v>
      </c>
      <c r="X23">
        <v>346.99</v>
      </c>
      <c r="Y23">
        <v>1611.77</v>
      </c>
      <c r="Z23">
        <v>1672.78</v>
      </c>
      <c r="AA23" s="3">
        <v>1223</v>
      </c>
      <c r="AB23" s="3">
        <v>638</v>
      </c>
    </row>
    <row r="24" spans="1:43" x14ac:dyDescent="0.25">
      <c r="C24">
        <v>220</v>
      </c>
      <c r="D24">
        <f>X4</f>
        <v>2520</v>
      </c>
      <c r="E24">
        <v>919</v>
      </c>
      <c r="F24">
        <v>1072.8900000000001</v>
      </c>
      <c r="G24">
        <v>730</v>
      </c>
      <c r="H24">
        <v>536.98</v>
      </c>
      <c r="I24">
        <v>76.13</v>
      </c>
      <c r="J24">
        <v>87</v>
      </c>
      <c r="K24">
        <v>86.93</v>
      </c>
      <c r="L24">
        <v>292.11</v>
      </c>
      <c r="M24">
        <v>125</v>
      </c>
      <c r="N24" s="3">
        <f t="shared" si="0"/>
        <v>284.99</v>
      </c>
      <c r="O24">
        <v>180.99</v>
      </c>
      <c r="P24">
        <v>601.99</v>
      </c>
      <c r="Q24">
        <v>704.64</v>
      </c>
      <c r="R24">
        <v>840.71</v>
      </c>
      <c r="S24">
        <v>1411.9870000000001</v>
      </c>
      <c r="T24">
        <v>1810</v>
      </c>
      <c r="U24">
        <v>1741.9</v>
      </c>
      <c r="V24">
        <v>1119.8699999999999</v>
      </c>
      <c r="W24">
        <v>346.99</v>
      </c>
      <c r="X24">
        <v>0</v>
      </c>
      <c r="Y24">
        <v>1293.73</v>
      </c>
      <c r="Z24">
        <v>1353.67</v>
      </c>
      <c r="AA24" s="3">
        <v>912</v>
      </c>
      <c r="AB24" s="3">
        <v>328</v>
      </c>
    </row>
    <row r="25" spans="1:43" x14ac:dyDescent="0.25">
      <c r="C25">
        <v>297</v>
      </c>
      <c r="D25">
        <v>1099</v>
      </c>
      <c r="E25">
        <v>354.21</v>
      </c>
      <c r="F25">
        <v>241.36</v>
      </c>
      <c r="G25">
        <v>808</v>
      </c>
      <c r="H25">
        <v>1003.78</v>
      </c>
      <c r="I25">
        <v>1273.758</v>
      </c>
      <c r="J25">
        <v>1340.17</v>
      </c>
      <c r="K25">
        <v>1388.769</v>
      </c>
      <c r="L25">
        <v>1562.63</v>
      </c>
      <c r="M25">
        <v>1415.76</v>
      </c>
      <c r="N25" s="3">
        <f t="shared" si="0"/>
        <v>1297.8399999999999</v>
      </c>
      <c r="O25">
        <v>1193.8399999999999</v>
      </c>
      <c r="P25">
        <v>961.66</v>
      </c>
      <c r="Q25">
        <v>285</v>
      </c>
      <c r="R25">
        <v>476</v>
      </c>
      <c r="S25">
        <v>143</v>
      </c>
      <c r="T25">
        <v>586</v>
      </c>
      <c r="U25">
        <v>463</v>
      </c>
      <c r="V25">
        <v>266</v>
      </c>
      <c r="W25">
        <v>1611.77</v>
      </c>
      <c r="X25">
        <v>1293.73</v>
      </c>
      <c r="Y25">
        <v>0</v>
      </c>
      <c r="Z25">
        <v>75</v>
      </c>
      <c r="AA25" s="3">
        <v>1162</v>
      </c>
      <c r="AB25" s="3">
        <v>1399</v>
      </c>
    </row>
    <row r="26" spans="1:43" x14ac:dyDescent="0.25">
      <c r="C26">
        <v>61</v>
      </c>
      <c r="D26" s="3">
        <v>1158</v>
      </c>
      <c r="E26">
        <v>320.19</v>
      </c>
      <c r="F26">
        <v>307.7</v>
      </c>
      <c r="G26">
        <v>865</v>
      </c>
      <c r="H26">
        <v>1051.836</v>
      </c>
      <c r="I26">
        <v>1333.69</v>
      </c>
      <c r="J26">
        <v>1400.65</v>
      </c>
      <c r="K26">
        <v>1427.646</v>
      </c>
      <c r="L26">
        <v>1569.97</v>
      </c>
      <c r="M26">
        <v>1446</v>
      </c>
      <c r="N26" s="3">
        <f t="shared" si="0"/>
        <v>1349.68</v>
      </c>
      <c r="O26">
        <v>1245.68</v>
      </c>
      <c r="P26">
        <v>1025.92</v>
      </c>
      <c r="Q26">
        <v>631</v>
      </c>
      <c r="R26">
        <v>535</v>
      </c>
      <c r="S26">
        <v>67</v>
      </c>
      <c r="T26">
        <v>520</v>
      </c>
      <c r="U26">
        <v>390.99</v>
      </c>
      <c r="V26">
        <v>288.01299999999998</v>
      </c>
      <c r="W26">
        <v>1672.78</v>
      </c>
      <c r="X26">
        <v>1353.67</v>
      </c>
      <c r="Y26">
        <v>75</v>
      </c>
      <c r="Z26">
        <v>0</v>
      </c>
      <c r="AA26" s="3">
        <v>1196</v>
      </c>
      <c r="AB26" s="3">
        <v>1432</v>
      </c>
    </row>
    <row r="27" spans="1:43" s="3" customFormat="1" x14ac:dyDescent="0.25">
      <c r="C27" s="3">
        <v>275</v>
      </c>
      <c r="D27" s="3">
        <v>2096</v>
      </c>
      <c r="E27" s="3">
        <v>665</v>
      </c>
      <c r="F27" s="3">
        <v>840</v>
      </c>
      <c r="G27" s="3">
        <v>251</v>
      </c>
      <c r="H27" s="3">
        <v>187</v>
      </c>
      <c r="I27" s="3">
        <v>772</v>
      </c>
      <c r="J27" s="3">
        <v>854</v>
      </c>
      <c r="K27" s="3">
        <v>945</v>
      </c>
      <c r="L27" s="3">
        <v>1190</v>
      </c>
      <c r="M27" s="3">
        <v>980</v>
      </c>
      <c r="N27" s="3">
        <f t="shared" si="0"/>
        <v>794</v>
      </c>
      <c r="O27" s="3">
        <v>690</v>
      </c>
      <c r="P27" s="3">
        <v>80</v>
      </c>
      <c r="Q27" s="3">
        <v>452</v>
      </c>
      <c r="R27" s="3">
        <v>602</v>
      </c>
      <c r="S27" s="3">
        <v>1285</v>
      </c>
      <c r="T27" s="3">
        <v>1586</v>
      </c>
      <c r="U27" s="3">
        <v>1780</v>
      </c>
      <c r="V27" s="3">
        <v>913</v>
      </c>
      <c r="W27" s="3">
        <v>1223</v>
      </c>
      <c r="X27" s="3">
        <v>912</v>
      </c>
      <c r="Y27" s="3">
        <v>1162</v>
      </c>
      <c r="Z27" s="3">
        <v>1196</v>
      </c>
      <c r="AA27" s="3">
        <v>0</v>
      </c>
      <c r="AB27" s="3">
        <v>536</v>
      </c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</row>
    <row r="28" spans="1:43" s="3" customFormat="1" x14ac:dyDescent="0.25">
      <c r="C28" s="3">
        <v>272</v>
      </c>
      <c r="D28" s="3">
        <v>2332</v>
      </c>
      <c r="E28" s="3">
        <v>902</v>
      </c>
      <c r="F28" s="3">
        <v>1077</v>
      </c>
      <c r="G28" s="3">
        <v>723</v>
      </c>
      <c r="H28" s="3">
        <v>538</v>
      </c>
      <c r="I28" s="3">
        <v>188</v>
      </c>
      <c r="J28" s="3">
        <v>270</v>
      </c>
      <c r="K28" s="3">
        <v>360</v>
      </c>
      <c r="L28" s="3">
        <v>605</v>
      </c>
      <c r="M28" s="3">
        <v>395</v>
      </c>
      <c r="N28" s="3">
        <f t="shared" si="0"/>
        <v>306</v>
      </c>
      <c r="O28" s="3">
        <v>202</v>
      </c>
      <c r="P28" s="3">
        <v>645</v>
      </c>
      <c r="Q28" s="3">
        <v>688</v>
      </c>
      <c r="R28" s="3">
        <v>839</v>
      </c>
      <c r="S28" s="3">
        <v>1521</v>
      </c>
      <c r="T28" s="3">
        <v>1822</v>
      </c>
      <c r="U28" s="3">
        <v>2017</v>
      </c>
      <c r="V28" s="3">
        <v>1150</v>
      </c>
      <c r="W28" s="3">
        <v>638</v>
      </c>
      <c r="X28" s="3">
        <v>328</v>
      </c>
      <c r="Y28" s="3">
        <v>1399</v>
      </c>
      <c r="Z28" s="3">
        <v>1432</v>
      </c>
      <c r="AA28" s="3">
        <v>536</v>
      </c>
      <c r="AB28" s="3">
        <v>0</v>
      </c>
    </row>
    <row r="29" spans="1:43" x14ac:dyDescent="0.25">
      <c r="A29" s="2"/>
      <c r="B29" s="2"/>
    </row>
    <row r="30" spans="1:43" x14ac:dyDescent="0.25">
      <c r="A30" s="2"/>
      <c r="B30" s="2"/>
    </row>
    <row r="31" spans="1:43" x14ac:dyDescent="0.25">
      <c r="A31" s="2"/>
      <c r="B31" s="2"/>
    </row>
    <row r="32" spans="1:43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240F-F586-489A-8D43-2CDA0EA00F99}">
  <dimension ref="B1:H29"/>
  <sheetViews>
    <sheetView workbookViewId="0">
      <selection activeCell="E5" sqref="E5"/>
    </sheetView>
  </sheetViews>
  <sheetFormatPr baseColWidth="10" defaultRowHeight="15" x14ac:dyDescent="0.25"/>
  <cols>
    <col min="1" max="1" width="13.5703125" customWidth="1"/>
    <col min="2" max="2" width="21.5703125" customWidth="1"/>
  </cols>
  <sheetData>
    <row r="1" spans="2:8" x14ac:dyDescent="0.25">
      <c r="B1" t="str">
        <f>[2]Datos!B6</f>
        <v>Lpp (m)</v>
      </c>
      <c r="C1">
        <v>118</v>
      </c>
      <c r="H1">
        <v>172</v>
      </c>
    </row>
    <row r="2" spans="2:8" x14ac:dyDescent="0.25">
      <c r="B2" t="s">
        <v>98</v>
      </c>
      <c r="C2">
        <v>16.5</v>
      </c>
      <c r="H2">
        <v>27.6</v>
      </c>
    </row>
    <row r="3" spans="2:8" x14ac:dyDescent="0.25">
      <c r="B3" t="s">
        <v>37</v>
      </c>
      <c r="C3">
        <v>6.7</v>
      </c>
      <c r="H3">
        <v>9.5</v>
      </c>
    </row>
    <row r="4" spans="2:8" x14ac:dyDescent="0.25">
      <c r="B4" t="str">
        <f>[2]Datos!B15</f>
        <v>TPM</v>
      </c>
      <c r="C4">
        <v>9550</v>
      </c>
      <c r="E4">
        <v>8737</v>
      </c>
      <c r="F4" t="s">
        <v>209</v>
      </c>
      <c r="H4">
        <v>21355</v>
      </c>
    </row>
    <row r="5" spans="2:8" x14ac:dyDescent="0.25">
      <c r="B5" t="str">
        <f>[2]Datos!B9</f>
        <v>VB (kn)</v>
      </c>
      <c r="C5">
        <v>12.8</v>
      </c>
      <c r="E5">
        <v>3190</v>
      </c>
      <c r="F5" t="s">
        <v>210</v>
      </c>
      <c r="H5">
        <v>14</v>
      </c>
    </row>
    <row r="6" spans="2:8" x14ac:dyDescent="0.25">
      <c r="B6" t="s">
        <v>41</v>
      </c>
      <c r="C6">
        <v>4000</v>
      </c>
      <c r="D6" t="s">
        <v>44</v>
      </c>
      <c r="H6">
        <v>12000</v>
      </c>
    </row>
    <row r="7" spans="2:8" x14ac:dyDescent="0.25">
      <c r="B7" t="s">
        <v>42</v>
      </c>
      <c r="C7">
        <f>2*224</f>
        <v>448</v>
      </c>
      <c r="D7" t="s">
        <v>44</v>
      </c>
      <c r="H7">
        <f>1370*3+1280</f>
        <v>5390</v>
      </c>
    </row>
    <row r="8" spans="2:8" x14ac:dyDescent="0.25">
      <c r="B8" t="s">
        <v>45</v>
      </c>
      <c r="C8">
        <v>174</v>
      </c>
      <c r="D8" t="s">
        <v>47</v>
      </c>
      <c r="H8">
        <v>174</v>
      </c>
    </row>
    <row r="9" spans="2:8" x14ac:dyDescent="0.25">
      <c r="B9" t="s">
        <v>46</v>
      </c>
      <c r="C9">
        <v>191</v>
      </c>
      <c r="D9" t="s">
        <v>47</v>
      </c>
      <c r="H9">
        <v>191</v>
      </c>
    </row>
    <row r="10" spans="2:8" x14ac:dyDescent="0.25">
      <c r="B10" t="s">
        <v>43</v>
      </c>
      <c r="C10">
        <v>4385</v>
      </c>
      <c r="H10">
        <v>17119</v>
      </c>
    </row>
    <row r="11" spans="2:8" x14ac:dyDescent="0.25">
      <c r="B11" t="s">
        <v>99</v>
      </c>
      <c r="C11">
        <v>1005</v>
      </c>
      <c r="D11" t="s">
        <v>100</v>
      </c>
      <c r="H11">
        <v>500</v>
      </c>
    </row>
    <row r="12" spans="2:8" x14ac:dyDescent="0.25">
      <c r="B12" t="s">
        <v>104</v>
      </c>
      <c r="C12">
        <v>7500</v>
      </c>
      <c r="D12" t="s">
        <v>211</v>
      </c>
      <c r="H12">
        <v>12500</v>
      </c>
    </row>
    <row r="18" spans="2:2" x14ac:dyDescent="0.25">
      <c r="B18" t="s">
        <v>206</v>
      </c>
    </row>
    <row r="19" spans="2:2" x14ac:dyDescent="0.25">
      <c r="B19" t="s">
        <v>98</v>
      </c>
    </row>
    <row r="20" spans="2:2" x14ac:dyDescent="0.25">
      <c r="B20" t="s">
        <v>37</v>
      </c>
    </row>
    <row r="21" spans="2:2" x14ac:dyDescent="0.25">
      <c r="B21" t="s">
        <v>207</v>
      </c>
    </row>
    <row r="22" spans="2:2" x14ac:dyDescent="0.25">
      <c r="B22" t="s">
        <v>208</v>
      </c>
    </row>
    <row r="23" spans="2:2" x14ac:dyDescent="0.25">
      <c r="B23" t="s">
        <v>41</v>
      </c>
    </row>
    <row r="24" spans="2:2" x14ac:dyDescent="0.25">
      <c r="B24" t="s">
        <v>42</v>
      </c>
    </row>
    <row r="25" spans="2:2" x14ac:dyDescent="0.25">
      <c r="B25" t="s">
        <v>45</v>
      </c>
    </row>
    <row r="26" spans="2:2" x14ac:dyDescent="0.25">
      <c r="B26" t="s">
        <v>46</v>
      </c>
    </row>
    <row r="27" spans="2:2" x14ac:dyDescent="0.25">
      <c r="B27" t="s">
        <v>43</v>
      </c>
    </row>
    <row r="28" spans="2:2" x14ac:dyDescent="0.25">
      <c r="B28" t="s">
        <v>99</v>
      </c>
    </row>
    <row r="29" spans="2:2" x14ac:dyDescent="0.25">
      <c r="B29" t="s">
        <v>104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A5F0-4F7D-4708-ABAA-40E065660EFD}">
  <dimension ref="B3:D7"/>
  <sheetViews>
    <sheetView workbookViewId="0">
      <selection activeCell="B8" sqref="B8:C8"/>
    </sheetView>
  </sheetViews>
  <sheetFormatPr baseColWidth="10" defaultRowHeight="15" x14ac:dyDescent="0.25"/>
  <cols>
    <col min="2" max="2" width="26.140625" customWidth="1"/>
    <col min="3" max="3" width="12.140625" customWidth="1"/>
  </cols>
  <sheetData>
    <row r="3" spans="2:4" x14ac:dyDescent="0.25">
      <c r="B3" t="s">
        <v>48</v>
      </c>
    </row>
    <row r="4" spans="2:4" x14ac:dyDescent="0.25">
      <c r="B4" t="s">
        <v>49</v>
      </c>
      <c r="C4">
        <v>60</v>
      </c>
      <c r="D4" t="s">
        <v>50</v>
      </c>
    </row>
    <row r="5" spans="2:4" x14ac:dyDescent="0.25">
      <c r="B5" t="s">
        <v>51</v>
      </c>
      <c r="C5">
        <v>120</v>
      </c>
      <c r="D5" t="s">
        <v>50</v>
      </c>
    </row>
    <row r="6" spans="2:4" x14ac:dyDescent="0.25">
      <c r="B6" t="s">
        <v>52</v>
      </c>
      <c r="C6">
        <v>50</v>
      </c>
      <c r="D6" t="s">
        <v>50</v>
      </c>
    </row>
    <row r="7" spans="2:4" x14ac:dyDescent="0.25">
      <c r="B7" t="s">
        <v>53</v>
      </c>
      <c r="C7">
        <v>100</v>
      </c>
      <c r="D7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936D-162B-494E-B66F-315E7E7AE87A}">
  <dimension ref="A1:AT31"/>
  <sheetViews>
    <sheetView topLeftCell="H1" workbookViewId="0">
      <selection activeCell="AB1" sqref="AB1"/>
    </sheetView>
  </sheetViews>
  <sheetFormatPr baseColWidth="10" defaultRowHeight="15" x14ac:dyDescent="0.25"/>
  <cols>
    <col min="2" max="2" width="9.140625" customWidth="1"/>
    <col min="3" max="43" width="11.42578125" customWidth="1"/>
  </cols>
  <sheetData>
    <row r="1" spans="1:4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</row>
    <row r="2" spans="1:46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80</v>
      </c>
      <c r="AC2" t="s">
        <v>81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  <c r="AM2" t="s">
        <v>91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  <c r="AT2" t="s">
        <v>103</v>
      </c>
    </row>
    <row r="3" spans="1:46" x14ac:dyDescent="0.25">
      <c r="A3" s="3"/>
      <c r="B3" s="3">
        <v>271</v>
      </c>
      <c r="C3">
        <v>0.16739999999999999</v>
      </c>
      <c r="D3">
        <v>8.3699999999999997E-2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7</v>
      </c>
      <c r="L3">
        <v>7</v>
      </c>
      <c r="M3">
        <v>7</v>
      </c>
      <c r="N3">
        <v>12</v>
      </c>
      <c r="O3">
        <v>12</v>
      </c>
      <c r="P3">
        <v>12</v>
      </c>
      <c r="Q3">
        <v>7</v>
      </c>
      <c r="R3">
        <v>7</v>
      </c>
      <c r="S3">
        <v>7</v>
      </c>
      <c r="T3">
        <v>12</v>
      </c>
      <c r="U3">
        <v>12</v>
      </c>
      <c r="V3">
        <v>12</v>
      </c>
      <c r="W3">
        <v>1</v>
      </c>
      <c r="X3">
        <v>1</v>
      </c>
      <c r="Y3">
        <v>1</v>
      </c>
      <c r="Z3">
        <v>380.47000122070313</v>
      </c>
      <c r="AA3">
        <v>380.47000122070313</v>
      </c>
      <c r="AB3">
        <v>2</v>
      </c>
      <c r="AC3">
        <v>1</v>
      </c>
      <c r="AD3">
        <v>3.6999999999999998E-2</v>
      </c>
      <c r="AE3">
        <v>500</v>
      </c>
      <c r="AF3">
        <v>3</v>
      </c>
      <c r="AG3">
        <v>8.0000000000000002E-3</v>
      </c>
      <c r="AH3">
        <v>0.02</v>
      </c>
      <c r="AI3">
        <v>856.52</v>
      </c>
      <c r="AJ3">
        <v>4.119999885559082</v>
      </c>
      <c r="AK3">
        <v>21.649999618530273</v>
      </c>
      <c r="AL3">
        <v>0.34799998998641968</v>
      </c>
      <c r="AM3">
        <v>19.487100000000002</v>
      </c>
      <c r="AN3">
        <v>1197.4000000000001</v>
      </c>
      <c r="AO3">
        <v>551.25</v>
      </c>
      <c r="AP3" s="17">
        <f t="shared" ref="AP3:AP27" ca="1" si="0">RANDBETWEEN(1,3)</f>
        <v>2</v>
      </c>
      <c r="AQ3" s="17">
        <f t="shared" ref="AQ3:AQ27" ca="1" si="1">RAND()</f>
        <v>0.38025229180895259</v>
      </c>
      <c r="AR3">
        <f t="shared" ref="AR3:AR27" ca="1" si="2">RANDBETWEEN(1,2)</f>
        <v>1</v>
      </c>
      <c r="AS3">
        <f t="shared" ref="AS3:AS27" ca="1" si="3">RANDBETWEEN(1,5)</f>
        <v>5</v>
      </c>
      <c r="AT3" s="6">
        <v>0.93023255813953487</v>
      </c>
    </row>
    <row r="4" spans="1:46" x14ac:dyDescent="0.25">
      <c r="A4" s="3"/>
      <c r="B4" s="3">
        <v>111</v>
      </c>
      <c r="C4">
        <v>0.17849999999999999</v>
      </c>
      <c r="D4">
        <v>0.17849999999999999</v>
      </c>
      <c r="E4">
        <v>0.3</v>
      </c>
      <c r="F4">
        <v>1</v>
      </c>
      <c r="G4">
        <v>2.4799999999999999E-2</v>
      </c>
      <c r="H4">
        <v>2.4799999999999999E-2</v>
      </c>
      <c r="I4">
        <v>1</v>
      </c>
      <c r="J4">
        <v>1</v>
      </c>
      <c r="K4">
        <v>32.119399999999999</v>
      </c>
      <c r="L4">
        <v>32.119399999999999</v>
      </c>
      <c r="M4">
        <v>32.119399999999999</v>
      </c>
      <c r="N4">
        <v>32.119399999999999</v>
      </c>
      <c r="O4">
        <v>32.119399999999999</v>
      </c>
      <c r="P4">
        <v>32.119399999999999</v>
      </c>
      <c r="Q4">
        <v>25.700700000000001</v>
      </c>
      <c r="R4">
        <v>25.700700000000001</v>
      </c>
      <c r="S4">
        <v>25.700700000000001</v>
      </c>
      <c r="T4">
        <v>25.700700000000001</v>
      </c>
      <c r="U4">
        <v>25.700700000000001</v>
      </c>
      <c r="V4">
        <v>25.700700000000001</v>
      </c>
      <c r="W4">
        <v>1</v>
      </c>
      <c r="X4">
        <v>1</v>
      </c>
      <c r="Y4">
        <v>1</v>
      </c>
      <c r="Z4">
        <v>140.56</v>
      </c>
      <c r="AA4">
        <v>176.67</v>
      </c>
      <c r="AB4">
        <v>2</v>
      </c>
      <c r="AC4">
        <v>1</v>
      </c>
      <c r="AD4">
        <v>1.77</v>
      </c>
      <c r="AE4">
        <v>500</v>
      </c>
      <c r="AF4">
        <v>3</v>
      </c>
      <c r="AG4">
        <v>70.620999999999995</v>
      </c>
      <c r="AH4">
        <v>7.3440000000000003</v>
      </c>
      <c r="AI4">
        <v>742.79</v>
      </c>
      <c r="AJ4">
        <v>6.6191000938415527</v>
      </c>
      <c r="AK4">
        <v>21.649999618530273</v>
      </c>
      <c r="AL4">
        <v>0.14159999787807465</v>
      </c>
      <c r="AM4">
        <v>19.487100000000002</v>
      </c>
      <c r="AN4">
        <v>178.14949999999999</v>
      </c>
      <c r="AO4">
        <v>5.140828</v>
      </c>
      <c r="AP4" s="17">
        <f t="shared" ca="1" si="0"/>
        <v>2</v>
      </c>
      <c r="AQ4" s="17">
        <f t="shared" ca="1" si="1"/>
        <v>0.87163793109352483</v>
      </c>
      <c r="AR4">
        <f t="shared" ca="1" si="2"/>
        <v>2</v>
      </c>
      <c r="AS4">
        <f t="shared" ca="1" si="3"/>
        <v>4</v>
      </c>
      <c r="AT4" s="6">
        <v>0.68209498276522407</v>
      </c>
    </row>
    <row r="5" spans="1:46" x14ac:dyDescent="0.25">
      <c r="A5" s="3"/>
      <c r="B5" s="3">
        <v>294</v>
      </c>
      <c r="C5">
        <v>0.1424</v>
      </c>
      <c r="D5">
        <v>0.1424</v>
      </c>
      <c r="E5">
        <v>0.1</v>
      </c>
      <c r="F5">
        <v>0.45</v>
      </c>
      <c r="G5">
        <v>2.4799999999999999E-2</v>
      </c>
      <c r="H5">
        <v>2.4799999999999999E-2</v>
      </c>
      <c r="I5">
        <v>1</v>
      </c>
      <c r="J5">
        <v>1</v>
      </c>
      <c r="K5">
        <v>32.119399999999999</v>
      </c>
      <c r="L5">
        <v>32.119399999999999</v>
      </c>
      <c r="M5">
        <v>32.119399999999999</v>
      </c>
      <c r="N5">
        <v>32.119399999999999</v>
      </c>
      <c r="O5">
        <v>32.119399999999999</v>
      </c>
      <c r="P5">
        <v>32.119399999999999</v>
      </c>
      <c r="Q5">
        <v>25.700700000000001</v>
      </c>
      <c r="R5">
        <v>25.700700000000001</v>
      </c>
      <c r="S5">
        <v>25.700700000000001</v>
      </c>
      <c r="T5">
        <v>25.700700000000001</v>
      </c>
      <c r="U5">
        <v>25.700700000000001</v>
      </c>
      <c r="V5">
        <v>25.700700000000001</v>
      </c>
      <c r="W5">
        <v>1</v>
      </c>
      <c r="X5">
        <v>1</v>
      </c>
      <c r="Y5">
        <v>1</v>
      </c>
      <c r="Z5">
        <v>292.4296875</v>
      </c>
      <c r="AA5">
        <v>292.4296875</v>
      </c>
      <c r="AB5">
        <v>2</v>
      </c>
      <c r="AC5">
        <v>1</v>
      </c>
      <c r="AD5">
        <v>1.77</v>
      </c>
      <c r="AE5">
        <v>500</v>
      </c>
      <c r="AF5">
        <v>3</v>
      </c>
      <c r="AG5">
        <v>8.2000000000000007E-3</v>
      </c>
      <c r="AH5">
        <v>7.3440000000000003</v>
      </c>
      <c r="AI5">
        <v>742.79</v>
      </c>
      <c r="AJ5">
        <v>5.369999885559082</v>
      </c>
      <c r="AK5">
        <v>21.649999618530273</v>
      </c>
      <c r="AL5">
        <v>0.33460000157356262</v>
      </c>
      <c r="AM5">
        <v>19.487100000000002</v>
      </c>
      <c r="AN5">
        <v>244.43975</v>
      </c>
      <c r="AO5">
        <v>2.6928999999999998</v>
      </c>
      <c r="AP5" s="17">
        <f t="shared" ca="1" si="0"/>
        <v>3</v>
      </c>
      <c r="AQ5" s="17">
        <f t="shared" ca="1" si="1"/>
        <v>0.24894143481239195</v>
      </c>
      <c r="AR5">
        <f t="shared" ca="1" si="2"/>
        <v>1</v>
      </c>
      <c r="AS5">
        <f t="shared" ca="1" si="3"/>
        <v>4</v>
      </c>
      <c r="AT5" s="6">
        <v>0.68209498276522407</v>
      </c>
    </row>
    <row r="6" spans="1:46" x14ac:dyDescent="0.25">
      <c r="A6" s="3"/>
      <c r="B6" s="3">
        <v>163</v>
      </c>
      <c r="C6">
        <v>1.5015000000000001</v>
      </c>
      <c r="D6">
        <v>0.90090000000000003</v>
      </c>
      <c r="E6">
        <v>5.0000000000000001E-3</v>
      </c>
      <c r="F6">
        <v>1</v>
      </c>
      <c r="G6">
        <v>0.45450000000000002</v>
      </c>
      <c r="H6">
        <v>0.45450000000000002</v>
      </c>
      <c r="I6">
        <v>-5.0000000000000001E-3</v>
      </c>
      <c r="J6">
        <v>1</v>
      </c>
      <c r="K6">
        <v>30.975000000000001</v>
      </c>
      <c r="L6">
        <v>30.975000000000001</v>
      </c>
      <c r="M6">
        <v>30.975000000000001</v>
      </c>
      <c r="N6">
        <v>46.462499999999999</v>
      </c>
      <c r="O6">
        <v>46.462499999999999</v>
      </c>
      <c r="P6">
        <v>46.462499999999999</v>
      </c>
      <c r="Q6">
        <v>2.7877000000000001</v>
      </c>
      <c r="R6">
        <v>2.7877000000000001</v>
      </c>
      <c r="S6">
        <v>2.7877000000000001</v>
      </c>
      <c r="T6">
        <v>5.5754999999999999</v>
      </c>
      <c r="U6">
        <v>5.5754999999999999</v>
      </c>
      <c r="V6">
        <v>5.5754999999999999</v>
      </c>
      <c r="W6">
        <v>0.4</v>
      </c>
      <c r="X6">
        <v>1</v>
      </c>
      <c r="Y6">
        <v>1</v>
      </c>
      <c r="Z6">
        <v>113.59599877929688</v>
      </c>
      <c r="AA6">
        <v>78.73</v>
      </c>
      <c r="AB6">
        <v>2</v>
      </c>
      <c r="AC6">
        <v>1</v>
      </c>
      <c r="AD6">
        <v>1.77</v>
      </c>
      <c r="AE6">
        <v>500</v>
      </c>
      <c r="AF6">
        <v>3</v>
      </c>
      <c r="AG6">
        <v>4.8000000000000001E-2</v>
      </c>
      <c r="AH6">
        <v>1.9900000000000001E-2</v>
      </c>
      <c r="AI6">
        <v>0.14599999999999999</v>
      </c>
      <c r="AJ6">
        <v>2.0099999904632568</v>
      </c>
      <c r="AK6">
        <v>21.649999618530273</v>
      </c>
      <c r="AL6">
        <v>0.18999999761581421</v>
      </c>
      <c r="AM6">
        <v>19.487100000000002</v>
      </c>
      <c r="AN6">
        <v>1197.4000000000001</v>
      </c>
      <c r="AO6">
        <v>551.25</v>
      </c>
      <c r="AP6" s="17">
        <f t="shared" ca="1" si="0"/>
        <v>2</v>
      </c>
      <c r="AQ6" s="17">
        <f t="shared" ca="1" si="1"/>
        <v>0.38897817717991268</v>
      </c>
      <c r="AR6">
        <f t="shared" ca="1" si="2"/>
        <v>2</v>
      </c>
      <c r="AS6">
        <f t="shared" ca="1" si="3"/>
        <v>5</v>
      </c>
      <c r="AT6" s="6">
        <v>0.93023255813953487</v>
      </c>
    </row>
    <row r="7" spans="1:46" x14ac:dyDescent="0.25">
      <c r="A7" s="3"/>
      <c r="B7" s="3">
        <v>282</v>
      </c>
      <c r="C7">
        <v>0.1326</v>
      </c>
      <c r="D7">
        <v>0.1326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7</v>
      </c>
      <c r="L7">
        <v>7</v>
      </c>
      <c r="M7">
        <v>7</v>
      </c>
      <c r="N7">
        <v>12</v>
      </c>
      <c r="O7">
        <v>12</v>
      </c>
      <c r="P7">
        <v>12</v>
      </c>
      <c r="Q7">
        <v>7</v>
      </c>
      <c r="R7">
        <v>7</v>
      </c>
      <c r="S7">
        <v>7</v>
      </c>
      <c r="T7">
        <v>12</v>
      </c>
      <c r="U7">
        <v>12</v>
      </c>
      <c r="V7">
        <v>12</v>
      </c>
      <c r="W7">
        <v>1</v>
      </c>
      <c r="X7">
        <v>1</v>
      </c>
      <c r="Y7">
        <v>1</v>
      </c>
      <c r="Z7">
        <v>380.47000122070313</v>
      </c>
      <c r="AA7">
        <v>380.47000122070313</v>
      </c>
      <c r="AB7">
        <v>2</v>
      </c>
      <c r="AC7">
        <v>1</v>
      </c>
      <c r="AD7">
        <v>3.6999999999999998E-2</v>
      </c>
      <c r="AE7">
        <v>500</v>
      </c>
      <c r="AF7">
        <v>15</v>
      </c>
      <c r="AG7">
        <v>8.0000000000000002E-3</v>
      </c>
      <c r="AH7">
        <v>0.02</v>
      </c>
      <c r="AI7">
        <v>2180.2725</v>
      </c>
      <c r="AJ7">
        <v>4.119999885559082</v>
      </c>
      <c r="AK7">
        <v>21.649999618530273</v>
      </c>
      <c r="AL7">
        <v>0.34799998998641968</v>
      </c>
      <c r="AM7">
        <v>19.487100000000002</v>
      </c>
      <c r="AN7">
        <v>120.8405226</v>
      </c>
      <c r="AO7">
        <v>86</v>
      </c>
      <c r="AP7" s="17">
        <f t="shared" ca="1" si="0"/>
        <v>1</v>
      </c>
      <c r="AQ7" s="17">
        <f t="shared" ca="1" si="1"/>
        <v>0.35904411004999059</v>
      </c>
      <c r="AR7">
        <f t="shared" ca="1" si="2"/>
        <v>2</v>
      </c>
      <c r="AS7">
        <f t="shared" ca="1" si="3"/>
        <v>4</v>
      </c>
      <c r="AT7" s="6">
        <v>0.93023255813953487</v>
      </c>
    </row>
    <row r="8" spans="1:46" x14ac:dyDescent="0.25">
      <c r="A8" s="3"/>
      <c r="B8" s="3">
        <v>235</v>
      </c>
      <c r="C8">
        <v>0.15090000000000001</v>
      </c>
      <c r="D8">
        <v>0.15090000000000001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7</v>
      </c>
      <c r="L8">
        <v>7</v>
      </c>
      <c r="M8">
        <v>7</v>
      </c>
      <c r="N8">
        <v>12</v>
      </c>
      <c r="O8">
        <v>12</v>
      </c>
      <c r="P8">
        <v>12</v>
      </c>
      <c r="Q8">
        <v>7</v>
      </c>
      <c r="R8">
        <v>7</v>
      </c>
      <c r="S8">
        <v>7</v>
      </c>
      <c r="T8">
        <v>12</v>
      </c>
      <c r="U8">
        <v>12</v>
      </c>
      <c r="V8">
        <v>12</v>
      </c>
      <c r="W8">
        <v>1</v>
      </c>
      <c r="X8">
        <v>1</v>
      </c>
      <c r="Y8">
        <v>1</v>
      </c>
      <c r="Z8">
        <v>380.47000122070313</v>
      </c>
      <c r="AA8">
        <v>380.47000122070313</v>
      </c>
      <c r="AB8">
        <v>2</v>
      </c>
      <c r="AC8">
        <v>1</v>
      </c>
      <c r="AD8">
        <v>3.6999999999999998E-2</v>
      </c>
      <c r="AE8">
        <v>500</v>
      </c>
      <c r="AF8">
        <v>3</v>
      </c>
      <c r="AG8">
        <v>8.0000000000000002E-3</v>
      </c>
      <c r="AH8">
        <v>0.02</v>
      </c>
      <c r="AI8">
        <v>932.51499999999999</v>
      </c>
      <c r="AJ8">
        <v>4.119999885559082</v>
      </c>
      <c r="AK8">
        <v>21.649999618530273</v>
      </c>
      <c r="AL8">
        <v>0.34799998998641968</v>
      </c>
      <c r="AM8">
        <v>19.487100000000002</v>
      </c>
      <c r="AN8">
        <v>120.8405226</v>
      </c>
      <c r="AO8">
        <v>86</v>
      </c>
      <c r="AP8" s="17">
        <f t="shared" ca="1" si="0"/>
        <v>3</v>
      </c>
      <c r="AQ8" s="17">
        <f t="shared" ca="1" si="1"/>
        <v>0.90612839359606379</v>
      </c>
      <c r="AR8">
        <f t="shared" ca="1" si="2"/>
        <v>1</v>
      </c>
      <c r="AS8">
        <f t="shared" ca="1" si="3"/>
        <v>5</v>
      </c>
      <c r="AT8" s="6">
        <v>0.68450134770889492</v>
      </c>
    </row>
    <row r="9" spans="1:46" x14ac:dyDescent="0.25">
      <c r="A9" s="3"/>
      <c r="B9" s="3">
        <v>253</v>
      </c>
      <c r="C9">
        <v>0.66399679999999994</v>
      </c>
      <c r="D9">
        <v>1.7279</v>
      </c>
      <c r="E9">
        <v>1</v>
      </c>
      <c r="F9">
        <v>0.3</v>
      </c>
      <c r="G9">
        <v>0.40646889999999991</v>
      </c>
      <c r="H9">
        <v>0.40646889999999991</v>
      </c>
      <c r="I9">
        <v>1</v>
      </c>
      <c r="J9">
        <v>1</v>
      </c>
      <c r="K9">
        <v>4.2161759999999999</v>
      </c>
      <c r="L9">
        <v>4.2161759999999999</v>
      </c>
      <c r="M9">
        <v>4.2161759999999999</v>
      </c>
      <c r="N9">
        <v>4.2161759999999999</v>
      </c>
      <c r="O9">
        <v>4.2161759999999999</v>
      </c>
      <c r="P9">
        <v>4.2161759999999999</v>
      </c>
      <c r="Q9">
        <v>4.2161759999999999</v>
      </c>
      <c r="R9">
        <v>4.2161759999999999</v>
      </c>
      <c r="S9">
        <v>4.2161759999999999</v>
      </c>
      <c r="T9">
        <v>4.2161759999999999</v>
      </c>
      <c r="U9">
        <v>4.2161759999999999</v>
      </c>
      <c r="V9">
        <v>4.2161759999999999</v>
      </c>
      <c r="W9">
        <v>2.48</v>
      </c>
      <c r="X9">
        <v>1</v>
      </c>
      <c r="Y9">
        <v>1</v>
      </c>
      <c r="Z9">
        <v>65</v>
      </c>
      <c r="AA9">
        <v>65</v>
      </c>
      <c r="AB9">
        <v>2</v>
      </c>
      <c r="AC9">
        <v>1</v>
      </c>
      <c r="AD9">
        <v>1.77</v>
      </c>
      <c r="AE9">
        <v>500</v>
      </c>
      <c r="AF9">
        <v>3</v>
      </c>
      <c r="AG9">
        <v>25</v>
      </c>
      <c r="AH9">
        <v>289</v>
      </c>
      <c r="AI9">
        <v>881</v>
      </c>
      <c r="AJ9">
        <v>5.6700000762939453</v>
      </c>
      <c r="AK9">
        <v>21.649999618530273</v>
      </c>
      <c r="AL9">
        <v>0.34799998998641968</v>
      </c>
      <c r="AM9">
        <v>19.487100000000002</v>
      </c>
      <c r="AN9">
        <v>500</v>
      </c>
      <c r="AO9">
        <v>1178</v>
      </c>
      <c r="AP9" s="17">
        <f t="shared" ca="1" si="0"/>
        <v>1</v>
      </c>
      <c r="AQ9" s="17">
        <f t="shared" ca="1" si="1"/>
        <v>2.7374337278838867E-2</v>
      </c>
      <c r="AR9">
        <f t="shared" ca="1" si="2"/>
        <v>2</v>
      </c>
      <c r="AS9">
        <f t="shared" ca="1" si="3"/>
        <v>2</v>
      </c>
      <c r="AT9" s="6">
        <v>0.93023255813953487</v>
      </c>
    </row>
    <row r="10" spans="1:46" x14ac:dyDescent="0.25">
      <c r="A10" s="3"/>
      <c r="B10" s="3">
        <v>250</v>
      </c>
      <c r="C10">
        <v>3.08</v>
      </c>
      <c r="D10">
        <v>3.08</v>
      </c>
      <c r="E10">
        <v>1</v>
      </c>
      <c r="F10">
        <v>1</v>
      </c>
      <c r="G10">
        <v>2.81</v>
      </c>
      <c r="H10">
        <v>2.81</v>
      </c>
      <c r="I10">
        <v>1</v>
      </c>
      <c r="J10">
        <v>1</v>
      </c>
      <c r="K10">
        <v>1</v>
      </c>
      <c r="L10">
        <v>0.22359999999999999</v>
      </c>
      <c r="M10">
        <v>0.22359999999999999</v>
      </c>
      <c r="N10">
        <v>0.22359999999999999</v>
      </c>
      <c r="O10">
        <v>0.22359999999999999</v>
      </c>
      <c r="P10">
        <v>0.22359999999999999</v>
      </c>
      <c r="Q10">
        <v>0.22359999999999999</v>
      </c>
      <c r="R10">
        <v>0.22359999999999999</v>
      </c>
      <c r="S10">
        <v>0.22359999999999999</v>
      </c>
      <c r="T10">
        <v>0.22359999999999999</v>
      </c>
      <c r="U10">
        <v>0.22359999999999999</v>
      </c>
      <c r="V10">
        <v>0.22359999999999999</v>
      </c>
      <c r="W10">
        <v>1</v>
      </c>
      <c r="X10">
        <v>1</v>
      </c>
      <c r="Y10">
        <v>1</v>
      </c>
      <c r="Z10">
        <v>102</v>
      </c>
      <c r="AA10">
        <v>102</v>
      </c>
      <c r="AB10">
        <v>2</v>
      </c>
      <c r="AC10">
        <v>1</v>
      </c>
      <c r="AD10">
        <v>1.77</v>
      </c>
      <c r="AE10">
        <v>500</v>
      </c>
      <c r="AF10">
        <v>3</v>
      </c>
      <c r="AG10">
        <v>200</v>
      </c>
      <c r="AH10">
        <v>0.02</v>
      </c>
      <c r="AI10">
        <v>1000</v>
      </c>
      <c r="AJ10">
        <v>5.6700000762939453</v>
      </c>
      <c r="AK10">
        <v>21.649999618530273</v>
      </c>
      <c r="AL10">
        <v>0.34799998998641968</v>
      </c>
      <c r="AM10">
        <v>19.487100000000002</v>
      </c>
      <c r="AN10">
        <v>205</v>
      </c>
      <c r="AO10">
        <v>1752</v>
      </c>
      <c r="AP10" s="17">
        <f t="shared" ca="1" si="0"/>
        <v>1</v>
      </c>
      <c r="AQ10" s="17">
        <f t="shared" ca="1" si="1"/>
        <v>0.1746638961407917</v>
      </c>
      <c r="AR10">
        <f t="shared" ca="1" si="2"/>
        <v>1</v>
      </c>
      <c r="AS10">
        <f t="shared" ca="1" si="3"/>
        <v>2</v>
      </c>
      <c r="AT10" s="6">
        <v>0.93023255813953487</v>
      </c>
    </row>
    <row r="11" spans="1:46" x14ac:dyDescent="0.25">
      <c r="A11" s="3"/>
      <c r="B11" s="3">
        <v>245</v>
      </c>
      <c r="C11">
        <v>454.54</v>
      </c>
      <c r="D11">
        <v>454.54</v>
      </c>
      <c r="E11">
        <v>0.5</v>
      </c>
      <c r="F11">
        <v>1</v>
      </c>
      <c r="G11">
        <v>0.23530000000000001</v>
      </c>
      <c r="H11">
        <v>6.1400000000000003E-2</v>
      </c>
      <c r="I11">
        <v>1</v>
      </c>
      <c r="J11">
        <v>1</v>
      </c>
      <c r="K11">
        <v>0.58189999999999997</v>
      </c>
      <c r="W11">
        <v>1</v>
      </c>
      <c r="X11">
        <v>1</v>
      </c>
      <c r="Y11">
        <v>1</v>
      </c>
      <c r="Z11">
        <v>154.69999999999999</v>
      </c>
      <c r="AA11">
        <v>154.69999999999999</v>
      </c>
      <c r="AB11">
        <v>2</v>
      </c>
      <c r="AC11">
        <v>1</v>
      </c>
      <c r="AD11">
        <v>1.77</v>
      </c>
      <c r="AE11">
        <v>500</v>
      </c>
      <c r="AF11">
        <v>3</v>
      </c>
      <c r="AG11">
        <v>262.76</v>
      </c>
      <c r="AH11">
        <v>1.03</v>
      </c>
      <c r="AI11">
        <v>1000</v>
      </c>
      <c r="AJ11">
        <v>101</v>
      </c>
      <c r="AK11">
        <v>21.649999618530273</v>
      </c>
      <c r="AL11">
        <v>0.34799998998641968</v>
      </c>
      <c r="AM11">
        <v>19.487100000000002</v>
      </c>
      <c r="AN11">
        <v>116.28</v>
      </c>
      <c r="AO11">
        <v>258.66000000000003</v>
      </c>
      <c r="AP11" s="17">
        <f t="shared" ca="1" si="0"/>
        <v>2</v>
      </c>
      <c r="AQ11" s="17">
        <f t="shared" ca="1" si="1"/>
        <v>0.59649144730419568</v>
      </c>
      <c r="AR11">
        <f t="shared" ca="1" si="2"/>
        <v>2</v>
      </c>
      <c r="AS11">
        <f t="shared" ca="1" si="3"/>
        <v>4</v>
      </c>
      <c r="AT11" s="6">
        <v>0.93023255813953487</v>
      </c>
    </row>
    <row r="12" spans="1:46" x14ac:dyDescent="0.25">
      <c r="A12" s="3"/>
      <c r="B12" s="3">
        <v>218</v>
      </c>
      <c r="C12">
        <v>0.24099999999999999</v>
      </c>
      <c r="D12">
        <v>0.24099999999999999</v>
      </c>
      <c r="E12">
        <v>0.1</v>
      </c>
      <c r="F12">
        <v>1</v>
      </c>
      <c r="G12">
        <v>3.32</v>
      </c>
      <c r="H12">
        <v>3.32</v>
      </c>
      <c r="I12">
        <v>1</v>
      </c>
      <c r="J12">
        <v>1</v>
      </c>
      <c r="K12">
        <v>0.34799999999999998</v>
      </c>
      <c r="L12">
        <v>0.34799999999999998</v>
      </c>
      <c r="M12">
        <v>0.34799999999999998</v>
      </c>
      <c r="N12">
        <v>0.34799999999999998</v>
      </c>
      <c r="O12">
        <v>0.34799999999999998</v>
      </c>
      <c r="P12">
        <v>0.34799999999999998</v>
      </c>
      <c r="Q12">
        <v>0.34799999999999998</v>
      </c>
      <c r="R12">
        <v>0.34799999999999998</v>
      </c>
      <c r="S12">
        <v>0.34799999999999998</v>
      </c>
      <c r="T12">
        <v>0.34799999999999998</v>
      </c>
      <c r="U12">
        <v>0.34799999999999998</v>
      </c>
      <c r="V12">
        <v>0.34799999999999998</v>
      </c>
      <c r="W12">
        <v>1</v>
      </c>
      <c r="X12">
        <v>1</v>
      </c>
      <c r="Y12">
        <v>1</v>
      </c>
      <c r="Z12">
        <v>102</v>
      </c>
      <c r="AA12">
        <v>102</v>
      </c>
      <c r="AB12">
        <v>2</v>
      </c>
      <c r="AC12">
        <v>1</v>
      </c>
      <c r="AD12">
        <v>3.28</v>
      </c>
      <c r="AE12">
        <v>500</v>
      </c>
      <c r="AF12">
        <v>3</v>
      </c>
      <c r="AG12">
        <v>225</v>
      </c>
      <c r="AH12">
        <v>0.02</v>
      </c>
      <c r="AI12">
        <v>2255</v>
      </c>
      <c r="AJ12">
        <v>5.6700000762939453</v>
      </c>
      <c r="AK12">
        <v>21.649999618530273</v>
      </c>
      <c r="AL12">
        <v>0.34799998998641968</v>
      </c>
      <c r="AM12">
        <v>19.487100000000002</v>
      </c>
      <c r="AN12">
        <v>116.28</v>
      </c>
      <c r="AO12">
        <v>1768</v>
      </c>
      <c r="AP12" s="17">
        <f t="shared" ca="1" si="0"/>
        <v>1</v>
      </c>
      <c r="AQ12" s="17">
        <f t="shared" ca="1" si="1"/>
        <v>0.77086061616140744</v>
      </c>
      <c r="AR12">
        <f t="shared" ca="1" si="2"/>
        <v>2</v>
      </c>
      <c r="AS12">
        <f t="shared" ca="1" si="3"/>
        <v>4</v>
      </c>
      <c r="AT12" s="6">
        <v>0.59466630196936532</v>
      </c>
    </row>
    <row r="13" spans="1:46" x14ac:dyDescent="0.25">
      <c r="A13" s="7"/>
      <c r="B13" s="3">
        <v>268</v>
      </c>
      <c r="C13">
        <v>0.1706</v>
      </c>
      <c r="D13">
        <v>0.1706</v>
      </c>
      <c r="E13">
        <v>0.05</v>
      </c>
      <c r="F13">
        <v>1</v>
      </c>
      <c r="G13">
        <v>1</v>
      </c>
      <c r="H13">
        <v>1</v>
      </c>
      <c r="I13">
        <v>1</v>
      </c>
      <c r="J13">
        <v>1</v>
      </c>
      <c r="K13">
        <v>7</v>
      </c>
      <c r="L13">
        <v>7</v>
      </c>
      <c r="M13">
        <v>7</v>
      </c>
      <c r="N13">
        <v>12</v>
      </c>
      <c r="O13">
        <v>12</v>
      </c>
      <c r="P13">
        <v>12</v>
      </c>
      <c r="Q13">
        <v>7</v>
      </c>
      <c r="R13">
        <v>7</v>
      </c>
      <c r="S13">
        <v>7</v>
      </c>
      <c r="T13">
        <v>12</v>
      </c>
      <c r="U13">
        <v>12</v>
      </c>
      <c r="V13">
        <v>12</v>
      </c>
      <c r="W13">
        <v>1</v>
      </c>
      <c r="X13">
        <v>1</v>
      </c>
      <c r="Y13">
        <v>1</v>
      </c>
      <c r="Z13">
        <v>120</v>
      </c>
      <c r="AA13">
        <v>120</v>
      </c>
      <c r="AB13">
        <v>2</v>
      </c>
      <c r="AC13">
        <v>1</v>
      </c>
      <c r="AD13">
        <v>5.26</v>
      </c>
      <c r="AE13">
        <v>500</v>
      </c>
      <c r="AF13">
        <v>3</v>
      </c>
      <c r="AG13">
        <v>7.0000000000000001E-3</v>
      </c>
      <c r="AH13">
        <v>0.02</v>
      </c>
      <c r="AI13">
        <v>932.51499999999999</v>
      </c>
      <c r="AJ13">
        <v>3.8299999237060547</v>
      </c>
      <c r="AK13">
        <v>21.649999618530273</v>
      </c>
      <c r="AL13">
        <v>0.37200000882148743</v>
      </c>
      <c r="AM13">
        <v>19.487100000000002</v>
      </c>
      <c r="AN13">
        <v>120.8405226</v>
      </c>
      <c r="AO13">
        <v>86</v>
      </c>
      <c r="AP13" s="17">
        <f t="shared" ca="1" si="0"/>
        <v>2</v>
      </c>
      <c r="AQ13" s="17">
        <f t="shared" ca="1" si="1"/>
        <v>0.26437406057482038</v>
      </c>
      <c r="AR13">
        <f t="shared" ca="1" si="2"/>
        <v>2</v>
      </c>
      <c r="AS13">
        <f t="shared" ca="1" si="3"/>
        <v>5</v>
      </c>
      <c r="AT13" s="6">
        <v>0.93023255813953487</v>
      </c>
    </row>
    <row r="14" spans="1:46" x14ac:dyDescent="0.25">
      <c r="A14" s="3"/>
      <c r="B14" s="3">
        <v>269</v>
      </c>
      <c r="C14">
        <v>0.1706</v>
      </c>
      <c r="D14">
        <v>0.1706</v>
      </c>
      <c r="E14">
        <v>0.05</v>
      </c>
      <c r="F14">
        <v>1</v>
      </c>
      <c r="G14">
        <v>1.1399999999999999</v>
      </c>
      <c r="H14">
        <v>1</v>
      </c>
      <c r="I14">
        <v>1</v>
      </c>
      <c r="J14">
        <v>1</v>
      </c>
      <c r="K14">
        <v>7</v>
      </c>
      <c r="L14">
        <v>7</v>
      </c>
      <c r="M14">
        <v>7</v>
      </c>
      <c r="N14">
        <v>12</v>
      </c>
      <c r="O14">
        <v>12</v>
      </c>
      <c r="P14">
        <v>12</v>
      </c>
      <c r="Q14">
        <v>7</v>
      </c>
      <c r="R14">
        <v>7</v>
      </c>
      <c r="S14">
        <v>7</v>
      </c>
      <c r="T14">
        <v>12</v>
      </c>
      <c r="U14">
        <v>12</v>
      </c>
      <c r="V14">
        <v>12</v>
      </c>
      <c r="W14">
        <v>1</v>
      </c>
      <c r="X14">
        <v>1</v>
      </c>
      <c r="Y14">
        <v>1</v>
      </c>
      <c r="Z14">
        <v>120</v>
      </c>
      <c r="AA14">
        <v>120</v>
      </c>
      <c r="AB14">
        <v>2</v>
      </c>
      <c r="AC14">
        <v>1</v>
      </c>
      <c r="AD14">
        <v>5.26</v>
      </c>
      <c r="AE14">
        <v>500</v>
      </c>
      <c r="AF14">
        <v>3</v>
      </c>
      <c r="AG14">
        <v>7.0000000000000001E-3</v>
      </c>
      <c r="AH14">
        <v>1.9E-2</v>
      </c>
      <c r="AI14">
        <v>932.51499999999999</v>
      </c>
      <c r="AJ14">
        <v>3.8299999237060547</v>
      </c>
      <c r="AK14">
        <v>21.649999618530273</v>
      </c>
      <c r="AL14">
        <v>0.37200000882148743</v>
      </c>
      <c r="AM14">
        <v>19.487100000000002</v>
      </c>
      <c r="AN14">
        <v>120.8405226</v>
      </c>
      <c r="AO14">
        <v>86</v>
      </c>
      <c r="AP14" s="17">
        <f t="shared" ca="1" si="0"/>
        <v>1</v>
      </c>
      <c r="AQ14" s="17">
        <f t="shared" ca="1" si="1"/>
        <v>0.10103398351473492</v>
      </c>
      <c r="AR14">
        <f t="shared" ca="1" si="2"/>
        <v>2</v>
      </c>
      <c r="AS14">
        <f t="shared" ca="1" si="3"/>
        <v>2</v>
      </c>
      <c r="AT14" s="6">
        <v>0.93023255813953487</v>
      </c>
    </row>
    <row r="15" spans="1:46" x14ac:dyDescent="0.25">
      <c r="A15" s="3"/>
      <c r="B15" s="3">
        <v>283</v>
      </c>
      <c r="C15">
        <v>0.51339999999999997</v>
      </c>
      <c r="D15">
        <v>0.51339999999999997</v>
      </c>
      <c r="E15">
        <v>6.3E-2</v>
      </c>
      <c r="F15">
        <v>1</v>
      </c>
      <c r="G15">
        <v>1</v>
      </c>
      <c r="H15">
        <v>1</v>
      </c>
      <c r="I15">
        <v>1</v>
      </c>
      <c r="J15">
        <v>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120</v>
      </c>
      <c r="AA15">
        <v>120</v>
      </c>
      <c r="AB15">
        <v>2</v>
      </c>
      <c r="AC15">
        <v>1</v>
      </c>
      <c r="AD15">
        <v>3.6999999999999998E-2</v>
      </c>
      <c r="AE15">
        <v>500</v>
      </c>
      <c r="AF15">
        <v>3</v>
      </c>
      <c r="AG15">
        <v>7.0000000000000001E-3</v>
      </c>
      <c r="AH15">
        <v>0.02</v>
      </c>
      <c r="AI15">
        <v>932.51499999999999</v>
      </c>
      <c r="AJ15">
        <v>3.3199999332427979</v>
      </c>
      <c r="AK15">
        <v>21.649999618530273</v>
      </c>
      <c r="AL15">
        <v>0.27000001072883606</v>
      </c>
      <c r="AM15">
        <v>19.487100000000002</v>
      </c>
      <c r="AN15">
        <v>176.82</v>
      </c>
      <c r="AO15">
        <v>116.11</v>
      </c>
      <c r="AP15" s="17">
        <f t="shared" ca="1" si="0"/>
        <v>3</v>
      </c>
      <c r="AQ15" s="17">
        <f t="shared" ca="1" si="1"/>
        <v>0.33033124829181248</v>
      </c>
      <c r="AR15">
        <f t="shared" ca="1" si="2"/>
        <v>1</v>
      </c>
      <c r="AS15">
        <f t="shared" ca="1" si="3"/>
        <v>2</v>
      </c>
      <c r="AT15" s="6">
        <v>0.73571428571428577</v>
      </c>
    </row>
    <row r="16" spans="1:46" x14ac:dyDescent="0.25">
      <c r="A16" s="3"/>
      <c r="B16" s="3">
        <v>285</v>
      </c>
      <c r="C16">
        <v>1.43</v>
      </c>
      <c r="D16">
        <v>0.85799999999999998</v>
      </c>
      <c r="E16">
        <v>1</v>
      </c>
      <c r="F16">
        <v>0.4</v>
      </c>
      <c r="G16">
        <v>1.1439999999999999</v>
      </c>
      <c r="H16">
        <v>0.57199999999999995</v>
      </c>
      <c r="I16">
        <v>-5.0000000000000001E-3</v>
      </c>
      <c r="J16">
        <v>1</v>
      </c>
      <c r="K16">
        <v>29.5</v>
      </c>
      <c r="L16">
        <v>29.5</v>
      </c>
      <c r="M16">
        <v>29.5</v>
      </c>
      <c r="N16">
        <v>44.25</v>
      </c>
      <c r="O16">
        <v>44.25</v>
      </c>
      <c r="P16">
        <v>44.25</v>
      </c>
      <c r="Q16">
        <v>44.25</v>
      </c>
      <c r="R16">
        <v>2.6549999999999998</v>
      </c>
      <c r="S16">
        <v>2.6549999999999998</v>
      </c>
      <c r="T16">
        <v>2.6549999999999998</v>
      </c>
      <c r="U16">
        <v>5.31</v>
      </c>
      <c r="V16">
        <v>5.31</v>
      </c>
      <c r="W16">
        <v>1</v>
      </c>
      <c r="X16">
        <v>1</v>
      </c>
      <c r="Y16">
        <v>1</v>
      </c>
      <c r="Z16">
        <v>113.59599877929688</v>
      </c>
      <c r="AA16">
        <v>78.73</v>
      </c>
      <c r="AB16">
        <v>2</v>
      </c>
      <c r="AC16">
        <v>1</v>
      </c>
      <c r="AD16">
        <v>0.105</v>
      </c>
      <c r="AE16">
        <v>500</v>
      </c>
      <c r="AF16">
        <v>3</v>
      </c>
      <c r="AG16">
        <v>4.8000000000000001E-2</v>
      </c>
      <c r="AH16">
        <v>0.02</v>
      </c>
      <c r="AI16">
        <v>0.375</v>
      </c>
      <c r="AJ16">
        <v>1.8999999761581421</v>
      </c>
      <c r="AK16">
        <v>21.649999618530273</v>
      </c>
      <c r="AL16">
        <v>0.33640000224113464</v>
      </c>
      <c r="AM16">
        <v>19.487100000000002</v>
      </c>
      <c r="AN16">
        <v>552</v>
      </c>
      <c r="AO16">
        <v>873</v>
      </c>
      <c r="AP16" s="17">
        <f t="shared" ca="1" si="0"/>
        <v>3</v>
      </c>
      <c r="AQ16" s="17">
        <f t="shared" ca="1" si="1"/>
        <v>0.89513057022043274</v>
      </c>
      <c r="AR16">
        <f t="shared" ca="1" si="2"/>
        <v>1</v>
      </c>
      <c r="AS16">
        <f t="shared" ca="1" si="3"/>
        <v>3</v>
      </c>
      <c r="AT16" s="6">
        <v>0.68209498276522407</v>
      </c>
    </row>
    <row r="17" spans="1:46" x14ac:dyDescent="0.25">
      <c r="A17" s="3"/>
      <c r="B17" s="3">
        <v>288</v>
      </c>
      <c r="C17">
        <v>1.32</v>
      </c>
      <c r="D17">
        <v>1.056</v>
      </c>
      <c r="E17">
        <v>1</v>
      </c>
      <c r="F17">
        <v>1</v>
      </c>
      <c r="G17">
        <v>1.056</v>
      </c>
      <c r="H17">
        <v>1.056</v>
      </c>
      <c r="I17">
        <v>1</v>
      </c>
      <c r="J17">
        <v>1</v>
      </c>
      <c r="K17">
        <v>28.32</v>
      </c>
      <c r="L17">
        <v>28.32</v>
      </c>
      <c r="M17">
        <v>28.32</v>
      </c>
      <c r="N17">
        <v>33.979999999999997</v>
      </c>
      <c r="O17">
        <v>33.979999999999997</v>
      </c>
      <c r="P17">
        <v>33.979999999999997</v>
      </c>
      <c r="Q17">
        <v>8.85</v>
      </c>
      <c r="R17">
        <v>8.85</v>
      </c>
      <c r="S17">
        <v>8.85</v>
      </c>
      <c r="T17">
        <v>13.27</v>
      </c>
      <c r="U17">
        <v>13.27</v>
      </c>
      <c r="V17">
        <v>13.27</v>
      </c>
      <c r="W17">
        <v>1</v>
      </c>
      <c r="X17">
        <v>1</v>
      </c>
      <c r="Y17">
        <v>1</v>
      </c>
      <c r="Z17">
        <v>121.37</v>
      </c>
      <c r="AA17">
        <v>86.14</v>
      </c>
      <c r="AB17">
        <v>2</v>
      </c>
      <c r="AC17">
        <v>1</v>
      </c>
      <c r="AD17">
        <v>1.77</v>
      </c>
      <c r="AE17">
        <v>500</v>
      </c>
      <c r="AF17">
        <v>3</v>
      </c>
      <c r="AG17">
        <v>80</v>
      </c>
      <c r="AH17">
        <v>1.9949999999999999E-2</v>
      </c>
      <c r="AI17">
        <v>799.029</v>
      </c>
      <c r="AJ17">
        <v>2.9200000762939453</v>
      </c>
      <c r="AK17">
        <v>21.649999618530273</v>
      </c>
      <c r="AL17">
        <v>0.14159999787807465</v>
      </c>
      <c r="AM17">
        <v>19.487100000000002</v>
      </c>
      <c r="AN17">
        <v>266.68</v>
      </c>
      <c r="AO17">
        <v>502.98</v>
      </c>
      <c r="AP17" s="17">
        <f t="shared" ca="1" si="0"/>
        <v>3</v>
      </c>
      <c r="AQ17" s="17">
        <f t="shared" ca="1" si="1"/>
        <v>0.74092141599555783</v>
      </c>
      <c r="AR17">
        <f t="shared" ca="1" si="2"/>
        <v>2</v>
      </c>
      <c r="AS17">
        <f t="shared" ca="1" si="3"/>
        <v>4</v>
      </c>
      <c r="AT17" s="6">
        <v>0.68209498276522407</v>
      </c>
    </row>
    <row r="18" spans="1:46" x14ac:dyDescent="0.25">
      <c r="A18" s="3"/>
      <c r="B18" s="3">
        <v>462</v>
      </c>
      <c r="C18">
        <v>2.0247999999999999</v>
      </c>
      <c r="D18">
        <v>1.0296000000000001</v>
      </c>
      <c r="E18">
        <v>1</v>
      </c>
      <c r="F18">
        <v>0.4</v>
      </c>
      <c r="G18">
        <v>1.0092000000000001</v>
      </c>
      <c r="H18">
        <v>0.80320000000000014</v>
      </c>
      <c r="I18">
        <v>1</v>
      </c>
      <c r="J18">
        <v>1</v>
      </c>
      <c r="K18">
        <v>35.4</v>
      </c>
      <c r="L18">
        <v>17.7</v>
      </c>
      <c r="M18">
        <v>17.7</v>
      </c>
      <c r="N18">
        <v>53.1</v>
      </c>
      <c r="O18">
        <v>26.55</v>
      </c>
      <c r="P18">
        <v>26.55</v>
      </c>
      <c r="W18">
        <v>1</v>
      </c>
      <c r="X18">
        <v>1</v>
      </c>
      <c r="Y18">
        <v>1</v>
      </c>
      <c r="Z18">
        <v>113.59599877929688</v>
      </c>
      <c r="AA18">
        <v>78.73</v>
      </c>
      <c r="AB18">
        <v>2</v>
      </c>
      <c r="AC18">
        <v>1</v>
      </c>
      <c r="AD18">
        <v>0.105</v>
      </c>
      <c r="AE18">
        <v>500</v>
      </c>
      <c r="AF18">
        <v>3</v>
      </c>
      <c r="AG18">
        <v>4.8000000000000001E-2</v>
      </c>
      <c r="AH18">
        <v>1.9949999999999999E-2</v>
      </c>
      <c r="AI18">
        <v>839.14</v>
      </c>
      <c r="AJ18">
        <v>2.9200000762939453</v>
      </c>
      <c r="AK18">
        <v>21.649999618530273</v>
      </c>
      <c r="AL18">
        <v>0.33640000224113464</v>
      </c>
      <c r="AM18">
        <v>19.487100000000002</v>
      </c>
      <c r="AN18">
        <v>176.82</v>
      </c>
      <c r="AO18">
        <v>116.11</v>
      </c>
      <c r="AP18" s="17">
        <f t="shared" ca="1" si="0"/>
        <v>3</v>
      </c>
      <c r="AQ18" s="17">
        <f t="shared" ca="1" si="1"/>
        <v>0.6159556246029092</v>
      </c>
      <c r="AR18">
        <f t="shared" ca="1" si="2"/>
        <v>1</v>
      </c>
      <c r="AS18">
        <f t="shared" ca="1" si="3"/>
        <v>5</v>
      </c>
      <c r="AT18" s="6">
        <v>0.68209498276522407</v>
      </c>
    </row>
    <row r="19" spans="1:46" x14ac:dyDescent="0.25">
      <c r="A19" s="3"/>
      <c r="B19" s="3">
        <v>1063</v>
      </c>
      <c r="C19">
        <v>1.2</v>
      </c>
      <c r="D19">
        <v>0.72</v>
      </c>
      <c r="E19">
        <v>1</v>
      </c>
      <c r="F19">
        <v>0.95</v>
      </c>
      <c r="G19">
        <v>0.96</v>
      </c>
      <c r="H19">
        <v>0.48</v>
      </c>
      <c r="I19">
        <v>0.8</v>
      </c>
      <c r="J19">
        <v>0</v>
      </c>
      <c r="K19">
        <v>23.6</v>
      </c>
      <c r="L19">
        <v>14.75</v>
      </c>
      <c r="M19">
        <v>29.5</v>
      </c>
      <c r="N19">
        <v>35.4</v>
      </c>
      <c r="O19">
        <v>22.125</v>
      </c>
      <c r="P19">
        <v>44.25</v>
      </c>
      <c r="Q19">
        <v>23.6</v>
      </c>
      <c r="R19">
        <v>14.75</v>
      </c>
      <c r="S19">
        <v>29.5</v>
      </c>
      <c r="T19">
        <v>35.4</v>
      </c>
      <c r="U19">
        <v>22.125</v>
      </c>
      <c r="V19">
        <v>44.25</v>
      </c>
      <c r="W19">
        <v>1</v>
      </c>
      <c r="X19">
        <v>1</v>
      </c>
      <c r="Y19">
        <v>1</v>
      </c>
      <c r="Z19">
        <v>117.65</v>
      </c>
      <c r="AA19">
        <v>71.61</v>
      </c>
      <c r="AB19">
        <v>2</v>
      </c>
      <c r="AC19">
        <v>1</v>
      </c>
      <c r="AD19">
        <v>186.51</v>
      </c>
      <c r="AE19">
        <v>500</v>
      </c>
      <c r="AF19">
        <v>3</v>
      </c>
      <c r="AG19">
        <v>498.13900000000001</v>
      </c>
      <c r="AH19">
        <v>0.02</v>
      </c>
      <c r="AI19">
        <v>989.08699999999999</v>
      </c>
      <c r="AJ19">
        <v>2.9200000762939453</v>
      </c>
      <c r="AK19">
        <v>21.649999618530273</v>
      </c>
      <c r="AL19">
        <v>0.34799998998641968</v>
      </c>
      <c r="AM19">
        <v>19.487100000000002</v>
      </c>
      <c r="AN19">
        <v>135.650746</v>
      </c>
      <c r="AO19">
        <v>280.37558739999997</v>
      </c>
      <c r="AP19" s="17">
        <f t="shared" ca="1" si="0"/>
        <v>1</v>
      </c>
      <c r="AQ19" s="17">
        <f t="shared" ca="1" si="1"/>
        <v>0.97471544905298135</v>
      </c>
      <c r="AR19">
        <f t="shared" ca="1" si="2"/>
        <v>2</v>
      </c>
      <c r="AS19">
        <f t="shared" ca="1" si="3"/>
        <v>3</v>
      </c>
      <c r="AT19" s="6">
        <v>0.68209498276522407</v>
      </c>
    </row>
    <row r="20" spans="1:46" x14ac:dyDescent="0.25">
      <c r="A20" s="3"/>
      <c r="B20" s="3">
        <v>1064</v>
      </c>
      <c r="C20">
        <v>1.2</v>
      </c>
      <c r="D20">
        <v>0.84</v>
      </c>
      <c r="E20">
        <v>1</v>
      </c>
      <c r="F20">
        <v>0.05</v>
      </c>
      <c r="G20">
        <v>0.96</v>
      </c>
      <c r="H20">
        <v>1.1399999999999999</v>
      </c>
      <c r="I20">
        <v>1</v>
      </c>
      <c r="J20">
        <v>1</v>
      </c>
      <c r="K20">
        <v>35.4</v>
      </c>
      <c r="L20">
        <v>28.32</v>
      </c>
      <c r="M20">
        <v>17.7</v>
      </c>
      <c r="N20">
        <v>53.1</v>
      </c>
      <c r="O20">
        <v>42.48</v>
      </c>
      <c r="P20">
        <v>26.55</v>
      </c>
      <c r="Q20">
        <v>3.18</v>
      </c>
      <c r="R20">
        <v>2.54</v>
      </c>
      <c r="S20">
        <v>1.59</v>
      </c>
      <c r="T20">
        <v>6.37</v>
      </c>
      <c r="U20">
        <v>5.0975999999999999</v>
      </c>
      <c r="V20">
        <v>3.1859999999999999</v>
      </c>
      <c r="W20">
        <v>1</v>
      </c>
      <c r="X20">
        <v>1</v>
      </c>
      <c r="Y20">
        <v>1</v>
      </c>
      <c r="Z20">
        <v>77.56</v>
      </c>
      <c r="AA20">
        <v>58.17</v>
      </c>
      <c r="AB20">
        <v>2</v>
      </c>
      <c r="AC20">
        <v>1</v>
      </c>
      <c r="AD20">
        <v>0.93</v>
      </c>
      <c r="AE20">
        <v>500</v>
      </c>
      <c r="AF20">
        <v>3</v>
      </c>
      <c r="AG20">
        <v>120.2</v>
      </c>
      <c r="AH20">
        <v>205.84410000000003</v>
      </c>
      <c r="AI20">
        <v>1000</v>
      </c>
      <c r="AJ20">
        <v>2.0829</v>
      </c>
      <c r="AK20">
        <v>21.649999618530273</v>
      </c>
      <c r="AL20">
        <v>0.1106</v>
      </c>
      <c r="AM20">
        <v>19.487100000000002</v>
      </c>
      <c r="AN20">
        <v>120.8405226</v>
      </c>
      <c r="AO20">
        <v>86</v>
      </c>
      <c r="AP20" s="17">
        <f t="shared" ca="1" si="0"/>
        <v>3</v>
      </c>
      <c r="AQ20" s="17">
        <f t="shared" ca="1" si="1"/>
        <v>0.22877106183404916</v>
      </c>
      <c r="AR20">
        <f t="shared" ca="1" si="2"/>
        <v>2</v>
      </c>
      <c r="AS20">
        <f t="shared" ca="1" si="3"/>
        <v>1</v>
      </c>
      <c r="AT20" s="6">
        <v>0.68209498276522407</v>
      </c>
    </row>
    <row r="21" spans="1:46" x14ac:dyDescent="0.25">
      <c r="A21" s="3"/>
      <c r="B21" s="3">
        <v>1065</v>
      </c>
      <c r="C21">
        <v>1.22</v>
      </c>
      <c r="D21">
        <v>1.22</v>
      </c>
      <c r="E21">
        <v>1</v>
      </c>
      <c r="F21">
        <v>1</v>
      </c>
      <c r="G21">
        <v>2.4799999999999999E-2</v>
      </c>
      <c r="H21">
        <v>2.4799999999999999E-2</v>
      </c>
      <c r="I21">
        <v>1</v>
      </c>
      <c r="J21">
        <v>1</v>
      </c>
      <c r="K21">
        <v>2.0472000000000001</v>
      </c>
      <c r="W21">
        <v>1</v>
      </c>
      <c r="X21">
        <v>1</v>
      </c>
      <c r="Y21">
        <v>1</v>
      </c>
      <c r="Z21">
        <v>124.96</v>
      </c>
      <c r="AA21">
        <v>87.14</v>
      </c>
      <c r="AB21">
        <v>2</v>
      </c>
      <c r="AC21">
        <v>1</v>
      </c>
      <c r="AD21">
        <v>1.77</v>
      </c>
      <c r="AE21">
        <v>500</v>
      </c>
      <c r="AF21">
        <v>3</v>
      </c>
      <c r="AG21">
        <v>70.620999999999995</v>
      </c>
      <c r="AH21">
        <v>7.3440000000000003</v>
      </c>
      <c r="AI21">
        <v>742.79</v>
      </c>
      <c r="AJ21">
        <v>5.9945499897003174</v>
      </c>
      <c r="AK21">
        <v>21.649999618530273</v>
      </c>
      <c r="AL21">
        <v>0.23809999972581863</v>
      </c>
      <c r="AM21">
        <v>19.487100000000002</v>
      </c>
      <c r="AN21">
        <v>310.73</v>
      </c>
      <c r="AO21">
        <v>6.22</v>
      </c>
      <c r="AP21" s="17">
        <f t="shared" ca="1" si="0"/>
        <v>2</v>
      </c>
      <c r="AQ21" s="17">
        <f t="shared" ca="1" si="1"/>
        <v>0.92133935963526126</v>
      </c>
      <c r="AR21">
        <f t="shared" ca="1" si="2"/>
        <v>2</v>
      </c>
      <c r="AS21">
        <f t="shared" ca="1" si="3"/>
        <v>5</v>
      </c>
      <c r="AT21" s="6">
        <v>0.68209498276522407</v>
      </c>
    </row>
    <row r="22" spans="1:46" x14ac:dyDescent="0.25">
      <c r="A22" s="3"/>
      <c r="B22" s="3">
        <v>1069</v>
      </c>
      <c r="C22">
        <v>7.2700000000000001E-2</v>
      </c>
      <c r="D22">
        <v>7.2700000000000001E-2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0.58189999999999997</v>
      </c>
      <c r="W22">
        <v>1</v>
      </c>
      <c r="X22">
        <v>1</v>
      </c>
      <c r="Y22">
        <v>1</v>
      </c>
      <c r="Z22">
        <v>154.69999999999999</v>
      </c>
      <c r="AA22">
        <v>154.69999999999999</v>
      </c>
      <c r="AB22">
        <v>2</v>
      </c>
      <c r="AC22">
        <v>1</v>
      </c>
      <c r="AD22">
        <v>1.77</v>
      </c>
      <c r="AE22">
        <v>500</v>
      </c>
      <c r="AF22">
        <v>3</v>
      </c>
      <c r="AG22">
        <v>298.3</v>
      </c>
      <c r="AH22">
        <v>1.03</v>
      </c>
      <c r="AI22">
        <v>1000</v>
      </c>
      <c r="AJ22">
        <v>8.6</v>
      </c>
      <c r="AK22">
        <v>21.649999618530273</v>
      </c>
      <c r="AL22">
        <v>0.14159999787807465</v>
      </c>
      <c r="AM22">
        <v>19.487100000000002</v>
      </c>
      <c r="AN22">
        <v>178.14949999999999</v>
      </c>
      <c r="AO22">
        <v>320</v>
      </c>
      <c r="AP22" s="17">
        <f t="shared" ca="1" si="0"/>
        <v>3</v>
      </c>
      <c r="AQ22" s="17">
        <f t="shared" ca="1" si="1"/>
        <v>0.72806555363097281</v>
      </c>
      <c r="AR22">
        <f t="shared" ca="1" si="2"/>
        <v>2</v>
      </c>
      <c r="AS22">
        <f t="shared" ca="1" si="3"/>
        <v>5</v>
      </c>
      <c r="AT22" s="6">
        <v>0.68209498276522407</v>
      </c>
    </row>
    <row r="23" spans="1:46" x14ac:dyDescent="0.25">
      <c r="B23" s="3">
        <v>220</v>
      </c>
      <c r="C23">
        <v>0.58109999999999995</v>
      </c>
      <c r="D23">
        <v>0.58109999999999995</v>
      </c>
      <c r="E23">
        <v>0.44</v>
      </c>
      <c r="F23">
        <v>1</v>
      </c>
      <c r="G23">
        <v>4.9000000000000002E-2</v>
      </c>
      <c r="H23">
        <v>0.4</v>
      </c>
      <c r="I23">
        <v>-3.0000000000000001E-3</v>
      </c>
      <c r="J23">
        <v>1</v>
      </c>
      <c r="K23">
        <v>4.2161759999999999</v>
      </c>
      <c r="L23">
        <v>4.2161759999999999</v>
      </c>
      <c r="M23">
        <v>4.2161759999999999</v>
      </c>
      <c r="N23">
        <v>4.2161759999999999</v>
      </c>
      <c r="O23">
        <v>4.2161759999999999</v>
      </c>
      <c r="P23">
        <v>4.2161759999999999</v>
      </c>
      <c r="Q23">
        <v>4.2161759999999999</v>
      </c>
      <c r="R23">
        <v>4.2161759999999999</v>
      </c>
      <c r="S23">
        <v>4.2161759999999999</v>
      </c>
      <c r="T23">
        <v>4.2161759999999999</v>
      </c>
      <c r="U23">
        <v>4.2161759999999999</v>
      </c>
      <c r="V23">
        <v>4.2161759999999999</v>
      </c>
      <c r="W23">
        <v>1</v>
      </c>
      <c r="X23">
        <v>1</v>
      </c>
      <c r="Y23">
        <v>1</v>
      </c>
      <c r="Z23">
        <v>380.47000122070301</v>
      </c>
      <c r="AA23">
        <v>380.47000122070301</v>
      </c>
      <c r="AB23">
        <v>2</v>
      </c>
      <c r="AC23">
        <v>1</v>
      </c>
      <c r="AD23">
        <v>3.6999999999999998E-2</v>
      </c>
      <c r="AE23">
        <v>500</v>
      </c>
      <c r="AF23">
        <v>15</v>
      </c>
      <c r="AG23">
        <v>114.27</v>
      </c>
      <c r="AH23">
        <v>0.02</v>
      </c>
      <c r="AI23">
        <v>1000</v>
      </c>
      <c r="AJ23">
        <v>4.1199998855590803</v>
      </c>
      <c r="AK23">
        <v>21.649999618530273</v>
      </c>
      <c r="AL23">
        <v>0.14159999787807465</v>
      </c>
      <c r="AM23">
        <v>19.487100000000002</v>
      </c>
      <c r="AN23">
        <v>178.14949999999999</v>
      </c>
      <c r="AO23">
        <v>320</v>
      </c>
      <c r="AP23" s="17">
        <f t="shared" ca="1" si="0"/>
        <v>1</v>
      </c>
      <c r="AQ23" s="17">
        <f t="shared" ca="1" si="1"/>
        <v>0.77642015303999412</v>
      </c>
      <c r="AR23">
        <f t="shared" ca="1" si="2"/>
        <v>2</v>
      </c>
      <c r="AS23">
        <f t="shared" ca="1" si="3"/>
        <v>1</v>
      </c>
      <c r="AT23" s="6">
        <v>0.7660031847133757</v>
      </c>
    </row>
    <row r="24" spans="1:46" x14ac:dyDescent="0.25">
      <c r="B24" s="3">
        <v>297</v>
      </c>
      <c r="C24">
        <v>1.6863999999999999</v>
      </c>
      <c r="D24">
        <v>1.4159999999999999</v>
      </c>
      <c r="E24">
        <v>5.0000000000000001E-3</v>
      </c>
      <c r="F24">
        <v>1</v>
      </c>
      <c r="G24">
        <v>1.3499000000000001</v>
      </c>
      <c r="H24">
        <v>1.3499000000000001</v>
      </c>
      <c r="I24">
        <v>1</v>
      </c>
      <c r="J24">
        <v>1</v>
      </c>
      <c r="K24">
        <v>34.81</v>
      </c>
      <c r="L24">
        <v>27.847999999999999</v>
      </c>
      <c r="M24">
        <v>17.405000000000001</v>
      </c>
      <c r="N24">
        <v>52.215000000000003</v>
      </c>
      <c r="O24">
        <v>41.771999999999998</v>
      </c>
      <c r="P24">
        <v>26.107500000000002</v>
      </c>
      <c r="Q24">
        <v>8.7025000000000006</v>
      </c>
      <c r="R24">
        <v>6.9619999999999997</v>
      </c>
      <c r="S24">
        <v>4.3513000000000002</v>
      </c>
      <c r="T24">
        <v>13.053800000000001</v>
      </c>
      <c r="U24">
        <v>10.443</v>
      </c>
      <c r="V24">
        <v>6.5259</v>
      </c>
      <c r="W24">
        <v>0.5</v>
      </c>
      <c r="X24">
        <v>1</v>
      </c>
      <c r="Y24">
        <v>1</v>
      </c>
      <c r="Z24">
        <v>152.39999389648438</v>
      </c>
      <c r="AA24">
        <v>78.73</v>
      </c>
      <c r="AB24">
        <v>2</v>
      </c>
      <c r="AC24">
        <v>1</v>
      </c>
      <c r="AD24">
        <v>3.6999999999999998E-2</v>
      </c>
      <c r="AE24">
        <v>500</v>
      </c>
      <c r="AF24">
        <v>15</v>
      </c>
      <c r="AG24">
        <v>4.8000000000000001E-2</v>
      </c>
      <c r="AH24">
        <v>0.02</v>
      </c>
      <c r="AI24">
        <v>-103.92</v>
      </c>
      <c r="AJ24">
        <v>2.9200000762939453</v>
      </c>
      <c r="AK24">
        <v>24.484500885009766</v>
      </c>
      <c r="AL24">
        <v>0.30039998888969421</v>
      </c>
      <c r="AM24">
        <v>23.212699890136719</v>
      </c>
      <c r="AN24">
        <v>50.96</v>
      </c>
      <c r="AO24">
        <v>229.86</v>
      </c>
      <c r="AP24" s="17">
        <f t="shared" ca="1" si="0"/>
        <v>3</v>
      </c>
      <c r="AQ24" s="17">
        <f t="shared" ca="1" si="1"/>
        <v>6.4720832443090792E-2</v>
      </c>
      <c r="AR24">
        <f t="shared" ca="1" si="2"/>
        <v>2</v>
      </c>
      <c r="AS24">
        <f t="shared" ca="1" si="3"/>
        <v>1</v>
      </c>
      <c r="AT24" s="6">
        <v>0.68209498276522407</v>
      </c>
    </row>
    <row r="25" spans="1:46" x14ac:dyDescent="0.25">
      <c r="B25" s="3">
        <v>61</v>
      </c>
      <c r="C25">
        <v>1.43</v>
      </c>
      <c r="D25">
        <v>0.85799999999999998</v>
      </c>
      <c r="E25">
        <v>5.0000000000000001E-3</v>
      </c>
      <c r="F25">
        <v>0.4</v>
      </c>
      <c r="G25">
        <v>1.1399999999999999</v>
      </c>
      <c r="H25">
        <v>0.56999999999999995</v>
      </c>
      <c r="I25">
        <v>-5.0000000000000001E-3</v>
      </c>
      <c r="J25">
        <v>0.4</v>
      </c>
      <c r="K25">
        <v>29.5</v>
      </c>
      <c r="L25">
        <v>29.5</v>
      </c>
      <c r="M25">
        <v>29.5</v>
      </c>
      <c r="N25">
        <v>44.25</v>
      </c>
      <c r="O25">
        <v>44.25</v>
      </c>
      <c r="P25">
        <v>44.25</v>
      </c>
      <c r="Q25">
        <v>2.66</v>
      </c>
      <c r="R25">
        <v>2.66</v>
      </c>
      <c r="S25">
        <v>2.66</v>
      </c>
      <c r="T25">
        <v>5.31</v>
      </c>
      <c r="U25">
        <v>5.31</v>
      </c>
      <c r="V25">
        <v>5.31</v>
      </c>
      <c r="W25">
        <v>0.5</v>
      </c>
      <c r="X25">
        <v>0.60000002384185791</v>
      </c>
      <c r="Y25">
        <v>0.40000000596046448</v>
      </c>
      <c r="Z25">
        <v>99</v>
      </c>
      <c r="AA25">
        <v>99</v>
      </c>
      <c r="AB25">
        <v>2</v>
      </c>
      <c r="AC25">
        <v>1</v>
      </c>
      <c r="AD25">
        <v>0.105</v>
      </c>
      <c r="AE25">
        <v>500</v>
      </c>
      <c r="AF25">
        <v>15</v>
      </c>
      <c r="AG25">
        <v>4.8000000000000001E-2</v>
      </c>
      <c r="AH25">
        <v>0.02</v>
      </c>
      <c r="AI25">
        <v>408</v>
      </c>
      <c r="AJ25">
        <v>0.68959999084472656</v>
      </c>
      <c r="AK25">
        <v>12.680600166320801</v>
      </c>
      <c r="AL25">
        <v>0.17779999971389771</v>
      </c>
      <c r="AM25">
        <v>8.4538002014160156</v>
      </c>
      <c r="AN25">
        <v>357.1930383714286</v>
      </c>
      <c r="AO25">
        <v>168.27</v>
      </c>
      <c r="AP25" s="17">
        <f t="shared" ca="1" si="0"/>
        <v>1</v>
      </c>
      <c r="AQ25" s="17">
        <f t="shared" ca="1" si="1"/>
        <v>0.3785604669901802</v>
      </c>
      <c r="AR25">
        <f t="shared" ca="1" si="2"/>
        <v>1</v>
      </c>
      <c r="AS25">
        <f t="shared" ca="1" si="3"/>
        <v>4</v>
      </c>
      <c r="AT25" s="6">
        <v>0.5877227423739052</v>
      </c>
    </row>
    <row r="26" spans="1:46" x14ac:dyDescent="0.25">
      <c r="B26" s="3">
        <v>275</v>
      </c>
      <c r="C26">
        <v>0.25159999999999999</v>
      </c>
      <c r="D26">
        <v>0.25159999999999999</v>
      </c>
      <c r="E26">
        <v>0.1</v>
      </c>
      <c r="F26">
        <v>1</v>
      </c>
      <c r="G26">
        <v>1.6199999999999999E-2</v>
      </c>
      <c r="H26">
        <v>1</v>
      </c>
      <c r="I26">
        <v>1</v>
      </c>
      <c r="J26">
        <v>1</v>
      </c>
      <c r="K26">
        <v>11</v>
      </c>
      <c r="L26">
        <v>11</v>
      </c>
      <c r="M26">
        <v>11</v>
      </c>
      <c r="N26">
        <v>15</v>
      </c>
      <c r="O26">
        <v>15</v>
      </c>
      <c r="P26">
        <v>15</v>
      </c>
      <c r="Q26">
        <v>11</v>
      </c>
      <c r="R26">
        <v>11</v>
      </c>
      <c r="S26">
        <v>11</v>
      </c>
      <c r="T26">
        <v>15</v>
      </c>
      <c r="U26">
        <v>15</v>
      </c>
      <c r="V26">
        <v>15</v>
      </c>
      <c r="W26">
        <v>0.5</v>
      </c>
      <c r="X26">
        <v>0.60000002384185791</v>
      </c>
      <c r="Y26">
        <v>0.40000000596046448</v>
      </c>
      <c r="Z26">
        <v>380.47000122070301</v>
      </c>
      <c r="AA26">
        <v>380.47000122070313</v>
      </c>
      <c r="AB26">
        <v>2</v>
      </c>
      <c r="AC26">
        <v>1</v>
      </c>
      <c r="AD26">
        <v>3.6999999999999998E-2</v>
      </c>
      <c r="AE26">
        <v>500</v>
      </c>
      <c r="AF26">
        <v>15</v>
      </c>
      <c r="AG26">
        <v>114.27</v>
      </c>
      <c r="AH26">
        <v>0.02</v>
      </c>
      <c r="AI26">
        <v>932.51499999999999</v>
      </c>
      <c r="AJ26">
        <v>4.1199998855590803</v>
      </c>
      <c r="AK26">
        <v>12.680600166320801</v>
      </c>
      <c r="AL26">
        <v>0.34799998998641968</v>
      </c>
      <c r="AM26">
        <v>8.4538002014160156</v>
      </c>
      <c r="AN26">
        <v>357.1930383714286</v>
      </c>
      <c r="AO26">
        <v>168.27</v>
      </c>
      <c r="AP26" s="17">
        <f t="shared" ca="1" si="0"/>
        <v>1</v>
      </c>
      <c r="AQ26" s="17">
        <f t="shared" ca="1" si="1"/>
        <v>0.78129823914143015</v>
      </c>
      <c r="AR26">
        <f t="shared" ca="1" si="2"/>
        <v>2</v>
      </c>
      <c r="AS26">
        <f t="shared" ca="1" si="3"/>
        <v>3</v>
      </c>
      <c r="AT26" s="6">
        <v>0.93023255813953487</v>
      </c>
    </row>
    <row r="27" spans="1:46" x14ac:dyDescent="0.25">
      <c r="B27" s="3">
        <v>272</v>
      </c>
      <c r="C27">
        <v>0.1706</v>
      </c>
      <c r="D27">
        <v>0.1706</v>
      </c>
      <c r="E27">
        <v>0.05</v>
      </c>
      <c r="F27">
        <v>1</v>
      </c>
      <c r="G27">
        <v>1</v>
      </c>
      <c r="H27">
        <v>1</v>
      </c>
      <c r="I27">
        <v>1</v>
      </c>
      <c r="J27">
        <v>1</v>
      </c>
      <c r="K27">
        <v>7</v>
      </c>
      <c r="L27">
        <v>7</v>
      </c>
      <c r="M27">
        <v>7</v>
      </c>
      <c r="N27">
        <v>12</v>
      </c>
      <c r="O27">
        <v>12</v>
      </c>
      <c r="P27">
        <v>12</v>
      </c>
      <c r="Q27">
        <v>7</v>
      </c>
      <c r="R27">
        <v>7</v>
      </c>
      <c r="S27">
        <v>7</v>
      </c>
      <c r="T27">
        <v>12</v>
      </c>
      <c r="U27">
        <v>12</v>
      </c>
      <c r="V27">
        <v>12</v>
      </c>
      <c r="W27">
        <v>0.5</v>
      </c>
      <c r="X27">
        <v>0.60000002384185791</v>
      </c>
      <c r="Y27">
        <v>0.40000000596046448</v>
      </c>
      <c r="Z27">
        <v>120</v>
      </c>
      <c r="AA27">
        <v>120</v>
      </c>
      <c r="AB27">
        <v>2</v>
      </c>
      <c r="AC27">
        <v>1</v>
      </c>
      <c r="AD27">
        <v>5.26</v>
      </c>
      <c r="AE27">
        <v>500</v>
      </c>
      <c r="AF27">
        <v>15</v>
      </c>
      <c r="AG27">
        <v>7.0000000000000001E-3</v>
      </c>
      <c r="AH27">
        <v>0.02</v>
      </c>
      <c r="AI27">
        <v>1008.51</v>
      </c>
      <c r="AJ27">
        <v>3.8299999237060547</v>
      </c>
      <c r="AK27">
        <v>12.680600166320801</v>
      </c>
      <c r="AL27">
        <v>0.37200000882148743</v>
      </c>
      <c r="AM27">
        <v>8.4538002014160156</v>
      </c>
      <c r="AN27">
        <v>357.1930383714286</v>
      </c>
      <c r="AO27">
        <v>168.27</v>
      </c>
      <c r="AP27" s="17">
        <f t="shared" ca="1" si="0"/>
        <v>2</v>
      </c>
      <c r="AQ27" s="17">
        <f t="shared" ca="1" si="1"/>
        <v>0.46389497948184955</v>
      </c>
      <c r="AR27">
        <f t="shared" ca="1" si="2"/>
        <v>1</v>
      </c>
      <c r="AS27">
        <f t="shared" ca="1" si="3"/>
        <v>2</v>
      </c>
      <c r="AT27" s="6">
        <v>0.93023255813953487</v>
      </c>
    </row>
    <row r="29" spans="1:46" x14ac:dyDescent="0.25">
      <c r="A29" s="3"/>
    </row>
    <row r="31" spans="1:46" x14ac:dyDescent="0.25">
      <c r="AE31">
        <f>AD19*AE19*AF19</f>
        <v>279765</v>
      </c>
    </row>
  </sheetData>
  <autoFilter ref="B1:AT27" xr:uid="{EB18936D-162B-494E-B66F-315E7E7AE87A}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EE17-14E7-471C-A33A-D08DFF6626A1}">
  <dimension ref="B2:BW44"/>
  <sheetViews>
    <sheetView topLeftCell="A6" zoomScale="70" zoomScaleNormal="70" workbookViewId="0">
      <selection activeCell="B3" sqref="B3:B42"/>
    </sheetView>
  </sheetViews>
  <sheetFormatPr baseColWidth="10" defaultColWidth="11.42578125" defaultRowHeight="15" x14ac:dyDescent="0.25"/>
  <cols>
    <col min="1" max="2" width="11.42578125" style="9"/>
    <col min="3" max="3" width="9.85546875" style="9" customWidth="1"/>
    <col min="4" max="16384" width="11.42578125" style="9"/>
  </cols>
  <sheetData>
    <row r="2" spans="2:75" x14ac:dyDescent="0.25">
      <c r="C2" s="9" t="s">
        <v>34</v>
      </c>
      <c r="D2" s="9" t="s">
        <v>35</v>
      </c>
      <c r="E2" s="9" t="s">
        <v>11</v>
      </c>
      <c r="F2" s="9" t="s">
        <v>38</v>
      </c>
      <c r="G2" s="9" t="s">
        <v>39</v>
      </c>
      <c r="H2" s="11" t="s">
        <v>3</v>
      </c>
      <c r="I2" s="9" t="s">
        <v>6</v>
      </c>
      <c r="J2" s="9" t="s">
        <v>7</v>
      </c>
      <c r="K2" s="9" t="s">
        <v>108</v>
      </c>
      <c r="L2" s="9" t="s">
        <v>4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 t="s">
        <v>27</v>
      </c>
      <c r="T2" s="9" t="s">
        <v>26</v>
      </c>
      <c r="U2" s="9" t="s">
        <v>12</v>
      </c>
      <c r="V2" s="9" t="s">
        <v>18</v>
      </c>
      <c r="W2" s="9" t="s">
        <v>16</v>
      </c>
      <c r="X2" s="9" t="s">
        <v>14</v>
      </c>
      <c r="Y2" s="9" t="s">
        <v>13</v>
      </c>
      <c r="Z2" s="9" t="s">
        <v>19</v>
      </c>
      <c r="AA2" s="9" t="s">
        <v>15</v>
      </c>
      <c r="AB2" s="9" t="s">
        <v>17</v>
      </c>
      <c r="AC2" s="9" t="s">
        <v>105</v>
      </c>
      <c r="AD2" s="9" t="s">
        <v>107</v>
      </c>
      <c r="AE2" s="9" t="s">
        <v>106</v>
      </c>
      <c r="AF2" s="9" t="s">
        <v>10</v>
      </c>
      <c r="AG2" s="9" t="s">
        <v>8</v>
      </c>
      <c r="AH2" s="9" t="s">
        <v>9</v>
      </c>
      <c r="AI2" s="9" t="s">
        <v>33</v>
      </c>
      <c r="AJ2" s="9" t="s">
        <v>36</v>
      </c>
      <c r="AK2" s="9" t="s">
        <v>5</v>
      </c>
      <c r="AL2" s="9" t="s">
        <v>28</v>
      </c>
      <c r="AM2" s="9" t="s">
        <v>29</v>
      </c>
      <c r="AN2" s="9" t="s">
        <v>30</v>
      </c>
      <c r="AO2" s="9" t="s">
        <v>31</v>
      </c>
      <c r="AP2" s="9" t="s">
        <v>32</v>
      </c>
    </row>
    <row r="3" spans="2:75" x14ac:dyDescent="0.25">
      <c r="B3" s="9" t="s">
        <v>34</v>
      </c>
      <c r="C3" s="9">
        <v>0</v>
      </c>
      <c r="D3" s="10">
        <f>'[3]Sheet 1'!Q13+21112.0714285714</f>
        <v>106839.14285714284</v>
      </c>
      <c r="E3" s="10">
        <f>'[3]Sheet 1'!Q13+16376.7142857143</f>
        <v>102103.78571428574</v>
      </c>
      <c r="F3" s="10">
        <f>'[3]Sheet 1'!Q13+31033.0714285714</f>
        <v>116760.14285714284</v>
      </c>
      <c r="G3" s="10">
        <f>'[3]Sheet 1'!Q13+64769.6428571429</f>
        <v>150496.71428571432</v>
      </c>
      <c r="H3" s="10">
        <f>'[3]Sheet 1'!Q13+13097.7857142857</f>
        <v>98824.85714285713</v>
      </c>
      <c r="I3" s="10">
        <f>'[3]Sheet 1'!Q13+4847.78571428571</f>
        <v>90574.857142857145</v>
      </c>
      <c r="J3" s="10">
        <f>'[3]Sheet 1'!Q13+34494.8571428571</f>
        <v>120221.92857142854</v>
      </c>
      <c r="K3" s="10">
        <f>'[3]Sheet 1'!Q13+490.454545454545</f>
        <v>86217.525974025979</v>
      </c>
      <c r="L3" s="10">
        <f>'[3]Sheet 1'!Q13+20973.2142857143</f>
        <v>106700.28571428574</v>
      </c>
      <c r="M3" s="10">
        <f>'[3]Sheet 1'!Q13+21140.3846153846</f>
        <v>106867.45604395603</v>
      </c>
      <c r="N3" s="10">
        <f>'[3]Sheet 1'!Q13+18109</f>
        <v>103836.07142857143</v>
      </c>
      <c r="O3" s="10">
        <f>'[3]Sheet 1'!Q13+3187.38461538462</f>
        <v>88914.456043956059</v>
      </c>
      <c r="P3" s="10">
        <f>'[3]Sheet 1'!Q13+23812.3846153846</f>
        <v>109539.45604395603</v>
      </c>
      <c r="Q3" s="10">
        <f>'[3]Sheet 1'!Q13+47611.7692307692</f>
        <v>133338.84065934064</v>
      </c>
      <c r="R3" s="10">
        <f>'[3]Sheet 1'!Q13+37304.2307692308</f>
        <v>123031.30219780223</v>
      </c>
      <c r="S3" s="10">
        <f>'[3]Sheet 1'!Q13+64363.3076923077</f>
        <v>150090.37912087914</v>
      </c>
      <c r="T3" s="10">
        <f>'[3]Sheet 1'!Q13+23629.7692307692</f>
        <v>109356.84065934064</v>
      </c>
      <c r="U3" s="10">
        <f>'[3]Sheet 1'!Q13+1180.92307692308</f>
        <v>86907.994505494513</v>
      </c>
      <c r="V3" s="10">
        <f>'[3]Sheet 1'!Q13+58352.6923076923</f>
        <v>144079.76373626373</v>
      </c>
      <c r="W3" s="10">
        <f>'[3]Sheet 1'!Q13+37197.3076923077</f>
        <v>122924.37912087914</v>
      </c>
      <c r="X3" s="10">
        <f>'[3]Sheet 1'!Q13+21637.1538461538</f>
        <v>107364.22527472524</v>
      </c>
      <c r="Y3" s="10">
        <f>'[3]Sheet 1'!Q13+6315.69230769231</f>
        <v>92042.763736263747</v>
      </c>
      <c r="Z3" s="10">
        <f>'[3]Sheet 1'!Q13+7478.07692307692</f>
        <v>93205.148351648357</v>
      </c>
      <c r="AA3" s="10">
        <f>'[3]Sheet 1'!Q13+5082.69230769231</f>
        <v>90809.763736263747</v>
      </c>
      <c r="AB3" s="10">
        <f>'[3]Sheet 1'!Q13+4161.76923076923</f>
        <v>89888.840659340669</v>
      </c>
      <c r="AC3" s="10">
        <f>'[3]Sheet 1'!Q13+59377</f>
        <v>145104.07142857142</v>
      </c>
      <c r="AD3" s="10">
        <f>'[3]Sheet 1'!Q13+32488.5</f>
        <v>118215.57142857143</v>
      </c>
      <c r="AE3" s="10">
        <f>'[3]Sheet 1'!Q13+7648.3</f>
        <v>93375.371428571438</v>
      </c>
      <c r="AF3" s="10">
        <f>'[3]Sheet 1'!Q13+2537.46153846154</f>
        <v>88264.532967032981</v>
      </c>
      <c r="AG3" s="10">
        <f>'[3]Sheet 1'!Q13+382.384615384615</f>
        <v>86109.456043956045</v>
      </c>
      <c r="AH3" s="10">
        <f>'[3]Sheet 1'!Q13+64059.7692307692</f>
        <v>149786.84065934064</v>
      </c>
      <c r="AI3" s="10">
        <f>'[3]Sheet 1'!Q13+296670.307692308</f>
        <v>382397.3791208794</v>
      </c>
      <c r="AJ3" s="10">
        <f>'[3]Sheet 1'!Q13+22988.6153846154</f>
        <v>108715.68681318684</v>
      </c>
      <c r="AK3" s="10">
        <f>'[3]Sheet 1'!Q13+3612.84615384615</f>
        <v>89339.917582417591</v>
      </c>
      <c r="AL3" s="10">
        <f>'[3]Sheet 1'!Q13+10031.8461538462</f>
        <v>95758.917582417635</v>
      </c>
      <c r="AM3" s="10">
        <f>'[3]Sheet 1'!Q13+0</f>
        <v>85727.071428571435</v>
      </c>
      <c r="AN3" s="10">
        <f>'[3]Sheet 1'!Q13+3070.38461538462</f>
        <v>88797.456043956059</v>
      </c>
      <c r="AO3" s="10">
        <f>'[3]Sheet 1'!Q13+9616.76923076923</f>
        <v>95343.840659340669</v>
      </c>
      <c r="AP3" s="10">
        <f>'[3]Sheet 1'!Q13+21975.6923076923</f>
        <v>107702.76373626373</v>
      </c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>
        <v>124779.76923076923</v>
      </c>
      <c r="BO3" s="10">
        <v>9851.3076923076915</v>
      </c>
      <c r="BP3" s="10"/>
      <c r="BQ3" s="10"/>
      <c r="BR3" s="10"/>
      <c r="BS3" s="10">
        <v>5704.1538461538457</v>
      </c>
      <c r="BT3" s="10">
        <v>129</v>
      </c>
      <c r="BU3" s="10">
        <v>2809.9230769230771</v>
      </c>
      <c r="BV3" s="10">
        <v>7786.1538461538457</v>
      </c>
      <c r="BW3" s="10">
        <v>11870.23076923077</v>
      </c>
    </row>
    <row r="4" spans="2:75" x14ac:dyDescent="0.25">
      <c r="B4" s="9" t="s">
        <v>35</v>
      </c>
      <c r="C4" s="10">
        <f>'[3]Sheet 1'!Q14+'[3]Sheet 2'!R83</f>
        <v>98900.071428571435</v>
      </c>
      <c r="D4" s="9">
        <v>0</v>
      </c>
      <c r="E4" s="10">
        <f>'[3]Sheet 1'!Q14+16376.7142857143</f>
        <v>22903.714285714301</v>
      </c>
      <c r="F4" s="10">
        <f>'[3]Sheet 1'!Q14+31033.0714285714</f>
        <v>37560.071428571398</v>
      </c>
      <c r="G4" s="10">
        <f>'[3]Sheet 1'!Q14+64769.6428571429</f>
        <v>71296.642857142899</v>
      </c>
      <c r="H4" s="10">
        <f>'[3]Sheet 1'!Q14+13097.7857142857</f>
        <v>19624.785714285699</v>
      </c>
      <c r="I4" s="10">
        <f>'[3]Sheet 1'!Q14+4847.78571428571</f>
        <v>11374.78571428571</v>
      </c>
      <c r="J4" s="10">
        <f>'[3]Sheet 1'!Q14+34494.8571428571</f>
        <v>41021.857142857101</v>
      </c>
      <c r="K4" s="10">
        <f>'[3]Sheet 1'!Q14+490.454545454545</f>
        <v>7017.454545454545</v>
      </c>
      <c r="L4" s="10">
        <f>'[3]Sheet 1'!Q14+20973.2142857143</f>
        <v>27500.214285714301</v>
      </c>
      <c r="M4" s="10">
        <f>'[3]Sheet 1'!Q14+21140.3846153846</f>
        <v>27667.384615384599</v>
      </c>
      <c r="N4" s="10">
        <f>'[3]Sheet 1'!Q14+18109</f>
        <v>24636</v>
      </c>
      <c r="O4" s="10">
        <f>'[3]Sheet 1'!Q14+3187.38461538462</f>
        <v>9714.3846153846207</v>
      </c>
      <c r="P4" s="10">
        <f>'[3]Sheet 1'!Q14+23812.3846153846</f>
        <v>30339.384615384599</v>
      </c>
      <c r="Q4" s="10">
        <f>'[3]Sheet 1'!Q14+47611.7692307692</f>
        <v>54138.769230769198</v>
      </c>
      <c r="R4" s="10">
        <f>'[3]Sheet 1'!Q14+37304.2307692308</f>
        <v>43831.230769230802</v>
      </c>
      <c r="S4" s="10">
        <f>'[3]Sheet 1'!Q14+64363.3076923077</f>
        <v>70890.307692307702</v>
      </c>
      <c r="T4" s="10">
        <f>'[3]Sheet 1'!Q14+23629.7692307692</f>
        <v>30156.769230769201</v>
      </c>
      <c r="U4" s="10">
        <f>'[3]Sheet 1'!Q14+1180.92307692308</f>
        <v>7707.9230769230799</v>
      </c>
      <c r="V4" s="10">
        <f>'[3]Sheet 1'!Q14+58352.6923076923</f>
        <v>64879.692307692298</v>
      </c>
      <c r="W4" s="10">
        <f>'[3]Sheet 1'!Q14+37197.3076923077</f>
        <v>43724.307692307702</v>
      </c>
      <c r="X4" s="10">
        <f>'[3]Sheet 1'!Q14+21637.1538461538</f>
        <v>28164.1538461538</v>
      </c>
      <c r="Y4" s="10">
        <f>'[3]Sheet 1'!Q14+6315.69230769231</f>
        <v>12842.69230769231</v>
      </c>
      <c r="Z4" s="10">
        <f>'[3]Sheet 1'!Q14+7478.07692307692</f>
        <v>14005.07692307692</v>
      </c>
      <c r="AA4" s="10">
        <f>'[3]Sheet 1'!Q14+5082.69230769231</f>
        <v>11609.69230769231</v>
      </c>
      <c r="AB4" s="10">
        <f>'[3]Sheet 1'!Q14+4161.76923076923</f>
        <v>10688.76923076923</v>
      </c>
      <c r="AC4" s="10">
        <f>'[3]Sheet 1'!Q14+59377</f>
        <v>65904</v>
      </c>
      <c r="AD4" s="10">
        <f>'[3]Sheet 1'!Q14+32488.5</f>
        <v>39015.5</v>
      </c>
      <c r="AE4" s="10">
        <f>'[3]Sheet 1'!Q14+7648.3</f>
        <v>14175.3</v>
      </c>
      <c r="AF4" s="10">
        <f>'[3]Sheet 1'!Q14+2537.46153846154</f>
        <v>9064.461538461539</v>
      </c>
      <c r="AG4" s="10">
        <f>'[3]Sheet 1'!Q14+382.384615384615</f>
        <v>6909.3846153846152</v>
      </c>
      <c r="AH4" s="10">
        <f>'[3]Sheet 1'!Q14+64059.7692307692</f>
        <v>70586.76923076919</v>
      </c>
      <c r="AI4" s="10">
        <f>'[3]Sheet 1'!Q14+296670.307692308</f>
        <v>303197.30769230798</v>
      </c>
      <c r="AJ4" s="10">
        <f>'[3]Sheet 1'!Q14+22988.6153846154</f>
        <v>29515.615384615401</v>
      </c>
      <c r="AK4" s="10">
        <f>'[3]Sheet 1'!Q14+3612.84615384615</f>
        <v>10139.846153846151</v>
      </c>
      <c r="AL4" s="10">
        <f>'[3]Sheet 1'!Q14+10031.8461538462</f>
        <v>16558.8461538462</v>
      </c>
      <c r="AM4" s="10">
        <f>'[3]Sheet 1'!Q14+0</f>
        <v>6527</v>
      </c>
      <c r="AN4" s="10">
        <f>'[3]Sheet 1'!Q14+3070.38461538462</f>
        <v>9597.3846153846207</v>
      </c>
      <c r="AO4" s="10">
        <f>'[3]Sheet 1'!Q14+9616.76923076923</f>
        <v>16143.76923076923</v>
      </c>
      <c r="AP4" s="10">
        <f>'[3]Sheet 1'!Q14+21975.6923076923</f>
        <v>28502.692307692301</v>
      </c>
    </row>
    <row r="5" spans="2:75" x14ac:dyDescent="0.25">
      <c r="B5" s="9" t="s">
        <v>11</v>
      </c>
      <c r="C5" s="10">
        <f>'[3]Sheet 1'!Q15+'[3]Sheet 2'!R83</f>
        <v>107457.64285714287</v>
      </c>
      <c r="D5" s="10">
        <f>'[3]Sheet 1'!Q15+'[3]Sheet 2'!R84</f>
        <v>36196.642857142855</v>
      </c>
      <c r="E5" s="9">
        <v>0</v>
      </c>
      <c r="F5" s="10">
        <f>'[3]Sheet 1'!Q15+31033.0714285714</f>
        <v>46117.642857142826</v>
      </c>
      <c r="G5" s="10">
        <f>'[3]Sheet 1'!Q15+64769.6428571429</f>
        <v>79854.214285714334</v>
      </c>
      <c r="H5" s="10">
        <f>'[3]Sheet 1'!Q15+13097.7857142857</f>
        <v>28182.35714285713</v>
      </c>
      <c r="I5" s="10">
        <f>'[3]Sheet 1'!Q15+4847.78571428571</f>
        <v>19932.357142857138</v>
      </c>
      <c r="J5" s="10">
        <f>'[3]Sheet 1'!Q15+34494.8571428571</f>
        <v>49579.428571428529</v>
      </c>
      <c r="K5" s="10">
        <f>'[3]Sheet 1'!Q15+490.454545454545</f>
        <v>15575.025974025973</v>
      </c>
      <c r="L5" s="10">
        <f>'[3]Sheet 1'!Q15+20973.2142857143</f>
        <v>36057.785714285732</v>
      </c>
      <c r="M5" s="10">
        <f>'[3]Sheet 1'!Q15+21140.3846153846</f>
        <v>36224.95604395603</v>
      </c>
      <c r="N5" s="10">
        <f>'[3]Sheet 1'!Q15+18109</f>
        <v>33193.571428571428</v>
      </c>
      <c r="O5" s="10">
        <f>'[3]Sheet 1'!Q15+3187.38461538462</f>
        <v>18271.956043956048</v>
      </c>
      <c r="P5" s="10">
        <f>'[3]Sheet 1'!Q15+23812.3846153846</f>
        <v>38896.95604395603</v>
      </c>
      <c r="Q5" s="10">
        <f>'[3]Sheet 1'!Q15+47611.7692307692</f>
        <v>62696.340659340625</v>
      </c>
      <c r="R5" s="10">
        <f>'[3]Sheet 1'!Q15+37304.2307692308</f>
        <v>52388.80219780223</v>
      </c>
      <c r="S5" s="10">
        <f>'[3]Sheet 1'!Q15+64363.3076923077</f>
        <v>79447.879120879137</v>
      </c>
      <c r="T5" s="10">
        <f>'[3]Sheet 1'!Q15+23629.7692307692</f>
        <v>38714.340659340633</v>
      </c>
      <c r="U5" s="10">
        <f>'[3]Sheet 1'!Q15+1180.92307692308</f>
        <v>16265.494505494509</v>
      </c>
      <c r="V5" s="10">
        <f>'[3]Sheet 1'!Q15+58352.6923076923</f>
        <v>73437.263736263732</v>
      </c>
      <c r="W5" s="10">
        <f>'[3]Sheet 1'!Q15+37197.3076923077</f>
        <v>52281.87912087913</v>
      </c>
      <c r="X5" s="10">
        <f>'[3]Sheet 1'!Q15+21637.1538461538</f>
        <v>36721.725274725228</v>
      </c>
      <c r="Y5" s="10">
        <f>'[3]Sheet 1'!Q15+6315.69230769231</f>
        <v>21400.26373626374</v>
      </c>
      <c r="Z5" s="10">
        <f>'[3]Sheet 1'!Q15+7478.07692307692</f>
        <v>22562.648351648349</v>
      </c>
      <c r="AA5" s="10">
        <f>'[3]Sheet 1'!Q15+5082.69230769231</f>
        <v>20167.26373626374</v>
      </c>
      <c r="AB5" s="10">
        <f>'[3]Sheet 1'!Q15+4161.76923076923</f>
        <v>19246.340659340658</v>
      </c>
      <c r="AC5" s="10">
        <f>'[3]Sheet 1'!Q15+59377</f>
        <v>74461.571428571435</v>
      </c>
      <c r="AD5" s="10">
        <f>'[3]Sheet 1'!Q15+32488.5</f>
        <v>47573.071428571428</v>
      </c>
      <c r="AE5" s="10">
        <f>'[3]Sheet 1'!Q15+7648.3</f>
        <v>22732.87142857143</v>
      </c>
      <c r="AF5" s="10">
        <f>'[3]Sheet 1'!Q15+2537.46153846154</f>
        <v>17622.03296703297</v>
      </c>
      <c r="AG5" s="10">
        <f>'[3]Sheet 1'!Q15+382.384615384615</f>
        <v>15466.956043956045</v>
      </c>
      <c r="AH5" s="10">
        <f>'[3]Sheet 1'!Q15+64059.7692307692</f>
        <v>79144.340659340625</v>
      </c>
      <c r="AI5" s="10">
        <f>'[3]Sheet 1'!Q15+296670.307692308</f>
        <v>311754.8791208794</v>
      </c>
      <c r="AJ5" s="10">
        <f>'[3]Sheet 1'!Q15+22988.6153846154</f>
        <v>38073.186813186832</v>
      </c>
      <c r="AK5" s="10">
        <f>'[3]Sheet 1'!Q15+3612.84615384615</f>
        <v>18697.41758241758</v>
      </c>
      <c r="AL5" s="10">
        <f>'[3]Sheet 1'!Q15+10031.8461538462</f>
        <v>25116.417582417627</v>
      </c>
      <c r="AM5" s="10">
        <f>'[3]Sheet 1'!Q15+0</f>
        <v>15084.571428571429</v>
      </c>
      <c r="AN5" s="10">
        <f>'[3]Sheet 1'!Q15+3070.38461538462</f>
        <v>18154.956043956048</v>
      </c>
      <c r="AO5" s="10">
        <f>'[3]Sheet 1'!Q15+9616.76923076923</f>
        <v>24701.340659340662</v>
      </c>
      <c r="AP5" s="10">
        <f>'[3]Sheet 1'!Q15+21975.6923076923</f>
        <v>37060.263736263732</v>
      </c>
    </row>
    <row r="6" spans="2:75" x14ac:dyDescent="0.25">
      <c r="B6" s="9" t="s">
        <v>38</v>
      </c>
      <c r="C6" s="10">
        <f>'[3]Sheet 1'!Q18+92373.0714285714</f>
        <v>122097.21428571426</v>
      </c>
      <c r="D6" s="10">
        <f>'[3]Sheet 1'!Q18+21112.0714285714</f>
        <v>50836.214285714261</v>
      </c>
      <c r="E6" s="10">
        <f>'[3]Sheet 1'!Q18+16376.7142857143</f>
        <v>46100.857142857159</v>
      </c>
      <c r="F6" s="9">
        <v>0</v>
      </c>
      <c r="G6" s="10">
        <f>'[3]Sheet 1'!Q18+64769.6428571429</f>
        <v>94493.785714285754</v>
      </c>
      <c r="H6" s="10">
        <f>'[3]Sheet 1'!Q18+13097.7857142857</f>
        <v>42821.928571428558</v>
      </c>
      <c r="I6" s="10">
        <f>'[3]Sheet 1'!Q18+4847.78571428571</f>
        <v>34571.928571428565</v>
      </c>
      <c r="J6" s="10">
        <v>0</v>
      </c>
      <c r="K6" s="10">
        <f>'[3]Sheet 1'!Q18+490.454545454545</f>
        <v>30214.597402597403</v>
      </c>
      <c r="L6" s="10">
        <f>'[3]Sheet 1'!Q18+20973.2142857143</f>
        <v>50697.357142857159</v>
      </c>
      <c r="M6" s="10">
        <f>'[3]Sheet 1'!Q18+21140.3846153846</f>
        <v>50864.527472527458</v>
      </c>
      <c r="N6" s="10">
        <f>'[3]Sheet 1'!Q18+18109</f>
        <v>47833.142857142855</v>
      </c>
      <c r="O6" s="10">
        <f>'[3]Sheet 1'!Q18+3187.38461538462</f>
        <v>32911.527472527479</v>
      </c>
      <c r="P6" s="10">
        <f>'[3]Sheet 1'!Q18+23812.3846153846</f>
        <v>53536.527472527458</v>
      </c>
      <c r="Q6" s="10">
        <f>'[3]Sheet 1'!Q18+47611.7692307692</f>
        <v>77335.91208791206</v>
      </c>
      <c r="R6" s="10">
        <f>'[3]Sheet 1'!Q18+37304.2307692308</f>
        <v>67028.373626373665</v>
      </c>
      <c r="S6" s="10">
        <f>'[3]Sheet 1'!Q18+64363.3076923077</f>
        <v>94087.450549450557</v>
      </c>
      <c r="T6" s="10">
        <f>'[3]Sheet 1'!Q18+23629.7692307692</f>
        <v>53353.91208791206</v>
      </c>
      <c r="U6" s="10">
        <f>'[3]Sheet 1'!Q18+1180.92307692308</f>
        <v>30905.06593406594</v>
      </c>
      <c r="V6" s="10">
        <f>'[3]Sheet 1'!Q18+58352.6923076923</f>
        <v>88076.835164835153</v>
      </c>
      <c r="W6" s="10">
        <f>'[3]Sheet 1'!Q18+37197.3076923077</f>
        <v>66921.450549450557</v>
      </c>
      <c r="X6" s="10">
        <f>'[3]Sheet 1'!Q18+21637.1538461538</f>
        <v>51361.296703296655</v>
      </c>
      <c r="Y6" s="10">
        <f>'[3]Sheet 1'!Q18+6315.69230769231</f>
        <v>36039.835164835167</v>
      </c>
      <c r="Z6" s="10">
        <f>'[3]Sheet 1'!Q18+7478.07692307692</f>
        <v>37202.219780219777</v>
      </c>
      <c r="AA6" s="10">
        <f>'[3]Sheet 1'!Q18+5082.69230769231</f>
        <v>34806.835164835167</v>
      </c>
      <c r="AB6" s="10">
        <f>'[3]Sheet 1'!Q18+4161.76923076923</f>
        <v>33885.912087912089</v>
      </c>
      <c r="AC6" s="10">
        <f>'[3]Sheet 1'!Q18+59377</f>
        <v>89101.142857142855</v>
      </c>
      <c r="AD6" s="10">
        <f>'[3]Sheet 1'!Q18+32488.5</f>
        <v>62212.642857142855</v>
      </c>
      <c r="AE6" s="10">
        <f>'[3]Sheet 1'!Q18+7648.3</f>
        <v>37372.442857142858</v>
      </c>
      <c r="AF6" s="10">
        <v>1</v>
      </c>
      <c r="AG6" s="10">
        <f>'[3]Sheet 1'!Q18+382.384615384615</f>
        <v>30106.527472527472</v>
      </c>
      <c r="AH6" s="10">
        <f>'[3]Sheet 1'!Q18+64059.7692307692</f>
        <v>93783.91208791206</v>
      </c>
      <c r="AI6" s="10">
        <f>'[3]Sheet 1'!Q18+296670.307692308</f>
        <v>326394.45054945082</v>
      </c>
      <c r="AJ6" s="10">
        <f>'[3]Sheet 1'!Q18+22988.6153846154</f>
        <v>52712.75824175826</v>
      </c>
      <c r="AK6" s="10">
        <f>'[3]Sheet 1'!Q18+3612.84615384615</f>
        <v>33336.989010989011</v>
      </c>
      <c r="AL6" s="10">
        <f>'[3]Sheet 1'!Q18+10031.8461538462</f>
        <v>39755.989010989055</v>
      </c>
      <c r="AM6" s="10">
        <f>'[3]Sheet 1'!Q18+0</f>
        <v>29724.142857142859</v>
      </c>
      <c r="AN6" s="10">
        <f>'[3]Sheet 1'!Q18+3070.38461538462</f>
        <v>32794.527472527479</v>
      </c>
      <c r="AO6" s="10">
        <f>'[3]Sheet 1'!Q18+9616.76923076923</f>
        <v>39340.912087912089</v>
      </c>
      <c r="AP6" s="10">
        <f>'[3]Sheet 1'!Q18+21975.6923076923</f>
        <v>51699.83516483516</v>
      </c>
    </row>
    <row r="7" spans="2:75" x14ac:dyDescent="0.25">
      <c r="B7" s="9" t="s">
        <v>39</v>
      </c>
      <c r="C7" s="10">
        <f>'[3]Sheet 1'!Q20+92373.0714285714</f>
        <v>139023.14285714284</v>
      </c>
      <c r="D7" s="10">
        <f>'[3]Sheet 1'!Q20+21112.0714285714</f>
        <v>67762.142857142826</v>
      </c>
      <c r="E7" s="10">
        <f>'[3]Sheet 1'!Q20+16376.7142857143</f>
        <v>63026.785714285725</v>
      </c>
      <c r="F7" s="10">
        <f>'[3]Sheet 1'!Q20+31033.0714285714</f>
        <v>77683.142857142826</v>
      </c>
      <c r="G7" s="9">
        <v>0</v>
      </c>
      <c r="H7" s="10">
        <f>'[3]Sheet 1'!Q20+13097.7857142857</f>
        <v>59747.85714285713</v>
      </c>
      <c r="I7" s="10">
        <f>'[3]Sheet 1'!Q20+4847.78571428571</f>
        <v>51497.857142857138</v>
      </c>
      <c r="J7" s="10">
        <f>'[3]Sheet 1'!Q20+34494.8571428571</f>
        <v>81144.928571428522</v>
      </c>
      <c r="K7" s="10">
        <f>'[3]Sheet 1'!Q20+490.454545454545</f>
        <v>47140.525974025972</v>
      </c>
      <c r="L7" s="10">
        <f>'[3]Sheet 1'!Q20+20973.2142857143</f>
        <v>67623.285714285725</v>
      </c>
      <c r="M7" s="10">
        <f>'[3]Sheet 1'!Q20+21140.3846153846</f>
        <v>67790.45604395603</v>
      </c>
      <c r="N7" s="10">
        <f>'[3]Sheet 1'!Q20+18109</f>
        <v>64759.071428571428</v>
      </c>
      <c r="O7" s="10">
        <f>'[3]Sheet 1'!Q20+3187.38461538462</f>
        <v>49837.456043956045</v>
      </c>
      <c r="P7" s="10">
        <f>'[3]Sheet 1'!Q20+23812.3846153846</f>
        <v>70462.45604395603</v>
      </c>
      <c r="Q7" s="10">
        <f>'[3]Sheet 1'!Q20+47611.7692307692</f>
        <v>94261.840659340625</v>
      </c>
      <c r="R7" s="10">
        <f>'[3]Sheet 1'!Q20+37304.2307692308</f>
        <v>83954.30219780223</v>
      </c>
      <c r="S7" s="10">
        <f>'[3]Sheet 1'!Q20+64363.3076923077</f>
        <v>111013.37912087914</v>
      </c>
      <c r="T7" s="10">
        <f>'[3]Sheet 1'!Q20+23629.7692307692</f>
        <v>70279.840659340625</v>
      </c>
      <c r="U7" s="10">
        <f>'[3]Sheet 1'!Q20+1180.92307692308</f>
        <v>47830.994505494506</v>
      </c>
      <c r="V7" s="10">
        <f>'[3]Sheet 1'!Q20+58352.6923076923</f>
        <v>105002.76373626373</v>
      </c>
      <c r="W7" s="10">
        <f>'[3]Sheet 1'!Q20+37197.3076923077</f>
        <v>83847.379120879137</v>
      </c>
      <c r="X7" s="10">
        <f>'[3]Sheet 1'!Q20+21637.1538461538</f>
        <v>68287.225274725235</v>
      </c>
      <c r="Y7" s="10">
        <f>'[3]Sheet 1'!Q20+6315.69230769231</f>
        <v>52965.76373626374</v>
      </c>
      <c r="Z7" s="10">
        <f>'[3]Sheet 1'!Q20+7478.07692307692</f>
        <v>54128.148351648349</v>
      </c>
      <c r="AA7" s="10">
        <f>'[3]Sheet 1'!Q20+5082.69230769231</f>
        <v>51732.76373626374</v>
      </c>
      <c r="AB7" s="10">
        <f>'[3]Sheet 1'!Q20+4161.76923076923</f>
        <v>50811.840659340654</v>
      </c>
      <c r="AC7" s="10">
        <f>'[3]Sheet 1'!Q20+59377</f>
        <v>106027.07142857142</v>
      </c>
      <c r="AD7" s="10">
        <f>'[3]Sheet 1'!Q20+32488.5</f>
        <v>79138.57142857142</v>
      </c>
      <c r="AE7" s="10">
        <f>'[3]Sheet 1'!Q20+7648.3</f>
        <v>54298.37142857143</v>
      </c>
      <c r="AF7" s="10">
        <f>'[3]Sheet 1'!Q20+2537.46153846154</f>
        <v>49187.532967032967</v>
      </c>
      <c r="AG7" s="10">
        <f>'[3]Sheet 1'!Q20+382.384615384615</f>
        <v>47032.456043956045</v>
      </c>
      <c r="AH7" s="10">
        <f>'[3]Sheet 1'!Q20+64059.7692307692</f>
        <v>110709.84065934063</v>
      </c>
      <c r="AI7" s="10">
        <f>'[3]Sheet 1'!Q20+296670.307692308</f>
        <v>343320.3791208794</v>
      </c>
      <c r="AJ7" s="10">
        <f>'[3]Sheet 1'!Q20+22988.6153846154</f>
        <v>69638.686813186825</v>
      </c>
      <c r="AK7" s="10">
        <f>'[3]Sheet 1'!Q20+3612.84615384615</f>
        <v>50262.917582417576</v>
      </c>
      <c r="AL7" s="10">
        <f>'[3]Sheet 1'!Q20+10031.8461538462</f>
        <v>56681.917582417627</v>
      </c>
      <c r="AM7" s="10">
        <f>'[3]Sheet 1'!Q20+0</f>
        <v>46650.071428571428</v>
      </c>
      <c r="AN7" s="10">
        <f>'[3]Sheet 1'!Q20+3070.38461538462</f>
        <v>49720.456043956045</v>
      </c>
      <c r="AO7" s="10">
        <f>'[3]Sheet 1'!Q20+9616.76923076923</f>
        <v>56266.840659340654</v>
      </c>
      <c r="AP7" s="10">
        <f>'[3]Sheet 1'!Q20+21975.6923076923</f>
        <v>68625.763736263732</v>
      </c>
    </row>
    <row r="8" spans="2:75" s="11" customFormat="1" x14ac:dyDescent="0.25">
      <c r="B8" s="11" t="s">
        <v>3</v>
      </c>
      <c r="C8" s="12">
        <f>'[3]Sheet 1'!Q22+92373.0714285714</f>
        <v>103988.2857142857</v>
      </c>
      <c r="D8" s="12">
        <f>'[3]Sheet 1'!Q22+21112.0714285714</f>
        <v>32727.285714285685</v>
      </c>
      <c r="E8" s="12">
        <f>'[3]Sheet 1'!Q22+16376.7142857143</f>
        <v>27991.928571428587</v>
      </c>
      <c r="F8" s="12">
        <f>'[3]Sheet 1'!Q22+31033.0714285714</f>
        <v>42648.285714285681</v>
      </c>
      <c r="G8" s="12">
        <f>'[3]Sheet 1'!Q22+64769.6428571429</f>
        <v>76384.857142857189</v>
      </c>
      <c r="H8" s="11">
        <v>0</v>
      </c>
      <c r="I8" s="12">
        <f>'[3]Sheet 1'!Q22+4847.78571428571</f>
        <v>16462.999999999996</v>
      </c>
      <c r="J8" s="12">
        <f>'[3]Sheet 1'!Q22+34494.8571428571</f>
        <v>46110.071428571391</v>
      </c>
      <c r="K8" s="12">
        <f>'[3]Sheet 1'!Q22+490.454545454545</f>
        <v>12105.66883116883</v>
      </c>
      <c r="L8" s="12">
        <f>'[3]Sheet 1'!Q22+20973.2142857143</f>
        <v>32588.428571428587</v>
      </c>
      <c r="M8" s="12">
        <f>'[3]Sheet 1'!Q22+21140.3846153846</f>
        <v>32755.598901098885</v>
      </c>
      <c r="N8" s="12">
        <f>'[3]Sheet 1'!Q22+18109</f>
        <v>29724.214285714286</v>
      </c>
      <c r="O8" s="12">
        <f>'[3]Sheet 1'!Q22+3187.38461538462</f>
        <v>14802.598901098907</v>
      </c>
      <c r="P8" s="12">
        <f>'[3]Sheet 1'!Q22+23812.3846153846</f>
        <v>35427.598901098885</v>
      </c>
      <c r="Q8" s="12">
        <f>'[3]Sheet 1'!Q22+47611.7692307692</f>
        <v>59226.98351648348</v>
      </c>
      <c r="R8" s="12">
        <f>'[3]Sheet 1'!Q22+37304.2307692308</f>
        <v>48919.445054945085</v>
      </c>
      <c r="S8" s="12">
        <f>'[3]Sheet 1'!Q22+64363.3076923077</f>
        <v>75978.521978021992</v>
      </c>
      <c r="T8" s="12">
        <f>'[3]Sheet 1'!Q22+23629.7692307692</f>
        <v>35244.983516483488</v>
      </c>
      <c r="U8" s="12">
        <f>'[3]Sheet 1'!Q22+1180.92307692308</f>
        <v>12796.137362637366</v>
      </c>
      <c r="V8" s="12">
        <f>'[3]Sheet 1'!Q22+58352.6923076923</f>
        <v>69967.906593406587</v>
      </c>
      <c r="W8" s="12">
        <f>'[3]Sheet 1'!Q22+37197.3076923077</f>
        <v>48812.521978021992</v>
      </c>
      <c r="X8" s="12">
        <f>'[3]Sheet 1'!Q22+21637.1538461538</f>
        <v>33252.36813186809</v>
      </c>
      <c r="Y8" s="12">
        <f>'[3]Sheet 1'!Q22+6315.69230769231</f>
        <v>17930.906593406595</v>
      </c>
      <c r="Z8" s="12">
        <f>'[3]Sheet 1'!Q22+7478.07692307692</f>
        <v>19093.291208791205</v>
      </c>
      <c r="AA8" s="12">
        <f>'[3]Sheet 1'!Q22+5082.69230769231</f>
        <v>16697.906593406595</v>
      </c>
      <c r="AB8" s="12">
        <f>'[3]Sheet 1'!Q22+4161.76923076923</f>
        <v>15776.983516483517</v>
      </c>
      <c r="AC8" s="12">
        <f>'[3]Sheet 1'!Q22+59377</f>
        <v>70992.21428571429</v>
      </c>
      <c r="AD8" s="12">
        <f>'[3]Sheet 1'!Q22+32488.5</f>
        <v>44103.71428571429</v>
      </c>
      <c r="AE8" s="12">
        <f>'[3]Sheet 1'!Q22+7648.3</f>
        <v>19263.514285714286</v>
      </c>
      <c r="AF8" s="12">
        <f>'[3]Sheet 1'!Q22+2537.46153846154</f>
        <v>14152.675824175825</v>
      </c>
      <c r="AG8" s="12">
        <f>'[3]Sheet 1'!Q22+382.384615384615</f>
        <v>11997.598901098901</v>
      </c>
      <c r="AH8" s="12">
        <f>'[3]Sheet 1'!Q22+64059.7692307692</f>
        <v>75674.98351648348</v>
      </c>
      <c r="AI8" s="12">
        <f>'[3]Sheet 1'!Q22+296670.307692308</f>
        <v>308285.52197802224</v>
      </c>
      <c r="AJ8" s="12">
        <f>'[3]Sheet 1'!Q22+22988.6153846154</f>
        <v>34603.829670329687</v>
      </c>
      <c r="AK8" s="12">
        <f>'[3]Sheet 1'!Q22+3612.84615384615</f>
        <v>15228.060439560437</v>
      </c>
      <c r="AL8" s="12">
        <f>'[3]Sheet 1'!Q22+10031.8461538462</f>
        <v>21647.060439560486</v>
      </c>
      <c r="AM8" s="12">
        <f>'[3]Sheet 1'!Q22+0</f>
        <v>11615.214285714286</v>
      </c>
      <c r="AN8" s="12">
        <f>'[3]Sheet 1'!Q22+3070.38461538462</f>
        <v>14685.598901098907</v>
      </c>
      <c r="AO8" s="12">
        <f>'[3]Sheet 1'!Q22+9616.76923076923</f>
        <v>21231.983516483517</v>
      </c>
      <c r="AP8" s="12">
        <f>'[3]Sheet 1'!Q22+21975.6923076923</f>
        <v>33590.906593406587</v>
      </c>
    </row>
    <row r="9" spans="2:75" x14ac:dyDescent="0.25">
      <c r="B9" s="9" t="s">
        <v>6</v>
      </c>
      <c r="C9" s="10">
        <f>'[3]Sheet 1'!Q23+92373.0714285714</f>
        <v>95283.214285714261</v>
      </c>
      <c r="D9" s="10">
        <f>'[3]Sheet 1'!Q23+21112.0714285714</f>
        <v>24022.214285714257</v>
      </c>
      <c r="E9" s="10">
        <f>'[3]Sheet 1'!Q23+16376.7142857143</f>
        <v>19286.857142857159</v>
      </c>
      <c r="F9" s="10">
        <f>'[3]Sheet 1'!Q23+31033.0714285714</f>
        <v>33943.214285714253</v>
      </c>
      <c r="G9" s="10">
        <f>'[3]Sheet 1'!Q23+64769.6428571429</f>
        <v>67679.785714285754</v>
      </c>
      <c r="H9" s="10">
        <f>'[3]Sheet 1'!Q23+13097.7857142857</f>
        <v>16007.928571428556</v>
      </c>
      <c r="I9" s="9">
        <v>0</v>
      </c>
      <c r="J9" s="10">
        <f>'[3]Sheet 1'!Q23+34494.8571428571</f>
        <v>37404.999999999956</v>
      </c>
      <c r="K9" s="10">
        <f>'[3]Sheet 1'!Q23+490.454545454545</f>
        <v>3400.5974025974024</v>
      </c>
      <c r="L9" s="10">
        <f>'[3]Sheet 1'!Q23+20973.2142857143</f>
        <v>23883.357142857159</v>
      </c>
      <c r="M9" s="10">
        <f>'[3]Sheet 1'!Q23+21140.3846153846</f>
        <v>24050.527472527458</v>
      </c>
      <c r="N9" s="10">
        <f>'[3]Sheet 1'!Q23+18109</f>
        <v>21019.142857142859</v>
      </c>
      <c r="O9" s="10">
        <f>'[3]Sheet 1'!Q23+3187.38461538462</f>
        <v>6097.5274725274776</v>
      </c>
      <c r="P9" s="10">
        <f>'[3]Sheet 1'!Q23+23812.3846153846</f>
        <v>26722.527472527458</v>
      </c>
      <c r="Q9" s="10">
        <f>'[3]Sheet 1'!Q23+47611.7692307692</f>
        <v>50521.912087912053</v>
      </c>
      <c r="R9" s="10">
        <f>'[3]Sheet 1'!Q23+37304.2307692308</f>
        <v>40214.373626373657</v>
      </c>
      <c r="S9" s="10">
        <f>'[3]Sheet 1'!Q23+64363.3076923077</f>
        <v>67273.450549450557</v>
      </c>
      <c r="T9" s="10">
        <f>'[3]Sheet 1'!Q23+23629.7692307692</f>
        <v>26539.91208791206</v>
      </c>
      <c r="U9" s="10">
        <f>'[3]Sheet 1'!Q23+1180.92307692308</f>
        <v>4091.0659340659377</v>
      </c>
      <c r="V9" s="10">
        <f>'[3]Sheet 1'!Q23+58352.6923076923</f>
        <v>61262.835164835153</v>
      </c>
      <c r="W9" s="10">
        <f>'[3]Sheet 1'!Q23+37197.3076923077</f>
        <v>40107.450549450557</v>
      </c>
      <c r="X9" s="10">
        <f>'[3]Sheet 1'!Q23+21637.1538461538</f>
        <v>24547.296703296659</v>
      </c>
      <c r="Y9" s="10">
        <f>'[3]Sheet 1'!Q23+6315.69230769231</f>
        <v>9225.8351648351672</v>
      </c>
      <c r="Z9" s="10">
        <f>'[3]Sheet 1'!Q23+7478.07692307692</f>
        <v>10388.219780219777</v>
      </c>
      <c r="AA9" s="10">
        <f>'[3]Sheet 1'!Q23+5082.69230769231</f>
        <v>7992.8351648351672</v>
      </c>
      <c r="AB9" s="10">
        <f>'[3]Sheet 1'!Q23+4161.76923076923</f>
        <v>7071.9120879120874</v>
      </c>
      <c r="AC9" s="10">
        <f>'[3]Sheet 1'!Q23+59377</f>
        <v>62287.142857142855</v>
      </c>
      <c r="AD9" s="10">
        <f>'[3]Sheet 1'!Q23+32488.5</f>
        <v>35398.642857142855</v>
      </c>
      <c r="AE9" s="10">
        <f>'[3]Sheet 1'!Q23+7648.3</f>
        <v>10558.442857142858</v>
      </c>
      <c r="AF9" s="10">
        <f>'[3]Sheet 1'!Q23+2537.46153846154</f>
        <v>5447.6043956043977</v>
      </c>
      <c r="AG9" s="10">
        <f>'[3]Sheet 1'!Q23+382.384615384615</f>
        <v>3292.5274725274721</v>
      </c>
      <c r="AH9" s="10">
        <f>'[3]Sheet 1'!Q23+64059.7692307692</f>
        <v>66969.91208791206</v>
      </c>
      <c r="AI9" s="10">
        <f>'[3]Sheet 1'!Q23+296670.307692308</f>
        <v>299580.45054945082</v>
      </c>
      <c r="AJ9" s="10">
        <f>'[3]Sheet 1'!Q23+22988.6153846154</f>
        <v>25898.75824175826</v>
      </c>
      <c r="AK9" s="10">
        <f>'[3]Sheet 1'!Q23+3612.84615384615</f>
        <v>6522.9890109890075</v>
      </c>
      <c r="AL9" s="10">
        <f>'[3]Sheet 1'!Q23+10031.8461538462</f>
        <v>12941.989010989057</v>
      </c>
      <c r="AM9" s="10">
        <f>'[3]Sheet 1'!Q23+0</f>
        <v>2910.1428571428573</v>
      </c>
      <c r="AN9" s="10">
        <f>'[3]Sheet 1'!Q23+3070.38461538462</f>
        <v>5980.5274725274776</v>
      </c>
      <c r="AO9" s="10">
        <f>'[3]Sheet 1'!Q23+9616.76923076923</f>
        <v>12526.912087912087</v>
      </c>
      <c r="AP9" s="10">
        <f>'[3]Sheet 1'!Q23+21975.6923076923</f>
        <v>24885.83516483516</v>
      </c>
    </row>
    <row r="10" spans="2:75" x14ac:dyDescent="0.25">
      <c r="B10" s="9" t="s">
        <v>7</v>
      </c>
      <c r="C10" s="10">
        <f>'[3]Sheet 1'!Q24+92373.0714285714</f>
        <v>99439.714285714261</v>
      </c>
      <c r="D10" s="10">
        <f>'[3]Sheet 1'!Q24+21112.0714285714</f>
        <v>28178.714285714253</v>
      </c>
      <c r="E10" s="10">
        <f>'[3]Sheet 1'!Q24+16376.7142857143</f>
        <v>23443.357142857159</v>
      </c>
      <c r="F10" s="10">
        <v>1</v>
      </c>
      <c r="G10" s="10">
        <f>'[3]Sheet 1'!Q24+64769.6428571429</f>
        <v>71836.285714285754</v>
      </c>
      <c r="H10" s="10">
        <f>'[3]Sheet 1'!Q24+13097.7857142857</f>
        <v>20164.428571428558</v>
      </c>
      <c r="I10" s="10">
        <f>'[3]Sheet 1'!Q24+4847.78571428571</f>
        <v>11914.428571428567</v>
      </c>
      <c r="J10" s="9">
        <v>0</v>
      </c>
      <c r="K10" s="10">
        <f>'[3]Sheet 1'!Q24+490.454545454545</f>
        <v>7557.0974025974019</v>
      </c>
      <c r="L10" s="10">
        <f>'[3]Sheet 1'!Q24+20973.2142857143</f>
        <v>28039.857142857159</v>
      </c>
      <c r="M10" s="10">
        <f>'[3]Sheet 1'!Q24+21140.3846153846</f>
        <v>28207.027472527458</v>
      </c>
      <c r="N10" s="10">
        <f>'[3]Sheet 1'!Q24+18109</f>
        <v>25175.642857142855</v>
      </c>
      <c r="O10" s="10">
        <f>'[3]Sheet 1'!Q24+3187.38461538462</f>
        <v>10254.027472527476</v>
      </c>
      <c r="P10" s="10">
        <f>'[3]Sheet 1'!Q24+23812.3846153846</f>
        <v>30879.027472527458</v>
      </c>
      <c r="Q10" s="10">
        <f>'[3]Sheet 1'!Q24+47611.7692307692</f>
        <v>54678.412087912053</v>
      </c>
      <c r="R10" s="10">
        <f>'[3]Sheet 1'!Q24+37304.2307692308</f>
        <v>44370.873626373657</v>
      </c>
      <c r="S10" s="10">
        <f>'[3]Sheet 1'!Q24+64363.3076923077</f>
        <v>71429.950549450557</v>
      </c>
      <c r="T10" s="10">
        <f>'[3]Sheet 1'!Q24+23629.7692307692</f>
        <v>30696.41208791206</v>
      </c>
      <c r="U10" s="10">
        <f>'[3]Sheet 1'!Q24+1180.92307692308</f>
        <v>8247.5659340659367</v>
      </c>
      <c r="V10" s="10">
        <f>'[3]Sheet 1'!Q24+58352.6923076923</f>
        <v>65419.335164835153</v>
      </c>
      <c r="W10" s="10">
        <f>'[3]Sheet 1'!Q24+37197.3076923077</f>
        <v>44263.950549450557</v>
      </c>
      <c r="X10" s="10">
        <f>'[3]Sheet 1'!Q24+21637.1538461538</f>
        <v>28703.796703296655</v>
      </c>
      <c r="Y10" s="10">
        <f>'[3]Sheet 1'!Q24+6315.69230769231</f>
        <v>13382.335164835167</v>
      </c>
      <c r="Z10" s="10">
        <f>'[3]Sheet 1'!Q24+7478.07692307692</f>
        <v>14544.719780219777</v>
      </c>
      <c r="AA10" s="10">
        <f>'[3]Sheet 1'!Q24+5082.69230769231</f>
        <v>12149.335164835167</v>
      </c>
      <c r="AB10" s="10">
        <f>'[3]Sheet 1'!Q24+4161.76923076923</f>
        <v>11228.412087912086</v>
      </c>
      <c r="AC10" s="10">
        <f>'[3]Sheet 1'!Q24+59377</f>
        <v>66443.642857142855</v>
      </c>
      <c r="AD10" s="10">
        <f>'[3]Sheet 1'!Q24+32488.5</f>
        <v>39555.142857142855</v>
      </c>
      <c r="AE10" s="10">
        <f>'[3]Sheet 1'!Q24+7648.3</f>
        <v>14714.942857142858</v>
      </c>
      <c r="AF10" s="10">
        <v>1</v>
      </c>
      <c r="AG10" s="10">
        <f>'[3]Sheet 1'!Q24+382.384615384615</f>
        <v>7449.0274725274721</v>
      </c>
      <c r="AH10" s="10">
        <f>'[3]Sheet 1'!Q24+64059.7692307692</f>
        <v>71126.41208791206</v>
      </c>
      <c r="AI10" s="10">
        <f>'[3]Sheet 1'!Q24+296670.307692308</f>
        <v>303736.95054945082</v>
      </c>
      <c r="AJ10" s="10">
        <f>'[3]Sheet 1'!Q24+22988.6153846154</f>
        <v>30055.25824175826</v>
      </c>
      <c r="AK10" s="10">
        <f>'[3]Sheet 1'!Q24+3612.84615384615</f>
        <v>10679.489010989008</v>
      </c>
      <c r="AL10" s="10">
        <f>'[3]Sheet 1'!Q24+10031.8461538462</f>
        <v>17098.489010989055</v>
      </c>
      <c r="AM10" s="10">
        <f>'[3]Sheet 1'!Q24+0</f>
        <v>7066.6428571428569</v>
      </c>
      <c r="AN10" s="10">
        <f>'[3]Sheet 1'!Q24+3070.38461538462</f>
        <v>10137.027472527476</v>
      </c>
      <c r="AO10" s="10">
        <f>'[3]Sheet 1'!Q24+9616.76923076923</f>
        <v>16683.412087912089</v>
      </c>
      <c r="AP10" s="10">
        <f>'[3]Sheet 1'!Q24+21975.6923076923</f>
        <v>29042.33516483516</v>
      </c>
    </row>
    <row r="11" spans="2:75" x14ac:dyDescent="0.25">
      <c r="B11" s="9" t="s">
        <v>108</v>
      </c>
      <c r="C11" s="10">
        <f>'[3]Sheet 1'!Q25+92373.0714285714</f>
        <v>93397.571428571406</v>
      </c>
      <c r="D11" s="10">
        <f>'[3]Sheet 1'!Q25+21112.0714285714</f>
        <v>22136.571428571398</v>
      </c>
      <c r="E11" s="10">
        <f>'[3]Sheet 1'!Q25+16376.7142857143</f>
        <v>17401.214285714301</v>
      </c>
      <c r="F11" s="10">
        <f>'[3]Sheet 1'!Q25+31033.0714285714</f>
        <v>32057.571428571398</v>
      </c>
      <c r="G11" s="10">
        <f>'[3]Sheet 1'!Q25+64769.6428571429</f>
        <v>65794.142857142899</v>
      </c>
      <c r="H11" s="10">
        <f>'[3]Sheet 1'!Q25+13097.7857142857</f>
        <v>14122.285714285699</v>
      </c>
      <c r="I11" s="10">
        <f>'[3]Sheet 1'!Q25+4847.78571428571</f>
        <v>5872.2857142857101</v>
      </c>
      <c r="J11" s="10">
        <f>'[3]Sheet 1'!Q25+34494.8571428571</f>
        <v>35519.357142857101</v>
      </c>
      <c r="K11" s="9">
        <v>0</v>
      </c>
      <c r="L11" s="10">
        <f>'[3]Sheet 1'!Q25+20973.2142857143</f>
        <v>21997.714285714301</v>
      </c>
      <c r="M11" s="10">
        <f>'[3]Sheet 1'!Q25+21140.3846153846</f>
        <v>22164.884615384599</v>
      </c>
      <c r="N11" s="10">
        <f>'[3]Sheet 1'!Q25+18109</f>
        <v>19133.5</v>
      </c>
      <c r="O11" s="10">
        <f>'[3]Sheet 1'!Q25+3187.38461538462</f>
        <v>4211.8846153846198</v>
      </c>
      <c r="P11" s="10">
        <f>'[3]Sheet 1'!Q25+23812.3846153846</f>
        <v>24836.884615384599</v>
      </c>
      <c r="Q11" s="10">
        <f>'[3]Sheet 1'!Q25+47611.7692307692</f>
        <v>48636.269230769198</v>
      </c>
      <c r="R11" s="10">
        <f>'[3]Sheet 1'!Q25+37304.2307692308</f>
        <v>38328.730769230802</v>
      </c>
      <c r="S11" s="10">
        <f>'[3]Sheet 1'!Q25+64363.3076923077</f>
        <v>65387.807692307702</v>
      </c>
      <c r="T11" s="10">
        <f>'[3]Sheet 1'!Q25+23629.7692307692</f>
        <v>24654.269230769201</v>
      </c>
      <c r="U11" s="10">
        <f>'[3]Sheet 1'!Q25+1180.92307692308</f>
        <v>2205.4230769230799</v>
      </c>
      <c r="V11" s="10">
        <f>'[3]Sheet 1'!Q25+58352.6923076923</f>
        <v>59377.192307692298</v>
      </c>
      <c r="W11" s="10">
        <f>'[3]Sheet 1'!Q25+37197.3076923077</f>
        <v>38221.807692307702</v>
      </c>
      <c r="X11" s="10">
        <f>'[3]Sheet 1'!Q25+21637.1538461538</f>
        <v>22661.6538461538</v>
      </c>
      <c r="Y11" s="10">
        <f>'[3]Sheet 1'!Q25+6315.69230769231</f>
        <v>7340.1923076923104</v>
      </c>
      <c r="Z11" s="10">
        <f>'[3]Sheet 1'!Q25+7478.07692307692</f>
        <v>8502.5769230769201</v>
      </c>
      <c r="AA11" s="10">
        <f>'[3]Sheet 1'!Q25+5082.69230769231</f>
        <v>6107.1923076923104</v>
      </c>
      <c r="AB11" s="10">
        <f>'[3]Sheet 1'!Q25+4161.76923076923</f>
        <v>5186.2692307692296</v>
      </c>
      <c r="AC11" s="10">
        <f>'[3]Sheet 1'!Q25+59377</f>
        <v>60401.5</v>
      </c>
      <c r="AD11" s="10">
        <f>'[3]Sheet 1'!Q25+32488.5</f>
        <v>33513</v>
      </c>
      <c r="AE11" s="10">
        <f>'[3]Sheet 1'!Q25+7648.3</f>
        <v>8672.7999999999993</v>
      </c>
      <c r="AF11" s="10">
        <f>'[3]Sheet 1'!Q25+2537.46153846154</f>
        <v>3561.9615384615399</v>
      </c>
      <c r="AG11" s="10">
        <f>'[3]Sheet 1'!Q25+382.384615384615</f>
        <v>1406.884615384615</v>
      </c>
      <c r="AH11" s="10">
        <f>'[3]Sheet 1'!Q25+64059.7692307692</f>
        <v>65084.269230769198</v>
      </c>
      <c r="AI11" s="10">
        <f>'[3]Sheet 1'!Q25+296670.307692308</f>
        <v>297694.80769230798</v>
      </c>
      <c r="AJ11" s="10">
        <f>'[3]Sheet 1'!Q25+22988.6153846154</f>
        <v>24013.115384615401</v>
      </c>
      <c r="AK11" s="10">
        <f>'[3]Sheet 1'!Q25+3612.84615384615</f>
        <v>4637.3461538461506</v>
      </c>
      <c r="AL11" s="10">
        <f>'[3]Sheet 1'!Q25+10031.8461538462</f>
        <v>11056.3461538462</v>
      </c>
      <c r="AM11" s="10">
        <f>'[3]Sheet 1'!Q25+0</f>
        <v>1024.5</v>
      </c>
      <c r="AN11" s="10">
        <f>'[3]Sheet 1'!Q25+3070.38461538462</f>
        <v>4094.8846153846198</v>
      </c>
      <c r="AO11" s="10">
        <f>'[3]Sheet 1'!Q25+9616.76923076923</f>
        <v>10641.26923076923</v>
      </c>
      <c r="AP11" s="10">
        <f>'[3]Sheet 1'!Q25+21975.6923076923</f>
        <v>23000.192307692301</v>
      </c>
    </row>
    <row r="12" spans="2:75" x14ac:dyDescent="0.25">
      <c r="B12" s="9" t="s">
        <v>4</v>
      </c>
      <c r="C12" s="10">
        <f>'[3]Sheet 1'!Q31+92373.0714285714</f>
        <v>106531.64285714284</v>
      </c>
      <c r="D12" s="10">
        <f>'[3]Sheet 1'!Q31+21112.0714285714</f>
        <v>35270.642857142826</v>
      </c>
      <c r="E12" s="10">
        <f>'[3]Sheet 1'!Q31+16376.7142857143</f>
        <v>30535.285714285732</v>
      </c>
      <c r="F12" s="10">
        <f>'[3]Sheet 1'!Q31+31033.0714285714</f>
        <v>45191.642857142826</v>
      </c>
      <c r="G12" s="10">
        <f>'[3]Sheet 1'!Q31+64769.6428571429</f>
        <v>78928.214285714334</v>
      </c>
      <c r="H12" s="10">
        <f>'[3]Sheet 1'!Q31+13097.7857142857</f>
        <v>27256.35714285713</v>
      </c>
      <c r="I12" s="10">
        <f>'[3]Sheet 1'!Q31+4847.78571428571</f>
        <v>19006.357142857138</v>
      </c>
      <c r="J12" s="10">
        <f>'[3]Sheet 1'!Q31+34494.8571428571</f>
        <v>48653.428571428529</v>
      </c>
      <c r="K12" s="10">
        <f>'[3]Sheet 1'!Q31+490.454545454545</f>
        <v>14649.025974025973</v>
      </c>
      <c r="L12" s="9">
        <v>0</v>
      </c>
      <c r="M12" s="10">
        <f>'[3]Sheet 1'!Q31+21140.3846153846</f>
        <v>35298.95604395603</v>
      </c>
      <c r="N12" s="10">
        <f>'[3]Sheet 1'!Q31+18109</f>
        <v>32267.571428571428</v>
      </c>
      <c r="O12" s="10">
        <f>'[3]Sheet 1'!Q31+3187.38461538462</f>
        <v>17345.956043956048</v>
      </c>
      <c r="P12" s="10">
        <f>'[3]Sheet 1'!Q31+23812.3846153846</f>
        <v>37970.95604395603</v>
      </c>
      <c r="Q12" s="10">
        <f>'[3]Sheet 1'!Q31+47611.7692307692</f>
        <v>61770.340659340625</v>
      </c>
      <c r="R12" s="10">
        <f>'[3]Sheet 1'!Q31+37304.2307692308</f>
        <v>51462.80219780223</v>
      </c>
      <c r="S12" s="10">
        <f>'[3]Sheet 1'!Q31+64363.3076923077</f>
        <v>78521.879120879137</v>
      </c>
      <c r="T12" s="10">
        <f>'[3]Sheet 1'!Q31+23629.7692307692</f>
        <v>37788.340659340633</v>
      </c>
      <c r="U12" s="10">
        <f>'[3]Sheet 1'!Q31+1180.92307692308</f>
        <v>15339.494505494509</v>
      </c>
      <c r="V12" s="10">
        <f>'[3]Sheet 1'!Q31+58352.6923076923</f>
        <v>72511.263736263732</v>
      </c>
      <c r="W12" s="10">
        <f>'[3]Sheet 1'!Q31+37197.3076923077</f>
        <v>51355.87912087913</v>
      </c>
      <c r="X12" s="10">
        <f>'[3]Sheet 1'!Q31+21637.1538461538</f>
        <v>35795.725274725228</v>
      </c>
      <c r="Y12" s="10">
        <f>'[3]Sheet 1'!Q31+6315.69230769231</f>
        <v>20474.26373626374</v>
      </c>
      <c r="Z12" s="10">
        <f>'[3]Sheet 1'!Q31+7478.07692307692</f>
        <v>21636.648351648349</v>
      </c>
      <c r="AA12" s="10">
        <f>'[3]Sheet 1'!Q31+5082.69230769231</f>
        <v>19241.26373626374</v>
      </c>
      <c r="AB12" s="10">
        <f>'[3]Sheet 1'!Q31+4161.76923076923</f>
        <v>18320.340659340658</v>
      </c>
      <c r="AC12" s="10">
        <f>'[3]Sheet 1'!Q31+59377</f>
        <v>73535.571428571435</v>
      </c>
      <c r="AD12" s="10">
        <f>'[3]Sheet 1'!Q31+32488.5</f>
        <v>46647.071428571428</v>
      </c>
      <c r="AE12" s="10">
        <f>'[3]Sheet 1'!Q31+7648.3</f>
        <v>21806.87142857143</v>
      </c>
      <c r="AF12" s="10">
        <f>'[3]Sheet 1'!Q31+2537.46153846154</f>
        <v>16696.03296703297</v>
      </c>
      <c r="AG12" s="10">
        <f>'[3]Sheet 1'!Q31+382.384615384615</f>
        <v>14540.956043956045</v>
      </c>
      <c r="AH12" s="10">
        <f>'[3]Sheet 1'!Q31+64059.7692307692</f>
        <v>78218.340659340625</v>
      </c>
      <c r="AI12" s="10">
        <f>'[3]Sheet 1'!Q31+296670.307692308</f>
        <v>310828.8791208794</v>
      </c>
      <c r="AJ12" s="10">
        <f>'[3]Sheet 1'!Q31+22988.6153846154</f>
        <v>37147.186813186832</v>
      </c>
      <c r="AK12" s="10">
        <f>'[3]Sheet 1'!Q31+3612.84615384615</f>
        <v>17771.41758241758</v>
      </c>
      <c r="AL12" s="10">
        <f>'[3]Sheet 1'!Q31+10031.8461538462</f>
        <v>24190.417582417627</v>
      </c>
      <c r="AM12" s="10">
        <f>'[3]Sheet 1'!Q31+0</f>
        <v>14158.571428571429</v>
      </c>
      <c r="AN12" s="10">
        <f>'[3]Sheet 1'!Q31+3070.38461538462</f>
        <v>17228.956043956048</v>
      </c>
      <c r="AO12" s="10">
        <f>'[3]Sheet 1'!Q31+9616.76923076923</f>
        <v>23775.340659340662</v>
      </c>
      <c r="AP12" s="10">
        <f>'[3]Sheet 1'!Q31+21975.6923076923</f>
        <v>36134.263736263732</v>
      </c>
    </row>
    <row r="13" spans="2:75" x14ac:dyDescent="0.25">
      <c r="B13" s="9" t="s">
        <v>20</v>
      </c>
      <c r="C13" s="10">
        <f>'[3]Sheet 1'!Q32+92373.0714285714</f>
        <v>103173.84065934064</v>
      </c>
      <c r="D13" s="10">
        <f>'[3]Sheet 1'!Q32+21112.0714285714</f>
        <v>31912.840659340629</v>
      </c>
      <c r="E13" s="10">
        <f>'[3]Sheet 1'!Q32+16376.7142857143</f>
        <v>27177.483516483531</v>
      </c>
      <c r="F13" s="10">
        <f>'[3]Sheet 1'!Q32+31033.0714285714</f>
        <v>41833.840659340625</v>
      </c>
      <c r="G13" s="10">
        <f>'[3]Sheet 1'!Q32+64769.6428571429</f>
        <v>75570.412087912133</v>
      </c>
      <c r="H13" s="10">
        <f>'[3]Sheet 1'!Q32+13097.7857142857</f>
        <v>23898.55494505493</v>
      </c>
      <c r="I13" s="10">
        <f>'[3]Sheet 1'!Q32+4847.78571428571</f>
        <v>15648.554945054941</v>
      </c>
      <c r="J13" s="10">
        <f>'[3]Sheet 1'!Q32+34494.8571428571</f>
        <v>45295.626373626335</v>
      </c>
      <c r="K13" s="10">
        <f>'[3]Sheet 1'!Q32+490.454545454545</f>
        <v>11291.223776223775</v>
      </c>
      <c r="L13" s="10">
        <f>'[3]Sheet 1'!Q32+20973.2142857143</f>
        <v>31773.983516483531</v>
      </c>
      <c r="M13" s="9">
        <v>0</v>
      </c>
      <c r="N13" s="10">
        <f>'[3]Sheet 1'!Q32+18109</f>
        <v>28909.76923076923</v>
      </c>
      <c r="O13" s="10">
        <f>'[3]Sheet 1'!Q32+3187.38461538462</f>
        <v>13988.153846153851</v>
      </c>
      <c r="P13" s="10">
        <f>'[3]Sheet 1'!Q32+23812.3846153846</f>
        <v>34613.153846153829</v>
      </c>
      <c r="Q13" s="10">
        <f>'[3]Sheet 1'!Q32+47611.7692307692</f>
        <v>58412.538461538425</v>
      </c>
      <c r="R13" s="10">
        <f>'[3]Sheet 1'!Q32+37304.2307692308</f>
        <v>48105.000000000029</v>
      </c>
      <c r="S13" s="10">
        <f>'[3]Sheet 1'!Q32+64363.3076923077</f>
        <v>75164.076923076937</v>
      </c>
      <c r="T13" s="10">
        <f>'[3]Sheet 1'!Q32+23629.7692307692</f>
        <v>34430.538461538432</v>
      </c>
      <c r="U13" s="10">
        <f>'[3]Sheet 1'!Q32+1180.92307692308</f>
        <v>11981.69230769231</v>
      </c>
      <c r="V13" s="10">
        <f>'[3]Sheet 1'!Q32+58352.6923076923</f>
        <v>69153.461538461532</v>
      </c>
      <c r="W13" s="10">
        <f>'[3]Sheet 1'!Q32+37197.3076923077</f>
        <v>47998.076923076937</v>
      </c>
      <c r="X13" s="10">
        <f>'[3]Sheet 1'!Q32+21637.1538461538</f>
        <v>32437.923076923031</v>
      </c>
      <c r="Y13" s="10">
        <f>'[3]Sheet 1'!Q32+6315.69230769231</f>
        <v>17116.461538461539</v>
      </c>
      <c r="Z13" s="10">
        <f>'[3]Sheet 1'!Q32+7478.07692307692</f>
        <v>18278.846153846149</v>
      </c>
      <c r="AA13" s="10">
        <f>'[3]Sheet 1'!Q32+5082.69230769231</f>
        <v>15883.461538461541</v>
      </c>
      <c r="AB13" s="10">
        <f>'[3]Sheet 1'!Q32+4161.76923076923</f>
        <v>14962.538461538461</v>
      </c>
      <c r="AC13" s="10">
        <f>'[3]Sheet 1'!Q32+59377</f>
        <v>70177.769230769234</v>
      </c>
      <c r="AD13" s="10">
        <f>'[3]Sheet 1'!Q32+32488.5</f>
        <v>43289.269230769234</v>
      </c>
      <c r="AE13" s="10">
        <f>'[3]Sheet 1'!Q32+7648.3</f>
        <v>18449.06923076923</v>
      </c>
      <c r="AF13" s="10">
        <f>'[3]Sheet 1'!Q32+2537.46153846154</f>
        <v>13338.23076923077</v>
      </c>
      <c r="AG13" s="10">
        <f>'[3]Sheet 1'!Q32+382.384615384615</f>
        <v>11183.153846153846</v>
      </c>
      <c r="AH13" s="10">
        <f>'[3]Sheet 1'!Q32+64059.7692307692</f>
        <v>74860.538461538425</v>
      </c>
      <c r="AI13" s="10">
        <f>'[3]Sheet 1'!Q32+296670.307692308</f>
        <v>307471.07692307723</v>
      </c>
      <c r="AJ13" s="10">
        <f>'[3]Sheet 1'!Q32+22988.6153846154</f>
        <v>33789.384615384632</v>
      </c>
      <c r="AK13" s="10">
        <f>'[3]Sheet 1'!Q32+3612.84615384615</f>
        <v>14413.615384615381</v>
      </c>
      <c r="AL13" s="10">
        <f>'[3]Sheet 1'!Q32+10031.8461538462</f>
        <v>20832.61538461543</v>
      </c>
      <c r="AM13" s="10">
        <f>'[3]Sheet 1'!Q32+0</f>
        <v>10800.76923076923</v>
      </c>
      <c r="AN13" s="10">
        <f>'[3]Sheet 1'!Q32+3070.38461538462</f>
        <v>13871.153846153851</v>
      </c>
      <c r="AO13" s="10">
        <f>'[3]Sheet 1'!Q32+9616.76923076923</f>
        <v>20417.538461538461</v>
      </c>
      <c r="AP13" s="10">
        <f>'[3]Sheet 1'!Q32+21975.6923076923</f>
        <v>32776.461538461532</v>
      </c>
    </row>
    <row r="14" spans="2:75" x14ac:dyDescent="0.25">
      <c r="B14" s="9" t="s">
        <v>21</v>
      </c>
      <c r="C14" s="10">
        <f>'[3]Sheet 1'!Q33+92373.0714285714</f>
        <v>97836.456043956015</v>
      </c>
      <c r="D14" s="10">
        <f>'[3]Sheet 1'!Q33+21112.0714285714</f>
        <v>26575.456043956015</v>
      </c>
      <c r="E14" s="10">
        <f>'[3]Sheet 1'!Q33+16376.7142857143</f>
        <v>21840.098901098914</v>
      </c>
      <c r="F14" s="10">
        <f>'[3]Sheet 1'!Q33+31033.0714285714</f>
        <v>36496.456043956015</v>
      </c>
      <c r="G14" s="10">
        <f>'[3]Sheet 1'!Q33+64769.6428571429</f>
        <v>70233.027472527509</v>
      </c>
      <c r="H14" s="10">
        <f>'[3]Sheet 1'!Q33+13097.7857142857</f>
        <v>18561.170329670313</v>
      </c>
      <c r="I14" s="10">
        <f>'[3]Sheet 1'!Q33+4847.78571428571</f>
        <v>10311.170329670325</v>
      </c>
      <c r="J14" s="10">
        <f>'[3]Sheet 1'!Q33+34494.8571428571</f>
        <v>39958.241758241718</v>
      </c>
      <c r="K14" s="10">
        <f>'[3]Sheet 1'!Q33+490.454545454545</f>
        <v>5953.8391608391603</v>
      </c>
      <c r="L14" s="10">
        <f>'[3]Sheet 1'!Q33+20973.2142857143</f>
        <v>26436.598901098914</v>
      </c>
      <c r="M14" s="10">
        <f>'[3]Sheet 1'!Q33+21140.3846153846</f>
        <v>26603.769230769212</v>
      </c>
      <c r="N14" s="9">
        <v>0</v>
      </c>
      <c r="O14" s="10">
        <f>'[3]Sheet 1'!Q33+3187.38461538462</f>
        <v>8650.7692307692341</v>
      </c>
      <c r="P14" s="10">
        <f>'[3]Sheet 1'!Q33+23812.3846153846</f>
        <v>29275.769230769212</v>
      </c>
      <c r="Q14" s="10">
        <f>'[3]Sheet 1'!Q33+47611.7692307692</f>
        <v>53075.153846153815</v>
      </c>
      <c r="R14" s="10">
        <f>'[3]Sheet 1'!Q33+37304.2307692308</f>
        <v>42767.615384615419</v>
      </c>
      <c r="S14" s="10">
        <f>'[3]Sheet 1'!Q33+64363.3076923077</f>
        <v>69826.692307692312</v>
      </c>
      <c r="T14" s="10">
        <f>'[3]Sheet 1'!Q33+23629.7692307692</f>
        <v>29093.153846153815</v>
      </c>
      <c r="U14" s="10">
        <f>'[3]Sheet 1'!Q33+1180.92307692308</f>
        <v>6644.3076923076951</v>
      </c>
      <c r="V14" s="10">
        <f>'[3]Sheet 1'!Q33+58352.6923076923</f>
        <v>63816.076923076915</v>
      </c>
      <c r="W14" s="10">
        <f>'[3]Sheet 1'!Q33+37197.3076923077</f>
        <v>42660.692307692319</v>
      </c>
      <c r="X14" s="10">
        <f>'[3]Sheet 1'!Q33+21637.1538461538</f>
        <v>27100.538461538417</v>
      </c>
      <c r="Y14" s="10">
        <f>'[3]Sheet 1'!Q33+6315.69230769231</f>
        <v>11779.076923076926</v>
      </c>
      <c r="Z14" s="10">
        <f>'[3]Sheet 1'!Q33+7478.07692307692</f>
        <v>12941.461538461535</v>
      </c>
      <c r="AA14" s="10">
        <f>'[3]Sheet 1'!Q33+5082.69230769231</f>
        <v>10546.076923076926</v>
      </c>
      <c r="AB14" s="10">
        <f>'[3]Sheet 1'!Q33+4161.76923076923</f>
        <v>9625.1538461538439</v>
      </c>
      <c r="AC14" s="10">
        <f>'[3]Sheet 1'!Q33+59377</f>
        <v>64840.384615384617</v>
      </c>
      <c r="AD14" s="10">
        <f>'[3]Sheet 1'!Q33+32488.5</f>
        <v>37951.884615384617</v>
      </c>
      <c r="AE14" s="10">
        <f>'[3]Sheet 1'!Q33+7648.3</f>
        <v>13111.684615384616</v>
      </c>
      <c r="AF14" s="10">
        <f>'[3]Sheet 1'!Q33+2537.46153846154</f>
        <v>8000.8461538461552</v>
      </c>
      <c r="AG14" s="10">
        <f>'[3]Sheet 1'!Q33+382.384615384615</f>
        <v>5845.7692307692305</v>
      </c>
      <c r="AH14" s="10">
        <f>'[3]Sheet 1'!Q33+64059.7692307692</f>
        <v>69523.153846153815</v>
      </c>
      <c r="AI14" s="10">
        <f>'[3]Sheet 1'!Q33+296670.307692308</f>
        <v>302133.6923076926</v>
      </c>
      <c r="AJ14" s="10">
        <f>'[3]Sheet 1'!Q33+22988.6153846154</f>
        <v>28452.000000000015</v>
      </c>
      <c r="AK14" s="10">
        <f>'[3]Sheet 1'!Q33+3612.84615384615</f>
        <v>9076.2307692307659</v>
      </c>
      <c r="AL14" s="10">
        <f>'[3]Sheet 1'!Q33+10031.8461538462</f>
        <v>15495.230769230815</v>
      </c>
      <c r="AM14" s="10">
        <f>'[3]Sheet 1'!Q33+0</f>
        <v>5463.3846153846152</v>
      </c>
      <c r="AN14" s="10">
        <f>'[3]Sheet 1'!Q33+3070.38461538462</f>
        <v>8533.7692307692341</v>
      </c>
      <c r="AO14" s="10">
        <f>'[3]Sheet 1'!Q33+9616.76923076923</f>
        <v>15080.153846153846</v>
      </c>
      <c r="AP14" s="10">
        <f>'[3]Sheet 1'!Q33+21975.6923076923</f>
        <v>27439.076923076915</v>
      </c>
    </row>
    <row r="15" spans="2:75" x14ac:dyDescent="0.25">
      <c r="B15" s="9" t="s">
        <v>22</v>
      </c>
      <c r="C15" s="10">
        <f>'[3]Sheet 1'!Q34+92373.0714285714</f>
        <v>94288.917582417562</v>
      </c>
      <c r="D15" s="10">
        <f>'[3]Sheet 1'!Q34+21112.0714285714</f>
        <v>23027.917582417551</v>
      </c>
      <c r="E15" s="10">
        <f>'[3]Sheet 1'!Q34+16376.7142857143</f>
        <v>18292.560439560453</v>
      </c>
      <c r="F15" s="10">
        <f>'[3]Sheet 1'!Q34+31033.0714285714</f>
        <v>32948.917582417555</v>
      </c>
      <c r="G15" s="10">
        <f>'[3]Sheet 1'!Q34+64769.6428571429</f>
        <v>66685.489010989055</v>
      </c>
      <c r="H15" s="10">
        <f>'[3]Sheet 1'!Q34+13097.7857142857</f>
        <v>15013.631868131853</v>
      </c>
      <c r="I15" s="10">
        <f>'[3]Sheet 1'!Q34+4847.78571428571</f>
        <v>6763.6318681318644</v>
      </c>
      <c r="J15" s="10">
        <f>'[3]Sheet 1'!Q34+34494.8571428571</f>
        <v>36410.703296703257</v>
      </c>
      <c r="K15" s="10">
        <f>'[3]Sheet 1'!Q34+490.454545454545</f>
        <v>2406.3006993006989</v>
      </c>
      <c r="L15" s="10">
        <f>'[3]Sheet 1'!Q34+20973.2142857143</f>
        <v>22889.060439560453</v>
      </c>
      <c r="M15" s="10">
        <f>'[3]Sheet 1'!Q34+21140.3846153846</f>
        <v>23056.230769230751</v>
      </c>
      <c r="N15" s="10">
        <f>'[3]Sheet 1'!Q34+18109</f>
        <v>20024.846153846152</v>
      </c>
      <c r="O15" s="9">
        <v>0</v>
      </c>
      <c r="P15" s="10">
        <f>'[3]Sheet 1'!Q34+23812.3846153846</f>
        <v>25728.230769230751</v>
      </c>
      <c r="Q15" s="10">
        <f>'[3]Sheet 1'!Q34+47611.7692307692</f>
        <v>49527.615384615354</v>
      </c>
      <c r="R15" s="10">
        <f>'[3]Sheet 1'!Q34+37304.2307692308</f>
        <v>39220.076923076958</v>
      </c>
      <c r="S15" s="10">
        <f>'[3]Sheet 1'!Q34+64363.3076923077</f>
        <v>66279.153846153858</v>
      </c>
      <c r="T15" s="10">
        <f>'[3]Sheet 1'!Q34+23629.7692307692</f>
        <v>25545.615384615354</v>
      </c>
      <c r="U15" s="10">
        <f>'[3]Sheet 1'!Q34+1180.92307692308</f>
        <v>3096.7692307692341</v>
      </c>
      <c r="V15" s="10">
        <f>'[3]Sheet 1'!Q34+58352.6923076923</f>
        <v>60268.538461538454</v>
      </c>
      <c r="W15" s="10">
        <f>'[3]Sheet 1'!Q34+37197.3076923077</f>
        <v>39113.153846153858</v>
      </c>
      <c r="X15" s="10">
        <f>'[3]Sheet 1'!Q34+21637.1538461538</f>
        <v>23552.999999999953</v>
      </c>
      <c r="Y15" s="10">
        <f>'[3]Sheet 1'!Q34+6315.69230769231</f>
        <v>8231.5384615384646</v>
      </c>
      <c r="Z15" s="10">
        <f>'[3]Sheet 1'!Q34+7478.07692307692</f>
        <v>9393.9230769230744</v>
      </c>
      <c r="AA15" s="10">
        <f>'[3]Sheet 1'!Q34+5082.69230769231</f>
        <v>6998.5384615384646</v>
      </c>
      <c r="AB15" s="10">
        <f>'[3]Sheet 1'!Q34+4161.76923076923</f>
        <v>6077.6153846153829</v>
      </c>
      <c r="AC15" s="10">
        <f>'[3]Sheet 1'!Q34+59377</f>
        <v>61292.846153846156</v>
      </c>
      <c r="AD15" s="10">
        <f>'[3]Sheet 1'!Q34+32488.5</f>
        <v>34404.346153846156</v>
      </c>
      <c r="AE15" s="10">
        <f>'[3]Sheet 1'!Q34+7648.3</f>
        <v>9564.1461538461535</v>
      </c>
      <c r="AF15" s="10">
        <f>'[3]Sheet 1'!Q34+2537.46153846154</f>
        <v>4453.3076923076933</v>
      </c>
      <c r="AG15" s="10">
        <f>'[3]Sheet 1'!Q34+382.384615384615</f>
        <v>2298.2307692307686</v>
      </c>
      <c r="AH15" s="10">
        <f>'[3]Sheet 1'!Q34+64059.7692307692</f>
        <v>65975.615384615347</v>
      </c>
      <c r="AI15" s="10">
        <f>'[3]Sheet 1'!Q34+296670.307692308</f>
        <v>298586.15384615411</v>
      </c>
      <c r="AJ15" s="10">
        <f>'[3]Sheet 1'!Q34+22988.6153846154</f>
        <v>24904.461538461554</v>
      </c>
      <c r="AK15" s="10">
        <f>'[3]Sheet 1'!Q34+3612.84615384615</f>
        <v>5528.692307692304</v>
      </c>
      <c r="AL15" s="10">
        <f>'[3]Sheet 1'!Q34+10031.8461538462</f>
        <v>11947.692307692354</v>
      </c>
      <c r="AM15" s="10">
        <f>'[3]Sheet 1'!Q34+0</f>
        <v>1915.8461538461538</v>
      </c>
      <c r="AN15" s="10">
        <f>'[3]Sheet 1'!Q34+3070.38461538462</f>
        <v>4986.2307692307731</v>
      </c>
      <c r="AO15" s="10">
        <f>'[3]Sheet 1'!Q34+9616.76923076923</f>
        <v>11532.615384615385</v>
      </c>
      <c r="AP15" s="10">
        <f>'[3]Sheet 1'!Q34+21975.6923076923</f>
        <v>23891.538461538454</v>
      </c>
    </row>
    <row r="16" spans="2:75" x14ac:dyDescent="0.25">
      <c r="B16" s="9" t="s">
        <v>23</v>
      </c>
      <c r="C16" s="10">
        <f>'[3]Sheet 1'!Q35+92373.0714285714</f>
        <v>104034.14835164833</v>
      </c>
      <c r="D16" s="10">
        <f>'[3]Sheet 1'!Q35+21112.0714285714</f>
        <v>32773.14835164832</v>
      </c>
      <c r="E16" s="10">
        <f>'[3]Sheet 1'!Q35+16376.7142857143</f>
        <v>28037.791208791226</v>
      </c>
      <c r="F16" s="10">
        <f>'[3]Sheet 1'!Q35+31033.0714285714</f>
        <v>42694.14835164832</v>
      </c>
      <c r="G16" s="10">
        <f>'[3]Sheet 1'!Q35+64769.6428571429</f>
        <v>76430.719780219821</v>
      </c>
      <c r="H16" s="10">
        <f>'[3]Sheet 1'!Q35+13097.7857142857</f>
        <v>24758.862637362625</v>
      </c>
      <c r="I16" s="10">
        <f>'[3]Sheet 1'!Q35+4847.78571428571</f>
        <v>16508.862637362632</v>
      </c>
      <c r="J16" s="10">
        <f>'[3]Sheet 1'!Q35+34494.8571428571</f>
        <v>46155.934065934023</v>
      </c>
      <c r="K16" s="10">
        <f>'[3]Sheet 1'!Q35+490.454545454545</f>
        <v>12151.531468531468</v>
      </c>
      <c r="L16" s="10">
        <f>'[3]Sheet 1'!Q35+20973.2142857143</f>
        <v>32634.291208791226</v>
      </c>
      <c r="M16" s="10">
        <f>'[3]Sheet 1'!Q35+21140.3846153846</f>
        <v>32801.461538461524</v>
      </c>
      <c r="N16" s="10">
        <f>'[3]Sheet 1'!Q35+18109</f>
        <v>29770.076923076922</v>
      </c>
      <c r="O16" s="10">
        <f>'[3]Sheet 1'!Q35+3187.38461538462</f>
        <v>14848.461538461543</v>
      </c>
      <c r="P16" s="9">
        <v>0</v>
      </c>
      <c r="Q16" s="10">
        <f>'[3]Sheet 1'!Q35+47611.7692307692</f>
        <v>59272.84615384612</v>
      </c>
      <c r="R16" s="10">
        <f>'[3]Sheet 1'!Q35+37304.2307692308</f>
        <v>48965.307692307724</v>
      </c>
      <c r="S16" s="10">
        <f>'[3]Sheet 1'!Q35+64363.3076923077</f>
        <v>76024.384615384624</v>
      </c>
      <c r="T16" s="10">
        <f>'[3]Sheet 1'!Q35+23629.7692307692</f>
        <v>35290.846153846127</v>
      </c>
      <c r="U16" s="10">
        <f>'[3]Sheet 1'!Q35+1180.92307692308</f>
        <v>12842.000000000004</v>
      </c>
      <c r="V16" s="10">
        <f>'[3]Sheet 1'!Q35+58352.6923076923</f>
        <v>70013.76923076922</v>
      </c>
      <c r="W16" s="10">
        <f>'[3]Sheet 1'!Q35+37197.3076923077</f>
        <v>48858.384615384624</v>
      </c>
      <c r="X16" s="10">
        <f>'[3]Sheet 1'!Q35+21637.1538461538</f>
        <v>33298.230769230722</v>
      </c>
      <c r="Y16" s="10">
        <f>'[3]Sheet 1'!Q35+6315.69230769231</f>
        <v>17976.769230769234</v>
      </c>
      <c r="Z16" s="10">
        <f>'[3]Sheet 1'!Q35+7478.07692307692</f>
        <v>19139.153846153844</v>
      </c>
      <c r="AA16" s="10">
        <f>'[3]Sheet 1'!Q35+5082.69230769231</f>
        <v>16743.769230769234</v>
      </c>
      <c r="AB16" s="10">
        <f>'[3]Sheet 1'!Q35+4161.76923076923</f>
        <v>15822.846153846152</v>
      </c>
      <c r="AC16" s="10">
        <f>'[3]Sheet 1'!Q35+59377</f>
        <v>71038.076923076922</v>
      </c>
      <c r="AD16" s="10">
        <f>'[3]Sheet 1'!Q35+32488.5</f>
        <v>44149.576923076922</v>
      </c>
      <c r="AE16" s="10">
        <f>'[3]Sheet 1'!Q35+7648.3</f>
        <v>19309.376923076925</v>
      </c>
      <c r="AF16" s="10">
        <f>'[3]Sheet 1'!Q35+2537.46153846154</f>
        <v>14198.538461538465</v>
      </c>
      <c r="AG16" s="10">
        <f>'[3]Sheet 1'!Q35+382.384615384615</f>
        <v>12043.461538461539</v>
      </c>
      <c r="AH16" s="10">
        <f>'[3]Sheet 1'!Q35+64059.7692307692</f>
        <v>75720.846153846127</v>
      </c>
      <c r="AI16" s="10">
        <f>'[3]Sheet 1'!Q35+296670.307692308</f>
        <v>308331.38461538492</v>
      </c>
      <c r="AJ16" s="10">
        <f>'[3]Sheet 1'!Q35+22988.6153846154</f>
        <v>34649.692307692327</v>
      </c>
      <c r="AK16" s="10">
        <f>'[3]Sheet 1'!Q35+3612.84615384615</f>
        <v>15273.923076923074</v>
      </c>
      <c r="AL16" s="10">
        <f>'[3]Sheet 1'!Q35+10031.8461538462</f>
        <v>21692.923076923122</v>
      </c>
      <c r="AM16" s="10">
        <f>'[3]Sheet 1'!Q35+0</f>
        <v>11661.076923076924</v>
      </c>
      <c r="AN16" s="10">
        <f>'[3]Sheet 1'!Q35+3070.38461538462</f>
        <v>14731.461538461543</v>
      </c>
      <c r="AO16" s="10">
        <f>'[3]Sheet 1'!Q35+9616.76923076923</f>
        <v>21277.846153846156</v>
      </c>
      <c r="AP16" s="10">
        <f>'[3]Sheet 1'!Q35+21975.6923076923</f>
        <v>33636.769230769227</v>
      </c>
    </row>
    <row r="17" spans="2:42" x14ac:dyDescent="0.25">
      <c r="B17" s="9" t="s">
        <v>24</v>
      </c>
      <c r="C17" s="10">
        <f>'[3]Sheet 1'!Q36+92373.0714285714</f>
        <v>118743.84065934064</v>
      </c>
      <c r="D17" s="10">
        <f>'[3]Sheet 1'!Q36+21112.0714285714</f>
        <v>47482.840659340625</v>
      </c>
      <c r="E17" s="10">
        <f>'[3]Sheet 1'!Q36+16376.7142857143</f>
        <v>42747.483516483531</v>
      </c>
      <c r="F17" s="10">
        <f>'[3]Sheet 1'!Q36+31033.0714285714</f>
        <v>57403.840659340625</v>
      </c>
      <c r="G17" s="10">
        <f>'[3]Sheet 1'!Q36+64769.6428571429</f>
        <v>91140.412087912133</v>
      </c>
      <c r="H17" s="10">
        <f>'[3]Sheet 1'!Q36+13097.7857142857</f>
        <v>39468.55494505493</v>
      </c>
      <c r="I17" s="10">
        <f>'[3]Sheet 1'!Q36+4847.78571428571</f>
        <v>31218.554945054941</v>
      </c>
      <c r="J17" s="10">
        <f>'[3]Sheet 1'!Q36+34494.8571428571</f>
        <v>60865.626373626335</v>
      </c>
      <c r="K17" s="10">
        <f>'[3]Sheet 1'!Q36+490.454545454545</f>
        <v>26861.223776223775</v>
      </c>
      <c r="L17" s="10">
        <f>'[3]Sheet 1'!Q36+20973.2142857143</f>
        <v>47343.983516483531</v>
      </c>
      <c r="M17" s="10">
        <f>'[3]Sheet 1'!Q36+21140.3846153846</f>
        <v>47511.153846153829</v>
      </c>
      <c r="N17" s="10">
        <f>'[3]Sheet 1'!Q36+18109</f>
        <v>44479.769230769234</v>
      </c>
      <c r="O17" s="10">
        <f>'[3]Sheet 1'!Q36+3187.38461538462</f>
        <v>29558.153846153851</v>
      </c>
      <c r="P17" s="10">
        <f>'[3]Sheet 1'!Q36+23812.3846153846</f>
        <v>50183.153846153829</v>
      </c>
      <c r="Q17" s="9">
        <v>0</v>
      </c>
      <c r="R17" s="10">
        <f>'[3]Sheet 1'!Q36+37304.2307692308</f>
        <v>63675.000000000029</v>
      </c>
      <c r="S17" s="10">
        <f>'[3]Sheet 1'!Q36+64363.3076923077</f>
        <v>90734.076923076937</v>
      </c>
      <c r="T17" s="10">
        <f>'[3]Sheet 1'!Q36+23629.7692307692</f>
        <v>50000.538461538432</v>
      </c>
      <c r="U17" s="10">
        <f>'[3]Sheet 1'!Q36+1180.92307692308</f>
        <v>27551.692307692312</v>
      </c>
      <c r="V17" s="10">
        <f>'[3]Sheet 1'!Q36+58352.6923076923</f>
        <v>84723.461538461532</v>
      </c>
      <c r="W17" s="10">
        <f>'[3]Sheet 1'!Q36+37197.3076923077</f>
        <v>63568.076923076937</v>
      </c>
      <c r="X17" s="10">
        <f>'[3]Sheet 1'!Q36+21637.1538461538</f>
        <v>48007.923076923034</v>
      </c>
      <c r="Y17" s="10">
        <f>'[3]Sheet 1'!Q36+6315.69230769231</f>
        <v>32686.461538461539</v>
      </c>
      <c r="Z17" s="10">
        <f>'[3]Sheet 1'!Q36+7478.07692307692</f>
        <v>33848.846153846149</v>
      </c>
      <c r="AA17" s="10">
        <f>'[3]Sheet 1'!Q36+5082.69230769231</f>
        <v>31453.461538461539</v>
      </c>
      <c r="AB17" s="10">
        <f>'[3]Sheet 1'!Q36+4161.76923076923</f>
        <v>30532.538461538461</v>
      </c>
      <c r="AC17" s="10">
        <f>'[3]Sheet 1'!Q36+59377</f>
        <v>85747.769230769234</v>
      </c>
      <c r="AD17" s="10">
        <f>'[3]Sheet 1'!Q36+32488.5</f>
        <v>58859.269230769234</v>
      </c>
      <c r="AE17" s="10">
        <f>'[3]Sheet 1'!Q36+7648.3</f>
        <v>34019.06923076923</v>
      </c>
      <c r="AF17" s="10">
        <f>'[3]Sheet 1'!Q36+2537.46153846154</f>
        <v>28908.23076923077</v>
      </c>
      <c r="AG17" s="10">
        <f>'[3]Sheet 1'!Q36+382.384615384615</f>
        <v>26753.153846153844</v>
      </c>
      <c r="AH17" s="10">
        <f>'[3]Sheet 1'!Q36+64059.7692307692</f>
        <v>90430.538461538425</v>
      </c>
      <c r="AI17" s="10">
        <f>'[3]Sheet 1'!Q36+296670.307692308</f>
        <v>323041.07692307723</v>
      </c>
      <c r="AJ17" s="10">
        <f>'[3]Sheet 1'!Q36+22988.6153846154</f>
        <v>49359.384615384632</v>
      </c>
      <c r="AK17" s="10">
        <f>'[3]Sheet 1'!Q36+3612.84615384615</f>
        <v>29983.615384615379</v>
      </c>
      <c r="AL17" s="10">
        <f>'[3]Sheet 1'!Q36+10031.8461538462</f>
        <v>36402.615384615434</v>
      </c>
      <c r="AM17" s="10">
        <f>'[3]Sheet 1'!Q36+0</f>
        <v>26370.76923076923</v>
      </c>
      <c r="AN17" s="10">
        <f>'[3]Sheet 1'!Q36+3070.38461538462</f>
        <v>29441.153846153851</v>
      </c>
      <c r="AO17" s="10">
        <f>'[3]Sheet 1'!Q36+9616.76923076923</f>
        <v>35987.538461538461</v>
      </c>
      <c r="AP17" s="10">
        <f>'[3]Sheet 1'!Q36+21975.6923076923</f>
        <v>48346.461538461532</v>
      </c>
    </row>
    <row r="18" spans="2:42" x14ac:dyDescent="0.25">
      <c r="B18" s="9" t="s">
        <v>25</v>
      </c>
      <c r="C18" s="10">
        <f>'[3]Sheet 1'!Q37+92373.0714285714</f>
        <v>127798.53296703295</v>
      </c>
      <c r="D18" s="10">
        <f>'[3]Sheet 1'!Q37+21112.0714285714</f>
        <v>56537.532967032937</v>
      </c>
      <c r="E18" s="10">
        <f>'[3]Sheet 1'!Q37+16376.7142857143</f>
        <v>51802.175824175836</v>
      </c>
      <c r="F18" s="10">
        <f>'[3]Sheet 1'!Q37+31033.0714285714</f>
        <v>66458.532967032937</v>
      </c>
      <c r="G18" s="10">
        <f>'[3]Sheet 1'!Q37+64769.6428571429</f>
        <v>100195.10439560443</v>
      </c>
      <c r="H18" s="10">
        <f>'[3]Sheet 1'!Q37+13097.7857142857</f>
        <v>48523.247252747242</v>
      </c>
      <c r="I18" s="10">
        <f>'[3]Sheet 1'!Q37+4847.78571428571</f>
        <v>40273.247252747249</v>
      </c>
      <c r="J18" s="10">
        <f>'[3]Sheet 1'!Q37+34494.8571428571</f>
        <v>69920.318681318633</v>
      </c>
      <c r="K18" s="10">
        <f>'[3]Sheet 1'!Q37+490.454545454545</f>
        <v>35915.916083916083</v>
      </c>
      <c r="L18" s="10">
        <f>'[3]Sheet 1'!Q37+20973.2142857143</f>
        <v>56398.675824175836</v>
      </c>
      <c r="M18" s="10">
        <f>'[3]Sheet 1'!Q37+21140.3846153846</f>
        <v>56565.846153846142</v>
      </c>
      <c r="N18" s="10">
        <f>'[3]Sheet 1'!Q37+18109</f>
        <v>53534.461538461539</v>
      </c>
      <c r="O18" s="10">
        <f>'[3]Sheet 1'!Q37+3187.38461538462</f>
        <v>38612.846153846156</v>
      </c>
      <c r="P18" s="10">
        <f>'[3]Sheet 1'!Q37+23812.3846153846</f>
        <v>59237.846153846142</v>
      </c>
      <c r="Q18" s="10">
        <f>'[3]Sheet 1'!Q37+47611.7692307692</f>
        <v>83037.230769230737</v>
      </c>
      <c r="R18" s="9">
        <v>0</v>
      </c>
      <c r="S18" s="10">
        <f>'[3]Sheet 1'!Q37+64363.3076923077</f>
        <v>99788.769230769249</v>
      </c>
      <c r="T18" s="10">
        <f>'[3]Sheet 1'!Q37+23629.7692307692</f>
        <v>59055.230769230737</v>
      </c>
      <c r="U18" s="10">
        <f>'[3]Sheet 1'!Q37+1180.92307692308</f>
        <v>36606.384615384617</v>
      </c>
      <c r="V18" s="10">
        <f>'[3]Sheet 1'!Q37+58352.6923076923</f>
        <v>93778.153846153844</v>
      </c>
      <c r="W18" s="10">
        <f>'[3]Sheet 1'!Q37+37197.3076923077</f>
        <v>72622.769230769249</v>
      </c>
      <c r="X18" s="10">
        <f>'[3]Sheet 1'!Q37+21637.1538461538</f>
        <v>57062.615384615339</v>
      </c>
      <c r="Y18" s="10">
        <f>'[3]Sheet 1'!Q37+6315.69230769231</f>
        <v>41741.153846153851</v>
      </c>
      <c r="Z18" s="10">
        <f>'[3]Sheet 1'!Q37+7478.07692307692</f>
        <v>42903.538461538461</v>
      </c>
      <c r="AA18" s="10">
        <f>'[3]Sheet 1'!Q37+5082.69230769231</f>
        <v>40508.153846153851</v>
      </c>
      <c r="AB18" s="10">
        <f>'[3]Sheet 1'!Q37+4161.76923076923</f>
        <v>39587.230769230766</v>
      </c>
      <c r="AC18" s="10">
        <f>'[3]Sheet 1'!Q37+59377</f>
        <v>94802.461538461532</v>
      </c>
      <c r="AD18" s="10">
        <f>'[3]Sheet 1'!Q37+32488.5</f>
        <v>67913.961538461532</v>
      </c>
      <c r="AE18" s="10">
        <f>'[3]Sheet 1'!Q37+7648.3</f>
        <v>43073.761538461542</v>
      </c>
      <c r="AF18" s="10">
        <f>'[3]Sheet 1'!Q37+2537.46153846154</f>
        <v>37962.923076923078</v>
      </c>
      <c r="AG18" s="10">
        <f>'[3]Sheet 1'!Q37+382.384615384615</f>
        <v>35807.846153846156</v>
      </c>
      <c r="AH18" s="10">
        <f>'[3]Sheet 1'!Q37+64059.7692307692</f>
        <v>99485.230769230737</v>
      </c>
      <c r="AI18" s="10">
        <f>'[3]Sheet 1'!Q37+296670.307692308</f>
        <v>332095.76923076954</v>
      </c>
      <c r="AJ18" s="10">
        <f>'[3]Sheet 1'!Q37+22988.6153846154</f>
        <v>58414.076923076937</v>
      </c>
      <c r="AK18" s="10">
        <f>'[3]Sheet 1'!Q37+3612.84615384615</f>
        <v>39038.307692307688</v>
      </c>
      <c r="AL18" s="10">
        <f>'[3]Sheet 1'!Q37+10031.8461538462</f>
        <v>45457.307692307739</v>
      </c>
      <c r="AM18" s="10">
        <f>'[3]Sheet 1'!Q37+0</f>
        <v>35425.461538461539</v>
      </c>
      <c r="AN18" s="10">
        <f>'[3]Sheet 1'!Q37+3070.38461538462</f>
        <v>38495.846153846156</v>
      </c>
      <c r="AO18" s="10">
        <f>'[3]Sheet 1'!Q37+9616.76923076923</f>
        <v>45042.230769230766</v>
      </c>
      <c r="AP18" s="10">
        <f>'[3]Sheet 1'!Q37+21975.6923076923</f>
        <v>57401.153846153844</v>
      </c>
    </row>
    <row r="19" spans="2:42" x14ac:dyDescent="0.25">
      <c r="B19" s="9" t="s">
        <v>27</v>
      </c>
      <c r="C19" s="10">
        <f>'[3]Sheet 1'!Q38+92373.0714285714</f>
        <v>146692.91758241755</v>
      </c>
      <c r="D19" s="10">
        <f>'[3]Sheet 1'!Q38+21112.0714285714</f>
        <v>75431.917582417547</v>
      </c>
      <c r="E19" s="10">
        <f>'[3]Sheet 1'!Q38+16376.7142857143</f>
        <v>70696.560439560461</v>
      </c>
      <c r="F19" s="10">
        <f>'[3]Sheet 1'!Q38+31033.0714285714</f>
        <v>85352.917582417547</v>
      </c>
      <c r="G19" s="10">
        <f>'[3]Sheet 1'!Q38+64769.6428571429</f>
        <v>119089.48901098905</v>
      </c>
      <c r="H19" s="10">
        <f>'[3]Sheet 1'!Q38+13097.7857142857</f>
        <v>67417.631868131852</v>
      </c>
      <c r="I19" s="10">
        <f>'[3]Sheet 1'!Q38+4847.78571428571</f>
        <v>59167.631868131866</v>
      </c>
      <c r="J19" s="10">
        <f>'[3]Sheet 1'!Q38+34494.8571428571</f>
        <v>88814.703296703257</v>
      </c>
      <c r="K19" s="10">
        <f>'[3]Sheet 1'!Q38+490.454545454545</f>
        <v>54810.3006993007</v>
      </c>
      <c r="L19" s="10">
        <f>'[3]Sheet 1'!Q38+20973.2142857143</f>
        <v>75293.060439560461</v>
      </c>
      <c r="M19" s="10">
        <f>'[3]Sheet 1'!Q38+21140.3846153846</f>
        <v>75460.230769230751</v>
      </c>
      <c r="N19" s="10">
        <f>'[3]Sheet 1'!Q38+18109</f>
        <v>72428.846153846156</v>
      </c>
      <c r="O19" s="10">
        <f>'[3]Sheet 1'!Q38+3187.38461538462</f>
        <v>57507.230769230773</v>
      </c>
      <c r="P19" s="10">
        <f>'[3]Sheet 1'!Q38+23812.3846153846</f>
        <v>78132.230769230751</v>
      </c>
      <c r="Q19" s="10">
        <f>'[3]Sheet 1'!Q38+47611.7692307692</f>
        <v>101931.61538461535</v>
      </c>
      <c r="R19" s="10">
        <f>'[3]Sheet 1'!Q38+37304.2307692308</f>
        <v>91624.076923076966</v>
      </c>
      <c r="S19" s="9">
        <v>0</v>
      </c>
      <c r="T19" s="10">
        <f>'[3]Sheet 1'!Q38+23629.7692307692</f>
        <v>77949.615384615361</v>
      </c>
      <c r="U19" s="10">
        <f>'[3]Sheet 1'!Q38+1180.92307692308</f>
        <v>55500.769230769234</v>
      </c>
      <c r="V19" s="10">
        <f>'[3]Sheet 1'!Q38+58352.6923076923</f>
        <v>112672.53846153845</v>
      </c>
      <c r="W19" s="10">
        <f>'[3]Sheet 1'!Q38+37197.3076923077</f>
        <v>91517.153846153858</v>
      </c>
      <c r="X19" s="10">
        <f>'[3]Sheet 1'!Q38+21637.1538461538</f>
        <v>75956.999999999956</v>
      </c>
      <c r="Y19" s="10">
        <f>'[3]Sheet 1'!Q38+6315.69230769231</f>
        <v>60635.538461538468</v>
      </c>
      <c r="Z19" s="10">
        <f>'[3]Sheet 1'!Q38+7478.07692307692</f>
        <v>61797.923076923078</v>
      </c>
      <c r="AA19" s="10">
        <f>'[3]Sheet 1'!Q38+5082.69230769231</f>
        <v>59402.538461538468</v>
      </c>
      <c r="AB19" s="10">
        <f>'[3]Sheet 1'!Q38+4161.76923076923</f>
        <v>58481.615384615383</v>
      </c>
      <c r="AC19" s="10">
        <f>'[3]Sheet 1'!Q38+59377</f>
        <v>113696.84615384616</v>
      </c>
      <c r="AD19" s="10">
        <f>'[3]Sheet 1'!Q38+32488.5</f>
        <v>86808.346153846156</v>
      </c>
      <c r="AE19" s="10">
        <f>'[3]Sheet 1'!Q38+7648.3</f>
        <v>61968.146153846159</v>
      </c>
      <c r="AF19" s="10">
        <f>'[3]Sheet 1'!Q38+2537.46153846154</f>
        <v>56857.307692307695</v>
      </c>
      <c r="AG19" s="10">
        <f>'[3]Sheet 1'!Q38+382.384615384615</f>
        <v>54702.230769230773</v>
      </c>
      <c r="AH19" s="10">
        <f>'[3]Sheet 1'!Q38+64059.7692307692</f>
        <v>118379.61538461535</v>
      </c>
      <c r="AI19" s="10">
        <f>'[3]Sheet 1'!Q38+296670.307692308</f>
        <v>350990.15384615411</v>
      </c>
      <c r="AJ19" s="10">
        <f>'[3]Sheet 1'!Q38+22988.6153846154</f>
        <v>77308.461538461561</v>
      </c>
      <c r="AK19" s="10">
        <f>'[3]Sheet 1'!Q38+3612.84615384615</f>
        <v>57932.692307692305</v>
      </c>
      <c r="AL19" s="10">
        <f>'[3]Sheet 1'!Q38+10031.8461538462</f>
        <v>64351.692307692356</v>
      </c>
      <c r="AM19" s="10">
        <f>'[3]Sheet 1'!Q38+0</f>
        <v>54319.846153846156</v>
      </c>
      <c r="AN19" s="10">
        <f>'[3]Sheet 1'!Q38+3070.38461538462</f>
        <v>57390.230769230773</v>
      </c>
      <c r="AO19" s="10">
        <f>'[3]Sheet 1'!Q38+9616.76923076923</f>
        <v>63936.61538461539</v>
      </c>
      <c r="AP19" s="10">
        <f>'[3]Sheet 1'!Q38+21975.6923076923</f>
        <v>76295.538461538454</v>
      </c>
    </row>
    <row r="20" spans="2:42" x14ac:dyDescent="0.25">
      <c r="B20" s="9" t="s">
        <v>26</v>
      </c>
      <c r="C20" s="10">
        <f>'[3]Sheet 1'!Q39+92373.0714285714</f>
        <v>99207.686813186796</v>
      </c>
      <c r="D20" s="10">
        <f>'[3]Sheet 1'!Q39+21112.0714285714</f>
        <v>27946.686813186781</v>
      </c>
      <c r="E20" s="10">
        <f>'[3]Sheet 1'!Q39+16376.7142857143</f>
        <v>23211.329670329687</v>
      </c>
      <c r="F20" s="10">
        <f>'[3]Sheet 1'!Q39+31033.0714285714</f>
        <v>37867.686813186781</v>
      </c>
      <c r="G20" s="10">
        <f>'[3]Sheet 1'!Q39+64769.6428571429</f>
        <v>71604.258241758289</v>
      </c>
      <c r="H20" s="10">
        <f>'[3]Sheet 1'!Q39+13097.7857142857</f>
        <v>19932.401098901086</v>
      </c>
      <c r="I20" s="10">
        <f>'[3]Sheet 1'!Q39+4847.78571428571</f>
        <v>11682.401098901095</v>
      </c>
      <c r="J20" s="10">
        <f>'[3]Sheet 1'!Q39+34494.8571428571</f>
        <v>41329.472527472484</v>
      </c>
      <c r="K20" s="10">
        <f>'[3]Sheet 1'!Q39+490.454545454545</f>
        <v>7325.0699300699298</v>
      </c>
      <c r="L20" s="10">
        <f>'[3]Sheet 1'!Q39+20973.2142857143</f>
        <v>27807.829670329687</v>
      </c>
      <c r="M20" s="10">
        <f>'[3]Sheet 1'!Q39+21140.3846153846</f>
        <v>27974.999999999985</v>
      </c>
      <c r="N20" s="10">
        <f>'[3]Sheet 1'!Q39+18109</f>
        <v>24943.615384615383</v>
      </c>
      <c r="O20" s="10">
        <f>'[3]Sheet 1'!Q39+3187.38461538462</f>
        <v>10022.000000000004</v>
      </c>
      <c r="P20" s="10">
        <f>'[3]Sheet 1'!Q39+23812.3846153846</f>
        <v>30646.999999999985</v>
      </c>
      <c r="Q20" s="10">
        <f>'[3]Sheet 1'!Q39+47611.7692307692</f>
        <v>54446.384615384581</v>
      </c>
      <c r="R20" s="10">
        <f>'[3]Sheet 1'!Q39+37304.2307692308</f>
        <v>44138.846153846185</v>
      </c>
      <c r="S20" s="10">
        <f>'[3]Sheet 1'!Q39+64363.3076923077</f>
        <v>71197.923076923093</v>
      </c>
      <c r="T20" s="10">
        <f>'[3]Sheet 1'!Q39+0</f>
        <v>6834.6153846153848</v>
      </c>
      <c r="U20" s="10">
        <f>'[3]Sheet 1'!Q39+1180.92307692308</f>
        <v>8015.5384615384646</v>
      </c>
      <c r="V20" s="10">
        <f>'[3]Sheet 1'!Q39+58352.6923076923</f>
        <v>65187.307692307681</v>
      </c>
      <c r="W20" s="10">
        <f>'[3]Sheet 1'!Q39+37197.3076923077</f>
        <v>44031.923076923085</v>
      </c>
      <c r="X20" s="10">
        <f>'[3]Sheet 1'!Q39+21637.1538461538</f>
        <v>28471.769230769183</v>
      </c>
      <c r="Y20" s="10">
        <f>'[3]Sheet 1'!Q39+6315.69230769231</f>
        <v>13150.307692307695</v>
      </c>
      <c r="Z20" s="10">
        <f>'[3]Sheet 1'!Q39+7478.07692307692</f>
        <v>14312.692307692305</v>
      </c>
      <c r="AA20" s="10">
        <f>'[3]Sheet 1'!Q39+5082.69230769231</f>
        <v>11917.307692307695</v>
      </c>
      <c r="AB20" s="10">
        <f>'[3]Sheet 1'!Q39+4161.76923076923</f>
        <v>10996.384615384613</v>
      </c>
      <c r="AC20" s="10">
        <f>'[3]Sheet 1'!Q39+59377</f>
        <v>66211.61538461539</v>
      </c>
      <c r="AD20" s="10">
        <f>'[3]Sheet 1'!Q39+32488.5</f>
        <v>39323.115384615383</v>
      </c>
      <c r="AE20" s="10">
        <f>'[3]Sheet 1'!Q39+7648.3</f>
        <v>14482.915384615386</v>
      </c>
      <c r="AF20" s="10">
        <f>'[3]Sheet 1'!Q39+2537.46153846154</f>
        <v>9372.0769230769256</v>
      </c>
      <c r="AG20" s="10">
        <f>'[3]Sheet 1'!Q39+382.384615384615</f>
        <v>7217</v>
      </c>
      <c r="AH20" s="10">
        <f>'[3]Sheet 1'!Q39+64059.7692307692</f>
        <v>70894.384615384581</v>
      </c>
      <c r="AI20" s="10">
        <f>'[3]Sheet 1'!Q39+296670.307692308</f>
        <v>303504.92307692335</v>
      </c>
      <c r="AJ20" s="10">
        <f>'[3]Sheet 1'!Q39+22988.6153846154</f>
        <v>29823.230769230788</v>
      </c>
      <c r="AK20" s="10">
        <f>'[3]Sheet 1'!Q39+3612.84615384615</f>
        <v>10447.461538461535</v>
      </c>
      <c r="AL20" s="10">
        <f>'[3]Sheet 1'!Q39+10031.8461538462</f>
        <v>16866.461538461583</v>
      </c>
      <c r="AM20" s="10">
        <f>'[3]Sheet 1'!Q39+0</f>
        <v>6834.6153846153848</v>
      </c>
      <c r="AN20" s="10">
        <f>'[3]Sheet 1'!Q39+3070.38461538462</f>
        <v>9905.0000000000036</v>
      </c>
      <c r="AO20" s="10">
        <f>'[3]Sheet 1'!Q39+9616.76923076923</f>
        <v>16451.384615384617</v>
      </c>
      <c r="AP20" s="10">
        <f>'[3]Sheet 1'!Q39+21975.6923076923</f>
        <v>28810.307692307688</v>
      </c>
    </row>
    <row r="21" spans="2:42" x14ac:dyDescent="0.25">
      <c r="B21" s="9" t="s">
        <v>12</v>
      </c>
      <c r="C21" s="10">
        <f>'[3]Sheet 1'!Q41+92373.0714285714</f>
        <v>94287.994505494484</v>
      </c>
      <c r="D21" s="10">
        <f>'[3]Sheet 1'!Q41+21112.0714285714</f>
        <v>23026.994505494476</v>
      </c>
      <c r="E21" s="10">
        <f>'[3]Sheet 1'!Q41+16376.7142857143</f>
        <v>18291.637362637379</v>
      </c>
      <c r="F21" s="10">
        <f>'[3]Sheet 1'!Q41+31033.0714285714</f>
        <v>32947.994505494476</v>
      </c>
      <c r="G21" s="10">
        <f>'[3]Sheet 1'!Q41+64769.6428571429</f>
        <v>66684.565934065977</v>
      </c>
      <c r="H21" s="10">
        <f>'[3]Sheet 1'!Q41+13097.7857142857</f>
        <v>15012.708791208775</v>
      </c>
      <c r="I21" s="10">
        <f>'[3]Sheet 1'!Q41+4847.78571428571</f>
        <v>6762.7087912087873</v>
      </c>
      <c r="J21" s="10">
        <f>'[3]Sheet 1'!Q41+34494.8571428571</f>
        <v>36409.780219780179</v>
      </c>
      <c r="K21" s="10">
        <f>'[3]Sheet 1'!Q41+490.454545454545</f>
        <v>2405.3776223776217</v>
      </c>
      <c r="L21" s="10">
        <f>'[3]Sheet 1'!Q41+20973.2142857143</f>
        <v>22888.137362637379</v>
      </c>
      <c r="M21" s="10">
        <f>'[3]Sheet 1'!Q41+21140.3846153846</f>
        <v>23055.307692307677</v>
      </c>
      <c r="N21" s="10">
        <f>'[3]Sheet 1'!Q41+18109</f>
        <v>20023.923076923078</v>
      </c>
      <c r="O21" s="10">
        <f>'[3]Sheet 1'!Q41+3187.38461538462</f>
        <v>5102.3076923076969</v>
      </c>
      <c r="P21" s="10">
        <f>'[3]Sheet 1'!Q41+23812.3846153846</f>
        <v>25727.307692307677</v>
      </c>
      <c r="Q21" s="10">
        <f>'[3]Sheet 1'!Q41+47611.7692307692</f>
        <v>49526.692307692276</v>
      </c>
      <c r="R21" s="10">
        <f>'[3]Sheet 1'!Q41+37304.2307692308</f>
        <v>39219.15384615388</v>
      </c>
      <c r="S21" s="10">
        <f>'[3]Sheet 1'!Q41+64363.3076923077</f>
        <v>66278.23076923078</v>
      </c>
      <c r="T21" s="10">
        <f>'[3]Sheet 1'!Q41+23629.7692307692</f>
        <v>25544.692307692279</v>
      </c>
      <c r="U21" s="9">
        <v>0</v>
      </c>
      <c r="V21" s="10">
        <f>'[3]Sheet 1'!Q41+58352.6923076923</f>
        <v>60267.615384615376</v>
      </c>
      <c r="W21" s="10">
        <f>'[3]Sheet 1'!Q41+37197.3076923077</f>
        <v>39112.23076923078</v>
      </c>
      <c r="X21" s="10">
        <f>'[3]Sheet 1'!Q41+21637.1538461538</f>
        <v>23552.076923076878</v>
      </c>
      <c r="Y21" s="10">
        <f>'[3]Sheet 1'!Q41+6315.69230769231</f>
        <v>8230.6153846153866</v>
      </c>
      <c r="Z21" s="10">
        <f>'[3]Sheet 1'!Q41+7478.07692307692</f>
        <v>9392.9999999999964</v>
      </c>
      <c r="AA21" s="10">
        <f>'[3]Sheet 1'!Q41+5082.69230769231</f>
        <v>6997.6153846153875</v>
      </c>
      <c r="AB21" s="10">
        <f>'[3]Sheet 1'!Q41+4161.76923076923</f>
        <v>6076.6923076923067</v>
      </c>
      <c r="AC21" s="10">
        <f>'[3]Sheet 1'!Q41+59377</f>
        <v>61291.923076923078</v>
      </c>
      <c r="AD21" s="10">
        <f>'[3]Sheet 1'!Q41+32488.5</f>
        <v>34403.423076923078</v>
      </c>
      <c r="AE21" s="10">
        <f>'[3]Sheet 1'!Q41+7648.3</f>
        <v>9563.2230769230773</v>
      </c>
      <c r="AF21" s="10">
        <f>'[3]Sheet 1'!Q41+2537.46153846154</f>
        <v>4452.3846153846171</v>
      </c>
      <c r="AG21" s="10">
        <f>'[3]Sheet 1'!Q41+382.384615384615</f>
        <v>2297.3076923076919</v>
      </c>
      <c r="AH21" s="10">
        <f>'[3]Sheet 1'!Q41+64059.7692307692</f>
        <v>65974.692307692269</v>
      </c>
      <c r="AI21" s="10">
        <f>'[3]Sheet 1'!Q41+296670.307692308</f>
        <v>298585.23076923104</v>
      </c>
      <c r="AJ21" s="10">
        <f>'[3]Sheet 1'!Q41+22988.6153846154</f>
        <v>24903.538461538479</v>
      </c>
      <c r="AK21" s="10">
        <f>'[3]Sheet 1'!Q41+3612.84615384615</f>
        <v>5527.7692307692269</v>
      </c>
      <c r="AL21" s="10">
        <f>'[3]Sheet 1'!Q41+10031.8461538462</f>
        <v>11946.769230769276</v>
      </c>
      <c r="AM21" s="10">
        <f>'[3]Sheet 1'!Q41+0</f>
        <v>1914.9230769230769</v>
      </c>
      <c r="AN21" s="10">
        <f>'[3]Sheet 1'!Q41+3070.38461538462</f>
        <v>4985.3076923076969</v>
      </c>
      <c r="AO21" s="10">
        <f>'[3]Sheet 1'!Q41+9616.76923076923</f>
        <v>11531.692307692307</v>
      </c>
      <c r="AP21" s="10">
        <f>'[3]Sheet 1'!Q41+21975.6923076923</f>
        <v>23890.615384615379</v>
      </c>
    </row>
    <row r="22" spans="2:42" x14ac:dyDescent="0.25">
      <c r="B22" s="9" t="s">
        <v>18</v>
      </c>
      <c r="C22" s="10">
        <f>'[3]Sheet 1'!Q42+92373.0714285714</f>
        <v>124450.84065934064</v>
      </c>
      <c r="D22" s="10">
        <f>'[3]Sheet 1'!Q42+21112.0714285714</f>
        <v>53189.840659340625</v>
      </c>
      <c r="E22" s="10">
        <f>'[3]Sheet 1'!Q42+16376.7142857143</f>
        <v>48454.483516483531</v>
      </c>
      <c r="F22" s="10">
        <f>'[3]Sheet 1'!Q42+31033.0714285714</f>
        <v>63110.840659340625</v>
      </c>
      <c r="G22" s="10">
        <f>'[3]Sheet 1'!Q42+64769.6428571429</f>
        <v>96847.412087912133</v>
      </c>
      <c r="H22" s="10">
        <f>'[3]Sheet 1'!Q42+13097.7857142857</f>
        <v>45175.55494505493</v>
      </c>
      <c r="I22" s="10">
        <f>'[3]Sheet 1'!Q42+4847.78571428571</f>
        <v>36925.554945054944</v>
      </c>
      <c r="J22" s="10">
        <f>'[3]Sheet 1'!Q42+34494.8571428571</f>
        <v>66572.626373626335</v>
      </c>
      <c r="K22" s="10">
        <f>'[3]Sheet 1'!Q42+490.454545454545</f>
        <v>32568.223776223775</v>
      </c>
      <c r="L22" s="10">
        <f>'[3]Sheet 1'!Q42+20973.2142857143</f>
        <v>53050.983516483531</v>
      </c>
      <c r="M22" s="10">
        <f>'[3]Sheet 1'!Q42+21140.3846153846</f>
        <v>53218.153846153829</v>
      </c>
      <c r="N22" s="10">
        <f>'[3]Sheet 1'!Q42+18109</f>
        <v>50186.769230769234</v>
      </c>
      <c r="O22" s="10">
        <f>'[3]Sheet 1'!Q42+3187.38461538462</f>
        <v>35265.153846153851</v>
      </c>
      <c r="P22" s="10">
        <f>'[3]Sheet 1'!Q42+23812.3846153846</f>
        <v>55890.153846153829</v>
      </c>
      <c r="Q22" s="10">
        <f>'[3]Sheet 1'!Q42+47611.7692307692</f>
        <v>79689.538461538425</v>
      </c>
      <c r="R22" s="10">
        <f>'[3]Sheet 1'!Q42+37304.2307692308</f>
        <v>69382.000000000029</v>
      </c>
      <c r="S22" s="10">
        <f>'[3]Sheet 1'!Q42+64363.3076923077</f>
        <v>96441.076923076937</v>
      </c>
      <c r="T22" s="10">
        <f>'[3]Sheet 1'!Q42+23629.7692307692</f>
        <v>55707.538461538432</v>
      </c>
      <c r="U22" s="10">
        <f>'[3]Sheet 1'!Q42+1180.92307692308</f>
        <v>33258.692307692312</v>
      </c>
      <c r="V22" s="10">
        <v>0</v>
      </c>
      <c r="W22" s="10">
        <f>'[3]Sheet 1'!Q42+37197.3076923077</f>
        <v>69275.076923076937</v>
      </c>
      <c r="X22" s="10">
        <f>'[3]Sheet 1'!Q42+21637.1538461538</f>
        <v>53714.923076923034</v>
      </c>
      <c r="Y22" s="10">
        <f>'[3]Sheet 1'!Q42+6315.69230769231</f>
        <v>38393.461538461539</v>
      </c>
      <c r="Z22" s="10">
        <f>'[3]Sheet 1'!Q42+7478.07692307692</f>
        <v>39555.846153846149</v>
      </c>
      <c r="AA22" s="10">
        <f>'[3]Sheet 1'!Q42+5082.69230769231</f>
        <v>37160.461538461539</v>
      </c>
      <c r="AB22" s="10">
        <f>'[3]Sheet 1'!Q42+4161.76923076923</f>
        <v>36239.538461538461</v>
      </c>
      <c r="AC22" s="10">
        <f>'[3]Sheet 1'!Q42+59377</f>
        <v>91454.769230769234</v>
      </c>
      <c r="AD22" s="10">
        <f>'[3]Sheet 1'!Q42+32488.5</f>
        <v>64566.269230769234</v>
      </c>
      <c r="AE22" s="10">
        <f>'[3]Sheet 1'!Q42+7648.3</f>
        <v>39726.06923076923</v>
      </c>
      <c r="AF22" s="10">
        <f>'[3]Sheet 1'!Q42+2537.46153846154</f>
        <v>34615.230769230773</v>
      </c>
      <c r="AG22" s="10">
        <f>'[3]Sheet 1'!Q42+382.384615384615</f>
        <v>32460.153846153844</v>
      </c>
      <c r="AH22" s="10">
        <f>'[3]Sheet 1'!Q42+64059.7692307692</f>
        <v>96137.538461538425</v>
      </c>
      <c r="AI22" s="10">
        <f>'[3]Sheet 1'!Q42+296670.307692308</f>
        <v>328748.07692307723</v>
      </c>
      <c r="AJ22" s="10">
        <f>'[3]Sheet 1'!Q42+22988.6153846154</f>
        <v>55066.384615384632</v>
      </c>
      <c r="AK22" s="10">
        <f>'[3]Sheet 1'!Q42+3612.84615384615</f>
        <v>35690.615384615383</v>
      </c>
      <c r="AL22" s="10">
        <f>'[3]Sheet 1'!Q42+10031.8461538462</f>
        <v>42109.615384615434</v>
      </c>
      <c r="AM22" s="10">
        <f>'[3]Sheet 1'!Q42+0</f>
        <v>32077.76923076923</v>
      </c>
      <c r="AN22" s="10">
        <f>'[3]Sheet 1'!Q42+3070.38461538462</f>
        <v>35148.153846153851</v>
      </c>
      <c r="AO22" s="10">
        <f>'[3]Sheet 1'!Q42+9616.76923076923</f>
        <v>41694.538461538461</v>
      </c>
      <c r="AP22" s="10">
        <f>'[3]Sheet 1'!Q42+21975.6923076923</f>
        <v>54053.461538461532</v>
      </c>
    </row>
    <row r="23" spans="2:42" x14ac:dyDescent="0.25">
      <c r="B23" s="9" t="s">
        <v>16</v>
      </c>
      <c r="C23" s="10">
        <f>'[3]Sheet 1'!Q44+92373.0714285714</f>
        <v>115669.60989010986</v>
      </c>
      <c r="D23" s="10">
        <f>'[3]Sheet 1'!Q44+21112.0714285714</f>
        <v>44408.609890109859</v>
      </c>
      <c r="E23" s="10">
        <f>'[3]Sheet 1'!Q44+16376.7142857143</f>
        <v>39673.252747252758</v>
      </c>
      <c r="F23" s="10">
        <f>'[3]Sheet 1'!Q44+31033.0714285714</f>
        <v>54329.609890109859</v>
      </c>
      <c r="G23" s="10">
        <f>'[3]Sheet 1'!Q44+64769.6428571429</f>
        <v>88066.181318681367</v>
      </c>
      <c r="H23" s="10">
        <f>'[3]Sheet 1'!Q44+13097.7857142857</f>
        <v>36394.324175824164</v>
      </c>
      <c r="I23" s="10">
        <f>'[3]Sheet 1'!Q44+4847.78571428571</f>
        <v>28144.324175824171</v>
      </c>
      <c r="J23" s="10">
        <f>'[3]Sheet 1'!Q44+34494.8571428571</f>
        <v>57791.395604395562</v>
      </c>
      <c r="K23" s="10">
        <f>'[3]Sheet 1'!Q44+490.454545454545</f>
        <v>23786.993006993005</v>
      </c>
      <c r="L23" s="10">
        <f>'[3]Sheet 1'!Q44+20973.2142857143</f>
        <v>44269.752747252758</v>
      </c>
      <c r="M23" s="10">
        <f>'[3]Sheet 1'!Q44+21140.3846153846</f>
        <v>44436.923076923063</v>
      </c>
      <c r="N23" s="10">
        <f>'[3]Sheet 1'!Q44+18109</f>
        <v>41405.538461538461</v>
      </c>
      <c r="O23" s="10">
        <f>'[3]Sheet 1'!Q44+3187.38461538462</f>
        <v>26483.923076923082</v>
      </c>
      <c r="P23" s="10">
        <f>'[3]Sheet 1'!Q44+23812.3846153846</f>
        <v>47108.923076923063</v>
      </c>
      <c r="Q23" s="10">
        <f>'[3]Sheet 1'!Q44+47611.7692307692</f>
        <v>70908.307692307659</v>
      </c>
      <c r="R23" s="10">
        <f>'[3]Sheet 1'!Q44+37304.2307692308</f>
        <v>60600.769230769263</v>
      </c>
      <c r="S23" s="10">
        <f>'[3]Sheet 1'!Q44+64363.3076923077</f>
        <v>87659.846153846156</v>
      </c>
      <c r="T23" s="10">
        <f>'[3]Sheet 1'!Q44+23629.7692307692</f>
        <v>46926.307692307659</v>
      </c>
      <c r="U23" s="10">
        <f>'[3]Sheet 1'!Q44+1180.92307692308</f>
        <v>24477.461538461543</v>
      </c>
      <c r="V23" s="10">
        <f>'[3]Sheet 1'!Q44+58352.6923076923</f>
        <v>81649.230769230751</v>
      </c>
      <c r="W23" s="9">
        <v>0</v>
      </c>
      <c r="X23" s="10">
        <f>'[3]Sheet 1'!Q44+21637.1538461538</f>
        <v>44933.692307692261</v>
      </c>
      <c r="Y23" s="10">
        <f>'[3]Sheet 1'!Q44+6315.69230769231</f>
        <v>29612.230769230773</v>
      </c>
      <c r="Z23" s="10">
        <f>'[3]Sheet 1'!Q44+7478.07692307692</f>
        <v>30774.615384615383</v>
      </c>
      <c r="AA23" s="10">
        <f>'[3]Sheet 1'!Q44+5082.69230769231</f>
        <v>28379.230769230773</v>
      </c>
      <c r="AB23" s="10">
        <f>'[3]Sheet 1'!Q44+4161.76923076923</f>
        <v>27458.307692307691</v>
      </c>
      <c r="AC23" s="10">
        <f>'[3]Sheet 1'!Q44+59377</f>
        <v>82673.538461538468</v>
      </c>
      <c r="AD23" s="10">
        <f>'[3]Sheet 1'!Q44+32488.5</f>
        <v>55785.038461538461</v>
      </c>
      <c r="AE23" s="10">
        <f>'[3]Sheet 1'!Q44+7648.3</f>
        <v>30944.83846153846</v>
      </c>
      <c r="AF23" s="10">
        <f>'[3]Sheet 1'!Q44+2537.46153846154</f>
        <v>25834</v>
      </c>
      <c r="AG23" s="10">
        <f>'[3]Sheet 1'!Q44+382.384615384615</f>
        <v>23678.923076923074</v>
      </c>
      <c r="AH23" s="10">
        <f>'[3]Sheet 1'!Q44+64059.7692307692</f>
        <v>87356.307692307659</v>
      </c>
      <c r="AI23" s="10">
        <f>'[3]Sheet 1'!Q44+296670.307692308</f>
        <v>319966.84615384642</v>
      </c>
      <c r="AJ23" s="10">
        <f>'[3]Sheet 1'!Q44+22988.6153846154</f>
        <v>46285.153846153858</v>
      </c>
      <c r="AK23" s="10">
        <f>'[3]Sheet 1'!Q44+3612.84615384615</f>
        <v>26909.38461538461</v>
      </c>
      <c r="AL23" s="10">
        <f>'[3]Sheet 1'!Q44+10031.8461538462</f>
        <v>33328.384615384661</v>
      </c>
      <c r="AM23" s="10">
        <f>'[3]Sheet 1'!Q44+0</f>
        <v>23296.538461538461</v>
      </c>
      <c r="AN23" s="10">
        <f>'[3]Sheet 1'!Q44+3070.38461538462</f>
        <v>26366.923076923082</v>
      </c>
      <c r="AO23" s="10">
        <f>'[3]Sheet 1'!Q44+9616.76923076923</f>
        <v>32913.307692307688</v>
      </c>
      <c r="AP23" s="10">
        <f>'[3]Sheet 1'!Q44+21975.6923076923</f>
        <v>45272.230769230766</v>
      </c>
    </row>
    <row r="24" spans="2:42" x14ac:dyDescent="0.25">
      <c r="B24" s="9" t="s">
        <v>14</v>
      </c>
      <c r="C24" s="10">
        <f>'[3]Sheet 1'!Q46+92373.0714285714</f>
        <v>101144.60989010986</v>
      </c>
      <c r="D24" s="10">
        <f>'[3]Sheet 1'!Q46+21112.0714285714</f>
        <v>29883.609890109859</v>
      </c>
      <c r="E24" s="10">
        <f>'[3]Sheet 1'!Q46+16376.7142857143</f>
        <v>25148.252747252762</v>
      </c>
      <c r="F24" s="10">
        <f>'[3]Sheet 1'!Q46+31033.0714285714</f>
        <v>39804.609890109859</v>
      </c>
      <c r="G24" s="10">
        <f>'[3]Sheet 1'!Q46+64769.6428571429</f>
        <v>73541.181318681367</v>
      </c>
      <c r="H24" s="10">
        <f>'[3]Sheet 1'!Q46+13097.7857142857</f>
        <v>21869.32417582416</v>
      </c>
      <c r="I24" s="10">
        <f>'[3]Sheet 1'!Q46+4847.78571428571</f>
        <v>13619.324175824171</v>
      </c>
      <c r="J24" s="10">
        <f>'[3]Sheet 1'!Q46+34494.8571428571</f>
        <v>43266.395604395562</v>
      </c>
      <c r="K24" s="10">
        <f>'[3]Sheet 1'!Q46+490.454545454545</f>
        <v>9261.9930069930051</v>
      </c>
      <c r="L24" s="10">
        <f>'[3]Sheet 1'!Q46+20973.2142857143</f>
        <v>29744.752747252762</v>
      </c>
      <c r="M24" s="10">
        <f>'[3]Sheet 1'!Q46+21140.3846153846</f>
        <v>29911.92307692306</v>
      </c>
      <c r="N24" s="10">
        <f>'[3]Sheet 1'!Q46+18109</f>
        <v>26880.538461538461</v>
      </c>
      <c r="O24" s="10">
        <f>'[3]Sheet 1'!Q46+3187.38461538462</f>
        <v>11958.923076923082</v>
      </c>
      <c r="P24" s="10">
        <f>'[3]Sheet 1'!Q46+23812.3846153846</f>
        <v>32583.92307692306</v>
      </c>
      <c r="Q24" s="10">
        <f>'[3]Sheet 1'!Q46+47611.7692307692</f>
        <v>56383.307692307659</v>
      </c>
      <c r="R24" s="10">
        <f>'[3]Sheet 1'!Q46+37304.2307692308</f>
        <v>46075.769230769263</v>
      </c>
      <c r="S24" s="10">
        <f>'[3]Sheet 1'!Q46+64363.3076923077</f>
        <v>73134.846153846156</v>
      </c>
      <c r="T24" s="10">
        <f>'[3]Sheet 1'!Q46+23629.7692307692</f>
        <v>32401.307692307662</v>
      </c>
      <c r="U24" s="10">
        <f>'[3]Sheet 1'!Q46+1180.92307692308</f>
        <v>9952.4615384615408</v>
      </c>
      <c r="V24" s="10">
        <f>'[3]Sheet 1'!Q46+58352.6923076923</f>
        <v>67124.230769230751</v>
      </c>
      <c r="W24" s="10">
        <f>'[3]Sheet 1'!Q46+37197.3076923077</f>
        <v>45968.846153846163</v>
      </c>
      <c r="X24" s="9">
        <v>0</v>
      </c>
      <c r="Y24" s="10">
        <f>'[3]Sheet 1'!Q46+6315.69230769231</f>
        <v>15087.230769230771</v>
      </c>
      <c r="Z24" s="10">
        <f>'[3]Sheet 1'!Q46+7478.07692307692</f>
        <v>16249.615384615381</v>
      </c>
      <c r="AA24" s="10">
        <f>'[3]Sheet 1'!Q46+5082.69230769231</f>
        <v>13854.230769230771</v>
      </c>
      <c r="AB24" s="10">
        <f>'[3]Sheet 1'!Q46+4161.76923076923</f>
        <v>12933.307692307691</v>
      </c>
      <c r="AC24" s="10">
        <f>'[3]Sheet 1'!Q46+59377</f>
        <v>68148.538461538468</v>
      </c>
      <c r="AD24" s="10">
        <f>'[3]Sheet 1'!Q46+32488.5</f>
        <v>41260.038461538461</v>
      </c>
      <c r="AE24" s="10">
        <f>'[3]Sheet 1'!Q46+7648.3</f>
        <v>16419.83846153846</v>
      </c>
      <c r="AF24" s="10">
        <f>'[3]Sheet 1'!Q46+2537.46153846154</f>
        <v>11309</v>
      </c>
      <c r="AG24" s="10">
        <f>'[3]Sheet 1'!Q46+382.384615384615</f>
        <v>9153.9230769230762</v>
      </c>
      <c r="AH24" s="10">
        <f>'[3]Sheet 1'!Q46+64059.7692307692</f>
        <v>72831.307692307659</v>
      </c>
      <c r="AI24" s="10">
        <f>'[3]Sheet 1'!Q46+296670.307692308</f>
        <v>305441.84615384642</v>
      </c>
      <c r="AJ24" s="10">
        <f>'[3]Sheet 1'!Q46+22988.6153846154</f>
        <v>31760.153846153862</v>
      </c>
      <c r="AK24" s="10">
        <f>'[3]Sheet 1'!Q46+3612.84615384615</f>
        <v>12384.384615384612</v>
      </c>
      <c r="AL24" s="10">
        <f>'[3]Sheet 1'!Q46+10031.8461538462</f>
        <v>18803.384615384661</v>
      </c>
      <c r="AM24" s="10">
        <f>'[3]Sheet 1'!Q46+0</f>
        <v>8771.538461538461</v>
      </c>
      <c r="AN24" s="10">
        <f>'[3]Sheet 1'!Q46+3070.38461538462</f>
        <v>11841.923076923082</v>
      </c>
      <c r="AO24" s="10">
        <f>'[3]Sheet 1'!Q46+9616.76923076923</f>
        <v>18388.307692307691</v>
      </c>
      <c r="AP24" s="10">
        <f>'[3]Sheet 1'!Q46+21975.6923076923</f>
        <v>30747.230769230762</v>
      </c>
    </row>
    <row r="25" spans="2:42" x14ac:dyDescent="0.25">
      <c r="B25" s="9" t="s">
        <v>13</v>
      </c>
      <c r="C25" s="10">
        <f>'[3]Sheet 1'!Q48+92373.0714285714</f>
        <v>93286.609890109874</v>
      </c>
      <c r="D25" s="10">
        <f>'[3]Sheet 1'!Q48+21112.0714285714</f>
        <v>22025.609890109859</v>
      </c>
      <c r="E25" s="10">
        <f>'[3]Sheet 1'!Q48+16376.7142857143</f>
        <v>17290.252747252762</v>
      </c>
      <c r="F25" s="10">
        <f>'[3]Sheet 1'!Q48+31033.0714285714</f>
        <v>31946.609890109859</v>
      </c>
      <c r="G25" s="10">
        <f>'[3]Sheet 1'!Q48+64769.6428571429</f>
        <v>65683.181318681367</v>
      </c>
      <c r="H25" s="10">
        <f>'[3]Sheet 1'!Q48+13097.7857142857</f>
        <v>14011.32417582416</v>
      </c>
      <c r="I25" s="10">
        <f>'[3]Sheet 1'!Q48+4847.78571428571</f>
        <v>5761.324175824172</v>
      </c>
      <c r="J25" s="10">
        <f>'[3]Sheet 1'!Q48+34494.8571428571</f>
        <v>35408.395604395562</v>
      </c>
      <c r="K25" s="10">
        <f>'[3]Sheet 1'!Q48+490.454545454545</f>
        <v>1403.9930069930065</v>
      </c>
      <c r="L25" s="10">
        <f>'[3]Sheet 1'!Q48+20973.2142857143</f>
        <v>21886.752747252762</v>
      </c>
      <c r="M25" s="10">
        <f>'[3]Sheet 1'!Q48+21140.3846153846</f>
        <v>22053.92307692306</v>
      </c>
      <c r="N25" s="10">
        <f>'[3]Sheet 1'!Q48+18109</f>
        <v>19022.538461538461</v>
      </c>
      <c r="O25" s="10">
        <f>'[3]Sheet 1'!Q48+3187.38461538462</f>
        <v>4100.9230769230817</v>
      </c>
      <c r="P25" s="10">
        <f>'[3]Sheet 1'!Q48+23812.3846153846</f>
        <v>24725.92307692306</v>
      </c>
      <c r="Q25" s="10">
        <f>'[3]Sheet 1'!Q48+47611.7692307692</f>
        <v>48525.307692307659</v>
      </c>
      <c r="R25" s="10">
        <f>'[3]Sheet 1'!Q48+37304.2307692308</f>
        <v>38217.769230769263</v>
      </c>
      <c r="S25" s="10">
        <f>'[3]Sheet 1'!Q48+64363.3076923077</f>
        <v>65276.846153846163</v>
      </c>
      <c r="T25" s="10">
        <f>'[3]Sheet 1'!Q48+23629.7692307692</f>
        <v>24543.307692307662</v>
      </c>
      <c r="U25" s="10">
        <f>'[3]Sheet 1'!Q48+1180.92307692308</f>
        <v>2094.4615384615417</v>
      </c>
      <c r="V25" s="10">
        <f>'[3]Sheet 1'!Q48+58352.6923076923</f>
        <v>59266.230769230759</v>
      </c>
      <c r="W25" s="10">
        <f>'[3]Sheet 1'!Q48+37197.3076923077</f>
        <v>38110.846153846163</v>
      </c>
      <c r="X25" s="10">
        <f>'[3]Sheet 1'!Q48+21637.1538461538</f>
        <v>22550.692307692261</v>
      </c>
      <c r="Y25" s="9">
        <v>0</v>
      </c>
      <c r="Z25" s="10">
        <f>'[3]Sheet 1'!Q48+7478.07692307692</f>
        <v>8391.6153846153811</v>
      </c>
      <c r="AA25" s="10">
        <f>'[3]Sheet 1'!Q48+5082.69230769231</f>
        <v>5996.2307692307722</v>
      </c>
      <c r="AB25" s="10">
        <f>'[3]Sheet 1'!Q48+4161.76923076923</f>
        <v>5075.3076923076915</v>
      </c>
      <c r="AC25" s="10">
        <f>'[3]Sheet 1'!Q48+59377</f>
        <v>60290.538461538461</v>
      </c>
      <c r="AD25" s="10">
        <f>'[3]Sheet 1'!Q48+32488.5</f>
        <v>33402.038461538461</v>
      </c>
      <c r="AE25" s="10">
        <f>'[3]Sheet 1'!Q48+7648.3</f>
        <v>8561.8384615384621</v>
      </c>
      <c r="AF25" s="10">
        <f>'[3]Sheet 1'!Q48+2537.46153846154</f>
        <v>3451.0000000000014</v>
      </c>
      <c r="AG25" s="10">
        <f>'[3]Sheet 1'!Q48+382.384615384615</f>
        <v>1295.9230769230767</v>
      </c>
      <c r="AH25" s="10">
        <f>'[3]Sheet 1'!Q48+64059.7692307692</f>
        <v>64973.307692307659</v>
      </c>
      <c r="AI25" s="10">
        <f>'[3]Sheet 1'!Q48+296670.307692308</f>
        <v>297583.84615384642</v>
      </c>
      <c r="AJ25" s="10">
        <f>'[3]Sheet 1'!Q48+22988.6153846154</f>
        <v>23902.153846153862</v>
      </c>
      <c r="AK25" s="10">
        <f>'[3]Sheet 1'!Q48+3612.84615384615</f>
        <v>4526.3846153846116</v>
      </c>
      <c r="AL25" s="10">
        <f>'[3]Sheet 1'!Q48+10031.8461538462</f>
        <v>10945.384615384661</v>
      </c>
      <c r="AM25" s="10">
        <f>'[3]Sheet 1'!Q48+0</f>
        <v>913.53846153846155</v>
      </c>
      <c r="AN25" s="10">
        <f>'[3]Sheet 1'!Q48+3070.38461538462</f>
        <v>3983.9230769230812</v>
      </c>
      <c r="AO25" s="10">
        <f>'[3]Sheet 1'!Q48+9616.76923076923</f>
        <v>10530.307692307691</v>
      </c>
      <c r="AP25" s="10">
        <f>'[3]Sheet 1'!Q48+21975.6923076923</f>
        <v>22889.230769230762</v>
      </c>
    </row>
    <row r="26" spans="2:42" x14ac:dyDescent="0.25">
      <c r="B26" s="9" t="s">
        <v>19</v>
      </c>
      <c r="C26" s="10">
        <f>'[3]Sheet 1'!Q50+92373.0714285714</f>
        <v>96218.532967032937</v>
      </c>
      <c r="D26" s="10">
        <f>'[3]Sheet 1'!Q50+21112.0714285714</f>
        <v>24957.532967032937</v>
      </c>
      <c r="E26" s="10">
        <f>'[3]Sheet 1'!Q50+16376.7142857143</f>
        <v>20222.17582417584</v>
      </c>
      <c r="F26" s="10">
        <f>'[3]Sheet 1'!Q50+31033.0714285714</f>
        <v>34878.532967032937</v>
      </c>
      <c r="G26" s="10">
        <f>'[3]Sheet 1'!Q50+64769.6428571429</f>
        <v>68615.10439560443</v>
      </c>
      <c r="H26" s="10">
        <f>'[3]Sheet 1'!Q50+13097.7857142857</f>
        <v>16943.247252747238</v>
      </c>
      <c r="I26" s="10">
        <f>'[3]Sheet 1'!Q50+4847.78571428571</f>
        <v>8693.2472527472491</v>
      </c>
      <c r="J26" s="10">
        <f>'[3]Sheet 1'!Q50+34494.8571428571</f>
        <v>38340.31868131864</v>
      </c>
      <c r="K26" s="10">
        <f>'[3]Sheet 1'!Q50+490.454545454545</f>
        <v>4335.9160839160832</v>
      </c>
      <c r="L26" s="10">
        <f>'[3]Sheet 1'!Q50+20973.2142857143</f>
        <v>24818.67582417584</v>
      </c>
      <c r="M26" s="10">
        <f>'[3]Sheet 1'!Q50+21140.3846153846</f>
        <v>24985.846153846138</v>
      </c>
      <c r="N26" s="10">
        <f>'[3]Sheet 1'!Q50+18109</f>
        <v>21954.461538461539</v>
      </c>
      <c r="O26" s="10">
        <f>'[3]Sheet 1'!Q50+3187.38461538462</f>
        <v>7032.8461538461579</v>
      </c>
      <c r="P26" s="10">
        <f>'[3]Sheet 1'!Q50+23812.3846153846</f>
        <v>27657.846153846138</v>
      </c>
      <c r="Q26" s="10">
        <f>'[3]Sheet 1'!Q50+47611.7692307692</f>
        <v>51457.230769230737</v>
      </c>
      <c r="R26" s="10">
        <f>'[3]Sheet 1'!Q50+37304.2307692308</f>
        <v>41149.692307692341</v>
      </c>
      <c r="S26" s="10">
        <f>'[3]Sheet 1'!Q50+64363.3076923077</f>
        <v>68208.769230769234</v>
      </c>
      <c r="T26" s="10">
        <f>'[3]Sheet 1'!Q50+23629.7692307692</f>
        <v>27475.23076923074</v>
      </c>
      <c r="U26" s="10">
        <f>'[3]Sheet 1'!Q50+1180.92307692308</f>
        <v>5026.3846153846189</v>
      </c>
      <c r="V26" s="10">
        <f>'[3]Sheet 1'!Q50+58352.6923076923</f>
        <v>62198.153846153837</v>
      </c>
      <c r="W26" s="10">
        <f>'[3]Sheet 1'!Q50+37197.3076923077</f>
        <v>41042.769230769241</v>
      </c>
      <c r="X26" s="10">
        <f>'[3]Sheet 1'!Q50+21637.1538461538</f>
        <v>25482.615384615339</v>
      </c>
      <c r="Y26" s="10">
        <f>'[3]Sheet 1'!Q50+6315.69230769231</f>
        <v>10161.153846153849</v>
      </c>
      <c r="Z26" s="9">
        <v>0</v>
      </c>
      <c r="AA26" s="10">
        <f>'[3]Sheet 1'!Q50+5082.69230769231</f>
        <v>8928.1538461538494</v>
      </c>
      <c r="AB26" s="10">
        <f>'[3]Sheet 1'!Q50+4161.76923076923</f>
        <v>8007.2307692307677</v>
      </c>
      <c r="AC26" s="10">
        <f>'[3]Sheet 1'!Q50+59377</f>
        <v>63222.461538461539</v>
      </c>
      <c r="AD26" s="10">
        <f>'[3]Sheet 1'!Q50+32488.5</f>
        <v>36333.961538461539</v>
      </c>
      <c r="AE26" s="10">
        <f>'[3]Sheet 1'!Q50+7648.3</f>
        <v>11493.761538461538</v>
      </c>
      <c r="AF26" s="10">
        <f>'[3]Sheet 1'!Q50+2537.46153846154</f>
        <v>6382.923076923078</v>
      </c>
      <c r="AG26" s="10">
        <f>'[3]Sheet 1'!Q50+382.384615384615</f>
        <v>4227.8461538461534</v>
      </c>
      <c r="AH26" s="10">
        <f>'[3]Sheet 1'!Q50+64059.7692307692</f>
        <v>67905.230769230737</v>
      </c>
      <c r="AI26" s="10">
        <f>'[3]Sheet 1'!Q50+296670.307692308</f>
        <v>300515.76923076954</v>
      </c>
      <c r="AJ26" s="10">
        <f>'[3]Sheet 1'!Q50+22988.6153846154</f>
        <v>26834.07692307694</v>
      </c>
      <c r="AK26" s="10">
        <f>'[3]Sheet 1'!Q50+3612.84615384615</f>
        <v>7458.3076923076887</v>
      </c>
      <c r="AL26" s="10">
        <f>'[3]Sheet 1'!Q50+10031.8461538462</f>
        <v>13877.307692307739</v>
      </c>
      <c r="AM26" s="10">
        <f>'[3]Sheet 1'!Q50+0</f>
        <v>3845.4615384615386</v>
      </c>
      <c r="AN26" s="10">
        <f>'[3]Sheet 1'!Q50+3070.38461538462</f>
        <v>6915.8461538461579</v>
      </c>
      <c r="AO26" s="10">
        <f>'[3]Sheet 1'!Q50+9616.76923076923</f>
        <v>13462.23076923077</v>
      </c>
      <c r="AP26" s="10">
        <f>'[3]Sheet 1'!Q50+21975.6923076923</f>
        <v>25821.15384615384</v>
      </c>
    </row>
    <row r="27" spans="2:42" x14ac:dyDescent="0.25">
      <c r="B27" s="9" t="s">
        <v>15</v>
      </c>
      <c r="C27" s="10">
        <f>'[3]Sheet 1'!Q51+92373.0714285714</f>
        <v>96180.379120879094</v>
      </c>
      <c r="D27" s="10">
        <f>'[3]Sheet 1'!Q51+21112.0714285714</f>
        <v>24919.37912087909</v>
      </c>
      <c r="E27" s="10">
        <f>'[3]Sheet 1'!Q51+16376.7142857143</f>
        <v>20184.021978021992</v>
      </c>
      <c r="F27" s="10">
        <f>'[3]Sheet 1'!Q51+31033.0714285714</f>
        <v>34840.379120879094</v>
      </c>
      <c r="G27" s="10">
        <f>'[3]Sheet 1'!Q51+64769.6428571429</f>
        <v>68576.950549450587</v>
      </c>
      <c r="H27" s="10">
        <f>'[3]Sheet 1'!Q51+13097.7857142857</f>
        <v>16905.093406593391</v>
      </c>
      <c r="I27" s="10">
        <f>'[3]Sheet 1'!Q51+4847.78571428571</f>
        <v>8655.0934065934016</v>
      </c>
      <c r="J27" s="10">
        <f>'[3]Sheet 1'!Q51+34494.8571428571</f>
        <v>38302.164835164796</v>
      </c>
      <c r="K27" s="10">
        <f>'[3]Sheet 1'!Q51+490.454545454545</f>
        <v>4297.7622377622374</v>
      </c>
      <c r="L27" s="10">
        <f>'[3]Sheet 1'!Q51+20973.2142857143</f>
        <v>24780.521978021992</v>
      </c>
      <c r="M27" s="10">
        <f>'[3]Sheet 1'!Q51+21140.3846153846</f>
        <v>24947.69230769229</v>
      </c>
      <c r="N27" s="10">
        <f>'[3]Sheet 1'!Q51+18109</f>
        <v>21916.307692307691</v>
      </c>
      <c r="O27" s="10">
        <f>'[3]Sheet 1'!Q51+3187.38461538462</f>
        <v>6994.6923076923122</v>
      </c>
      <c r="P27" s="10">
        <f>'[3]Sheet 1'!Q51+23812.3846153846</f>
        <v>27619.69230769229</v>
      </c>
      <c r="Q27" s="10">
        <f>'[3]Sheet 1'!Q51+47611.7692307692</f>
        <v>51419.076923076893</v>
      </c>
      <c r="R27" s="10">
        <f>'[3]Sheet 1'!Q51+37304.2307692308</f>
        <v>41111.538461538497</v>
      </c>
      <c r="S27" s="10">
        <f>'[3]Sheet 1'!Q51+64363.3076923077</f>
        <v>68170.61538461539</v>
      </c>
      <c r="T27" s="10">
        <f>'[3]Sheet 1'!Q51+23629.7692307692</f>
        <v>27437.076923076893</v>
      </c>
      <c r="U27" s="10">
        <f>'[3]Sheet 1'!Q51+1180.92307692308</f>
        <v>4988.2307692307722</v>
      </c>
      <c r="V27" s="10">
        <f>'[3]Sheet 1'!Q51+58352.6923076923</f>
        <v>62159.999999999993</v>
      </c>
      <c r="W27" s="10">
        <f>'[3]Sheet 1'!Q51+37197.3076923077</f>
        <v>41004.615384615397</v>
      </c>
      <c r="X27" s="10">
        <f>'[3]Sheet 1'!Q51+21637.1538461538</f>
        <v>25444.461538461492</v>
      </c>
      <c r="Y27" s="10">
        <f>'[3]Sheet 1'!Q51+6315.69230769231</f>
        <v>10123.000000000004</v>
      </c>
      <c r="Z27" s="10">
        <f>'[3]Sheet 1'!Q51+7478.07692307692</f>
        <v>11285.384615384613</v>
      </c>
      <c r="AA27" s="9">
        <v>0</v>
      </c>
      <c r="AB27" s="10">
        <f>'[3]Sheet 1'!Q51+4161.76923076923</f>
        <v>7969.076923076922</v>
      </c>
      <c r="AC27" s="10">
        <f>'[3]Sheet 1'!Q51+59377</f>
        <v>63184.307692307695</v>
      </c>
      <c r="AD27" s="10">
        <f>'[3]Sheet 1'!Q51+32488.5</f>
        <v>36295.807692307695</v>
      </c>
      <c r="AE27" s="10">
        <f>'[3]Sheet 1'!Q51+7648.3</f>
        <v>11455.607692307693</v>
      </c>
      <c r="AF27" s="10">
        <f>'[3]Sheet 1'!Q51+2537.46153846154</f>
        <v>6344.7692307692323</v>
      </c>
      <c r="AG27" s="10">
        <f>'[3]Sheet 1'!Q51+382.384615384615</f>
        <v>4189.6923076923076</v>
      </c>
      <c r="AH27" s="10">
        <f>'[3]Sheet 1'!Q51+64059.7692307692</f>
        <v>67867.076923076893</v>
      </c>
      <c r="AI27" s="10">
        <f>'[3]Sheet 1'!Q51+296670.307692308</f>
        <v>300477.61538461567</v>
      </c>
      <c r="AJ27" s="10">
        <f>'[3]Sheet 1'!Q51+22988.6153846154</f>
        <v>26795.923076923093</v>
      </c>
      <c r="AK27" s="10">
        <f>'[3]Sheet 1'!Q51+3612.84615384615</f>
        <v>7420.1538461538421</v>
      </c>
      <c r="AL27" s="10">
        <f>'[3]Sheet 1'!Q51+10031.8461538462</f>
        <v>13839.153846153891</v>
      </c>
      <c r="AM27" s="10">
        <f>'[3]Sheet 1'!Q51+0</f>
        <v>3807.3076923076924</v>
      </c>
      <c r="AN27" s="10">
        <f>'[3]Sheet 1'!Q51+3070.38461538462</f>
        <v>6877.6923076923122</v>
      </c>
      <c r="AO27" s="10">
        <f>'[3]Sheet 1'!Q51+9616.76923076923</f>
        <v>13424.076923076922</v>
      </c>
      <c r="AP27" s="10">
        <f>'[3]Sheet 1'!Q51+21975.6923076923</f>
        <v>25782.999999999993</v>
      </c>
    </row>
    <row r="28" spans="2:42" x14ac:dyDescent="0.25">
      <c r="B28" s="9" t="s">
        <v>17</v>
      </c>
      <c r="C28" s="10">
        <f>'[3]Sheet 1'!Q53+92373.0714285714</f>
        <v>93649.379120879094</v>
      </c>
      <c r="D28" s="10">
        <f>'[3]Sheet 1'!Q53+21112.0714285714</f>
        <v>22388.37912087909</v>
      </c>
      <c r="E28" s="10">
        <f>'[3]Sheet 1'!Q53+16376.7142857143</f>
        <v>17653.021978021992</v>
      </c>
      <c r="F28" s="10">
        <f>'[3]Sheet 1'!Q53+31033.0714285714</f>
        <v>32309.37912087909</v>
      </c>
      <c r="G28" s="10">
        <f>'[3]Sheet 1'!Q53+64769.6428571429</f>
        <v>66045.950549450587</v>
      </c>
      <c r="H28" s="10">
        <f>'[3]Sheet 1'!Q53+13097.7857142857</f>
        <v>14374.093406593391</v>
      </c>
      <c r="I28" s="10">
        <f>'[3]Sheet 1'!Q53+4847.78571428571</f>
        <v>6124.0934065934025</v>
      </c>
      <c r="J28" s="10">
        <f>'[3]Sheet 1'!Q53+34494.8571428571</f>
        <v>35771.164835164796</v>
      </c>
      <c r="K28" s="10">
        <f>'[3]Sheet 1'!Q53+490.454545454545</f>
        <v>1766.7622377622374</v>
      </c>
      <c r="L28" s="10">
        <f>'[3]Sheet 1'!Q53+20973.2142857143</f>
        <v>22249.521978021992</v>
      </c>
      <c r="M28" s="10">
        <f>'[3]Sheet 1'!Q53+21140.3846153846</f>
        <v>22416.69230769229</v>
      </c>
      <c r="N28" s="10">
        <f>'[3]Sheet 1'!Q53+18109</f>
        <v>19385.307692307691</v>
      </c>
      <c r="O28" s="10">
        <f>'[3]Sheet 1'!Q53+3187.38461538462</f>
        <v>4463.6923076923122</v>
      </c>
      <c r="P28" s="10">
        <f>'[3]Sheet 1'!Q53+23812.3846153846</f>
        <v>25088.69230769229</v>
      </c>
      <c r="Q28" s="10">
        <f>'[3]Sheet 1'!Q53+47611.7692307692</f>
        <v>48888.076923076893</v>
      </c>
      <c r="R28" s="10">
        <f>'[3]Sheet 1'!Q53+37304.2307692308</f>
        <v>38580.538461538497</v>
      </c>
      <c r="S28" s="10">
        <f>'[3]Sheet 1'!Q53+64363.3076923077</f>
        <v>65639.61538461539</v>
      </c>
      <c r="T28" s="10">
        <f>'[3]Sheet 1'!Q53+23629.7692307692</f>
        <v>24906.076923076893</v>
      </c>
      <c r="U28" s="10">
        <f>'[3]Sheet 1'!Q53+1180.92307692308</f>
        <v>2457.2307692307722</v>
      </c>
      <c r="V28" s="10">
        <f>'[3]Sheet 1'!Q53+58352.6923076923</f>
        <v>59628.999999999993</v>
      </c>
      <c r="W28" s="10">
        <f>'[3]Sheet 1'!Q53+37197.3076923077</f>
        <v>38473.615384615397</v>
      </c>
      <c r="X28" s="10">
        <f>'[3]Sheet 1'!Q53+21637.1538461538</f>
        <v>22913.461538461492</v>
      </c>
      <c r="Y28" s="10">
        <f>'[3]Sheet 1'!Q53+6315.69230769231</f>
        <v>7592.0000000000027</v>
      </c>
      <c r="Z28" s="10">
        <f>'[3]Sheet 1'!Q53+7478.07692307692</f>
        <v>8754.3846153846134</v>
      </c>
      <c r="AA28" s="10">
        <f>'[3]Sheet 1'!Q53+5082.69230769231</f>
        <v>6359.0000000000027</v>
      </c>
      <c r="AB28" s="9">
        <v>0</v>
      </c>
      <c r="AC28" s="10">
        <f>'[3]Sheet 1'!Q53+59377</f>
        <v>60653.307692307695</v>
      </c>
      <c r="AD28" s="10">
        <f>'[3]Sheet 1'!Q53+32488.5</f>
        <v>33764.807692307695</v>
      </c>
      <c r="AE28" s="10">
        <f>'[3]Sheet 1'!Q53+7648.3</f>
        <v>8924.6076923076926</v>
      </c>
      <c r="AF28" s="10">
        <f>'[3]Sheet 1'!Q53+2537.46153846154</f>
        <v>3813.7692307692323</v>
      </c>
      <c r="AG28" s="10">
        <f>'[3]Sheet 1'!Q53+382.384615384615</f>
        <v>1658.6923076923074</v>
      </c>
      <c r="AH28" s="10">
        <f>'[3]Sheet 1'!Q53+64059.7692307692</f>
        <v>65336.076923076893</v>
      </c>
      <c r="AI28" s="10">
        <f>'[3]Sheet 1'!Q53+296670.307692308</f>
        <v>297946.61538461567</v>
      </c>
      <c r="AJ28" s="10">
        <f>'[3]Sheet 1'!Q53+22988.6153846154</f>
        <v>24264.923076923093</v>
      </c>
      <c r="AK28" s="10">
        <f>'[3]Sheet 1'!Q53+3612.84615384615</f>
        <v>4889.1538461538421</v>
      </c>
      <c r="AL28" s="10">
        <f>'[3]Sheet 1'!Q53+10031.8461538462</f>
        <v>11308.153846153891</v>
      </c>
      <c r="AM28" s="10">
        <f>'[3]Sheet 1'!Q53+0</f>
        <v>1276.3076923076924</v>
      </c>
      <c r="AN28" s="10">
        <f>'[3]Sheet 1'!Q53+3070.38461538462</f>
        <v>4346.6923076923122</v>
      </c>
      <c r="AO28" s="10">
        <f>'[3]Sheet 1'!Q53+9616.76923076923</f>
        <v>10893.076923076922</v>
      </c>
      <c r="AP28" s="10">
        <f>'[3]Sheet 1'!Q53+21975.6923076923</f>
        <v>23251.999999999993</v>
      </c>
    </row>
    <row r="29" spans="2:42" x14ac:dyDescent="0.25">
      <c r="B29" s="9" t="s">
        <v>105</v>
      </c>
      <c r="C29" s="10">
        <f>'[3]Sheet 1'!Q54+92373.0714285714</f>
        <v>125745.07142857141</v>
      </c>
      <c r="D29" s="10">
        <f>'[3]Sheet 1'!Q54+21112.0714285714</f>
        <v>54484.071428571398</v>
      </c>
      <c r="E29" s="10">
        <f>'[3]Sheet 1'!Q54+16376.7142857143</f>
        <v>49748.714285714304</v>
      </c>
      <c r="F29" s="10">
        <f>'[3]Sheet 1'!Q54+31033.0714285714</f>
        <v>64405.071428571398</v>
      </c>
      <c r="G29" s="10">
        <f>'[3]Sheet 1'!Q54+64769.6428571429</f>
        <v>98141.642857142899</v>
      </c>
      <c r="H29" s="10">
        <f>'[3]Sheet 1'!Q54+13097.7857142857</f>
        <v>46469.785714285696</v>
      </c>
      <c r="I29" s="10">
        <f>'[3]Sheet 1'!Q54+4847.78571428571</f>
        <v>38219.78571428571</v>
      </c>
      <c r="J29" s="10">
        <f>'[3]Sheet 1'!Q54+34494.8571428571</f>
        <v>67866.857142857101</v>
      </c>
      <c r="K29" s="10">
        <f>'[3]Sheet 1'!Q54+490.454545454545</f>
        <v>33862.454545454544</v>
      </c>
      <c r="L29" s="10">
        <f>'[3]Sheet 1'!Q54+20973.2142857143</f>
        <v>54345.214285714304</v>
      </c>
      <c r="M29" s="10">
        <f>'[3]Sheet 1'!Q54+21140.3846153846</f>
        <v>54512.384615384595</v>
      </c>
      <c r="N29" s="10">
        <f>'[3]Sheet 1'!Q54+18109</f>
        <v>51481</v>
      </c>
      <c r="O29" s="10">
        <f>'[3]Sheet 1'!Q54+3187.38461538462</f>
        <v>36559.384615384617</v>
      </c>
      <c r="P29" s="10">
        <f>'[3]Sheet 1'!Q54+23812.3846153846</f>
        <v>57184.384615384595</v>
      </c>
      <c r="Q29" s="10">
        <f>'[3]Sheet 1'!Q54+47611.7692307692</f>
        <v>80983.76923076919</v>
      </c>
      <c r="R29" s="10">
        <f>'[3]Sheet 1'!Q54+37304.2307692308</f>
        <v>70676.23076923081</v>
      </c>
      <c r="S29" s="10">
        <f>'[3]Sheet 1'!Q54+64363.3076923077</f>
        <v>97735.307692307702</v>
      </c>
      <c r="T29" s="10">
        <f>'[3]Sheet 1'!Q54+23629.7692307692</f>
        <v>57001.769230769205</v>
      </c>
      <c r="U29" s="10">
        <f>'[3]Sheet 1'!Q54+1180.92307692308</f>
        <v>34552.923076923078</v>
      </c>
      <c r="V29" s="10">
        <f>'[3]Sheet 1'!Q54+58352.6923076923</f>
        <v>91724.692307692298</v>
      </c>
      <c r="W29" s="10">
        <f>'[3]Sheet 1'!Q54+37197.3076923077</f>
        <v>70569.307692307702</v>
      </c>
      <c r="X29" s="10">
        <f>'[3]Sheet 1'!Q54+21637.1538461538</f>
        <v>55009.1538461538</v>
      </c>
      <c r="Y29" s="10">
        <f>'[3]Sheet 1'!Q54+6315.69230769231</f>
        <v>39687.692307692312</v>
      </c>
      <c r="Z29" s="10">
        <f>'[3]Sheet 1'!Q54+7478.07692307692</f>
        <v>40850.076923076922</v>
      </c>
      <c r="AA29" s="10">
        <f>'[3]Sheet 1'!Q54+5082.69230769231</f>
        <v>38454.692307692312</v>
      </c>
      <c r="AB29" s="10">
        <f>'[3]Sheet 1'!Q54+4161.76923076923</f>
        <v>37533.769230769227</v>
      </c>
      <c r="AC29" s="9">
        <v>0</v>
      </c>
      <c r="AD29" s="10">
        <f>'[3]Sheet 1'!Q54+32488.5</f>
        <v>65860.5</v>
      </c>
      <c r="AE29" s="10">
        <f>'[3]Sheet 1'!Q54+7648.3</f>
        <v>41020.300000000003</v>
      </c>
      <c r="AF29" s="10">
        <f>'[3]Sheet 1'!Q54+2537.46153846154</f>
        <v>35909.461538461539</v>
      </c>
      <c r="AG29" s="10">
        <f>'[3]Sheet 1'!Q54+382.384615384615</f>
        <v>33754.384615384617</v>
      </c>
      <c r="AH29" s="10">
        <f>'[3]Sheet 1'!Q54+64059.7692307692</f>
        <v>97431.76923076919</v>
      </c>
      <c r="AI29" s="10">
        <f>'[3]Sheet 1'!Q54+296670.307692308</f>
        <v>330042.30769230798</v>
      </c>
      <c r="AJ29" s="10">
        <f>'[3]Sheet 1'!Q54+22988.6153846154</f>
        <v>56360.615384615405</v>
      </c>
      <c r="AK29" s="10">
        <f>'[3]Sheet 1'!Q54+3612.84615384615</f>
        <v>36984.846153846149</v>
      </c>
      <c r="AL29" s="10">
        <f>'[3]Sheet 1'!Q54+10031.8461538462</f>
        <v>43403.8461538462</v>
      </c>
      <c r="AM29" s="10">
        <f>'[3]Sheet 1'!Q54+0</f>
        <v>33372</v>
      </c>
      <c r="AN29" s="10">
        <f>'[3]Sheet 1'!Q54+3070.38461538462</f>
        <v>36442.384615384617</v>
      </c>
      <c r="AO29" s="10">
        <f>'[3]Sheet 1'!Q54+9616.76923076923</f>
        <v>42988.769230769234</v>
      </c>
      <c r="AP29" s="10">
        <f>'[3]Sheet 1'!Q54+21975.6923076923</f>
        <v>55347.692307692298</v>
      </c>
    </row>
    <row r="30" spans="2:42" x14ac:dyDescent="0.25">
      <c r="B30" s="9" t="s">
        <v>107</v>
      </c>
      <c r="C30" s="10">
        <f>'[3]Sheet 1'!Q59+92373.0714285714</f>
        <v>105484.57142857141</v>
      </c>
      <c r="D30" s="10">
        <f>'[3]Sheet 1'!Q59+21112.0714285714</f>
        <v>34223.571428571398</v>
      </c>
      <c r="E30" s="10">
        <f>'[3]Sheet 1'!Q59+16376.7142857143</f>
        <v>29488.214285714301</v>
      </c>
      <c r="F30" s="10">
        <f>'[3]Sheet 1'!Q59+31033.0714285714</f>
        <v>44144.571428571398</v>
      </c>
      <c r="G30" s="10">
        <f>'[3]Sheet 1'!Q59+64769.6428571429</f>
        <v>77881.142857142899</v>
      </c>
      <c r="H30" s="10">
        <f>'[3]Sheet 1'!Q59+13097.7857142857</f>
        <v>26209.285714285699</v>
      </c>
      <c r="I30" s="10">
        <f>'[3]Sheet 1'!Q59+4847.78571428571</f>
        <v>17959.28571428571</v>
      </c>
      <c r="J30" s="10">
        <f>'[3]Sheet 1'!Q59+34494.8571428571</f>
        <v>47606.357142857101</v>
      </c>
      <c r="K30" s="10">
        <f>'[3]Sheet 1'!Q59+490.454545454545</f>
        <v>13601.954545454544</v>
      </c>
      <c r="L30" s="10">
        <f>'[3]Sheet 1'!Q59+20973.2142857143</f>
        <v>34084.714285714304</v>
      </c>
      <c r="M30" s="10">
        <f>'[3]Sheet 1'!Q59+21140.3846153846</f>
        <v>34251.884615384595</v>
      </c>
      <c r="N30" s="10">
        <f>'[3]Sheet 1'!Q59+18109</f>
        <v>31220.5</v>
      </c>
      <c r="O30" s="10">
        <f>'[3]Sheet 1'!Q59+3187.38461538462</f>
        <v>16298.884615384621</v>
      </c>
      <c r="P30" s="10">
        <f>'[3]Sheet 1'!Q59+23812.3846153846</f>
        <v>36923.884615384595</v>
      </c>
      <c r="Q30" s="10">
        <f>'[3]Sheet 1'!Q59+47611.7692307692</f>
        <v>60723.269230769198</v>
      </c>
      <c r="R30" s="10">
        <f>'[3]Sheet 1'!Q59+37304.2307692308</f>
        <v>50415.730769230802</v>
      </c>
      <c r="S30" s="10">
        <f>'[3]Sheet 1'!Q59+64363.3076923077</f>
        <v>77474.807692307702</v>
      </c>
      <c r="T30" s="10">
        <f>'[3]Sheet 1'!Q59+23629.7692307692</f>
        <v>36741.269230769205</v>
      </c>
      <c r="U30" s="10">
        <f>'[3]Sheet 1'!Q59+1180.92307692308</f>
        <v>14292.42307692308</v>
      </c>
      <c r="V30" s="10">
        <f>'[3]Sheet 1'!Q59+58352.6923076923</f>
        <v>71464.192307692298</v>
      </c>
      <c r="W30" s="10">
        <f>'[3]Sheet 1'!Q59+37197.3076923077</f>
        <v>50308.807692307702</v>
      </c>
      <c r="X30" s="10">
        <f>'[3]Sheet 1'!Q59+21637.1538461538</f>
        <v>34748.6538461538</v>
      </c>
      <c r="Y30" s="10">
        <f>'[3]Sheet 1'!Q59+6315.69230769231</f>
        <v>19427.192307692312</v>
      </c>
      <c r="Z30" s="10">
        <f>'[3]Sheet 1'!Q59+7478.07692307692</f>
        <v>20589.576923076922</v>
      </c>
      <c r="AA30" s="10">
        <f>'[3]Sheet 1'!Q59+5082.69230769231</f>
        <v>18194.192307692312</v>
      </c>
      <c r="AB30" s="10">
        <f>'[3]Sheet 1'!Q59+4161.76923076923</f>
        <v>17273.26923076923</v>
      </c>
      <c r="AC30" s="10">
        <f>'[3]Sheet 1'!Q59+59377</f>
        <v>72488.5</v>
      </c>
      <c r="AD30" s="9">
        <v>0</v>
      </c>
      <c r="AE30" s="10">
        <f>'[3]Sheet 1'!Q59+7648.3</f>
        <v>20759.8</v>
      </c>
      <c r="AF30" s="10">
        <f>'[3]Sheet 1'!Q59+2537.46153846154</f>
        <v>15648.961538461539</v>
      </c>
      <c r="AG30" s="10">
        <f>'[3]Sheet 1'!Q59+382.384615384615</f>
        <v>13493.884615384615</v>
      </c>
      <c r="AH30" s="10">
        <f>'[3]Sheet 1'!Q59+64059.7692307692</f>
        <v>77171.26923076919</v>
      </c>
      <c r="AI30" s="10">
        <f>'[3]Sheet 1'!Q59+296670.307692308</f>
        <v>309781.80769230798</v>
      </c>
      <c r="AJ30" s="10">
        <f>'[3]Sheet 1'!Q59+22988.6153846154</f>
        <v>36100.115384615405</v>
      </c>
      <c r="AK30" s="10">
        <f>'[3]Sheet 1'!Q59+3612.84615384615</f>
        <v>16724.346153846149</v>
      </c>
      <c r="AL30" s="10">
        <f>'[3]Sheet 1'!Q59+10031.8461538462</f>
        <v>23143.3461538462</v>
      </c>
      <c r="AM30" s="10">
        <f>'[3]Sheet 1'!Q59+0</f>
        <v>13111.5</v>
      </c>
      <c r="AN30" s="10">
        <f>'[3]Sheet 1'!Q59+3070.38461538462</f>
        <v>16181.884615384621</v>
      </c>
      <c r="AO30" s="10">
        <f>'[3]Sheet 1'!Q59+9616.76923076923</f>
        <v>22728.26923076923</v>
      </c>
      <c r="AP30" s="10">
        <f>'[3]Sheet 1'!Q59+21975.6923076923</f>
        <v>35087.192307692298</v>
      </c>
    </row>
    <row r="31" spans="2:42" x14ac:dyDescent="0.25">
      <c r="B31" s="9" t="s">
        <v>106</v>
      </c>
      <c r="C31" s="10">
        <f>'[3]Sheet 1'!Q63+92373.0714285714</f>
        <v>96498.4714285714</v>
      </c>
      <c r="D31" s="10">
        <f>'[3]Sheet 1'!Q66+21112.0714285714</f>
        <v>23054.37912087909</v>
      </c>
      <c r="E31" s="10">
        <f>'[3]Sheet 1'!Q66+16376.7142857143</f>
        <v>18319.021978021992</v>
      </c>
      <c r="F31" s="10">
        <f>'[3]Sheet 1'!Q66+31033.0714285714</f>
        <v>32975.379120879094</v>
      </c>
      <c r="G31" s="10">
        <f>'[3]Sheet 1'!Q66+64769.6428571429</f>
        <v>66711.950549450587</v>
      </c>
      <c r="H31" s="10">
        <f>'[3]Sheet 1'!Q66+13097.7857142857</f>
        <v>15040.093406593391</v>
      </c>
      <c r="I31" s="10">
        <f>'[3]Sheet 1'!Q66+4847.78571428571</f>
        <v>6790.0934065934025</v>
      </c>
      <c r="J31" s="10">
        <f>'[3]Sheet 1'!Q66+34494.8571428571</f>
        <v>36437.164835164796</v>
      </c>
      <c r="K31" s="10">
        <f>'[3]Sheet 1'!Q66+490.454545454545</f>
        <v>2432.7622377622374</v>
      </c>
      <c r="L31" s="10">
        <f>'[3]Sheet 1'!Q66+20973.2142857143</f>
        <v>22915.521978021992</v>
      </c>
      <c r="M31" s="10">
        <f>'[3]Sheet 1'!Q66+21140.3846153846</f>
        <v>23082.69230769229</v>
      </c>
      <c r="N31" s="10">
        <f>'[3]Sheet 1'!Q66+18109</f>
        <v>20051.307692307691</v>
      </c>
      <c r="O31" s="10">
        <f>'[3]Sheet 1'!Q66+3187.38461538462</f>
        <v>5129.6923076923122</v>
      </c>
      <c r="P31" s="10">
        <f>'[3]Sheet 1'!Q66+23812.3846153846</f>
        <v>25754.69230769229</v>
      </c>
      <c r="Q31" s="10">
        <f>'[3]Sheet 1'!Q66+47611.7692307692</f>
        <v>49554.076923076893</v>
      </c>
      <c r="R31" s="10">
        <f>'[3]Sheet 1'!Q66+37304.2307692308</f>
        <v>39246.538461538497</v>
      </c>
      <c r="S31" s="10">
        <f>'[3]Sheet 1'!Q66+64363.3076923077</f>
        <v>66305.61538461539</v>
      </c>
      <c r="T31" s="10">
        <f>'[3]Sheet 1'!Q66+23629.7692307692</f>
        <v>25572.076923076893</v>
      </c>
      <c r="U31" s="10">
        <f>'[3]Sheet 1'!Q66+1180.92307692308</f>
        <v>3123.2307692307722</v>
      </c>
      <c r="V31" s="10">
        <f>'[3]Sheet 1'!Q66+58352.6923076923</f>
        <v>60294.999999999993</v>
      </c>
      <c r="W31" s="10">
        <f>'[3]Sheet 1'!Q66+37197.3076923077</f>
        <v>39139.615384615397</v>
      </c>
      <c r="X31" s="10">
        <f>'[3]Sheet 1'!Q66+21637.1538461538</f>
        <v>23579.461538461492</v>
      </c>
      <c r="Y31" s="10">
        <f>'[3]Sheet 1'!Q66+6315.69230769231</f>
        <v>8258.0000000000036</v>
      </c>
      <c r="Z31" s="10">
        <f>'[3]Sheet 1'!Q66+7478.07692307692</f>
        <v>9420.3846153846134</v>
      </c>
      <c r="AA31" s="10">
        <f>'[3]Sheet 1'!Q66+5082.69230769231</f>
        <v>7025.0000000000027</v>
      </c>
      <c r="AB31" s="10">
        <f>'[3]Sheet 1'!Q66+4161.76923076923</f>
        <v>6104.076923076922</v>
      </c>
      <c r="AC31" s="10">
        <f>'[3]Sheet 1'!Q66+59377</f>
        <v>61319.307692307695</v>
      </c>
      <c r="AD31" s="10">
        <f>'[3]Sheet 1'!Q66+32488.5</f>
        <v>34430.807692307695</v>
      </c>
      <c r="AE31" s="9">
        <v>0</v>
      </c>
      <c r="AF31" s="10">
        <f>'[3]Sheet 1'!Q66+2537.46153846154</f>
        <v>4479.7692307692323</v>
      </c>
      <c r="AG31" s="10">
        <f>'[3]Sheet 1'!Q66+382.384615384615</f>
        <v>2324.6923076923076</v>
      </c>
      <c r="AH31" s="10">
        <f>'[3]Sheet 1'!Q66+64059.7692307692</f>
        <v>66002.076923076893</v>
      </c>
      <c r="AI31" s="10">
        <f>'[3]Sheet 1'!Q66+296670.307692308</f>
        <v>298612.61538461567</v>
      </c>
      <c r="AJ31" s="10">
        <f>'[3]Sheet 1'!Q66+22988.6153846154</f>
        <v>24930.923076923093</v>
      </c>
      <c r="AK31" s="10">
        <f>'[3]Sheet 1'!Q66+3612.84615384615</f>
        <v>5555.1538461538421</v>
      </c>
      <c r="AL31" s="10">
        <f>'[3]Sheet 1'!Q66+10031.8461538462</f>
        <v>11974.153846153891</v>
      </c>
      <c r="AM31" s="10">
        <f>'[3]Sheet 1'!Q66+0</f>
        <v>1942.3076923076924</v>
      </c>
      <c r="AN31" s="10">
        <f>'[3]Sheet 1'!Q66+3070.38461538462</f>
        <v>5012.6923076923122</v>
      </c>
      <c r="AO31" s="10">
        <f>'[3]Sheet 1'!Q66+9616.76923076923</f>
        <v>11559.076923076922</v>
      </c>
      <c r="AP31" s="10">
        <f>'[3]Sheet 1'!Q66+21975.6923076923</f>
        <v>23917.999999999993</v>
      </c>
    </row>
    <row r="32" spans="2:42" x14ac:dyDescent="0.25">
      <c r="B32" s="9" t="s">
        <v>10</v>
      </c>
      <c r="C32" s="10">
        <f>'[3]Sheet 1'!Q66+92373.0714285714</f>
        <v>94315.379120879094</v>
      </c>
      <c r="D32" s="10">
        <f>'[3]Sheet 1'!Q66+21112.0714285714</f>
        <v>23054.37912087909</v>
      </c>
      <c r="E32" s="10">
        <f>'[3]Sheet 1'!Q66+16376.7142857143</f>
        <v>18319.021978021992</v>
      </c>
      <c r="F32" s="10">
        <v>1</v>
      </c>
      <c r="G32" s="10">
        <f>'[3]Sheet 1'!Q66+64769.6428571429</f>
        <v>66711.950549450587</v>
      </c>
      <c r="H32" s="10">
        <f>'[3]Sheet 1'!Q66+13097.7857142857</f>
        <v>15040.093406593391</v>
      </c>
      <c r="I32" s="10">
        <f>'[3]Sheet 1'!Q66+4847.78571428571</f>
        <v>6790.0934065934025</v>
      </c>
      <c r="J32" s="10">
        <v>1</v>
      </c>
      <c r="K32" s="10">
        <f>'[3]Sheet 1'!Q66+490.454545454545</f>
        <v>2432.7622377622374</v>
      </c>
      <c r="L32" s="10">
        <f>'[3]Sheet 1'!Q66+20973.2142857143</f>
        <v>22915.521978021992</v>
      </c>
      <c r="M32" s="10">
        <f>'[3]Sheet 1'!Q66+21140.3846153846</f>
        <v>23082.69230769229</v>
      </c>
      <c r="N32" s="10">
        <f>'[3]Sheet 1'!Q66+18109</f>
        <v>20051.307692307691</v>
      </c>
      <c r="O32" s="10">
        <f>'[3]Sheet 1'!Q66+3187.38461538462</f>
        <v>5129.6923076923122</v>
      </c>
      <c r="P32" s="10">
        <f>'[3]Sheet 1'!Q66+23812.3846153846</f>
        <v>25754.69230769229</v>
      </c>
      <c r="Q32" s="10">
        <f>'[3]Sheet 1'!Q66+47611.7692307692</f>
        <v>49554.076923076893</v>
      </c>
      <c r="R32" s="10">
        <f>'[3]Sheet 1'!Q66+37304.2307692308</f>
        <v>39246.538461538497</v>
      </c>
      <c r="S32" s="10">
        <f>'[3]Sheet 1'!Q66+64363.3076923077</f>
        <v>66305.61538461539</v>
      </c>
      <c r="T32" s="10">
        <f>'[3]Sheet 1'!Q66+23629.7692307692</f>
        <v>25572.076923076893</v>
      </c>
      <c r="U32" s="10">
        <f>'[3]Sheet 1'!Q66+1180.92307692308</f>
        <v>3123.2307692307722</v>
      </c>
      <c r="V32" s="10">
        <f>'[3]Sheet 1'!Q66+58352.6923076923</f>
        <v>60294.999999999993</v>
      </c>
      <c r="W32" s="10">
        <f>'[3]Sheet 1'!Q66+37197.3076923077</f>
        <v>39139.615384615397</v>
      </c>
      <c r="X32" s="10">
        <f>'[3]Sheet 1'!Q66+21637.1538461538</f>
        <v>23579.461538461492</v>
      </c>
      <c r="Y32" s="10">
        <f>'[3]Sheet 1'!Q66+6315.69230769231</f>
        <v>8258.0000000000036</v>
      </c>
      <c r="Z32" s="10">
        <f>'[3]Sheet 1'!Q66+7478.07692307692</f>
        <v>9420.3846153846134</v>
      </c>
      <c r="AA32" s="10">
        <f>'[3]Sheet 1'!Q66+5082.69230769231</f>
        <v>7025.0000000000027</v>
      </c>
      <c r="AB32" s="10">
        <f>'[3]Sheet 1'!Q66+4161.76923076923</f>
        <v>6104.076923076922</v>
      </c>
      <c r="AC32" s="10">
        <f>'[3]Sheet 1'!Q66+59377</f>
        <v>61319.307692307695</v>
      </c>
      <c r="AD32" s="10">
        <f>'[3]Sheet 1'!Q66+32488.5</f>
        <v>34430.807692307695</v>
      </c>
      <c r="AE32" s="10">
        <f>'[3]Sheet 1'!Q66+7648.3</f>
        <v>9590.6076923076926</v>
      </c>
      <c r="AF32" s="9">
        <v>0</v>
      </c>
      <c r="AG32" s="10">
        <f>'[3]Sheet 1'!Q66+382.384615384615</f>
        <v>2324.6923076923076</v>
      </c>
      <c r="AH32" s="10">
        <f>'[3]Sheet 1'!Q66+64059.7692307692</f>
        <v>66002.076923076893</v>
      </c>
      <c r="AI32" s="10">
        <f>'[3]Sheet 1'!Q66+296670.307692308</f>
        <v>298612.61538461567</v>
      </c>
      <c r="AJ32" s="10">
        <f>'[3]Sheet 1'!Q66+22988.6153846154</f>
        <v>24930.923076923093</v>
      </c>
      <c r="AK32" s="10">
        <f>'[3]Sheet 1'!Q66+3612.84615384615</f>
        <v>5555.1538461538421</v>
      </c>
      <c r="AL32" s="10">
        <f>'[3]Sheet 1'!Q66+10031.8461538462</f>
        <v>11974.153846153891</v>
      </c>
      <c r="AM32" s="10">
        <f>'[3]Sheet 1'!Q66+0</f>
        <v>1942.3076923076924</v>
      </c>
      <c r="AN32" s="10">
        <f>'[3]Sheet 1'!Q66+3070.38461538462</f>
        <v>5012.6923076923122</v>
      </c>
      <c r="AO32" s="10">
        <f>'[3]Sheet 1'!Q66+9616.76923076923</f>
        <v>11559.076923076922</v>
      </c>
      <c r="AP32" s="10">
        <f>'[3]Sheet 1'!Q66+21975.6923076923</f>
        <v>23917.999999999993</v>
      </c>
    </row>
    <row r="33" spans="2:42" x14ac:dyDescent="0.25">
      <c r="B33" s="9" t="s">
        <v>8</v>
      </c>
      <c r="C33" s="10">
        <f>'[3]Sheet 1'!Q67+92373.0714285714</f>
        <v>92587.148351648328</v>
      </c>
      <c r="D33" s="10">
        <f>'[3]Sheet 1'!Q67+21112.0714285714</f>
        <v>21326.14835164832</v>
      </c>
      <c r="E33" s="10">
        <f>'[3]Sheet 1'!Q67+16376.7142857143</f>
        <v>16590.791208791223</v>
      </c>
      <c r="F33" s="10">
        <f>'[3]Sheet 1'!Q67+31033.0714285714</f>
        <v>31247.14835164832</v>
      </c>
      <c r="G33" s="10">
        <f>'[3]Sheet 1'!Q67+64769.6428571429</f>
        <v>64983.719780219821</v>
      </c>
      <c r="H33" s="10">
        <f>'[3]Sheet 1'!Q67+13097.7857142857</f>
        <v>13311.862637362623</v>
      </c>
      <c r="I33" s="10">
        <f>'[3]Sheet 1'!Q67+4847.78571428571</f>
        <v>5061.862637362633</v>
      </c>
      <c r="J33" s="10">
        <f>'[3]Sheet 1'!Q67+34494.8571428571</f>
        <v>34708.934065934023</v>
      </c>
      <c r="K33" s="10">
        <f>'[3]Sheet 1'!Q67+490.454545454545</f>
        <v>704.53146853146802</v>
      </c>
      <c r="L33" s="10">
        <f>'[3]Sheet 1'!Q67+20973.2142857143</f>
        <v>21187.291208791223</v>
      </c>
      <c r="M33" s="10">
        <f>'[3]Sheet 1'!Q67+21140.3846153846</f>
        <v>21354.461538461521</v>
      </c>
      <c r="N33" s="10">
        <f>'[3]Sheet 1'!Q67+18109</f>
        <v>18323.076923076922</v>
      </c>
      <c r="O33" s="10">
        <f>'[3]Sheet 1'!Q67+3187.38461538462</f>
        <v>3401.4615384615427</v>
      </c>
      <c r="P33" s="10">
        <f>'[3]Sheet 1'!Q67+23812.3846153846</f>
        <v>24026.461538461521</v>
      </c>
      <c r="Q33" s="10">
        <f>'[3]Sheet 1'!Q67+47611.7692307692</f>
        <v>47825.84615384612</v>
      </c>
      <c r="R33" s="10">
        <f>'[3]Sheet 1'!Q67+37304.2307692308</f>
        <v>37518.307692307724</v>
      </c>
      <c r="S33" s="10">
        <f>'[3]Sheet 1'!Q67+64363.3076923077</f>
        <v>64577.384615384624</v>
      </c>
      <c r="T33" s="10">
        <f>'[3]Sheet 1'!Q67+23629.7692307692</f>
        <v>23843.846153846123</v>
      </c>
      <c r="U33" s="10">
        <f>'[3]Sheet 1'!Q67+1180.92307692308</f>
        <v>1395.0000000000032</v>
      </c>
      <c r="V33" s="10">
        <f>'[3]Sheet 1'!Q67+58352.6923076923</f>
        <v>58566.76923076922</v>
      </c>
      <c r="W33" s="10">
        <f>'[3]Sheet 1'!Q67+37197.3076923077</f>
        <v>37411.384615384624</v>
      </c>
      <c r="X33" s="10">
        <f>'[3]Sheet 1'!Q67+21637.1538461538</f>
        <v>21851.230769230722</v>
      </c>
      <c r="Y33" s="10">
        <f>'[3]Sheet 1'!Q67+6315.69230769231</f>
        <v>6529.7692307692332</v>
      </c>
      <c r="Z33" s="10">
        <f>'[3]Sheet 1'!Q67+7478.07692307692</f>
        <v>7692.153846153843</v>
      </c>
      <c r="AA33" s="10">
        <f>'[3]Sheet 1'!Q67+5082.69230769231</f>
        <v>5296.7692307692332</v>
      </c>
      <c r="AB33" s="10">
        <f>'[3]Sheet 1'!Q67+4161.76923076923</f>
        <v>4375.8461538461524</v>
      </c>
      <c r="AC33" s="10">
        <f>'[3]Sheet 1'!Q67+59377</f>
        <v>59591.076923076922</v>
      </c>
      <c r="AD33" s="10">
        <f>'[3]Sheet 1'!Q67+32488.5</f>
        <v>32702.576923076922</v>
      </c>
      <c r="AE33" s="10">
        <f>'[3]Sheet 1'!Q67+7648.3</f>
        <v>7862.376923076923</v>
      </c>
      <c r="AF33" s="10">
        <f>'[3]Sheet 1'!Q67+2537.46153846154</f>
        <v>2751.5384615384628</v>
      </c>
      <c r="AG33" s="9">
        <v>0</v>
      </c>
      <c r="AH33" s="10">
        <f>'[3]Sheet 1'!Q67+64059.7692307692</f>
        <v>64273.84615384612</v>
      </c>
      <c r="AI33" s="10">
        <f>'[3]Sheet 1'!Q67+296670.307692308</f>
        <v>296884.38461538492</v>
      </c>
      <c r="AJ33" s="10">
        <f>'[3]Sheet 1'!Q67+22988.6153846154</f>
        <v>23202.692307692323</v>
      </c>
      <c r="AK33" s="10">
        <f>'[3]Sheet 1'!Q67+3612.84615384615</f>
        <v>3826.923076923073</v>
      </c>
      <c r="AL33" s="10">
        <f>'[3]Sheet 1'!Q67+10031.8461538462</f>
        <v>10245.923076923124</v>
      </c>
      <c r="AM33" s="10">
        <f>'[3]Sheet 1'!Q67+0</f>
        <v>214.07692307692307</v>
      </c>
      <c r="AN33" s="10">
        <f>'[3]Sheet 1'!Q67+3070.38461538462</f>
        <v>3284.4615384615427</v>
      </c>
      <c r="AO33" s="10">
        <f>'[3]Sheet 1'!Q67+9616.76923076923</f>
        <v>9830.8461538461543</v>
      </c>
      <c r="AP33" s="10">
        <f>'[3]Sheet 1'!Q67+21975.6923076923</f>
        <v>22189.769230769223</v>
      </c>
    </row>
    <row r="34" spans="2:42" x14ac:dyDescent="0.25">
      <c r="B34" s="9" t="s">
        <v>9</v>
      </c>
      <c r="C34" s="10">
        <f>'[3]Sheet 1'!Q69+92373.0714285714</f>
        <v>122636.6868131868</v>
      </c>
      <c r="D34" s="10">
        <f>'[3]Sheet 1'!Q69+21112.0714285714</f>
        <v>51375.686813186781</v>
      </c>
      <c r="E34" s="10">
        <f>'[3]Sheet 1'!Q69+16376.7142857143</f>
        <v>46640.32967032968</v>
      </c>
      <c r="F34" s="10">
        <f>'[3]Sheet 1'!Q69+31033.0714285714</f>
        <v>61296.686813186781</v>
      </c>
      <c r="G34" s="10">
        <f>'[3]Sheet 1'!Q69+64769.6428571429</f>
        <v>95033.258241758274</v>
      </c>
      <c r="H34" s="10">
        <f>'[3]Sheet 1'!Q69+13097.7857142857</f>
        <v>43361.401098901086</v>
      </c>
      <c r="I34" s="10">
        <f>'[3]Sheet 1'!Q69+4847.78571428571</f>
        <v>35111.401098901093</v>
      </c>
      <c r="J34" s="10">
        <f>'[3]Sheet 1'!Q69+34494.8571428571</f>
        <v>64758.472527472484</v>
      </c>
      <c r="K34" s="10">
        <f>'[3]Sheet 1'!Q69+490.454545454545</f>
        <v>30754.069930069927</v>
      </c>
      <c r="L34" s="10">
        <f>'[3]Sheet 1'!Q69+20973.2142857143</f>
        <v>51236.82967032968</v>
      </c>
      <c r="M34" s="10">
        <f>'[3]Sheet 1'!Q69+21140.3846153846</f>
        <v>51403.999999999985</v>
      </c>
      <c r="N34" s="10">
        <f>'[3]Sheet 1'!Q69+18109</f>
        <v>48372.615384615383</v>
      </c>
      <c r="O34" s="10">
        <f>'[3]Sheet 1'!Q69+3187.38461538462</f>
        <v>33451</v>
      </c>
      <c r="P34" s="10">
        <f>'[3]Sheet 1'!Q69+23812.3846153846</f>
        <v>54075.999999999985</v>
      </c>
      <c r="Q34" s="10">
        <f>'[3]Sheet 1'!Q69+47611.7692307692</f>
        <v>77875.384615384581</v>
      </c>
      <c r="R34" s="10">
        <f>'[3]Sheet 1'!Q69+37304.2307692308</f>
        <v>67567.846153846185</v>
      </c>
      <c r="S34" s="10">
        <f>'[3]Sheet 1'!Q69+64363.3076923077</f>
        <v>94626.923076923093</v>
      </c>
      <c r="T34" s="10">
        <f>'[3]Sheet 1'!Q69+23629.7692307692</f>
        <v>53893.384615384581</v>
      </c>
      <c r="U34" s="10">
        <f>'[3]Sheet 1'!Q69+1180.92307692308</f>
        <v>31444.538461538465</v>
      </c>
      <c r="V34" s="10">
        <f>'[3]Sheet 1'!Q69+58352.6923076923</f>
        <v>88616.307692307688</v>
      </c>
      <c r="W34" s="10">
        <f>'[3]Sheet 1'!Q69+37197.3076923077</f>
        <v>67460.923076923093</v>
      </c>
      <c r="X34" s="10">
        <f>'[3]Sheet 1'!Q69+21637.1538461538</f>
        <v>51900.769230769183</v>
      </c>
      <c r="Y34" s="10">
        <f>'[3]Sheet 1'!Q69+6315.69230769231</f>
        <v>36579.307692307695</v>
      </c>
      <c r="Z34" s="10">
        <f>'[3]Sheet 1'!Q69+7478.07692307692</f>
        <v>37741.692307692305</v>
      </c>
      <c r="AA34" s="10">
        <f>'[3]Sheet 1'!Q69+5082.69230769231</f>
        <v>35346.307692307695</v>
      </c>
      <c r="AB34" s="10">
        <f>'[3]Sheet 1'!Q69+4161.76923076923</f>
        <v>34425.38461538461</v>
      </c>
      <c r="AC34" s="10">
        <f>'[3]Sheet 1'!Q69+59377</f>
        <v>89640.615384615376</v>
      </c>
      <c r="AD34" s="10">
        <f>'[3]Sheet 1'!Q69+32488.5</f>
        <v>62752.115384615383</v>
      </c>
      <c r="AE34" s="10">
        <f>'[3]Sheet 1'!Q69+7648.3</f>
        <v>37911.915384615386</v>
      </c>
      <c r="AF34" s="10">
        <f>'[3]Sheet 1'!Q69+2537.46153846154</f>
        <v>32801.076923076922</v>
      </c>
      <c r="AG34" s="10">
        <f>'[3]Sheet 1'!Q69+382.384615384615</f>
        <v>30645.999999999996</v>
      </c>
      <c r="AH34" s="9">
        <v>0</v>
      </c>
      <c r="AI34" s="10">
        <f>'[3]Sheet 1'!Q69+296670.307692308</f>
        <v>326933.92307692335</v>
      </c>
      <c r="AJ34" s="10">
        <f>'[3]Sheet 1'!Q69+22988.6153846154</f>
        <v>53252.23076923078</v>
      </c>
      <c r="AK34" s="10">
        <f>'[3]Sheet 1'!Q69+3612.84615384615</f>
        <v>33876.461538461532</v>
      </c>
      <c r="AL34" s="10">
        <f>'[3]Sheet 1'!Q69+10031.8461538462</f>
        <v>40295.461538461583</v>
      </c>
      <c r="AM34" s="10">
        <f>'[3]Sheet 1'!Q69+0</f>
        <v>30263.615384615383</v>
      </c>
      <c r="AN34" s="10">
        <f>'[3]Sheet 1'!Q69+3070.38461538462</f>
        <v>33334</v>
      </c>
      <c r="AO34" s="10">
        <f>'[3]Sheet 1'!Q69+9616.76923076923</f>
        <v>39880.38461538461</v>
      </c>
      <c r="AP34" s="10">
        <f>'[3]Sheet 1'!Q69+21975.6923076923</f>
        <v>52239.307692307688</v>
      </c>
    </row>
    <row r="35" spans="2:42" x14ac:dyDescent="0.25">
      <c r="B35" s="9" t="s">
        <v>33</v>
      </c>
      <c r="C35" s="10">
        <f>'[3]Sheet 1'!Q70+92373.0714285714</f>
        <v>217152.84065934064</v>
      </c>
      <c r="D35" s="10">
        <f>'[3]Sheet 1'!Q70+21112.0714285714</f>
        <v>145891.84065934064</v>
      </c>
      <c r="E35" s="10">
        <f>'[3]Sheet 1'!Q70+16376.7142857143</f>
        <v>141156.48351648354</v>
      </c>
      <c r="F35" s="10">
        <f>'[3]Sheet 1'!Q70+31033.0714285714</f>
        <v>155812.84065934064</v>
      </c>
      <c r="G35" s="10">
        <f>'[3]Sheet 1'!Q70+64769.6428571429</f>
        <v>189549.41208791215</v>
      </c>
      <c r="H35" s="10">
        <f>'[3]Sheet 1'!Q70+13097.7857142857</f>
        <v>137877.55494505493</v>
      </c>
      <c r="I35" s="10">
        <f>'[3]Sheet 1'!Q70+4847.78571428571</f>
        <v>129627.55494505494</v>
      </c>
      <c r="J35" s="10">
        <f>'[3]Sheet 1'!Q70+34494.8571428571</f>
        <v>159274.62637362635</v>
      </c>
      <c r="K35" s="10">
        <f>'[3]Sheet 1'!Q70+490.454545454545</f>
        <v>125270.22377622378</v>
      </c>
      <c r="L35" s="10">
        <f>'[3]Sheet 1'!Q70+20973.2142857143</f>
        <v>145752.98351648354</v>
      </c>
      <c r="M35" s="10">
        <f>'[3]Sheet 1'!Q70+21140.3846153846</f>
        <v>145920.15384615384</v>
      </c>
      <c r="N35" s="10">
        <f>'[3]Sheet 1'!Q70+18109</f>
        <v>142888.76923076925</v>
      </c>
      <c r="O35" s="10">
        <f>'[3]Sheet 1'!Q70+3187.38461538462</f>
        <v>127967.15384615386</v>
      </c>
      <c r="P35" s="10">
        <f>'[3]Sheet 1'!Q70+23812.3846153846</f>
        <v>148592.15384615384</v>
      </c>
      <c r="Q35" s="10">
        <f>'[3]Sheet 1'!Q70+47611.7692307692</f>
        <v>172391.53846153844</v>
      </c>
      <c r="R35" s="10">
        <f>'[3]Sheet 1'!Q70+37304.2307692308</f>
        <v>162084.00000000003</v>
      </c>
      <c r="S35" s="10">
        <f>'[3]Sheet 1'!Q70+64363.3076923077</f>
        <v>189143.07692307694</v>
      </c>
      <c r="T35" s="10">
        <f>'[3]Sheet 1'!Q70+23629.7692307692</f>
        <v>148409.53846153844</v>
      </c>
      <c r="U35" s="10">
        <f>'[3]Sheet 1'!Q70+1180.92307692308</f>
        <v>125960.69230769231</v>
      </c>
      <c r="V35" s="10">
        <f>'[3]Sheet 1'!Q70+58352.6923076923</f>
        <v>183132.46153846153</v>
      </c>
      <c r="W35" s="10">
        <f>'[3]Sheet 1'!Q70+37197.3076923077</f>
        <v>161977.07692307694</v>
      </c>
      <c r="X35" s="10">
        <f>'[3]Sheet 1'!Q70+21637.1538461538</f>
        <v>146416.92307692303</v>
      </c>
      <c r="Y35" s="10">
        <f>'[3]Sheet 1'!Q70+6315.69230769231</f>
        <v>131095.46153846153</v>
      </c>
      <c r="Z35" s="10">
        <f>'[3]Sheet 1'!Q70+7478.07692307692</f>
        <v>132257.84615384616</v>
      </c>
      <c r="AA35" s="10">
        <f>'[3]Sheet 1'!Q70+5082.69230769231</f>
        <v>129862.46153846155</v>
      </c>
      <c r="AB35" s="10">
        <f>'[3]Sheet 1'!Q70+4161.76923076923</f>
        <v>128941.53846153847</v>
      </c>
      <c r="AC35" s="10">
        <f>'[3]Sheet 1'!Q70+59377</f>
        <v>184156.76923076925</v>
      </c>
      <c r="AD35" s="10">
        <f>'[3]Sheet 1'!Q70+32488.5</f>
        <v>157268.26923076925</v>
      </c>
      <c r="AE35" s="10">
        <f>'[3]Sheet 1'!Q70+7648.3</f>
        <v>132428.06923076924</v>
      </c>
      <c r="AF35" s="10">
        <f>'[3]Sheet 1'!Q70+2537.46153846154</f>
        <v>127317.23076923078</v>
      </c>
      <c r="AG35" s="10">
        <f>'[3]Sheet 1'!Q70+382.384615384615</f>
        <v>125162.15384615384</v>
      </c>
      <c r="AH35" s="10">
        <f>'[3]Sheet 1'!Q70+64059.7692307692</f>
        <v>188839.53846153844</v>
      </c>
      <c r="AI35" s="9">
        <v>0</v>
      </c>
      <c r="AJ35" s="10">
        <f>'[3]Sheet 1'!Q70+22988.6153846154</f>
        <v>147768.38461538462</v>
      </c>
      <c r="AK35" s="10">
        <f>'[3]Sheet 1'!Q70+3612.84615384615</f>
        <v>128392.61538461539</v>
      </c>
      <c r="AL35" s="10">
        <f>'[3]Sheet 1'!Q70+10031.8461538462</f>
        <v>134811.61538461543</v>
      </c>
      <c r="AM35" s="10">
        <f>'[3]Sheet 1'!Q70+0</f>
        <v>124779.76923076923</v>
      </c>
      <c r="AN35" s="10">
        <f>'[3]Sheet 1'!Q70+3070.38461538462</f>
        <v>127850.15384615386</v>
      </c>
      <c r="AO35" s="10">
        <f>'[3]Sheet 1'!Q70+9616.76923076923</f>
        <v>134396.53846153847</v>
      </c>
      <c r="AP35" s="10">
        <f>'[3]Sheet 1'!Q70+21975.6923076923</f>
        <v>146755.46153846153</v>
      </c>
    </row>
    <row r="36" spans="2:42" x14ac:dyDescent="0.25">
      <c r="B36" s="9" t="s">
        <v>36</v>
      </c>
      <c r="C36" s="10">
        <f>'[3]Sheet 1'!Q71+2373.0714285714</f>
        <v>12224.379120879092</v>
      </c>
      <c r="D36" s="10">
        <f>'[3]Sheet 1'!Q71+21112.0714285714</f>
        <v>30963.37912087909</v>
      </c>
      <c r="E36" s="10">
        <f>'[3]Sheet 1'!Q71+16376.7142857143</f>
        <v>26228.021978021992</v>
      </c>
      <c r="F36" s="10">
        <f>'[3]Sheet 1'!Q71+31033.0714285714</f>
        <v>40884.379120879094</v>
      </c>
      <c r="G36" s="10">
        <f>'[3]Sheet 1'!Q71+64769.6428571429</f>
        <v>74620.950549450587</v>
      </c>
      <c r="H36" s="10">
        <f>'[3]Sheet 1'!Q71+13097.7857142857</f>
        <v>22949.093406593391</v>
      </c>
      <c r="I36" s="10">
        <f>'[3]Sheet 1'!Q71+4847.78571428571</f>
        <v>14699.093406593402</v>
      </c>
      <c r="J36" s="10">
        <f>'[3]Sheet 1'!Q71+34494.8571428571</f>
        <v>44346.164835164789</v>
      </c>
      <c r="K36" s="10">
        <f>'[3]Sheet 1'!Q71+490.454545454545</f>
        <v>10341.762237762236</v>
      </c>
      <c r="L36" s="10">
        <f>'[3]Sheet 1'!Q71+20973.2142857143</f>
        <v>30824.521978021992</v>
      </c>
      <c r="M36" s="10">
        <f>'[3]Sheet 1'!Q71+21140.3846153846</f>
        <v>30991.69230769229</v>
      </c>
      <c r="N36" s="10">
        <f>'[3]Sheet 1'!Q71+18109</f>
        <v>27960.307692307691</v>
      </c>
      <c r="O36" s="10">
        <f>'[3]Sheet 1'!Q71+3187.38461538462</f>
        <v>13038.692307692312</v>
      </c>
      <c r="P36" s="10">
        <f>'[3]Sheet 1'!Q71+23812.3846153846</f>
        <v>33663.69230769229</v>
      </c>
      <c r="Q36" s="10">
        <f>'[3]Sheet 1'!Q71+47611.7692307692</f>
        <v>57463.076923076893</v>
      </c>
      <c r="R36" s="10">
        <f>'[3]Sheet 1'!Q71+37304.2307692308</f>
        <v>47155.538461538497</v>
      </c>
      <c r="S36" s="10">
        <f>'[3]Sheet 1'!Q71+64363.3076923077</f>
        <v>74214.61538461539</v>
      </c>
      <c r="T36" s="10">
        <f>'[3]Sheet 1'!Q71+23629.7692307692</f>
        <v>33481.076923076893</v>
      </c>
      <c r="U36" s="10">
        <f>'[3]Sheet 1'!Q71+1180.92307692308</f>
        <v>11032.230769230771</v>
      </c>
      <c r="V36" s="10">
        <f>'[3]Sheet 1'!Q71+58352.6923076923</f>
        <v>68203.999999999985</v>
      </c>
      <c r="W36" s="10">
        <f>'[3]Sheet 1'!Q71+37197.3076923077</f>
        <v>47048.61538461539</v>
      </c>
      <c r="X36" s="10">
        <f>'[3]Sheet 1'!Q71+21637.1538461538</f>
        <v>31488.461538461492</v>
      </c>
      <c r="Y36" s="10">
        <f>'[3]Sheet 1'!Q71+6315.69230769231</f>
        <v>16167.000000000002</v>
      </c>
      <c r="Z36" s="10">
        <f>'[3]Sheet 1'!Q71+7478.07692307692</f>
        <v>17329.38461538461</v>
      </c>
      <c r="AA36" s="10">
        <f>'[3]Sheet 1'!Q71+5082.69230769231</f>
        <v>14934.000000000002</v>
      </c>
      <c r="AB36" s="10">
        <f>'[3]Sheet 1'!Q71+4161.76923076923</f>
        <v>14013.076923076922</v>
      </c>
      <c r="AC36" s="10">
        <f>'[3]Sheet 1'!Q71+59377</f>
        <v>69228.307692307688</v>
      </c>
      <c r="AD36" s="10">
        <f>'[3]Sheet 1'!Q71+32488.5</f>
        <v>42339.807692307688</v>
      </c>
      <c r="AE36" s="10">
        <f>'[3]Sheet 1'!Q71+7648.3</f>
        <v>17499.607692307691</v>
      </c>
      <c r="AF36" s="10">
        <f>'[3]Sheet 1'!Q71+2537.46153846154</f>
        <v>12388.76923076923</v>
      </c>
      <c r="AG36" s="10">
        <f>'[3]Sheet 1'!Q71+382.384615384615</f>
        <v>10233.692307692307</v>
      </c>
      <c r="AH36" s="10">
        <f>'[3]Sheet 1'!Q71+64059.7692307692</f>
        <v>73911.076923076893</v>
      </c>
      <c r="AI36" s="10">
        <f>'[3]Sheet 1'!Q71+296670.307692308</f>
        <v>306521.61538461567</v>
      </c>
      <c r="AJ36" s="9">
        <v>0</v>
      </c>
      <c r="AK36" s="10">
        <f>'[3]Sheet 1'!Q71+3612.84615384615</f>
        <v>13464.153846153842</v>
      </c>
      <c r="AL36" s="10">
        <f>'[3]Sheet 1'!Q71+10031.8461538462</f>
        <v>19883.153846153891</v>
      </c>
      <c r="AM36" s="10">
        <f>'[3]Sheet 1'!Q71+0</f>
        <v>9851.3076923076915</v>
      </c>
      <c r="AN36" s="10">
        <f>'[3]Sheet 1'!Q71+3070.38461538462</f>
        <v>12921.692307692312</v>
      </c>
      <c r="AO36" s="10">
        <f>'[3]Sheet 1'!Q71+9616.76923076923</f>
        <v>19468.076923076922</v>
      </c>
      <c r="AP36" s="10">
        <f>'[3]Sheet 1'!Q71+21975.6923076923</f>
        <v>31826.999999999993</v>
      </c>
    </row>
    <row r="37" spans="2:42" x14ac:dyDescent="0.25">
      <c r="B37" s="9" t="s">
        <v>5</v>
      </c>
      <c r="C37" s="10">
        <f>'[3]Sheet 1'!Q73+92373.0714285714</f>
        <v>94588.302197802172</v>
      </c>
      <c r="D37" s="10">
        <f>'[3]Sheet 1'!Q73+21112.0714285714</f>
        <v>23327.302197802168</v>
      </c>
      <c r="E37" s="10">
        <f>'[3]Sheet 1'!Q73+16376.7142857143</f>
        <v>18591.94505494507</v>
      </c>
      <c r="F37" s="10">
        <f>'[3]Sheet 1'!Q73+31033.0714285714</f>
        <v>33248.302197802164</v>
      </c>
      <c r="G37" s="10">
        <f>'[3]Sheet 1'!Q73+64769.6428571429</f>
        <v>66984.873626373665</v>
      </c>
      <c r="H37" s="10">
        <f>'[3]Sheet 1'!Q73+13097.7857142857</f>
        <v>15313.016483516469</v>
      </c>
      <c r="I37" s="10">
        <f>'[3]Sheet 1'!Q73+4847.78571428571</f>
        <v>7063.0164835164796</v>
      </c>
      <c r="J37" s="10">
        <f>'[3]Sheet 1'!Q73+34494.8571428571</f>
        <v>36710.087912087867</v>
      </c>
      <c r="K37" s="10">
        <f>'[3]Sheet 1'!Q73+490.454545454545</f>
        <v>2705.6853146853141</v>
      </c>
      <c r="L37" s="10">
        <f>'[3]Sheet 1'!Q73+20973.2142857143</f>
        <v>23188.44505494507</v>
      </c>
      <c r="M37" s="10">
        <f>'[3]Sheet 1'!Q73+21140.3846153846</f>
        <v>23355.615384615368</v>
      </c>
      <c r="N37" s="10">
        <f>'[3]Sheet 1'!Q73+18109</f>
        <v>20324.23076923077</v>
      </c>
      <c r="O37" s="10">
        <f>'[3]Sheet 1'!Q73+3187.38461538462</f>
        <v>5402.6153846153884</v>
      </c>
      <c r="P37" s="10">
        <f>'[3]Sheet 1'!Q73+23812.3846153846</f>
        <v>26027.615384615368</v>
      </c>
      <c r="Q37" s="10">
        <f>'[3]Sheet 1'!Q73+47611.7692307692</f>
        <v>49826.999999999964</v>
      </c>
      <c r="R37" s="10">
        <f>'[3]Sheet 1'!Q73+37304.2307692308</f>
        <v>39519.461538461568</v>
      </c>
      <c r="S37" s="10">
        <f>'[3]Sheet 1'!Q73+64363.3076923077</f>
        <v>66578.538461538468</v>
      </c>
      <c r="T37" s="10">
        <f>'[3]Sheet 1'!Q73+23629.7692307692</f>
        <v>25844.999999999971</v>
      </c>
      <c r="U37" s="10">
        <f>'[3]Sheet 1'!Q73+1180.92307692308</f>
        <v>3396.1538461538494</v>
      </c>
      <c r="V37" s="10">
        <f>'[3]Sheet 1'!Q73+58352.6923076923</f>
        <v>60567.923076923063</v>
      </c>
      <c r="W37" s="10">
        <f>'[3]Sheet 1'!Q73+37197.3076923077</f>
        <v>39412.538461538468</v>
      </c>
      <c r="X37" s="10">
        <f>'[3]Sheet 1'!Q73+21637.1538461538</f>
        <v>23852.38461538457</v>
      </c>
      <c r="Y37" s="10">
        <f>'[3]Sheet 1'!Q73+6315.69230769231</f>
        <v>8530.9230769230799</v>
      </c>
      <c r="Z37" s="10">
        <f>'[3]Sheet 1'!Q73+7478.07692307692</f>
        <v>9693.3076923076896</v>
      </c>
      <c r="AA37" s="10">
        <f>'[3]Sheet 1'!Q73+5082.69230769231</f>
        <v>7297.9230769230799</v>
      </c>
      <c r="AB37" s="10">
        <f>'[3]Sheet 1'!Q73+4161.76923076923</f>
        <v>6376.9999999999982</v>
      </c>
      <c r="AC37" s="10">
        <f>'[3]Sheet 1'!Q73+59377</f>
        <v>61592.230769230766</v>
      </c>
      <c r="AD37" s="10">
        <f>'[3]Sheet 1'!Q73+32488.5</f>
        <v>34703.730769230766</v>
      </c>
      <c r="AE37" s="10">
        <f>'[3]Sheet 1'!Q73+7648.3</f>
        <v>9863.5307692307688</v>
      </c>
      <c r="AF37" s="10">
        <f>'[3]Sheet 1'!Q73+2537.46153846154</f>
        <v>4752.6923076923085</v>
      </c>
      <c r="AG37" s="10">
        <f>'[3]Sheet 1'!Q73+382.384615384615</f>
        <v>2597.6153846153838</v>
      </c>
      <c r="AH37" s="10">
        <f>'[3]Sheet 1'!Q73+64059.7692307692</f>
        <v>66274.999999999971</v>
      </c>
      <c r="AI37" s="10">
        <f>'[3]Sheet 1'!Q73+296670.307692308</f>
        <v>298885.53846153873</v>
      </c>
      <c r="AJ37" s="10">
        <f>'[3]Sheet 1'!Q73+22988.6153846154</f>
        <v>25203.846153846171</v>
      </c>
      <c r="AK37" s="9">
        <v>0</v>
      </c>
      <c r="AL37" s="10">
        <f>'[3]Sheet 1'!Q73+10031.8461538462</f>
        <v>12247.076923076969</v>
      </c>
      <c r="AM37" s="10">
        <f>'[3]Sheet 1'!Q73+0</f>
        <v>2215.2307692307691</v>
      </c>
      <c r="AN37" s="10">
        <f>'[3]Sheet 1'!Q73+3070.38461538462</f>
        <v>5285.6153846153884</v>
      </c>
      <c r="AO37" s="10">
        <f>'[3]Sheet 1'!Q73+9616.76923076923</f>
        <v>11832</v>
      </c>
      <c r="AP37" s="10">
        <f>'[3]Sheet 1'!Q73+21975.6923076923</f>
        <v>24190.923076923071</v>
      </c>
    </row>
    <row r="38" spans="2:42" x14ac:dyDescent="0.25">
      <c r="B38" s="9" t="s">
        <v>28</v>
      </c>
      <c r="C38" s="10">
        <f>'[3]Sheet 1'!Q75+92373.0714285714</f>
        <v>98077.22527472525</v>
      </c>
      <c r="D38" s="10">
        <f>'[3]Sheet 1'!Q75+21112.0714285714</f>
        <v>26816.225274725242</v>
      </c>
      <c r="E38" s="10">
        <f>'[3]Sheet 1'!Q75+16376.7142857143</f>
        <v>22080.868131868148</v>
      </c>
      <c r="F38" s="10">
        <f>'[3]Sheet 1'!Q75+31033.0714285714</f>
        <v>36737.225274725242</v>
      </c>
      <c r="G38" s="10">
        <f>'[3]Sheet 1'!Q75+64769.6428571429</f>
        <v>70473.796703296743</v>
      </c>
      <c r="H38" s="10">
        <f>'[3]Sheet 1'!Q75+13097.7857142857</f>
        <v>18801.939560439547</v>
      </c>
      <c r="I38" s="10">
        <f>'[3]Sheet 1'!Q75+4847.78571428571</f>
        <v>10551.939560439556</v>
      </c>
      <c r="J38" s="10">
        <f>'[3]Sheet 1'!Q75+34494.8571428571</f>
        <v>40199.010989010945</v>
      </c>
      <c r="K38" s="10">
        <f>'[3]Sheet 1'!Q75+490.454545454545</f>
        <v>6194.6083916083908</v>
      </c>
      <c r="L38" s="10">
        <f>'[3]Sheet 1'!Q75+20973.2142857143</f>
        <v>26677.368131868148</v>
      </c>
      <c r="M38" s="10">
        <f>'[3]Sheet 1'!Q75+21140.3846153846</f>
        <v>26844.538461538446</v>
      </c>
      <c r="N38" s="10">
        <f>'[3]Sheet 1'!Q75+18109</f>
        <v>23813.153846153844</v>
      </c>
      <c r="O38" s="10">
        <f>'[3]Sheet 1'!Q75+3187.38461538462</f>
        <v>8891.5384615384646</v>
      </c>
      <c r="P38" s="10">
        <f>'[3]Sheet 1'!Q75+23812.3846153846</f>
        <v>29516.538461538446</v>
      </c>
      <c r="Q38" s="10">
        <f>'[3]Sheet 1'!Q75+47611.7692307692</f>
        <v>53315.923076923042</v>
      </c>
      <c r="R38" s="10">
        <f>'[3]Sheet 1'!Q75+37304.2307692308</f>
        <v>43008.384615384646</v>
      </c>
      <c r="S38" s="10">
        <f>'[3]Sheet 1'!Q75+64363.3076923077</f>
        <v>70067.461538461546</v>
      </c>
      <c r="T38" s="10">
        <f>'[3]Sheet 1'!Q75+23629.7692307692</f>
        <v>29333.923076923049</v>
      </c>
      <c r="U38" s="10">
        <f>'[3]Sheet 1'!Q75+1180.92307692308</f>
        <v>6885.0769230769256</v>
      </c>
      <c r="V38" s="10">
        <f>'[3]Sheet 1'!Q75+58352.6923076923</f>
        <v>64056.846153846142</v>
      </c>
      <c r="W38" s="10">
        <f>'[3]Sheet 1'!Q75+37197.3076923077</f>
        <v>42901.461538461546</v>
      </c>
      <c r="X38" s="10">
        <f>'[3]Sheet 1'!Q75+21637.1538461538</f>
        <v>27341.307692307644</v>
      </c>
      <c r="Y38" s="10">
        <f>'[3]Sheet 1'!Q75+6315.69230769231</f>
        <v>12019.846153846156</v>
      </c>
      <c r="Z38" s="10">
        <f>'[3]Sheet 1'!Q75+7478.07692307692</f>
        <v>13182.230769230766</v>
      </c>
      <c r="AA38" s="10">
        <f>'[3]Sheet 1'!Q75+5082.69230769231</f>
        <v>10786.846153846156</v>
      </c>
      <c r="AB38" s="10">
        <f>'[3]Sheet 1'!Q75+4161.76923076923</f>
        <v>9865.9230769230744</v>
      </c>
      <c r="AC38" s="10">
        <f>'[3]Sheet 1'!Q75+59377</f>
        <v>65081.153846153844</v>
      </c>
      <c r="AD38" s="10">
        <f>'[3]Sheet 1'!Q75+32488.5</f>
        <v>38192.653846153844</v>
      </c>
      <c r="AE38" s="10">
        <f>'[3]Sheet 1'!Q75+7648.3</f>
        <v>13352.453846153847</v>
      </c>
      <c r="AF38" s="10">
        <f>'[3]Sheet 1'!Q75+2537.46153846154</f>
        <v>8241.6153846153866</v>
      </c>
      <c r="AG38" s="10">
        <f>'[3]Sheet 1'!Q75+382.384615384615</f>
        <v>6086.538461538461</v>
      </c>
      <c r="AH38" s="10">
        <f>'[3]Sheet 1'!Q75+64059.7692307692</f>
        <v>69763.923076923049</v>
      </c>
      <c r="AI38" s="10">
        <f>'[3]Sheet 1'!Q75+296670.307692308</f>
        <v>302374.46153846185</v>
      </c>
      <c r="AJ38" s="10">
        <f>'[3]Sheet 1'!Q75+22988.6153846154</f>
        <v>28692.769230769249</v>
      </c>
      <c r="AK38" s="10">
        <f>'[3]Sheet 1'!Q75+3612.84615384615</f>
        <v>9316.9999999999964</v>
      </c>
      <c r="AL38" s="9">
        <v>0</v>
      </c>
      <c r="AM38" s="10">
        <f>'[3]Sheet 1'!Q75+0</f>
        <v>5704.1538461538457</v>
      </c>
      <c r="AN38" s="10">
        <f>'[3]Sheet 1'!Q75+3070.38461538462</f>
        <v>8774.5384615384646</v>
      </c>
      <c r="AO38" s="10">
        <f>'[3]Sheet 1'!Q75+9616.76923076923</f>
        <v>15320.923076923076</v>
      </c>
      <c r="AP38" s="10">
        <f>'[3]Sheet 1'!Q75+21975.6923076923</f>
        <v>27679.846153846149</v>
      </c>
    </row>
    <row r="39" spans="2:42" x14ac:dyDescent="0.25">
      <c r="B39" s="9" t="s">
        <v>29</v>
      </c>
      <c r="C39" s="10">
        <f>'[3]Sheet 1'!Q76+92373.0714285714</f>
        <v>92502.071428571406</v>
      </c>
      <c r="D39" s="10">
        <f>'[3]Sheet 1'!Q76+21112.0714285714</f>
        <v>21241.071428571398</v>
      </c>
      <c r="E39" s="10">
        <f>'[3]Sheet 1'!Q76+16376.7142857143</f>
        <v>16505.714285714301</v>
      </c>
      <c r="F39" s="10">
        <f>'[3]Sheet 1'!Q76+31033.0714285714</f>
        <v>31162.071428571398</v>
      </c>
      <c r="G39" s="10">
        <f>'[3]Sheet 1'!Q76+64769.6428571429</f>
        <v>64898.642857142899</v>
      </c>
      <c r="H39" s="10">
        <f>'[3]Sheet 1'!Q76+13097.7857142857</f>
        <v>13226.785714285699</v>
      </c>
      <c r="I39" s="10">
        <f>'[3]Sheet 1'!Q76+4847.78571428571</f>
        <v>4976.7857142857101</v>
      </c>
      <c r="J39" s="10">
        <f>'[3]Sheet 1'!Q76+34494.8571428571</f>
        <v>34623.857142857101</v>
      </c>
      <c r="K39" s="10">
        <f>'[3]Sheet 1'!Q76+490.454545454545</f>
        <v>619.45454545454504</v>
      </c>
      <c r="L39" s="10">
        <f>'[3]Sheet 1'!Q76+20973.2142857143</f>
        <v>21102.214285714301</v>
      </c>
      <c r="M39" s="10">
        <f>'[3]Sheet 1'!Q76+21140.3846153846</f>
        <v>21269.384615384599</v>
      </c>
      <c r="N39" s="10">
        <f>'[3]Sheet 1'!Q76+18109</f>
        <v>18238</v>
      </c>
      <c r="O39" s="10">
        <f>'[3]Sheet 1'!Q76+3187.38461538462</f>
        <v>3316.3846153846198</v>
      </c>
      <c r="P39" s="10">
        <f>'[3]Sheet 1'!Q76+23812.3846153846</f>
        <v>23941.384615384599</v>
      </c>
      <c r="Q39" s="10">
        <f>'[3]Sheet 1'!Q76+47611.7692307692</f>
        <v>47740.769230769198</v>
      </c>
      <c r="R39" s="10">
        <f>'[3]Sheet 1'!Q76+37304.2307692308</f>
        <v>37433.230769230802</v>
      </c>
      <c r="S39" s="10">
        <f>'[3]Sheet 1'!Q76+64363.3076923077</f>
        <v>64492.307692307702</v>
      </c>
      <c r="T39" s="10">
        <f>'[3]Sheet 1'!Q76+23629.7692307692</f>
        <v>23758.769230769201</v>
      </c>
      <c r="U39" s="10">
        <f>'[3]Sheet 1'!Q76+1180.92307692308</f>
        <v>1309.9230769230801</v>
      </c>
      <c r="V39" s="10">
        <f>'[3]Sheet 1'!Q76+58352.6923076923</f>
        <v>58481.692307692298</v>
      </c>
      <c r="W39" s="10">
        <f>'[3]Sheet 1'!Q76+37197.3076923077</f>
        <v>37326.307692307702</v>
      </c>
      <c r="X39" s="10">
        <f>'[3]Sheet 1'!Q76+21637.1538461538</f>
        <v>21766.1538461538</v>
      </c>
      <c r="Y39" s="10">
        <f>'[3]Sheet 1'!Q76+6315.69230769231</f>
        <v>6444.6923076923104</v>
      </c>
      <c r="Z39" s="10">
        <f>'[3]Sheet 1'!Q76+7478.07692307692</f>
        <v>7607.0769230769201</v>
      </c>
      <c r="AA39" s="10">
        <f>'[3]Sheet 1'!Q76+5082.69230769231</f>
        <v>5211.6923076923104</v>
      </c>
      <c r="AB39" s="10">
        <f>'[3]Sheet 1'!Q76+4161.76923076923</f>
        <v>4290.7692307692296</v>
      </c>
      <c r="AC39" s="10">
        <f>'[3]Sheet 1'!Q76+59377</f>
        <v>59506</v>
      </c>
      <c r="AD39" s="10">
        <f>'[3]Sheet 1'!Q76+32488.5</f>
        <v>32617.5</v>
      </c>
      <c r="AE39" s="10">
        <f>'[3]Sheet 1'!Q76+7648.3</f>
        <v>7777.3</v>
      </c>
      <c r="AF39" s="10">
        <f>'[3]Sheet 1'!Q76+2537.46153846154</f>
        <v>2666.4615384615399</v>
      </c>
      <c r="AG39" s="10">
        <f>'[3]Sheet 1'!Q76+382.384615384615</f>
        <v>511.38461538461502</v>
      </c>
      <c r="AH39" s="10">
        <f>'[3]Sheet 1'!Q76+64059.7692307692</f>
        <v>64188.769230769198</v>
      </c>
      <c r="AI39" s="10">
        <f>'[3]Sheet 1'!Q76+296670.307692308</f>
        <v>296799.30769230798</v>
      </c>
      <c r="AJ39" s="10">
        <f>'[3]Sheet 1'!Q76+22988.6153846154</f>
        <v>23117.615384615401</v>
      </c>
      <c r="AK39" s="10">
        <f>'[3]Sheet 1'!Q76+3612.84615384615</f>
        <v>3741.8461538461502</v>
      </c>
      <c r="AL39" s="10">
        <f>'[3]Sheet 1'!Q76+10031.8461538462</f>
        <v>10160.8461538462</v>
      </c>
      <c r="AM39" s="9">
        <v>0</v>
      </c>
      <c r="AN39" s="10">
        <f>'[3]Sheet 1'!Q76+3070.38461538462</f>
        <v>3199.3846153846198</v>
      </c>
      <c r="AO39" s="10">
        <f>'[3]Sheet 1'!Q76+9616.76923076923</f>
        <v>9745.7692307692305</v>
      </c>
      <c r="AP39" s="10">
        <f>'[3]Sheet 1'!Q76+21975.6923076923</f>
        <v>22104.692307692301</v>
      </c>
    </row>
    <row r="40" spans="2:42" x14ac:dyDescent="0.25">
      <c r="B40" s="9" t="s">
        <v>30</v>
      </c>
      <c r="C40" s="10">
        <f>'[3]Sheet 1'!Q77+92373.0714285714</f>
        <v>95182.994505494484</v>
      </c>
      <c r="D40" s="10">
        <f>'[3]Sheet 1'!Q77+21112.0714285714</f>
        <v>23921.994505494476</v>
      </c>
      <c r="E40" s="10">
        <f>'[3]Sheet 1'!Q77+16376.7142857143</f>
        <v>19186.637362637379</v>
      </c>
      <c r="F40" s="10">
        <f>'[3]Sheet 1'!Q77+31033.0714285714</f>
        <v>33842.994505494476</v>
      </c>
      <c r="G40" s="10">
        <f>'[3]Sheet 1'!Q77+64769.6428571429</f>
        <v>67579.565934065977</v>
      </c>
      <c r="H40" s="10">
        <f>'[3]Sheet 1'!Q77+13097.7857142857</f>
        <v>15907.708791208777</v>
      </c>
      <c r="I40" s="10">
        <f>'[3]Sheet 1'!Q77+4847.78571428571</f>
        <v>7657.7087912087873</v>
      </c>
      <c r="J40" s="10">
        <f>'[3]Sheet 1'!Q77+34494.8571428571</f>
        <v>37304.780219780179</v>
      </c>
      <c r="K40" s="10">
        <f>'[3]Sheet 1'!Q77+490.454545454545</f>
        <v>3300.3776223776222</v>
      </c>
      <c r="L40" s="10">
        <f>'[3]Sheet 1'!Q77+20973.2142857143</f>
        <v>23783.137362637379</v>
      </c>
      <c r="M40" s="10">
        <f>'[3]Sheet 1'!Q77+21140.3846153846</f>
        <v>23950.307692307677</v>
      </c>
      <c r="N40" s="10">
        <f>'[3]Sheet 1'!Q77+18109</f>
        <v>20918.923076923078</v>
      </c>
      <c r="O40" s="10">
        <f>'[3]Sheet 1'!Q77+3187.38461538462</f>
        <v>5997.3076923076969</v>
      </c>
      <c r="P40" s="10">
        <f>'[3]Sheet 1'!Q77+23812.3846153846</f>
        <v>26622.307692307677</v>
      </c>
      <c r="Q40" s="10">
        <f>'[3]Sheet 1'!Q77+47611.7692307692</f>
        <v>50421.692307692276</v>
      </c>
      <c r="R40" s="10">
        <f>'[3]Sheet 1'!Q77+37304.2307692308</f>
        <v>40114.15384615388</v>
      </c>
      <c r="S40" s="10">
        <f>'[3]Sheet 1'!Q77+64363.3076923077</f>
        <v>67173.23076923078</v>
      </c>
      <c r="T40" s="10">
        <f>'[3]Sheet 1'!Q77+23629.7692307692</f>
        <v>26439.692307692279</v>
      </c>
      <c r="U40" s="10">
        <f>'[3]Sheet 1'!Q77+1180.92307692308</f>
        <v>3990.846153846157</v>
      </c>
      <c r="V40" s="10">
        <f>'[3]Sheet 1'!Q77+58352.6923076923</f>
        <v>61162.615384615376</v>
      </c>
      <c r="W40" s="10">
        <f>'[3]Sheet 1'!Q77+37197.3076923077</f>
        <v>40007.23076923078</v>
      </c>
      <c r="X40" s="10">
        <f>'[3]Sheet 1'!Q77+21637.1538461538</f>
        <v>24447.076923076878</v>
      </c>
      <c r="Y40" s="10">
        <f>'[3]Sheet 1'!Q77+6315.69230769231</f>
        <v>9125.6153846153866</v>
      </c>
      <c r="Z40" s="10">
        <f>'[3]Sheet 1'!Q77+7478.07692307692</f>
        <v>10287.999999999996</v>
      </c>
      <c r="AA40" s="10">
        <f>'[3]Sheet 1'!Q77+5082.69230769231</f>
        <v>7892.6153846153875</v>
      </c>
      <c r="AB40" s="10">
        <f>'[3]Sheet 1'!Q77+4161.76923076923</f>
        <v>6971.6923076923067</v>
      </c>
      <c r="AC40" s="10">
        <f>'[3]Sheet 1'!Q77+59377</f>
        <v>62186.923076923078</v>
      </c>
      <c r="AD40" s="10">
        <f>'[3]Sheet 1'!Q77+32488.5</f>
        <v>35298.423076923078</v>
      </c>
      <c r="AE40" s="10">
        <f>'[3]Sheet 1'!Q77+7648.3</f>
        <v>10458.223076923077</v>
      </c>
      <c r="AF40" s="10">
        <f>'[3]Sheet 1'!Q77+2537.46153846154</f>
        <v>5347.3846153846171</v>
      </c>
      <c r="AG40" s="10">
        <f>'[3]Sheet 1'!Q77+382.384615384615</f>
        <v>3192.3076923076924</v>
      </c>
      <c r="AH40" s="10">
        <f>'[3]Sheet 1'!Q77+64059.7692307692</f>
        <v>66869.692307692269</v>
      </c>
      <c r="AI40" s="10">
        <f>'[3]Sheet 1'!Q77+296670.307692308</f>
        <v>299480.23076923104</v>
      </c>
      <c r="AJ40" s="10">
        <f>'[3]Sheet 1'!Q77+22988.6153846154</f>
        <v>25798.538461538479</v>
      </c>
      <c r="AK40" s="10">
        <f>'[3]Sheet 1'!Q77+3612.84615384615</f>
        <v>6422.7692307692269</v>
      </c>
      <c r="AL40" s="10">
        <f>'[3]Sheet 1'!Q77+10031.8461538462</f>
        <v>12841.769230769278</v>
      </c>
      <c r="AM40" s="10">
        <f>'[3]Sheet 1'!Q77+0</f>
        <v>2809.9230769230771</v>
      </c>
      <c r="AN40" s="9">
        <v>0</v>
      </c>
      <c r="AO40" s="10">
        <f>'[3]Sheet 1'!Q77+9616.76923076923</f>
        <v>12426.692307692309</v>
      </c>
      <c r="AP40" s="10">
        <f>'[3]Sheet 1'!Q77+21975.6923076923</f>
        <v>24785.615384615379</v>
      </c>
    </row>
    <row r="41" spans="2:42" x14ac:dyDescent="0.25">
      <c r="B41" s="9" t="s">
        <v>31</v>
      </c>
      <c r="C41" s="10">
        <f>'[3]Sheet 1'!Q78+92373.0714285714</f>
        <v>100159.22527472525</v>
      </c>
      <c r="D41" s="10">
        <f>'[3]Sheet 1'!Q78+21112.0714285714</f>
        <v>28898.225274725242</v>
      </c>
      <c r="E41" s="10">
        <f>'[3]Sheet 1'!Q78+16376.7142857143</f>
        <v>24162.868131868148</v>
      </c>
      <c r="F41" s="10">
        <f>'[3]Sheet 1'!Q78+31033.0714285714</f>
        <v>38819.225274725242</v>
      </c>
      <c r="G41" s="10">
        <f>'[3]Sheet 1'!Q78+64769.6428571429</f>
        <v>72555.796703296743</v>
      </c>
      <c r="H41" s="10">
        <f>'[3]Sheet 1'!Q78+13097.7857142857</f>
        <v>20883.939560439547</v>
      </c>
      <c r="I41" s="10">
        <f>'[3]Sheet 1'!Q78+4847.78571428571</f>
        <v>12633.939560439556</v>
      </c>
      <c r="J41" s="10">
        <f>'[3]Sheet 1'!Q78+34494.8571428571</f>
        <v>42281.010989010945</v>
      </c>
      <c r="K41" s="10">
        <f>'[3]Sheet 1'!Q78+490.454545454545</f>
        <v>8276.6083916083899</v>
      </c>
      <c r="L41" s="10">
        <f>'[3]Sheet 1'!Q78+20973.2142857143</f>
        <v>28759.368131868148</v>
      </c>
      <c r="M41" s="10">
        <f>'[3]Sheet 1'!Q78+21140.3846153846</f>
        <v>28926.538461538446</v>
      </c>
      <c r="N41" s="10">
        <f>'[3]Sheet 1'!Q78+18109</f>
        <v>25895.153846153844</v>
      </c>
      <c r="O41" s="10">
        <f>'[3]Sheet 1'!Q78+3187.38461538462</f>
        <v>10973.538461538465</v>
      </c>
      <c r="P41" s="10">
        <f>'[3]Sheet 1'!Q78+23812.3846153846</f>
        <v>31598.538461538446</v>
      </c>
      <c r="Q41" s="10">
        <f>'[3]Sheet 1'!Q78+47611.7692307692</f>
        <v>55397.923076923042</v>
      </c>
      <c r="R41" s="10">
        <f>'[3]Sheet 1'!Q78+37304.2307692308</f>
        <v>45090.384615384646</v>
      </c>
      <c r="S41" s="10">
        <f>'[3]Sheet 1'!Q78+64363.3076923077</f>
        <v>72149.461538461546</v>
      </c>
      <c r="T41" s="10">
        <f>'[3]Sheet 1'!Q78+23629.7692307692</f>
        <v>31415.923076923049</v>
      </c>
      <c r="U41" s="10">
        <f>'[3]Sheet 1'!Q78+1180.92307692308</f>
        <v>8967.0769230769256</v>
      </c>
      <c r="V41" s="10">
        <f>'[3]Sheet 1'!Q78+58352.6923076923</f>
        <v>66138.846153846142</v>
      </c>
      <c r="W41" s="10">
        <f>'[3]Sheet 1'!Q78+37197.3076923077</f>
        <v>44983.461538461546</v>
      </c>
      <c r="X41" s="10">
        <f>'[3]Sheet 1'!Q78+21637.1538461538</f>
        <v>29423.307692307644</v>
      </c>
      <c r="Y41" s="10">
        <f>'[3]Sheet 1'!Q78+6315.69230769231</f>
        <v>14101.846153846156</v>
      </c>
      <c r="Z41" s="10">
        <f>'[3]Sheet 1'!Q78+7478.07692307692</f>
        <v>15264.230769230766</v>
      </c>
      <c r="AA41" s="10">
        <f>'[3]Sheet 1'!Q78+5082.69230769231</f>
        <v>12868.846153846156</v>
      </c>
      <c r="AB41" s="10">
        <f>'[3]Sheet 1'!Q78+4161.76923076923</f>
        <v>11947.923076923074</v>
      </c>
      <c r="AC41" s="10">
        <f>'[3]Sheet 1'!Q78+59377</f>
        <v>67163.153846153844</v>
      </c>
      <c r="AD41" s="10">
        <f>'[3]Sheet 1'!Q78+32488.5</f>
        <v>40274.653846153844</v>
      </c>
      <c r="AE41" s="10">
        <f>'[3]Sheet 1'!Q78+7648.3</f>
        <v>15434.453846153847</v>
      </c>
      <c r="AF41" s="10">
        <f>'[3]Sheet 1'!Q78+2537.46153846154</f>
        <v>10323.615384615387</v>
      </c>
      <c r="AG41" s="10">
        <f>'[3]Sheet 1'!Q78+382.384615384615</f>
        <v>8168.538461538461</v>
      </c>
      <c r="AH41" s="10">
        <f>'[3]Sheet 1'!Q78+64059.7692307692</f>
        <v>71845.923076923049</v>
      </c>
      <c r="AI41" s="10">
        <f>'[3]Sheet 1'!Q78+296670.307692308</f>
        <v>304456.46153846185</v>
      </c>
      <c r="AJ41" s="10">
        <f>'[3]Sheet 1'!Q78+22988.6153846154</f>
        <v>30774.769230769249</v>
      </c>
      <c r="AK41" s="10">
        <f>'[3]Sheet 1'!Q78+3612.84615384615</f>
        <v>11398.999999999996</v>
      </c>
      <c r="AL41" s="10">
        <f>'[3]Sheet 1'!Q78+10031.8461538462</f>
        <v>17818.000000000044</v>
      </c>
      <c r="AM41" s="10">
        <f>'[3]Sheet 1'!Q78+0</f>
        <v>7786.1538461538457</v>
      </c>
      <c r="AN41" s="10">
        <f>'[3]Sheet 1'!Q78+3070.38461538462</f>
        <v>10856.538461538465</v>
      </c>
      <c r="AO41" s="9">
        <v>0</v>
      </c>
      <c r="AP41" s="10">
        <f>'[3]Sheet 1'!Q78+21975.6923076923</f>
        <v>29761.846153846149</v>
      </c>
    </row>
    <row r="42" spans="2:42" x14ac:dyDescent="0.25">
      <c r="B42" s="9" t="s">
        <v>32</v>
      </c>
      <c r="C42" s="10">
        <f>'[3]Sheet 1'!Q79+92373.0714285714</f>
        <v>104243.30219780217</v>
      </c>
      <c r="D42" s="10">
        <f>'[3]Sheet 1'!Q79+21112.0714285714</f>
        <v>32982.302197802172</v>
      </c>
      <c r="E42" s="10">
        <f>'[3]Sheet 1'!Q79+16376.7142857143</f>
        <v>28246.94505494507</v>
      </c>
      <c r="F42" s="10">
        <f>'[3]Sheet 1'!Q79+31033.0714285714</f>
        <v>42903.302197802172</v>
      </c>
      <c r="G42" s="10">
        <f>'[3]Sheet 1'!Q79+64769.6428571429</f>
        <v>76639.873626373665</v>
      </c>
      <c r="H42" s="10">
        <f>'[3]Sheet 1'!Q79+13097.7857142857</f>
        <v>24968.016483516469</v>
      </c>
      <c r="I42" s="10">
        <f>'[3]Sheet 1'!Q79+4847.78571428571</f>
        <v>16718.01648351648</v>
      </c>
      <c r="J42" s="10">
        <f>'[3]Sheet 1'!Q79+34494.8571428571</f>
        <v>46365.087912087867</v>
      </c>
      <c r="K42" s="10">
        <f>'[3]Sheet 1'!Q79+490.454545454545</f>
        <v>12360.685314685314</v>
      </c>
      <c r="L42" s="10">
        <f>'[3]Sheet 1'!Q79+20973.2142857143</f>
        <v>32843.44505494507</v>
      </c>
      <c r="M42" s="10">
        <f>'[3]Sheet 1'!Q79+21140.3846153846</f>
        <v>33010.615384615368</v>
      </c>
      <c r="N42" s="10">
        <f>'[3]Sheet 1'!Q79+18109</f>
        <v>29979.23076923077</v>
      </c>
      <c r="O42" s="10">
        <f>'[3]Sheet 1'!Q79+3187.38461538462</f>
        <v>15057.61538461539</v>
      </c>
      <c r="P42" s="10">
        <f>'[3]Sheet 1'!Q79+23812.3846153846</f>
        <v>35682.615384615368</v>
      </c>
      <c r="Q42" s="10">
        <f>'[3]Sheet 1'!Q79+47611.7692307692</f>
        <v>59481.999999999971</v>
      </c>
      <c r="R42" s="10">
        <f>'[3]Sheet 1'!Q79+37304.2307692308</f>
        <v>49174.461538461575</v>
      </c>
      <c r="S42" s="10">
        <f>'[3]Sheet 1'!Q79+64363.3076923077</f>
        <v>76233.538461538468</v>
      </c>
      <c r="T42" s="10">
        <f>'[3]Sheet 1'!Q79+23629.7692307692</f>
        <v>35499.999999999971</v>
      </c>
      <c r="U42" s="10">
        <f>'[3]Sheet 1'!Q79+1180.92307692308</f>
        <v>13051.153846153849</v>
      </c>
      <c r="V42" s="10">
        <f>'[3]Sheet 1'!Q79+58352.6923076923</f>
        <v>70222.923076923063</v>
      </c>
      <c r="W42" s="10">
        <f>'[3]Sheet 1'!Q79+37197.3076923077</f>
        <v>49067.538461538468</v>
      </c>
      <c r="X42" s="10">
        <f>'[3]Sheet 1'!Q79+21637.1538461538</f>
        <v>33507.384615384566</v>
      </c>
      <c r="Y42" s="10">
        <f>'[3]Sheet 1'!Q79+6315.69230769231</f>
        <v>18185.923076923078</v>
      </c>
      <c r="Z42" s="10">
        <f>'[3]Sheet 1'!Q79+7478.07692307692</f>
        <v>19348.307692307688</v>
      </c>
      <c r="AA42" s="10">
        <f>'[3]Sheet 1'!Q79+5082.69230769231</f>
        <v>16952.923076923078</v>
      </c>
      <c r="AB42" s="10">
        <f>'[3]Sheet 1'!Q79+4161.76923076923</f>
        <v>16032</v>
      </c>
      <c r="AC42" s="10">
        <f>'[3]Sheet 1'!Q79+59377</f>
        <v>71247.230769230766</v>
      </c>
      <c r="AD42" s="10">
        <f>'[3]Sheet 1'!Q79+32488.5</f>
        <v>44358.730769230766</v>
      </c>
      <c r="AE42" s="10">
        <f>'[3]Sheet 1'!Q79+7648.3</f>
        <v>19518.530769230769</v>
      </c>
      <c r="AF42" s="10">
        <f>'[3]Sheet 1'!Q79+2537.46153846154</f>
        <v>14407.692307692309</v>
      </c>
      <c r="AG42" s="10">
        <f>'[3]Sheet 1'!Q79+382.384615384615</f>
        <v>12252.615384615385</v>
      </c>
      <c r="AH42" s="10">
        <f>'[3]Sheet 1'!Q79+64059.7692307692</f>
        <v>75929.999999999971</v>
      </c>
      <c r="AI42" s="10">
        <f>'[3]Sheet 1'!Q79+296670.307692308</f>
        <v>308540.53846153873</v>
      </c>
      <c r="AJ42" s="10">
        <f>'[3]Sheet 1'!Q79+22988.6153846154</f>
        <v>34858.846153846171</v>
      </c>
      <c r="AK42" s="10">
        <f>'[3]Sheet 1'!Q79+3612.84615384615</f>
        <v>15483.07692307692</v>
      </c>
      <c r="AL42" s="10">
        <f>'[3]Sheet 1'!Q79+10031.8461538462</f>
        <v>21902.076923076969</v>
      </c>
      <c r="AM42" s="10">
        <f>'[3]Sheet 1'!Q79+0</f>
        <v>11870.23076923077</v>
      </c>
      <c r="AN42" s="10">
        <f>'[3]Sheet 1'!Q79+3070.38461538462</f>
        <v>14940.61538461539</v>
      </c>
      <c r="AO42" s="10">
        <f>'[3]Sheet 1'!Q79+9616.76923076923</f>
        <v>21487</v>
      </c>
      <c r="AP42" s="9">
        <v>0</v>
      </c>
    </row>
    <row r="44" spans="2:42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1777-ED4B-4182-98F2-0425281B675B}">
  <dimension ref="A2:BW84"/>
  <sheetViews>
    <sheetView zoomScale="70" zoomScaleNormal="70" workbookViewId="0">
      <selection activeCell="C2" sqref="C2:AP2"/>
    </sheetView>
  </sheetViews>
  <sheetFormatPr baseColWidth="10" defaultColWidth="11.42578125" defaultRowHeight="15" x14ac:dyDescent="0.25"/>
  <cols>
    <col min="1" max="2" width="11.42578125" style="9"/>
    <col min="3" max="3" width="9.85546875" style="9" customWidth="1"/>
    <col min="4" max="16384" width="11.42578125" style="9"/>
  </cols>
  <sheetData>
    <row r="2" spans="2:75" x14ac:dyDescent="0.25">
      <c r="C2" s="9" t="s">
        <v>34</v>
      </c>
      <c r="D2" s="9" t="s">
        <v>35</v>
      </c>
      <c r="E2" s="9" t="s">
        <v>11</v>
      </c>
      <c r="F2" s="9" t="s">
        <v>38</v>
      </c>
      <c r="G2" s="9" t="s">
        <v>39</v>
      </c>
      <c r="H2" s="11" t="s">
        <v>3</v>
      </c>
      <c r="I2" s="9" t="s">
        <v>6</v>
      </c>
      <c r="J2" s="9" t="s">
        <v>7</v>
      </c>
      <c r="K2" s="9" t="s">
        <v>108</v>
      </c>
      <c r="L2" s="9" t="s">
        <v>4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 t="s">
        <v>27</v>
      </c>
      <c r="T2" s="9" t="s">
        <v>26</v>
      </c>
      <c r="U2" s="9" t="s">
        <v>12</v>
      </c>
      <c r="V2" s="9" t="s">
        <v>18</v>
      </c>
      <c r="W2" s="9" t="s">
        <v>16</v>
      </c>
      <c r="X2" s="9" t="s">
        <v>14</v>
      </c>
      <c r="Y2" s="9" t="s">
        <v>13</v>
      </c>
      <c r="Z2" s="9" t="s">
        <v>19</v>
      </c>
      <c r="AA2" s="9" t="s">
        <v>15</v>
      </c>
      <c r="AB2" s="9" t="s">
        <v>17</v>
      </c>
      <c r="AC2" s="9" t="s">
        <v>105</v>
      </c>
      <c r="AD2" s="9" t="s">
        <v>107</v>
      </c>
      <c r="AE2" s="9" t="s">
        <v>106</v>
      </c>
      <c r="AF2" s="9" t="s">
        <v>10</v>
      </c>
      <c r="AG2" s="9" t="s">
        <v>8</v>
      </c>
      <c r="AH2" s="9" t="s">
        <v>9</v>
      </c>
      <c r="AI2" s="9" t="s">
        <v>33</v>
      </c>
      <c r="AJ2" s="9" t="s">
        <v>36</v>
      </c>
      <c r="AK2" s="9" t="s">
        <v>5</v>
      </c>
      <c r="AL2" s="9" t="s">
        <v>28</v>
      </c>
      <c r="AM2" s="9" t="s">
        <v>29</v>
      </c>
      <c r="AN2" s="9" t="s">
        <v>30</v>
      </c>
      <c r="AO2" s="9" t="s">
        <v>31</v>
      </c>
      <c r="AP2" s="9" t="s">
        <v>32</v>
      </c>
    </row>
    <row r="3" spans="2:75" x14ac:dyDescent="0.25">
      <c r="B3" s="9" t="s">
        <v>34</v>
      </c>
      <c r="C3" s="9">
        <v>0</v>
      </c>
      <c r="D3" s="10">
        <f>'Flujo multimodal marítimo NUTs'!D3/(14.5*52)</f>
        <v>141.69647593785524</v>
      </c>
      <c r="E3" s="10">
        <f>'Flujo multimodal marítimo NUTs'!E3/(14.5*52)</f>
        <v>135.41616142478216</v>
      </c>
      <c r="F3" s="10">
        <f>'Flujo multimodal marítimo NUTs'!F3/(14.5*52)</f>
        <v>154.85430087154222</v>
      </c>
      <c r="G3" s="10">
        <f>'Flujo multimodal marítimo NUTs'!G3/(14.5*52)</f>
        <v>199.5977643046609</v>
      </c>
      <c r="H3" s="10">
        <f>'Flujo multimodal marítimo NUTs'!H3/(14.5*52)</f>
        <v>131.06744979158771</v>
      </c>
      <c r="I3" s="10">
        <f>'Flujo multimodal marítimo NUTs'!I3/(14.5*52)</f>
        <v>120.1258052292535</v>
      </c>
      <c r="J3" s="10">
        <f>'Flujo multimodal marítimo NUTs'!J3/(14.5*52)</f>
        <v>159.44552860932166</v>
      </c>
      <c r="K3" s="10">
        <f>'Flujo multimodal marítimo NUTs'!K3/(14.5*52)</f>
        <v>114.34685142443763</v>
      </c>
      <c r="L3" s="10">
        <f>'Flujo multimodal marítimo NUTs'!L3/(14.5*52)</f>
        <v>141.512315270936</v>
      </c>
      <c r="M3" s="10">
        <f>'Flujo multimodal marítimo NUTs'!M3/(14.5*52)</f>
        <v>141.73402658349607</v>
      </c>
      <c r="N3" s="10">
        <f>'Flujo multimodal marítimo NUTs'!N3/(14.5*52)</f>
        <v>137.71362258431225</v>
      </c>
      <c r="O3" s="10">
        <f>'Flujo multimodal marítimo NUTs'!O3/(14.5*52)</f>
        <v>117.9236817559099</v>
      </c>
      <c r="P3" s="10">
        <f>'Flujo multimodal marítimo NUTs'!P3/(14.5*52)</f>
        <v>145.27779316174539</v>
      </c>
      <c r="Q3" s="10">
        <f>'Flujo multimodal marítimo NUTs'!Q3/(14.5*52)</f>
        <v>176.84196373917857</v>
      </c>
      <c r="R3" s="10">
        <f>'Flujo multimodal marítimo NUTs'!R3/(14.5*52)</f>
        <v>163.17148832599764</v>
      </c>
      <c r="S3" s="10">
        <f>'Flujo multimodal marítimo NUTs'!S3/(14.5*52)</f>
        <v>199.05885825050282</v>
      </c>
      <c r="T3" s="10">
        <f>'Flujo multimodal marítimo NUTs'!T3/(14.5*52)</f>
        <v>145.0355976914332</v>
      </c>
      <c r="U3" s="10">
        <f>'Flujo multimodal marítimo NUTs'!U3/(14.5*52)</f>
        <v>115.26259218235346</v>
      </c>
      <c r="V3" s="10">
        <f>'Flujo multimodal marítimo NUTs'!V3/(14.5*52)</f>
        <v>191.08721980936835</v>
      </c>
      <c r="W3" s="10">
        <f>'Flujo multimodal marítimo NUTs'!W3/(14.5*52)</f>
        <v>163.02968053166995</v>
      </c>
      <c r="X3" s="10">
        <f>'Flujo multimodal marítimo NUTs'!X3/(14.5*52)</f>
        <v>142.39287171714221</v>
      </c>
      <c r="Y3" s="10">
        <f>'Flujo multimodal marítimo NUTs'!Y3/(14.5*52)</f>
        <v>122.07263094995191</v>
      </c>
      <c r="Z3" s="10">
        <f>'Flujo multimodal marítimo NUTs'!Z3/(14.5*52)</f>
        <v>123.61425510828694</v>
      </c>
      <c r="AA3" s="10">
        <f>'Flujo multimodal marítimo NUTs'!AA3/(14.5*52)</f>
        <v>120.43735243536305</v>
      </c>
      <c r="AB3" s="10">
        <f>'Flujo multimodal marítimo NUTs'!AB3/(14.5*52)</f>
        <v>119.2159690442184</v>
      </c>
      <c r="AC3" s="10">
        <f>'Flujo multimodal marítimo NUTs'!AC3/(14.5*52)</f>
        <v>192.4457180750284</v>
      </c>
      <c r="AD3" s="10">
        <f>'Flujo multimodal marítimo NUTs'!AD3/(14.5*52)</f>
        <v>156.78457749147404</v>
      </c>
      <c r="AE3" s="10">
        <f>'Flujo multimodal marítimo NUTs'!AE3/(14.5*52)</f>
        <v>123.84001515725654</v>
      </c>
      <c r="AF3" s="10">
        <f>'Flujo multimodal marítimo NUTs'!AF3/(14.5*52)</f>
        <v>117.06171481038857</v>
      </c>
      <c r="AG3" s="10">
        <f>'Flujo multimodal marítimo NUTs'!AG3/(14.5*52)</f>
        <v>114.20352260471624</v>
      </c>
      <c r="AH3" s="10">
        <f>'Flujo multimodal marítimo NUTs'!AH3/(14.5*52)</f>
        <v>198.65628734660561</v>
      </c>
      <c r="AI3" s="10">
        <f>'Flujo multimodal marítimo NUTs'!AI3/(14.5*52)</f>
        <v>507.15832774652438</v>
      </c>
      <c r="AJ3" s="10">
        <f>'Flujo multimodal marítimo NUTs'!AJ3/(14.5*52)</f>
        <v>144.18526102544675</v>
      </c>
      <c r="AK3" s="10">
        <f>'Flujo multimodal marítimo NUTs'!AK3/(14.5*52)</f>
        <v>118.48795435333898</v>
      </c>
      <c r="AL3" s="10">
        <f>'Flujo multimodal marítimo NUTs'!AL3/(14.5*52)</f>
        <v>127.00121695280853</v>
      </c>
      <c r="AM3" s="10">
        <f>'Flujo multimodal marítimo NUTs'!AM3/(14.5*52)</f>
        <v>113.6963812050019</v>
      </c>
      <c r="AN3" s="10">
        <f>'Flujo multimodal marítimo NUTs'!AN3/(14.5*52)</f>
        <v>117.76850934211679</v>
      </c>
      <c r="AO3" s="10">
        <f>'Flujo multimodal marítimo NUTs'!AO3/(14.5*52)</f>
        <v>126.45071705482847</v>
      </c>
      <c r="AP3" s="10">
        <f>'Flujo multimodal marítimo NUTs'!AP3/(14.5*52)</f>
        <v>142.84186171918267</v>
      </c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>
        <v>124779.76923076923</v>
      </c>
      <c r="BO3" s="10">
        <v>9851.3076923076915</v>
      </c>
      <c r="BP3" s="10"/>
      <c r="BQ3" s="10"/>
      <c r="BR3" s="10"/>
      <c r="BS3" s="10">
        <v>5704.1538461538457</v>
      </c>
      <c r="BT3" s="10">
        <v>129</v>
      </c>
      <c r="BU3" s="10">
        <v>2809.9230769230771</v>
      </c>
      <c r="BV3" s="10">
        <v>7786.1538461538457</v>
      </c>
      <c r="BW3" s="10">
        <v>11870.23076923077</v>
      </c>
    </row>
    <row r="4" spans="2:75" x14ac:dyDescent="0.25">
      <c r="B4" s="9" t="s">
        <v>35</v>
      </c>
      <c r="C4" s="10">
        <f>'Flujo multimodal marítimo NUTs'!C4/(14.5*52)</f>
        <v>131.167203486169</v>
      </c>
      <c r="D4" s="9">
        <v>0</v>
      </c>
      <c r="E4" s="10">
        <f>'Flujo multimodal marítimo NUTs'!E4/(14.5*52)</f>
        <v>30.376278893520293</v>
      </c>
      <c r="F4" s="10">
        <f>'Flujo multimodal marítimo NUTs'!F4/(14.5*52)</f>
        <v>49.814418340280369</v>
      </c>
      <c r="G4" s="10">
        <f>'Flujo multimodal marítimo NUTs'!G4/(14.5*52)</f>
        <v>94.557881773399075</v>
      </c>
      <c r="H4" s="10">
        <f>'Flujo multimodal marítimo NUTs'!H4/(14.5*52)</f>
        <v>26.02756726032586</v>
      </c>
      <c r="I4" s="10">
        <f>'Flujo multimodal marítimo NUTs'!I4/(14.5*52)</f>
        <v>15.085922697991657</v>
      </c>
      <c r="J4" s="10">
        <f>'Flujo multimodal marítimo NUTs'!J4/(14.5*52)</f>
        <v>54.405646078059817</v>
      </c>
      <c r="K4" s="10">
        <f>'Flujo multimodal marítimo NUTs'!K4/(14.5*52)</f>
        <v>9.3069688931757888</v>
      </c>
      <c r="L4" s="10">
        <f>'Flujo multimodal marítimo NUTs'!L4/(14.5*52)</f>
        <v>36.47243273967414</v>
      </c>
      <c r="M4" s="10">
        <f>'Flujo multimodal marítimo NUTs'!M4/(14.5*52)</f>
        <v>36.694144052234215</v>
      </c>
      <c r="N4" s="10">
        <f>'Flujo multimodal marítimo NUTs'!N4/(14.5*52)</f>
        <v>32.673740053050395</v>
      </c>
      <c r="O4" s="10">
        <f>'Flujo multimodal marítimo NUTs'!O4/(14.5*52)</f>
        <v>12.883799224648039</v>
      </c>
      <c r="P4" s="10">
        <f>'Flujo multimodal marítimo NUTs'!P4/(14.5*52)</f>
        <v>40.237910630483555</v>
      </c>
      <c r="Q4" s="10">
        <f>'Flujo multimodal marítimo NUTs'!Q4/(14.5*52)</f>
        <v>71.802081207916714</v>
      </c>
      <c r="R4" s="10">
        <f>'Flujo multimodal marítimo NUTs'!R4/(14.5*52)</f>
        <v>58.131605794735812</v>
      </c>
      <c r="S4" s="10">
        <f>'Flujo multimodal marítimo NUTs'!S4/(14.5*52)</f>
        <v>94.018975719240984</v>
      </c>
      <c r="T4" s="10">
        <f>'Flujo multimodal marítimo NUTs'!T4/(14.5*52)</f>
        <v>39.995715160171358</v>
      </c>
      <c r="U4" s="10">
        <f>'Flujo multimodal marítimo NUTs'!U4/(14.5*52)</f>
        <v>10.222709651091618</v>
      </c>
      <c r="V4" s="10">
        <f>'Flujo multimodal marítimo NUTs'!V4/(14.5*52)</f>
        <v>86.047337278106497</v>
      </c>
      <c r="W4" s="10">
        <f>'Flujo multimodal marítimo NUTs'!W4/(14.5*52)</f>
        <v>57.989798000408094</v>
      </c>
      <c r="X4" s="10">
        <f>'Flujo multimodal marítimo NUTs'!X4/(14.5*52)</f>
        <v>37.352989185880375</v>
      </c>
      <c r="Y4" s="10">
        <f>'Flujo multimodal marítimo NUTs'!Y4/(14.5*52)</f>
        <v>17.032748418690066</v>
      </c>
      <c r="Z4" s="10">
        <f>'Flujo multimodal marítimo NUTs'!Z4/(14.5*52)</f>
        <v>18.574372577025095</v>
      </c>
      <c r="AA4" s="10">
        <f>'Flujo multimodal marítimo NUTs'!AA4/(14.5*52)</f>
        <v>15.397469904101207</v>
      </c>
      <c r="AB4" s="10">
        <f>'Flujo multimodal marítimo NUTs'!AB4/(14.5*52)</f>
        <v>14.176086512956539</v>
      </c>
      <c r="AC4" s="10">
        <f>'Flujo multimodal marítimo NUTs'!AC4/(14.5*52)</f>
        <v>87.405835543766585</v>
      </c>
      <c r="AD4" s="10">
        <f>'Flujo multimodal marítimo NUTs'!AD4/(14.5*52)</f>
        <v>51.7446949602122</v>
      </c>
      <c r="AE4" s="10">
        <f>'Flujo multimodal marítimo NUTs'!AE4/(14.5*52)</f>
        <v>18.800132625994696</v>
      </c>
      <c r="AF4" s="10">
        <f>'Flujo multimodal marítimo NUTs'!AF4/(14.5*52)</f>
        <v>12.021832279126709</v>
      </c>
      <c r="AG4" s="10">
        <f>'Flujo multimodal marítimo NUTs'!AG4/(14.5*52)</f>
        <v>9.1636400734543972</v>
      </c>
      <c r="AH4" s="10">
        <f>'Flujo multimodal marítimo NUTs'!AH4/(14.5*52)</f>
        <v>93.616404815343756</v>
      </c>
      <c r="AI4" s="10">
        <f>'Flujo multimodal marítimo NUTs'!AI4/(14.5*52)</f>
        <v>402.11844521526257</v>
      </c>
      <c r="AJ4" s="10">
        <f>'Flujo multimodal marítimo NUTs'!AJ4/(14.5*52)</f>
        <v>39.145378494184882</v>
      </c>
      <c r="AK4" s="10">
        <f>'Flujo multimodal marítimo NUTs'!AK4/(14.5*52)</f>
        <v>13.448071822077123</v>
      </c>
      <c r="AL4" s="10">
        <f>'Flujo multimodal marítimo NUTs'!AL4/(14.5*52)</f>
        <v>21.961334421546685</v>
      </c>
      <c r="AM4" s="10">
        <f>'Flujo multimodal marítimo NUTs'!AM4/(14.5*52)</f>
        <v>8.6564986737400531</v>
      </c>
      <c r="AN4" s="10">
        <f>'Flujo multimodal marítimo NUTs'!AN4/(14.5*52)</f>
        <v>12.728626810854935</v>
      </c>
      <c r="AO4" s="10">
        <f>'Flujo multimodal marítimo NUTs'!AO4/(14.5*52)</f>
        <v>21.410834523566617</v>
      </c>
      <c r="AP4" s="10">
        <f>'Flujo multimodal marítimo NUTs'!AP4/(14.5*52)</f>
        <v>37.801979187920821</v>
      </c>
    </row>
    <row r="5" spans="2:75" x14ac:dyDescent="0.25">
      <c r="B5" s="9" t="s">
        <v>11</v>
      </c>
      <c r="C5" s="10">
        <f>'Flujo multimodal marítimo NUTs'!C5/(14.5*52)</f>
        <v>142.51676771504358</v>
      </c>
      <c r="D5" s="10">
        <f>'Flujo multimodal marítimo NUTs'!D5/(14.5*52)</f>
        <v>48.006157635467979</v>
      </c>
      <c r="E5" s="9">
        <v>0</v>
      </c>
      <c r="F5" s="10">
        <f>'Flujo multimodal marítimo NUTs'!F5/(14.5*52)</f>
        <v>61.163982569154939</v>
      </c>
      <c r="G5" s="10">
        <f>'Flujo multimodal marítimo NUTs'!G5/(14.5*52)</f>
        <v>105.90744600227366</v>
      </c>
      <c r="H5" s="10">
        <f>'Flujo multimodal marítimo NUTs'!H5/(14.5*52)</f>
        <v>37.377131489200437</v>
      </c>
      <c r="I5" s="10">
        <f>'Flujo multimodal marítimo NUTs'!I5/(14.5*52)</f>
        <v>26.435486926866229</v>
      </c>
      <c r="J5" s="10">
        <f>'Flujo multimodal marítimo NUTs'!J5/(14.5*52)</f>
        <v>65.755210306934387</v>
      </c>
      <c r="K5" s="10">
        <f>'Flujo multimodal marítimo NUTs'!K5/(14.5*52)</f>
        <v>20.656533122050362</v>
      </c>
      <c r="L5" s="10">
        <f>'Flujo multimodal marítimo NUTs'!L5/(14.5*52)</f>
        <v>47.821996968548717</v>
      </c>
      <c r="M5" s="10">
        <f>'Flujo multimodal marítimo NUTs'!M5/(14.5*52)</f>
        <v>48.043708281108792</v>
      </c>
      <c r="N5" s="10">
        <f>'Flujo multimodal marítimo NUTs'!N5/(14.5*52)</f>
        <v>44.023304281924972</v>
      </c>
      <c r="O5" s="10">
        <f>'Flujo multimodal marítimo NUTs'!O5/(14.5*52)</f>
        <v>24.23336345352261</v>
      </c>
      <c r="P5" s="10">
        <f>'Flujo multimodal marítimo NUTs'!P5/(14.5*52)</f>
        <v>51.587474859358132</v>
      </c>
      <c r="Q5" s="10">
        <f>'Flujo multimodal marítimo NUTs'!Q5/(14.5*52)</f>
        <v>83.151645436791284</v>
      </c>
      <c r="R5" s="10">
        <f>'Flujo multimodal marítimo NUTs'!R5/(14.5*52)</f>
        <v>69.481170023610389</v>
      </c>
      <c r="S5" s="10">
        <f>'Flujo multimodal marítimo NUTs'!S5/(14.5*52)</f>
        <v>105.36853994811557</v>
      </c>
      <c r="T5" s="10">
        <f>'Flujo multimodal marítimo NUTs'!T5/(14.5*52)</f>
        <v>51.345279389045935</v>
      </c>
      <c r="U5" s="10">
        <f>'Flujo multimodal marítimo NUTs'!U5/(14.5*52)</f>
        <v>21.572273879966193</v>
      </c>
      <c r="V5" s="10">
        <f>'Flujo multimodal marítimo NUTs'!V5/(14.5*52)</f>
        <v>97.396901506981081</v>
      </c>
      <c r="W5" s="10">
        <f>'Flujo multimodal marítimo NUTs'!W5/(14.5*52)</f>
        <v>69.339362229282671</v>
      </c>
      <c r="X5" s="10">
        <f>'Flujo multimodal marítimo NUTs'!X5/(14.5*52)</f>
        <v>48.702553414754945</v>
      </c>
      <c r="Y5" s="10">
        <f>'Flujo multimodal marítimo NUTs'!Y5/(14.5*52)</f>
        <v>28.382312647564643</v>
      </c>
      <c r="Z5" s="10">
        <f>'Flujo multimodal marítimo NUTs'!Z5/(14.5*52)</f>
        <v>29.923936805899668</v>
      </c>
      <c r="AA5" s="10">
        <f>'Flujo multimodal marítimo NUTs'!AA5/(14.5*52)</f>
        <v>26.747034132975781</v>
      </c>
      <c r="AB5" s="10">
        <f>'Flujo multimodal marítimo NUTs'!AB5/(14.5*52)</f>
        <v>25.525650741831111</v>
      </c>
      <c r="AC5" s="10">
        <f>'Flujo multimodal marítimo NUTs'!AC5/(14.5*52)</f>
        <v>98.755399772641155</v>
      </c>
      <c r="AD5" s="10">
        <f>'Flujo multimodal marítimo NUTs'!AD5/(14.5*52)</f>
        <v>63.094259189086777</v>
      </c>
      <c r="AE5" s="10">
        <f>'Flujo multimodal marítimo NUTs'!AE5/(14.5*52)</f>
        <v>30.149696854869273</v>
      </c>
      <c r="AF5" s="10">
        <f>'Flujo multimodal marítimo NUTs'!AF5/(14.5*52)</f>
        <v>23.371396508001286</v>
      </c>
      <c r="AG5" s="10">
        <f>'Flujo multimodal marítimo NUTs'!AG5/(14.5*52)</f>
        <v>20.513204302328973</v>
      </c>
      <c r="AH5" s="10">
        <f>'Flujo multimodal marítimo NUTs'!AH5/(14.5*52)</f>
        <v>104.96596904421834</v>
      </c>
      <c r="AI5" s="10">
        <f>'Flujo multimodal marítimo NUTs'!AI5/(14.5*52)</f>
        <v>413.46800944413712</v>
      </c>
      <c r="AJ5" s="10">
        <f>'Flujo multimodal marítimo NUTs'!AJ5/(14.5*52)</f>
        <v>50.494942723059459</v>
      </c>
      <c r="AK5" s="10">
        <f>'Flujo multimodal marítimo NUTs'!AK5/(14.5*52)</f>
        <v>24.797636050951699</v>
      </c>
      <c r="AL5" s="10">
        <f>'Flujo multimodal marítimo NUTs'!AL5/(14.5*52)</f>
        <v>33.310898650421258</v>
      </c>
      <c r="AM5" s="10">
        <f>'Flujo multimodal marítimo NUTs'!AM5/(14.5*52)</f>
        <v>20.006062902614627</v>
      </c>
      <c r="AN5" s="10">
        <f>'Flujo multimodal marítimo NUTs'!AN5/(14.5*52)</f>
        <v>24.078191039729507</v>
      </c>
      <c r="AO5" s="10">
        <f>'Flujo multimodal marítimo NUTs'!AO5/(14.5*52)</f>
        <v>32.760398752441198</v>
      </c>
      <c r="AP5" s="10">
        <f>'Flujo multimodal marítimo NUTs'!AP5/(14.5*52)</f>
        <v>49.151543416795398</v>
      </c>
    </row>
    <row r="6" spans="2:75" x14ac:dyDescent="0.25">
      <c r="B6" s="9" t="s">
        <v>38</v>
      </c>
      <c r="C6" s="10">
        <f>'Flujo multimodal marítimo NUTs'!C6/(14.5*52)</f>
        <v>161.93264494126561</v>
      </c>
      <c r="D6" s="10">
        <f>'Flujo multimodal marítimo NUTs'!D6/(14.5*52)</f>
        <v>67.422034861689994</v>
      </c>
      <c r="E6" s="10">
        <f>'Flujo multimodal marítimo NUTs'!E6/(14.5*52)</f>
        <v>61.141720348616921</v>
      </c>
      <c r="F6" s="9">
        <v>0</v>
      </c>
      <c r="G6" s="10">
        <f>'Flujo multimodal marítimo NUTs'!G6/(14.5*52)</f>
        <v>125.3233232284957</v>
      </c>
      <c r="H6" s="10">
        <f>'Flujo multimodal marítimo NUTs'!H6/(14.5*52)</f>
        <v>56.793008715422488</v>
      </c>
      <c r="I6" s="10">
        <f>'Flujo multimodal marítimo NUTs'!I6/(14.5*52)</f>
        <v>45.851364153088284</v>
      </c>
      <c r="J6" s="10">
        <f>'Flujo multimodal marítimo NUTs'!J6/(14.5*52)</f>
        <v>0</v>
      </c>
      <c r="K6" s="10">
        <f>'Flujo multimodal marítimo NUTs'!K6/(14.5*52)</f>
        <v>40.07241034827242</v>
      </c>
      <c r="L6" s="10">
        <f>'Flujo multimodal marítimo NUTs'!L6/(14.5*52)</f>
        <v>67.237874194770768</v>
      </c>
      <c r="M6" s="10">
        <f>'Flujo multimodal marítimo NUTs'!M6/(14.5*52)</f>
        <v>67.459585507330843</v>
      </c>
      <c r="N6" s="10">
        <f>'Flujo multimodal marítimo NUTs'!N6/(14.5*52)</f>
        <v>63.439181508147023</v>
      </c>
      <c r="O6" s="10">
        <f>'Flujo multimodal marítimo NUTs'!O6/(14.5*52)</f>
        <v>43.649240679744665</v>
      </c>
      <c r="P6" s="10">
        <f>'Flujo multimodal marítimo NUTs'!P6/(14.5*52)</f>
        <v>71.003352085580175</v>
      </c>
      <c r="Q6" s="10">
        <f>'Flujo multimodal marítimo NUTs'!Q6/(14.5*52)</f>
        <v>102.56752266301334</v>
      </c>
      <c r="R6" s="10">
        <f>'Flujo multimodal marítimo NUTs'!R6/(14.5*52)</f>
        <v>88.89704724983244</v>
      </c>
      <c r="S6" s="10">
        <f>'Flujo multimodal marítimo NUTs'!S6/(14.5*52)</f>
        <v>124.78441717433761</v>
      </c>
      <c r="T6" s="10">
        <f>'Flujo multimodal marítimo NUTs'!T6/(14.5*52)</f>
        <v>70.761156615267979</v>
      </c>
      <c r="U6" s="10">
        <f>'Flujo multimodal marítimo NUTs'!U6/(14.5*52)</f>
        <v>40.988151106188248</v>
      </c>
      <c r="V6" s="10">
        <f>'Flujo multimodal marítimo NUTs'!V6/(14.5*52)</f>
        <v>116.81277873320312</v>
      </c>
      <c r="W6" s="10">
        <f>'Flujo multimodal marítimo NUTs'!W6/(14.5*52)</f>
        <v>88.755239455504721</v>
      </c>
      <c r="X6" s="10">
        <f>'Flujo multimodal marítimo NUTs'!X6/(14.5*52)</f>
        <v>68.118430640976996</v>
      </c>
      <c r="Y6" s="10">
        <f>'Flujo multimodal marítimo NUTs'!Y6/(14.5*52)</f>
        <v>47.798189873786697</v>
      </c>
      <c r="Z6" s="10">
        <f>'Flujo multimodal marítimo NUTs'!Z6/(14.5*52)</f>
        <v>49.339814032121723</v>
      </c>
      <c r="AA6" s="10">
        <f>'Flujo multimodal marítimo NUTs'!AA6/(14.5*52)</f>
        <v>46.162911359197835</v>
      </c>
      <c r="AB6" s="10">
        <f>'Flujo multimodal marítimo NUTs'!AB6/(14.5*52)</f>
        <v>44.941527968053165</v>
      </c>
      <c r="AC6" s="10">
        <f>'Flujo multimodal marítimo NUTs'!AC6/(14.5*52)</f>
        <v>118.17127699886321</v>
      </c>
      <c r="AD6" s="10">
        <f>'Flujo multimodal marítimo NUTs'!AD6/(14.5*52)</f>
        <v>82.510136415308821</v>
      </c>
      <c r="AE6" s="10">
        <f>'Flujo multimodal marítimo NUTs'!AE6/(14.5*52)</f>
        <v>49.56557408109132</v>
      </c>
      <c r="AF6" s="10">
        <f>'Flujo multimodal marítimo NUTs'!AF6/(14.5*52)</f>
        <v>1.3262599469496021E-3</v>
      </c>
      <c r="AG6" s="10">
        <f>'Flujo multimodal marítimo NUTs'!AG6/(14.5*52)</f>
        <v>39.929081528551023</v>
      </c>
      <c r="AH6" s="10">
        <f>'Flujo multimodal marítimo NUTs'!AH6/(14.5*52)</f>
        <v>124.38184627044039</v>
      </c>
      <c r="AI6" s="10">
        <f>'Flujo multimodal marítimo NUTs'!AI6/(14.5*52)</f>
        <v>432.88388667035917</v>
      </c>
      <c r="AJ6" s="10">
        <f>'Flujo multimodal marítimo NUTs'!AJ6/(14.5*52)</f>
        <v>69.910819949281517</v>
      </c>
      <c r="AK6" s="10">
        <f>'Flujo multimodal marítimo NUTs'!AK6/(14.5*52)</f>
        <v>44.213513277173753</v>
      </c>
      <c r="AL6" s="10">
        <f>'Flujo multimodal marítimo NUTs'!AL6/(14.5*52)</f>
        <v>52.726775876643309</v>
      </c>
      <c r="AM6" s="10">
        <f>'Flujo multimodal marítimo NUTs'!AM6/(14.5*52)</f>
        <v>39.421940128836681</v>
      </c>
      <c r="AN6" s="10">
        <f>'Flujo multimodal marítimo NUTs'!AN6/(14.5*52)</f>
        <v>43.494068265951562</v>
      </c>
      <c r="AO6" s="10">
        <f>'Flujo multimodal marítimo NUTs'!AO6/(14.5*52)</f>
        <v>52.176275978663249</v>
      </c>
      <c r="AP6" s="10">
        <f>'Flujo multimodal marítimo NUTs'!AP6/(14.5*52)</f>
        <v>68.567420643017456</v>
      </c>
    </row>
    <row r="7" spans="2:75" x14ac:dyDescent="0.25">
      <c r="B7" s="9" t="s">
        <v>39</v>
      </c>
      <c r="C7" s="10">
        <f>'Flujo multimodal marítimo NUTs'!C7/(14.5*52)</f>
        <v>184.38082607048122</v>
      </c>
      <c r="D7" s="10">
        <f>'Flujo multimodal marítimo NUTs'!D7/(14.5*52)</f>
        <v>89.870215990905606</v>
      </c>
      <c r="E7" s="10">
        <f>'Flujo multimodal marítimo NUTs'!E7/(14.5*52)</f>
        <v>83.589901477832527</v>
      </c>
      <c r="F7" s="10">
        <f>'Flujo multimodal marítimo NUTs'!F7/(14.5*52)</f>
        <v>103.0280409245926</v>
      </c>
      <c r="G7" s="10">
        <f>'Flujo multimodal marítimo NUTs'!G7/(14.5*52)</f>
        <v>0</v>
      </c>
      <c r="H7" s="10">
        <f>'Flujo multimodal marítimo NUTs'!H7/(14.5*52)</f>
        <v>79.2411898446381</v>
      </c>
      <c r="I7" s="10">
        <f>'Flujo multimodal marítimo NUTs'!I7/(14.5*52)</f>
        <v>68.299545282303896</v>
      </c>
      <c r="J7" s="10">
        <f>'Flujo multimodal marítimo NUTs'!J7/(14.5*52)</f>
        <v>107.61926866237205</v>
      </c>
      <c r="K7" s="10">
        <f>'Flujo multimodal marítimo NUTs'!K7/(14.5*52)</f>
        <v>62.520591477488026</v>
      </c>
      <c r="L7" s="10">
        <f>'Flujo multimodal marítimo NUTs'!L7/(14.5*52)</f>
        <v>89.686055323986366</v>
      </c>
      <c r="M7" s="10">
        <f>'Flujo multimodal marítimo NUTs'!M7/(14.5*52)</f>
        <v>89.907766636546455</v>
      </c>
      <c r="N7" s="10">
        <f>'Flujo multimodal marítimo NUTs'!N7/(14.5*52)</f>
        <v>85.887362637362642</v>
      </c>
      <c r="O7" s="10">
        <f>'Flujo multimodal marítimo NUTs'!O7/(14.5*52)</f>
        <v>66.097421808960277</v>
      </c>
      <c r="P7" s="10">
        <f>'Flujo multimodal marítimo NUTs'!P7/(14.5*52)</f>
        <v>93.451533214795802</v>
      </c>
      <c r="Q7" s="10">
        <f>'Flujo multimodal marítimo NUTs'!Q7/(14.5*52)</f>
        <v>125.01570379222895</v>
      </c>
      <c r="R7" s="10">
        <f>'Flujo multimodal marítimo NUTs'!R7/(14.5*52)</f>
        <v>111.34522837904805</v>
      </c>
      <c r="S7" s="10">
        <f>'Flujo multimodal marítimo NUTs'!S7/(14.5*52)</f>
        <v>147.23259830355323</v>
      </c>
      <c r="T7" s="10">
        <f>'Flujo multimodal marítimo NUTs'!T7/(14.5*52)</f>
        <v>93.209337744483591</v>
      </c>
      <c r="U7" s="10">
        <f>'Flujo multimodal marítimo NUTs'!U7/(14.5*52)</f>
        <v>63.436332235403853</v>
      </c>
      <c r="V7" s="10">
        <f>'Flujo multimodal marítimo NUTs'!V7/(14.5*52)</f>
        <v>139.26095986241873</v>
      </c>
      <c r="W7" s="10">
        <f>'Flujo multimodal marítimo NUTs'!W7/(14.5*52)</f>
        <v>111.20342058472035</v>
      </c>
      <c r="X7" s="10">
        <f>'Flujo multimodal marítimo NUTs'!X7/(14.5*52)</f>
        <v>90.566611770192623</v>
      </c>
      <c r="Y7" s="10">
        <f>'Flujo multimodal marítimo NUTs'!Y7/(14.5*52)</f>
        <v>70.246371003002309</v>
      </c>
      <c r="Z7" s="10">
        <f>'Flujo multimodal marítimo NUTs'!Z7/(14.5*52)</f>
        <v>71.787995161337335</v>
      </c>
      <c r="AA7" s="10">
        <f>'Flujo multimodal marítimo NUTs'!AA7/(14.5*52)</f>
        <v>68.611092488413448</v>
      </c>
      <c r="AB7" s="10">
        <f>'Flujo multimodal marítimo NUTs'!AB7/(14.5*52)</f>
        <v>67.389709097268778</v>
      </c>
      <c r="AC7" s="10">
        <f>'Flujo multimodal marítimo NUTs'!AC7/(14.5*52)</f>
        <v>140.6194581280788</v>
      </c>
      <c r="AD7" s="10">
        <f>'Flujo multimodal marítimo NUTs'!AD7/(14.5*52)</f>
        <v>104.95831754452443</v>
      </c>
      <c r="AE7" s="10">
        <f>'Flujo multimodal marítimo NUTs'!AE7/(14.5*52)</f>
        <v>72.01375521030694</v>
      </c>
      <c r="AF7" s="10">
        <f>'Flujo multimodal marítimo NUTs'!AF7/(14.5*52)</f>
        <v>65.235454863438946</v>
      </c>
      <c r="AG7" s="10">
        <f>'Flujo multimodal marítimo NUTs'!AG7/(14.5*52)</f>
        <v>62.377262657766636</v>
      </c>
      <c r="AH7" s="10">
        <f>'Flujo multimodal marítimo NUTs'!AH7/(14.5*52)</f>
        <v>146.83002739965599</v>
      </c>
      <c r="AI7" s="10">
        <f>'Flujo multimodal marítimo NUTs'!AI7/(14.5*52)</f>
        <v>455.33206779957482</v>
      </c>
      <c r="AJ7" s="10">
        <f>'Flujo multimodal marítimo NUTs'!AJ7/(14.5*52)</f>
        <v>92.359001078497116</v>
      </c>
      <c r="AK7" s="10">
        <f>'Flujo multimodal marítimo NUTs'!AK7/(14.5*52)</f>
        <v>66.661694406389358</v>
      </c>
      <c r="AL7" s="10">
        <f>'Flujo multimodal marítimo NUTs'!AL7/(14.5*52)</f>
        <v>75.174957005858928</v>
      </c>
      <c r="AM7" s="10">
        <f>'Flujo multimodal marítimo NUTs'!AM7/(14.5*52)</f>
        <v>61.870121258052293</v>
      </c>
      <c r="AN7" s="10">
        <f>'Flujo multimodal marítimo NUTs'!AN7/(14.5*52)</f>
        <v>65.942249395167167</v>
      </c>
      <c r="AO7" s="10">
        <f>'Flujo multimodal marítimo NUTs'!AO7/(14.5*52)</f>
        <v>74.624457107878854</v>
      </c>
      <c r="AP7" s="10">
        <f>'Flujo multimodal marítimo NUTs'!AP7/(14.5*52)</f>
        <v>91.015601772233069</v>
      </c>
    </row>
    <row r="8" spans="2:75" s="11" customFormat="1" x14ac:dyDescent="0.25">
      <c r="B8" s="11" t="s">
        <v>3</v>
      </c>
      <c r="C8" s="10">
        <f>'Flujo multimodal marítimo NUTs'!C8/(14.5*52)</f>
        <v>137.91549829480863</v>
      </c>
      <c r="D8" s="10">
        <f>'Flujo multimodal marítimo NUTs'!D8/(14.5*52)</f>
        <v>43.404888215233001</v>
      </c>
      <c r="E8" s="10">
        <f>'Flujo multimodal marítimo NUTs'!E8/(14.5*52)</f>
        <v>37.124573702159928</v>
      </c>
      <c r="F8" s="10">
        <f>'Flujo multimodal marítimo NUTs'!F8/(14.5*52)</f>
        <v>56.562713148920004</v>
      </c>
      <c r="G8" s="10">
        <f>'Flujo multimodal marítimo NUTs'!G8/(14.5*52)</f>
        <v>101.30617658203872</v>
      </c>
      <c r="H8" s="10">
        <f>'Flujo multimodal marítimo NUTs'!H8/(14.5*52)</f>
        <v>0</v>
      </c>
      <c r="I8" s="10">
        <f>'Flujo multimodal marítimo NUTs'!I8/(14.5*52)</f>
        <v>21.834217506631294</v>
      </c>
      <c r="J8" s="10">
        <f>'Flujo multimodal marítimo NUTs'!J8/(14.5*52)</f>
        <v>61.153940886699459</v>
      </c>
      <c r="K8" s="10">
        <f>'Flujo multimodal marítimo NUTs'!K8/(14.5*52)</f>
        <v>16.055263701815424</v>
      </c>
      <c r="L8" s="10">
        <f>'Flujo multimodal marítimo NUTs'!L8/(14.5*52)</f>
        <v>43.220727548313775</v>
      </c>
      <c r="M8" s="10">
        <f>'Flujo multimodal marítimo NUTs'!M8/(14.5*52)</f>
        <v>43.44243886087385</v>
      </c>
      <c r="N8" s="10">
        <f>'Flujo multimodal marítimo NUTs'!N8/(14.5*52)</f>
        <v>39.422034861690037</v>
      </c>
      <c r="O8" s="10">
        <f>'Flujo multimodal marítimo NUTs'!O8/(14.5*52)</f>
        <v>19.632094033287675</v>
      </c>
      <c r="P8" s="10">
        <f>'Flujo multimodal marítimo NUTs'!P8/(14.5*52)</f>
        <v>46.986205439123189</v>
      </c>
      <c r="Q8" s="10">
        <f>'Flujo multimodal marítimo NUTs'!Q8/(14.5*52)</f>
        <v>78.550376016556342</v>
      </c>
      <c r="R8" s="10">
        <f>'Flujo multimodal marítimo NUTs'!R8/(14.5*52)</f>
        <v>64.879900603375447</v>
      </c>
      <c r="S8" s="10">
        <f>'Flujo multimodal marítimo NUTs'!S8/(14.5*52)</f>
        <v>100.76727052788063</v>
      </c>
      <c r="T8" s="10">
        <f>'Flujo multimodal marítimo NUTs'!T8/(14.5*52)</f>
        <v>46.744009968810992</v>
      </c>
      <c r="U8" s="10">
        <f>'Flujo multimodal marítimo NUTs'!U8/(14.5*52)</f>
        <v>16.971004459731255</v>
      </c>
      <c r="V8" s="10">
        <f>'Flujo multimodal marítimo NUTs'!V8/(14.5*52)</f>
        <v>92.795632086746139</v>
      </c>
      <c r="W8" s="10">
        <f>'Flujo multimodal marítimo NUTs'!W8/(14.5*52)</f>
        <v>64.738092809047728</v>
      </c>
      <c r="X8" s="10">
        <f>'Flujo multimodal marítimo NUTs'!X8/(14.5*52)</f>
        <v>44.10128399452001</v>
      </c>
      <c r="Y8" s="10">
        <f>'Flujo multimodal marítimo NUTs'!Y8/(14.5*52)</f>
        <v>23.7810432273297</v>
      </c>
      <c r="Z8" s="10">
        <f>'Flujo multimodal marítimo NUTs'!Z8/(14.5*52)</f>
        <v>25.322667385664726</v>
      </c>
      <c r="AA8" s="10">
        <f>'Flujo multimodal marítimo NUTs'!AA8/(14.5*52)</f>
        <v>22.145764712740842</v>
      </c>
      <c r="AB8" s="10">
        <f>'Flujo multimodal marítimo NUTs'!AB8/(14.5*52)</f>
        <v>20.924381321596176</v>
      </c>
      <c r="AC8" s="10">
        <f>'Flujo multimodal marítimo NUTs'!AC8/(14.5*52)</f>
        <v>94.154130352406213</v>
      </c>
      <c r="AD8" s="10">
        <f>'Flujo multimodal marítimo NUTs'!AD8/(14.5*52)</f>
        <v>58.492989768851842</v>
      </c>
      <c r="AE8" s="10">
        <f>'Flujo multimodal marítimo NUTs'!AE8/(14.5*52)</f>
        <v>25.548427434634331</v>
      </c>
      <c r="AF8" s="10">
        <f>'Flujo multimodal marítimo NUTs'!AF8/(14.5*52)</f>
        <v>18.770127087766348</v>
      </c>
      <c r="AG8" s="10">
        <f>'Flujo multimodal marítimo NUTs'!AG8/(14.5*52)</f>
        <v>15.911934882094034</v>
      </c>
      <c r="AH8" s="10">
        <f>'Flujo multimodal marítimo NUTs'!AH8/(14.5*52)</f>
        <v>100.3646996239834</v>
      </c>
      <c r="AI8" s="10">
        <f>'Flujo multimodal marítimo NUTs'!AI8/(14.5*52)</f>
        <v>408.8667400239022</v>
      </c>
      <c r="AJ8" s="10">
        <f>'Flujo multimodal marítimo NUTs'!AJ8/(14.5*52)</f>
        <v>45.893673302824517</v>
      </c>
      <c r="AK8" s="10">
        <f>'Flujo multimodal marítimo NUTs'!AK8/(14.5*52)</f>
        <v>20.19636663071676</v>
      </c>
      <c r="AL8" s="10">
        <f>'Flujo multimodal marítimo NUTs'!AL8/(14.5*52)</f>
        <v>28.709629230186319</v>
      </c>
      <c r="AM8" s="10">
        <f>'Flujo multimodal marítimo NUTs'!AM8/(14.5*52)</f>
        <v>15.40479348237969</v>
      </c>
      <c r="AN8" s="10">
        <f>'Flujo multimodal marítimo NUTs'!AN8/(14.5*52)</f>
        <v>19.476921619494572</v>
      </c>
      <c r="AO8" s="10">
        <f>'Flujo multimodal marítimo NUTs'!AO8/(14.5*52)</f>
        <v>28.159129332206255</v>
      </c>
      <c r="AP8" s="10">
        <f>'Flujo multimodal marítimo NUTs'!AP8/(14.5*52)</f>
        <v>44.550273996560463</v>
      </c>
    </row>
    <row r="9" spans="2:75" x14ac:dyDescent="0.25">
      <c r="B9" s="9" t="s">
        <v>6</v>
      </c>
      <c r="C9" s="10">
        <f>'Flujo multimodal marítimo NUTs'!C9/(14.5*52)</f>
        <v>126.37031072375896</v>
      </c>
      <c r="D9" s="10">
        <f>'Flujo multimodal marítimo NUTs'!D9/(14.5*52)</f>
        <v>31.859700644183366</v>
      </c>
      <c r="E9" s="10">
        <f>'Flujo multimodal marítimo NUTs'!E9/(14.5*52)</f>
        <v>25.57938613111029</v>
      </c>
      <c r="F9" s="10">
        <f>'Flujo multimodal marítimo NUTs'!F9/(14.5*52)</f>
        <v>45.017525577870366</v>
      </c>
      <c r="G9" s="10">
        <f>'Flujo multimodal marítimo NUTs'!G9/(14.5*52)</f>
        <v>89.760989010989064</v>
      </c>
      <c r="H9" s="10">
        <f>'Flujo multimodal marítimo NUTs'!H9/(14.5*52)</f>
        <v>21.230674497915857</v>
      </c>
      <c r="I9" s="10">
        <f>'Flujo multimodal marítimo NUTs'!I9/(14.5*52)</f>
        <v>0</v>
      </c>
      <c r="J9" s="10">
        <f>'Flujo multimodal marítimo NUTs'!J9/(14.5*52)</f>
        <v>49.608753315649807</v>
      </c>
      <c r="K9" s="10">
        <f>'Flujo multimodal marítimo NUTs'!K9/(14.5*52)</f>
        <v>4.5100761307657855</v>
      </c>
      <c r="L9" s="10">
        <f>'Flujo multimodal marítimo NUTs'!L9/(14.5*52)</f>
        <v>31.675539977264137</v>
      </c>
      <c r="M9" s="10">
        <f>'Flujo multimodal marítimo NUTs'!M9/(14.5*52)</f>
        <v>31.897251289824215</v>
      </c>
      <c r="N9" s="10">
        <f>'Flujo multimodal marítimo NUTs'!N9/(14.5*52)</f>
        <v>27.876847290640395</v>
      </c>
      <c r="O9" s="10">
        <f>'Flujo multimodal marítimo NUTs'!O9/(14.5*52)</f>
        <v>8.0869064622380336</v>
      </c>
      <c r="P9" s="10">
        <f>'Flujo multimodal marítimo NUTs'!P9/(14.5*52)</f>
        <v>35.441017868073551</v>
      </c>
      <c r="Q9" s="10">
        <f>'Flujo multimodal marítimo NUTs'!Q9/(14.5*52)</f>
        <v>67.005188445506704</v>
      </c>
      <c r="R9" s="10">
        <f>'Flujo multimodal marítimo NUTs'!R9/(14.5*52)</f>
        <v>53.334713032325809</v>
      </c>
      <c r="S9" s="10">
        <f>'Flujo multimodal marítimo NUTs'!S9/(14.5*52)</f>
        <v>89.222082956830974</v>
      </c>
      <c r="T9" s="10">
        <f>'Flujo multimodal marítimo NUTs'!T9/(14.5*52)</f>
        <v>35.198822397761354</v>
      </c>
      <c r="U9" s="10">
        <f>'Flujo multimodal marítimo NUTs'!U9/(14.5*52)</f>
        <v>5.4258168886816147</v>
      </c>
      <c r="V9" s="10">
        <f>'Flujo multimodal marítimo NUTs'!V9/(14.5*52)</f>
        <v>81.250444515696486</v>
      </c>
      <c r="W9" s="10">
        <f>'Flujo multimodal marítimo NUTs'!W9/(14.5*52)</f>
        <v>53.19290523799809</v>
      </c>
      <c r="X9" s="10">
        <f>'Flujo multimodal marítimo NUTs'!X9/(14.5*52)</f>
        <v>32.556096423470372</v>
      </c>
      <c r="Y9" s="10">
        <f>'Flujo multimodal marítimo NUTs'!Y9/(14.5*52)</f>
        <v>12.235855656280062</v>
      </c>
      <c r="Z9" s="10">
        <f>'Flujo multimodal marítimo NUTs'!Z9/(14.5*52)</f>
        <v>13.77747981461509</v>
      </c>
      <c r="AA9" s="10">
        <f>'Flujo multimodal marítimo NUTs'!AA9/(14.5*52)</f>
        <v>10.600577141691204</v>
      </c>
      <c r="AB9" s="10">
        <f>'Flujo multimodal marítimo NUTs'!AB9/(14.5*52)</f>
        <v>9.3791937505465341</v>
      </c>
      <c r="AC9" s="10">
        <f>'Flujo multimodal marítimo NUTs'!AC9/(14.5*52)</f>
        <v>82.608942781356575</v>
      </c>
      <c r="AD9" s="10">
        <f>'Flujo multimodal marítimo NUTs'!AD9/(14.5*52)</f>
        <v>46.947802197802197</v>
      </c>
      <c r="AE9" s="10">
        <f>'Flujo multimodal marítimo NUTs'!AE9/(14.5*52)</f>
        <v>14.003239863584692</v>
      </c>
      <c r="AF9" s="10">
        <f>'Flujo multimodal marítimo NUTs'!AF9/(14.5*52)</f>
        <v>7.2249395167167076</v>
      </c>
      <c r="AG9" s="10">
        <f>'Flujo multimodal marítimo NUTs'!AG9/(14.5*52)</f>
        <v>4.3667473110443931</v>
      </c>
      <c r="AH9" s="10">
        <f>'Flujo multimodal marítimo NUTs'!AH9/(14.5*52)</f>
        <v>88.81951205293376</v>
      </c>
      <c r="AI9" s="10">
        <f>'Flujo multimodal marítimo NUTs'!AI9/(14.5*52)</f>
        <v>397.32155245285253</v>
      </c>
      <c r="AJ9" s="10">
        <f>'Flujo multimodal marítimo NUTs'!AJ9/(14.5*52)</f>
        <v>34.348485731774879</v>
      </c>
      <c r="AK9" s="10">
        <f>'Flujo multimodal marítimo NUTs'!AK9/(14.5*52)</f>
        <v>8.6511790596671183</v>
      </c>
      <c r="AL9" s="10">
        <f>'Flujo multimodal marítimo NUTs'!AL9/(14.5*52)</f>
        <v>17.164441659136681</v>
      </c>
      <c r="AM9" s="10">
        <f>'Flujo multimodal marítimo NUTs'!AM9/(14.5*52)</f>
        <v>3.8596059113300494</v>
      </c>
      <c r="AN9" s="10">
        <f>'Flujo multimodal marítimo NUTs'!AN9/(14.5*52)</f>
        <v>7.9317340484449304</v>
      </c>
      <c r="AO9" s="10">
        <f>'Flujo multimodal marítimo NUTs'!AO9/(14.5*52)</f>
        <v>16.613941761156614</v>
      </c>
      <c r="AP9" s="10">
        <f>'Flujo multimodal marítimo NUTs'!AP9/(14.5*52)</f>
        <v>33.005086425510825</v>
      </c>
    </row>
    <row r="10" spans="2:75" x14ac:dyDescent="0.25">
      <c r="B10" s="9" t="s">
        <v>7</v>
      </c>
      <c r="C10" s="10">
        <f>'Flujo multimodal marítimo NUTs'!C10/(14.5*52)</f>
        <v>131.88291019325499</v>
      </c>
      <c r="D10" s="10">
        <f>'Flujo multimodal marítimo NUTs'!D10/(14.5*52)</f>
        <v>37.37230011367938</v>
      </c>
      <c r="E10" s="10">
        <f>'Flujo multimodal marítimo NUTs'!E10/(14.5*52)</f>
        <v>31.091985600606311</v>
      </c>
      <c r="F10" s="10">
        <f>'Flujo multimodal marítimo NUTs'!F10/(14.5*52)</f>
        <v>1.3262599469496021E-3</v>
      </c>
      <c r="G10" s="10">
        <f>'Flujo multimodal marítimo NUTs'!G10/(14.5*52)</f>
        <v>95.273588480485088</v>
      </c>
      <c r="H10" s="10">
        <f>'Flujo multimodal marítimo NUTs'!H10/(14.5*52)</f>
        <v>26.743273967411881</v>
      </c>
      <c r="I10" s="10">
        <f>'Flujo multimodal marítimo NUTs'!I10/(14.5*52)</f>
        <v>15.801629405077675</v>
      </c>
      <c r="J10" s="10">
        <f>'Flujo multimodal marítimo NUTs'!J10/(14.5*52)</f>
        <v>0</v>
      </c>
      <c r="K10" s="10">
        <f>'Flujo multimodal marítimo NUTs'!K10/(14.5*52)</f>
        <v>10.022675600261806</v>
      </c>
      <c r="L10" s="10">
        <f>'Flujo multimodal marítimo NUTs'!L10/(14.5*52)</f>
        <v>37.188139446760161</v>
      </c>
      <c r="M10" s="10">
        <f>'Flujo multimodal marítimo NUTs'!M10/(14.5*52)</f>
        <v>37.409850759320236</v>
      </c>
      <c r="N10" s="10">
        <f>'Flujo multimodal marítimo NUTs'!N10/(14.5*52)</f>
        <v>33.389446760136416</v>
      </c>
      <c r="O10" s="10">
        <f>'Flujo multimodal marítimo NUTs'!O10/(14.5*52)</f>
        <v>13.599505931734052</v>
      </c>
      <c r="P10" s="10">
        <f>'Flujo multimodal marítimo NUTs'!P10/(14.5*52)</f>
        <v>40.953617337569575</v>
      </c>
      <c r="Q10" s="10">
        <f>'Flujo multimodal marítimo NUTs'!Q10/(14.5*52)</f>
        <v>72.517787915002728</v>
      </c>
      <c r="R10" s="10">
        <f>'Flujo multimodal marítimo NUTs'!R10/(14.5*52)</f>
        <v>58.847312501821825</v>
      </c>
      <c r="S10" s="10">
        <f>'Flujo multimodal marítimo NUTs'!S10/(14.5*52)</f>
        <v>94.734682426326998</v>
      </c>
      <c r="T10" s="10">
        <f>'Flujo multimodal marítimo NUTs'!T10/(14.5*52)</f>
        <v>40.711421867257371</v>
      </c>
      <c r="U10" s="10">
        <f>'Flujo multimodal marítimo NUTs'!U10/(14.5*52)</f>
        <v>10.938416358177635</v>
      </c>
      <c r="V10" s="10">
        <f>'Flujo multimodal marítimo NUTs'!V10/(14.5*52)</f>
        <v>86.76304398519251</v>
      </c>
      <c r="W10" s="10">
        <f>'Flujo multimodal marítimo NUTs'!W10/(14.5*52)</f>
        <v>58.705504707494107</v>
      </c>
      <c r="X10" s="10">
        <f>'Flujo multimodal marítimo NUTs'!X10/(14.5*52)</f>
        <v>38.068695892966389</v>
      </c>
      <c r="Y10" s="10">
        <f>'Flujo multimodal marítimo NUTs'!Y10/(14.5*52)</f>
        <v>17.748455125776083</v>
      </c>
      <c r="Z10" s="10">
        <f>'Flujo multimodal marítimo NUTs'!Z10/(14.5*52)</f>
        <v>19.290079284111108</v>
      </c>
      <c r="AA10" s="10">
        <f>'Flujo multimodal marítimo NUTs'!AA10/(14.5*52)</f>
        <v>16.113176611187225</v>
      </c>
      <c r="AB10" s="10">
        <f>'Flujo multimodal marítimo NUTs'!AB10/(14.5*52)</f>
        <v>14.891793220042553</v>
      </c>
      <c r="AC10" s="10">
        <f>'Flujo multimodal marítimo NUTs'!AC10/(14.5*52)</f>
        <v>88.121542250852599</v>
      </c>
      <c r="AD10" s="10">
        <f>'Flujo multimodal marítimo NUTs'!AD10/(14.5*52)</f>
        <v>52.460401667298214</v>
      </c>
      <c r="AE10" s="10">
        <f>'Flujo multimodal marítimo NUTs'!AE10/(14.5*52)</f>
        <v>19.515839333080713</v>
      </c>
      <c r="AF10" s="10">
        <f>'Flujo multimodal marítimo NUTs'!AF10/(14.5*52)</f>
        <v>1.3262599469496021E-3</v>
      </c>
      <c r="AG10" s="10">
        <f>'Flujo multimodal marítimo NUTs'!AG10/(14.5*52)</f>
        <v>9.8793467805404145</v>
      </c>
      <c r="AH10" s="10">
        <f>'Flujo multimodal marítimo NUTs'!AH10/(14.5*52)</f>
        <v>94.332111522429784</v>
      </c>
      <c r="AI10" s="10">
        <f>'Flujo multimodal marítimo NUTs'!AI10/(14.5*52)</f>
        <v>402.83415192234855</v>
      </c>
      <c r="AJ10" s="10">
        <f>'Flujo multimodal marítimo NUTs'!AJ10/(14.5*52)</f>
        <v>39.861085201270903</v>
      </c>
      <c r="AK10" s="10">
        <f>'Flujo multimodal marítimo NUTs'!AK10/(14.5*52)</f>
        <v>14.163778529163141</v>
      </c>
      <c r="AL10" s="10">
        <f>'Flujo multimodal marítimo NUTs'!AL10/(14.5*52)</f>
        <v>22.677041128632698</v>
      </c>
      <c r="AM10" s="10">
        <f>'Flujo multimodal marítimo NUTs'!AM10/(14.5*52)</f>
        <v>9.3722053808260704</v>
      </c>
      <c r="AN10" s="10">
        <f>'Flujo multimodal marítimo NUTs'!AN10/(14.5*52)</f>
        <v>13.444333517940949</v>
      </c>
      <c r="AO10" s="10">
        <f>'Flujo multimodal marítimo NUTs'!AO10/(14.5*52)</f>
        <v>22.126541230652638</v>
      </c>
      <c r="AP10" s="10">
        <f>'Flujo multimodal marítimo NUTs'!AP10/(14.5*52)</f>
        <v>38.517685895006842</v>
      </c>
    </row>
    <row r="11" spans="2:75" x14ac:dyDescent="0.25">
      <c r="B11" s="9" t="s">
        <v>108</v>
      </c>
      <c r="C11" s="10">
        <f>'Flujo multimodal marítimo NUTs'!C11/(14.5*52)</f>
        <v>123.86945812807879</v>
      </c>
      <c r="D11" s="10">
        <f>'Flujo multimodal marítimo NUTs'!D11/(14.5*52)</f>
        <v>29.35884804850318</v>
      </c>
      <c r="E11" s="10">
        <f>'Flujo multimodal marítimo NUTs'!E11/(14.5*52)</f>
        <v>23.078533535430108</v>
      </c>
      <c r="F11" s="10">
        <f>'Flujo multimodal marítimo NUTs'!F11/(14.5*52)</f>
        <v>42.516672982190187</v>
      </c>
      <c r="G11" s="10">
        <f>'Flujo multimodal marítimo NUTs'!G11/(14.5*52)</f>
        <v>87.260136415308878</v>
      </c>
      <c r="H11" s="10">
        <f>'Flujo multimodal marítimo NUTs'!H11/(14.5*52)</f>
        <v>18.729821902235674</v>
      </c>
      <c r="I11" s="10">
        <f>'Flujo multimodal marítimo NUTs'!I11/(14.5*52)</f>
        <v>7.7881773399014724</v>
      </c>
      <c r="J11" s="10">
        <f>'Flujo multimodal marítimo NUTs'!J11/(14.5*52)</f>
        <v>47.107900719969628</v>
      </c>
      <c r="K11" s="10">
        <f>'Flujo multimodal marítimo NUTs'!K11/(14.5*52)</f>
        <v>0</v>
      </c>
      <c r="L11" s="10">
        <f>'Flujo multimodal marítimo NUTs'!L11/(14.5*52)</f>
        <v>29.174687381583954</v>
      </c>
      <c r="M11" s="10">
        <f>'Flujo multimodal marítimo NUTs'!M11/(14.5*52)</f>
        <v>29.396398694144029</v>
      </c>
      <c r="N11" s="10">
        <f>'Flujo multimodal marítimo NUTs'!N11/(14.5*52)</f>
        <v>25.375994694960212</v>
      </c>
      <c r="O11" s="10">
        <f>'Flujo multimodal marítimo NUTs'!O11/(14.5*52)</f>
        <v>5.586053866557851</v>
      </c>
      <c r="P11" s="10">
        <f>'Flujo multimodal marítimo NUTs'!P11/(14.5*52)</f>
        <v>32.940165272393365</v>
      </c>
      <c r="Q11" s="10">
        <f>'Flujo multimodal marítimo NUTs'!Q11/(14.5*52)</f>
        <v>64.504335849826518</v>
      </c>
      <c r="R11" s="10">
        <f>'Flujo multimodal marítimo NUTs'!R11/(14.5*52)</f>
        <v>50.833860436645629</v>
      </c>
      <c r="S11" s="10">
        <f>'Flujo multimodal marítimo NUTs'!S11/(14.5*52)</f>
        <v>86.721230361150802</v>
      </c>
      <c r="T11" s="10">
        <f>'Flujo multimodal marítimo NUTs'!T11/(14.5*52)</f>
        <v>32.697969802081168</v>
      </c>
      <c r="U11" s="10">
        <f>'Flujo multimodal marítimo NUTs'!U11/(14.5*52)</f>
        <v>2.9249642930014321</v>
      </c>
      <c r="V11" s="10">
        <f>'Flujo multimodal marítimo NUTs'!V11/(14.5*52)</f>
        <v>78.749591920016314</v>
      </c>
      <c r="W11" s="10">
        <f>'Flujo multimodal marítimo NUTs'!W11/(14.5*52)</f>
        <v>50.692052642317911</v>
      </c>
      <c r="X11" s="10">
        <f>'Flujo multimodal marítimo NUTs'!X11/(14.5*52)</f>
        <v>30.055243827790186</v>
      </c>
      <c r="Y11" s="10">
        <f>'Flujo multimodal marítimo NUTs'!Y11/(14.5*52)</f>
        <v>9.7350030605998814</v>
      </c>
      <c r="Z11" s="10">
        <f>'Flujo multimodal marítimo NUTs'!Z11/(14.5*52)</f>
        <v>11.276627218934907</v>
      </c>
      <c r="AA11" s="10">
        <f>'Flujo multimodal marítimo NUTs'!AA11/(14.5*52)</f>
        <v>8.0997245460110214</v>
      </c>
      <c r="AB11" s="10">
        <f>'Flujo multimodal marítimo NUTs'!AB11/(14.5*52)</f>
        <v>6.8783411548663524</v>
      </c>
      <c r="AC11" s="10">
        <f>'Flujo multimodal marítimo NUTs'!AC11/(14.5*52)</f>
        <v>80.108090185676389</v>
      </c>
      <c r="AD11" s="10">
        <f>'Flujo multimodal marítimo NUTs'!AD11/(14.5*52)</f>
        <v>44.446949602122018</v>
      </c>
      <c r="AE11" s="10">
        <f>'Flujo multimodal marítimo NUTs'!AE11/(14.5*52)</f>
        <v>11.502387267904508</v>
      </c>
      <c r="AF11" s="10">
        <f>'Flujo multimodal marítimo NUTs'!AF11/(14.5*52)</f>
        <v>4.7240869210365251</v>
      </c>
      <c r="AG11" s="10">
        <f>'Flujo multimodal marítimo NUTs'!AG11/(14.5*52)</f>
        <v>1.8658947153642109</v>
      </c>
      <c r="AH11" s="10">
        <f>'Flujo multimodal marítimo NUTs'!AH11/(14.5*52)</f>
        <v>86.318659457253574</v>
      </c>
      <c r="AI11" s="10">
        <f>'Flujo multimodal marítimo NUTs'!AI11/(14.5*52)</f>
        <v>394.82069985717237</v>
      </c>
      <c r="AJ11" s="10">
        <f>'Flujo multimodal marítimo NUTs'!AJ11/(14.5*52)</f>
        <v>31.847633136094696</v>
      </c>
      <c r="AK11" s="10">
        <f>'Flujo multimodal marítimo NUTs'!AK11/(14.5*52)</f>
        <v>6.1503264639869375</v>
      </c>
      <c r="AL11" s="10">
        <f>'Flujo multimodal marítimo NUTs'!AL11/(14.5*52)</f>
        <v>14.663589063456499</v>
      </c>
      <c r="AM11" s="10">
        <f>'Flujo multimodal marítimo NUTs'!AM11/(14.5*52)</f>
        <v>1.3587533156498675</v>
      </c>
      <c r="AN11" s="10">
        <f>'Flujo multimodal marítimo NUTs'!AN11/(14.5*52)</f>
        <v>5.4308814527647478</v>
      </c>
      <c r="AO11" s="10">
        <f>'Flujo multimodal marítimo NUTs'!AO11/(14.5*52)</f>
        <v>14.113089165476433</v>
      </c>
      <c r="AP11" s="10">
        <f>'Flujo multimodal marítimo NUTs'!AP11/(14.5*52)</f>
        <v>30.504233829830639</v>
      </c>
    </row>
    <row r="12" spans="2:75" x14ac:dyDescent="0.25">
      <c r="B12" s="9" t="s">
        <v>4</v>
      </c>
      <c r="C12" s="10">
        <f>'Flujo multimodal marítimo NUTs'!C12/(14.5*52)</f>
        <v>141.28865100416823</v>
      </c>
      <c r="D12" s="10">
        <f>'Flujo multimodal marítimo NUTs'!D12/(14.5*52)</f>
        <v>46.778040924592609</v>
      </c>
      <c r="E12" s="10">
        <f>'Flujo multimodal marítimo NUTs'!E12/(14.5*52)</f>
        <v>40.497726411519537</v>
      </c>
      <c r="F12" s="10">
        <f>'Flujo multimodal marítimo NUTs'!F12/(14.5*52)</f>
        <v>59.935865858279612</v>
      </c>
      <c r="G12" s="10">
        <f>'Flujo multimodal marítimo NUTs'!G12/(14.5*52)</f>
        <v>104.67932929139832</v>
      </c>
      <c r="H12" s="10">
        <f>'Flujo multimodal marítimo NUTs'!H12/(14.5*52)</f>
        <v>36.149014778325103</v>
      </c>
      <c r="I12" s="10">
        <f>'Flujo multimodal marítimo NUTs'!I12/(14.5*52)</f>
        <v>25.207370215990899</v>
      </c>
      <c r="J12" s="10">
        <f>'Flujo multimodal marítimo NUTs'!J12/(14.5*52)</f>
        <v>64.527093596059061</v>
      </c>
      <c r="K12" s="10">
        <f>'Flujo multimodal marítimo NUTs'!K12/(14.5*52)</f>
        <v>19.428416411175032</v>
      </c>
      <c r="L12" s="10">
        <f>'Flujo multimodal marítimo NUTs'!L12/(14.5*52)</f>
        <v>0</v>
      </c>
      <c r="M12" s="10">
        <f>'Flujo multimodal marítimo NUTs'!M12/(14.5*52)</f>
        <v>46.815591570233458</v>
      </c>
      <c r="N12" s="10">
        <f>'Flujo multimodal marítimo NUTs'!N12/(14.5*52)</f>
        <v>42.795187571049638</v>
      </c>
      <c r="O12" s="10">
        <f>'Flujo multimodal marítimo NUTs'!O12/(14.5*52)</f>
        <v>23.00524674264728</v>
      </c>
      <c r="P12" s="10">
        <f>'Flujo multimodal marítimo NUTs'!P12/(14.5*52)</f>
        <v>50.359358148482798</v>
      </c>
      <c r="Q12" s="10">
        <f>'Flujo multimodal marítimo NUTs'!Q12/(14.5*52)</f>
        <v>81.923528725915943</v>
      </c>
      <c r="R12" s="10">
        <f>'Flujo multimodal marítimo NUTs'!R12/(14.5*52)</f>
        <v>68.253053312735048</v>
      </c>
      <c r="S12" s="10">
        <f>'Flujo multimodal marítimo NUTs'!S12/(14.5*52)</f>
        <v>104.14042323724024</v>
      </c>
      <c r="T12" s="10">
        <f>'Flujo multimodal marítimo NUTs'!T12/(14.5*52)</f>
        <v>50.117162678170601</v>
      </c>
      <c r="U12" s="10">
        <f>'Flujo multimodal marítimo NUTs'!U12/(14.5*52)</f>
        <v>20.34415716909086</v>
      </c>
      <c r="V12" s="10">
        <f>'Flujo multimodal marítimo NUTs'!V12/(14.5*52)</f>
        <v>96.16878479610574</v>
      </c>
      <c r="W12" s="10">
        <f>'Flujo multimodal marítimo NUTs'!W12/(14.5*52)</f>
        <v>68.11124551840733</v>
      </c>
      <c r="X12" s="10">
        <f>'Flujo multimodal marítimo NUTs'!X12/(14.5*52)</f>
        <v>47.474436703879611</v>
      </c>
      <c r="Y12" s="10">
        <f>'Flujo multimodal marítimo NUTs'!Y12/(14.5*52)</f>
        <v>27.154195936689309</v>
      </c>
      <c r="Z12" s="10">
        <f>'Flujo multimodal marítimo NUTs'!Z12/(14.5*52)</f>
        <v>28.695820095024335</v>
      </c>
      <c r="AA12" s="10">
        <f>'Flujo multimodal marítimo NUTs'!AA12/(14.5*52)</f>
        <v>25.518917422100451</v>
      </c>
      <c r="AB12" s="10">
        <f>'Flujo multimodal marítimo NUTs'!AB12/(14.5*52)</f>
        <v>24.297534030955781</v>
      </c>
      <c r="AC12" s="10">
        <f>'Flujo multimodal marítimo NUTs'!AC12/(14.5*52)</f>
        <v>97.527283061765829</v>
      </c>
      <c r="AD12" s="10">
        <f>'Flujo multimodal marítimo NUTs'!AD12/(14.5*52)</f>
        <v>61.866142478211444</v>
      </c>
      <c r="AE12" s="10">
        <f>'Flujo multimodal marítimo NUTs'!AE12/(14.5*52)</f>
        <v>28.921580143993939</v>
      </c>
      <c r="AF12" s="10">
        <f>'Flujo multimodal marítimo NUTs'!AF12/(14.5*52)</f>
        <v>22.143279797125956</v>
      </c>
      <c r="AG12" s="10">
        <f>'Flujo multimodal marítimo NUTs'!AG12/(14.5*52)</f>
        <v>19.285087591453639</v>
      </c>
      <c r="AH12" s="10">
        <f>'Flujo multimodal marítimo NUTs'!AH12/(14.5*52)</f>
        <v>103.737852333343</v>
      </c>
      <c r="AI12" s="10">
        <f>'Flujo multimodal marítimo NUTs'!AI12/(14.5*52)</f>
        <v>412.2398927332618</v>
      </c>
      <c r="AJ12" s="10">
        <f>'Flujo multimodal marítimo NUTs'!AJ12/(14.5*52)</f>
        <v>49.266826012184126</v>
      </c>
      <c r="AK12" s="10">
        <f>'Flujo multimodal marítimo NUTs'!AK12/(14.5*52)</f>
        <v>23.569519340076365</v>
      </c>
      <c r="AL12" s="10">
        <f>'Flujo multimodal marítimo NUTs'!AL12/(14.5*52)</f>
        <v>32.082781939545924</v>
      </c>
      <c r="AM12" s="10">
        <f>'Flujo multimodal marítimo NUTs'!AM12/(14.5*52)</f>
        <v>18.777946191739296</v>
      </c>
      <c r="AN12" s="10">
        <f>'Flujo multimodal marítimo NUTs'!AN12/(14.5*52)</f>
        <v>22.850074328854177</v>
      </c>
      <c r="AO12" s="10">
        <f>'Flujo multimodal marítimo NUTs'!AO12/(14.5*52)</f>
        <v>31.532282041565864</v>
      </c>
      <c r="AP12" s="10">
        <f>'Flujo multimodal marítimo NUTs'!AP12/(14.5*52)</f>
        <v>47.923426705920072</v>
      </c>
    </row>
    <row r="13" spans="2:75" x14ac:dyDescent="0.25">
      <c r="B13" s="9" t="s">
        <v>20</v>
      </c>
      <c r="C13" s="10">
        <f>'Flujo multimodal marítimo NUTs'!C13/(14.5*52)</f>
        <v>136.83533243944382</v>
      </c>
      <c r="D13" s="10">
        <f>'Flujo multimodal marítimo NUTs'!D13/(14.5*52)</f>
        <v>42.324722359868211</v>
      </c>
      <c r="E13" s="10">
        <f>'Flujo multimodal marítimo NUTs'!E13/(14.5*52)</f>
        <v>36.044407846795131</v>
      </c>
      <c r="F13" s="10">
        <f>'Flujo multimodal marítimo NUTs'!F13/(14.5*52)</f>
        <v>55.482547293555207</v>
      </c>
      <c r="G13" s="10">
        <f>'Flujo multimodal marítimo NUTs'!G13/(14.5*52)</f>
        <v>100.22601072667392</v>
      </c>
      <c r="H13" s="10">
        <f>'Flujo multimodal marítimo NUTs'!H13/(14.5*52)</f>
        <v>31.695696213600701</v>
      </c>
      <c r="I13" s="10">
        <f>'Flujo multimodal marítimo NUTs'!I13/(14.5*52)</f>
        <v>20.754051651266501</v>
      </c>
      <c r="J13" s="10">
        <f>'Flujo multimodal marítimo NUTs'!J13/(14.5*52)</f>
        <v>60.073775031334662</v>
      </c>
      <c r="K13" s="10">
        <f>'Flujo multimodal marítimo NUTs'!K13/(14.5*52)</f>
        <v>14.97509784645063</v>
      </c>
      <c r="L13" s="10">
        <f>'Flujo multimodal marítimo NUTs'!L13/(14.5*52)</f>
        <v>42.140561692948978</v>
      </c>
      <c r="M13" s="10">
        <f>'Flujo multimodal marítimo NUTs'!M13/(14.5*52)</f>
        <v>0</v>
      </c>
      <c r="N13" s="10">
        <f>'Flujo multimodal marítimo NUTs'!N13/(14.5*52)</f>
        <v>38.34186900632524</v>
      </c>
      <c r="O13" s="10">
        <f>'Flujo multimodal marítimo NUTs'!O13/(14.5*52)</f>
        <v>18.551928177922878</v>
      </c>
      <c r="P13" s="10">
        <f>'Flujo multimodal marítimo NUTs'!P13/(14.5*52)</f>
        <v>45.906039583758393</v>
      </c>
      <c r="Q13" s="10">
        <f>'Flujo multimodal marítimo NUTs'!Q13/(14.5*52)</f>
        <v>77.470210161191545</v>
      </c>
      <c r="R13" s="10">
        <f>'Flujo multimodal marítimo NUTs'!R13/(14.5*52)</f>
        <v>63.79973474801065</v>
      </c>
      <c r="S13" s="10">
        <f>'Flujo multimodal marítimo NUTs'!S13/(14.5*52)</f>
        <v>99.687104672515829</v>
      </c>
      <c r="T13" s="10">
        <f>'Flujo multimodal marítimo NUTs'!T13/(14.5*52)</f>
        <v>45.663844113446196</v>
      </c>
      <c r="U13" s="10">
        <f>'Flujo multimodal marítimo NUTs'!U13/(14.5*52)</f>
        <v>15.89083860436646</v>
      </c>
      <c r="V13" s="10">
        <f>'Flujo multimodal marítimo NUTs'!V13/(14.5*52)</f>
        <v>91.715466231381342</v>
      </c>
      <c r="W13" s="10">
        <f>'Flujo multimodal marítimo NUTs'!W13/(14.5*52)</f>
        <v>63.657926953682939</v>
      </c>
      <c r="X13" s="10">
        <f>'Flujo multimodal marítimo NUTs'!X13/(14.5*52)</f>
        <v>43.021118139155213</v>
      </c>
      <c r="Y13" s="10">
        <f>'Flujo multimodal marítimo NUTs'!Y13/(14.5*52)</f>
        <v>22.700877371964907</v>
      </c>
      <c r="Z13" s="10">
        <f>'Flujo multimodal marítimo NUTs'!Z13/(14.5*52)</f>
        <v>24.242501530299933</v>
      </c>
      <c r="AA13" s="10">
        <f>'Flujo multimodal marítimo NUTs'!AA13/(14.5*52)</f>
        <v>21.065598857376049</v>
      </c>
      <c r="AB13" s="10">
        <f>'Flujo multimodal marítimo NUTs'!AB13/(14.5*52)</f>
        <v>19.844215466231379</v>
      </c>
      <c r="AC13" s="10">
        <f>'Flujo multimodal marítimo NUTs'!AC13/(14.5*52)</f>
        <v>93.07396449704143</v>
      </c>
      <c r="AD13" s="10">
        <f>'Flujo multimodal marítimo NUTs'!AD13/(14.5*52)</f>
        <v>57.412823913487046</v>
      </c>
      <c r="AE13" s="10">
        <f>'Flujo multimodal marítimo NUTs'!AE13/(14.5*52)</f>
        <v>24.468261579269537</v>
      </c>
      <c r="AF13" s="10">
        <f>'Flujo multimodal marítimo NUTs'!AF13/(14.5*52)</f>
        <v>17.689961232401551</v>
      </c>
      <c r="AG13" s="10">
        <f>'Flujo multimodal marítimo NUTs'!AG13/(14.5*52)</f>
        <v>14.831769026729239</v>
      </c>
      <c r="AH13" s="10">
        <f>'Flujo multimodal marítimo NUTs'!AH13/(14.5*52)</f>
        <v>99.284533768618601</v>
      </c>
      <c r="AI13" s="10">
        <f>'Flujo multimodal marítimo NUTs'!AI13/(14.5*52)</f>
        <v>407.78657416853741</v>
      </c>
      <c r="AJ13" s="10">
        <f>'Flujo multimodal marítimo NUTs'!AJ13/(14.5*52)</f>
        <v>44.81350744745972</v>
      </c>
      <c r="AK13" s="10">
        <f>'Flujo multimodal marítimo NUTs'!AK13/(14.5*52)</f>
        <v>19.116200775351963</v>
      </c>
      <c r="AL13" s="10">
        <f>'Flujo multimodal marítimo NUTs'!AL13/(14.5*52)</f>
        <v>27.629463374821526</v>
      </c>
      <c r="AM13" s="10">
        <f>'Flujo multimodal marítimo NUTs'!AM13/(14.5*52)</f>
        <v>14.324627627014895</v>
      </c>
      <c r="AN13" s="10">
        <f>'Flujo multimodal marítimo NUTs'!AN13/(14.5*52)</f>
        <v>18.396755764129775</v>
      </c>
      <c r="AO13" s="10">
        <f>'Flujo multimodal marítimo NUTs'!AO13/(14.5*52)</f>
        <v>27.078963476841459</v>
      </c>
      <c r="AP13" s="10">
        <f>'Flujo multimodal marítimo NUTs'!AP13/(14.5*52)</f>
        <v>43.470108141195666</v>
      </c>
    </row>
    <row r="14" spans="2:75" x14ac:dyDescent="0.25">
      <c r="B14" s="9" t="s">
        <v>21</v>
      </c>
      <c r="C14" s="10">
        <f>'Flujo multimodal marítimo NUTs'!C14/(14.5*52)</f>
        <v>129.75657300259419</v>
      </c>
      <c r="D14" s="10">
        <f>'Flujo multimodal marítimo NUTs'!D14/(14.5*52)</f>
        <v>35.245962923018588</v>
      </c>
      <c r="E14" s="10">
        <f>'Flujo multimodal marítimo NUTs'!E14/(14.5*52)</f>
        <v>28.965648409945508</v>
      </c>
      <c r="F14" s="10">
        <f>'Flujo multimodal marítimo NUTs'!F14/(14.5*52)</f>
        <v>48.403787856705591</v>
      </c>
      <c r="G14" s="10">
        <f>'Flujo multimodal marítimo NUTs'!G14/(14.5*52)</f>
        <v>93.147251289824283</v>
      </c>
      <c r="H14" s="10">
        <f>'Flujo multimodal marítimo NUTs'!H14/(14.5*52)</f>
        <v>24.616936776751078</v>
      </c>
      <c r="I14" s="10">
        <f>'Flujo multimodal marítimo NUTs'!I14/(14.5*52)</f>
        <v>13.675292214416878</v>
      </c>
      <c r="J14" s="10">
        <f>'Flujo multimodal marítimo NUTs'!J14/(14.5*52)</f>
        <v>52.995015594485039</v>
      </c>
      <c r="K14" s="10">
        <f>'Flujo multimodal marítimo NUTs'!K14/(14.5*52)</f>
        <v>7.8963384096010083</v>
      </c>
      <c r="L14" s="10">
        <f>'Flujo multimodal marítimo NUTs'!L14/(14.5*52)</f>
        <v>35.061802256099355</v>
      </c>
      <c r="M14" s="10">
        <f>'Flujo multimodal marítimo NUTs'!M14/(14.5*52)</f>
        <v>35.28351356865943</v>
      </c>
      <c r="N14" s="10">
        <f>'Flujo multimodal marítimo NUTs'!N14/(14.5*52)</f>
        <v>0</v>
      </c>
      <c r="O14" s="10">
        <f>'Flujo multimodal marítimo NUTs'!O14/(14.5*52)</f>
        <v>11.473168741073255</v>
      </c>
      <c r="P14" s="10">
        <f>'Flujo multimodal marítimo NUTs'!P14/(14.5*52)</f>
        <v>38.82728014690877</v>
      </c>
      <c r="Q14" s="10">
        <f>'Flujo multimodal marítimo NUTs'!Q14/(14.5*52)</f>
        <v>70.391450724341937</v>
      </c>
      <c r="R14" s="10">
        <f>'Flujo multimodal marítimo NUTs'!R14/(14.5*52)</f>
        <v>56.720975311161034</v>
      </c>
      <c r="S14" s="10">
        <f>'Flujo multimodal marítimo NUTs'!S14/(14.5*52)</f>
        <v>92.608345235666192</v>
      </c>
      <c r="T14" s="10">
        <f>'Flujo multimodal marítimo NUTs'!T14/(14.5*52)</f>
        <v>38.585084676596573</v>
      </c>
      <c r="U14" s="10">
        <f>'Flujo multimodal marítimo NUTs'!U14/(14.5*52)</f>
        <v>8.8120791675168366</v>
      </c>
      <c r="V14" s="10">
        <f>'Flujo multimodal marítimo NUTs'!V14/(14.5*52)</f>
        <v>84.636706794531719</v>
      </c>
      <c r="W14" s="10">
        <f>'Flujo multimodal marítimo NUTs'!W14/(14.5*52)</f>
        <v>56.579167516833316</v>
      </c>
      <c r="X14" s="10">
        <f>'Flujo multimodal marítimo NUTs'!X14/(14.5*52)</f>
        <v>35.94235870230559</v>
      </c>
      <c r="Y14" s="10">
        <f>'Flujo multimodal marítimo NUTs'!Y14/(14.5*52)</f>
        <v>15.622117935115286</v>
      </c>
      <c r="Z14" s="10">
        <f>'Flujo multimodal marítimo NUTs'!Z14/(14.5*52)</f>
        <v>17.163742093450313</v>
      </c>
      <c r="AA14" s="10">
        <f>'Flujo multimodal marítimo NUTs'!AA14/(14.5*52)</f>
        <v>13.986839420526426</v>
      </c>
      <c r="AB14" s="10">
        <f>'Flujo multimodal marítimo NUTs'!AB14/(14.5*52)</f>
        <v>12.765456029381756</v>
      </c>
      <c r="AC14" s="10">
        <f>'Flujo multimodal marítimo NUTs'!AC14/(14.5*52)</f>
        <v>85.995205060191793</v>
      </c>
      <c r="AD14" s="10">
        <f>'Flujo multimodal marítimo NUTs'!AD14/(14.5*52)</f>
        <v>50.334064476637423</v>
      </c>
      <c r="AE14" s="10">
        <f>'Flujo multimodal marítimo NUTs'!AE14/(14.5*52)</f>
        <v>17.389502142419914</v>
      </c>
      <c r="AF14" s="10">
        <f>'Flujo multimodal marítimo NUTs'!AF14/(14.5*52)</f>
        <v>10.61120179555193</v>
      </c>
      <c r="AG14" s="10">
        <f>'Flujo multimodal marítimo NUTs'!AG14/(14.5*52)</f>
        <v>7.7530095898796159</v>
      </c>
      <c r="AH14" s="10">
        <f>'Flujo multimodal marítimo NUTs'!AH14/(14.5*52)</f>
        <v>92.205774331768978</v>
      </c>
      <c r="AI14" s="10">
        <f>'Flujo multimodal marítimo NUTs'!AI14/(14.5*52)</f>
        <v>400.70781473168779</v>
      </c>
      <c r="AJ14" s="10">
        <f>'Flujo multimodal marítimo NUTs'!AJ14/(14.5*52)</f>
        <v>37.734748010610097</v>
      </c>
      <c r="AK14" s="10">
        <f>'Flujo multimodal marítimo NUTs'!AK14/(14.5*52)</f>
        <v>12.037441338502342</v>
      </c>
      <c r="AL14" s="10">
        <f>'Flujo multimodal marítimo NUTs'!AL14/(14.5*52)</f>
        <v>20.550703937971903</v>
      </c>
      <c r="AM14" s="10">
        <f>'Flujo multimodal marítimo NUTs'!AM14/(14.5*52)</f>
        <v>7.2458681901652726</v>
      </c>
      <c r="AN14" s="10">
        <f>'Flujo multimodal marítimo NUTs'!AN14/(14.5*52)</f>
        <v>11.31799632728015</v>
      </c>
      <c r="AO14" s="10">
        <f>'Flujo multimodal marítimo NUTs'!AO14/(14.5*52)</f>
        <v>20.000204039991839</v>
      </c>
      <c r="AP14" s="10">
        <f>'Flujo multimodal marítimo NUTs'!AP14/(14.5*52)</f>
        <v>36.391348704346044</v>
      </c>
    </row>
    <row r="15" spans="2:75" x14ac:dyDescent="0.25">
      <c r="B15" s="9" t="s">
        <v>22</v>
      </c>
      <c r="C15" s="10">
        <f>'Flujo multimodal marítimo NUTs'!C15/(14.5*52)</f>
        <v>125.05161483079252</v>
      </c>
      <c r="D15" s="10">
        <f>'Flujo multimodal marítimo NUTs'!D15/(14.5*52)</f>
        <v>30.54100475121691</v>
      </c>
      <c r="E15" s="10">
        <f>'Flujo multimodal marítimo NUTs'!E15/(14.5*52)</f>
        <v>24.260690238143837</v>
      </c>
      <c r="F15" s="10">
        <f>'Flujo multimodal marítimo NUTs'!F15/(14.5*52)</f>
        <v>43.69882968490392</v>
      </c>
      <c r="G15" s="10">
        <f>'Flujo multimodal marítimo NUTs'!G15/(14.5*52)</f>
        <v>88.442293118022619</v>
      </c>
      <c r="H15" s="10">
        <f>'Flujo multimodal marítimo NUTs'!H15/(14.5*52)</f>
        <v>19.911978604949407</v>
      </c>
      <c r="I15" s="10">
        <f>'Flujo multimodal marítimo NUTs'!I15/(14.5*52)</f>
        <v>8.970334042615205</v>
      </c>
      <c r="J15" s="10">
        <f>'Flujo multimodal marítimo NUTs'!J15/(14.5*52)</f>
        <v>48.290057422683368</v>
      </c>
      <c r="K15" s="10">
        <f>'Flujo multimodal marítimo NUTs'!K15/(14.5*52)</f>
        <v>3.1913802377993354</v>
      </c>
      <c r="L15" s="10">
        <f>'Flujo multimodal marítimo NUTs'!L15/(14.5*52)</f>
        <v>30.356844084297684</v>
      </c>
      <c r="M15" s="10">
        <f>'Flujo multimodal marítimo NUTs'!M15/(14.5*52)</f>
        <v>30.578555396857759</v>
      </c>
      <c r="N15" s="10">
        <f>'Flujo multimodal marítimo NUTs'!N15/(14.5*52)</f>
        <v>26.558151397673942</v>
      </c>
      <c r="O15" s="10">
        <f>'Flujo multimodal marítimo NUTs'!O15/(14.5*52)</f>
        <v>0</v>
      </c>
      <c r="P15" s="10">
        <f>'Flujo multimodal marítimo NUTs'!P15/(14.5*52)</f>
        <v>34.122321975107099</v>
      </c>
      <c r="Q15" s="10">
        <f>'Flujo multimodal marítimo NUTs'!Q15/(14.5*52)</f>
        <v>65.686492552540258</v>
      </c>
      <c r="R15" s="10">
        <f>'Flujo multimodal marítimo NUTs'!R15/(14.5*52)</f>
        <v>52.016017139359363</v>
      </c>
      <c r="S15" s="10">
        <f>'Flujo multimodal marítimo NUTs'!S15/(14.5*52)</f>
        <v>87.903387063864528</v>
      </c>
      <c r="T15" s="10">
        <f>'Flujo multimodal marítimo NUTs'!T15/(14.5*52)</f>
        <v>33.880126504794902</v>
      </c>
      <c r="U15" s="10">
        <f>'Flujo multimodal marítimo NUTs'!U15/(14.5*52)</f>
        <v>4.1071209957151646</v>
      </c>
      <c r="V15" s="10">
        <f>'Flujo multimodal marítimo NUTs'!V15/(14.5*52)</f>
        <v>79.931748622730041</v>
      </c>
      <c r="W15" s="10">
        <f>'Flujo multimodal marítimo NUTs'!W15/(14.5*52)</f>
        <v>51.874209345031645</v>
      </c>
      <c r="X15" s="10">
        <f>'Flujo multimodal marítimo NUTs'!X15/(14.5*52)</f>
        <v>31.237400530503916</v>
      </c>
      <c r="Y15" s="10">
        <f>'Flujo multimodal marítimo NUTs'!Y15/(14.5*52)</f>
        <v>10.917159763313613</v>
      </c>
      <c r="Z15" s="10">
        <f>'Flujo multimodal marítimo NUTs'!Z15/(14.5*52)</f>
        <v>12.45878392164864</v>
      </c>
      <c r="AA15" s="10">
        <f>'Flujo multimodal marítimo NUTs'!AA15/(14.5*52)</f>
        <v>9.2818812487247548</v>
      </c>
      <c r="AB15" s="10">
        <f>'Flujo multimodal marítimo NUTs'!AB15/(14.5*52)</f>
        <v>8.0604978575800832</v>
      </c>
      <c r="AC15" s="10">
        <f>'Flujo multimodal marítimo NUTs'!AC15/(14.5*52)</f>
        <v>81.290246888390129</v>
      </c>
      <c r="AD15" s="10">
        <f>'Flujo multimodal marítimo NUTs'!AD15/(14.5*52)</f>
        <v>45.629106304835751</v>
      </c>
      <c r="AE15" s="10">
        <f>'Flujo multimodal marítimo NUTs'!AE15/(14.5*52)</f>
        <v>12.684543970618241</v>
      </c>
      <c r="AF15" s="10">
        <f>'Flujo multimodal marítimo NUTs'!AF15/(14.5*52)</f>
        <v>5.9062436237502567</v>
      </c>
      <c r="AG15" s="10">
        <f>'Flujo multimodal marítimo NUTs'!AG15/(14.5*52)</f>
        <v>3.0480514180779426</v>
      </c>
      <c r="AH15" s="10">
        <f>'Flujo multimodal marítimo NUTs'!AH15/(14.5*52)</f>
        <v>87.5008161599673</v>
      </c>
      <c r="AI15" s="10">
        <f>'Flujo multimodal marítimo NUTs'!AI15/(14.5*52)</f>
        <v>396.00285655988608</v>
      </c>
      <c r="AJ15" s="10">
        <f>'Flujo multimodal marítimo NUTs'!AJ15/(14.5*52)</f>
        <v>33.029789838808426</v>
      </c>
      <c r="AK15" s="10">
        <f>'Flujo multimodal marítimo NUTs'!AK15/(14.5*52)</f>
        <v>7.3324831667006682</v>
      </c>
      <c r="AL15" s="10">
        <f>'Flujo multimodal marítimo NUTs'!AL15/(14.5*52)</f>
        <v>15.84574576617023</v>
      </c>
      <c r="AM15" s="10">
        <f>'Flujo multimodal marítimo NUTs'!AM15/(14.5*52)</f>
        <v>2.5409100183635993</v>
      </c>
      <c r="AN15" s="10">
        <f>'Flujo multimodal marítimo NUTs'!AN15/(14.5*52)</f>
        <v>6.6130381554784794</v>
      </c>
      <c r="AO15" s="10">
        <f>'Flujo multimodal marítimo NUTs'!AO15/(14.5*52)</f>
        <v>15.295245868190165</v>
      </c>
      <c r="AP15" s="10">
        <f>'Flujo multimodal marítimo NUTs'!AP15/(14.5*52)</f>
        <v>31.686390532544369</v>
      </c>
    </row>
    <row r="16" spans="2:75" x14ac:dyDescent="0.25">
      <c r="B16" s="9" t="s">
        <v>23</v>
      </c>
      <c r="C16" s="10">
        <f>'Flujo multimodal marítimo NUTs'!C16/(14.5*52)</f>
        <v>137.97632407380414</v>
      </c>
      <c r="D16" s="10">
        <f>'Flujo multimodal marítimo NUTs'!D16/(14.5*52)</f>
        <v>43.465713994228544</v>
      </c>
      <c r="E16" s="10">
        <f>'Flujo multimodal marítimo NUTs'!E16/(14.5*52)</f>
        <v>37.185399481155471</v>
      </c>
      <c r="F16" s="10">
        <f>'Flujo multimodal marítimo NUTs'!F16/(14.5*52)</f>
        <v>56.623538927915547</v>
      </c>
      <c r="G16" s="10">
        <f>'Flujo multimodal marítimo NUTs'!G16/(14.5*52)</f>
        <v>101.36700236103424</v>
      </c>
      <c r="H16" s="10">
        <f>'Flujo multimodal marítimo NUTs'!H16/(14.5*52)</f>
        <v>32.836687847961038</v>
      </c>
      <c r="I16" s="10">
        <f>'Flujo multimodal marítimo NUTs'!I16/(14.5*52)</f>
        <v>21.895043285626834</v>
      </c>
      <c r="J16" s="10">
        <f>'Flujo multimodal marítimo NUTs'!J16/(14.5*52)</f>
        <v>61.214766665694988</v>
      </c>
      <c r="K16" s="10">
        <f>'Flujo multimodal marítimo NUTs'!K16/(14.5*52)</f>
        <v>16.116089480810967</v>
      </c>
      <c r="L16" s="10">
        <f>'Flujo multimodal marítimo NUTs'!L16/(14.5*52)</f>
        <v>43.281553327309318</v>
      </c>
      <c r="M16" s="10">
        <f>'Flujo multimodal marítimo NUTs'!M16/(14.5*52)</f>
        <v>43.503264639869393</v>
      </c>
      <c r="N16" s="10">
        <f>'Flujo multimodal marítimo NUTs'!N16/(14.5*52)</f>
        <v>39.482860640685573</v>
      </c>
      <c r="O16" s="10">
        <f>'Flujo multimodal marítimo NUTs'!O16/(14.5*52)</f>
        <v>19.692919812283215</v>
      </c>
      <c r="P16" s="10">
        <f>'Flujo multimodal marítimo NUTs'!P16/(14.5*52)</f>
        <v>0</v>
      </c>
      <c r="Q16" s="10">
        <f>'Flujo multimodal marítimo NUTs'!Q16/(14.5*52)</f>
        <v>78.611201795551878</v>
      </c>
      <c r="R16" s="10">
        <f>'Flujo multimodal marítimo NUTs'!R16/(14.5*52)</f>
        <v>64.940726382370983</v>
      </c>
      <c r="S16" s="10">
        <f>'Flujo multimodal marítimo NUTs'!S16/(14.5*52)</f>
        <v>100.82809630687616</v>
      </c>
      <c r="T16" s="10">
        <f>'Flujo multimodal marítimo NUTs'!T16/(14.5*52)</f>
        <v>46.804835747806536</v>
      </c>
      <c r="U16" s="10">
        <f>'Flujo multimodal marítimo NUTs'!U16/(14.5*52)</f>
        <v>17.031830238726794</v>
      </c>
      <c r="V16" s="10">
        <f>'Flujo multimodal marítimo NUTs'!V16/(14.5*52)</f>
        <v>92.856457865741675</v>
      </c>
      <c r="W16" s="10">
        <f>'Flujo multimodal marítimo NUTs'!W16/(14.5*52)</f>
        <v>64.798918588043264</v>
      </c>
      <c r="X16" s="10">
        <f>'Flujo multimodal marítimo NUTs'!X16/(14.5*52)</f>
        <v>44.162109773515546</v>
      </c>
      <c r="Y16" s="10">
        <f>'Flujo multimodal marítimo NUTs'!Y16/(14.5*52)</f>
        <v>23.841869006325243</v>
      </c>
      <c r="Z16" s="10">
        <f>'Flujo multimodal marítimo NUTs'!Z16/(14.5*52)</f>
        <v>25.383493164660269</v>
      </c>
      <c r="AA16" s="10">
        <f>'Flujo multimodal marítimo NUTs'!AA16/(14.5*52)</f>
        <v>22.206590491736385</v>
      </c>
      <c r="AB16" s="10">
        <f>'Flujo multimodal marítimo NUTs'!AB16/(14.5*52)</f>
        <v>20.985207100591715</v>
      </c>
      <c r="AC16" s="10">
        <f>'Flujo multimodal marítimo NUTs'!AC16/(14.5*52)</f>
        <v>94.214956131401749</v>
      </c>
      <c r="AD16" s="10">
        <f>'Flujo multimodal marítimo NUTs'!AD16/(14.5*52)</f>
        <v>58.553815547847378</v>
      </c>
      <c r="AE16" s="10">
        <f>'Flujo multimodal marítimo NUTs'!AE16/(14.5*52)</f>
        <v>25.609253213629874</v>
      </c>
      <c r="AF16" s="10">
        <f>'Flujo multimodal marítimo NUTs'!AF16/(14.5*52)</f>
        <v>18.830952866761891</v>
      </c>
      <c r="AG16" s="10">
        <f>'Flujo multimodal marítimo NUTs'!AG16/(14.5*52)</f>
        <v>15.972760661089575</v>
      </c>
      <c r="AH16" s="10">
        <f>'Flujo multimodal marítimo NUTs'!AH16/(14.5*52)</f>
        <v>100.42552540297895</v>
      </c>
      <c r="AI16" s="10">
        <f>'Flujo multimodal marítimo NUTs'!AI16/(14.5*52)</f>
        <v>408.92756580289779</v>
      </c>
      <c r="AJ16" s="10">
        <f>'Flujo multimodal marítimo NUTs'!AJ16/(14.5*52)</f>
        <v>45.95449908182006</v>
      </c>
      <c r="AK16" s="10">
        <f>'Flujo multimodal marítimo NUTs'!AK16/(14.5*52)</f>
        <v>20.2571924097123</v>
      </c>
      <c r="AL16" s="10">
        <f>'Flujo multimodal marítimo NUTs'!AL16/(14.5*52)</f>
        <v>28.770455009181859</v>
      </c>
      <c r="AM16" s="10">
        <f>'Flujo multimodal marítimo NUTs'!AM16/(14.5*52)</f>
        <v>15.465619261375231</v>
      </c>
      <c r="AN16" s="10">
        <f>'Flujo multimodal marítimo NUTs'!AN16/(14.5*52)</f>
        <v>19.537747398490108</v>
      </c>
      <c r="AO16" s="10">
        <f>'Flujo multimodal marítimo NUTs'!AO16/(14.5*52)</f>
        <v>28.219955111201799</v>
      </c>
      <c r="AP16" s="10">
        <f>'Flujo multimodal marítimo NUTs'!AP16/(14.5*52)</f>
        <v>44.611099775556006</v>
      </c>
    </row>
    <row r="17" spans="2:42" x14ac:dyDescent="0.25">
      <c r="B17" s="9" t="s">
        <v>24</v>
      </c>
      <c r="C17" s="10">
        <f>'Flujo multimodal marítimo NUTs'!C17/(14.5*52)</f>
        <v>157.48519981344913</v>
      </c>
      <c r="D17" s="10">
        <f>'Flujo multimodal marítimo NUTs'!D17/(14.5*52)</f>
        <v>62.974589733873508</v>
      </c>
      <c r="E17" s="10">
        <f>'Flujo multimodal marítimo NUTs'!E17/(14.5*52)</f>
        <v>56.694275220800442</v>
      </c>
      <c r="F17" s="10">
        <f>'Flujo multimodal marítimo NUTs'!F17/(14.5*52)</f>
        <v>76.132414667560511</v>
      </c>
      <c r="G17" s="10">
        <f>'Flujo multimodal marítimo NUTs'!G17/(14.5*52)</f>
        <v>120.87587810067922</v>
      </c>
      <c r="H17" s="10">
        <f>'Flujo multimodal marítimo NUTs'!H17/(14.5*52)</f>
        <v>52.345563587606009</v>
      </c>
      <c r="I17" s="10">
        <f>'Flujo multimodal marítimo NUTs'!I17/(14.5*52)</f>
        <v>41.403919025271804</v>
      </c>
      <c r="J17" s="10">
        <f>'Flujo multimodal marítimo NUTs'!J17/(14.5*52)</f>
        <v>80.723642405339973</v>
      </c>
      <c r="K17" s="10">
        <f>'Flujo multimodal marítimo NUTs'!K17/(14.5*52)</f>
        <v>35.624965220455934</v>
      </c>
      <c r="L17" s="10">
        <f>'Flujo multimodal marítimo NUTs'!L17/(14.5*52)</f>
        <v>62.790429066954289</v>
      </c>
      <c r="M17" s="10">
        <f>'Flujo multimodal marítimo NUTs'!M17/(14.5*52)</f>
        <v>63.012140379514364</v>
      </c>
      <c r="N17" s="10">
        <f>'Flujo multimodal marítimo NUTs'!N17/(14.5*52)</f>
        <v>58.991736380330551</v>
      </c>
      <c r="O17" s="10">
        <f>'Flujo multimodal marítimo NUTs'!O17/(14.5*52)</f>
        <v>39.201795551928186</v>
      </c>
      <c r="P17" s="10">
        <f>'Flujo multimodal marítimo NUTs'!P17/(14.5*52)</f>
        <v>66.555906957763696</v>
      </c>
      <c r="Q17" s="10">
        <f>'Flujo multimodal marítimo NUTs'!Q17/(14.5*52)</f>
        <v>0</v>
      </c>
      <c r="R17" s="10">
        <f>'Flujo multimodal marítimo NUTs'!R17/(14.5*52)</f>
        <v>84.449602122015961</v>
      </c>
      <c r="S17" s="10">
        <f>'Flujo multimodal marítimo NUTs'!S17/(14.5*52)</f>
        <v>120.33697204652114</v>
      </c>
      <c r="T17" s="10">
        <f>'Flujo multimodal marítimo NUTs'!T17/(14.5*52)</f>
        <v>66.313711487451499</v>
      </c>
      <c r="U17" s="10">
        <f>'Flujo multimodal marítimo NUTs'!U17/(14.5*52)</f>
        <v>36.540705978371768</v>
      </c>
      <c r="V17" s="10">
        <f>'Flujo multimodal marítimo NUTs'!V17/(14.5*52)</f>
        <v>112.36533360538665</v>
      </c>
      <c r="W17" s="10">
        <f>'Flujo multimodal marítimo NUTs'!W17/(14.5*52)</f>
        <v>84.307794327688242</v>
      </c>
      <c r="X17" s="10">
        <f>'Flujo multimodal marítimo NUTs'!X17/(14.5*52)</f>
        <v>63.670985513160524</v>
      </c>
      <c r="Y17" s="10">
        <f>'Flujo multimodal marítimo NUTs'!Y17/(14.5*52)</f>
        <v>43.350744745970211</v>
      </c>
      <c r="Z17" s="10">
        <f>'Flujo multimodal marítimo NUTs'!Z17/(14.5*52)</f>
        <v>44.892368904305236</v>
      </c>
      <c r="AA17" s="10">
        <f>'Flujo multimodal marítimo NUTs'!AA17/(14.5*52)</f>
        <v>41.715466231381349</v>
      </c>
      <c r="AB17" s="10">
        <f>'Flujo multimodal marítimo NUTs'!AB17/(14.5*52)</f>
        <v>40.494082840236686</v>
      </c>
      <c r="AC17" s="10">
        <f>'Flujo multimodal marítimo NUTs'!AC17/(14.5*52)</f>
        <v>113.72383187104673</v>
      </c>
      <c r="AD17" s="10">
        <f>'Flujo multimodal marítimo NUTs'!AD17/(14.5*52)</f>
        <v>78.062691287492356</v>
      </c>
      <c r="AE17" s="10">
        <f>'Flujo multimodal marítimo NUTs'!AE17/(14.5*52)</f>
        <v>45.118128953274841</v>
      </c>
      <c r="AF17" s="10">
        <f>'Flujo multimodal marítimo NUTs'!AF17/(14.5*52)</f>
        <v>38.339828606406854</v>
      </c>
      <c r="AG17" s="10">
        <f>'Flujo multimodal marítimo NUTs'!AG17/(14.5*52)</f>
        <v>35.481636400734544</v>
      </c>
      <c r="AH17" s="10">
        <f>'Flujo multimodal marítimo NUTs'!AH17/(14.5*52)</f>
        <v>119.93440114262391</v>
      </c>
      <c r="AI17" s="10">
        <f>'Flujo multimodal marítimo NUTs'!AI17/(14.5*52)</f>
        <v>428.43644154254275</v>
      </c>
      <c r="AJ17" s="10">
        <f>'Flujo multimodal marítimo NUTs'!AJ17/(14.5*52)</f>
        <v>65.463374821465024</v>
      </c>
      <c r="AK17" s="10">
        <f>'Flujo multimodal marítimo NUTs'!AK17/(14.5*52)</f>
        <v>39.766068149357267</v>
      </c>
      <c r="AL17" s="10">
        <f>'Flujo multimodal marítimo NUTs'!AL17/(14.5*52)</f>
        <v>48.279330748826837</v>
      </c>
      <c r="AM17" s="10">
        <f>'Flujo multimodal marítimo NUTs'!AM17/(14.5*52)</f>
        <v>34.974495001020202</v>
      </c>
      <c r="AN17" s="10">
        <f>'Flujo multimodal marítimo NUTs'!AN17/(14.5*52)</f>
        <v>39.046623138135082</v>
      </c>
      <c r="AO17" s="10">
        <f>'Flujo multimodal marítimo NUTs'!AO17/(14.5*52)</f>
        <v>47.728830850846762</v>
      </c>
      <c r="AP17" s="10">
        <f>'Flujo multimodal marítimo NUTs'!AP17/(14.5*52)</f>
        <v>64.119975515200977</v>
      </c>
    </row>
    <row r="18" spans="2:42" x14ac:dyDescent="0.25">
      <c r="B18" s="9" t="s">
        <v>25</v>
      </c>
      <c r="C18" s="10">
        <f>'Flujo multimodal marítimo NUTs'!C18/(14.5*52)</f>
        <v>169.49407555309409</v>
      </c>
      <c r="D18" s="10">
        <f>'Flujo multimodal marítimo NUTs'!D18/(14.5*52)</f>
        <v>74.983465473518478</v>
      </c>
      <c r="E18" s="10">
        <f>'Flujo multimodal marítimo NUTs'!E18/(14.5*52)</f>
        <v>68.703150960445413</v>
      </c>
      <c r="F18" s="10">
        <f>'Flujo multimodal marítimo NUTs'!F18/(14.5*52)</f>
        <v>88.141290407205489</v>
      </c>
      <c r="G18" s="10">
        <f>'Flujo multimodal marítimo NUTs'!G18/(14.5*52)</f>
        <v>132.88475384032418</v>
      </c>
      <c r="H18" s="10">
        <f>'Flujo multimodal marítimo NUTs'!H18/(14.5*52)</f>
        <v>64.354439327250986</v>
      </c>
      <c r="I18" s="10">
        <f>'Flujo multimodal marítimo NUTs'!I18/(14.5*52)</f>
        <v>53.412794764916775</v>
      </c>
      <c r="J18" s="10">
        <f>'Flujo multimodal marítimo NUTs'!J18/(14.5*52)</f>
        <v>92.732518144984923</v>
      </c>
      <c r="K18" s="10">
        <f>'Flujo multimodal marítimo NUTs'!K18/(14.5*52)</f>
        <v>47.633840960100905</v>
      </c>
      <c r="L18" s="10">
        <f>'Flujo multimodal marítimo NUTs'!L18/(14.5*52)</f>
        <v>74.799304806599253</v>
      </c>
      <c r="M18" s="10">
        <f>'Flujo multimodal marítimo NUTs'!M18/(14.5*52)</f>
        <v>75.021016119159341</v>
      </c>
      <c r="N18" s="10">
        <f>'Flujo multimodal marítimo NUTs'!N18/(14.5*52)</f>
        <v>71.000612119975514</v>
      </c>
      <c r="O18" s="10">
        <f>'Flujo multimodal marítimo NUTs'!O18/(14.5*52)</f>
        <v>51.210671291573149</v>
      </c>
      <c r="P18" s="10">
        <f>'Flujo multimodal marítimo NUTs'!P18/(14.5*52)</f>
        <v>78.564782697408674</v>
      </c>
      <c r="Q18" s="10">
        <f>'Flujo multimodal marítimo NUTs'!Q18/(14.5*52)</f>
        <v>110.12895327484182</v>
      </c>
      <c r="R18" s="10">
        <f>'Flujo multimodal marítimo NUTs'!R18/(14.5*52)</f>
        <v>0</v>
      </c>
      <c r="S18" s="10">
        <f>'Flujo multimodal marítimo NUTs'!S18/(14.5*52)</f>
        <v>132.3458477861661</v>
      </c>
      <c r="T18" s="10">
        <f>'Flujo multimodal marítimo NUTs'!T18/(14.5*52)</f>
        <v>78.322587227096463</v>
      </c>
      <c r="U18" s="10">
        <f>'Flujo multimodal marítimo NUTs'!U18/(14.5*52)</f>
        <v>48.549581718016732</v>
      </c>
      <c r="V18" s="10">
        <f>'Flujo multimodal marítimo NUTs'!V18/(14.5*52)</f>
        <v>124.37420934503162</v>
      </c>
      <c r="W18" s="10">
        <f>'Flujo multimodal marítimo NUTs'!W18/(14.5*52)</f>
        <v>96.31667006733322</v>
      </c>
      <c r="X18" s="10">
        <f>'Flujo multimodal marítimo NUTs'!X18/(14.5*52)</f>
        <v>75.679861252805495</v>
      </c>
      <c r="Y18" s="10">
        <f>'Flujo multimodal marítimo NUTs'!Y18/(14.5*52)</f>
        <v>55.359620485615189</v>
      </c>
      <c r="Z18" s="10">
        <f>'Flujo multimodal marítimo NUTs'!Z18/(14.5*52)</f>
        <v>56.901244643950214</v>
      </c>
      <c r="AA18" s="10">
        <f>'Flujo multimodal marítimo NUTs'!AA18/(14.5*52)</f>
        <v>53.724341971026327</v>
      </c>
      <c r="AB18" s="10">
        <f>'Flujo multimodal marítimo NUTs'!AB18/(14.5*52)</f>
        <v>52.50295857988165</v>
      </c>
      <c r="AC18" s="10">
        <f>'Flujo multimodal marítimo NUTs'!AC18/(14.5*52)</f>
        <v>125.73270761069169</v>
      </c>
      <c r="AD18" s="10">
        <f>'Flujo multimodal marítimo NUTs'!AD18/(14.5*52)</f>
        <v>90.071567027137306</v>
      </c>
      <c r="AE18" s="10">
        <f>'Flujo multimodal marítimo NUTs'!AE18/(14.5*52)</f>
        <v>57.127004692919819</v>
      </c>
      <c r="AF18" s="10">
        <f>'Flujo multimodal marítimo NUTs'!AF18/(14.5*52)</f>
        <v>50.348704346051825</v>
      </c>
      <c r="AG18" s="10">
        <f>'Flujo multimodal marítimo NUTs'!AG18/(14.5*52)</f>
        <v>47.490512140379515</v>
      </c>
      <c r="AH18" s="10">
        <f>'Flujo multimodal marítimo NUTs'!AH18/(14.5*52)</f>
        <v>131.94327688226889</v>
      </c>
      <c r="AI18" s="10">
        <f>'Flujo multimodal marítimo NUTs'!AI18/(14.5*52)</f>
        <v>440.44531728218772</v>
      </c>
      <c r="AJ18" s="10">
        <f>'Flujo multimodal marítimo NUTs'!AJ18/(14.5*52)</f>
        <v>77.472250561110002</v>
      </c>
      <c r="AK18" s="10">
        <f>'Flujo multimodal marítimo NUTs'!AK18/(14.5*52)</f>
        <v>51.774943889002238</v>
      </c>
      <c r="AL18" s="10">
        <f>'Flujo multimodal marítimo NUTs'!AL18/(14.5*52)</f>
        <v>60.288206488471801</v>
      </c>
      <c r="AM18" s="10">
        <f>'Flujo multimodal marítimo NUTs'!AM18/(14.5*52)</f>
        <v>46.983370740665173</v>
      </c>
      <c r="AN18" s="10">
        <f>'Flujo multimodal marítimo NUTs'!AN18/(14.5*52)</f>
        <v>51.055498877780046</v>
      </c>
      <c r="AO18" s="10">
        <f>'Flujo multimodal marítimo NUTs'!AO18/(14.5*52)</f>
        <v>59.737706590491733</v>
      </c>
      <c r="AP18" s="10">
        <f>'Flujo multimodal marítimo NUTs'!AP18/(14.5*52)</f>
        <v>76.128851254845941</v>
      </c>
    </row>
    <row r="19" spans="2:42" x14ac:dyDescent="0.25">
      <c r="B19" s="9" t="s">
        <v>27</v>
      </c>
      <c r="C19" s="10">
        <f>'Flujo multimodal marítimo NUTs'!C19/(14.5*52)</f>
        <v>194.55294109073947</v>
      </c>
      <c r="D19" s="10">
        <f>'Flujo multimodal marítimo NUTs'!D19/(14.5*52)</f>
        <v>100.04233101116385</v>
      </c>
      <c r="E19" s="10">
        <f>'Flujo multimodal marítimo NUTs'!E19/(14.5*52)</f>
        <v>93.762016498090802</v>
      </c>
      <c r="F19" s="10">
        <f>'Flujo multimodal marítimo NUTs'!F19/(14.5*52)</f>
        <v>113.20015594485086</v>
      </c>
      <c r="G19" s="10">
        <f>'Flujo multimodal marítimo NUTs'!G19/(14.5*52)</f>
        <v>157.94361937796958</v>
      </c>
      <c r="H19" s="10">
        <f>'Flujo multimodal marítimo NUTs'!H19/(14.5*52)</f>
        <v>89.413304864896361</v>
      </c>
      <c r="I19" s="10">
        <f>'Flujo multimodal marítimo NUTs'!I19/(14.5*52)</f>
        <v>78.471660302562157</v>
      </c>
      <c r="J19" s="10">
        <f>'Flujo multimodal marítimo NUTs'!J19/(14.5*52)</f>
        <v>117.79138368263031</v>
      </c>
      <c r="K19" s="10">
        <f>'Flujo multimodal marítimo NUTs'!K19/(14.5*52)</f>
        <v>72.692706497746286</v>
      </c>
      <c r="L19" s="10">
        <f>'Flujo multimodal marítimo NUTs'!L19/(14.5*52)</f>
        <v>99.858170344244641</v>
      </c>
      <c r="M19" s="10">
        <f>'Flujo multimodal marítimo NUTs'!M19/(14.5*52)</f>
        <v>100.07988165680472</v>
      </c>
      <c r="N19" s="10">
        <f>'Flujo multimodal marítimo NUTs'!N19/(14.5*52)</f>
        <v>96.059477657620903</v>
      </c>
      <c r="O19" s="10">
        <f>'Flujo multimodal marítimo NUTs'!O19/(14.5*52)</f>
        <v>76.269536829218538</v>
      </c>
      <c r="P19" s="10">
        <f>'Flujo multimodal marítimo NUTs'!P19/(14.5*52)</f>
        <v>103.62364823505405</v>
      </c>
      <c r="Q19" s="10">
        <f>'Flujo multimodal marítimo NUTs'!Q19/(14.5*52)</f>
        <v>135.18781881248719</v>
      </c>
      <c r="R19" s="10">
        <f>'Flujo multimodal marítimo NUTs'!R19/(14.5*52)</f>
        <v>121.51734339930633</v>
      </c>
      <c r="S19" s="10">
        <f>'Flujo multimodal marítimo NUTs'!S19/(14.5*52)</f>
        <v>0</v>
      </c>
      <c r="T19" s="10">
        <f>'Flujo multimodal marítimo NUTs'!T19/(14.5*52)</f>
        <v>103.38145276474185</v>
      </c>
      <c r="U19" s="10">
        <f>'Flujo multimodal marítimo NUTs'!U19/(14.5*52)</f>
        <v>73.608447255662114</v>
      </c>
      <c r="V19" s="10">
        <f>'Flujo multimodal marítimo NUTs'!V19/(14.5*52)</f>
        <v>149.433074882677</v>
      </c>
      <c r="W19" s="10">
        <f>'Flujo multimodal marítimo NUTs'!W19/(14.5*52)</f>
        <v>121.37553560497859</v>
      </c>
      <c r="X19" s="10">
        <f>'Flujo multimodal marítimo NUTs'!X19/(14.5*52)</f>
        <v>100.73872679045087</v>
      </c>
      <c r="Y19" s="10">
        <f>'Flujo multimodal marítimo NUTs'!Y19/(14.5*52)</f>
        <v>80.41848602326057</v>
      </c>
      <c r="Z19" s="10">
        <f>'Flujo multimodal marítimo NUTs'!Z19/(14.5*52)</f>
        <v>81.960110181595596</v>
      </c>
      <c r="AA19" s="10">
        <f>'Flujo multimodal marítimo NUTs'!AA19/(14.5*52)</f>
        <v>78.783207508671708</v>
      </c>
      <c r="AB19" s="10">
        <f>'Flujo multimodal marítimo NUTs'!AB19/(14.5*52)</f>
        <v>77.561824117527038</v>
      </c>
      <c r="AC19" s="10">
        <f>'Flujo multimodal marítimo NUTs'!AC19/(14.5*52)</f>
        <v>150.79157314833708</v>
      </c>
      <c r="AD19" s="10">
        <f>'Flujo multimodal marítimo NUTs'!AD19/(14.5*52)</f>
        <v>115.13043256478269</v>
      </c>
      <c r="AE19" s="10">
        <f>'Flujo multimodal marítimo NUTs'!AE19/(14.5*52)</f>
        <v>82.1858702305652</v>
      </c>
      <c r="AF19" s="10">
        <f>'Flujo multimodal marítimo NUTs'!AF19/(14.5*52)</f>
        <v>75.407569883697207</v>
      </c>
      <c r="AG19" s="10">
        <f>'Flujo multimodal marítimo NUTs'!AG19/(14.5*52)</f>
        <v>72.549377678024896</v>
      </c>
      <c r="AH19" s="10">
        <f>'Flujo multimodal marítimo NUTs'!AH19/(14.5*52)</f>
        <v>157.00214241991426</v>
      </c>
      <c r="AI19" s="10">
        <f>'Flujo multimodal marítimo NUTs'!AI19/(14.5*52)</f>
        <v>465.50418281983303</v>
      </c>
      <c r="AJ19" s="10">
        <f>'Flujo multimodal marítimo NUTs'!AJ19/(14.5*52)</f>
        <v>102.53111609875539</v>
      </c>
      <c r="AK19" s="10">
        <f>'Flujo multimodal marítimo NUTs'!AK19/(14.5*52)</f>
        <v>76.833809426647619</v>
      </c>
      <c r="AL19" s="10">
        <f>'Flujo multimodal marítimo NUTs'!AL19/(14.5*52)</f>
        <v>85.347072026117189</v>
      </c>
      <c r="AM19" s="10">
        <f>'Flujo multimodal marítimo NUTs'!AM19/(14.5*52)</f>
        <v>72.042236278310554</v>
      </c>
      <c r="AN19" s="10">
        <f>'Flujo multimodal marítimo NUTs'!AN19/(14.5*52)</f>
        <v>76.114364415425428</v>
      </c>
      <c r="AO19" s="10">
        <f>'Flujo multimodal marítimo NUTs'!AO19/(14.5*52)</f>
        <v>84.796572128137129</v>
      </c>
      <c r="AP19" s="10">
        <f>'Flujo multimodal marítimo NUTs'!AP19/(14.5*52)</f>
        <v>101.18771679249132</v>
      </c>
    </row>
    <row r="20" spans="2:42" x14ac:dyDescent="0.25">
      <c r="B20" s="9" t="s">
        <v>26</v>
      </c>
      <c r="C20" s="10">
        <f>'Flujo multimodal marítimo NUTs'!C20/(14.5*52)</f>
        <v>131.57518144984985</v>
      </c>
      <c r="D20" s="10">
        <f>'Flujo multimodal marítimo NUTs'!D20/(14.5*52)</f>
        <v>37.064571370274244</v>
      </c>
      <c r="E20" s="10">
        <f>'Flujo multimodal marítimo NUTs'!E20/(14.5*52)</f>
        <v>30.784256857201179</v>
      </c>
      <c r="F20" s="10">
        <f>'Flujo multimodal marítimo NUTs'!F20/(14.5*52)</f>
        <v>50.222396303961247</v>
      </c>
      <c r="G20" s="10">
        <f>'Flujo multimodal marítimo NUTs'!G20/(14.5*52)</f>
        <v>94.965859737079953</v>
      </c>
      <c r="H20" s="10">
        <f>'Flujo multimodal marítimo NUTs'!H20/(14.5*52)</f>
        <v>26.435545224006745</v>
      </c>
      <c r="I20" s="10">
        <f>'Flujo multimodal marítimo NUTs'!I20/(14.5*52)</f>
        <v>15.493900661672539</v>
      </c>
      <c r="J20" s="10">
        <f>'Flujo multimodal marítimo NUTs'!J20/(14.5*52)</f>
        <v>54.813624041740695</v>
      </c>
      <c r="K20" s="10">
        <f>'Flujo multimodal marítimo NUTs'!K20/(14.5*52)</f>
        <v>9.7149468568566704</v>
      </c>
      <c r="L20" s="10">
        <f>'Flujo multimodal marítimo NUTs'!L20/(14.5*52)</f>
        <v>36.880410703355025</v>
      </c>
      <c r="M20" s="10">
        <f>'Flujo multimodal marítimo NUTs'!M20/(14.5*52)</f>
        <v>37.1021220159151</v>
      </c>
      <c r="N20" s="10">
        <f>'Flujo multimodal marítimo NUTs'!N20/(14.5*52)</f>
        <v>33.08171801673128</v>
      </c>
      <c r="O20" s="10">
        <f>'Flujo multimodal marítimo NUTs'!O20/(14.5*52)</f>
        <v>13.291777188328917</v>
      </c>
      <c r="P20" s="10">
        <f>'Flujo multimodal marítimo NUTs'!P20/(14.5*52)</f>
        <v>40.64588859416444</v>
      </c>
      <c r="Q20" s="10">
        <f>'Flujo multimodal marítimo NUTs'!Q20/(14.5*52)</f>
        <v>72.210059171597592</v>
      </c>
      <c r="R20" s="10">
        <f>'Flujo multimodal marítimo NUTs'!R20/(14.5*52)</f>
        <v>58.53958375841669</v>
      </c>
      <c r="S20" s="10">
        <f>'Flujo multimodal marítimo NUTs'!S20/(14.5*52)</f>
        <v>94.426953682921877</v>
      </c>
      <c r="T20" s="10">
        <f>'Flujo multimodal marítimo NUTs'!T20/(14.5*52)</f>
        <v>9.0644766374209347</v>
      </c>
      <c r="U20" s="10">
        <f>'Flujo multimodal marítimo NUTs'!U20/(14.5*52)</f>
        <v>10.6306876147725</v>
      </c>
      <c r="V20" s="10">
        <f>'Flujo multimodal marítimo NUTs'!V20/(14.5*52)</f>
        <v>86.455315241787375</v>
      </c>
      <c r="W20" s="10">
        <f>'Flujo multimodal marítimo NUTs'!W20/(14.5*52)</f>
        <v>58.397775964088972</v>
      </c>
      <c r="X20" s="10">
        <f>'Flujo multimodal marítimo NUTs'!X20/(14.5*52)</f>
        <v>37.760967149561253</v>
      </c>
      <c r="Y20" s="10">
        <f>'Flujo multimodal marítimo NUTs'!Y20/(14.5*52)</f>
        <v>17.440726382370947</v>
      </c>
      <c r="Z20" s="10">
        <f>'Flujo multimodal marítimo NUTs'!Z20/(14.5*52)</f>
        <v>18.982350540705976</v>
      </c>
      <c r="AA20" s="10">
        <f>'Flujo multimodal marítimo NUTs'!AA20/(14.5*52)</f>
        <v>15.805447867782089</v>
      </c>
      <c r="AB20" s="10">
        <f>'Flujo multimodal marítimo NUTs'!AB20/(14.5*52)</f>
        <v>14.584064476637419</v>
      </c>
      <c r="AC20" s="10">
        <f>'Flujo multimodal marítimo NUTs'!AC20/(14.5*52)</f>
        <v>87.813813507447463</v>
      </c>
      <c r="AD20" s="10">
        <f>'Flujo multimodal marítimo NUTs'!AD20/(14.5*52)</f>
        <v>52.152672923893078</v>
      </c>
      <c r="AE20" s="10">
        <f>'Flujo multimodal marítimo NUTs'!AE20/(14.5*52)</f>
        <v>19.208110589675577</v>
      </c>
      <c r="AF20" s="10">
        <f>'Flujo multimodal marítimo NUTs'!AF20/(14.5*52)</f>
        <v>12.429810242807594</v>
      </c>
      <c r="AG20" s="10">
        <f>'Flujo multimodal marítimo NUTs'!AG20/(14.5*52)</f>
        <v>9.5716180371352788</v>
      </c>
      <c r="AH20" s="10">
        <f>'Flujo multimodal marítimo NUTs'!AH20/(14.5*52)</f>
        <v>94.024382779024648</v>
      </c>
      <c r="AI20" s="10">
        <f>'Flujo multimodal marítimo NUTs'!AI20/(14.5*52)</f>
        <v>402.52642317894345</v>
      </c>
      <c r="AJ20" s="10">
        <f>'Flujo multimodal marítimo NUTs'!AJ20/(14.5*52)</f>
        <v>39.553356457865767</v>
      </c>
      <c r="AK20" s="10">
        <f>'Flujo multimodal marítimo NUTs'!AK20/(14.5*52)</f>
        <v>13.856049785758005</v>
      </c>
      <c r="AL20" s="10">
        <f>'Flujo multimodal marítimo NUTs'!AL20/(14.5*52)</f>
        <v>22.369312385227563</v>
      </c>
      <c r="AM20" s="10">
        <f>'Flujo multimodal marítimo NUTs'!AM20/(14.5*52)</f>
        <v>9.0644766374209347</v>
      </c>
      <c r="AN20" s="10">
        <f>'Flujo multimodal marítimo NUTs'!AN20/(14.5*52)</f>
        <v>13.136604774535813</v>
      </c>
      <c r="AO20" s="10">
        <f>'Flujo multimodal marítimo NUTs'!AO20/(14.5*52)</f>
        <v>21.818812487247502</v>
      </c>
      <c r="AP20" s="10">
        <f>'Flujo multimodal marítimo NUTs'!AP20/(14.5*52)</f>
        <v>38.209957151601706</v>
      </c>
    </row>
    <row r="21" spans="2:42" x14ac:dyDescent="0.25">
      <c r="B21" s="9" t="s">
        <v>12</v>
      </c>
      <c r="C21" s="10">
        <f>'Flujo multimodal marítimo NUTs'!C21/(14.5*52)</f>
        <v>125.05039059084149</v>
      </c>
      <c r="D21" s="10">
        <f>'Flujo multimodal marítimo NUTs'!D21/(14.5*52)</f>
        <v>30.539780511265885</v>
      </c>
      <c r="E21" s="10">
        <f>'Flujo multimodal marítimo NUTs'!E21/(14.5*52)</f>
        <v>24.259465998192809</v>
      </c>
      <c r="F21" s="10">
        <f>'Flujo multimodal marítimo NUTs'!F21/(14.5*52)</f>
        <v>43.697605444952885</v>
      </c>
      <c r="G21" s="10">
        <f>'Flujo multimodal marítimo NUTs'!G21/(14.5*52)</f>
        <v>88.44106887807159</v>
      </c>
      <c r="H21" s="10">
        <f>'Flujo multimodal marítimo NUTs'!H21/(14.5*52)</f>
        <v>19.910754364998375</v>
      </c>
      <c r="I21" s="10">
        <f>'Flujo multimodal marítimo NUTs'!I21/(14.5*52)</f>
        <v>8.9691098026641747</v>
      </c>
      <c r="J21" s="10">
        <f>'Flujo multimodal marítimo NUTs'!J21/(14.5*52)</f>
        <v>48.288833182732333</v>
      </c>
      <c r="K21" s="10">
        <f>'Flujo multimodal marítimo NUTs'!K21/(14.5*52)</f>
        <v>3.1901559978483047</v>
      </c>
      <c r="L21" s="10">
        <f>'Flujo multimodal marítimo NUTs'!L21/(14.5*52)</f>
        <v>30.355619844346656</v>
      </c>
      <c r="M21" s="10">
        <f>'Flujo multimodal marítimo NUTs'!M21/(14.5*52)</f>
        <v>30.577331156906734</v>
      </c>
      <c r="N21" s="10">
        <f>'Flujo multimodal marítimo NUTs'!N21/(14.5*52)</f>
        <v>26.556927157722914</v>
      </c>
      <c r="O21" s="10">
        <f>'Flujo multimodal marítimo NUTs'!O21/(14.5*52)</f>
        <v>6.7669863293205532</v>
      </c>
      <c r="P21" s="10">
        <f>'Flujo multimodal marítimo NUTs'!P21/(14.5*52)</f>
        <v>34.12109773515607</v>
      </c>
      <c r="Q21" s="10">
        <f>'Flujo multimodal marítimo NUTs'!Q21/(14.5*52)</f>
        <v>65.68526831258923</v>
      </c>
      <c r="R21" s="10">
        <f>'Flujo multimodal marítimo NUTs'!R21/(14.5*52)</f>
        <v>52.014792899408327</v>
      </c>
      <c r="S21" s="10">
        <f>'Flujo multimodal marítimo NUTs'!S21/(14.5*52)</f>
        <v>87.9021628239135</v>
      </c>
      <c r="T21" s="10">
        <f>'Flujo multimodal marítimo NUTs'!T21/(14.5*52)</f>
        <v>33.878902264843873</v>
      </c>
      <c r="U21" s="10">
        <f>'Flujo multimodal marítimo NUTs'!U21/(14.5*52)</f>
        <v>0</v>
      </c>
      <c r="V21" s="10">
        <f>'Flujo multimodal marítimo NUTs'!V21/(14.5*52)</f>
        <v>79.930524382779012</v>
      </c>
      <c r="W21" s="10">
        <f>'Flujo multimodal marítimo NUTs'!W21/(14.5*52)</f>
        <v>51.872985105080609</v>
      </c>
      <c r="X21" s="10">
        <f>'Flujo multimodal marítimo NUTs'!X21/(14.5*52)</f>
        <v>31.236176290552891</v>
      </c>
      <c r="Y21" s="10">
        <f>'Flujo multimodal marítimo NUTs'!Y21/(14.5*52)</f>
        <v>10.915935523362581</v>
      </c>
      <c r="Z21" s="10">
        <f>'Flujo multimodal marítimo NUTs'!Z21/(14.5*52)</f>
        <v>12.457559681697608</v>
      </c>
      <c r="AA21" s="10">
        <f>'Flujo multimodal marítimo NUTs'!AA21/(14.5*52)</f>
        <v>9.2806570087737228</v>
      </c>
      <c r="AB21" s="10">
        <f>'Flujo multimodal marítimo NUTs'!AB21/(14.5*52)</f>
        <v>8.0592736176290547</v>
      </c>
      <c r="AC21" s="10">
        <f>'Flujo multimodal marítimo NUTs'!AC21/(14.5*52)</f>
        <v>81.289022648439101</v>
      </c>
      <c r="AD21" s="10">
        <f>'Flujo multimodal marítimo NUTs'!AD21/(14.5*52)</f>
        <v>45.627882064884716</v>
      </c>
      <c r="AE21" s="10">
        <f>'Flujo multimodal marítimo NUTs'!AE21/(14.5*52)</f>
        <v>12.683319730667211</v>
      </c>
      <c r="AF21" s="10">
        <f>'Flujo multimodal marítimo NUTs'!AF21/(14.5*52)</f>
        <v>5.9050193837992273</v>
      </c>
      <c r="AG21" s="10">
        <f>'Flujo multimodal marítimo NUTs'!AG21/(14.5*52)</f>
        <v>3.0468271781269123</v>
      </c>
      <c r="AH21" s="10">
        <f>'Flujo multimodal marítimo NUTs'!AH21/(14.5*52)</f>
        <v>87.499591920016272</v>
      </c>
      <c r="AI21" s="10">
        <f>'Flujo multimodal marítimo NUTs'!AI21/(14.5*52)</f>
        <v>396.00163231993508</v>
      </c>
      <c r="AJ21" s="10">
        <f>'Flujo multimodal marítimo NUTs'!AJ21/(14.5*52)</f>
        <v>33.028565598857398</v>
      </c>
      <c r="AK21" s="10">
        <f>'Flujo multimodal marítimo NUTs'!AK21/(14.5*52)</f>
        <v>7.331258926749638</v>
      </c>
      <c r="AL21" s="10">
        <f>'Flujo multimodal marítimo NUTs'!AL21/(14.5*52)</f>
        <v>15.844521526219198</v>
      </c>
      <c r="AM21" s="10">
        <f>'Flujo multimodal marítimo NUTs'!AM21/(14.5*52)</f>
        <v>2.539685778412569</v>
      </c>
      <c r="AN21" s="10">
        <f>'Flujo multimodal marítimo NUTs'!AN21/(14.5*52)</f>
        <v>6.6118139155274491</v>
      </c>
      <c r="AO21" s="10">
        <f>'Flujo multimodal marítimo NUTs'!AO21/(14.5*52)</f>
        <v>15.294021628239134</v>
      </c>
      <c r="AP21" s="10">
        <f>'Flujo multimodal marítimo NUTs'!AP21/(14.5*52)</f>
        <v>31.68516629259334</v>
      </c>
    </row>
    <row r="22" spans="2:42" x14ac:dyDescent="0.25">
      <c r="B22" s="9" t="s">
        <v>18</v>
      </c>
      <c r="C22" s="10">
        <f>'Flujo multimodal marítimo NUTs'!C22/(14.5*52)</f>
        <v>165.05416533069049</v>
      </c>
      <c r="D22" s="10">
        <f>'Flujo multimodal marítimo NUTs'!D22/(14.5*52)</f>
        <v>70.543555251114881</v>
      </c>
      <c r="E22" s="10">
        <f>'Flujo multimodal marítimo NUTs'!E22/(14.5*52)</f>
        <v>64.263240738041816</v>
      </c>
      <c r="F22" s="10">
        <f>'Flujo multimodal marítimo NUTs'!F22/(14.5*52)</f>
        <v>83.701380184801891</v>
      </c>
      <c r="G22" s="10">
        <f>'Flujo multimodal marítimo NUTs'!G22/(14.5*52)</f>
        <v>128.44484361792061</v>
      </c>
      <c r="H22" s="10">
        <f>'Flujo multimodal marítimo NUTs'!H22/(14.5*52)</f>
        <v>59.914529104847389</v>
      </c>
      <c r="I22" s="10">
        <f>'Flujo multimodal marítimo NUTs'!I22/(14.5*52)</f>
        <v>48.972884542513185</v>
      </c>
      <c r="J22" s="10">
        <f>'Flujo multimodal marítimo NUTs'!J22/(14.5*52)</f>
        <v>88.29260792258134</v>
      </c>
      <c r="K22" s="10">
        <f>'Flujo multimodal marítimo NUTs'!K22/(14.5*52)</f>
        <v>43.193930737697315</v>
      </c>
      <c r="L22" s="10">
        <f>'Flujo multimodal marítimo NUTs'!L22/(14.5*52)</f>
        <v>70.35939458419567</v>
      </c>
      <c r="M22" s="10">
        <f>'Flujo multimodal marítimo NUTs'!M22/(14.5*52)</f>
        <v>70.581105896755744</v>
      </c>
      <c r="N22" s="10">
        <f>'Flujo multimodal marítimo NUTs'!N22/(14.5*52)</f>
        <v>66.560701897571931</v>
      </c>
      <c r="O22" s="10">
        <f>'Flujo multimodal marítimo NUTs'!O22/(14.5*52)</f>
        <v>46.770761069169566</v>
      </c>
      <c r="P22" s="10">
        <f>'Flujo multimodal marítimo NUTs'!P22/(14.5*52)</f>
        <v>74.124872475005077</v>
      </c>
      <c r="Q22" s="10">
        <f>'Flujo multimodal marítimo NUTs'!Q22/(14.5*52)</f>
        <v>105.68904305243822</v>
      </c>
      <c r="R22" s="10">
        <f>'Flujo multimodal marítimo NUTs'!R22/(14.5*52)</f>
        <v>92.018567639257327</v>
      </c>
      <c r="S22" s="10">
        <f>'Flujo multimodal marítimo NUTs'!S22/(14.5*52)</f>
        <v>127.90593756376252</v>
      </c>
      <c r="T22" s="10">
        <f>'Flujo multimodal marítimo NUTs'!T22/(14.5*52)</f>
        <v>73.88267700469288</v>
      </c>
      <c r="U22" s="10">
        <f>'Flujo multimodal marítimo NUTs'!U22/(14.5*52)</f>
        <v>44.109671495613149</v>
      </c>
      <c r="V22" s="10">
        <f>'Flujo multimodal marítimo NUTs'!V22/(14.5*52)</f>
        <v>0</v>
      </c>
      <c r="W22" s="10">
        <f>'Flujo multimodal marítimo NUTs'!W22/(14.5*52)</f>
        <v>91.876759844929623</v>
      </c>
      <c r="X22" s="10">
        <f>'Flujo multimodal marítimo NUTs'!X22/(14.5*52)</f>
        <v>71.239951030401897</v>
      </c>
      <c r="Y22" s="10">
        <f>'Flujo multimodal marítimo NUTs'!Y22/(14.5*52)</f>
        <v>50.919710263211591</v>
      </c>
      <c r="Z22" s="10">
        <f>'Flujo multimodal marítimo NUTs'!Z22/(14.5*52)</f>
        <v>52.461334421546617</v>
      </c>
      <c r="AA22" s="10">
        <f>'Flujo multimodal marítimo NUTs'!AA22/(14.5*52)</f>
        <v>49.28443174862273</v>
      </c>
      <c r="AB22" s="10">
        <f>'Flujo multimodal marítimo NUTs'!AB22/(14.5*52)</f>
        <v>48.063048357478067</v>
      </c>
      <c r="AC22" s="10">
        <f>'Flujo multimodal marítimo NUTs'!AC22/(14.5*52)</f>
        <v>121.29279738828811</v>
      </c>
      <c r="AD22" s="10">
        <f>'Flujo multimodal marítimo NUTs'!AD22/(14.5*52)</f>
        <v>85.631656804733737</v>
      </c>
      <c r="AE22" s="10">
        <f>'Flujo multimodal marítimo NUTs'!AE22/(14.5*52)</f>
        <v>52.687094470516222</v>
      </c>
      <c r="AF22" s="10">
        <f>'Flujo multimodal marítimo NUTs'!AF22/(14.5*52)</f>
        <v>45.908794123648242</v>
      </c>
      <c r="AG22" s="10">
        <f>'Flujo multimodal marítimo NUTs'!AG22/(14.5*52)</f>
        <v>43.050601917975918</v>
      </c>
      <c r="AH22" s="10">
        <f>'Flujo multimodal marítimo NUTs'!AH22/(14.5*52)</f>
        <v>127.50336665986528</v>
      </c>
      <c r="AI22" s="10">
        <f>'Flujo multimodal marítimo NUTs'!AI22/(14.5*52)</f>
        <v>436.00540705978415</v>
      </c>
      <c r="AJ22" s="10">
        <f>'Flujo multimodal marítimo NUTs'!AJ22/(14.5*52)</f>
        <v>73.032340338706405</v>
      </c>
      <c r="AK22" s="10">
        <f>'Flujo multimodal marítimo NUTs'!AK22/(14.5*52)</f>
        <v>47.335033666598655</v>
      </c>
      <c r="AL22" s="10">
        <f>'Flujo multimodal marítimo NUTs'!AL22/(14.5*52)</f>
        <v>55.848296266068218</v>
      </c>
      <c r="AM22" s="10">
        <f>'Flujo multimodal marítimo NUTs'!AM22/(14.5*52)</f>
        <v>42.543460518261575</v>
      </c>
      <c r="AN22" s="10">
        <f>'Flujo multimodal marítimo NUTs'!AN22/(14.5*52)</f>
        <v>46.615588655376463</v>
      </c>
      <c r="AO22" s="10">
        <f>'Flujo multimodal marítimo NUTs'!AO22/(14.5*52)</f>
        <v>55.297796368088143</v>
      </c>
      <c r="AP22" s="10">
        <f>'Flujo multimodal marítimo NUTs'!AP22/(14.5*52)</f>
        <v>71.688941032442344</v>
      </c>
    </row>
    <row r="23" spans="2:42" x14ac:dyDescent="0.25">
      <c r="B23" s="9" t="s">
        <v>16</v>
      </c>
      <c r="C23" s="10">
        <f>'Flujo multimodal marítimo NUTs'!C23/(14.5*52)</f>
        <v>153.40797067653827</v>
      </c>
      <c r="D23" s="10">
        <f>'Flujo multimodal marítimo NUTs'!D23/(14.5*52)</f>
        <v>58.897360596962677</v>
      </c>
      <c r="E23" s="10">
        <f>'Flujo multimodal marítimo NUTs'!E23/(14.5*52)</f>
        <v>52.617046083889598</v>
      </c>
      <c r="F23" s="10">
        <f>'Flujo multimodal marítimo NUTs'!F23/(14.5*52)</f>
        <v>72.05518553064968</v>
      </c>
      <c r="G23" s="10">
        <f>'Flujo multimodal marítimo NUTs'!G23/(14.5*52)</f>
        <v>116.79864896376839</v>
      </c>
      <c r="H23" s="10">
        <f>'Flujo multimodal marítimo NUTs'!H23/(14.5*52)</f>
        <v>48.268334450695178</v>
      </c>
      <c r="I23" s="10">
        <f>'Flujo multimodal marítimo NUTs'!I23/(14.5*52)</f>
        <v>37.326689888360967</v>
      </c>
      <c r="J23" s="10">
        <f>'Flujo multimodal marítimo NUTs'!J23/(14.5*52)</f>
        <v>76.646413268429129</v>
      </c>
      <c r="K23" s="10">
        <f>'Flujo multimodal marítimo NUTs'!K23/(14.5*52)</f>
        <v>31.5477360835451</v>
      </c>
      <c r="L23" s="10">
        <f>'Flujo multimodal marítimo NUTs'!L23/(14.5*52)</f>
        <v>58.713199930043444</v>
      </c>
      <c r="M23" s="10">
        <f>'Flujo multimodal marítimo NUTs'!M23/(14.5*52)</f>
        <v>58.934911242603533</v>
      </c>
      <c r="N23" s="10">
        <f>'Flujo multimodal marítimo NUTs'!N23/(14.5*52)</f>
        <v>54.914507243419706</v>
      </c>
      <c r="O23" s="10">
        <f>'Flujo multimodal marítimo NUTs'!O23/(14.5*52)</f>
        <v>35.124566415017348</v>
      </c>
      <c r="P23" s="10">
        <f>'Flujo multimodal marítimo NUTs'!P23/(14.5*52)</f>
        <v>62.478677820852866</v>
      </c>
      <c r="Q23" s="10">
        <f>'Flujo multimodal marítimo NUTs'!Q23/(14.5*52)</f>
        <v>94.042848398286026</v>
      </c>
      <c r="R23" s="10">
        <f>'Flujo multimodal marítimo NUTs'!R23/(14.5*52)</f>
        <v>80.37237298510513</v>
      </c>
      <c r="S23" s="10">
        <f>'Flujo multimodal marítimo NUTs'!S23/(14.5*52)</f>
        <v>116.25974290961028</v>
      </c>
      <c r="T23" s="10">
        <f>'Flujo multimodal marítimo NUTs'!T23/(14.5*52)</f>
        <v>62.236482350540662</v>
      </c>
      <c r="U23" s="10">
        <f>'Flujo multimodal marítimo NUTs'!U23/(14.5*52)</f>
        <v>32.463476841460931</v>
      </c>
      <c r="V23" s="10">
        <f>'Flujo multimodal marítimo NUTs'!V23/(14.5*52)</f>
        <v>108.28810446847579</v>
      </c>
      <c r="W23" s="10">
        <f>'Flujo multimodal marítimo NUTs'!W23/(14.5*52)</f>
        <v>0</v>
      </c>
      <c r="X23" s="10">
        <f>'Flujo multimodal marítimo NUTs'!X23/(14.5*52)</f>
        <v>59.593756376249686</v>
      </c>
      <c r="Y23" s="10">
        <f>'Flujo multimodal marítimo NUTs'!Y23/(14.5*52)</f>
        <v>39.27351560905938</v>
      </c>
      <c r="Z23" s="10">
        <f>'Flujo multimodal marítimo NUTs'!Z23/(14.5*52)</f>
        <v>40.815139767394406</v>
      </c>
      <c r="AA23" s="10">
        <f>'Flujo multimodal marítimo NUTs'!AA23/(14.5*52)</f>
        <v>37.638237094470519</v>
      </c>
      <c r="AB23" s="10">
        <f>'Flujo multimodal marítimo NUTs'!AB23/(14.5*52)</f>
        <v>36.416853703325849</v>
      </c>
      <c r="AC23" s="10">
        <f>'Flujo multimodal marítimo NUTs'!AC23/(14.5*52)</f>
        <v>109.6466027341359</v>
      </c>
      <c r="AD23" s="10">
        <f>'Flujo multimodal marítimo NUTs'!AD23/(14.5*52)</f>
        <v>73.985462150581512</v>
      </c>
      <c r="AE23" s="10">
        <f>'Flujo multimodal marítimo NUTs'!AE23/(14.5*52)</f>
        <v>41.040899816364004</v>
      </c>
      <c r="AF23" s="10">
        <f>'Flujo multimodal marítimo NUTs'!AF23/(14.5*52)</f>
        <v>34.262599469496024</v>
      </c>
      <c r="AG23" s="10">
        <f>'Flujo multimodal marítimo NUTs'!AG23/(14.5*52)</f>
        <v>31.404407263823707</v>
      </c>
      <c r="AH23" s="10">
        <f>'Flujo multimodal marítimo NUTs'!AH23/(14.5*52)</f>
        <v>115.85717200571308</v>
      </c>
      <c r="AI23" s="10">
        <f>'Flujo multimodal marítimo NUTs'!AI23/(14.5*52)</f>
        <v>424.35921240563187</v>
      </c>
      <c r="AJ23" s="10">
        <f>'Flujo multimodal marítimo NUTs'!AJ23/(14.5*52)</f>
        <v>61.386145684554187</v>
      </c>
      <c r="AK23" s="10">
        <f>'Flujo multimodal marítimo NUTs'!AK23/(14.5*52)</f>
        <v>35.688839012446429</v>
      </c>
      <c r="AL23" s="10">
        <f>'Flujo multimodal marítimo NUTs'!AL23/(14.5*52)</f>
        <v>44.202101611915992</v>
      </c>
      <c r="AM23" s="10">
        <f>'Flujo multimodal marítimo NUTs'!AM23/(14.5*52)</f>
        <v>30.897265864109364</v>
      </c>
      <c r="AN23" s="10">
        <f>'Flujo multimodal marítimo NUTs'!AN23/(14.5*52)</f>
        <v>34.969394001224245</v>
      </c>
      <c r="AO23" s="10">
        <f>'Flujo multimodal marítimo NUTs'!AO23/(14.5*52)</f>
        <v>43.651601713935925</v>
      </c>
      <c r="AP23" s="10">
        <f>'Flujo multimodal marítimo NUTs'!AP23/(14.5*52)</f>
        <v>60.04274637829014</v>
      </c>
    </row>
    <row r="24" spans="2:42" x14ac:dyDescent="0.25">
      <c r="B24" s="9" t="s">
        <v>14</v>
      </c>
      <c r="C24" s="10">
        <f>'Flujo multimodal marítimo NUTs'!C24/(14.5*52)</f>
        <v>134.1440449470953</v>
      </c>
      <c r="D24" s="10">
        <f>'Flujo multimodal marítimo NUTs'!D24/(14.5*52)</f>
        <v>39.633434867519711</v>
      </c>
      <c r="E24" s="10">
        <f>'Flujo multimodal marítimo NUTs'!E24/(14.5*52)</f>
        <v>33.353120354446631</v>
      </c>
      <c r="F24" s="10">
        <f>'Flujo multimodal marítimo NUTs'!F24/(14.5*52)</f>
        <v>52.791259801206714</v>
      </c>
      <c r="G24" s="10">
        <f>'Flujo multimodal marítimo NUTs'!G24/(14.5*52)</f>
        <v>97.534723234325426</v>
      </c>
      <c r="H24" s="10">
        <f>'Flujo multimodal marítimo NUTs'!H24/(14.5*52)</f>
        <v>29.004408721252201</v>
      </c>
      <c r="I24" s="10">
        <f>'Flujo multimodal marítimo NUTs'!I24/(14.5*52)</f>
        <v>18.062764158918</v>
      </c>
      <c r="J24" s="10">
        <f>'Flujo multimodal marítimo NUTs'!J24/(14.5*52)</f>
        <v>57.382487538986155</v>
      </c>
      <c r="K24" s="10">
        <f>'Flujo multimodal marítimo NUTs'!K24/(14.5*52)</f>
        <v>12.283810354102128</v>
      </c>
      <c r="L24" s="10">
        <f>'Flujo multimodal marítimo NUTs'!L24/(14.5*52)</f>
        <v>39.449274200600478</v>
      </c>
      <c r="M24" s="10">
        <f>'Flujo multimodal marítimo NUTs'!M24/(14.5*52)</f>
        <v>39.670985513160559</v>
      </c>
      <c r="N24" s="10">
        <f>'Flujo multimodal marítimo NUTs'!N24/(14.5*52)</f>
        <v>35.650581513976739</v>
      </c>
      <c r="O24" s="10">
        <f>'Flujo multimodal marítimo NUTs'!O24/(14.5*52)</f>
        <v>15.86064068557438</v>
      </c>
      <c r="P24" s="10">
        <f>'Flujo multimodal marítimo NUTs'!P24/(14.5*52)</f>
        <v>43.214752091409892</v>
      </c>
      <c r="Q24" s="10">
        <f>'Flujo multimodal marítimo NUTs'!Q24/(14.5*52)</f>
        <v>74.778922668843052</v>
      </c>
      <c r="R24" s="10">
        <f>'Flujo multimodal marítimo NUTs'!R24/(14.5*52)</f>
        <v>61.108447255662156</v>
      </c>
      <c r="S24" s="10">
        <f>'Flujo multimodal marítimo NUTs'!S24/(14.5*52)</f>
        <v>96.995817180167322</v>
      </c>
      <c r="T24" s="10">
        <f>'Flujo multimodal marítimo NUTs'!T24/(14.5*52)</f>
        <v>42.972556621097695</v>
      </c>
      <c r="U24" s="10">
        <f>'Flujo multimodal marítimo NUTs'!U24/(14.5*52)</f>
        <v>13.199551112017959</v>
      </c>
      <c r="V24" s="10">
        <f>'Flujo multimodal marítimo NUTs'!V24/(14.5*52)</f>
        <v>89.02417873903282</v>
      </c>
      <c r="W24" s="10">
        <f>'Flujo multimodal marítimo NUTs'!W24/(14.5*52)</f>
        <v>60.966639461334431</v>
      </c>
      <c r="X24" s="10">
        <f>'Flujo multimodal marítimo NUTs'!X24/(14.5*52)</f>
        <v>0</v>
      </c>
      <c r="Y24" s="10">
        <f>'Flujo multimodal marítimo NUTs'!Y24/(14.5*52)</f>
        <v>20.009589879616406</v>
      </c>
      <c r="Z24" s="10">
        <f>'Flujo multimodal marítimo NUTs'!Z24/(14.5*52)</f>
        <v>21.551214037951432</v>
      </c>
      <c r="AA24" s="10">
        <f>'Flujo multimodal marítimo NUTs'!AA24/(14.5*52)</f>
        <v>18.374311365027548</v>
      </c>
      <c r="AB24" s="10">
        <f>'Flujo multimodal marítimo NUTs'!AB24/(14.5*52)</f>
        <v>17.152927973882878</v>
      </c>
      <c r="AC24" s="10">
        <f>'Flujo multimodal marítimo NUTs'!AC24/(14.5*52)</f>
        <v>90.382677004692923</v>
      </c>
      <c r="AD24" s="10">
        <f>'Flujo multimodal marítimo NUTs'!AD24/(14.5*52)</f>
        <v>54.721536421138545</v>
      </c>
      <c r="AE24" s="10">
        <f>'Flujo multimodal marítimo NUTs'!AE24/(14.5*52)</f>
        <v>21.776974086921033</v>
      </c>
      <c r="AF24" s="10">
        <f>'Flujo multimodal marítimo NUTs'!AF24/(14.5*52)</f>
        <v>14.99867374005305</v>
      </c>
      <c r="AG24" s="10">
        <f>'Flujo multimodal marítimo NUTs'!AG24/(14.5*52)</f>
        <v>12.140481534380738</v>
      </c>
      <c r="AH24" s="10">
        <f>'Flujo multimodal marítimo NUTs'!AH24/(14.5*52)</f>
        <v>96.593246276270108</v>
      </c>
      <c r="AI24" s="10">
        <f>'Flujo multimodal marítimo NUTs'!AI24/(14.5*52)</f>
        <v>405.09528667618889</v>
      </c>
      <c r="AJ24" s="10">
        <f>'Flujo multimodal marítimo NUTs'!AJ24/(14.5*52)</f>
        <v>42.12221995511122</v>
      </c>
      <c r="AK24" s="10">
        <f>'Flujo multimodal marítimo NUTs'!AK24/(14.5*52)</f>
        <v>16.424913283003463</v>
      </c>
      <c r="AL24" s="10">
        <f>'Flujo multimodal marítimo NUTs'!AL24/(14.5*52)</f>
        <v>24.938175882473026</v>
      </c>
      <c r="AM24" s="10">
        <f>'Flujo multimodal marítimo NUTs'!AM24/(14.5*52)</f>
        <v>11.633340134666394</v>
      </c>
      <c r="AN24" s="10">
        <f>'Flujo multimodal marítimo NUTs'!AN24/(14.5*52)</f>
        <v>15.705468271781275</v>
      </c>
      <c r="AO24" s="10">
        <f>'Flujo multimodal marítimo NUTs'!AO24/(14.5*52)</f>
        <v>24.387675984492958</v>
      </c>
      <c r="AP24" s="10">
        <f>'Flujo multimodal marítimo NUTs'!AP24/(14.5*52)</f>
        <v>40.778820648847166</v>
      </c>
    </row>
    <row r="25" spans="2:42" x14ac:dyDescent="0.25">
      <c r="B25" s="9" t="s">
        <v>13</v>
      </c>
      <c r="C25" s="10">
        <f>'Flujo multimodal marítimo NUTs'!C25/(14.5*52)</f>
        <v>123.72229428396535</v>
      </c>
      <c r="D25" s="10">
        <f>'Flujo multimodal marítimo NUTs'!D25/(14.5*52)</f>
        <v>29.211684204389734</v>
      </c>
      <c r="E25" s="10">
        <f>'Flujo multimodal marítimo NUTs'!E25/(14.5*52)</f>
        <v>22.931369691316661</v>
      </c>
      <c r="F25" s="10">
        <f>'Flujo multimodal marítimo NUTs'!F25/(14.5*52)</f>
        <v>42.369509138076737</v>
      </c>
      <c r="G25" s="10">
        <f>'Flujo multimodal marítimo NUTs'!G25/(14.5*52)</f>
        <v>87.112972571195442</v>
      </c>
      <c r="H25" s="10">
        <f>'Flujo multimodal marítimo NUTs'!H25/(14.5*52)</f>
        <v>18.582658058122227</v>
      </c>
      <c r="I25" s="10">
        <f>'Flujo multimodal marítimo NUTs'!I25/(14.5*52)</f>
        <v>7.6410134957880267</v>
      </c>
      <c r="J25" s="10">
        <f>'Flujo multimodal marítimo NUTs'!J25/(14.5*52)</f>
        <v>46.960736875856185</v>
      </c>
      <c r="K25" s="10">
        <f>'Flujo multimodal marítimo NUTs'!K25/(14.5*52)</f>
        <v>1.8620596909721572</v>
      </c>
      <c r="L25" s="10">
        <f>'Flujo multimodal marítimo NUTs'!L25/(14.5*52)</f>
        <v>29.027523537470508</v>
      </c>
      <c r="M25" s="10">
        <f>'Flujo multimodal marítimo NUTs'!M25/(14.5*52)</f>
        <v>29.249234850030582</v>
      </c>
      <c r="N25" s="10">
        <f>'Flujo multimodal marítimo NUTs'!N25/(14.5*52)</f>
        <v>25.228830850846766</v>
      </c>
      <c r="O25" s="10">
        <f>'Flujo multimodal marítimo NUTs'!O25/(14.5*52)</f>
        <v>5.4388900224444052</v>
      </c>
      <c r="P25" s="10">
        <f>'Flujo multimodal marítimo NUTs'!P25/(14.5*52)</f>
        <v>32.793001428279922</v>
      </c>
      <c r="Q25" s="10">
        <f>'Flujo multimodal marítimo NUTs'!Q25/(14.5*52)</f>
        <v>64.357172005713082</v>
      </c>
      <c r="R25" s="10">
        <f>'Flujo multimodal marítimo NUTs'!R25/(14.5*52)</f>
        <v>50.686696592532179</v>
      </c>
      <c r="S25" s="10">
        <f>'Flujo multimodal marítimo NUTs'!S25/(14.5*52)</f>
        <v>86.574066517037352</v>
      </c>
      <c r="T25" s="10">
        <f>'Flujo multimodal marítimo NUTs'!T25/(14.5*52)</f>
        <v>32.550805957967725</v>
      </c>
      <c r="U25" s="10">
        <f>'Flujo multimodal marítimo NUTs'!U25/(14.5*52)</f>
        <v>2.7778004488879864</v>
      </c>
      <c r="V25" s="10">
        <f>'Flujo multimodal marítimo NUTs'!V25/(14.5*52)</f>
        <v>78.602428075902864</v>
      </c>
      <c r="W25" s="10">
        <f>'Flujo multimodal marítimo NUTs'!W25/(14.5*52)</f>
        <v>50.544888798204461</v>
      </c>
      <c r="X25" s="10">
        <f>'Flujo multimodal marítimo NUTs'!X25/(14.5*52)</f>
        <v>29.908079983676739</v>
      </c>
      <c r="Y25" s="10">
        <f>'Flujo multimodal marítimo NUTs'!Y25/(14.5*52)</f>
        <v>0</v>
      </c>
      <c r="Z25" s="10">
        <f>'Flujo multimodal marítimo NUTs'!Z25/(14.5*52)</f>
        <v>11.12946337482146</v>
      </c>
      <c r="AA25" s="10">
        <f>'Flujo multimodal marítimo NUTs'!AA25/(14.5*52)</f>
        <v>7.9525607018975757</v>
      </c>
      <c r="AB25" s="10">
        <f>'Flujo multimodal marítimo NUTs'!AB25/(14.5*52)</f>
        <v>6.7311773107529067</v>
      </c>
      <c r="AC25" s="10">
        <f>'Flujo multimodal marítimo NUTs'!AC25/(14.5*52)</f>
        <v>79.960926341562939</v>
      </c>
      <c r="AD25" s="10">
        <f>'Flujo multimodal marítimo NUTs'!AD25/(14.5*52)</f>
        <v>44.299785758008568</v>
      </c>
      <c r="AE25" s="10">
        <f>'Flujo multimodal marítimo NUTs'!AE25/(14.5*52)</f>
        <v>11.355223423791063</v>
      </c>
      <c r="AF25" s="10">
        <f>'Flujo multimodal marítimo NUTs'!AF25/(14.5*52)</f>
        <v>4.5769230769230784</v>
      </c>
      <c r="AG25" s="10">
        <f>'Flujo multimodal marítimo NUTs'!AG25/(14.5*52)</f>
        <v>1.7187308712507647</v>
      </c>
      <c r="AH25" s="10">
        <f>'Flujo multimodal marítimo NUTs'!AH25/(14.5*52)</f>
        <v>86.171495613140138</v>
      </c>
      <c r="AI25" s="10">
        <f>'Flujo multimodal marítimo NUTs'!AI25/(14.5*52)</f>
        <v>394.67353601305894</v>
      </c>
      <c r="AJ25" s="10">
        <f>'Flujo multimodal marítimo NUTs'!AJ25/(14.5*52)</f>
        <v>31.70046929198125</v>
      </c>
      <c r="AK25" s="10">
        <f>'Flujo multimodal marítimo NUTs'!AK25/(14.5*52)</f>
        <v>6.00316261987349</v>
      </c>
      <c r="AL25" s="10">
        <f>'Flujo multimodal marítimo NUTs'!AL25/(14.5*52)</f>
        <v>14.516425219343052</v>
      </c>
      <c r="AM25" s="10">
        <f>'Flujo multimodal marítimo NUTs'!AM25/(14.5*52)</f>
        <v>1.211589471536421</v>
      </c>
      <c r="AN25" s="10">
        <f>'Flujo multimodal marítimo NUTs'!AN25/(14.5*52)</f>
        <v>5.2837176086513011</v>
      </c>
      <c r="AO25" s="10">
        <f>'Flujo multimodal marítimo NUTs'!AO25/(14.5*52)</f>
        <v>13.965925321362986</v>
      </c>
      <c r="AP25" s="10">
        <f>'Flujo multimodal marítimo NUTs'!AP25/(14.5*52)</f>
        <v>30.357069985717192</v>
      </c>
    </row>
    <row r="26" spans="2:42" x14ac:dyDescent="0.25">
      <c r="B26" s="9" t="s">
        <v>19</v>
      </c>
      <c r="C26" s="10">
        <f>'Flujo multimodal marítimo NUTs'!C26/(14.5*52)</f>
        <v>127.61078642842564</v>
      </c>
      <c r="D26" s="10">
        <f>'Flujo multimodal marítimo NUTs'!D26/(14.5*52)</f>
        <v>33.100176348850049</v>
      </c>
      <c r="E26" s="10">
        <f>'Flujo multimodal marítimo NUTs'!E26/(14.5*52)</f>
        <v>26.819861835776976</v>
      </c>
      <c r="F26" s="10">
        <f>'Flujo multimodal marítimo NUTs'!F26/(14.5*52)</f>
        <v>46.258001282537052</v>
      </c>
      <c r="G26" s="10">
        <f>'Flujo multimodal marítimo NUTs'!G26/(14.5*52)</f>
        <v>91.001464715655743</v>
      </c>
      <c r="H26" s="10">
        <f>'Flujo multimodal marítimo NUTs'!H26/(14.5*52)</f>
        <v>22.471150202582542</v>
      </c>
      <c r="I26" s="10">
        <f>'Flujo multimodal marítimo NUTs'!I26/(14.5*52)</f>
        <v>11.529505640248342</v>
      </c>
      <c r="J26" s="10">
        <f>'Flujo multimodal marítimo NUTs'!J26/(14.5*52)</f>
        <v>50.8492290203165</v>
      </c>
      <c r="K26" s="10">
        <f>'Flujo multimodal marítimo NUTs'!K26/(14.5*52)</f>
        <v>5.7505518354324714</v>
      </c>
      <c r="L26" s="10">
        <f>'Flujo multimodal marítimo NUTs'!L26/(14.5*52)</f>
        <v>32.916015681930823</v>
      </c>
      <c r="M26" s="10">
        <f>'Flujo multimodal marítimo NUTs'!M26/(14.5*52)</f>
        <v>33.137726994490897</v>
      </c>
      <c r="N26" s="10">
        <f>'Flujo multimodal marítimo NUTs'!N26/(14.5*52)</f>
        <v>29.117322995307081</v>
      </c>
      <c r="O26" s="10">
        <f>'Flujo multimodal marítimo NUTs'!O26/(14.5*52)</f>
        <v>9.3273821669047194</v>
      </c>
      <c r="P26" s="10">
        <f>'Flujo multimodal marítimo NUTs'!P26/(14.5*52)</f>
        <v>36.681493572740237</v>
      </c>
      <c r="Q26" s="10">
        <f>'Flujo multimodal marítimo NUTs'!Q26/(14.5*52)</f>
        <v>68.245664150173397</v>
      </c>
      <c r="R26" s="10">
        <f>'Flujo multimodal marítimo NUTs'!R26/(14.5*52)</f>
        <v>54.575188736992494</v>
      </c>
      <c r="S26" s="10">
        <f>'Flujo multimodal marítimo NUTs'!S26/(14.5*52)</f>
        <v>90.462558661497653</v>
      </c>
      <c r="T26" s="10">
        <f>'Flujo multimodal marítimo NUTs'!T26/(14.5*52)</f>
        <v>36.43929810242804</v>
      </c>
      <c r="U26" s="10">
        <f>'Flujo multimodal marítimo NUTs'!U26/(14.5*52)</f>
        <v>6.6662925933483006</v>
      </c>
      <c r="V26" s="10">
        <f>'Flujo multimodal marítimo NUTs'!V26/(14.5*52)</f>
        <v>82.490920220363179</v>
      </c>
      <c r="W26" s="10">
        <f>'Flujo multimodal marítimo NUTs'!W26/(14.5*52)</f>
        <v>54.433380942664776</v>
      </c>
      <c r="X26" s="10">
        <f>'Flujo multimodal marítimo NUTs'!X26/(14.5*52)</f>
        <v>33.796572128137058</v>
      </c>
      <c r="Y26" s="10">
        <f>'Flujo multimodal marítimo NUTs'!Y26/(14.5*52)</f>
        <v>13.47633136094675</v>
      </c>
      <c r="Z26" s="10">
        <f>'Flujo multimodal marítimo NUTs'!Z26/(14.5*52)</f>
        <v>0</v>
      </c>
      <c r="AA26" s="10">
        <f>'Flujo multimodal marítimo NUTs'!AA26/(14.5*52)</f>
        <v>11.84105284635789</v>
      </c>
      <c r="AB26" s="10">
        <f>'Flujo multimodal marítimo NUTs'!AB26/(14.5*52)</f>
        <v>10.61966945521322</v>
      </c>
      <c r="AC26" s="10">
        <f>'Flujo multimodal marítimo NUTs'!AC26/(14.5*52)</f>
        <v>83.849418486023268</v>
      </c>
      <c r="AD26" s="10">
        <f>'Flujo multimodal marítimo NUTs'!AD26/(14.5*52)</f>
        <v>48.188277902468883</v>
      </c>
      <c r="AE26" s="10">
        <f>'Flujo multimodal marítimo NUTs'!AE26/(14.5*52)</f>
        <v>15.243715568251377</v>
      </c>
      <c r="AF26" s="10">
        <f>'Flujo multimodal marítimo NUTs'!AF26/(14.5*52)</f>
        <v>8.4654152213833918</v>
      </c>
      <c r="AG26" s="10">
        <f>'Flujo multimodal marítimo NUTs'!AG26/(14.5*52)</f>
        <v>5.607223015711079</v>
      </c>
      <c r="AH26" s="10">
        <f>'Flujo multimodal marítimo NUTs'!AH26/(14.5*52)</f>
        <v>90.059987757600453</v>
      </c>
      <c r="AI26" s="10">
        <f>'Flujo multimodal marítimo NUTs'!AI26/(14.5*52)</f>
        <v>398.56202815751931</v>
      </c>
      <c r="AJ26" s="10">
        <f>'Flujo multimodal marítimo NUTs'!AJ26/(14.5*52)</f>
        <v>35.588961436441565</v>
      </c>
      <c r="AK26" s="10">
        <f>'Flujo multimodal marítimo NUTs'!AK26/(14.5*52)</f>
        <v>9.8916547643338042</v>
      </c>
      <c r="AL26" s="10">
        <f>'Flujo multimodal marítimo NUTs'!AL26/(14.5*52)</f>
        <v>18.404917363803367</v>
      </c>
      <c r="AM26" s="10">
        <f>'Flujo multimodal marítimo NUTs'!AM26/(14.5*52)</f>
        <v>5.1000816159967357</v>
      </c>
      <c r="AN26" s="10">
        <f>'Flujo multimodal marítimo NUTs'!AN26/(14.5*52)</f>
        <v>9.1722097531116145</v>
      </c>
      <c r="AO26" s="10">
        <f>'Flujo multimodal marítimo NUTs'!AO26/(14.5*52)</f>
        <v>17.854417465823303</v>
      </c>
      <c r="AP26" s="10">
        <f>'Flujo multimodal marítimo NUTs'!AP26/(14.5*52)</f>
        <v>34.245562130177504</v>
      </c>
    </row>
    <row r="27" spans="2:42" x14ac:dyDescent="0.25">
      <c r="B27" s="9" t="s">
        <v>15</v>
      </c>
      <c r="C27" s="10">
        <f>'Flujo multimodal marítimo NUTs'!C27/(14.5*52)</f>
        <v>127.56018451044973</v>
      </c>
      <c r="D27" s="10">
        <f>'Flujo multimodal marítimo NUTs'!D27/(14.5*52)</f>
        <v>33.049574430874124</v>
      </c>
      <c r="E27" s="10">
        <f>'Flujo multimodal marítimo NUTs'!E27/(14.5*52)</f>
        <v>26.769259917801051</v>
      </c>
      <c r="F27" s="10">
        <f>'Flujo multimodal marítimo NUTs'!F27/(14.5*52)</f>
        <v>46.207399364561134</v>
      </c>
      <c r="G27" s="10">
        <f>'Flujo multimodal marítimo NUTs'!G27/(14.5*52)</f>
        <v>90.950862797679818</v>
      </c>
      <c r="H27" s="10">
        <f>'Flujo multimodal marítimo NUTs'!H27/(14.5*52)</f>
        <v>22.420548284606618</v>
      </c>
      <c r="I27" s="10">
        <f>'Flujo multimodal marítimo NUTs'!I27/(14.5*52)</f>
        <v>11.478903722272415</v>
      </c>
      <c r="J27" s="10">
        <f>'Flujo multimodal marítimo NUTs'!J27/(14.5*52)</f>
        <v>50.798627102340582</v>
      </c>
      <c r="K27" s="10">
        <f>'Flujo multimodal marítimo NUTs'!K27/(14.5*52)</f>
        <v>5.6999499174565482</v>
      </c>
      <c r="L27" s="10">
        <f>'Flujo multimodal marítimo NUTs'!L27/(14.5*52)</f>
        <v>32.865413763954898</v>
      </c>
      <c r="M27" s="10">
        <f>'Flujo multimodal marítimo NUTs'!M27/(14.5*52)</f>
        <v>33.087125076514972</v>
      </c>
      <c r="N27" s="10">
        <f>'Flujo multimodal marítimo NUTs'!N27/(14.5*52)</f>
        <v>29.066721077331156</v>
      </c>
      <c r="O27" s="10">
        <f>'Flujo multimodal marítimo NUTs'!O27/(14.5*52)</f>
        <v>9.2767802489287963</v>
      </c>
      <c r="P27" s="10">
        <f>'Flujo multimodal marítimo NUTs'!P27/(14.5*52)</f>
        <v>36.630891654764312</v>
      </c>
      <c r="Q27" s="10">
        <f>'Flujo multimodal marítimo NUTs'!Q27/(14.5*52)</f>
        <v>68.195062232197472</v>
      </c>
      <c r="R27" s="10">
        <f>'Flujo multimodal marítimo NUTs'!R27/(14.5*52)</f>
        <v>54.524586819016577</v>
      </c>
      <c r="S27" s="10">
        <f>'Flujo multimodal marítimo NUTs'!S27/(14.5*52)</f>
        <v>90.411956743521742</v>
      </c>
      <c r="T27" s="10">
        <f>'Flujo multimodal marítimo NUTs'!T27/(14.5*52)</f>
        <v>36.388696184452115</v>
      </c>
      <c r="U27" s="10">
        <f>'Flujo multimodal marítimo NUTs'!U27/(14.5*52)</f>
        <v>6.6156906753723765</v>
      </c>
      <c r="V27" s="10">
        <f>'Flujo multimodal marítimo NUTs'!V27/(14.5*52)</f>
        <v>82.440318302387254</v>
      </c>
      <c r="W27" s="10">
        <f>'Flujo multimodal marítimo NUTs'!W27/(14.5*52)</f>
        <v>54.382779024688858</v>
      </c>
      <c r="X27" s="10">
        <f>'Flujo multimodal marítimo NUTs'!X27/(14.5*52)</f>
        <v>33.745970210161133</v>
      </c>
      <c r="Y27" s="10">
        <f>'Flujo multimodal marítimo NUTs'!Y27/(14.5*52)</f>
        <v>13.425729442970827</v>
      </c>
      <c r="Z27" s="10">
        <f>'Flujo multimodal marítimo NUTs'!Z27/(14.5*52)</f>
        <v>14.967353601305854</v>
      </c>
      <c r="AA27" s="10">
        <f>'Flujo multimodal marítimo NUTs'!AA27/(14.5*52)</f>
        <v>0</v>
      </c>
      <c r="AB27" s="10">
        <f>'Flujo multimodal marítimo NUTs'!AB27/(14.5*52)</f>
        <v>10.569067537237297</v>
      </c>
      <c r="AC27" s="10">
        <f>'Flujo multimodal marítimo NUTs'!AC27/(14.5*52)</f>
        <v>83.798816568047343</v>
      </c>
      <c r="AD27" s="10">
        <f>'Flujo multimodal marítimo NUTs'!AD27/(14.5*52)</f>
        <v>48.137675984492965</v>
      </c>
      <c r="AE27" s="10">
        <f>'Flujo multimodal marítimo NUTs'!AE27/(14.5*52)</f>
        <v>15.193113650275455</v>
      </c>
      <c r="AF27" s="10">
        <f>'Flujo multimodal marítimo NUTs'!AF27/(14.5*52)</f>
        <v>8.4148133034074704</v>
      </c>
      <c r="AG27" s="10">
        <f>'Flujo multimodal marítimo NUTs'!AG27/(14.5*52)</f>
        <v>5.5566210977351558</v>
      </c>
      <c r="AH27" s="10">
        <f>'Flujo multimodal marítimo NUTs'!AH27/(14.5*52)</f>
        <v>90.009385839624528</v>
      </c>
      <c r="AI27" s="10">
        <f>'Flujo multimodal marítimo NUTs'!AI27/(14.5*52)</f>
        <v>398.51142623954331</v>
      </c>
      <c r="AJ27" s="10">
        <f>'Flujo multimodal marítimo NUTs'!AJ27/(14.5*52)</f>
        <v>35.53835951846564</v>
      </c>
      <c r="AK27" s="10">
        <f>'Flujo multimodal marítimo NUTs'!AK27/(14.5*52)</f>
        <v>9.841052846357881</v>
      </c>
      <c r="AL27" s="10">
        <f>'Flujo multimodal marítimo NUTs'!AL27/(14.5*52)</f>
        <v>18.354315445827442</v>
      </c>
      <c r="AM27" s="10">
        <f>'Flujo multimodal marítimo NUTs'!AM27/(14.5*52)</f>
        <v>5.0494796980208125</v>
      </c>
      <c r="AN27" s="10">
        <f>'Flujo multimodal marítimo NUTs'!AN27/(14.5*52)</f>
        <v>9.1216078351356931</v>
      </c>
      <c r="AO27" s="10">
        <f>'Flujo multimodal marítimo NUTs'!AO27/(14.5*52)</f>
        <v>17.803815547847378</v>
      </c>
      <c r="AP27" s="10">
        <f>'Flujo multimodal marítimo NUTs'!AP27/(14.5*52)</f>
        <v>34.194960212201579</v>
      </c>
    </row>
    <row r="28" spans="2:42" x14ac:dyDescent="0.25">
      <c r="B28" s="9" t="s">
        <v>17</v>
      </c>
      <c r="C28" s="10">
        <f>'Flujo multimodal marítimo NUTs'!C28/(14.5*52)</f>
        <v>124.20342058472028</v>
      </c>
      <c r="D28" s="10">
        <f>'Flujo multimodal marítimo NUTs'!D28/(14.5*52)</f>
        <v>29.692810505144681</v>
      </c>
      <c r="E28" s="10">
        <f>'Flujo multimodal marítimo NUTs'!E28/(14.5*52)</f>
        <v>23.412495992071609</v>
      </c>
      <c r="F28" s="10">
        <f>'Flujo multimodal marítimo NUTs'!F28/(14.5*52)</f>
        <v>42.850635438831681</v>
      </c>
      <c r="G28" s="10">
        <f>'Flujo multimodal marítimo NUTs'!G28/(14.5*52)</f>
        <v>87.594098871950379</v>
      </c>
      <c r="H28" s="10">
        <f>'Flujo multimodal marítimo NUTs'!H28/(14.5*52)</f>
        <v>19.063784358877175</v>
      </c>
      <c r="I28" s="10">
        <f>'Flujo multimodal marítimo NUTs'!I28/(14.5*52)</f>
        <v>8.1221397965429745</v>
      </c>
      <c r="J28" s="10">
        <f>'Flujo multimodal marítimo NUTs'!J28/(14.5*52)</f>
        <v>47.441863176611136</v>
      </c>
      <c r="K28" s="10">
        <f>'Flujo multimodal marítimo NUTs'!K28/(14.5*52)</f>
        <v>2.3431859917271054</v>
      </c>
      <c r="L28" s="10">
        <f>'Flujo multimodal marítimo NUTs'!L28/(14.5*52)</f>
        <v>29.508649838225455</v>
      </c>
      <c r="M28" s="10">
        <f>'Flujo multimodal marítimo NUTs'!M28/(14.5*52)</f>
        <v>29.73036115078553</v>
      </c>
      <c r="N28" s="10">
        <f>'Flujo multimodal marítimo NUTs'!N28/(14.5*52)</f>
        <v>25.709957151601714</v>
      </c>
      <c r="O28" s="10">
        <f>'Flujo multimodal marítimo NUTs'!O28/(14.5*52)</f>
        <v>5.920016323199353</v>
      </c>
      <c r="P28" s="10">
        <f>'Flujo multimodal marítimo NUTs'!P28/(14.5*52)</f>
        <v>33.274127729034866</v>
      </c>
      <c r="Q28" s="10">
        <f>'Flujo multimodal marítimo NUTs'!Q28/(14.5*52)</f>
        <v>64.838298306468033</v>
      </c>
      <c r="R28" s="10">
        <f>'Flujo multimodal marítimo NUTs'!R28/(14.5*52)</f>
        <v>51.167822893287131</v>
      </c>
      <c r="S28" s="10">
        <f>'Flujo multimodal marítimo NUTs'!S28/(14.5*52)</f>
        <v>87.055192817792289</v>
      </c>
      <c r="T28" s="10">
        <f>'Flujo multimodal marítimo NUTs'!T28/(14.5*52)</f>
        <v>33.031932258722669</v>
      </c>
      <c r="U28" s="10">
        <f>'Flujo multimodal marítimo NUTs'!U28/(14.5*52)</f>
        <v>3.2589267496429342</v>
      </c>
      <c r="V28" s="10">
        <f>'Flujo multimodal marítimo NUTs'!V28/(14.5*52)</f>
        <v>79.083554376657816</v>
      </c>
      <c r="W28" s="10">
        <f>'Flujo multimodal marítimo NUTs'!W28/(14.5*52)</f>
        <v>51.026015098959412</v>
      </c>
      <c r="X28" s="10">
        <f>'Flujo multimodal marítimo NUTs'!X28/(14.5*52)</f>
        <v>30.389206284431687</v>
      </c>
      <c r="Y28" s="10">
        <f>'Flujo multimodal marítimo NUTs'!Y28/(14.5*52)</f>
        <v>10.068965517241383</v>
      </c>
      <c r="Z28" s="10">
        <f>'Flujo multimodal marítimo NUTs'!Z28/(14.5*52)</f>
        <v>11.61058967557641</v>
      </c>
      <c r="AA28" s="10">
        <f>'Flujo multimodal marítimo NUTs'!AA28/(14.5*52)</f>
        <v>8.4336870026525244</v>
      </c>
      <c r="AB28" s="10">
        <f>'Flujo multimodal marítimo NUTs'!AB28/(14.5*52)</f>
        <v>0</v>
      </c>
      <c r="AC28" s="10">
        <f>'Flujo multimodal marítimo NUTs'!AC28/(14.5*52)</f>
        <v>80.442052642317904</v>
      </c>
      <c r="AD28" s="10">
        <f>'Flujo multimodal marítimo NUTs'!AD28/(14.5*52)</f>
        <v>44.780912058763519</v>
      </c>
      <c r="AE28" s="10">
        <f>'Flujo multimodal marítimo NUTs'!AE28/(14.5*52)</f>
        <v>11.836349724546011</v>
      </c>
      <c r="AF28" s="10">
        <f>'Flujo multimodal marítimo NUTs'!AF28/(14.5*52)</f>
        <v>5.0580493776780271</v>
      </c>
      <c r="AG28" s="10">
        <f>'Flujo multimodal marítimo NUTs'!AG28/(14.5*52)</f>
        <v>2.1998571720057125</v>
      </c>
      <c r="AH28" s="10">
        <f>'Flujo multimodal marítimo NUTs'!AH28/(14.5*52)</f>
        <v>86.652621913895089</v>
      </c>
      <c r="AI28" s="10">
        <f>'Flujo multimodal marítimo NUTs'!AI28/(14.5*52)</f>
        <v>395.1546623138139</v>
      </c>
      <c r="AJ28" s="10">
        <f>'Flujo multimodal marítimo NUTs'!AJ28/(14.5*52)</f>
        <v>32.181595592736194</v>
      </c>
      <c r="AK28" s="10">
        <f>'Flujo multimodal marítimo NUTs'!AK28/(14.5*52)</f>
        <v>6.4842889206284378</v>
      </c>
      <c r="AL28" s="10">
        <f>'Flujo multimodal marítimo NUTs'!AL28/(14.5*52)</f>
        <v>14.997551520097998</v>
      </c>
      <c r="AM28" s="10">
        <f>'Flujo multimodal marítimo NUTs'!AM28/(14.5*52)</f>
        <v>1.6927157722913693</v>
      </c>
      <c r="AN28" s="10">
        <f>'Flujo multimodal marítimo NUTs'!AN28/(14.5*52)</f>
        <v>5.7648439094062498</v>
      </c>
      <c r="AO28" s="10">
        <f>'Flujo multimodal marítimo NUTs'!AO28/(14.5*52)</f>
        <v>14.447051622117934</v>
      </c>
      <c r="AP28" s="10">
        <f>'Flujo multimodal marítimo NUTs'!AP28/(14.5*52)</f>
        <v>30.83819628647214</v>
      </c>
    </row>
    <row r="29" spans="2:42" x14ac:dyDescent="0.25">
      <c r="B29" s="9" t="s">
        <v>105</v>
      </c>
      <c r="C29" s="10">
        <f>'Flujo multimodal marítimo NUTs'!C29/(14.5*52)</f>
        <v>166.77065176203104</v>
      </c>
      <c r="D29" s="10">
        <f>'Flujo multimodal marítimo NUTs'!D29/(14.5*52)</f>
        <v>72.260041682455437</v>
      </c>
      <c r="E29" s="10">
        <f>'Flujo multimodal marítimo NUTs'!E29/(14.5*52)</f>
        <v>65.979727169382372</v>
      </c>
      <c r="F29" s="10">
        <f>'Flujo multimodal marítimo NUTs'!F29/(14.5*52)</f>
        <v>85.417866616142433</v>
      </c>
      <c r="G29" s="10">
        <f>'Flujo multimodal marítimo NUTs'!G29/(14.5*52)</f>
        <v>130.16133004926115</v>
      </c>
      <c r="H29" s="10">
        <f>'Flujo multimodal marítimo NUTs'!H29/(14.5*52)</f>
        <v>61.631015536187924</v>
      </c>
      <c r="I29" s="10">
        <f>'Flujo multimodal marítimo NUTs'!I29/(14.5*52)</f>
        <v>50.689370973853727</v>
      </c>
      <c r="J29" s="10">
        <f>'Flujo multimodal marítimo NUTs'!J29/(14.5*52)</f>
        <v>90.009094353921881</v>
      </c>
      <c r="K29" s="10">
        <f>'Flujo multimodal marítimo NUTs'!K29/(14.5*52)</f>
        <v>44.910417169037856</v>
      </c>
      <c r="L29" s="10">
        <f>'Flujo multimodal marítimo NUTs'!L29/(14.5*52)</f>
        <v>72.075881015536211</v>
      </c>
      <c r="M29" s="10">
        <f>'Flujo multimodal marítimo NUTs'!M29/(14.5*52)</f>
        <v>72.297592328096286</v>
      </c>
      <c r="N29" s="10">
        <f>'Flujo multimodal marítimo NUTs'!N29/(14.5*52)</f>
        <v>68.277188328912473</v>
      </c>
      <c r="O29" s="10">
        <f>'Flujo multimodal marítimo NUTs'!O29/(14.5*52)</f>
        <v>48.487247500510101</v>
      </c>
      <c r="P29" s="10">
        <f>'Flujo multimodal marítimo NUTs'!P29/(14.5*52)</f>
        <v>75.841358906345619</v>
      </c>
      <c r="Q29" s="10">
        <f>'Flujo multimodal marítimo NUTs'!Q29/(14.5*52)</f>
        <v>107.40552948377876</v>
      </c>
      <c r="R29" s="10">
        <f>'Flujo multimodal marítimo NUTs'!R29/(14.5*52)</f>
        <v>93.735054070597897</v>
      </c>
      <c r="S29" s="10">
        <f>'Flujo multimodal marítimo NUTs'!S29/(14.5*52)</f>
        <v>129.62242399510305</v>
      </c>
      <c r="T29" s="10">
        <f>'Flujo multimodal marítimo NUTs'!T29/(14.5*52)</f>
        <v>75.599163436033422</v>
      </c>
      <c r="U29" s="10">
        <f>'Flujo multimodal marítimo NUTs'!U29/(14.5*52)</f>
        <v>45.826157926953684</v>
      </c>
      <c r="V29" s="10">
        <f>'Flujo multimodal marítimo NUTs'!V29/(14.5*52)</f>
        <v>121.65078555396856</v>
      </c>
      <c r="W29" s="10">
        <f>'Flujo multimodal marítimo NUTs'!W29/(14.5*52)</f>
        <v>93.593246276270165</v>
      </c>
      <c r="X29" s="10">
        <f>'Flujo multimodal marítimo NUTs'!X29/(14.5*52)</f>
        <v>72.956437461742439</v>
      </c>
      <c r="Y29" s="10">
        <f>'Flujo multimodal marítimo NUTs'!Y29/(14.5*52)</f>
        <v>52.63619669455214</v>
      </c>
      <c r="Z29" s="10">
        <f>'Flujo multimodal marítimo NUTs'!Z29/(14.5*52)</f>
        <v>54.177820852887166</v>
      </c>
      <c r="AA29" s="10">
        <f>'Flujo multimodal marítimo NUTs'!AA29/(14.5*52)</f>
        <v>51.000918179963278</v>
      </c>
      <c r="AB29" s="10">
        <f>'Flujo multimodal marítimo NUTs'!AB29/(14.5*52)</f>
        <v>49.779534788818601</v>
      </c>
      <c r="AC29" s="10">
        <f>'Flujo multimodal marítimo NUTs'!AC29/(14.5*52)</f>
        <v>0</v>
      </c>
      <c r="AD29" s="10">
        <f>'Flujo multimodal marítimo NUTs'!AD29/(14.5*52)</f>
        <v>87.348143236074264</v>
      </c>
      <c r="AE29" s="10">
        <f>'Flujo multimodal marítimo NUTs'!AE29/(14.5*52)</f>
        <v>54.40358090185677</v>
      </c>
      <c r="AF29" s="10">
        <f>'Flujo multimodal marítimo NUTs'!AF29/(14.5*52)</f>
        <v>47.625280554988777</v>
      </c>
      <c r="AG29" s="10">
        <f>'Flujo multimodal marítimo NUTs'!AG29/(14.5*52)</f>
        <v>44.767088349316467</v>
      </c>
      <c r="AH29" s="10">
        <f>'Flujo multimodal marítimo NUTs'!AH29/(14.5*52)</f>
        <v>129.21985309120583</v>
      </c>
      <c r="AI29" s="10">
        <f>'Flujo multimodal marítimo NUTs'!AI29/(14.5*52)</f>
        <v>437.72189349112466</v>
      </c>
      <c r="AJ29" s="10">
        <f>'Flujo multimodal marítimo NUTs'!AJ29/(14.5*52)</f>
        <v>74.748826770046961</v>
      </c>
      <c r="AK29" s="10">
        <f>'Flujo multimodal marítimo NUTs'!AK29/(14.5*52)</f>
        <v>49.051520097939189</v>
      </c>
      <c r="AL29" s="10">
        <f>'Flujo multimodal marítimo NUTs'!AL29/(14.5*52)</f>
        <v>57.564782697408752</v>
      </c>
      <c r="AM29" s="10">
        <f>'Flujo multimodal marítimo NUTs'!AM29/(14.5*52)</f>
        <v>44.259946949602124</v>
      </c>
      <c r="AN29" s="10">
        <f>'Flujo multimodal marítimo NUTs'!AN29/(14.5*52)</f>
        <v>48.332075086716998</v>
      </c>
      <c r="AO29" s="10">
        <f>'Flujo multimodal marítimo NUTs'!AO29/(14.5*52)</f>
        <v>57.014282799428692</v>
      </c>
      <c r="AP29" s="10">
        <f>'Flujo multimodal marítimo NUTs'!AP29/(14.5*52)</f>
        <v>73.405427463782885</v>
      </c>
    </row>
    <row r="30" spans="2:42" x14ac:dyDescent="0.25">
      <c r="B30" s="9" t="s">
        <v>107</v>
      </c>
      <c r="C30" s="10">
        <f>'Flujo multimodal marítimo NUTs'!C30/(14.5*52)</f>
        <v>139.89996210685862</v>
      </c>
      <c r="D30" s="10">
        <f>'Flujo multimodal marítimo NUTs'!D30/(14.5*52)</f>
        <v>45.389352027283024</v>
      </c>
      <c r="E30" s="10">
        <f>'Flujo multimodal marítimo NUTs'!E30/(14.5*52)</f>
        <v>39.109037514209945</v>
      </c>
      <c r="F30" s="10">
        <f>'Flujo multimodal marítimo NUTs'!F30/(14.5*52)</f>
        <v>58.547176960970027</v>
      </c>
      <c r="G30" s="10">
        <f>'Flujo multimodal marítimo NUTs'!G30/(14.5*52)</f>
        <v>103.29064039408873</v>
      </c>
      <c r="H30" s="10">
        <f>'Flujo multimodal marítimo NUTs'!H30/(14.5*52)</f>
        <v>34.760325881015518</v>
      </c>
      <c r="I30" s="10">
        <f>'Flujo multimodal marítimo NUTs'!I30/(14.5*52)</f>
        <v>23.818681318681314</v>
      </c>
      <c r="J30" s="10">
        <f>'Flujo multimodal marítimo NUTs'!J30/(14.5*52)</f>
        <v>63.138404698749468</v>
      </c>
      <c r="K30" s="10">
        <f>'Flujo multimodal marítimo NUTs'!K30/(14.5*52)</f>
        <v>18.039727513865444</v>
      </c>
      <c r="L30" s="10">
        <f>'Flujo multimodal marítimo NUTs'!L30/(14.5*52)</f>
        <v>45.205191360363798</v>
      </c>
      <c r="M30" s="10">
        <f>'Flujo multimodal marítimo NUTs'!M30/(14.5*52)</f>
        <v>45.426902672923866</v>
      </c>
      <c r="N30" s="10">
        <f>'Flujo multimodal marítimo NUTs'!N30/(14.5*52)</f>
        <v>41.406498673740053</v>
      </c>
      <c r="O30" s="10">
        <f>'Flujo multimodal marítimo NUTs'!O30/(14.5*52)</f>
        <v>21.616557845337692</v>
      </c>
      <c r="P30" s="10">
        <f>'Flujo multimodal marítimo NUTs'!P30/(14.5*52)</f>
        <v>48.970669251173206</v>
      </c>
      <c r="Q30" s="10">
        <f>'Flujo multimodal marítimo NUTs'!Q30/(14.5*52)</f>
        <v>80.534839828606366</v>
      </c>
      <c r="R30" s="10">
        <f>'Flujo multimodal marítimo NUTs'!R30/(14.5*52)</f>
        <v>66.86436441542547</v>
      </c>
      <c r="S30" s="10">
        <f>'Flujo multimodal marítimo NUTs'!S30/(14.5*52)</f>
        <v>102.75173433993064</v>
      </c>
      <c r="T30" s="10">
        <f>'Flujo multimodal marítimo NUTs'!T30/(14.5*52)</f>
        <v>48.728473780861016</v>
      </c>
      <c r="U30" s="10">
        <f>'Flujo multimodal marítimo NUTs'!U30/(14.5*52)</f>
        <v>18.955468271781275</v>
      </c>
      <c r="V30" s="10">
        <f>'Flujo multimodal marítimo NUTs'!V30/(14.5*52)</f>
        <v>94.780095898796148</v>
      </c>
      <c r="W30" s="10">
        <f>'Flujo multimodal marítimo NUTs'!W30/(14.5*52)</f>
        <v>66.722556621097752</v>
      </c>
      <c r="X30" s="10">
        <f>'Flujo multimodal marítimo NUTs'!X30/(14.5*52)</f>
        <v>46.085747806570026</v>
      </c>
      <c r="Y30" s="10">
        <f>'Flujo multimodal marítimo NUTs'!Y30/(14.5*52)</f>
        <v>25.765507039379724</v>
      </c>
      <c r="Z30" s="10">
        <f>'Flujo multimodal marítimo NUTs'!Z30/(14.5*52)</f>
        <v>27.30713119771475</v>
      </c>
      <c r="AA30" s="10">
        <f>'Flujo multimodal marítimo NUTs'!AA30/(14.5*52)</f>
        <v>24.130228524790866</v>
      </c>
      <c r="AB30" s="10">
        <f>'Flujo multimodal marítimo NUTs'!AB30/(14.5*52)</f>
        <v>22.908845133646196</v>
      </c>
      <c r="AC30" s="10">
        <f>'Flujo multimodal marítimo NUTs'!AC30/(14.5*52)</f>
        <v>96.138594164456237</v>
      </c>
      <c r="AD30" s="10">
        <f>'Flujo multimodal marítimo NUTs'!AD30/(14.5*52)</f>
        <v>0</v>
      </c>
      <c r="AE30" s="10">
        <f>'Flujo multimodal marítimo NUTs'!AE30/(14.5*52)</f>
        <v>27.532891246684351</v>
      </c>
      <c r="AF30" s="10">
        <f>'Flujo multimodal marítimo NUTs'!AF30/(14.5*52)</f>
        <v>20.754590899816364</v>
      </c>
      <c r="AG30" s="10">
        <f>'Flujo multimodal marítimo NUTs'!AG30/(14.5*52)</f>
        <v>17.896398694144054</v>
      </c>
      <c r="AH30" s="10">
        <f>'Flujo multimodal marítimo NUTs'!AH30/(14.5*52)</f>
        <v>102.34916343603341</v>
      </c>
      <c r="AI30" s="10">
        <f>'Flujo multimodal marítimo NUTs'!AI30/(14.5*52)</f>
        <v>410.85120383595222</v>
      </c>
      <c r="AJ30" s="10">
        <f>'Flujo multimodal marítimo NUTs'!AJ30/(14.5*52)</f>
        <v>47.878137114874541</v>
      </c>
      <c r="AK30" s="10">
        <f>'Flujo multimodal marítimo NUTs'!AK30/(14.5*52)</f>
        <v>22.180830442766776</v>
      </c>
      <c r="AL30" s="10">
        <f>'Flujo multimodal marítimo NUTs'!AL30/(14.5*52)</f>
        <v>30.694093042236339</v>
      </c>
      <c r="AM30" s="10">
        <f>'Flujo multimodal marítimo NUTs'!AM30/(14.5*52)</f>
        <v>17.389257294429708</v>
      </c>
      <c r="AN30" s="10">
        <f>'Flujo multimodal marítimo NUTs'!AN30/(14.5*52)</f>
        <v>21.461385431544588</v>
      </c>
      <c r="AO30" s="10">
        <f>'Flujo multimodal marítimo NUTs'!AO30/(14.5*52)</f>
        <v>30.143593144256275</v>
      </c>
      <c r="AP30" s="10">
        <f>'Flujo multimodal marítimo NUTs'!AP30/(14.5*52)</f>
        <v>46.534737808610473</v>
      </c>
    </row>
    <row r="31" spans="2:42" x14ac:dyDescent="0.25">
      <c r="B31" s="9" t="s">
        <v>106</v>
      </c>
      <c r="C31" s="10">
        <f>'Flujo multimodal marítimo NUTs'!C31/(14.5*52)</f>
        <v>127.98205759757479</v>
      </c>
      <c r="D31" s="10">
        <f>'Flujo multimodal marítimo NUTs'!D31/(14.5*52)</f>
        <v>30.576099629813118</v>
      </c>
      <c r="E31" s="10">
        <f>'Flujo multimodal marítimo NUTs'!E31/(14.5*52)</f>
        <v>24.295785116740042</v>
      </c>
      <c r="F31" s="10">
        <f>'Flujo multimodal marítimo NUTs'!F31/(14.5*52)</f>
        <v>43.733924563500125</v>
      </c>
      <c r="G31" s="10">
        <f>'Flujo multimodal marítimo NUTs'!G31/(14.5*52)</f>
        <v>88.477387996618816</v>
      </c>
      <c r="H31" s="10">
        <f>'Flujo multimodal marítimo NUTs'!H31/(14.5*52)</f>
        <v>19.947073483545612</v>
      </c>
      <c r="I31" s="10">
        <f>'Flujo multimodal marítimo NUTs'!I31/(14.5*52)</f>
        <v>9.0054289212114096</v>
      </c>
      <c r="J31" s="10">
        <f>'Flujo multimodal marítimo NUTs'!J31/(14.5*52)</f>
        <v>48.325152301279573</v>
      </c>
      <c r="K31" s="10">
        <f>'Flujo multimodal marítimo NUTs'!K31/(14.5*52)</f>
        <v>3.2264751163955405</v>
      </c>
      <c r="L31" s="10">
        <f>'Flujo multimodal marítimo NUTs'!L31/(14.5*52)</f>
        <v>30.391938962893889</v>
      </c>
      <c r="M31" s="10">
        <f>'Flujo multimodal marítimo NUTs'!M31/(14.5*52)</f>
        <v>30.613650275453967</v>
      </c>
      <c r="N31" s="10">
        <f>'Flujo multimodal marítimo NUTs'!N31/(14.5*52)</f>
        <v>26.593246276270147</v>
      </c>
      <c r="O31" s="10">
        <f>'Flujo multimodal marítimo NUTs'!O31/(14.5*52)</f>
        <v>6.8033054478677881</v>
      </c>
      <c r="P31" s="10">
        <f>'Flujo multimodal marítimo NUTs'!P31/(14.5*52)</f>
        <v>34.157416853703303</v>
      </c>
      <c r="Q31" s="10">
        <f>'Flujo multimodal marítimo NUTs'!Q31/(14.5*52)</f>
        <v>65.721587431136456</v>
      </c>
      <c r="R31" s="10">
        <f>'Flujo multimodal marítimo NUTs'!R31/(14.5*52)</f>
        <v>52.051112017955568</v>
      </c>
      <c r="S31" s="10">
        <f>'Flujo multimodal marítimo NUTs'!S31/(14.5*52)</f>
        <v>87.938481942460726</v>
      </c>
      <c r="T31" s="10">
        <f>'Flujo multimodal marítimo NUTs'!T31/(14.5*52)</f>
        <v>33.915221383391106</v>
      </c>
      <c r="U31" s="10">
        <f>'Flujo multimodal marítimo NUTs'!U31/(14.5*52)</f>
        <v>4.1422158743113693</v>
      </c>
      <c r="V31" s="10">
        <f>'Flujo multimodal marítimo NUTs'!V31/(14.5*52)</f>
        <v>79.966843501326252</v>
      </c>
      <c r="W31" s="10">
        <f>'Flujo multimodal marítimo NUTs'!W31/(14.5*52)</f>
        <v>51.909304223627849</v>
      </c>
      <c r="X31" s="10">
        <f>'Flujo multimodal marítimo NUTs'!X31/(14.5*52)</f>
        <v>31.27249540910012</v>
      </c>
      <c r="Y31" s="10">
        <f>'Flujo multimodal marítimo NUTs'!Y31/(14.5*52)</f>
        <v>10.952254641909819</v>
      </c>
      <c r="Z31" s="10">
        <f>'Flujo multimodal marítimo NUTs'!Z31/(14.5*52)</f>
        <v>12.493878800244845</v>
      </c>
      <c r="AA31" s="10">
        <f>'Flujo multimodal marítimo NUTs'!AA31/(14.5*52)</f>
        <v>9.3169761273209577</v>
      </c>
      <c r="AB31" s="10">
        <f>'Flujo multimodal marítimo NUTs'!AB31/(14.5*52)</f>
        <v>8.0955927361762896</v>
      </c>
      <c r="AC31" s="10">
        <f>'Flujo multimodal marítimo NUTs'!AC31/(14.5*52)</f>
        <v>81.325341766986327</v>
      </c>
      <c r="AD31" s="10">
        <f>'Flujo multimodal marítimo NUTs'!AD31/(14.5*52)</f>
        <v>45.664201183431956</v>
      </c>
      <c r="AE31" s="10">
        <f>'Flujo multimodal marítimo NUTs'!AE31/(14.5*52)</f>
        <v>0</v>
      </c>
      <c r="AF31" s="10">
        <f>'Flujo multimodal marítimo NUTs'!AF31/(14.5*52)</f>
        <v>5.9413385023464622</v>
      </c>
      <c r="AG31" s="10">
        <f>'Flujo multimodal marítimo NUTs'!AG31/(14.5*52)</f>
        <v>3.0831462966741481</v>
      </c>
      <c r="AH31" s="10">
        <f>'Flujo multimodal marítimo NUTs'!AH31/(14.5*52)</f>
        <v>87.535911038563512</v>
      </c>
      <c r="AI31" s="10">
        <f>'Flujo multimodal marítimo NUTs'!AI31/(14.5*52)</f>
        <v>396.03795143848231</v>
      </c>
      <c r="AJ31" s="10">
        <f>'Flujo multimodal marítimo NUTs'!AJ31/(14.5*52)</f>
        <v>33.064884717404631</v>
      </c>
      <c r="AK31" s="10">
        <f>'Flujo multimodal marítimo NUTs'!AK31/(14.5*52)</f>
        <v>7.3675780452968729</v>
      </c>
      <c r="AL31" s="10">
        <f>'Flujo multimodal marítimo NUTs'!AL31/(14.5*52)</f>
        <v>15.880840644766433</v>
      </c>
      <c r="AM31" s="10">
        <f>'Flujo multimodal marítimo NUTs'!AM31/(14.5*52)</f>
        <v>2.5760048969598044</v>
      </c>
      <c r="AN31" s="10">
        <f>'Flujo multimodal marítimo NUTs'!AN31/(14.5*52)</f>
        <v>6.6481330340746849</v>
      </c>
      <c r="AO31" s="10">
        <f>'Flujo multimodal marítimo NUTs'!AO31/(14.5*52)</f>
        <v>15.330340746786369</v>
      </c>
      <c r="AP31" s="10">
        <f>'Flujo multimodal marítimo NUTs'!AP31/(14.5*52)</f>
        <v>31.721485411140574</v>
      </c>
    </row>
    <row r="32" spans="2:42" x14ac:dyDescent="0.25">
      <c r="B32" s="9" t="s">
        <v>10</v>
      </c>
      <c r="C32" s="10">
        <f>'Flujo multimodal marítimo NUTs'!C32/(14.5*52)</f>
        <v>125.08670970938871</v>
      </c>
      <c r="D32" s="10">
        <f>'Flujo multimodal marítimo NUTs'!D32/(14.5*52)</f>
        <v>30.576099629813118</v>
      </c>
      <c r="E32" s="10">
        <f>'Flujo multimodal marítimo NUTs'!E32/(14.5*52)</f>
        <v>24.295785116740042</v>
      </c>
      <c r="F32" s="10">
        <f>'Flujo multimodal marítimo NUTs'!F32/(14.5*52)</f>
        <v>1.3262599469496021E-3</v>
      </c>
      <c r="G32" s="10">
        <f>'Flujo multimodal marítimo NUTs'!G32/(14.5*52)</f>
        <v>88.477387996618816</v>
      </c>
      <c r="H32" s="10">
        <f>'Flujo multimodal marítimo NUTs'!H32/(14.5*52)</f>
        <v>19.947073483545612</v>
      </c>
      <c r="I32" s="10">
        <f>'Flujo multimodal marítimo NUTs'!I32/(14.5*52)</f>
        <v>9.0054289212114096</v>
      </c>
      <c r="J32" s="10">
        <f>'Flujo multimodal marítimo NUTs'!J32/(14.5*52)</f>
        <v>1.3262599469496021E-3</v>
      </c>
      <c r="K32" s="10">
        <f>'Flujo multimodal marítimo NUTs'!K32/(14.5*52)</f>
        <v>3.2264751163955405</v>
      </c>
      <c r="L32" s="10">
        <f>'Flujo multimodal marítimo NUTs'!L32/(14.5*52)</f>
        <v>30.391938962893889</v>
      </c>
      <c r="M32" s="10">
        <f>'Flujo multimodal marítimo NUTs'!M32/(14.5*52)</f>
        <v>30.613650275453967</v>
      </c>
      <c r="N32" s="10">
        <f>'Flujo multimodal marítimo NUTs'!N32/(14.5*52)</f>
        <v>26.593246276270147</v>
      </c>
      <c r="O32" s="10">
        <f>'Flujo multimodal marítimo NUTs'!O32/(14.5*52)</f>
        <v>6.8033054478677881</v>
      </c>
      <c r="P32" s="10">
        <f>'Flujo multimodal marítimo NUTs'!P32/(14.5*52)</f>
        <v>34.157416853703303</v>
      </c>
      <c r="Q32" s="10">
        <f>'Flujo multimodal marítimo NUTs'!Q32/(14.5*52)</f>
        <v>65.721587431136456</v>
      </c>
      <c r="R32" s="10">
        <f>'Flujo multimodal marítimo NUTs'!R32/(14.5*52)</f>
        <v>52.051112017955568</v>
      </c>
      <c r="S32" s="10">
        <f>'Flujo multimodal marítimo NUTs'!S32/(14.5*52)</f>
        <v>87.938481942460726</v>
      </c>
      <c r="T32" s="10">
        <f>'Flujo multimodal marítimo NUTs'!T32/(14.5*52)</f>
        <v>33.915221383391106</v>
      </c>
      <c r="U32" s="10">
        <f>'Flujo multimodal marítimo NUTs'!U32/(14.5*52)</f>
        <v>4.1422158743113693</v>
      </c>
      <c r="V32" s="10">
        <f>'Flujo multimodal marítimo NUTs'!V32/(14.5*52)</f>
        <v>79.966843501326252</v>
      </c>
      <c r="W32" s="10">
        <f>'Flujo multimodal marítimo NUTs'!W32/(14.5*52)</f>
        <v>51.909304223627849</v>
      </c>
      <c r="X32" s="10">
        <f>'Flujo multimodal marítimo NUTs'!X32/(14.5*52)</f>
        <v>31.27249540910012</v>
      </c>
      <c r="Y32" s="10">
        <f>'Flujo multimodal marítimo NUTs'!Y32/(14.5*52)</f>
        <v>10.952254641909819</v>
      </c>
      <c r="Z32" s="10">
        <f>'Flujo multimodal marítimo NUTs'!Z32/(14.5*52)</f>
        <v>12.493878800244845</v>
      </c>
      <c r="AA32" s="10">
        <f>'Flujo multimodal marítimo NUTs'!AA32/(14.5*52)</f>
        <v>9.3169761273209577</v>
      </c>
      <c r="AB32" s="10">
        <f>'Flujo multimodal marítimo NUTs'!AB32/(14.5*52)</f>
        <v>8.0955927361762896</v>
      </c>
      <c r="AC32" s="10">
        <f>'Flujo multimodal marítimo NUTs'!AC32/(14.5*52)</f>
        <v>81.325341766986327</v>
      </c>
      <c r="AD32" s="10">
        <f>'Flujo multimodal marítimo NUTs'!AD32/(14.5*52)</f>
        <v>45.664201183431956</v>
      </c>
      <c r="AE32" s="10">
        <f>'Flujo multimodal marítimo NUTs'!AE32/(14.5*52)</f>
        <v>12.719638849214446</v>
      </c>
      <c r="AF32" s="10">
        <f>'Flujo multimodal marítimo NUTs'!AF32/(14.5*52)</f>
        <v>0</v>
      </c>
      <c r="AG32" s="10">
        <f>'Flujo multimodal marítimo NUTs'!AG32/(14.5*52)</f>
        <v>3.0831462966741481</v>
      </c>
      <c r="AH32" s="10">
        <f>'Flujo multimodal marítimo NUTs'!AH32/(14.5*52)</f>
        <v>87.535911038563512</v>
      </c>
      <c r="AI32" s="10">
        <f>'Flujo multimodal marítimo NUTs'!AI32/(14.5*52)</f>
        <v>396.03795143848231</v>
      </c>
      <c r="AJ32" s="10">
        <f>'Flujo multimodal marítimo NUTs'!AJ32/(14.5*52)</f>
        <v>33.064884717404631</v>
      </c>
      <c r="AK32" s="10">
        <f>'Flujo multimodal marítimo NUTs'!AK32/(14.5*52)</f>
        <v>7.3675780452968729</v>
      </c>
      <c r="AL32" s="10">
        <f>'Flujo multimodal marítimo NUTs'!AL32/(14.5*52)</f>
        <v>15.880840644766433</v>
      </c>
      <c r="AM32" s="10">
        <f>'Flujo multimodal marítimo NUTs'!AM32/(14.5*52)</f>
        <v>2.5760048969598044</v>
      </c>
      <c r="AN32" s="10">
        <f>'Flujo multimodal marítimo NUTs'!AN32/(14.5*52)</f>
        <v>6.6481330340746849</v>
      </c>
      <c r="AO32" s="10">
        <f>'Flujo multimodal marítimo NUTs'!AO32/(14.5*52)</f>
        <v>15.330340746786369</v>
      </c>
      <c r="AP32" s="10">
        <f>'Flujo multimodal marítimo NUTs'!AP32/(14.5*52)</f>
        <v>31.721485411140574</v>
      </c>
    </row>
    <row r="33" spans="1:42" x14ac:dyDescent="0.25">
      <c r="B33" s="9" t="s">
        <v>8</v>
      </c>
      <c r="C33" s="10">
        <f>'Flujo multimodal marítimo NUTs'!C33/(14.5*52)</f>
        <v>122.79462646107206</v>
      </c>
      <c r="D33" s="10">
        <f>'Flujo multimodal marítimo NUTs'!D33/(14.5*52)</f>
        <v>28.284016381496446</v>
      </c>
      <c r="E33" s="10">
        <f>'Flujo multimodal marítimo NUTs'!E33/(14.5*52)</f>
        <v>22.003701868423374</v>
      </c>
      <c r="F33" s="10">
        <f>'Flujo multimodal marítimo NUTs'!F33/(14.5*52)</f>
        <v>41.441841315183446</v>
      </c>
      <c r="G33" s="10">
        <f>'Flujo multimodal marítimo NUTs'!G33/(14.5*52)</f>
        <v>86.185304748302144</v>
      </c>
      <c r="H33" s="10">
        <f>'Flujo multimodal marítimo NUTs'!H33/(14.5*52)</f>
        <v>17.654990235228944</v>
      </c>
      <c r="I33" s="10">
        <f>'Flujo multimodal marítimo NUTs'!I33/(14.5*52)</f>
        <v>6.7133456728947385</v>
      </c>
      <c r="J33" s="10">
        <f>'Flujo multimodal marítimo NUTs'!J33/(14.5*52)</f>
        <v>46.033069052962894</v>
      </c>
      <c r="K33" s="10">
        <f>'Flujo multimodal marítimo NUTs'!K33/(14.5*52)</f>
        <v>0.93439186807887009</v>
      </c>
      <c r="L33" s="10">
        <f>'Flujo multimodal marítimo NUTs'!L33/(14.5*52)</f>
        <v>28.099855714577217</v>
      </c>
      <c r="M33" s="10">
        <f>'Flujo multimodal marítimo NUTs'!M33/(14.5*52)</f>
        <v>28.321567027137295</v>
      </c>
      <c r="N33" s="10">
        <f>'Flujo multimodal marítimo NUTs'!N33/(14.5*52)</f>
        <v>24.301163027953478</v>
      </c>
      <c r="O33" s="10">
        <f>'Flujo multimodal marítimo NUTs'!O33/(14.5*52)</f>
        <v>4.5112221995511179</v>
      </c>
      <c r="P33" s="10">
        <f>'Flujo multimodal marítimo NUTs'!P33/(14.5*52)</f>
        <v>31.865333605386631</v>
      </c>
      <c r="Q33" s="10">
        <f>'Flujo multimodal marítimo NUTs'!Q33/(14.5*52)</f>
        <v>63.429504182819784</v>
      </c>
      <c r="R33" s="10">
        <f>'Flujo multimodal marítimo NUTs'!R33/(14.5*52)</f>
        <v>49.759028769638888</v>
      </c>
      <c r="S33" s="10">
        <f>'Flujo multimodal marítimo NUTs'!S33/(14.5*52)</f>
        <v>85.646398694144068</v>
      </c>
      <c r="T33" s="10">
        <f>'Flujo multimodal marítimo NUTs'!T33/(14.5*52)</f>
        <v>31.623138135074434</v>
      </c>
      <c r="U33" s="10">
        <f>'Flujo multimodal marítimo NUTs'!U33/(14.5*52)</f>
        <v>1.8501326259946991</v>
      </c>
      <c r="V33" s="10">
        <f>'Flujo multimodal marítimo NUTs'!V33/(14.5*52)</f>
        <v>77.67476025300958</v>
      </c>
      <c r="W33" s="10">
        <f>'Flujo multimodal marítimo NUTs'!W33/(14.5*52)</f>
        <v>49.61722097531117</v>
      </c>
      <c r="X33" s="10">
        <f>'Flujo multimodal marítimo NUTs'!X33/(14.5*52)</f>
        <v>28.980412160783452</v>
      </c>
      <c r="Y33" s="10">
        <f>'Flujo multimodal marítimo NUTs'!Y33/(14.5*52)</f>
        <v>8.6601713935931475</v>
      </c>
      <c r="Z33" s="10">
        <f>'Flujo multimodal marítimo NUTs'!Z33/(14.5*52)</f>
        <v>10.201795551928173</v>
      </c>
      <c r="AA33" s="10">
        <f>'Flujo multimodal marítimo NUTs'!AA33/(14.5*52)</f>
        <v>7.0248928790042884</v>
      </c>
      <c r="AB33" s="10">
        <f>'Flujo multimodal marítimo NUTs'!AB33/(14.5*52)</f>
        <v>5.8035094878596185</v>
      </c>
      <c r="AC33" s="10">
        <f>'Flujo multimodal marítimo NUTs'!AC33/(14.5*52)</f>
        <v>79.033258518669655</v>
      </c>
      <c r="AD33" s="10">
        <f>'Flujo multimodal marítimo NUTs'!AD33/(14.5*52)</f>
        <v>43.372117935115284</v>
      </c>
      <c r="AE33" s="10">
        <f>'Flujo multimodal marítimo NUTs'!AE33/(14.5*52)</f>
        <v>10.427555600897776</v>
      </c>
      <c r="AF33" s="10">
        <f>'Flujo multimodal marítimo NUTs'!AF33/(14.5*52)</f>
        <v>3.6492552540297916</v>
      </c>
      <c r="AG33" s="10">
        <f>'Flujo multimodal marítimo NUTs'!AG33/(14.5*52)</f>
        <v>0</v>
      </c>
      <c r="AH33" s="10">
        <f>'Flujo multimodal marítimo NUTs'!AH33/(14.5*52)</f>
        <v>85.24382779024684</v>
      </c>
      <c r="AI33" s="10">
        <f>'Flujo multimodal marítimo NUTs'!AI33/(14.5*52)</f>
        <v>393.74586819016565</v>
      </c>
      <c r="AJ33" s="10">
        <f>'Flujo multimodal marítimo NUTs'!AJ33/(14.5*52)</f>
        <v>30.772801469087963</v>
      </c>
      <c r="AK33" s="10">
        <f>'Flujo multimodal marítimo NUTs'!AK33/(14.5*52)</f>
        <v>5.0754947969802027</v>
      </c>
      <c r="AL33" s="10">
        <f>'Flujo multimodal marítimo NUTs'!AL33/(14.5*52)</f>
        <v>13.588757396449767</v>
      </c>
      <c r="AM33" s="10">
        <f>'Flujo multimodal marítimo NUTs'!AM33/(14.5*52)</f>
        <v>0.28392164864313402</v>
      </c>
      <c r="AN33" s="10">
        <f>'Flujo multimodal marítimo NUTs'!AN33/(14.5*52)</f>
        <v>4.3560497857580138</v>
      </c>
      <c r="AO33" s="10">
        <f>'Flujo multimodal marítimo NUTs'!AO33/(14.5*52)</f>
        <v>13.038257498469701</v>
      </c>
      <c r="AP33" s="10">
        <f>'Flujo multimodal marítimo NUTs'!AP33/(14.5*52)</f>
        <v>29.429402162823905</v>
      </c>
    </row>
    <row r="34" spans="1:42" x14ac:dyDescent="0.25">
      <c r="B34" s="9" t="s">
        <v>9</v>
      </c>
      <c r="C34" s="10">
        <f>'Flujo multimodal marítimo NUTs'!C34/(14.5*52)</f>
        <v>162.6481257469321</v>
      </c>
      <c r="D34" s="10">
        <f>'Flujo multimodal marítimo NUTs'!D34/(14.5*52)</f>
        <v>68.137515667356467</v>
      </c>
      <c r="E34" s="10">
        <f>'Flujo multimodal marítimo NUTs'!E34/(14.5*52)</f>
        <v>61.857201154283395</v>
      </c>
      <c r="F34" s="10">
        <f>'Flujo multimodal marítimo NUTs'!F34/(14.5*52)</f>
        <v>81.295340601043478</v>
      </c>
      <c r="G34" s="10">
        <f>'Flujo multimodal marítimo NUTs'!G34/(14.5*52)</f>
        <v>126.03880403416217</v>
      </c>
      <c r="H34" s="10">
        <f>'Flujo multimodal marítimo NUTs'!H34/(14.5*52)</f>
        <v>57.508489521088975</v>
      </c>
      <c r="I34" s="10">
        <f>'Flujo multimodal marítimo NUTs'!I34/(14.5*52)</f>
        <v>46.566844958754764</v>
      </c>
      <c r="J34" s="10">
        <f>'Flujo multimodal marítimo NUTs'!J34/(14.5*52)</f>
        <v>85.886568338822926</v>
      </c>
      <c r="K34" s="10">
        <f>'Flujo multimodal marítimo NUTs'!K34/(14.5*52)</f>
        <v>40.787891153938894</v>
      </c>
      <c r="L34" s="10">
        <f>'Flujo multimodal marítimo NUTs'!L34/(14.5*52)</f>
        <v>67.953355000437242</v>
      </c>
      <c r="M34" s="10">
        <f>'Flujo multimodal marítimo NUTs'!M34/(14.5*52)</f>
        <v>68.17506631299733</v>
      </c>
      <c r="N34" s="10">
        <f>'Flujo multimodal marítimo NUTs'!N34/(14.5*52)</f>
        <v>64.154662313813503</v>
      </c>
      <c r="O34" s="10">
        <f>'Flujo multimodal marítimo NUTs'!O34/(14.5*52)</f>
        <v>44.364721485411138</v>
      </c>
      <c r="P34" s="10">
        <f>'Flujo multimodal marítimo NUTs'!P34/(14.5*52)</f>
        <v>71.718832891246663</v>
      </c>
      <c r="Q34" s="10">
        <f>'Flujo multimodal marítimo NUTs'!Q34/(14.5*52)</f>
        <v>103.28300346867981</v>
      </c>
      <c r="R34" s="10">
        <f>'Flujo multimodal marítimo NUTs'!R34/(14.5*52)</f>
        <v>89.612528055498913</v>
      </c>
      <c r="S34" s="10">
        <f>'Flujo multimodal marítimo NUTs'!S34/(14.5*52)</f>
        <v>125.49989798000411</v>
      </c>
      <c r="T34" s="10">
        <f>'Flujo multimodal marítimo NUTs'!T34/(14.5*52)</f>
        <v>71.476637420934452</v>
      </c>
      <c r="U34" s="10">
        <f>'Flujo multimodal marítimo NUTs'!U34/(14.5*52)</f>
        <v>41.703631911854728</v>
      </c>
      <c r="V34" s="10">
        <f>'Flujo multimodal marítimo NUTs'!V34/(14.5*52)</f>
        <v>117.52825953886962</v>
      </c>
      <c r="W34" s="10">
        <f>'Flujo multimodal marítimo NUTs'!W34/(14.5*52)</f>
        <v>89.470720261171209</v>
      </c>
      <c r="X34" s="10">
        <f>'Flujo multimodal marítimo NUTs'!X34/(14.5*52)</f>
        <v>68.833911446643484</v>
      </c>
      <c r="Y34" s="10">
        <f>'Flujo multimodal marítimo NUTs'!Y34/(14.5*52)</f>
        <v>48.513670679453178</v>
      </c>
      <c r="Z34" s="10">
        <f>'Flujo multimodal marítimo NUTs'!Z34/(14.5*52)</f>
        <v>50.055294837788203</v>
      </c>
      <c r="AA34" s="10">
        <f>'Flujo multimodal marítimo NUTs'!AA34/(14.5*52)</f>
        <v>46.878392164864316</v>
      </c>
      <c r="AB34" s="10">
        <f>'Flujo multimodal marítimo NUTs'!AB34/(14.5*52)</f>
        <v>45.657008773719639</v>
      </c>
      <c r="AC34" s="10">
        <f>'Flujo multimodal marítimo NUTs'!AC34/(14.5*52)</f>
        <v>118.88675780452968</v>
      </c>
      <c r="AD34" s="10">
        <f>'Flujo multimodal marítimo NUTs'!AD34/(14.5*52)</f>
        <v>83.225617220975309</v>
      </c>
      <c r="AE34" s="10">
        <f>'Flujo multimodal marítimo NUTs'!AE34/(14.5*52)</f>
        <v>50.281054886757808</v>
      </c>
      <c r="AF34" s="10">
        <f>'Flujo multimodal marítimo NUTs'!AF34/(14.5*52)</f>
        <v>43.502754539889814</v>
      </c>
      <c r="AG34" s="10">
        <f>'Flujo multimodal marítimo NUTs'!AG34/(14.5*52)</f>
        <v>40.644562334217504</v>
      </c>
      <c r="AH34" s="10">
        <f>'Flujo multimodal marítimo NUTs'!AH34/(14.5*52)</f>
        <v>0</v>
      </c>
      <c r="AI34" s="10">
        <f>'Flujo multimodal marítimo NUTs'!AI34/(14.5*52)</f>
        <v>433.59936747602569</v>
      </c>
      <c r="AJ34" s="10">
        <f>'Flujo multimodal marítimo NUTs'!AJ34/(14.5*52)</f>
        <v>70.626300754947991</v>
      </c>
      <c r="AK34" s="10">
        <f>'Flujo multimodal marítimo NUTs'!AK34/(14.5*52)</f>
        <v>44.928994082840227</v>
      </c>
      <c r="AL34" s="10">
        <f>'Flujo multimodal marítimo NUTs'!AL34/(14.5*52)</f>
        <v>53.44225668230979</v>
      </c>
      <c r="AM34" s="10">
        <f>'Flujo multimodal marítimo NUTs'!AM34/(14.5*52)</f>
        <v>40.137420934503162</v>
      </c>
      <c r="AN34" s="10">
        <f>'Flujo multimodal marítimo NUTs'!AN34/(14.5*52)</f>
        <v>44.209549071618035</v>
      </c>
      <c r="AO34" s="10">
        <f>'Flujo multimodal marítimo NUTs'!AO34/(14.5*52)</f>
        <v>52.891756784329722</v>
      </c>
      <c r="AP34" s="10">
        <f>'Flujo multimodal marítimo NUTs'!AP34/(14.5*52)</f>
        <v>69.28290144868393</v>
      </c>
    </row>
    <row r="35" spans="1:42" x14ac:dyDescent="0.25">
      <c r="B35" s="9" t="s">
        <v>33</v>
      </c>
      <c r="C35" s="10">
        <f>'Flujo multimodal marítimo NUTs'!C35/(14.5*52)</f>
        <v>288.00111493281253</v>
      </c>
      <c r="D35" s="10">
        <f>'Flujo multimodal marítimo NUTs'!D35/(14.5*52)</f>
        <v>193.49050485323693</v>
      </c>
      <c r="E35" s="10">
        <f>'Flujo multimodal marítimo NUTs'!E35/(14.5*52)</f>
        <v>187.21019034016385</v>
      </c>
      <c r="F35" s="10">
        <f>'Flujo multimodal marítimo NUTs'!F35/(14.5*52)</f>
        <v>206.64832978692394</v>
      </c>
      <c r="G35" s="10">
        <f>'Flujo multimodal marítimo NUTs'!G35/(14.5*52)</f>
        <v>251.39179322004264</v>
      </c>
      <c r="H35" s="10">
        <f>'Flujo multimodal marítimo NUTs'!H35/(14.5*52)</f>
        <v>182.86147870696939</v>
      </c>
      <c r="I35" s="10">
        <f>'Flujo multimodal marítimo NUTs'!I35/(14.5*52)</f>
        <v>171.91983414463522</v>
      </c>
      <c r="J35" s="10">
        <f>'Flujo multimodal marítimo NUTs'!J35/(14.5*52)</f>
        <v>211.23955752470337</v>
      </c>
      <c r="K35" s="10">
        <f>'Flujo multimodal marítimo NUTs'!K35/(14.5*52)</f>
        <v>166.14088033981935</v>
      </c>
      <c r="L35" s="10">
        <f>'Flujo multimodal marítimo NUTs'!L35/(14.5*52)</f>
        <v>193.30634418631769</v>
      </c>
      <c r="M35" s="10">
        <f>'Flujo multimodal marítimo NUTs'!M35/(14.5*52)</f>
        <v>193.52805549887779</v>
      </c>
      <c r="N35" s="10">
        <f>'Flujo multimodal marítimo NUTs'!N35/(14.5*52)</f>
        <v>189.50765149969396</v>
      </c>
      <c r="O35" s="10">
        <f>'Flujo multimodal marítimo NUTs'!O35/(14.5*52)</f>
        <v>169.7177106712916</v>
      </c>
      <c r="P35" s="10">
        <f>'Flujo multimodal marítimo NUTs'!P35/(14.5*52)</f>
        <v>197.07182207712711</v>
      </c>
      <c r="Q35" s="10">
        <f>'Flujo multimodal marítimo NUTs'!Q35/(14.5*52)</f>
        <v>228.63599265456025</v>
      </c>
      <c r="R35" s="10">
        <f>'Flujo multimodal marítimo NUTs'!R35/(14.5*52)</f>
        <v>214.96551724137936</v>
      </c>
      <c r="S35" s="10">
        <f>'Flujo multimodal marítimo NUTs'!S35/(14.5*52)</f>
        <v>250.85288716588454</v>
      </c>
      <c r="T35" s="10">
        <f>'Flujo multimodal marítimo NUTs'!T35/(14.5*52)</f>
        <v>196.82962660681491</v>
      </c>
      <c r="U35" s="10">
        <f>'Flujo multimodal marítimo NUTs'!U35/(14.5*52)</f>
        <v>167.05662109773516</v>
      </c>
      <c r="V35" s="10">
        <f>'Flujo multimodal marítimo NUTs'!V35/(14.5*52)</f>
        <v>242.88124872475004</v>
      </c>
      <c r="W35" s="10">
        <f>'Flujo multimodal marítimo NUTs'!W35/(14.5*52)</f>
        <v>214.82370944705164</v>
      </c>
      <c r="X35" s="10">
        <f>'Flujo multimodal marítimo NUTs'!X35/(14.5*52)</f>
        <v>194.18690063252393</v>
      </c>
      <c r="Y35" s="10">
        <f>'Flujo multimodal marítimo NUTs'!Y35/(14.5*52)</f>
        <v>173.86665986533359</v>
      </c>
      <c r="Z35" s="10">
        <f>'Flujo multimodal marítimo NUTs'!Z35/(14.5*52)</f>
        <v>175.40828402366864</v>
      </c>
      <c r="AA35" s="10">
        <f>'Flujo multimodal marítimo NUTs'!AA35/(14.5*52)</f>
        <v>172.23138135074475</v>
      </c>
      <c r="AB35" s="10">
        <f>'Flujo multimodal marítimo NUTs'!AB35/(14.5*52)</f>
        <v>171.0099979596001</v>
      </c>
      <c r="AC35" s="10">
        <f>'Flujo multimodal marítimo NUTs'!AC35/(14.5*52)</f>
        <v>244.23974699041014</v>
      </c>
      <c r="AD35" s="10">
        <f>'Flujo multimodal marítimo NUTs'!AD35/(14.5*52)</f>
        <v>208.57860640685576</v>
      </c>
      <c r="AE35" s="10">
        <f>'Flujo multimodal marítimo NUTs'!AE35/(14.5*52)</f>
        <v>175.63404407263823</v>
      </c>
      <c r="AF35" s="10">
        <f>'Flujo multimodal marítimo NUTs'!AF35/(14.5*52)</f>
        <v>168.85574372577025</v>
      </c>
      <c r="AG35" s="10">
        <f>'Flujo multimodal marítimo NUTs'!AG35/(14.5*52)</f>
        <v>165.99755152009794</v>
      </c>
      <c r="AH35" s="10">
        <f>'Flujo multimodal marítimo NUTs'!AH35/(14.5*52)</f>
        <v>250.45031626198733</v>
      </c>
      <c r="AI35" s="10">
        <f>'Flujo multimodal marítimo NUTs'!AI35/(14.5*52)</f>
        <v>0</v>
      </c>
      <c r="AJ35" s="10">
        <f>'Flujo multimodal marítimo NUTs'!AJ35/(14.5*52)</f>
        <v>195.97928994082841</v>
      </c>
      <c r="AK35" s="10">
        <f>'Flujo multimodal marítimo NUTs'!AK35/(14.5*52)</f>
        <v>170.28198326872067</v>
      </c>
      <c r="AL35" s="10">
        <f>'Flujo multimodal marítimo NUTs'!AL35/(14.5*52)</f>
        <v>178.79524586819022</v>
      </c>
      <c r="AM35" s="10">
        <f>'Flujo multimodal marítimo NUTs'!AM35/(14.5*52)</f>
        <v>165.49041012038359</v>
      </c>
      <c r="AN35" s="10">
        <f>'Flujo multimodal marítimo NUTs'!AN35/(14.5*52)</f>
        <v>169.56253825749849</v>
      </c>
      <c r="AO35" s="10">
        <f>'Flujo multimodal marítimo NUTs'!AO35/(14.5*52)</f>
        <v>178.24474597021018</v>
      </c>
      <c r="AP35" s="10">
        <f>'Flujo multimodal marítimo NUTs'!AP35/(14.5*52)</f>
        <v>194.63589063456436</v>
      </c>
    </row>
    <row r="36" spans="1:42" x14ac:dyDescent="0.25">
      <c r="B36" s="9" t="s">
        <v>36</v>
      </c>
      <c r="C36" s="10">
        <f>'Flujo multimodal marítimo NUTs'!C36/(14.5*52)</f>
        <v>16.212704404348926</v>
      </c>
      <c r="D36" s="10">
        <f>'Flujo multimodal marítimo NUTs'!D36/(14.5*52)</f>
        <v>41.065489550237523</v>
      </c>
      <c r="E36" s="10">
        <f>'Flujo multimodal marítimo NUTs'!E36/(14.5*52)</f>
        <v>34.785175037164443</v>
      </c>
      <c r="F36" s="10">
        <f>'Flujo multimodal marítimo NUTs'!F36/(14.5*52)</f>
        <v>54.223314483924526</v>
      </c>
      <c r="G36" s="10">
        <f>'Flujo multimodal marítimo NUTs'!G36/(14.5*52)</f>
        <v>98.966777917043217</v>
      </c>
      <c r="H36" s="10">
        <f>'Flujo multimodal marítimo NUTs'!H36/(14.5*52)</f>
        <v>30.436463403970013</v>
      </c>
      <c r="I36" s="10">
        <f>'Flujo multimodal marítimo NUTs'!I36/(14.5*52)</f>
        <v>19.494818841635812</v>
      </c>
      <c r="J36" s="10">
        <f>'Flujo multimodal marítimo NUTs'!J36/(14.5*52)</f>
        <v>58.814542221703967</v>
      </c>
      <c r="K36" s="10">
        <f>'Flujo multimodal marítimo NUTs'!K36/(14.5*52)</f>
        <v>13.715865036819942</v>
      </c>
      <c r="L36" s="10">
        <f>'Flujo multimodal marítimo NUTs'!L36/(14.5*52)</f>
        <v>40.88132888331829</v>
      </c>
      <c r="M36" s="10">
        <f>'Flujo multimodal marítimo NUTs'!M36/(14.5*52)</f>
        <v>41.103040195878371</v>
      </c>
      <c r="N36" s="10">
        <f>'Flujo multimodal marítimo NUTs'!N36/(14.5*52)</f>
        <v>37.082636196694551</v>
      </c>
      <c r="O36" s="10">
        <f>'Flujo multimodal marítimo NUTs'!O36/(14.5*52)</f>
        <v>17.29269536829219</v>
      </c>
      <c r="P36" s="10">
        <f>'Flujo multimodal marítimo NUTs'!P36/(14.5*52)</f>
        <v>44.646806774127704</v>
      </c>
      <c r="Q36" s="10">
        <f>'Flujo multimodal marítimo NUTs'!Q36/(14.5*52)</f>
        <v>76.210977351560871</v>
      </c>
      <c r="R36" s="10">
        <f>'Flujo multimodal marítimo NUTs'!R36/(14.5*52)</f>
        <v>62.540501938379968</v>
      </c>
      <c r="S36" s="10">
        <f>'Flujo multimodal marítimo NUTs'!S36/(14.5*52)</f>
        <v>98.427871862885127</v>
      </c>
      <c r="T36" s="10">
        <f>'Flujo multimodal marítimo NUTs'!T36/(14.5*52)</f>
        <v>44.404611303815507</v>
      </c>
      <c r="U36" s="10">
        <f>'Flujo multimodal marítimo NUTs'!U36/(14.5*52)</f>
        <v>14.631605794735771</v>
      </c>
      <c r="V36" s="10">
        <f>'Flujo multimodal marítimo NUTs'!V36/(14.5*52)</f>
        <v>90.456233421750639</v>
      </c>
      <c r="W36" s="10">
        <f>'Flujo multimodal marítimo NUTs'!W36/(14.5*52)</f>
        <v>62.398694144052243</v>
      </c>
      <c r="X36" s="10">
        <f>'Flujo multimodal marítimo NUTs'!X36/(14.5*52)</f>
        <v>41.761885329524524</v>
      </c>
      <c r="Y36" s="10">
        <f>'Flujo multimodal marítimo NUTs'!Y36/(14.5*52)</f>
        <v>21.441644562334218</v>
      </c>
      <c r="Z36" s="10">
        <f>'Flujo multimodal marítimo NUTs'!Z36/(14.5*52)</f>
        <v>22.983268720669244</v>
      </c>
      <c r="AA36" s="10">
        <f>'Flujo multimodal marítimo NUTs'!AA36/(14.5*52)</f>
        <v>19.80636604774536</v>
      </c>
      <c r="AB36" s="10">
        <f>'Flujo multimodal marítimo NUTs'!AB36/(14.5*52)</f>
        <v>18.584982656600694</v>
      </c>
      <c r="AC36" s="10">
        <f>'Flujo multimodal marítimo NUTs'!AC36/(14.5*52)</f>
        <v>91.814731687410728</v>
      </c>
      <c r="AD36" s="10">
        <f>'Flujo multimodal marítimo NUTs'!AD36/(14.5*52)</f>
        <v>56.15359110385635</v>
      </c>
      <c r="AE36" s="10">
        <f>'Flujo multimodal marítimo NUTs'!AE36/(14.5*52)</f>
        <v>23.209028769638849</v>
      </c>
      <c r="AF36" s="10">
        <f>'Flujo multimodal marítimo NUTs'!AF36/(14.5*52)</f>
        <v>16.430728422770862</v>
      </c>
      <c r="AG36" s="10">
        <f>'Flujo multimodal marítimo NUTs'!AG36/(14.5*52)</f>
        <v>13.57253621709855</v>
      </c>
      <c r="AH36" s="10">
        <f>'Flujo multimodal marítimo NUTs'!AH36/(14.5*52)</f>
        <v>98.025300958987927</v>
      </c>
      <c r="AI36" s="10">
        <f>'Flujo multimodal marítimo NUTs'!AI36/(14.5*52)</f>
        <v>406.52734135890671</v>
      </c>
      <c r="AJ36" s="10">
        <f>'Flujo multimodal marítimo NUTs'!AJ36/(14.5*52)</f>
        <v>0</v>
      </c>
      <c r="AK36" s="10">
        <f>'Flujo multimodal marítimo NUTs'!AK36/(14.5*52)</f>
        <v>17.856967965721275</v>
      </c>
      <c r="AL36" s="10">
        <f>'Flujo multimodal marítimo NUTs'!AL36/(14.5*52)</f>
        <v>26.370230565190838</v>
      </c>
      <c r="AM36" s="10">
        <f>'Flujo multimodal marítimo NUTs'!AM36/(14.5*52)</f>
        <v>13.065394817384206</v>
      </c>
      <c r="AN36" s="10">
        <f>'Flujo multimodal marítimo NUTs'!AN36/(14.5*52)</f>
        <v>17.137522954499087</v>
      </c>
      <c r="AO36" s="10">
        <f>'Flujo multimodal marítimo NUTs'!AO36/(14.5*52)</f>
        <v>25.819730667210774</v>
      </c>
      <c r="AP36" s="10">
        <f>'Flujo multimodal marítimo NUTs'!AP36/(14.5*52)</f>
        <v>42.210875331564978</v>
      </c>
    </row>
    <row r="37" spans="1:42" x14ac:dyDescent="0.25">
      <c r="B37" s="9" t="s">
        <v>5</v>
      </c>
      <c r="C37" s="10">
        <f>'Flujo multimodal marítimo NUTs'!C37/(14.5*52)</f>
        <v>125.44867665491005</v>
      </c>
      <c r="D37" s="10">
        <f>'Flujo multimodal marítimo NUTs'!D37/(14.5*52)</f>
        <v>30.938066575334439</v>
      </c>
      <c r="E37" s="10">
        <f>'Flujo multimodal marítimo NUTs'!E37/(14.5*52)</f>
        <v>24.657752062261366</v>
      </c>
      <c r="F37" s="10">
        <f>'Flujo multimodal marítimo NUTs'!F37/(14.5*52)</f>
        <v>44.095891509021435</v>
      </c>
      <c r="G37" s="10">
        <f>'Flujo multimodal marítimo NUTs'!G37/(14.5*52)</f>
        <v>88.839354942140133</v>
      </c>
      <c r="H37" s="10">
        <f>'Flujo multimodal marítimo NUTs'!H37/(14.5*52)</f>
        <v>20.309040429066936</v>
      </c>
      <c r="I37" s="10">
        <f>'Flujo multimodal marítimo NUTs'!I37/(14.5*52)</f>
        <v>9.3673958667327319</v>
      </c>
      <c r="J37" s="10">
        <f>'Flujo multimodal marítimo NUTs'!J37/(14.5*52)</f>
        <v>48.687119246800883</v>
      </c>
      <c r="K37" s="10">
        <f>'Flujo multimodal marítimo NUTs'!K37/(14.5*52)</f>
        <v>3.588442061916862</v>
      </c>
      <c r="L37" s="10">
        <f>'Flujo multimodal marítimo NUTs'!L37/(14.5*52)</f>
        <v>30.753905908415213</v>
      </c>
      <c r="M37" s="10">
        <f>'Flujo multimodal marítimo NUTs'!M37/(14.5*52)</f>
        <v>30.975617220975291</v>
      </c>
      <c r="N37" s="10">
        <f>'Flujo multimodal marítimo NUTs'!N37/(14.5*52)</f>
        <v>26.955213221791471</v>
      </c>
      <c r="O37" s="10">
        <f>'Flujo multimodal marítimo NUTs'!O37/(14.5*52)</f>
        <v>7.1652723933891096</v>
      </c>
      <c r="P37" s="10">
        <f>'Flujo multimodal marítimo NUTs'!P37/(14.5*52)</f>
        <v>34.519383799224627</v>
      </c>
      <c r="Q37" s="10">
        <f>'Flujo multimodal marítimo NUTs'!Q37/(14.5*52)</f>
        <v>66.083554376657773</v>
      </c>
      <c r="R37" s="10">
        <f>'Flujo multimodal marítimo NUTs'!R37/(14.5*52)</f>
        <v>52.413078963476877</v>
      </c>
      <c r="S37" s="10">
        <f>'Flujo multimodal marítimo NUTs'!S37/(14.5*52)</f>
        <v>88.300448887982057</v>
      </c>
      <c r="T37" s="10">
        <f>'Flujo multimodal marítimo NUTs'!T37/(14.5*52)</f>
        <v>34.27718832891243</v>
      </c>
      <c r="U37" s="10">
        <f>'Flujo multimodal marítimo NUTs'!U37/(14.5*52)</f>
        <v>4.5041828198326916</v>
      </c>
      <c r="V37" s="10">
        <f>'Flujo multimodal marítimo NUTs'!V37/(14.5*52)</f>
        <v>80.328810446847569</v>
      </c>
      <c r="W37" s="10">
        <f>'Flujo multimodal marítimo NUTs'!W37/(14.5*52)</f>
        <v>52.271271169149159</v>
      </c>
      <c r="X37" s="10">
        <f>'Flujo multimodal marítimo NUTs'!X37/(14.5*52)</f>
        <v>31.634462354621444</v>
      </c>
      <c r="Y37" s="10">
        <f>'Flujo multimodal marítimo NUTs'!Y37/(14.5*52)</f>
        <v>11.31422158743114</v>
      </c>
      <c r="Z37" s="10">
        <f>'Flujo multimodal marítimo NUTs'!Z37/(14.5*52)</f>
        <v>12.855845745766167</v>
      </c>
      <c r="AA37" s="10">
        <f>'Flujo multimodal marítimo NUTs'!AA37/(14.5*52)</f>
        <v>9.6789430728422818</v>
      </c>
      <c r="AB37" s="10">
        <f>'Flujo multimodal marítimo NUTs'!AB37/(14.5*52)</f>
        <v>8.4575596816976102</v>
      </c>
      <c r="AC37" s="10">
        <f>'Flujo multimodal marítimo NUTs'!AC37/(14.5*52)</f>
        <v>81.687308712507644</v>
      </c>
      <c r="AD37" s="10">
        <f>'Flujo multimodal marítimo NUTs'!AD37/(14.5*52)</f>
        <v>46.026168128953273</v>
      </c>
      <c r="AE37" s="10">
        <f>'Flujo multimodal marítimo NUTs'!AE37/(14.5*52)</f>
        <v>13.081605794735768</v>
      </c>
      <c r="AF37" s="10">
        <f>'Flujo multimodal marítimo NUTs'!AF37/(14.5*52)</f>
        <v>6.3033054478677828</v>
      </c>
      <c r="AG37" s="10">
        <f>'Flujo multimodal marítimo NUTs'!AG37/(14.5*52)</f>
        <v>3.4451132421954691</v>
      </c>
      <c r="AH37" s="10">
        <f>'Flujo multimodal marítimo NUTs'!AH37/(14.5*52)</f>
        <v>87.897877984084843</v>
      </c>
      <c r="AI37" s="10">
        <f>'Flujo multimodal marítimo NUTs'!AI37/(14.5*52)</f>
        <v>396.39991838400363</v>
      </c>
      <c r="AJ37" s="10">
        <f>'Flujo multimodal marítimo NUTs'!AJ37/(14.5*52)</f>
        <v>33.426851662925955</v>
      </c>
      <c r="AK37" s="10">
        <f>'Flujo multimodal marítimo NUTs'!AK37/(14.5*52)</f>
        <v>0</v>
      </c>
      <c r="AL37" s="10">
        <f>'Flujo multimodal marítimo NUTs'!AL37/(14.5*52)</f>
        <v>16.242807590287757</v>
      </c>
      <c r="AM37" s="10">
        <f>'Flujo multimodal marítimo NUTs'!AM37/(14.5*52)</f>
        <v>2.9379718424811259</v>
      </c>
      <c r="AN37" s="10">
        <f>'Flujo multimodal marítimo NUTs'!AN37/(14.5*52)</f>
        <v>7.0100999795960055</v>
      </c>
      <c r="AO37" s="10">
        <f>'Flujo multimodal marítimo NUTs'!AO37/(14.5*52)</f>
        <v>15.692307692307692</v>
      </c>
      <c r="AP37" s="10">
        <f>'Flujo multimodal marítimo NUTs'!AP37/(14.5*52)</f>
        <v>32.083452356661894</v>
      </c>
    </row>
    <row r="38" spans="1:42" x14ac:dyDescent="0.25">
      <c r="B38" s="9" t="s">
        <v>28</v>
      </c>
      <c r="C38" s="10">
        <f>'Flujo multimodal marítimo NUTs'!C38/(14.5*52)</f>
        <v>130.07589558982127</v>
      </c>
      <c r="D38" s="10">
        <f>'Flujo multimodal marítimo NUTs'!D38/(14.5*52)</f>
        <v>35.56528551024568</v>
      </c>
      <c r="E38" s="10">
        <f>'Flujo multimodal marítimo NUTs'!E38/(14.5*52)</f>
        <v>29.284970997172611</v>
      </c>
      <c r="F38" s="10">
        <f>'Flujo multimodal marítimo NUTs'!F38/(14.5*52)</f>
        <v>48.723110443932683</v>
      </c>
      <c r="G38" s="10">
        <f>'Flujo multimodal marítimo NUTs'!G38/(14.5*52)</f>
        <v>93.466573877051388</v>
      </c>
      <c r="H38" s="10">
        <f>'Flujo multimodal marítimo NUTs'!H38/(14.5*52)</f>
        <v>24.936259363978177</v>
      </c>
      <c r="I38" s="10">
        <f>'Flujo multimodal marítimo NUTs'!I38/(14.5*52)</f>
        <v>13.994614801643973</v>
      </c>
      <c r="J38" s="10">
        <f>'Flujo multimodal marítimo NUTs'!J38/(14.5*52)</f>
        <v>53.314338181712131</v>
      </c>
      <c r="K38" s="10">
        <f>'Flujo multimodal marítimo NUTs'!K38/(14.5*52)</f>
        <v>8.2156609968281042</v>
      </c>
      <c r="L38" s="10">
        <f>'Flujo multimodal marítimo NUTs'!L38/(14.5*52)</f>
        <v>35.381124843326454</v>
      </c>
      <c r="M38" s="10">
        <f>'Flujo multimodal marítimo NUTs'!M38/(14.5*52)</f>
        <v>35.602836155886536</v>
      </c>
      <c r="N38" s="10">
        <f>'Flujo multimodal marítimo NUTs'!N38/(14.5*52)</f>
        <v>31.582432156702712</v>
      </c>
      <c r="O38" s="10">
        <f>'Flujo multimodal marítimo NUTs'!O38/(14.5*52)</f>
        <v>11.792491328300351</v>
      </c>
      <c r="P38" s="10">
        <f>'Flujo multimodal marítimo NUTs'!P38/(14.5*52)</f>
        <v>39.146602734135868</v>
      </c>
      <c r="Q38" s="10">
        <f>'Flujo multimodal marítimo NUTs'!Q38/(14.5*52)</f>
        <v>70.710773311569014</v>
      </c>
      <c r="R38" s="10">
        <f>'Flujo multimodal marítimo NUTs'!R38/(14.5*52)</f>
        <v>57.040297898388125</v>
      </c>
      <c r="S38" s="10">
        <f>'Flujo multimodal marítimo NUTs'!S38/(14.5*52)</f>
        <v>92.927667822893298</v>
      </c>
      <c r="T38" s="10">
        <f>'Flujo multimodal marítimo NUTs'!T38/(14.5*52)</f>
        <v>38.904407263823671</v>
      </c>
      <c r="U38" s="10">
        <f>'Flujo multimodal marítimo NUTs'!U38/(14.5*52)</f>
        <v>9.1314017547439335</v>
      </c>
      <c r="V38" s="10">
        <f>'Flujo multimodal marítimo NUTs'!V38/(14.5*52)</f>
        <v>84.95602938175881</v>
      </c>
      <c r="W38" s="10">
        <f>'Flujo multimodal marítimo NUTs'!W38/(14.5*52)</f>
        <v>56.898490104060407</v>
      </c>
      <c r="X38" s="10">
        <f>'Flujo multimodal marítimo NUTs'!X38/(14.5*52)</f>
        <v>36.261681289532682</v>
      </c>
      <c r="Y38" s="10">
        <f>'Flujo multimodal marítimo NUTs'!Y38/(14.5*52)</f>
        <v>15.941440522342383</v>
      </c>
      <c r="Z38" s="10">
        <f>'Flujo multimodal marítimo NUTs'!Z38/(14.5*52)</f>
        <v>17.483064680677408</v>
      </c>
      <c r="AA38" s="10">
        <f>'Flujo multimodal marítimo NUTs'!AA38/(14.5*52)</f>
        <v>14.306162007753523</v>
      </c>
      <c r="AB38" s="10">
        <f>'Flujo multimodal marítimo NUTs'!AB38/(14.5*52)</f>
        <v>13.084778616608851</v>
      </c>
      <c r="AC38" s="10">
        <f>'Flujo multimodal marítimo NUTs'!AC38/(14.5*52)</f>
        <v>86.314527647418885</v>
      </c>
      <c r="AD38" s="10">
        <f>'Flujo multimodal marítimo NUTs'!AD38/(14.5*52)</f>
        <v>50.653387063864514</v>
      </c>
      <c r="AE38" s="10">
        <f>'Flujo multimodal marítimo NUTs'!AE38/(14.5*52)</f>
        <v>17.708824729647013</v>
      </c>
      <c r="AF38" s="10">
        <f>'Flujo multimodal marítimo NUTs'!AF38/(14.5*52)</f>
        <v>10.930524382779028</v>
      </c>
      <c r="AG38" s="10">
        <f>'Flujo multimodal marítimo NUTs'!AG38/(14.5*52)</f>
        <v>8.0723321771067127</v>
      </c>
      <c r="AH38" s="10">
        <f>'Flujo multimodal marítimo NUTs'!AH38/(14.5*52)</f>
        <v>92.525096918996084</v>
      </c>
      <c r="AI38" s="10">
        <f>'Flujo multimodal marítimo NUTs'!AI38/(14.5*52)</f>
        <v>401.02713731891492</v>
      </c>
      <c r="AJ38" s="10">
        <f>'Flujo multimodal marítimo NUTs'!AJ38/(14.5*52)</f>
        <v>38.054070597837203</v>
      </c>
      <c r="AK38" s="10">
        <f>'Flujo multimodal marítimo NUTs'!AK38/(14.5*52)</f>
        <v>12.356763925729439</v>
      </c>
      <c r="AL38" s="10">
        <f>'Flujo multimodal marítimo NUTs'!AL38/(14.5*52)</f>
        <v>0</v>
      </c>
      <c r="AM38" s="10">
        <f>'Flujo multimodal marítimo NUTs'!AM38/(14.5*52)</f>
        <v>7.5651907773923686</v>
      </c>
      <c r="AN38" s="10">
        <f>'Flujo multimodal marítimo NUTs'!AN38/(14.5*52)</f>
        <v>11.637318914507247</v>
      </c>
      <c r="AO38" s="10">
        <f>'Flujo multimodal marítimo NUTs'!AO38/(14.5*52)</f>
        <v>20.319526627218934</v>
      </c>
      <c r="AP38" s="10">
        <f>'Flujo multimodal marítimo NUTs'!AP38/(14.5*52)</f>
        <v>36.710671291573142</v>
      </c>
    </row>
    <row r="39" spans="1:42" x14ac:dyDescent="0.25">
      <c r="B39" s="9" t="s">
        <v>29</v>
      </c>
      <c r="C39" s="10">
        <f>'Flujo multimodal marítimo NUTs'!C39/(14.5*52)</f>
        <v>122.68179234558542</v>
      </c>
      <c r="D39" s="10">
        <f>'Flujo multimodal marítimo NUTs'!D39/(14.5*52)</f>
        <v>28.171182266009811</v>
      </c>
      <c r="E39" s="10">
        <f>'Flujo multimodal marítimo NUTs'!E39/(14.5*52)</f>
        <v>21.890867752936739</v>
      </c>
      <c r="F39" s="10">
        <f>'Flujo multimodal marítimo NUTs'!F39/(14.5*52)</f>
        <v>41.329007199696818</v>
      </c>
      <c r="G39" s="10">
        <f>'Flujo multimodal marítimo NUTs'!G39/(14.5*52)</f>
        <v>86.072470632815509</v>
      </c>
      <c r="H39" s="10">
        <f>'Flujo multimodal marítimo NUTs'!H39/(14.5*52)</f>
        <v>17.542156119742305</v>
      </c>
      <c r="I39" s="10">
        <f>'Flujo multimodal marítimo NUTs'!I39/(14.5*52)</f>
        <v>6.6005115574081037</v>
      </c>
      <c r="J39" s="10">
        <f>'Flujo multimodal marítimo NUTs'!J39/(14.5*52)</f>
        <v>45.920234937476259</v>
      </c>
      <c r="K39" s="10">
        <f>'Flujo multimodal marítimo NUTs'!K39/(14.5*52)</f>
        <v>0.82155775259223485</v>
      </c>
      <c r="L39" s="10">
        <f>'Flujo multimodal marítimo NUTs'!L39/(14.5*52)</f>
        <v>27.987021599090586</v>
      </c>
      <c r="M39" s="10">
        <f>'Flujo multimodal marítimo NUTs'!M39/(14.5*52)</f>
        <v>28.20873291165066</v>
      </c>
      <c r="N39" s="10">
        <f>'Flujo multimodal marítimo NUTs'!N39/(14.5*52)</f>
        <v>24.188328912466844</v>
      </c>
      <c r="O39" s="10">
        <f>'Flujo multimodal marítimo NUTs'!O39/(14.5*52)</f>
        <v>4.3983880840644822</v>
      </c>
      <c r="P39" s="10">
        <f>'Flujo multimodal marítimo NUTs'!P39/(14.5*52)</f>
        <v>31.7524994899</v>
      </c>
      <c r="Q39" s="10">
        <f>'Flujo multimodal marítimo NUTs'!Q39/(14.5*52)</f>
        <v>63.316670067333156</v>
      </c>
      <c r="R39" s="10">
        <f>'Flujo multimodal marítimo NUTs'!R39/(14.5*52)</f>
        <v>49.646194654152261</v>
      </c>
      <c r="S39" s="10">
        <f>'Flujo multimodal marítimo NUTs'!S39/(14.5*52)</f>
        <v>85.533564578657433</v>
      </c>
      <c r="T39" s="10">
        <f>'Flujo multimodal marítimo NUTs'!T39/(14.5*52)</f>
        <v>31.510304019587799</v>
      </c>
      <c r="U39" s="10">
        <f>'Flujo multimodal marítimo NUTs'!U39/(14.5*52)</f>
        <v>1.7372985105080638</v>
      </c>
      <c r="V39" s="10">
        <f>'Flujo multimodal marítimo NUTs'!V39/(14.5*52)</f>
        <v>77.561926137522946</v>
      </c>
      <c r="W39" s="10">
        <f>'Flujo multimodal marítimo NUTs'!W39/(14.5*52)</f>
        <v>49.504386859824542</v>
      </c>
      <c r="X39" s="10">
        <f>'Flujo multimodal marítimo NUTs'!X39/(14.5*52)</f>
        <v>28.867578045296817</v>
      </c>
      <c r="Y39" s="10">
        <f>'Flujo multimodal marítimo NUTs'!Y39/(14.5*52)</f>
        <v>8.5473372781065127</v>
      </c>
      <c r="Z39" s="10">
        <f>'Flujo multimodal marítimo NUTs'!Z39/(14.5*52)</f>
        <v>10.088961436441538</v>
      </c>
      <c r="AA39" s="10">
        <f>'Flujo multimodal marítimo NUTs'!AA39/(14.5*52)</f>
        <v>6.9120587635176527</v>
      </c>
      <c r="AB39" s="10">
        <f>'Flujo multimodal marítimo NUTs'!AB39/(14.5*52)</f>
        <v>5.6906753723729837</v>
      </c>
      <c r="AC39" s="10">
        <f>'Flujo multimodal marítimo NUTs'!AC39/(14.5*52)</f>
        <v>78.92042440318302</v>
      </c>
      <c r="AD39" s="10">
        <f>'Flujo multimodal marítimo NUTs'!AD39/(14.5*52)</f>
        <v>43.259283819628649</v>
      </c>
      <c r="AE39" s="10">
        <f>'Flujo multimodal marítimo NUTs'!AE39/(14.5*52)</f>
        <v>10.314721485411141</v>
      </c>
      <c r="AF39" s="10">
        <f>'Flujo multimodal marítimo NUTs'!AF39/(14.5*52)</f>
        <v>3.5364211385431563</v>
      </c>
      <c r="AG39" s="10">
        <f>'Flujo multimodal marítimo NUTs'!AG39/(14.5*52)</f>
        <v>0.67822893287084218</v>
      </c>
      <c r="AH39" s="10">
        <f>'Flujo multimodal marítimo NUTs'!AH39/(14.5*52)</f>
        <v>85.130993674760205</v>
      </c>
      <c r="AI39" s="10">
        <f>'Flujo multimodal marítimo NUTs'!AI39/(14.5*52)</f>
        <v>393.63303407467902</v>
      </c>
      <c r="AJ39" s="10">
        <f>'Flujo multimodal marítimo NUTs'!AJ39/(14.5*52)</f>
        <v>30.659967353601328</v>
      </c>
      <c r="AK39" s="10">
        <f>'Flujo multimodal marítimo NUTs'!AK39/(14.5*52)</f>
        <v>4.9626606814935679</v>
      </c>
      <c r="AL39" s="10">
        <f>'Flujo multimodal marítimo NUTs'!AL39/(14.5*52)</f>
        <v>13.47592328096313</v>
      </c>
      <c r="AM39" s="10">
        <f>'Flujo multimodal marítimo NUTs'!AM39/(14.5*52)</f>
        <v>0</v>
      </c>
      <c r="AN39" s="10">
        <f>'Flujo multimodal marítimo NUTs'!AN39/(14.5*52)</f>
        <v>4.243215670271379</v>
      </c>
      <c r="AO39" s="10">
        <f>'Flujo multimodal marítimo NUTs'!AO39/(14.5*52)</f>
        <v>12.925423382983064</v>
      </c>
      <c r="AP39" s="10">
        <f>'Flujo multimodal marítimo NUTs'!AP39/(14.5*52)</f>
        <v>29.31656804733727</v>
      </c>
    </row>
    <row r="40" spans="1:42" x14ac:dyDescent="0.25">
      <c r="B40" s="9" t="s">
        <v>30</v>
      </c>
      <c r="C40" s="10">
        <f>'Flujo multimodal marítimo NUTs'!C40/(14.5*52)</f>
        <v>126.23739324336138</v>
      </c>
      <c r="D40" s="10">
        <f>'Flujo multimodal marítimo NUTs'!D40/(14.5*52)</f>
        <v>31.726783163785779</v>
      </c>
      <c r="E40" s="10">
        <f>'Flujo multimodal marítimo NUTs'!E40/(14.5*52)</f>
        <v>25.446468650712703</v>
      </c>
      <c r="F40" s="10">
        <f>'Flujo multimodal marítimo NUTs'!F40/(14.5*52)</f>
        <v>44.884608097472778</v>
      </c>
      <c r="G40" s="10">
        <f>'Flujo multimodal marítimo NUTs'!G40/(14.5*52)</f>
        <v>89.628071530591484</v>
      </c>
      <c r="H40" s="10">
        <f>'Flujo multimodal marítimo NUTs'!H40/(14.5*52)</f>
        <v>21.097757017518273</v>
      </c>
      <c r="I40" s="10">
        <f>'Flujo multimodal marítimo NUTs'!I40/(14.5*52)</f>
        <v>10.156112455184068</v>
      </c>
      <c r="J40" s="10">
        <f>'Flujo multimodal marítimo NUTs'!J40/(14.5*52)</f>
        <v>49.475835835252227</v>
      </c>
      <c r="K40" s="10">
        <f>'Flujo multimodal marítimo NUTs'!K40/(14.5*52)</f>
        <v>4.377158650368199</v>
      </c>
      <c r="L40" s="10">
        <f>'Flujo multimodal marítimo NUTs'!L40/(14.5*52)</f>
        <v>31.542622496866549</v>
      </c>
      <c r="M40" s="10">
        <f>'Flujo multimodal marítimo NUTs'!M40/(14.5*52)</f>
        <v>31.764333809426628</v>
      </c>
      <c r="N40" s="10">
        <f>'Flujo multimodal marítimo NUTs'!N40/(14.5*52)</f>
        <v>27.743929810242808</v>
      </c>
      <c r="O40" s="10">
        <f>'Flujo multimodal marítimo NUTs'!O40/(14.5*52)</f>
        <v>7.953988981840447</v>
      </c>
      <c r="P40" s="10">
        <f>'Flujo multimodal marítimo NUTs'!P40/(14.5*52)</f>
        <v>35.308100387675964</v>
      </c>
      <c r="Q40" s="10">
        <f>'Flujo multimodal marítimo NUTs'!Q40/(14.5*52)</f>
        <v>66.872270965109124</v>
      </c>
      <c r="R40" s="10">
        <f>'Flujo multimodal marítimo NUTs'!R40/(14.5*52)</f>
        <v>53.201795551928221</v>
      </c>
      <c r="S40" s="10">
        <f>'Flujo multimodal marítimo NUTs'!S40/(14.5*52)</f>
        <v>89.089165476433394</v>
      </c>
      <c r="T40" s="10">
        <f>'Flujo multimodal marítimo NUTs'!T40/(14.5*52)</f>
        <v>35.065904917363767</v>
      </c>
      <c r="U40" s="10">
        <f>'Flujo multimodal marítimo NUTs'!U40/(14.5*52)</f>
        <v>5.2928994082840282</v>
      </c>
      <c r="V40" s="10">
        <f>'Flujo multimodal marítimo NUTs'!V40/(14.5*52)</f>
        <v>81.117527035298906</v>
      </c>
      <c r="W40" s="10">
        <f>'Flujo multimodal marítimo NUTs'!W40/(14.5*52)</f>
        <v>53.059987757600503</v>
      </c>
      <c r="X40" s="10">
        <f>'Flujo multimodal marítimo NUTs'!X40/(14.5*52)</f>
        <v>32.423178943072784</v>
      </c>
      <c r="Y40" s="10">
        <f>'Flujo multimodal marítimo NUTs'!Y40/(14.5*52)</f>
        <v>12.102938175882475</v>
      </c>
      <c r="Z40" s="10">
        <f>'Flujo multimodal marítimo NUTs'!Z40/(14.5*52)</f>
        <v>13.644562334217502</v>
      </c>
      <c r="AA40" s="10">
        <f>'Flujo multimodal marítimo NUTs'!AA40/(14.5*52)</f>
        <v>10.467659661293617</v>
      </c>
      <c r="AB40" s="10">
        <f>'Flujo multimodal marítimo NUTs'!AB40/(14.5*52)</f>
        <v>9.2462762701489485</v>
      </c>
      <c r="AC40" s="10">
        <f>'Flujo multimodal marítimo NUTs'!AC40/(14.5*52)</f>
        <v>82.476025300958995</v>
      </c>
      <c r="AD40" s="10">
        <f>'Flujo multimodal marítimo NUTs'!AD40/(14.5*52)</f>
        <v>46.81488471740461</v>
      </c>
      <c r="AE40" s="10">
        <f>'Flujo multimodal marítimo NUTs'!AE40/(14.5*52)</f>
        <v>13.870322383187105</v>
      </c>
      <c r="AF40" s="10">
        <f>'Flujo multimodal marítimo NUTs'!AF40/(14.5*52)</f>
        <v>7.0920220363191211</v>
      </c>
      <c r="AG40" s="10">
        <f>'Flujo multimodal marítimo NUTs'!AG40/(14.5*52)</f>
        <v>4.2338298306468065</v>
      </c>
      <c r="AH40" s="10">
        <f>'Flujo multimodal marítimo NUTs'!AH40/(14.5*52)</f>
        <v>88.686594572536166</v>
      </c>
      <c r="AI40" s="10">
        <f>'Flujo multimodal marítimo NUTs'!AI40/(14.5*52)</f>
        <v>397.18863497245496</v>
      </c>
      <c r="AJ40" s="10">
        <f>'Flujo multimodal marítimo NUTs'!AJ40/(14.5*52)</f>
        <v>34.215568251377292</v>
      </c>
      <c r="AK40" s="10">
        <f>'Flujo multimodal marítimo NUTs'!AK40/(14.5*52)</f>
        <v>8.5182615792695309</v>
      </c>
      <c r="AL40" s="10">
        <f>'Flujo multimodal marítimo NUTs'!AL40/(14.5*52)</f>
        <v>17.031524178739094</v>
      </c>
      <c r="AM40" s="10">
        <f>'Flujo multimodal marítimo NUTs'!AM40/(14.5*52)</f>
        <v>3.7266884309324628</v>
      </c>
      <c r="AN40" s="10">
        <f>'Flujo multimodal marítimo NUTs'!AN40/(14.5*52)</f>
        <v>0</v>
      </c>
      <c r="AO40" s="10">
        <f>'Flujo multimodal marítimo NUTs'!AO40/(14.5*52)</f>
        <v>16.48102428075903</v>
      </c>
      <c r="AP40" s="10">
        <f>'Flujo multimodal marítimo NUTs'!AP40/(14.5*52)</f>
        <v>32.872168945113238</v>
      </c>
    </row>
    <row r="41" spans="1:42" x14ac:dyDescent="0.25">
      <c r="B41" s="9" t="s">
        <v>31</v>
      </c>
      <c r="C41" s="10">
        <f>'Flujo multimodal marítimo NUTs'!C41/(14.5*52)</f>
        <v>132.83716879937035</v>
      </c>
      <c r="D41" s="10">
        <f>'Flujo multimodal marítimo NUTs'!D41/(14.5*52)</f>
        <v>38.326558719794754</v>
      </c>
      <c r="E41" s="10">
        <f>'Flujo multimodal marítimo NUTs'!E41/(14.5*52)</f>
        <v>32.046244206721681</v>
      </c>
      <c r="F41" s="10">
        <f>'Flujo multimodal marítimo NUTs'!F41/(14.5*52)</f>
        <v>51.484383653481757</v>
      </c>
      <c r="G41" s="10">
        <f>'Flujo multimodal marítimo NUTs'!G41/(14.5*52)</f>
        <v>96.227847086600448</v>
      </c>
      <c r="H41" s="10">
        <f>'Flujo multimodal marítimo NUTs'!H41/(14.5*52)</f>
        <v>27.697532573527251</v>
      </c>
      <c r="I41" s="10">
        <f>'Flujo multimodal marítimo NUTs'!I41/(14.5*52)</f>
        <v>16.755888011193043</v>
      </c>
      <c r="J41" s="10">
        <f>'Flujo multimodal marítimo NUTs'!J41/(14.5*52)</f>
        <v>56.075611391261198</v>
      </c>
      <c r="K41" s="10">
        <f>'Flujo multimodal marítimo NUTs'!K41/(14.5*52)</f>
        <v>10.976934206377175</v>
      </c>
      <c r="L41" s="10">
        <f>'Flujo multimodal marítimo NUTs'!L41/(14.5*52)</f>
        <v>38.142398052875528</v>
      </c>
      <c r="M41" s="10">
        <f>'Flujo multimodal marítimo NUTs'!M41/(14.5*52)</f>
        <v>38.364109365435603</v>
      </c>
      <c r="N41" s="10">
        <f>'Flujo multimodal marítimo NUTs'!N41/(14.5*52)</f>
        <v>34.343705366251783</v>
      </c>
      <c r="O41" s="10">
        <f>'Flujo multimodal marítimo NUTs'!O41/(14.5*52)</f>
        <v>14.553764537849423</v>
      </c>
      <c r="P41" s="10">
        <f>'Flujo multimodal marítimo NUTs'!P41/(14.5*52)</f>
        <v>41.907875943684942</v>
      </c>
      <c r="Q41" s="10">
        <f>'Flujo multimodal marítimo NUTs'!Q41/(14.5*52)</f>
        <v>73.472046521118088</v>
      </c>
      <c r="R41" s="10">
        <f>'Flujo multimodal marítimo NUTs'!R41/(14.5*52)</f>
        <v>59.8015711079372</v>
      </c>
      <c r="S41" s="10">
        <f>'Flujo multimodal marítimo NUTs'!S41/(14.5*52)</f>
        <v>95.688941032442372</v>
      </c>
      <c r="T41" s="10">
        <f>'Flujo multimodal marítimo NUTs'!T41/(14.5*52)</f>
        <v>41.665680473372745</v>
      </c>
      <c r="U41" s="10">
        <f>'Flujo multimodal marítimo NUTs'!U41/(14.5*52)</f>
        <v>11.892674964293004</v>
      </c>
      <c r="V41" s="10">
        <f>'Flujo multimodal marítimo NUTs'!V41/(14.5*52)</f>
        <v>87.717302591307885</v>
      </c>
      <c r="W41" s="10">
        <f>'Flujo multimodal marítimo NUTs'!W41/(14.5*52)</f>
        <v>59.659763313609481</v>
      </c>
      <c r="X41" s="10">
        <f>'Flujo multimodal marítimo NUTs'!X41/(14.5*52)</f>
        <v>39.022954499081756</v>
      </c>
      <c r="Y41" s="10">
        <f>'Flujo multimodal marítimo NUTs'!Y41/(14.5*52)</f>
        <v>18.702713731891453</v>
      </c>
      <c r="Z41" s="10">
        <f>'Flujo multimodal marítimo NUTs'!Z41/(14.5*52)</f>
        <v>20.244337890226479</v>
      </c>
      <c r="AA41" s="10">
        <f>'Flujo multimodal marítimo NUTs'!AA41/(14.5*52)</f>
        <v>17.067435217302595</v>
      </c>
      <c r="AB41" s="10">
        <f>'Flujo multimodal marítimo NUTs'!AB41/(14.5*52)</f>
        <v>15.846051826157924</v>
      </c>
      <c r="AC41" s="10">
        <f>'Flujo multimodal marítimo NUTs'!AC41/(14.5*52)</f>
        <v>89.075800856967959</v>
      </c>
      <c r="AD41" s="10">
        <f>'Flujo multimodal marítimo NUTs'!AD41/(14.5*52)</f>
        <v>53.414660273413588</v>
      </c>
      <c r="AE41" s="10">
        <f>'Flujo multimodal marítimo NUTs'!AE41/(14.5*52)</f>
        <v>20.470097939196084</v>
      </c>
      <c r="AF41" s="10">
        <f>'Flujo multimodal marítimo NUTs'!AF41/(14.5*52)</f>
        <v>13.691797592328099</v>
      </c>
      <c r="AG41" s="10">
        <f>'Flujo multimodal marítimo NUTs'!AG41/(14.5*52)</f>
        <v>10.833605386655783</v>
      </c>
      <c r="AH41" s="10">
        <f>'Flujo multimodal marítimo NUTs'!AH41/(14.5*52)</f>
        <v>95.286370128545158</v>
      </c>
      <c r="AI41" s="10">
        <f>'Flujo multimodal marítimo NUTs'!AI41/(14.5*52)</f>
        <v>403.788410528464</v>
      </c>
      <c r="AJ41" s="10">
        <f>'Flujo multimodal marítimo NUTs'!AJ41/(14.5*52)</f>
        <v>40.81534380738627</v>
      </c>
      <c r="AK41" s="10">
        <f>'Flujo multimodal marítimo NUTs'!AK41/(14.5*52)</f>
        <v>15.118037135278509</v>
      </c>
      <c r="AL41" s="10">
        <f>'Flujo multimodal marítimo NUTs'!AL41/(14.5*52)</f>
        <v>23.631299734748069</v>
      </c>
      <c r="AM41" s="10">
        <f>'Flujo multimodal marítimo NUTs'!AM41/(14.5*52)</f>
        <v>10.326463986941439</v>
      </c>
      <c r="AN41" s="10">
        <f>'Flujo multimodal marítimo NUTs'!AN41/(14.5*52)</f>
        <v>14.39859212405632</v>
      </c>
      <c r="AO41" s="10">
        <f>'Flujo multimodal marítimo NUTs'!AO41/(14.5*52)</f>
        <v>0</v>
      </c>
      <c r="AP41" s="10">
        <f>'Flujo multimodal marítimo NUTs'!AP41/(14.5*52)</f>
        <v>39.471944501122216</v>
      </c>
    </row>
    <row r="42" spans="1:42" x14ac:dyDescent="0.25">
      <c r="B42" s="9" t="s">
        <v>32</v>
      </c>
      <c r="C42" s="10">
        <f>'Flujo multimodal marítimo NUTs'!C42/(14.5*52)</f>
        <v>138.25371644270845</v>
      </c>
      <c r="D42" s="10">
        <f>'Flujo multimodal marítimo NUTs'!D42/(14.5*52)</f>
        <v>43.743106363132853</v>
      </c>
      <c r="E42" s="10">
        <f>'Flujo multimodal marítimo NUTs'!E42/(14.5*52)</f>
        <v>37.462791850059773</v>
      </c>
      <c r="F42" s="10">
        <f>'Flujo multimodal marítimo NUTs'!F42/(14.5*52)</f>
        <v>56.900931296819856</v>
      </c>
      <c r="G42" s="10">
        <f>'Flujo multimodal marítimo NUTs'!G42/(14.5*52)</f>
        <v>101.64439472993855</v>
      </c>
      <c r="H42" s="10">
        <f>'Flujo multimodal marítimo NUTs'!H42/(14.5*52)</f>
        <v>33.114080216865347</v>
      </c>
      <c r="I42" s="10">
        <f>'Flujo multimodal marítimo NUTs'!I42/(14.5*52)</f>
        <v>22.172435654531139</v>
      </c>
      <c r="J42" s="10">
        <f>'Flujo multimodal marítimo NUTs'!J42/(14.5*52)</f>
        <v>61.492159034599297</v>
      </c>
      <c r="K42" s="10">
        <f>'Flujo multimodal marítimo NUTs'!K42/(14.5*52)</f>
        <v>16.393481849715268</v>
      </c>
      <c r="L42" s="10">
        <f>'Flujo multimodal marítimo NUTs'!L42/(14.5*52)</f>
        <v>43.55894569621362</v>
      </c>
      <c r="M42" s="10">
        <f>'Flujo multimodal marítimo NUTs'!M42/(14.5*52)</f>
        <v>43.780657008773701</v>
      </c>
      <c r="N42" s="10">
        <f>'Flujo multimodal marítimo NUTs'!N42/(14.5*52)</f>
        <v>39.760253009589881</v>
      </c>
      <c r="O42" s="10">
        <f>'Flujo multimodal marítimo NUTs'!O42/(14.5*52)</f>
        <v>19.97031218118752</v>
      </c>
      <c r="P42" s="10">
        <f>'Flujo multimodal marítimo NUTs'!P42/(14.5*52)</f>
        <v>47.324423587023034</v>
      </c>
      <c r="Q42" s="10">
        <f>'Flujo multimodal marítimo NUTs'!Q42/(14.5*52)</f>
        <v>78.888594164456194</v>
      </c>
      <c r="R42" s="10">
        <f>'Flujo multimodal marítimo NUTs'!R42/(14.5*52)</f>
        <v>65.218118751275298</v>
      </c>
      <c r="S42" s="10">
        <f>'Flujo multimodal marítimo NUTs'!S42/(14.5*52)</f>
        <v>101.10548867578046</v>
      </c>
      <c r="T42" s="10">
        <f>'Flujo multimodal marítimo NUTs'!T42/(14.5*52)</f>
        <v>47.082228116710837</v>
      </c>
      <c r="U42" s="10">
        <f>'Flujo multimodal marítimo NUTs'!U42/(14.5*52)</f>
        <v>17.309222607631099</v>
      </c>
      <c r="V42" s="10">
        <f>'Flujo multimodal marítimo NUTs'!V42/(14.5*52)</f>
        <v>93.133850234645976</v>
      </c>
      <c r="W42" s="10">
        <f>'Flujo multimodal marítimo NUTs'!W42/(14.5*52)</f>
        <v>65.076310956947566</v>
      </c>
      <c r="X42" s="10">
        <f>'Flujo multimodal marítimo NUTs'!X42/(14.5*52)</f>
        <v>44.439502142419848</v>
      </c>
      <c r="Y42" s="10">
        <f>'Flujo multimodal marítimo NUTs'!Y42/(14.5*52)</f>
        <v>24.119261375229545</v>
      </c>
      <c r="Z42" s="10">
        <f>'Flujo multimodal marítimo NUTs'!Z42/(14.5*52)</f>
        <v>25.660885533564574</v>
      </c>
      <c r="AA42" s="10">
        <f>'Flujo multimodal marítimo NUTs'!AA42/(14.5*52)</f>
        <v>22.483982860640687</v>
      </c>
      <c r="AB42" s="10">
        <f>'Flujo multimodal marítimo NUTs'!AB42/(14.5*52)</f>
        <v>21.262599469496021</v>
      </c>
      <c r="AC42" s="10">
        <f>'Flujo multimodal marítimo NUTs'!AC42/(14.5*52)</f>
        <v>94.492348500306051</v>
      </c>
      <c r="AD42" s="10">
        <f>'Flujo multimodal marítimo NUTs'!AD42/(14.5*52)</f>
        <v>58.83120791675168</v>
      </c>
      <c r="AE42" s="10">
        <f>'Flujo multimodal marítimo NUTs'!AE42/(14.5*52)</f>
        <v>25.886645582534175</v>
      </c>
      <c r="AF42" s="10">
        <f>'Flujo multimodal marítimo NUTs'!AF42/(14.5*52)</f>
        <v>19.108345235666192</v>
      </c>
      <c r="AG42" s="10">
        <f>'Flujo multimodal marítimo NUTs'!AG42/(14.5*52)</f>
        <v>16.250153029993879</v>
      </c>
      <c r="AH42" s="10">
        <f>'Flujo multimodal marítimo NUTs'!AH42/(14.5*52)</f>
        <v>100.70291777188325</v>
      </c>
      <c r="AI42" s="10">
        <f>'Flujo multimodal marítimo NUTs'!AI42/(14.5*52)</f>
        <v>409.20495817180205</v>
      </c>
      <c r="AJ42" s="10">
        <f>'Flujo multimodal marítimo NUTs'!AJ42/(14.5*52)</f>
        <v>46.231891450724362</v>
      </c>
      <c r="AK42" s="10">
        <f>'Flujo multimodal marítimo NUTs'!AK42/(14.5*52)</f>
        <v>20.534584778616605</v>
      </c>
      <c r="AL42" s="10">
        <f>'Flujo multimodal marítimo NUTs'!AL42/(14.5*52)</f>
        <v>29.047847378086168</v>
      </c>
      <c r="AM42" s="10">
        <f>'Flujo multimodal marítimo NUTs'!AM42/(14.5*52)</f>
        <v>15.743011630279534</v>
      </c>
      <c r="AN42" s="10">
        <f>'Flujo multimodal marítimo NUTs'!AN42/(14.5*52)</f>
        <v>19.815139767394417</v>
      </c>
      <c r="AO42" s="10">
        <f>'Flujo multimodal marítimo NUTs'!AO42/(14.5*52)</f>
        <v>28.4973474801061</v>
      </c>
      <c r="AP42" s="10">
        <f>'Flujo multimodal marítimo NUTs'!AP42/(14.5*52)</f>
        <v>0</v>
      </c>
    </row>
    <row r="44" spans="1:42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2" x14ac:dyDescent="0.25">
      <c r="A45" s="5"/>
    </row>
    <row r="46" spans="1:42" x14ac:dyDescent="0.25">
      <c r="A46" s="5"/>
    </row>
    <row r="47" spans="1:42" x14ac:dyDescent="0.25">
      <c r="A47" s="5"/>
    </row>
    <row r="48" spans="1:42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3629-87BE-4C6E-8678-CB60E88E2CFB}">
  <dimension ref="A2:BW84"/>
  <sheetViews>
    <sheetView zoomScale="70" zoomScaleNormal="70" workbookViewId="0">
      <selection activeCell="C16" sqref="C16"/>
    </sheetView>
  </sheetViews>
  <sheetFormatPr baseColWidth="10" defaultColWidth="11.42578125" defaultRowHeight="15" x14ac:dyDescent="0.25"/>
  <cols>
    <col min="1" max="2" width="11.42578125" style="9"/>
    <col min="3" max="3" width="9.85546875" style="9" customWidth="1"/>
    <col min="4" max="16384" width="11.42578125" style="9"/>
  </cols>
  <sheetData>
    <row r="2" spans="2:75" x14ac:dyDescent="0.25">
      <c r="C2" s="9" t="s">
        <v>34</v>
      </c>
      <c r="D2" s="9" t="s">
        <v>35</v>
      </c>
      <c r="E2" s="9" t="s">
        <v>11</v>
      </c>
      <c r="F2" s="9" t="s">
        <v>38</v>
      </c>
      <c r="G2" s="9" t="s">
        <v>39</v>
      </c>
      <c r="H2" s="11" t="s">
        <v>3</v>
      </c>
      <c r="I2" s="9" t="s">
        <v>6</v>
      </c>
      <c r="J2" s="9" t="s">
        <v>7</v>
      </c>
      <c r="K2" s="9" t="s">
        <v>108</v>
      </c>
      <c r="L2" s="9" t="s">
        <v>4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9" t="s">
        <v>25</v>
      </c>
      <c r="S2" s="9" t="s">
        <v>27</v>
      </c>
      <c r="T2" s="9" t="s">
        <v>26</v>
      </c>
      <c r="U2" s="9" t="s">
        <v>12</v>
      </c>
      <c r="V2" s="9" t="s">
        <v>18</v>
      </c>
      <c r="W2" s="9" t="s">
        <v>16</v>
      </c>
      <c r="X2" s="9" t="s">
        <v>14</v>
      </c>
      <c r="Y2" s="9" t="s">
        <v>13</v>
      </c>
      <c r="Z2" s="9" t="s">
        <v>19</v>
      </c>
      <c r="AA2" s="9" t="s">
        <v>15</v>
      </c>
      <c r="AB2" s="9" t="s">
        <v>17</v>
      </c>
      <c r="AC2" s="9" t="s">
        <v>105</v>
      </c>
      <c r="AD2" s="9" t="s">
        <v>107</v>
      </c>
      <c r="AE2" s="9" t="s">
        <v>106</v>
      </c>
      <c r="AF2" s="9" t="s">
        <v>10</v>
      </c>
      <c r="AG2" s="9" t="s">
        <v>8</v>
      </c>
      <c r="AH2" s="9" t="s">
        <v>9</v>
      </c>
      <c r="AI2" s="9" t="s">
        <v>33</v>
      </c>
      <c r="AJ2" s="9" t="s">
        <v>36</v>
      </c>
      <c r="AK2" s="9" t="s">
        <v>5</v>
      </c>
      <c r="AL2" s="9" t="s">
        <v>28</v>
      </c>
      <c r="AM2" s="9" t="s">
        <v>29</v>
      </c>
      <c r="AN2" s="9" t="s">
        <v>30</v>
      </c>
      <c r="AO2" s="9" t="s">
        <v>31</v>
      </c>
      <c r="AP2" s="9" t="s">
        <v>32</v>
      </c>
    </row>
    <row r="3" spans="2:75" x14ac:dyDescent="0.25">
      <c r="B3" s="9" t="s">
        <v>34</v>
      </c>
      <c r="C3" s="9">
        <v>0</v>
      </c>
      <c r="D3" s="10">
        <f>('Flujo multimodal marítimo NUTs'!D3*1000)/(14.5*52)</f>
        <v>141696.47593785523</v>
      </c>
      <c r="E3" s="10">
        <f>('Flujo multimodal marítimo NUTs'!E3*1000)/(14.5*52)</f>
        <v>135416.16142478216</v>
      </c>
      <c r="F3" s="10">
        <f>('Flujo multimodal marítimo NUTs'!F3*1000)/(14.5*52)</f>
        <v>154854.30087154222</v>
      </c>
      <c r="G3" s="10">
        <f>('Flujo multimodal marítimo NUTs'!G3*1000)/(14.5*52)</f>
        <v>199597.7643046609</v>
      </c>
      <c r="H3" s="10">
        <f>('Flujo multimodal marítimo NUTs'!H3*1000)/(14.5*52)</f>
        <v>131067.44979158771</v>
      </c>
      <c r="I3" s="10">
        <f>('Flujo multimodal marítimo NUTs'!I3*1000)/(14.5*52)</f>
        <v>120125.80522925351</v>
      </c>
      <c r="J3" s="10">
        <f>('Flujo multimodal marítimo NUTs'!J3*1000)/(14.5*52)</f>
        <v>159445.52860932166</v>
      </c>
      <c r="K3" s="10">
        <f>('Flujo multimodal marítimo NUTs'!K3*1000)/(14.5*52)</f>
        <v>114346.85142443764</v>
      </c>
      <c r="L3" s="10">
        <f>('Flujo multimodal marítimo NUTs'!L3*1000)/(14.5*52)</f>
        <v>141512.315270936</v>
      </c>
      <c r="M3" s="10">
        <f>('Flujo multimodal marítimo NUTs'!M3*1000)/(14.5*52)</f>
        <v>141734.02658349604</v>
      </c>
      <c r="N3" s="10">
        <f>('Flujo multimodal marítimo NUTs'!N3*1000)/(14.5*52)</f>
        <v>137713.62258431225</v>
      </c>
      <c r="O3" s="10">
        <f>('Flujo multimodal marítimo NUTs'!O3*1000)/(14.5*52)</f>
        <v>117923.68175590989</v>
      </c>
      <c r="P3" s="10">
        <f>('Flujo multimodal marítimo NUTs'!P3*1000)/(14.5*52)</f>
        <v>145277.79316174539</v>
      </c>
      <c r="Q3" s="10">
        <f>('Flujo multimodal marítimo NUTs'!Q3*1000)/(14.5*52)</f>
        <v>176841.96373917855</v>
      </c>
      <c r="R3" s="10">
        <f>('Flujo multimodal marítimo NUTs'!R3*1000)/(14.5*52)</f>
        <v>163171.48832599766</v>
      </c>
      <c r="S3" s="10">
        <f>('Flujo multimodal marítimo NUTs'!S3*1000)/(14.5*52)</f>
        <v>199058.85825050285</v>
      </c>
      <c r="T3" s="10">
        <f>('Flujo multimodal marítimo NUTs'!T3*1000)/(14.5*52)</f>
        <v>145035.59769143321</v>
      </c>
      <c r="U3" s="10">
        <f>('Flujo multimodal marítimo NUTs'!U3*1000)/(14.5*52)</f>
        <v>115262.59218235347</v>
      </c>
      <c r="V3" s="10">
        <f>('Flujo multimodal marítimo NUTs'!V3*1000)/(14.5*52)</f>
        <v>191087.21980936834</v>
      </c>
      <c r="W3" s="10">
        <f>('Flujo multimodal marítimo NUTs'!W3*1000)/(14.5*52)</f>
        <v>163029.68053166996</v>
      </c>
      <c r="X3" s="10">
        <f>('Flujo multimodal marítimo NUTs'!X3*1000)/(14.5*52)</f>
        <v>142392.8717171422</v>
      </c>
      <c r="Y3" s="10">
        <f>('Flujo multimodal marítimo NUTs'!Y3*1000)/(14.5*52)</f>
        <v>122072.63094995193</v>
      </c>
      <c r="Z3" s="10">
        <f>('Flujo multimodal marítimo NUTs'!Z3*1000)/(14.5*52)</f>
        <v>123614.25510828695</v>
      </c>
      <c r="AA3" s="10">
        <f>('Flujo multimodal marítimo NUTs'!AA3*1000)/(14.5*52)</f>
        <v>120437.35243536306</v>
      </c>
      <c r="AB3" s="10">
        <f>('Flujo multimodal marítimo NUTs'!AB3*1000)/(14.5*52)</f>
        <v>119215.96904421839</v>
      </c>
      <c r="AC3" s="10">
        <f>('Flujo multimodal marítimo NUTs'!AC3*1000)/(14.5*52)</f>
        <v>192445.71807502842</v>
      </c>
      <c r="AD3" s="10">
        <f>('Flujo multimodal marítimo NUTs'!AD3*1000)/(14.5*52)</f>
        <v>156784.57749147405</v>
      </c>
      <c r="AE3" s="10">
        <f>('Flujo multimodal marítimo NUTs'!AE3*1000)/(14.5*52)</f>
        <v>123840.01515725654</v>
      </c>
      <c r="AF3" s="10">
        <f>('Flujo multimodal marítimo NUTs'!AF3*1000)/(14.5*52)</f>
        <v>117061.71481038857</v>
      </c>
      <c r="AG3" s="10">
        <f>('Flujo multimodal marítimo NUTs'!AG3*1000)/(14.5*52)</f>
        <v>114203.52260471623</v>
      </c>
      <c r="AH3" s="10">
        <f>('Flujo multimodal marítimo NUTs'!AH3*1000)/(14.5*52)</f>
        <v>198656.28734660565</v>
      </c>
      <c r="AI3" s="10">
        <f>('Flujo multimodal marítimo NUTs'!AI3*1000)/(14.5*52)</f>
        <v>507158.32774652442</v>
      </c>
      <c r="AJ3" s="10">
        <f>('Flujo multimodal marítimo NUTs'!AJ3*1000)/(14.5*52)</f>
        <v>144185.26102544673</v>
      </c>
      <c r="AK3" s="10">
        <f>('Flujo multimodal marítimo NUTs'!AK3*1000)/(14.5*52)</f>
        <v>118487.95435333898</v>
      </c>
      <c r="AL3" s="10">
        <f>('Flujo multimodal marítimo NUTs'!AL3*1000)/(14.5*52)</f>
        <v>127001.21695280854</v>
      </c>
      <c r="AM3" s="10">
        <f>('Flujo multimodal marítimo NUTs'!AM3*1000)/(14.5*52)</f>
        <v>113696.3812050019</v>
      </c>
      <c r="AN3" s="10">
        <f>('Flujo multimodal marítimo NUTs'!AN3*1000)/(14.5*52)</f>
        <v>117768.50934211678</v>
      </c>
      <c r="AO3" s="10">
        <f>('Flujo multimodal marítimo NUTs'!AO3*1000)/(14.5*52)</f>
        <v>126450.71705482846</v>
      </c>
      <c r="AP3" s="10">
        <f>('Flujo multimodal marítimo NUTs'!AP3*1000)/(14.5*52)</f>
        <v>142841.86171918266</v>
      </c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>
        <v>124779.76923076923</v>
      </c>
      <c r="BO3" s="10">
        <v>9851.3076923076915</v>
      </c>
      <c r="BP3" s="10"/>
      <c r="BQ3" s="10"/>
      <c r="BR3" s="10"/>
      <c r="BS3" s="10">
        <v>5704.1538461538457</v>
      </c>
      <c r="BT3" s="10">
        <v>129</v>
      </c>
      <c r="BU3" s="10">
        <v>2809.9230769230771</v>
      </c>
      <c r="BV3" s="10">
        <v>7786.1538461538457</v>
      </c>
      <c r="BW3" s="10">
        <v>11870.23076923077</v>
      </c>
    </row>
    <row r="4" spans="2:75" x14ac:dyDescent="0.25">
      <c r="B4" s="9" t="s">
        <v>35</v>
      </c>
      <c r="C4" s="10">
        <f>('Flujo multimodal marítimo NUTs'!C4*1000)/(14.5*52)</f>
        <v>131167.20348616902</v>
      </c>
      <c r="D4" s="10">
        <f>('Flujo multimodal marítimo NUTs'!D4*1000)/(14.5*52)</f>
        <v>0</v>
      </c>
      <c r="E4" s="10">
        <f>('Flujo multimodal marítimo NUTs'!E4*1000)/(14.5*52)</f>
        <v>30376.278893520295</v>
      </c>
      <c r="F4" s="10">
        <f>('Flujo multimodal marítimo NUTs'!F4*1000)/(14.5*52)</f>
        <v>49814.418340280368</v>
      </c>
      <c r="G4" s="10">
        <f>('Flujo multimodal marítimo NUTs'!G4*1000)/(14.5*52)</f>
        <v>94557.881773399073</v>
      </c>
      <c r="H4" s="10">
        <f>('Flujo multimodal marítimo NUTs'!H4*1000)/(14.5*52)</f>
        <v>26027.567260325861</v>
      </c>
      <c r="I4" s="10">
        <f>('Flujo multimodal marítimo NUTs'!I4*1000)/(14.5*52)</f>
        <v>15085.922697991658</v>
      </c>
      <c r="J4" s="10">
        <f>('Flujo multimodal marítimo NUTs'!J4*1000)/(14.5*52)</f>
        <v>54405.646078059821</v>
      </c>
      <c r="K4" s="10">
        <f>('Flujo multimodal marítimo NUTs'!K4*1000)/(14.5*52)</f>
        <v>9306.9688931757883</v>
      </c>
      <c r="L4" s="10">
        <f>('Flujo multimodal marítimo NUTs'!L4*1000)/(14.5*52)</f>
        <v>36472.432739674143</v>
      </c>
      <c r="M4" s="10">
        <f>('Flujo multimodal marítimo NUTs'!M4*1000)/(14.5*52)</f>
        <v>36694.144052234216</v>
      </c>
      <c r="N4" s="10">
        <f>('Flujo multimodal marítimo NUTs'!N4*1000)/(14.5*52)</f>
        <v>32673.740053050398</v>
      </c>
      <c r="O4" s="10">
        <f>('Flujo multimodal marítimo NUTs'!O4*1000)/(14.5*52)</f>
        <v>12883.799224648039</v>
      </c>
      <c r="P4" s="10">
        <f>('Flujo multimodal marítimo NUTs'!P4*1000)/(14.5*52)</f>
        <v>40237.910630483551</v>
      </c>
      <c r="Q4" s="10">
        <f>('Flujo multimodal marítimo NUTs'!Q4*1000)/(14.5*52)</f>
        <v>71802.081207916708</v>
      </c>
      <c r="R4" s="10">
        <f>('Flujo multimodal marítimo NUTs'!R4*1000)/(14.5*52)</f>
        <v>58131.605794735813</v>
      </c>
      <c r="S4" s="10">
        <f>('Flujo multimodal marítimo NUTs'!S4*1000)/(14.5*52)</f>
        <v>94018.975719240974</v>
      </c>
      <c r="T4" s="10">
        <f>('Flujo multimodal marítimo NUTs'!T4*1000)/(14.5*52)</f>
        <v>39995.715160171356</v>
      </c>
      <c r="U4" s="10">
        <f>('Flujo multimodal marítimo NUTs'!U4*1000)/(14.5*52)</f>
        <v>10222.709651091618</v>
      </c>
      <c r="V4" s="10">
        <f>('Flujo multimodal marítimo NUTs'!V4*1000)/(14.5*52)</f>
        <v>86047.337278106497</v>
      </c>
      <c r="W4" s="10">
        <f>('Flujo multimodal marítimo NUTs'!W4*1000)/(14.5*52)</f>
        <v>57989.798000408096</v>
      </c>
      <c r="X4" s="10">
        <f>('Flujo multimodal marítimo NUTs'!X4*1000)/(14.5*52)</f>
        <v>37352.989185880368</v>
      </c>
      <c r="Y4" s="10">
        <f>('Flujo multimodal marítimo NUTs'!Y4*1000)/(14.5*52)</f>
        <v>17032.748418690066</v>
      </c>
      <c r="Z4" s="10">
        <f>('Flujo multimodal marítimo NUTs'!Z4*1000)/(14.5*52)</f>
        <v>18574.372577025093</v>
      </c>
      <c r="AA4" s="10">
        <f>('Flujo multimodal marítimo NUTs'!AA4*1000)/(14.5*52)</f>
        <v>15397.469904101206</v>
      </c>
      <c r="AB4" s="10">
        <f>('Flujo multimodal marítimo NUTs'!AB4*1000)/(14.5*52)</f>
        <v>14176.086512956539</v>
      </c>
      <c r="AC4" s="10">
        <f>('Flujo multimodal marítimo NUTs'!AC4*1000)/(14.5*52)</f>
        <v>87405.835543766574</v>
      </c>
      <c r="AD4" s="10">
        <f>('Flujo multimodal marítimo NUTs'!AD4*1000)/(14.5*52)</f>
        <v>51744.694960212204</v>
      </c>
      <c r="AE4" s="10">
        <f>('Flujo multimodal marítimo NUTs'!AE4*1000)/(14.5*52)</f>
        <v>18800.132625994695</v>
      </c>
      <c r="AF4" s="10">
        <f>('Flujo multimodal marítimo NUTs'!AF4*1000)/(14.5*52)</f>
        <v>12021.832279126711</v>
      </c>
      <c r="AG4" s="10">
        <f>('Flujo multimodal marítimo NUTs'!AG4*1000)/(14.5*52)</f>
        <v>9163.6400734543968</v>
      </c>
      <c r="AH4" s="10">
        <f>('Flujo multimodal marítimo NUTs'!AH4*1000)/(14.5*52)</f>
        <v>93616.404815343747</v>
      </c>
      <c r="AI4" s="10">
        <f>('Flujo multimodal marítimo NUTs'!AI4*1000)/(14.5*52)</f>
        <v>402118.44521526253</v>
      </c>
      <c r="AJ4" s="10">
        <f>('Flujo multimodal marítimo NUTs'!AJ4*1000)/(14.5*52)</f>
        <v>39145.378494184886</v>
      </c>
      <c r="AK4" s="10">
        <f>('Flujo multimodal marítimo NUTs'!AK4*1000)/(14.5*52)</f>
        <v>13448.071822077123</v>
      </c>
      <c r="AL4" s="10">
        <f>('Flujo multimodal marítimo NUTs'!AL4*1000)/(14.5*52)</f>
        <v>21961.334421546686</v>
      </c>
      <c r="AM4" s="10">
        <f>('Flujo multimodal marítimo NUTs'!AM4*1000)/(14.5*52)</f>
        <v>8656.4986737400523</v>
      </c>
      <c r="AN4" s="10">
        <f>('Flujo multimodal marítimo NUTs'!AN4*1000)/(14.5*52)</f>
        <v>12728.626810854936</v>
      </c>
      <c r="AO4" s="10">
        <f>('Flujo multimodal marítimo NUTs'!AO4*1000)/(14.5*52)</f>
        <v>21410.834523566617</v>
      </c>
      <c r="AP4" s="10">
        <f>('Flujo multimodal marítimo NUTs'!AP4*1000)/(14.5*52)</f>
        <v>37801.979187920821</v>
      </c>
    </row>
    <row r="5" spans="2:75" x14ac:dyDescent="0.25">
      <c r="B5" s="9" t="s">
        <v>11</v>
      </c>
      <c r="C5" s="10">
        <f>('Flujo multimodal marítimo NUTs'!C5*1000)/(14.5*52)</f>
        <v>142516.76771504359</v>
      </c>
      <c r="D5" s="10">
        <f>('Flujo multimodal marítimo NUTs'!D5*1000)/(14.5*52)</f>
        <v>48006.157635467978</v>
      </c>
      <c r="E5" s="10">
        <f>('Flujo multimodal marítimo NUTs'!E5*1000)/(14.5*52)</f>
        <v>0</v>
      </c>
      <c r="F5" s="10">
        <f>('Flujo multimodal marítimo NUTs'!F5*1000)/(14.5*52)</f>
        <v>61163.982569154941</v>
      </c>
      <c r="G5" s="10">
        <f>('Flujo multimodal marítimo NUTs'!G5*1000)/(14.5*52)</f>
        <v>105907.44600227365</v>
      </c>
      <c r="H5" s="10">
        <f>('Flujo multimodal marítimo NUTs'!H5*1000)/(14.5*52)</f>
        <v>37377.131489200437</v>
      </c>
      <c r="I5" s="10">
        <f>('Flujo multimodal marítimo NUTs'!I5*1000)/(14.5*52)</f>
        <v>26435.48692686623</v>
      </c>
      <c r="J5" s="10">
        <f>('Flujo multimodal marítimo NUTs'!J5*1000)/(14.5*52)</f>
        <v>65755.210306934387</v>
      </c>
      <c r="K5" s="10">
        <f>('Flujo multimodal marítimo NUTs'!K5*1000)/(14.5*52)</f>
        <v>20656.533122050365</v>
      </c>
      <c r="L5" s="10">
        <f>('Flujo multimodal marítimo NUTs'!L5*1000)/(14.5*52)</f>
        <v>47821.996968548716</v>
      </c>
      <c r="M5" s="10">
        <f>('Flujo multimodal marítimo NUTs'!M5*1000)/(14.5*52)</f>
        <v>48043.708281108789</v>
      </c>
      <c r="N5" s="10">
        <f>('Flujo multimodal marítimo NUTs'!N5*1000)/(14.5*52)</f>
        <v>44023.304281924975</v>
      </c>
      <c r="O5" s="10">
        <f>('Flujo multimodal marítimo NUTs'!O5*1000)/(14.5*52)</f>
        <v>24233.363453522612</v>
      </c>
      <c r="P5" s="10">
        <f>('Flujo multimodal marítimo NUTs'!P5*1000)/(14.5*52)</f>
        <v>51587.474859358124</v>
      </c>
      <c r="Q5" s="10">
        <f>('Flujo multimodal marítimo NUTs'!Q5*1000)/(14.5*52)</f>
        <v>83151.645436791281</v>
      </c>
      <c r="R5" s="10">
        <f>('Flujo multimodal marítimo NUTs'!R5*1000)/(14.5*52)</f>
        <v>69481.170023610379</v>
      </c>
      <c r="S5" s="10">
        <f>('Flujo multimodal marítimo NUTs'!S5*1000)/(14.5*52)</f>
        <v>105368.53994811558</v>
      </c>
      <c r="T5" s="10">
        <f>('Flujo multimodal marítimo NUTs'!T5*1000)/(14.5*52)</f>
        <v>51345.279389045936</v>
      </c>
      <c r="U5" s="10">
        <f>('Flujo multimodal marítimo NUTs'!U5*1000)/(14.5*52)</f>
        <v>21572.273879966193</v>
      </c>
      <c r="V5" s="10">
        <f>('Flujo multimodal marítimo NUTs'!V5*1000)/(14.5*52)</f>
        <v>97396.901506981085</v>
      </c>
      <c r="W5" s="10">
        <f>('Flujo multimodal marítimo NUTs'!W5*1000)/(14.5*52)</f>
        <v>69339.362229282662</v>
      </c>
      <c r="X5" s="10">
        <f>('Flujo multimodal marítimo NUTs'!X5*1000)/(14.5*52)</f>
        <v>48702.553414754948</v>
      </c>
      <c r="Y5" s="10">
        <f>('Flujo multimodal marítimo NUTs'!Y5*1000)/(14.5*52)</f>
        <v>28382.312647564642</v>
      </c>
      <c r="Z5" s="10">
        <f>('Flujo multimodal marítimo NUTs'!Z5*1000)/(14.5*52)</f>
        <v>29923.936805899666</v>
      </c>
      <c r="AA5" s="10">
        <f>('Flujo multimodal marítimo NUTs'!AA5*1000)/(14.5*52)</f>
        <v>26747.034132975783</v>
      </c>
      <c r="AB5" s="10">
        <f>('Flujo multimodal marítimo NUTs'!AB5*1000)/(14.5*52)</f>
        <v>25525.650741831112</v>
      </c>
      <c r="AC5" s="10">
        <f>('Flujo multimodal marítimo NUTs'!AC5*1000)/(14.5*52)</f>
        <v>98755.399772641162</v>
      </c>
      <c r="AD5" s="10">
        <f>('Flujo multimodal marítimo NUTs'!AD5*1000)/(14.5*52)</f>
        <v>63094.25918908677</v>
      </c>
      <c r="AE5" s="10">
        <f>('Flujo multimodal marítimo NUTs'!AE5*1000)/(14.5*52)</f>
        <v>30149.696854869268</v>
      </c>
      <c r="AF5" s="10">
        <f>('Flujo multimodal marítimo NUTs'!AF5*1000)/(14.5*52)</f>
        <v>23371.396508001286</v>
      </c>
      <c r="AG5" s="10">
        <f>('Flujo multimodal marítimo NUTs'!AG5*1000)/(14.5*52)</f>
        <v>20513.204302328973</v>
      </c>
      <c r="AH5" s="10">
        <f>('Flujo multimodal marítimo NUTs'!AH5*1000)/(14.5*52)</f>
        <v>104965.96904421833</v>
      </c>
      <c r="AI5" s="10">
        <f>('Flujo multimodal marítimo NUTs'!AI5*1000)/(14.5*52)</f>
        <v>413468.00944413716</v>
      </c>
      <c r="AJ5" s="10">
        <f>('Flujo multimodal marítimo NUTs'!AJ5*1000)/(14.5*52)</f>
        <v>50494.942723059459</v>
      </c>
      <c r="AK5" s="10">
        <f>('Flujo multimodal marítimo NUTs'!AK5*1000)/(14.5*52)</f>
        <v>24797.6360509517</v>
      </c>
      <c r="AL5" s="10">
        <f>('Flujo multimodal marítimo NUTs'!AL5*1000)/(14.5*52)</f>
        <v>33310.898650421252</v>
      </c>
      <c r="AM5" s="10">
        <f>('Flujo multimodal marítimo NUTs'!AM5*1000)/(14.5*52)</f>
        <v>20006.062902614627</v>
      </c>
      <c r="AN5" s="10">
        <f>('Flujo multimodal marítimo NUTs'!AN5*1000)/(14.5*52)</f>
        <v>24078.191039729507</v>
      </c>
      <c r="AO5" s="10">
        <f>('Flujo multimodal marítimo NUTs'!AO5*1000)/(14.5*52)</f>
        <v>32760.398752441193</v>
      </c>
      <c r="AP5" s="10">
        <f>('Flujo multimodal marítimo NUTs'!AP5*1000)/(14.5*52)</f>
        <v>49151.543416795401</v>
      </c>
    </row>
    <row r="6" spans="2:75" x14ac:dyDescent="0.25">
      <c r="B6" s="9" t="s">
        <v>38</v>
      </c>
      <c r="C6" s="10">
        <f>('Flujo multimodal marítimo NUTs'!C6*1000)/(14.5*52)</f>
        <v>161932.64494126558</v>
      </c>
      <c r="D6" s="10">
        <f>('Flujo multimodal marítimo NUTs'!D6*1000)/(14.5*52)</f>
        <v>67422.034861690001</v>
      </c>
      <c r="E6" s="10">
        <f>('Flujo multimodal marítimo NUTs'!E6*1000)/(14.5*52)</f>
        <v>61141.720348616916</v>
      </c>
      <c r="F6" s="10">
        <f>('Flujo multimodal marítimo NUTs'!F6*1000)/(14.5*52)</f>
        <v>0</v>
      </c>
      <c r="G6" s="10">
        <f>('Flujo multimodal marítimo NUTs'!G6*1000)/(14.5*52)</f>
        <v>125323.3232284957</v>
      </c>
      <c r="H6" s="10">
        <f>('Flujo multimodal marítimo NUTs'!H6*1000)/(14.5*52)</f>
        <v>56793.008715422497</v>
      </c>
      <c r="I6" s="10">
        <f>('Flujo multimodal marítimo NUTs'!I6*1000)/(14.5*52)</f>
        <v>45851.364153088289</v>
      </c>
      <c r="J6" s="10">
        <f>('Flujo multimodal marítimo NUTs'!J6*1000)/(14.5*52)</f>
        <v>0</v>
      </c>
      <c r="K6" s="10">
        <f>('Flujo multimodal marítimo NUTs'!K6*1000)/(14.5*52)</f>
        <v>40072.410348272417</v>
      </c>
      <c r="L6" s="10">
        <f>('Flujo multimodal marítimo NUTs'!L6*1000)/(14.5*52)</f>
        <v>67237.87419477076</v>
      </c>
      <c r="M6" s="10">
        <f>('Flujo multimodal marítimo NUTs'!M6*1000)/(14.5*52)</f>
        <v>67459.585507330848</v>
      </c>
      <c r="N6" s="10">
        <f>('Flujo multimodal marítimo NUTs'!N6*1000)/(14.5*52)</f>
        <v>63439.181508147027</v>
      </c>
      <c r="O6" s="10">
        <f>('Flujo multimodal marítimo NUTs'!O6*1000)/(14.5*52)</f>
        <v>43649.240679744667</v>
      </c>
      <c r="P6" s="10">
        <f>('Flujo multimodal marítimo NUTs'!P6*1000)/(14.5*52)</f>
        <v>71003.352085580191</v>
      </c>
      <c r="Q6" s="10">
        <f>('Flujo multimodal marítimo NUTs'!Q6*1000)/(14.5*52)</f>
        <v>102567.52266301333</v>
      </c>
      <c r="R6" s="10">
        <f>('Flujo multimodal marítimo NUTs'!R6*1000)/(14.5*52)</f>
        <v>88897.047249832438</v>
      </c>
      <c r="S6" s="10">
        <f>('Flujo multimodal marítimo NUTs'!S6*1000)/(14.5*52)</f>
        <v>124784.41717433762</v>
      </c>
      <c r="T6" s="10">
        <f>('Flujo multimodal marítimo NUTs'!T6*1000)/(14.5*52)</f>
        <v>70761.156615267988</v>
      </c>
      <c r="U6" s="10">
        <f>('Flujo multimodal marítimo NUTs'!U6*1000)/(14.5*52)</f>
        <v>40988.151106188248</v>
      </c>
      <c r="V6" s="10">
        <f>('Flujo multimodal marítimo NUTs'!V6*1000)/(14.5*52)</f>
        <v>116812.77873320313</v>
      </c>
      <c r="W6" s="10">
        <f>('Flujo multimodal marítimo NUTs'!W6*1000)/(14.5*52)</f>
        <v>88755.239455504707</v>
      </c>
      <c r="X6" s="10">
        <f>('Flujo multimodal marítimo NUTs'!X6*1000)/(14.5*52)</f>
        <v>68118.430640976992</v>
      </c>
      <c r="Y6" s="10">
        <f>('Flujo multimodal marítimo NUTs'!Y6*1000)/(14.5*52)</f>
        <v>47798.189873786694</v>
      </c>
      <c r="Z6" s="10">
        <f>('Flujo multimodal marítimo NUTs'!Z6*1000)/(14.5*52)</f>
        <v>49339.814032121722</v>
      </c>
      <c r="AA6" s="10">
        <f>('Flujo multimodal marítimo NUTs'!AA6*1000)/(14.5*52)</f>
        <v>46162.911359197838</v>
      </c>
      <c r="AB6" s="10">
        <f>('Flujo multimodal marítimo NUTs'!AB6*1000)/(14.5*52)</f>
        <v>44941.527968053168</v>
      </c>
      <c r="AC6" s="10">
        <f>('Flujo multimodal marítimo NUTs'!AC6*1000)/(14.5*52)</f>
        <v>118171.27699886319</v>
      </c>
      <c r="AD6" s="10">
        <f>('Flujo multimodal marítimo NUTs'!AD6*1000)/(14.5*52)</f>
        <v>82510.136415308836</v>
      </c>
      <c r="AE6" s="10">
        <f>('Flujo multimodal marítimo NUTs'!AE6*1000)/(14.5*52)</f>
        <v>49565.574081091327</v>
      </c>
      <c r="AF6" s="10">
        <f>('Flujo multimodal marítimo NUTs'!AF6*1000)/(14.5*52)</f>
        <v>1.3262599469496021</v>
      </c>
      <c r="AG6" s="10">
        <f>('Flujo multimodal marítimo NUTs'!AG6*1000)/(14.5*52)</f>
        <v>39929.081528551025</v>
      </c>
      <c r="AH6" s="10">
        <f>('Flujo multimodal marítimo NUTs'!AH6*1000)/(14.5*52)</f>
        <v>124381.84627044039</v>
      </c>
      <c r="AI6" s="10">
        <f>('Flujo multimodal marítimo NUTs'!AI6*1000)/(14.5*52)</f>
        <v>432883.88667035918</v>
      </c>
      <c r="AJ6" s="10">
        <f>('Flujo multimodal marítimo NUTs'!AJ6*1000)/(14.5*52)</f>
        <v>69910.819949281504</v>
      </c>
      <c r="AK6" s="10">
        <f>('Flujo multimodal marítimo NUTs'!AK6*1000)/(14.5*52)</f>
        <v>44213.513277173755</v>
      </c>
      <c r="AL6" s="10">
        <f>('Flujo multimodal marítimo NUTs'!AL6*1000)/(14.5*52)</f>
        <v>52726.775876643311</v>
      </c>
      <c r="AM6" s="10">
        <f>('Flujo multimodal marítimo NUTs'!AM6*1000)/(14.5*52)</f>
        <v>39421.940128836679</v>
      </c>
      <c r="AN6" s="10">
        <f>('Flujo multimodal marítimo NUTs'!AN6*1000)/(14.5*52)</f>
        <v>43494.068265951559</v>
      </c>
      <c r="AO6" s="10">
        <f>('Flujo multimodal marítimo NUTs'!AO6*1000)/(14.5*52)</f>
        <v>52176.275978663252</v>
      </c>
      <c r="AP6" s="10">
        <f>('Flujo multimodal marítimo NUTs'!AP6*1000)/(14.5*52)</f>
        <v>68567.420643017453</v>
      </c>
    </row>
    <row r="7" spans="2:75" x14ac:dyDescent="0.25">
      <c r="B7" s="9" t="s">
        <v>39</v>
      </c>
      <c r="C7" s="10">
        <f>('Flujo multimodal marítimo NUTs'!C7*1000)/(14.5*52)</f>
        <v>184380.82607048121</v>
      </c>
      <c r="D7" s="10">
        <f>('Flujo multimodal marítimo NUTs'!D7*1000)/(14.5*52)</f>
        <v>89870.215990905592</v>
      </c>
      <c r="E7" s="10">
        <f>('Flujo multimodal marítimo NUTs'!E7*1000)/(14.5*52)</f>
        <v>83589.901477832522</v>
      </c>
      <c r="F7" s="10">
        <f>('Flujo multimodal marítimo NUTs'!F7*1000)/(14.5*52)</f>
        <v>103028.0409245926</v>
      </c>
      <c r="G7" s="10">
        <f>('Flujo multimodal marítimo NUTs'!G7*1000)/(14.5*52)</f>
        <v>0</v>
      </c>
      <c r="H7" s="10">
        <f>('Flujo multimodal marítimo NUTs'!H7*1000)/(14.5*52)</f>
        <v>79241.189844638095</v>
      </c>
      <c r="I7" s="10">
        <f>('Flujo multimodal marítimo NUTs'!I7*1000)/(14.5*52)</f>
        <v>68299.545282303894</v>
      </c>
      <c r="J7" s="10">
        <f>('Flujo multimodal marítimo NUTs'!J7*1000)/(14.5*52)</f>
        <v>107619.26866237205</v>
      </c>
      <c r="K7" s="10">
        <f>('Flujo multimodal marítimo NUTs'!K7*1000)/(14.5*52)</f>
        <v>62520.591477488029</v>
      </c>
      <c r="L7" s="10">
        <f>('Flujo multimodal marítimo NUTs'!L7*1000)/(14.5*52)</f>
        <v>89686.05532398638</v>
      </c>
      <c r="M7" s="10">
        <f>('Flujo multimodal marítimo NUTs'!M7*1000)/(14.5*52)</f>
        <v>89907.766636546454</v>
      </c>
      <c r="N7" s="10">
        <f>('Flujo multimodal marítimo NUTs'!N7*1000)/(14.5*52)</f>
        <v>85887.362637362632</v>
      </c>
      <c r="O7" s="10">
        <f>('Flujo multimodal marítimo NUTs'!O7*1000)/(14.5*52)</f>
        <v>66097.421808960265</v>
      </c>
      <c r="P7" s="10">
        <f>('Flujo multimodal marítimo NUTs'!P7*1000)/(14.5*52)</f>
        <v>93451.533214795796</v>
      </c>
      <c r="Q7" s="10">
        <f>('Flujo multimodal marítimo NUTs'!Q7*1000)/(14.5*52)</f>
        <v>125015.70379222895</v>
      </c>
      <c r="R7" s="10">
        <f>('Flujo multimodal marítimo NUTs'!R7*1000)/(14.5*52)</f>
        <v>111345.22837904806</v>
      </c>
      <c r="S7" s="10">
        <f>('Flujo multimodal marítimo NUTs'!S7*1000)/(14.5*52)</f>
        <v>147232.59830355324</v>
      </c>
      <c r="T7" s="10">
        <f>('Flujo multimodal marítimo NUTs'!T7*1000)/(14.5*52)</f>
        <v>93209.337744483579</v>
      </c>
      <c r="U7" s="10">
        <f>('Flujo multimodal marítimo NUTs'!U7*1000)/(14.5*52)</f>
        <v>63436.332235403854</v>
      </c>
      <c r="V7" s="10">
        <f>('Flujo multimodal marítimo NUTs'!V7*1000)/(14.5*52)</f>
        <v>139260.95986241876</v>
      </c>
      <c r="W7" s="10">
        <f>('Flujo multimodal marítimo NUTs'!W7*1000)/(14.5*52)</f>
        <v>111203.42058472036</v>
      </c>
      <c r="X7" s="10">
        <f>('Flujo multimodal marítimo NUTs'!X7*1000)/(14.5*52)</f>
        <v>90566.611770192612</v>
      </c>
      <c r="Y7" s="10">
        <f>('Flujo multimodal marítimo NUTs'!Y7*1000)/(14.5*52)</f>
        <v>70246.371003002307</v>
      </c>
      <c r="Z7" s="10">
        <f>('Flujo multimodal marítimo NUTs'!Z7*1000)/(14.5*52)</f>
        <v>71787.995161337341</v>
      </c>
      <c r="AA7" s="10">
        <f>('Flujo multimodal marítimo NUTs'!AA7*1000)/(14.5*52)</f>
        <v>68611.092488413444</v>
      </c>
      <c r="AB7" s="10">
        <f>('Flujo multimodal marítimo NUTs'!AB7*1000)/(14.5*52)</f>
        <v>67389.709097268773</v>
      </c>
      <c r="AC7" s="10">
        <f>('Flujo multimodal marítimo NUTs'!AC7*1000)/(14.5*52)</f>
        <v>140619.45812807881</v>
      </c>
      <c r="AD7" s="10">
        <f>('Flujo multimodal marítimo NUTs'!AD7*1000)/(14.5*52)</f>
        <v>104958.31754452443</v>
      </c>
      <c r="AE7" s="10">
        <f>('Flujo multimodal marítimo NUTs'!AE7*1000)/(14.5*52)</f>
        <v>72013.755210306947</v>
      </c>
      <c r="AF7" s="10">
        <f>('Flujo multimodal marítimo NUTs'!AF7*1000)/(14.5*52)</f>
        <v>65235.45486343895</v>
      </c>
      <c r="AG7" s="10">
        <f>('Flujo multimodal marítimo NUTs'!AG7*1000)/(14.5*52)</f>
        <v>62377.262657766631</v>
      </c>
      <c r="AH7" s="10">
        <f>('Flujo multimodal marítimo NUTs'!AH7*1000)/(14.5*52)</f>
        <v>146830.02739965598</v>
      </c>
      <c r="AI7" s="10">
        <f>('Flujo multimodal marítimo NUTs'!AI7*1000)/(14.5*52)</f>
        <v>455332.06779957481</v>
      </c>
      <c r="AJ7" s="10">
        <f>('Flujo multimodal marítimo NUTs'!AJ7*1000)/(14.5*52)</f>
        <v>92359.001078497109</v>
      </c>
      <c r="AK7" s="10">
        <f>('Flujo multimodal marítimo NUTs'!AK7*1000)/(14.5*52)</f>
        <v>66661.694406389361</v>
      </c>
      <c r="AL7" s="10">
        <f>('Flujo multimodal marítimo NUTs'!AL7*1000)/(14.5*52)</f>
        <v>75174.957005858931</v>
      </c>
      <c r="AM7" s="10">
        <f>('Flujo multimodal marítimo NUTs'!AM7*1000)/(14.5*52)</f>
        <v>61870.121258052292</v>
      </c>
      <c r="AN7" s="10">
        <f>('Flujo multimodal marítimo NUTs'!AN7*1000)/(14.5*52)</f>
        <v>65942.249395167164</v>
      </c>
      <c r="AO7" s="10">
        <f>('Flujo multimodal marítimo NUTs'!AO7*1000)/(14.5*52)</f>
        <v>74624.457107878858</v>
      </c>
      <c r="AP7" s="10">
        <f>('Flujo multimodal marítimo NUTs'!AP7*1000)/(14.5*52)</f>
        <v>91015.601772233073</v>
      </c>
    </row>
    <row r="8" spans="2:75" s="11" customFormat="1" x14ac:dyDescent="0.25">
      <c r="B8" s="11" t="s">
        <v>3</v>
      </c>
      <c r="C8" s="10">
        <f>('Flujo multimodal marítimo NUTs'!C8*1000)/(14.5*52)</f>
        <v>137915.49829480861</v>
      </c>
      <c r="D8" s="10">
        <f>('Flujo multimodal marítimo NUTs'!D8*1000)/(14.5*52)</f>
        <v>43404.888215233004</v>
      </c>
      <c r="E8" s="10">
        <f>('Flujo multimodal marítimo NUTs'!E8*1000)/(14.5*52)</f>
        <v>37124.573702159927</v>
      </c>
      <c r="F8" s="10">
        <f>('Flujo multimodal marítimo NUTs'!F8*1000)/(14.5*52)</f>
        <v>56562.713148919996</v>
      </c>
      <c r="G8" s="10">
        <f>('Flujo multimodal marítimo NUTs'!G8*1000)/(14.5*52)</f>
        <v>101306.17658203872</v>
      </c>
      <c r="H8" s="10">
        <f>('Flujo multimodal marítimo NUTs'!H8*1000)/(14.5*52)</f>
        <v>0</v>
      </c>
      <c r="I8" s="10">
        <f>('Flujo multimodal marítimo NUTs'!I8*1000)/(14.5*52)</f>
        <v>21834.217506631296</v>
      </c>
      <c r="J8" s="10">
        <f>('Flujo multimodal marítimo NUTs'!J8*1000)/(14.5*52)</f>
        <v>61153.940886699456</v>
      </c>
      <c r="K8" s="10">
        <f>('Flujo multimodal marítimo NUTs'!K8*1000)/(14.5*52)</f>
        <v>16055.263701815426</v>
      </c>
      <c r="L8" s="10">
        <f>('Flujo multimodal marítimo NUTs'!L8*1000)/(14.5*52)</f>
        <v>43220.727548313771</v>
      </c>
      <c r="M8" s="10">
        <f>('Flujo multimodal marítimo NUTs'!M8*1000)/(14.5*52)</f>
        <v>43442.438860873852</v>
      </c>
      <c r="N8" s="10">
        <f>('Flujo multimodal marítimo NUTs'!N8*1000)/(14.5*52)</f>
        <v>39422.034861690037</v>
      </c>
      <c r="O8" s="10">
        <f>('Flujo multimodal marítimo NUTs'!O8*1000)/(14.5*52)</f>
        <v>19632.094033287674</v>
      </c>
      <c r="P8" s="10">
        <f>('Flujo multimodal marítimo NUTs'!P8*1000)/(14.5*52)</f>
        <v>46986.205439123187</v>
      </c>
      <c r="Q8" s="10">
        <f>('Flujo multimodal marítimo NUTs'!Q8*1000)/(14.5*52)</f>
        <v>78550.376016556344</v>
      </c>
      <c r="R8" s="10">
        <f>('Flujo multimodal marítimo NUTs'!R8*1000)/(14.5*52)</f>
        <v>64879.900603375441</v>
      </c>
      <c r="S8" s="10">
        <f>('Flujo multimodal marítimo NUTs'!S8*1000)/(14.5*52)</f>
        <v>100767.27052788062</v>
      </c>
      <c r="T8" s="10">
        <f>('Flujo multimodal marítimo NUTs'!T8*1000)/(14.5*52)</f>
        <v>46744.009968810991</v>
      </c>
      <c r="U8" s="10">
        <f>('Flujo multimodal marítimo NUTs'!U8*1000)/(14.5*52)</f>
        <v>16971.004459731255</v>
      </c>
      <c r="V8" s="10">
        <f>('Flujo multimodal marítimo NUTs'!V8*1000)/(14.5*52)</f>
        <v>92795.632086746133</v>
      </c>
      <c r="W8" s="10">
        <f>('Flujo multimodal marítimo NUTs'!W8*1000)/(14.5*52)</f>
        <v>64738.092809047739</v>
      </c>
      <c r="X8" s="10">
        <f>('Flujo multimodal marítimo NUTs'!X8*1000)/(14.5*52)</f>
        <v>44101.28399452001</v>
      </c>
      <c r="Y8" s="10">
        <f>('Flujo multimodal marítimo NUTs'!Y8*1000)/(14.5*52)</f>
        <v>23781.043227329701</v>
      </c>
      <c r="Z8" s="10">
        <f>('Flujo multimodal marítimo NUTs'!Z8*1000)/(14.5*52)</f>
        <v>25322.667385664725</v>
      </c>
      <c r="AA8" s="10">
        <f>('Flujo multimodal marítimo NUTs'!AA8*1000)/(14.5*52)</f>
        <v>22145.764712740842</v>
      </c>
      <c r="AB8" s="10">
        <f>('Flujo multimodal marítimo NUTs'!AB8*1000)/(14.5*52)</f>
        <v>20924.381321596178</v>
      </c>
      <c r="AC8" s="10">
        <f>('Flujo multimodal marítimo NUTs'!AC8*1000)/(14.5*52)</f>
        <v>94154.13035240621</v>
      </c>
      <c r="AD8" s="10">
        <f>('Flujo multimodal marítimo NUTs'!AD8*1000)/(14.5*52)</f>
        <v>58492.989768851847</v>
      </c>
      <c r="AE8" s="10">
        <f>('Flujo multimodal marítimo NUTs'!AE8*1000)/(14.5*52)</f>
        <v>25548.427434634334</v>
      </c>
      <c r="AF8" s="10">
        <f>('Flujo multimodal marítimo NUTs'!AF8*1000)/(14.5*52)</f>
        <v>18770.127087766348</v>
      </c>
      <c r="AG8" s="10">
        <f>('Flujo multimodal marítimo NUTs'!AG8*1000)/(14.5*52)</f>
        <v>15911.934882094034</v>
      </c>
      <c r="AH8" s="10">
        <f>('Flujo multimodal marítimo NUTs'!AH8*1000)/(14.5*52)</f>
        <v>100364.6996239834</v>
      </c>
      <c r="AI8" s="10">
        <f>('Flujo multimodal marítimo NUTs'!AI8*1000)/(14.5*52)</f>
        <v>408866.74002390215</v>
      </c>
      <c r="AJ8" s="10">
        <f>('Flujo multimodal marítimo NUTs'!AJ8*1000)/(14.5*52)</f>
        <v>45893.673302824522</v>
      </c>
      <c r="AK8" s="10">
        <f>('Flujo multimodal marítimo NUTs'!AK8*1000)/(14.5*52)</f>
        <v>20196.366630716762</v>
      </c>
      <c r="AL8" s="10">
        <f>('Flujo multimodal marítimo NUTs'!AL8*1000)/(14.5*52)</f>
        <v>28709.629230186318</v>
      </c>
      <c r="AM8" s="10">
        <f>('Flujo multimodal marítimo NUTs'!AM8*1000)/(14.5*52)</f>
        <v>15404.79348237969</v>
      </c>
      <c r="AN8" s="10">
        <f>('Flujo multimodal marítimo NUTs'!AN8*1000)/(14.5*52)</f>
        <v>19476.921619494573</v>
      </c>
      <c r="AO8" s="10">
        <f>('Flujo multimodal marítimo NUTs'!AO8*1000)/(14.5*52)</f>
        <v>28159.129332206256</v>
      </c>
      <c r="AP8" s="10">
        <f>('Flujo multimodal marítimo NUTs'!AP8*1000)/(14.5*52)</f>
        <v>44550.273996560463</v>
      </c>
    </row>
    <row r="9" spans="2:75" x14ac:dyDescent="0.25">
      <c r="B9" s="9" t="s">
        <v>6</v>
      </c>
      <c r="C9" s="10">
        <f>('Flujo multimodal marítimo NUTs'!C9*1000)/(14.5*52)</f>
        <v>126370.31072375896</v>
      </c>
      <c r="D9" s="10">
        <f>('Flujo multimodal marítimo NUTs'!D9*1000)/(14.5*52)</f>
        <v>31859.700644183366</v>
      </c>
      <c r="E9" s="10">
        <f>('Flujo multimodal marítimo NUTs'!E9*1000)/(14.5*52)</f>
        <v>25579.386131110292</v>
      </c>
      <c r="F9" s="10">
        <f>('Flujo multimodal marítimo NUTs'!F9*1000)/(14.5*52)</f>
        <v>45017.525577870365</v>
      </c>
      <c r="G9" s="10">
        <f>('Flujo multimodal marítimo NUTs'!G9*1000)/(14.5*52)</f>
        <v>89760.989010989069</v>
      </c>
      <c r="H9" s="10">
        <f>('Flujo multimodal marítimo NUTs'!H9*1000)/(14.5*52)</f>
        <v>21230.674497915858</v>
      </c>
      <c r="I9" s="10">
        <f>('Flujo multimodal marítimo NUTs'!I9*1000)/(14.5*52)</f>
        <v>0</v>
      </c>
      <c r="J9" s="10">
        <f>('Flujo multimodal marítimo NUTs'!J9*1000)/(14.5*52)</f>
        <v>49608.75331564981</v>
      </c>
      <c r="K9" s="10">
        <f>('Flujo multimodal marítimo NUTs'!K9*1000)/(14.5*52)</f>
        <v>4510.0761307657858</v>
      </c>
      <c r="L9" s="10">
        <f>('Flujo multimodal marítimo NUTs'!L9*1000)/(14.5*52)</f>
        <v>31675.539977264139</v>
      </c>
      <c r="M9" s="10">
        <f>('Flujo multimodal marítimo NUTs'!M9*1000)/(14.5*52)</f>
        <v>31897.251289824217</v>
      </c>
      <c r="N9" s="10">
        <f>('Flujo multimodal marítimo NUTs'!N9*1000)/(14.5*52)</f>
        <v>27876.847290640395</v>
      </c>
      <c r="O9" s="10">
        <f>('Flujo multimodal marítimo NUTs'!O9*1000)/(14.5*52)</f>
        <v>8086.9064622380347</v>
      </c>
      <c r="P9" s="10">
        <f>('Flujo multimodal marítimo NUTs'!P9*1000)/(14.5*52)</f>
        <v>35441.017868073555</v>
      </c>
      <c r="Q9" s="10">
        <f>('Flujo multimodal marítimo NUTs'!Q9*1000)/(14.5*52)</f>
        <v>67005.188445506705</v>
      </c>
      <c r="R9" s="10">
        <f>('Flujo multimodal marítimo NUTs'!R9*1000)/(14.5*52)</f>
        <v>53334.713032325802</v>
      </c>
      <c r="S9" s="10">
        <f>('Flujo multimodal marítimo NUTs'!S9*1000)/(14.5*52)</f>
        <v>89222.082956830985</v>
      </c>
      <c r="T9" s="10">
        <f>('Flujo multimodal marítimo NUTs'!T9*1000)/(14.5*52)</f>
        <v>35198.822397761352</v>
      </c>
      <c r="U9" s="10">
        <f>('Flujo multimodal marítimo NUTs'!U9*1000)/(14.5*52)</f>
        <v>5425.8168886816147</v>
      </c>
      <c r="V9" s="10">
        <f>('Flujo multimodal marítimo NUTs'!V9*1000)/(14.5*52)</f>
        <v>81250.444515696494</v>
      </c>
      <c r="W9" s="10">
        <f>('Flujo multimodal marítimo NUTs'!W9*1000)/(14.5*52)</f>
        <v>53192.905237998086</v>
      </c>
      <c r="X9" s="10">
        <f>('Flujo multimodal marítimo NUTs'!X9*1000)/(14.5*52)</f>
        <v>32556.096423470368</v>
      </c>
      <c r="Y9" s="10">
        <f>('Flujo multimodal marítimo NUTs'!Y9*1000)/(14.5*52)</f>
        <v>12235.855656280064</v>
      </c>
      <c r="Z9" s="10">
        <f>('Flujo multimodal marítimo NUTs'!Z9*1000)/(14.5*52)</f>
        <v>13777.479814615088</v>
      </c>
      <c r="AA9" s="10">
        <f>('Flujo multimodal marítimo NUTs'!AA9*1000)/(14.5*52)</f>
        <v>10600.577141691203</v>
      </c>
      <c r="AB9" s="10">
        <f>('Flujo multimodal marítimo NUTs'!AB9*1000)/(14.5*52)</f>
        <v>9379.1937505465357</v>
      </c>
      <c r="AC9" s="10">
        <f>('Flujo multimodal marítimo NUTs'!AC9*1000)/(14.5*52)</f>
        <v>82608.942781356571</v>
      </c>
      <c r="AD9" s="10">
        <f>('Flujo multimodal marítimo NUTs'!AD9*1000)/(14.5*52)</f>
        <v>46947.802197802201</v>
      </c>
      <c r="AE9" s="10">
        <f>('Flujo multimodal marítimo NUTs'!AE9*1000)/(14.5*52)</f>
        <v>14003.239863584693</v>
      </c>
      <c r="AF9" s="10">
        <f>('Flujo multimodal marítimo NUTs'!AF9*1000)/(14.5*52)</f>
        <v>7224.9395167167086</v>
      </c>
      <c r="AG9" s="10">
        <f>('Flujo multimodal marítimo NUTs'!AG9*1000)/(14.5*52)</f>
        <v>4366.7473110443934</v>
      </c>
      <c r="AH9" s="10">
        <f>('Flujo multimodal marítimo NUTs'!AH9*1000)/(14.5*52)</f>
        <v>88819.512052933773</v>
      </c>
      <c r="AI9" s="10">
        <f>('Flujo multimodal marítimo NUTs'!AI9*1000)/(14.5*52)</f>
        <v>397321.55245285254</v>
      </c>
      <c r="AJ9" s="10">
        <f>('Flujo multimodal marítimo NUTs'!AJ9*1000)/(14.5*52)</f>
        <v>34348.485731774883</v>
      </c>
      <c r="AK9" s="10">
        <f>('Flujo multimodal marítimo NUTs'!AK9*1000)/(14.5*52)</f>
        <v>8651.1790596671181</v>
      </c>
      <c r="AL9" s="10">
        <f>('Flujo multimodal marítimo NUTs'!AL9*1000)/(14.5*52)</f>
        <v>17164.441659136679</v>
      </c>
      <c r="AM9" s="10">
        <f>('Flujo multimodal marítimo NUTs'!AM9*1000)/(14.5*52)</f>
        <v>3859.6059113300494</v>
      </c>
      <c r="AN9" s="10">
        <f>('Flujo multimodal marítimo NUTs'!AN9*1000)/(14.5*52)</f>
        <v>7931.7340484449305</v>
      </c>
      <c r="AO9" s="10">
        <f>('Flujo multimodal marítimo NUTs'!AO9*1000)/(14.5*52)</f>
        <v>16613.941761156617</v>
      </c>
      <c r="AP9" s="10">
        <f>('Flujo multimodal marítimo NUTs'!AP9*1000)/(14.5*52)</f>
        <v>33005.086425510817</v>
      </c>
    </row>
    <row r="10" spans="2:75" x14ac:dyDescent="0.25">
      <c r="B10" s="9" t="s">
        <v>7</v>
      </c>
      <c r="C10" s="10">
        <f>('Flujo multimodal marítimo NUTs'!C10*1000)/(14.5*52)</f>
        <v>131882.91019325497</v>
      </c>
      <c r="D10" s="10">
        <f>('Flujo multimodal marítimo NUTs'!D10*1000)/(14.5*52)</f>
        <v>37372.300113679383</v>
      </c>
      <c r="E10" s="10">
        <f>('Flujo multimodal marítimo NUTs'!E10*1000)/(14.5*52)</f>
        <v>31091.985600606313</v>
      </c>
      <c r="F10" s="10">
        <f>('Flujo multimodal marítimo NUTs'!F10*1000)/(14.5*52)</f>
        <v>1.3262599469496021</v>
      </c>
      <c r="G10" s="10">
        <f>('Flujo multimodal marítimo NUTs'!G10*1000)/(14.5*52)</f>
        <v>95273.588480485094</v>
      </c>
      <c r="H10" s="10">
        <f>('Flujo multimodal marítimo NUTs'!H10*1000)/(14.5*52)</f>
        <v>26743.273967411882</v>
      </c>
      <c r="I10" s="10">
        <f>('Flujo multimodal marítimo NUTs'!I10*1000)/(14.5*52)</f>
        <v>15801.629405077676</v>
      </c>
      <c r="J10" s="10">
        <f>('Flujo multimodal marítimo NUTs'!J10*1000)/(14.5*52)</f>
        <v>0</v>
      </c>
      <c r="K10" s="10">
        <f>('Flujo multimodal marítimo NUTs'!K10*1000)/(14.5*52)</f>
        <v>10022.675600261806</v>
      </c>
      <c r="L10" s="10">
        <f>('Flujo multimodal marítimo NUTs'!L10*1000)/(14.5*52)</f>
        <v>37188.139446760157</v>
      </c>
      <c r="M10" s="10">
        <f>('Flujo multimodal marítimo NUTs'!M10*1000)/(14.5*52)</f>
        <v>37409.850759320238</v>
      </c>
      <c r="N10" s="10">
        <f>('Flujo multimodal marítimo NUTs'!N10*1000)/(14.5*52)</f>
        <v>33389.446760136409</v>
      </c>
      <c r="O10" s="10">
        <f>('Flujo multimodal marítimo NUTs'!O10*1000)/(14.5*52)</f>
        <v>13599.505931734053</v>
      </c>
      <c r="P10" s="10">
        <f>('Flujo multimodal marítimo NUTs'!P10*1000)/(14.5*52)</f>
        <v>40953.617337569573</v>
      </c>
      <c r="Q10" s="10">
        <f>('Flujo multimodal marítimo NUTs'!Q10*1000)/(14.5*52)</f>
        <v>72517.787915002729</v>
      </c>
      <c r="R10" s="10">
        <f>('Flujo multimodal marítimo NUTs'!R10*1000)/(14.5*52)</f>
        <v>58847.312501821827</v>
      </c>
      <c r="S10" s="10">
        <f>('Flujo multimodal marítimo NUTs'!S10*1000)/(14.5*52)</f>
        <v>94734.68242632701</v>
      </c>
      <c r="T10" s="10">
        <f>('Flujo multimodal marítimo NUTs'!T10*1000)/(14.5*52)</f>
        <v>40711.421867257377</v>
      </c>
      <c r="U10" s="10">
        <f>('Flujo multimodal marítimo NUTs'!U10*1000)/(14.5*52)</f>
        <v>10938.416358177636</v>
      </c>
      <c r="V10" s="10">
        <f>('Flujo multimodal marítimo NUTs'!V10*1000)/(14.5*52)</f>
        <v>86763.043985192518</v>
      </c>
      <c r="W10" s="10">
        <f>('Flujo multimodal marítimo NUTs'!W10*1000)/(14.5*52)</f>
        <v>58705.504707494103</v>
      </c>
      <c r="X10" s="10">
        <f>('Flujo multimodal marítimo NUTs'!X10*1000)/(14.5*52)</f>
        <v>38068.695892966382</v>
      </c>
      <c r="Y10" s="10">
        <f>('Flujo multimodal marítimo NUTs'!Y10*1000)/(14.5*52)</f>
        <v>17748.455125776083</v>
      </c>
      <c r="Z10" s="10">
        <f>('Flujo multimodal marítimo NUTs'!Z10*1000)/(14.5*52)</f>
        <v>19290.079284111111</v>
      </c>
      <c r="AA10" s="10">
        <f>('Flujo multimodal marítimo NUTs'!AA10*1000)/(14.5*52)</f>
        <v>16113.176611187226</v>
      </c>
      <c r="AB10" s="10">
        <f>('Flujo multimodal marítimo NUTs'!AB10*1000)/(14.5*52)</f>
        <v>14891.793220042555</v>
      </c>
      <c r="AC10" s="10">
        <f>('Flujo multimodal marítimo NUTs'!AC10*1000)/(14.5*52)</f>
        <v>88121.542250852595</v>
      </c>
      <c r="AD10" s="10">
        <f>('Flujo multimodal marítimo NUTs'!AD10*1000)/(14.5*52)</f>
        <v>52460.401667298218</v>
      </c>
      <c r="AE10" s="10">
        <f>('Flujo multimodal marítimo NUTs'!AE10*1000)/(14.5*52)</f>
        <v>19515.839333080712</v>
      </c>
      <c r="AF10" s="10">
        <f>('Flujo multimodal marítimo NUTs'!AF10*1000)/(14.5*52)</f>
        <v>1.3262599469496021</v>
      </c>
      <c r="AG10" s="10">
        <f>('Flujo multimodal marítimo NUTs'!AG10*1000)/(14.5*52)</f>
        <v>9879.3467805404143</v>
      </c>
      <c r="AH10" s="10">
        <f>('Flujo multimodal marítimo NUTs'!AH10*1000)/(14.5*52)</f>
        <v>94332.111522429783</v>
      </c>
      <c r="AI10" s="10">
        <f>('Flujo multimodal marítimo NUTs'!AI10*1000)/(14.5*52)</f>
        <v>402834.15192234854</v>
      </c>
      <c r="AJ10" s="10">
        <f>('Flujo multimodal marítimo NUTs'!AJ10*1000)/(14.5*52)</f>
        <v>39861.0852012709</v>
      </c>
      <c r="AK10" s="10">
        <f>('Flujo multimodal marítimo NUTs'!AK10*1000)/(14.5*52)</f>
        <v>14163.778529163139</v>
      </c>
      <c r="AL10" s="10">
        <f>('Flujo multimodal marítimo NUTs'!AL10*1000)/(14.5*52)</f>
        <v>22677.0411286327</v>
      </c>
      <c r="AM10" s="10">
        <f>('Flujo multimodal marítimo NUTs'!AM10*1000)/(14.5*52)</f>
        <v>9372.2053808260698</v>
      </c>
      <c r="AN10" s="10">
        <f>('Flujo multimodal marítimo NUTs'!AN10*1000)/(14.5*52)</f>
        <v>13444.33351794095</v>
      </c>
      <c r="AO10" s="10">
        <f>('Flujo multimodal marítimo NUTs'!AO10*1000)/(14.5*52)</f>
        <v>22126.541230652638</v>
      </c>
      <c r="AP10" s="10">
        <f>('Flujo multimodal marítimo NUTs'!AP10*1000)/(14.5*52)</f>
        <v>38517.685895006842</v>
      </c>
    </row>
    <row r="11" spans="2:75" x14ac:dyDescent="0.25">
      <c r="B11" s="9" t="s">
        <v>108</v>
      </c>
      <c r="C11" s="10">
        <f>('Flujo multimodal marítimo NUTs'!C11*1000)/(14.5*52)</f>
        <v>123869.45812807878</v>
      </c>
      <c r="D11" s="10">
        <f>('Flujo multimodal marítimo NUTs'!D11*1000)/(14.5*52)</f>
        <v>29358.848048503183</v>
      </c>
      <c r="E11" s="10">
        <f>('Flujo multimodal marítimo NUTs'!E11*1000)/(14.5*52)</f>
        <v>23078.53353543011</v>
      </c>
      <c r="F11" s="10">
        <f>('Flujo multimodal marítimo NUTs'!F11*1000)/(14.5*52)</f>
        <v>42516.672982190183</v>
      </c>
      <c r="G11" s="10">
        <f>('Flujo multimodal marítimo NUTs'!G11*1000)/(14.5*52)</f>
        <v>87260.13641530888</v>
      </c>
      <c r="H11" s="10">
        <f>('Flujo multimodal marítimo NUTs'!H11*1000)/(14.5*52)</f>
        <v>18729.821902235675</v>
      </c>
      <c r="I11" s="10">
        <f>('Flujo multimodal marítimo NUTs'!I11*1000)/(14.5*52)</f>
        <v>7788.1773399014719</v>
      </c>
      <c r="J11" s="10">
        <f>('Flujo multimodal marítimo NUTs'!J11*1000)/(14.5*52)</f>
        <v>47107.900719969635</v>
      </c>
      <c r="K11" s="10">
        <f>('Flujo multimodal marítimo NUTs'!K11*1000)/(14.5*52)</f>
        <v>0</v>
      </c>
      <c r="L11" s="10">
        <f>('Flujo multimodal marítimo NUTs'!L11*1000)/(14.5*52)</f>
        <v>29174.687381583954</v>
      </c>
      <c r="M11" s="10">
        <f>('Flujo multimodal marítimo NUTs'!M11*1000)/(14.5*52)</f>
        <v>29396.398694144027</v>
      </c>
      <c r="N11" s="10">
        <f>('Flujo multimodal marítimo NUTs'!N11*1000)/(14.5*52)</f>
        <v>25375.994694960213</v>
      </c>
      <c r="O11" s="10">
        <f>('Flujo multimodal marítimo NUTs'!O11*1000)/(14.5*52)</f>
        <v>5586.0538665578506</v>
      </c>
      <c r="P11" s="10">
        <f>('Flujo multimodal marítimo NUTs'!P11*1000)/(14.5*52)</f>
        <v>32940.165272393366</v>
      </c>
      <c r="Q11" s="10">
        <f>('Flujo multimodal marítimo NUTs'!Q11*1000)/(14.5*52)</f>
        <v>64504.335849826515</v>
      </c>
      <c r="R11" s="10">
        <f>('Flujo multimodal marítimo NUTs'!R11*1000)/(14.5*52)</f>
        <v>50833.860436645627</v>
      </c>
      <c r="S11" s="10">
        <f>('Flujo multimodal marítimo NUTs'!S11*1000)/(14.5*52)</f>
        <v>86721.230361150796</v>
      </c>
      <c r="T11" s="10">
        <f>('Flujo multimodal marítimo NUTs'!T11*1000)/(14.5*52)</f>
        <v>32697.96980208117</v>
      </c>
      <c r="U11" s="10">
        <f>('Flujo multimodal marítimo NUTs'!U11*1000)/(14.5*52)</f>
        <v>2924.964293001432</v>
      </c>
      <c r="V11" s="10">
        <f>('Flujo multimodal marítimo NUTs'!V11*1000)/(14.5*52)</f>
        <v>78749.591920016304</v>
      </c>
      <c r="W11" s="10">
        <f>('Flujo multimodal marítimo NUTs'!W11*1000)/(14.5*52)</f>
        <v>50692.052642317911</v>
      </c>
      <c r="X11" s="10">
        <f>('Flujo multimodal marítimo NUTs'!X11*1000)/(14.5*52)</f>
        <v>30055.243827790186</v>
      </c>
      <c r="Y11" s="10">
        <f>('Flujo multimodal marítimo NUTs'!Y11*1000)/(14.5*52)</f>
        <v>9735.0030605998818</v>
      </c>
      <c r="Z11" s="10">
        <f>('Flujo multimodal marítimo NUTs'!Z11*1000)/(14.5*52)</f>
        <v>11276.627218934907</v>
      </c>
      <c r="AA11" s="10">
        <f>('Flujo multimodal marítimo NUTs'!AA11*1000)/(14.5*52)</f>
        <v>8099.7245460110225</v>
      </c>
      <c r="AB11" s="10">
        <f>('Flujo multimodal marítimo NUTs'!AB11*1000)/(14.5*52)</f>
        <v>6878.3411548663516</v>
      </c>
      <c r="AC11" s="10">
        <f>('Flujo multimodal marítimo NUTs'!AC11*1000)/(14.5*52)</f>
        <v>80108.090185676396</v>
      </c>
      <c r="AD11" s="10">
        <f>('Flujo multimodal marítimo NUTs'!AD11*1000)/(14.5*52)</f>
        <v>44446.949602122018</v>
      </c>
      <c r="AE11" s="10">
        <f>('Flujo multimodal marítimo NUTs'!AE11*1000)/(14.5*52)</f>
        <v>11502.387267904509</v>
      </c>
      <c r="AF11" s="10">
        <f>('Flujo multimodal marítimo NUTs'!AF11*1000)/(14.5*52)</f>
        <v>4724.0869210365254</v>
      </c>
      <c r="AG11" s="10">
        <f>('Flujo multimodal marítimo NUTs'!AG11*1000)/(14.5*52)</f>
        <v>1865.8947153642109</v>
      </c>
      <c r="AH11" s="10">
        <f>('Flujo multimodal marítimo NUTs'!AH11*1000)/(14.5*52)</f>
        <v>86318.659457253569</v>
      </c>
      <c r="AI11" s="10">
        <f>('Flujo multimodal marítimo NUTs'!AI11*1000)/(14.5*52)</f>
        <v>394820.69985717232</v>
      </c>
      <c r="AJ11" s="10">
        <f>('Flujo multimodal marítimo NUTs'!AJ11*1000)/(14.5*52)</f>
        <v>31847.633136094697</v>
      </c>
      <c r="AK11" s="10">
        <f>('Flujo multimodal marítimo NUTs'!AK11*1000)/(14.5*52)</f>
        <v>6150.3264639869367</v>
      </c>
      <c r="AL11" s="10">
        <f>('Flujo multimodal marítimo NUTs'!AL11*1000)/(14.5*52)</f>
        <v>14663.5890634565</v>
      </c>
      <c r="AM11" s="10">
        <f>('Flujo multimodal marítimo NUTs'!AM11*1000)/(14.5*52)</f>
        <v>1358.7533156498673</v>
      </c>
      <c r="AN11" s="10">
        <f>('Flujo multimodal marítimo NUTs'!AN11*1000)/(14.5*52)</f>
        <v>5430.8814527647473</v>
      </c>
      <c r="AO11" s="10">
        <f>('Flujo multimodal marítimo NUTs'!AO11*1000)/(14.5*52)</f>
        <v>14113.089165476433</v>
      </c>
      <c r="AP11" s="10">
        <f>('Flujo multimodal marítimo NUTs'!AP11*1000)/(14.5*52)</f>
        <v>30504.233829830639</v>
      </c>
    </row>
    <row r="12" spans="2:75" x14ac:dyDescent="0.25">
      <c r="B12" s="9" t="s">
        <v>4</v>
      </c>
      <c r="C12" s="10">
        <f>('Flujo multimodal marítimo NUTs'!C12*1000)/(14.5*52)</f>
        <v>141288.6510041682</v>
      </c>
      <c r="D12" s="10">
        <f>('Flujo multimodal marítimo NUTs'!D12*1000)/(14.5*52)</f>
        <v>46778.040924592613</v>
      </c>
      <c r="E12" s="10">
        <f>('Flujo multimodal marítimo NUTs'!E12*1000)/(14.5*52)</f>
        <v>40497.726411519536</v>
      </c>
      <c r="F12" s="10">
        <f>('Flujo multimodal marítimo NUTs'!F12*1000)/(14.5*52)</f>
        <v>59935.865858279612</v>
      </c>
      <c r="G12" s="10">
        <f>('Flujo multimodal marítimo NUTs'!G12*1000)/(14.5*52)</f>
        <v>104679.32929139832</v>
      </c>
      <c r="H12" s="10">
        <f>('Flujo multimodal marítimo NUTs'!H12*1000)/(14.5*52)</f>
        <v>36149.014778325109</v>
      </c>
      <c r="I12" s="10">
        <f>('Flujo multimodal marítimo NUTs'!I12*1000)/(14.5*52)</f>
        <v>25207.370215990901</v>
      </c>
      <c r="J12" s="10">
        <f>('Flujo multimodal marítimo NUTs'!J12*1000)/(14.5*52)</f>
        <v>64527.093596059058</v>
      </c>
      <c r="K12" s="10">
        <f>('Flujo multimodal marítimo NUTs'!K12*1000)/(14.5*52)</f>
        <v>19428.416411175032</v>
      </c>
      <c r="L12" s="10">
        <f>('Flujo multimodal marítimo NUTs'!L12*1000)/(14.5*52)</f>
        <v>0</v>
      </c>
      <c r="M12" s="10">
        <f>('Flujo multimodal marítimo NUTs'!M12*1000)/(14.5*52)</f>
        <v>46815.591570233453</v>
      </c>
      <c r="N12" s="10">
        <f>('Flujo multimodal marítimo NUTs'!N12*1000)/(14.5*52)</f>
        <v>42795.187571049639</v>
      </c>
      <c r="O12" s="10">
        <f>('Flujo multimodal marítimo NUTs'!O12*1000)/(14.5*52)</f>
        <v>23005.246742647279</v>
      </c>
      <c r="P12" s="10">
        <f>('Flujo multimodal marítimo NUTs'!P12*1000)/(14.5*52)</f>
        <v>50359.358148482796</v>
      </c>
      <c r="Q12" s="10">
        <f>('Flujo multimodal marítimo NUTs'!Q12*1000)/(14.5*52)</f>
        <v>81923.528725915952</v>
      </c>
      <c r="R12" s="10">
        <f>('Flujo multimodal marítimo NUTs'!R12*1000)/(14.5*52)</f>
        <v>68253.05331273505</v>
      </c>
      <c r="S12" s="10">
        <f>('Flujo multimodal marítimo NUTs'!S12*1000)/(14.5*52)</f>
        <v>104140.42323724025</v>
      </c>
      <c r="T12" s="10">
        <f>('Flujo multimodal marítimo NUTs'!T12*1000)/(14.5*52)</f>
        <v>50117.1626781706</v>
      </c>
      <c r="U12" s="10">
        <f>('Flujo multimodal marítimo NUTs'!U12*1000)/(14.5*52)</f>
        <v>20344.15716909086</v>
      </c>
      <c r="V12" s="10">
        <f>('Flujo multimodal marítimo NUTs'!V12*1000)/(14.5*52)</f>
        <v>96168.784796105756</v>
      </c>
      <c r="W12" s="10">
        <f>('Flujo multimodal marítimo NUTs'!W12*1000)/(14.5*52)</f>
        <v>68111.245518407333</v>
      </c>
      <c r="X12" s="10">
        <f>('Flujo multimodal marítimo NUTs'!X12*1000)/(14.5*52)</f>
        <v>47474.436703879612</v>
      </c>
      <c r="Y12" s="10">
        <f>('Flujo multimodal marítimo NUTs'!Y12*1000)/(14.5*52)</f>
        <v>27154.19593668931</v>
      </c>
      <c r="Z12" s="10">
        <f>('Flujo multimodal marítimo NUTs'!Z12*1000)/(14.5*52)</f>
        <v>28695.820095024337</v>
      </c>
      <c r="AA12" s="10">
        <f>('Flujo multimodal marítimo NUTs'!AA12*1000)/(14.5*52)</f>
        <v>25518.91742210045</v>
      </c>
      <c r="AB12" s="10">
        <f>('Flujo multimodal marítimo NUTs'!AB12*1000)/(14.5*52)</f>
        <v>24297.53403095578</v>
      </c>
      <c r="AC12" s="10">
        <f>('Flujo multimodal marítimo NUTs'!AC12*1000)/(14.5*52)</f>
        <v>97527.283061765833</v>
      </c>
      <c r="AD12" s="10">
        <f>('Flujo multimodal marítimo NUTs'!AD12*1000)/(14.5*52)</f>
        <v>61866.142478211441</v>
      </c>
      <c r="AE12" s="10">
        <f>('Flujo multimodal marítimo NUTs'!AE12*1000)/(14.5*52)</f>
        <v>28921.580143993939</v>
      </c>
      <c r="AF12" s="10">
        <f>('Flujo multimodal marítimo NUTs'!AF12*1000)/(14.5*52)</f>
        <v>22143.279797125957</v>
      </c>
      <c r="AG12" s="10">
        <f>('Flujo multimodal marítimo NUTs'!AG12*1000)/(14.5*52)</f>
        <v>19285.087591453641</v>
      </c>
      <c r="AH12" s="10">
        <f>('Flujo multimodal marítimo NUTs'!AH12*1000)/(14.5*52)</f>
        <v>103737.85233334299</v>
      </c>
      <c r="AI12" s="10">
        <f>('Flujo multimodal marítimo NUTs'!AI12*1000)/(14.5*52)</f>
        <v>412239.8927332618</v>
      </c>
      <c r="AJ12" s="10">
        <f>('Flujo multimodal marítimo NUTs'!AJ12*1000)/(14.5*52)</f>
        <v>49266.82601218413</v>
      </c>
      <c r="AK12" s="10">
        <f>('Flujo multimodal marítimo NUTs'!AK12*1000)/(14.5*52)</f>
        <v>23569.519340076367</v>
      </c>
      <c r="AL12" s="10">
        <f>('Flujo multimodal marítimo NUTs'!AL12*1000)/(14.5*52)</f>
        <v>32082.781939545923</v>
      </c>
      <c r="AM12" s="10">
        <f>('Flujo multimodal marítimo NUTs'!AM12*1000)/(14.5*52)</f>
        <v>18777.946191739295</v>
      </c>
      <c r="AN12" s="10">
        <f>('Flujo multimodal marítimo NUTs'!AN12*1000)/(14.5*52)</f>
        <v>22850.074328854174</v>
      </c>
      <c r="AO12" s="10">
        <f>('Flujo multimodal marítimo NUTs'!AO12*1000)/(14.5*52)</f>
        <v>31532.282041565864</v>
      </c>
      <c r="AP12" s="10">
        <f>('Flujo multimodal marítimo NUTs'!AP12*1000)/(14.5*52)</f>
        <v>47923.426705920065</v>
      </c>
    </row>
    <row r="13" spans="2:75" x14ac:dyDescent="0.25">
      <c r="B13" s="9" t="s">
        <v>20</v>
      </c>
      <c r="C13" s="10">
        <f>('Flujo multimodal marítimo NUTs'!C13*1000)/(14.5*52)</f>
        <v>136835.33243944382</v>
      </c>
      <c r="D13" s="10">
        <f>('Flujo multimodal marítimo NUTs'!D13*1000)/(14.5*52)</f>
        <v>42324.722359868203</v>
      </c>
      <c r="E13" s="10">
        <f>('Flujo multimodal marítimo NUTs'!E13*1000)/(14.5*52)</f>
        <v>36044.407846795133</v>
      </c>
      <c r="F13" s="10">
        <f>('Flujo multimodal marítimo NUTs'!F13*1000)/(14.5*52)</f>
        <v>55482.54729355521</v>
      </c>
      <c r="G13" s="10">
        <f>('Flujo multimodal marítimo NUTs'!G13*1000)/(14.5*52)</f>
        <v>100226.01072667391</v>
      </c>
      <c r="H13" s="10">
        <f>('Flujo multimodal marítimo NUTs'!H13*1000)/(14.5*52)</f>
        <v>31695.696213600702</v>
      </c>
      <c r="I13" s="10">
        <f>('Flujo multimodal marítimo NUTs'!I13*1000)/(14.5*52)</f>
        <v>20754.051651266498</v>
      </c>
      <c r="J13" s="10">
        <f>('Flujo multimodal marítimo NUTs'!J13*1000)/(14.5*52)</f>
        <v>60073.775031334662</v>
      </c>
      <c r="K13" s="10">
        <f>('Flujo multimodal marítimo NUTs'!K13*1000)/(14.5*52)</f>
        <v>14975.09784645063</v>
      </c>
      <c r="L13" s="10">
        <f>('Flujo multimodal marítimo NUTs'!L13*1000)/(14.5*52)</f>
        <v>42140.561692948977</v>
      </c>
      <c r="M13" s="10">
        <f>('Flujo multimodal marítimo NUTs'!M13*1000)/(14.5*52)</f>
        <v>0</v>
      </c>
      <c r="N13" s="10">
        <f>('Flujo multimodal marítimo NUTs'!N13*1000)/(14.5*52)</f>
        <v>38341.869006325243</v>
      </c>
      <c r="O13" s="10">
        <f>('Flujo multimodal marítimo NUTs'!O13*1000)/(14.5*52)</f>
        <v>18551.92817792288</v>
      </c>
      <c r="P13" s="10">
        <f>('Flujo multimodal marítimo NUTs'!P13*1000)/(14.5*52)</f>
        <v>45906.0395837584</v>
      </c>
      <c r="Q13" s="10">
        <f>('Flujo multimodal marítimo NUTs'!Q13*1000)/(14.5*52)</f>
        <v>77470.210161191542</v>
      </c>
      <c r="R13" s="10">
        <f>('Flujo multimodal marítimo NUTs'!R13*1000)/(14.5*52)</f>
        <v>63799.734748010647</v>
      </c>
      <c r="S13" s="10">
        <f>('Flujo multimodal marítimo NUTs'!S13*1000)/(14.5*52)</f>
        <v>99687.104672515838</v>
      </c>
      <c r="T13" s="10">
        <f>('Flujo multimodal marítimo NUTs'!T13*1000)/(14.5*52)</f>
        <v>45663.844113446197</v>
      </c>
      <c r="U13" s="10">
        <f>('Flujo multimodal marítimo NUTs'!U13*1000)/(14.5*52)</f>
        <v>15890.83860436646</v>
      </c>
      <c r="V13" s="10">
        <f>('Flujo multimodal marítimo NUTs'!V13*1000)/(14.5*52)</f>
        <v>91715.466231381346</v>
      </c>
      <c r="W13" s="10">
        <f>('Flujo multimodal marítimo NUTs'!W13*1000)/(14.5*52)</f>
        <v>63657.926953682938</v>
      </c>
      <c r="X13" s="10">
        <f>('Flujo multimodal marítimo NUTs'!X13*1000)/(14.5*52)</f>
        <v>43021.118139155216</v>
      </c>
      <c r="Y13" s="10">
        <f>('Flujo multimodal marítimo NUTs'!Y13*1000)/(14.5*52)</f>
        <v>22700.877371964907</v>
      </c>
      <c r="Z13" s="10">
        <f>('Flujo multimodal marítimo NUTs'!Z13*1000)/(14.5*52)</f>
        <v>24242.501530299931</v>
      </c>
      <c r="AA13" s="10">
        <f>('Flujo multimodal marítimo NUTs'!AA13*1000)/(14.5*52)</f>
        <v>21065.598857376051</v>
      </c>
      <c r="AB13" s="10">
        <f>('Flujo multimodal marítimo NUTs'!AB13*1000)/(14.5*52)</f>
        <v>19844.215466231381</v>
      </c>
      <c r="AC13" s="10">
        <f>('Flujo multimodal marítimo NUTs'!AC13*1000)/(14.5*52)</f>
        <v>93073.964497041423</v>
      </c>
      <c r="AD13" s="10">
        <f>('Flujo multimodal marítimo NUTs'!AD13*1000)/(14.5*52)</f>
        <v>57412.823913487046</v>
      </c>
      <c r="AE13" s="10">
        <f>('Flujo multimodal marítimo NUTs'!AE13*1000)/(14.5*52)</f>
        <v>24468.261579269532</v>
      </c>
      <c r="AF13" s="10">
        <f>('Flujo multimodal marítimo NUTs'!AF13*1000)/(14.5*52)</f>
        <v>17689.961232401551</v>
      </c>
      <c r="AG13" s="10">
        <f>('Flujo multimodal marítimo NUTs'!AG13*1000)/(14.5*52)</f>
        <v>14831.769026729238</v>
      </c>
      <c r="AH13" s="10">
        <f>('Flujo multimodal marítimo NUTs'!AH13*1000)/(14.5*52)</f>
        <v>99284.533768618596</v>
      </c>
      <c r="AI13" s="10">
        <f>('Flujo multimodal marítimo NUTs'!AI13*1000)/(14.5*52)</f>
        <v>407786.57416853745</v>
      </c>
      <c r="AJ13" s="10">
        <f>('Flujo multimodal marítimo NUTs'!AJ13*1000)/(14.5*52)</f>
        <v>44813.50744745972</v>
      </c>
      <c r="AK13" s="10">
        <f>('Flujo multimodal marítimo NUTs'!AK13*1000)/(14.5*52)</f>
        <v>19116.200775351965</v>
      </c>
      <c r="AL13" s="10">
        <f>('Flujo multimodal marítimo NUTs'!AL13*1000)/(14.5*52)</f>
        <v>27629.463374821524</v>
      </c>
      <c r="AM13" s="10">
        <f>('Flujo multimodal marítimo NUTs'!AM13*1000)/(14.5*52)</f>
        <v>14324.627627014894</v>
      </c>
      <c r="AN13" s="10">
        <f>('Flujo multimodal marítimo NUTs'!AN13*1000)/(14.5*52)</f>
        <v>18396.755764129775</v>
      </c>
      <c r="AO13" s="10">
        <f>('Flujo multimodal marítimo NUTs'!AO13*1000)/(14.5*52)</f>
        <v>27078.963476841458</v>
      </c>
      <c r="AP13" s="10">
        <f>('Flujo multimodal marítimo NUTs'!AP13*1000)/(14.5*52)</f>
        <v>43470.108141195669</v>
      </c>
    </row>
    <row r="14" spans="2:75" x14ac:dyDescent="0.25">
      <c r="B14" s="9" t="s">
        <v>21</v>
      </c>
      <c r="C14" s="10">
        <f>('Flujo multimodal marítimo NUTs'!C14*1000)/(14.5*52)</f>
        <v>129756.57300259417</v>
      </c>
      <c r="D14" s="10">
        <f>('Flujo multimodal marítimo NUTs'!D14*1000)/(14.5*52)</f>
        <v>35245.962923018589</v>
      </c>
      <c r="E14" s="10">
        <f>('Flujo multimodal marítimo NUTs'!E14*1000)/(14.5*52)</f>
        <v>28965.648409945508</v>
      </c>
      <c r="F14" s="10">
        <f>('Flujo multimodal marítimo NUTs'!F14*1000)/(14.5*52)</f>
        <v>48403.787856705596</v>
      </c>
      <c r="G14" s="10">
        <f>('Flujo multimodal marítimo NUTs'!G14*1000)/(14.5*52)</f>
        <v>93147.251289824271</v>
      </c>
      <c r="H14" s="10">
        <f>('Flujo multimodal marítimo NUTs'!H14*1000)/(14.5*52)</f>
        <v>24616.936776751078</v>
      </c>
      <c r="I14" s="10">
        <f>('Flujo multimodal marítimo NUTs'!I14*1000)/(14.5*52)</f>
        <v>13675.292214416877</v>
      </c>
      <c r="J14" s="10">
        <f>('Flujo multimodal marítimo NUTs'!J14*1000)/(14.5*52)</f>
        <v>52995.015594485041</v>
      </c>
      <c r="K14" s="10">
        <f>('Flujo multimodal marítimo NUTs'!K14*1000)/(14.5*52)</f>
        <v>7896.3384096010077</v>
      </c>
      <c r="L14" s="10">
        <f>('Flujo multimodal marítimo NUTs'!L14*1000)/(14.5*52)</f>
        <v>35061.802256099356</v>
      </c>
      <c r="M14" s="10">
        <f>('Flujo multimodal marítimo NUTs'!M14*1000)/(14.5*52)</f>
        <v>35283.513568659437</v>
      </c>
      <c r="N14" s="10">
        <f>('Flujo multimodal marítimo NUTs'!N14*1000)/(14.5*52)</f>
        <v>0</v>
      </c>
      <c r="O14" s="10">
        <f>('Flujo multimodal marítimo NUTs'!O14*1000)/(14.5*52)</f>
        <v>11473.168741073254</v>
      </c>
      <c r="P14" s="10">
        <f>('Flujo multimodal marítimo NUTs'!P14*1000)/(14.5*52)</f>
        <v>38827.280146908772</v>
      </c>
      <c r="Q14" s="10">
        <f>('Flujo multimodal marítimo NUTs'!Q14*1000)/(14.5*52)</f>
        <v>70391.450724341936</v>
      </c>
      <c r="R14" s="10">
        <f>('Flujo multimodal marítimo NUTs'!R14*1000)/(14.5*52)</f>
        <v>56720.975311161033</v>
      </c>
      <c r="S14" s="10">
        <f>('Flujo multimodal marítimo NUTs'!S14*1000)/(14.5*52)</f>
        <v>92608.345235666202</v>
      </c>
      <c r="T14" s="10">
        <f>('Flujo multimodal marítimo NUTs'!T14*1000)/(14.5*52)</f>
        <v>38585.084676596569</v>
      </c>
      <c r="U14" s="10">
        <f>('Flujo multimodal marítimo NUTs'!U14*1000)/(14.5*52)</f>
        <v>8812.0791675168366</v>
      </c>
      <c r="V14" s="10">
        <f>('Flujo multimodal marítimo NUTs'!V14*1000)/(14.5*52)</f>
        <v>84636.70679453171</v>
      </c>
      <c r="W14" s="10">
        <f>('Flujo multimodal marítimo NUTs'!W14*1000)/(14.5*52)</f>
        <v>56579.167516833317</v>
      </c>
      <c r="X14" s="10">
        <f>('Flujo multimodal marítimo NUTs'!X14*1000)/(14.5*52)</f>
        <v>35942.358702305595</v>
      </c>
      <c r="Y14" s="10">
        <f>('Flujo multimodal marítimo NUTs'!Y14*1000)/(14.5*52)</f>
        <v>15622.117935115286</v>
      </c>
      <c r="Z14" s="10">
        <f>('Flujo multimodal marítimo NUTs'!Z14*1000)/(14.5*52)</f>
        <v>17163.742093450313</v>
      </c>
      <c r="AA14" s="10">
        <f>('Flujo multimodal marítimo NUTs'!AA14*1000)/(14.5*52)</f>
        <v>13986.839420526427</v>
      </c>
      <c r="AB14" s="10">
        <f>('Flujo multimodal marítimo NUTs'!AB14*1000)/(14.5*52)</f>
        <v>12765.456029381756</v>
      </c>
      <c r="AC14" s="10">
        <f>('Flujo multimodal marítimo NUTs'!AC14*1000)/(14.5*52)</f>
        <v>85995.205060191802</v>
      </c>
      <c r="AD14" s="10">
        <f>('Flujo multimodal marítimo NUTs'!AD14*1000)/(14.5*52)</f>
        <v>50334.064476637424</v>
      </c>
      <c r="AE14" s="10">
        <f>('Flujo multimodal marítimo NUTs'!AE14*1000)/(14.5*52)</f>
        <v>17389.502142419915</v>
      </c>
      <c r="AF14" s="10">
        <f>('Flujo multimodal marítimo NUTs'!AF14*1000)/(14.5*52)</f>
        <v>10611.20179555193</v>
      </c>
      <c r="AG14" s="10">
        <f>('Flujo multimodal marítimo NUTs'!AG14*1000)/(14.5*52)</f>
        <v>7753.0095898796153</v>
      </c>
      <c r="AH14" s="10">
        <f>('Flujo multimodal marítimo NUTs'!AH14*1000)/(14.5*52)</f>
        <v>92205.774331768975</v>
      </c>
      <c r="AI14" s="10">
        <f>('Flujo multimodal marítimo NUTs'!AI14*1000)/(14.5*52)</f>
        <v>400707.81473168777</v>
      </c>
      <c r="AJ14" s="10">
        <f>('Flujo multimodal marítimo NUTs'!AJ14*1000)/(14.5*52)</f>
        <v>37734.748010610099</v>
      </c>
      <c r="AK14" s="10">
        <f>('Flujo multimodal marítimo NUTs'!AK14*1000)/(14.5*52)</f>
        <v>12037.441338502342</v>
      </c>
      <c r="AL14" s="10">
        <f>('Flujo multimodal marítimo NUTs'!AL14*1000)/(14.5*52)</f>
        <v>20550.703937971903</v>
      </c>
      <c r="AM14" s="10">
        <f>('Flujo multimodal marítimo NUTs'!AM14*1000)/(14.5*52)</f>
        <v>7245.8681901652717</v>
      </c>
      <c r="AN14" s="10">
        <f>('Flujo multimodal marítimo NUTs'!AN14*1000)/(14.5*52)</f>
        <v>11317.996327280151</v>
      </c>
      <c r="AO14" s="10">
        <f>('Flujo multimodal marítimo NUTs'!AO14*1000)/(14.5*52)</f>
        <v>20000.204039991837</v>
      </c>
      <c r="AP14" s="10">
        <f>('Flujo multimodal marítimo NUTs'!AP14*1000)/(14.5*52)</f>
        <v>36391.348704346041</v>
      </c>
    </row>
    <row r="15" spans="2:75" x14ac:dyDescent="0.25">
      <c r="B15" s="9" t="s">
        <v>22</v>
      </c>
      <c r="C15" s="10">
        <f>('Flujo multimodal marítimo NUTs'!C15*1000)/(14.5*52)</f>
        <v>125051.61483079252</v>
      </c>
      <c r="D15" s="10">
        <f>('Flujo multimodal marítimo NUTs'!D15*1000)/(14.5*52)</f>
        <v>30541.004751216911</v>
      </c>
      <c r="E15" s="10">
        <f>('Flujo multimodal marítimo NUTs'!E15*1000)/(14.5*52)</f>
        <v>24260.690238143838</v>
      </c>
      <c r="F15" s="10">
        <f>('Flujo multimodal marítimo NUTs'!F15*1000)/(14.5*52)</f>
        <v>43698.829684903918</v>
      </c>
      <c r="G15" s="10">
        <f>('Flujo multimodal marítimo NUTs'!G15*1000)/(14.5*52)</f>
        <v>88442.293118022615</v>
      </c>
      <c r="H15" s="10">
        <f>('Flujo multimodal marítimo NUTs'!H15*1000)/(14.5*52)</f>
        <v>19911.978604949407</v>
      </c>
      <c r="I15" s="10">
        <f>('Flujo multimodal marítimo NUTs'!I15*1000)/(14.5*52)</f>
        <v>8970.3340426152045</v>
      </c>
      <c r="J15" s="10">
        <f>('Flujo multimodal marítimo NUTs'!J15*1000)/(14.5*52)</f>
        <v>48290.057422683363</v>
      </c>
      <c r="K15" s="10">
        <f>('Flujo multimodal marítimo NUTs'!K15*1000)/(14.5*52)</f>
        <v>3191.3802377993356</v>
      </c>
      <c r="L15" s="10">
        <f>('Flujo multimodal marítimo NUTs'!L15*1000)/(14.5*52)</f>
        <v>30356.844084297685</v>
      </c>
      <c r="M15" s="10">
        <f>('Flujo multimodal marítimo NUTs'!M15*1000)/(14.5*52)</f>
        <v>30578.555396857762</v>
      </c>
      <c r="N15" s="10">
        <f>('Flujo multimodal marítimo NUTs'!N15*1000)/(14.5*52)</f>
        <v>26558.151397673941</v>
      </c>
      <c r="O15" s="10">
        <f>('Flujo multimodal marítimo NUTs'!O15*1000)/(14.5*52)</f>
        <v>0</v>
      </c>
      <c r="P15" s="10">
        <f>('Flujo multimodal marítimo NUTs'!P15*1000)/(14.5*52)</f>
        <v>34122.321975107101</v>
      </c>
      <c r="Q15" s="10">
        <f>('Flujo multimodal marítimo NUTs'!Q15*1000)/(14.5*52)</f>
        <v>65686.49255254025</v>
      </c>
      <c r="R15" s="10">
        <f>('Flujo multimodal marítimo NUTs'!R15*1000)/(14.5*52)</f>
        <v>52016.017139359363</v>
      </c>
      <c r="S15" s="10">
        <f>('Flujo multimodal marítimo NUTs'!S15*1000)/(14.5*52)</f>
        <v>87903.387063864531</v>
      </c>
      <c r="T15" s="10">
        <f>('Flujo multimodal marítimo NUTs'!T15*1000)/(14.5*52)</f>
        <v>33880.126504794898</v>
      </c>
      <c r="U15" s="10">
        <f>('Flujo multimodal marítimo NUTs'!U15*1000)/(14.5*52)</f>
        <v>4107.120995715165</v>
      </c>
      <c r="V15" s="10">
        <f>('Flujo multimodal marítimo NUTs'!V15*1000)/(14.5*52)</f>
        <v>79931.748622730054</v>
      </c>
      <c r="W15" s="10">
        <f>('Flujo multimodal marítimo NUTs'!W15*1000)/(14.5*52)</f>
        <v>51874.209345031639</v>
      </c>
      <c r="X15" s="10">
        <f>('Flujo multimodal marítimo NUTs'!X15*1000)/(14.5*52)</f>
        <v>31237.400530503914</v>
      </c>
      <c r="Y15" s="10">
        <f>('Flujo multimodal marítimo NUTs'!Y15*1000)/(14.5*52)</f>
        <v>10917.159763313613</v>
      </c>
      <c r="Z15" s="10">
        <f>('Flujo multimodal marítimo NUTs'!Z15*1000)/(14.5*52)</f>
        <v>12458.783921648639</v>
      </c>
      <c r="AA15" s="10">
        <f>('Flujo multimodal marítimo NUTs'!AA15*1000)/(14.5*52)</f>
        <v>9281.8812487247542</v>
      </c>
      <c r="AB15" s="10">
        <f>('Flujo multimodal marítimo NUTs'!AB15*1000)/(14.5*52)</f>
        <v>8060.4978575800833</v>
      </c>
      <c r="AC15" s="10">
        <f>('Flujo multimodal marítimo NUTs'!AC15*1000)/(14.5*52)</f>
        <v>81290.246888390131</v>
      </c>
      <c r="AD15" s="10">
        <f>('Flujo multimodal marítimo NUTs'!AD15*1000)/(14.5*52)</f>
        <v>45629.106304835754</v>
      </c>
      <c r="AE15" s="10">
        <f>('Flujo multimodal marítimo NUTs'!AE15*1000)/(14.5*52)</f>
        <v>12684.543970618241</v>
      </c>
      <c r="AF15" s="10">
        <f>('Flujo multimodal marítimo NUTs'!AF15*1000)/(14.5*52)</f>
        <v>5906.2436237502561</v>
      </c>
      <c r="AG15" s="10">
        <f>('Flujo multimodal marítimo NUTs'!AG15*1000)/(14.5*52)</f>
        <v>3048.0514180779423</v>
      </c>
      <c r="AH15" s="10">
        <f>('Flujo multimodal marítimo NUTs'!AH15*1000)/(14.5*52)</f>
        <v>87500.816159967304</v>
      </c>
      <c r="AI15" s="10">
        <f>('Flujo multimodal marítimo NUTs'!AI15*1000)/(14.5*52)</f>
        <v>396002.85655988607</v>
      </c>
      <c r="AJ15" s="10">
        <f>('Flujo multimodal marítimo NUTs'!AJ15*1000)/(14.5*52)</f>
        <v>33029.789838808429</v>
      </c>
      <c r="AK15" s="10">
        <f>('Flujo multimodal marítimo NUTs'!AK15*1000)/(14.5*52)</f>
        <v>7332.4831667006683</v>
      </c>
      <c r="AL15" s="10">
        <f>('Flujo multimodal marítimo NUTs'!AL15*1000)/(14.5*52)</f>
        <v>15845.745766170232</v>
      </c>
      <c r="AM15" s="10">
        <f>('Flujo multimodal marítimo NUTs'!AM15*1000)/(14.5*52)</f>
        <v>2540.9100183635992</v>
      </c>
      <c r="AN15" s="10">
        <f>('Flujo multimodal marítimo NUTs'!AN15*1000)/(14.5*52)</f>
        <v>6613.0381554784781</v>
      </c>
      <c r="AO15" s="10">
        <f>('Flujo multimodal marítimo NUTs'!AO15*1000)/(14.5*52)</f>
        <v>15295.245868190164</v>
      </c>
      <c r="AP15" s="10">
        <f>('Flujo multimodal marítimo NUTs'!AP15*1000)/(14.5*52)</f>
        <v>31686.390532544367</v>
      </c>
    </row>
    <row r="16" spans="2:75" x14ac:dyDescent="0.25">
      <c r="B16" s="9" t="s">
        <v>23</v>
      </c>
      <c r="C16" s="10">
        <f>('Flujo multimodal marítimo NUTs'!C16*1000)/(14.5*52)</f>
        <v>137976.32407380416</v>
      </c>
      <c r="D16" s="10">
        <f>('Flujo multimodal marítimo NUTs'!D16*1000)/(14.5*52)</f>
        <v>43465.713994228543</v>
      </c>
      <c r="E16" s="10">
        <f>('Flujo multimodal marítimo NUTs'!E16*1000)/(14.5*52)</f>
        <v>37185.399481155473</v>
      </c>
      <c r="F16" s="10">
        <f>('Flujo multimodal marítimo NUTs'!F16*1000)/(14.5*52)</f>
        <v>56623.53892791555</v>
      </c>
      <c r="G16" s="10">
        <f>('Flujo multimodal marítimo NUTs'!G16*1000)/(14.5*52)</f>
        <v>101367.00236103425</v>
      </c>
      <c r="H16" s="10">
        <f>('Flujo multimodal marítimo NUTs'!H16*1000)/(14.5*52)</f>
        <v>32836.687847961039</v>
      </c>
      <c r="I16" s="10">
        <f>('Flujo multimodal marítimo NUTs'!I16*1000)/(14.5*52)</f>
        <v>21895.043285626834</v>
      </c>
      <c r="J16" s="10">
        <f>('Flujo multimodal marítimo NUTs'!J16*1000)/(14.5*52)</f>
        <v>61214.766665694995</v>
      </c>
      <c r="K16" s="10">
        <f>('Flujo multimodal marítimo NUTs'!K16*1000)/(14.5*52)</f>
        <v>16116.089480810964</v>
      </c>
      <c r="L16" s="10">
        <f>('Flujo multimodal marítimo NUTs'!L16*1000)/(14.5*52)</f>
        <v>43281.553327309317</v>
      </c>
      <c r="M16" s="10">
        <f>('Flujo multimodal marítimo NUTs'!M16*1000)/(14.5*52)</f>
        <v>43503.264639869398</v>
      </c>
      <c r="N16" s="10">
        <f>('Flujo multimodal marítimo NUTs'!N16*1000)/(14.5*52)</f>
        <v>39482.860640685569</v>
      </c>
      <c r="O16" s="10">
        <f>('Flujo multimodal marítimo NUTs'!O16*1000)/(14.5*52)</f>
        <v>19692.919812283213</v>
      </c>
      <c r="P16" s="10">
        <f>('Flujo multimodal marítimo NUTs'!P16*1000)/(14.5*52)</f>
        <v>0</v>
      </c>
      <c r="Q16" s="10">
        <f>('Flujo multimodal marítimo NUTs'!Q16*1000)/(14.5*52)</f>
        <v>78611.201795551882</v>
      </c>
      <c r="R16" s="10">
        <f>('Flujo multimodal marítimo NUTs'!R16*1000)/(14.5*52)</f>
        <v>64940.726382370987</v>
      </c>
      <c r="S16" s="10">
        <f>('Flujo multimodal marítimo NUTs'!S16*1000)/(14.5*52)</f>
        <v>100828.09630687616</v>
      </c>
      <c r="T16" s="10">
        <f>('Flujo multimodal marítimo NUTs'!T16*1000)/(14.5*52)</f>
        <v>46804.835747806537</v>
      </c>
      <c r="U16" s="10">
        <f>('Flujo multimodal marítimo NUTs'!U16*1000)/(14.5*52)</f>
        <v>17031.830238726794</v>
      </c>
      <c r="V16" s="10">
        <f>('Flujo multimodal marítimo NUTs'!V16*1000)/(14.5*52)</f>
        <v>92856.457865741671</v>
      </c>
      <c r="W16" s="10">
        <f>('Flujo multimodal marítimo NUTs'!W16*1000)/(14.5*52)</f>
        <v>64798.918588043271</v>
      </c>
      <c r="X16" s="10">
        <f>('Flujo multimodal marítimo NUTs'!X16*1000)/(14.5*52)</f>
        <v>44162.109773515549</v>
      </c>
      <c r="Y16" s="10">
        <f>('Flujo multimodal marítimo NUTs'!Y16*1000)/(14.5*52)</f>
        <v>23841.869006325247</v>
      </c>
      <c r="Z16" s="10">
        <f>('Flujo multimodal marítimo NUTs'!Z16*1000)/(14.5*52)</f>
        <v>25383.493164660271</v>
      </c>
      <c r="AA16" s="10">
        <f>('Flujo multimodal marítimo NUTs'!AA16*1000)/(14.5*52)</f>
        <v>22206.590491736384</v>
      </c>
      <c r="AB16" s="10">
        <f>('Flujo multimodal marítimo NUTs'!AB16*1000)/(14.5*52)</f>
        <v>20985.207100591713</v>
      </c>
      <c r="AC16" s="10">
        <f>('Flujo multimodal marítimo NUTs'!AC16*1000)/(14.5*52)</f>
        <v>94214.956131401763</v>
      </c>
      <c r="AD16" s="10">
        <f>('Flujo multimodal marítimo NUTs'!AD16*1000)/(14.5*52)</f>
        <v>58553.815547847371</v>
      </c>
      <c r="AE16" s="10">
        <f>('Flujo multimodal marítimo NUTs'!AE16*1000)/(14.5*52)</f>
        <v>25609.253213629872</v>
      </c>
      <c r="AF16" s="10">
        <f>('Flujo multimodal marítimo NUTs'!AF16*1000)/(14.5*52)</f>
        <v>18830.952866761887</v>
      </c>
      <c r="AG16" s="10">
        <f>('Flujo multimodal marítimo NUTs'!AG16*1000)/(14.5*52)</f>
        <v>15972.760661089575</v>
      </c>
      <c r="AH16" s="10">
        <f>('Flujo multimodal marítimo NUTs'!AH16*1000)/(14.5*52)</f>
        <v>100425.52540297895</v>
      </c>
      <c r="AI16" s="10">
        <f>('Flujo multimodal marítimo NUTs'!AI16*1000)/(14.5*52)</f>
        <v>408927.56580289779</v>
      </c>
      <c r="AJ16" s="10">
        <f>('Flujo multimodal marítimo NUTs'!AJ16*1000)/(14.5*52)</f>
        <v>45954.49908182006</v>
      </c>
      <c r="AK16" s="10">
        <f>('Flujo multimodal marítimo NUTs'!AK16*1000)/(14.5*52)</f>
        <v>20257.192409712301</v>
      </c>
      <c r="AL16" s="10">
        <f>('Flujo multimodal marítimo NUTs'!AL16*1000)/(14.5*52)</f>
        <v>28770.455009181856</v>
      </c>
      <c r="AM16" s="10">
        <f>('Flujo multimodal marítimo NUTs'!AM16*1000)/(14.5*52)</f>
        <v>15465.61926137523</v>
      </c>
      <c r="AN16" s="10">
        <f>('Flujo multimodal marítimo NUTs'!AN16*1000)/(14.5*52)</f>
        <v>19537.747398490108</v>
      </c>
      <c r="AO16" s="10">
        <f>('Flujo multimodal marítimo NUTs'!AO16*1000)/(14.5*52)</f>
        <v>28219.955111201798</v>
      </c>
      <c r="AP16" s="10">
        <f>('Flujo multimodal marítimo NUTs'!AP16*1000)/(14.5*52)</f>
        <v>44611.099775556002</v>
      </c>
    </row>
    <row r="17" spans="2:42" x14ac:dyDescent="0.25">
      <c r="B17" s="9" t="s">
        <v>24</v>
      </c>
      <c r="C17" s="10">
        <f>('Flujo multimodal marítimo NUTs'!C17*1000)/(14.5*52)</f>
        <v>157485.19981344912</v>
      </c>
      <c r="D17" s="10">
        <f>('Flujo multimodal marítimo NUTs'!D17*1000)/(14.5*52)</f>
        <v>62974.589733873509</v>
      </c>
      <c r="E17" s="10">
        <f>('Flujo multimodal marítimo NUTs'!E17*1000)/(14.5*52)</f>
        <v>56694.275220800439</v>
      </c>
      <c r="F17" s="10">
        <f>('Flujo multimodal marítimo NUTs'!F17*1000)/(14.5*52)</f>
        <v>76132.414667560515</v>
      </c>
      <c r="G17" s="10">
        <f>('Flujo multimodal marítimo NUTs'!G17*1000)/(14.5*52)</f>
        <v>120875.87810067921</v>
      </c>
      <c r="H17" s="10">
        <f>('Flujo multimodal marítimo NUTs'!H17*1000)/(14.5*52)</f>
        <v>52345.563587606011</v>
      </c>
      <c r="I17" s="10">
        <f>('Flujo multimodal marítimo NUTs'!I17*1000)/(14.5*52)</f>
        <v>41403.919025271804</v>
      </c>
      <c r="J17" s="10">
        <f>('Flujo multimodal marítimo NUTs'!J17*1000)/(14.5*52)</f>
        <v>80723.642405339968</v>
      </c>
      <c r="K17" s="10">
        <f>('Flujo multimodal marítimo NUTs'!K17*1000)/(14.5*52)</f>
        <v>35624.965220455932</v>
      </c>
      <c r="L17" s="10">
        <f>('Flujo multimodal marítimo NUTs'!L17*1000)/(14.5*52)</f>
        <v>62790.429066954282</v>
      </c>
      <c r="M17" s="10">
        <f>('Flujo multimodal marítimo NUTs'!M17*1000)/(14.5*52)</f>
        <v>63012.140379514371</v>
      </c>
      <c r="N17" s="10">
        <f>('Flujo multimodal marítimo NUTs'!N17*1000)/(14.5*52)</f>
        <v>58991.736380330549</v>
      </c>
      <c r="O17" s="10">
        <f>('Flujo multimodal marítimo NUTs'!O17*1000)/(14.5*52)</f>
        <v>39201.795551928182</v>
      </c>
      <c r="P17" s="10">
        <f>('Flujo multimodal marítimo NUTs'!P17*1000)/(14.5*52)</f>
        <v>66555.906957763698</v>
      </c>
      <c r="Q17" s="10">
        <f>('Flujo multimodal marítimo NUTs'!Q17*1000)/(14.5*52)</f>
        <v>0</v>
      </c>
      <c r="R17" s="10">
        <f>('Flujo multimodal marítimo NUTs'!R17*1000)/(14.5*52)</f>
        <v>84449.60212201596</v>
      </c>
      <c r="S17" s="10">
        <f>('Flujo multimodal marítimo NUTs'!S17*1000)/(14.5*52)</f>
        <v>120336.97204652114</v>
      </c>
      <c r="T17" s="10">
        <f>('Flujo multimodal marítimo NUTs'!T17*1000)/(14.5*52)</f>
        <v>66313.71148745151</v>
      </c>
      <c r="U17" s="10">
        <f>('Flujo multimodal marítimo NUTs'!U17*1000)/(14.5*52)</f>
        <v>36540.705978371763</v>
      </c>
      <c r="V17" s="10">
        <f>('Flujo multimodal marítimo NUTs'!V17*1000)/(14.5*52)</f>
        <v>112365.33360538665</v>
      </c>
      <c r="W17" s="10">
        <f>('Flujo multimodal marítimo NUTs'!W17*1000)/(14.5*52)</f>
        <v>84307.794327688243</v>
      </c>
      <c r="X17" s="10">
        <f>('Flujo multimodal marítimo NUTs'!X17*1000)/(14.5*52)</f>
        <v>63670.985513160522</v>
      </c>
      <c r="Y17" s="10">
        <f>('Flujo multimodal marítimo NUTs'!Y17*1000)/(14.5*52)</f>
        <v>43350.744745970209</v>
      </c>
      <c r="Z17" s="10">
        <f>('Flujo multimodal marítimo NUTs'!Z17*1000)/(14.5*52)</f>
        <v>44892.368904305244</v>
      </c>
      <c r="AA17" s="10">
        <f>('Flujo multimodal marítimo NUTs'!AA17*1000)/(14.5*52)</f>
        <v>41715.466231381353</v>
      </c>
      <c r="AB17" s="10">
        <f>('Flujo multimodal marítimo NUTs'!AB17*1000)/(14.5*52)</f>
        <v>40494.082840236682</v>
      </c>
      <c r="AC17" s="10">
        <f>('Flujo multimodal marítimo NUTs'!AC17*1000)/(14.5*52)</f>
        <v>113723.83187104673</v>
      </c>
      <c r="AD17" s="10">
        <f>('Flujo multimodal marítimo NUTs'!AD17*1000)/(14.5*52)</f>
        <v>78062.691287492344</v>
      </c>
      <c r="AE17" s="10">
        <f>('Flujo multimodal marítimo NUTs'!AE17*1000)/(14.5*52)</f>
        <v>45118.128953274841</v>
      </c>
      <c r="AF17" s="10">
        <f>('Flujo multimodal marítimo NUTs'!AF17*1000)/(14.5*52)</f>
        <v>38339.828606406852</v>
      </c>
      <c r="AG17" s="10">
        <f>('Flujo multimodal marítimo NUTs'!AG17*1000)/(14.5*52)</f>
        <v>35481.63640073454</v>
      </c>
      <c r="AH17" s="10">
        <f>('Flujo multimodal marítimo NUTs'!AH17*1000)/(14.5*52)</f>
        <v>119934.4011426239</v>
      </c>
      <c r="AI17" s="10">
        <f>('Flujo multimodal marítimo NUTs'!AI17*1000)/(14.5*52)</f>
        <v>428436.44154254271</v>
      </c>
      <c r="AJ17" s="10">
        <f>('Flujo multimodal marítimo NUTs'!AJ17*1000)/(14.5*52)</f>
        <v>65463.374821465026</v>
      </c>
      <c r="AK17" s="10">
        <f>('Flujo multimodal marítimo NUTs'!AK17*1000)/(14.5*52)</f>
        <v>39766.06814935727</v>
      </c>
      <c r="AL17" s="10">
        <f>('Flujo multimodal marítimo NUTs'!AL17*1000)/(14.5*52)</f>
        <v>48279.33074882684</v>
      </c>
      <c r="AM17" s="10">
        <f>('Flujo multimodal marítimo NUTs'!AM17*1000)/(14.5*52)</f>
        <v>34974.495001020201</v>
      </c>
      <c r="AN17" s="10">
        <f>('Flujo multimodal marítimo NUTs'!AN17*1000)/(14.5*52)</f>
        <v>39046.623138135081</v>
      </c>
      <c r="AO17" s="10">
        <f>('Flujo multimodal marítimo NUTs'!AO17*1000)/(14.5*52)</f>
        <v>47728.830850846767</v>
      </c>
      <c r="AP17" s="10">
        <f>('Flujo multimodal marítimo NUTs'!AP17*1000)/(14.5*52)</f>
        <v>64119.975515200967</v>
      </c>
    </row>
    <row r="18" spans="2:42" x14ac:dyDescent="0.25">
      <c r="B18" s="9" t="s">
        <v>25</v>
      </c>
      <c r="C18" s="10">
        <f>('Flujo multimodal marítimo NUTs'!C18*1000)/(14.5*52)</f>
        <v>169494.0755530941</v>
      </c>
      <c r="D18" s="10">
        <f>('Flujo multimodal marítimo NUTs'!D18*1000)/(14.5*52)</f>
        <v>74983.465473518489</v>
      </c>
      <c r="E18" s="10">
        <f>('Flujo multimodal marítimo NUTs'!E18*1000)/(14.5*52)</f>
        <v>68703.150960445404</v>
      </c>
      <c r="F18" s="10">
        <f>('Flujo multimodal marítimo NUTs'!F18*1000)/(14.5*52)</f>
        <v>88141.290407205495</v>
      </c>
      <c r="G18" s="10">
        <f>('Flujo multimodal marítimo NUTs'!G18*1000)/(14.5*52)</f>
        <v>132884.75384032418</v>
      </c>
      <c r="H18" s="10">
        <f>('Flujo multimodal marítimo NUTs'!H18*1000)/(14.5*52)</f>
        <v>64354.439327250991</v>
      </c>
      <c r="I18" s="10">
        <f>('Flujo multimodal marítimo NUTs'!I18*1000)/(14.5*52)</f>
        <v>53412.794764916784</v>
      </c>
      <c r="J18" s="10">
        <f>('Flujo multimodal marítimo NUTs'!J18*1000)/(14.5*52)</f>
        <v>92732.518144984919</v>
      </c>
      <c r="K18" s="10">
        <f>('Flujo multimodal marítimo NUTs'!K18*1000)/(14.5*52)</f>
        <v>47633.840960100904</v>
      </c>
      <c r="L18" s="10">
        <f>('Flujo multimodal marítimo NUTs'!L18*1000)/(14.5*52)</f>
        <v>74799.304806599248</v>
      </c>
      <c r="M18" s="10">
        <f>('Flujo multimodal marítimo NUTs'!M18*1000)/(14.5*52)</f>
        <v>75021.016119159336</v>
      </c>
      <c r="N18" s="10">
        <f>('Flujo multimodal marítimo NUTs'!N18*1000)/(14.5*52)</f>
        <v>71000.612119975514</v>
      </c>
      <c r="O18" s="10">
        <f>('Flujo multimodal marítimo NUTs'!O18*1000)/(14.5*52)</f>
        <v>51210.671291573155</v>
      </c>
      <c r="P18" s="10">
        <f>('Flujo multimodal marítimo NUTs'!P18*1000)/(14.5*52)</f>
        <v>78564.782697408678</v>
      </c>
      <c r="Q18" s="10">
        <f>('Flujo multimodal marítimo NUTs'!Q18*1000)/(14.5*52)</f>
        <v>110128.95327484183</v>
      </c>
      <c r="R18" s="10">
        <f>('Flujo multimodal marítimo NUTs'!R18*1000)/(14.5*52)</f>
        <v>0</v>
      </c>
      <c r="S18" s="10">
        <f>('Flujo multimodal marítimo NUTs'!S18*1000)/(14.5*52)</f>
        <v>132345.84778616612</v>
      </c>
      <c r="T18" s="10">
        <f>('Flujo multimodal marítimo NUTs'!T18*1000)/(14.5*52)</f>
        <v>78322.587227096476</v>
      </c>
      <c r="U18" s="10">
        <f>('Flujo multimodal marítimo NUTs'!U18*1000)/(14.5*52)</f>
        <v>48549.581718016729</v>
      </c>
      <c r="V18" s="10">
        <f>('Flujo multimodal marítimo NUTs'!V18*1000)/(14.5*52)</f>
        <v>124374.20934503162</v>
      </c>
      <c r="W18" s="10">
        <f>('Flujo multimodal marítimo NUTs'!W18*1000)/(14.5*52)</f>
        <v>96316.670067333223</v>
      </c>
      <c r="X18" s="10">
        <f>('Flujo multimodal marítimo NUTs'!X18*1000)/(14.5*52)</f>
        <v>75679.861252805495</v>
      </c>
      <c r="Y18" s="10">
        <f>('Flujo multimodal marítimo NUTs'!Y18*1000)/(14.5*52)</f>
        <v>55359.620485615182</v>
      </c>
      <c r="Z18" s="10">
        <f>('Flujo multimodal marítimo NUTs'!Z18*1000)/(14.5*52)</f>
        <v>56901.244643950216</v>
      </c>
      <c r="AA18" s="10">
        <f>('Flujo multimodal marítimo NUTs'!AA18*1000)/(14.5*52)</f>
        <v>53724.341971026326</v>
      </c>
      <c r="AB18" s="10">
        <f>('Flujo multimodal marítimo NUTs'!AB18*1000)/(14.5*52)</f>
        <v>52502.958579881655</v>
      </c>
      <c r="AC18" s="10">
        <f>('Flujo multimodal marítimo NUTs'!AC18*1000)/(14.5*52)</f>
        <v>125732.70761069169</v>
      </c>
      <c r="AD18" s="10">
        <f>('Flujo multimodal marítimo NUTs'!AD18*1000)/(14.5*52)</f>
        <v>90071.567027137309</v>
      </c>
      <c r="AE18" s="10">
        <f>('Flujo multimodal marítimo NUTs'!AE18*1000)/(14.5*52)</f>
        <v>57127.004692919822</v>
      </c>
      <c r="AF18" s="10">
        <f>('Flujo multimodal marítimo NUTs'!AF18*1000)/(14.5*52)</f>
        <v>50348.704346051833</v>
      </c>
      <c r="AG18" s="10">
        <f>('Flujo multimodal marítimo NUTs'!AG18*1000)/(14.5*52)</f>
        <v>47490.51214037952</v>
      </c>
      <c r="AH18" s="10">
        <f>('Flujo multimodal marítimo NUTs'!AH18*1000)/(14.5*52)</f>
        <v>131943.2768822689</v>
      </c>
      <c r="AI18" s="10">
        <f>('Flujo multimodal marítimo NUTs'!AI18*1000)/(14.5*52)</f>
        <v>440445.31728218769</v>
      </c>
      <c r="AJ18" s="10">
        <f>('Flujo multimodal marítimo NUTs'!AJ18*1000)/(14.5*52)</f>
        <v>77472.250561109991</v>
      </c>
      <c r="AK18" s="10">
        <f>('Flujo multimodal marítimo NUTs'!AK18*1000)/(14.5*52)</f>
        <v>51774.943889002236</v>
      </c>
      <c r="AL18" s="10">
        <f>('Flujo multimodal marítimo NUTs'!AL18*1000)/(14.5*52)</f>
        <v>60288.206488471806</v>
      </c>
      <c r="AM18" s="10">
        <f>('Flujo multimodal marítimo NUTs'!AM18*1000)/(14.5*52)</f>
        <v>46983.370740665167</v>
      </c>
      <c r="AN18" s="10">
        <f>('Flujo multimodal marítimo NUTs'!AN18*1000)/(14.5*52)</f>
        <v>51055.498877780054</v>
      </c>
      <c r="AO18" s="10">
        <f>('Flujo multimodal marítimo NUTs'!AO18*1000)/(14.5*52)</f>
        <v>59737.706590491733</v>
      </c>
      <c r="AP18" s="10">
        <f>('Flujo multimodal marítimo NUTs'!AP18*1000)/(14.5*52)</f>
        <v>76128.85125484594</v>
      </c>
    </row>
    <row r="19" spans="2:42" x14ac:dyDescent="0.25">
      <c r="B19" s="9" t="s">
        <v>27</v>
      </c>
      <c r="C19" s="10">
        <f>('Flujo multimodal marítimo NUTs'!C19*1000)/(14.5*52)</f>
        <v>194552.94109073945</v>
      </c>
      <c r="D19" s="10">
        <f>('Flujo multimodal marítimo NUTs'!D19*1000)/(14.5*52)</f>
        <v>100042.33101116386</v>
      </c>
      <c r="E19" s="10">
        <f>('Flujo multimodal marítimo NUTs'!E19*1000)/(14.5*52)</f>
        <v>93762.016498090787</v>
      </c>
      <c r="F19" s="10">
        <f>('Flujo multimodal marítimo NUTs'!F19*1000)/(14.5*52)</f>
        <v>113200.15594485086</v>
      </c>
      <c r="G19" s="10">
        <f>('Flujo multimodal marítimo NUTs'!G19*1000)/(14.5*52)</f>
        <v>157943.61937796956</v>
      </c>
      <c r="H19" s="10">
        <f>('Flujo multimodal marítimo NUTs'!H19*1000)/(14.5*52)</f>
        <v>89413.304864896345</v>
      </c>
      <c r="I19" s="10">
        <f>('Flujo multimodal marítimo NUTs'!I19*1000)/(14.5*52)</f>
        <v>78471.660302562159</v>
      </c>
      <c r="J19" s="10">
        <f>('Flujo multimodal marítimo NUTs'!J19*1000)/(14.5*52)</f>
        <v>117791.38368263033</v>
      </c>
      <c r="K19" s="10">
        <f>('Flujo multimodal marítimo NUTs'!K19*1000)/(14.5*52)</f>
        <v>72692.706497746287</v>
      </c>
      <c r="L19" s="10">
        <f>('Flujo multimodal marítimo NUTs'!L19*1000)/(14.5*52)</f>
        <v>99858.170344244645</v>
      </c>
      <c r="M19" s="10">
        <f>('Flujo multimodal marítimo NUTs'!M19*1000)/(14.5*52)</f>
        <v>100079.88165680472</v>
      </c>
      <c r="N19" s="10">
        <f>('Flujo multimodal marítimo NUTs'!N19*1000)/(14.5*52)</f>
        <v>96059.477657620897</v>
      </c>
      <c r="O19" s="10">
        <f>('Flujo multimodal marítimo NUTs'!O19*1000)/(14.5*52)</f>
        <v>76269.53682921853</v>
      </c>
      <c r="P19" s="10">
        <f>('Flujo multimodal marítimo NUTs'!P19*1000)/(14.5*52)</f>
        <v>103623.64823505405</v>
      </c>
      <c r="Q19" s="10">
        <f>('Flujo multimodal marítimo NUTs'!Q19*1000)/(14.5*52)</f>
        <v>135187.81881248721</v>
      </c>
      <c r="R19" s="10">
        <f>('Flujo multimodal marítimo NUTs'!R19*1000)/(14.5*52)</f>
        <v>121517.34339930632</v>
      </c>
      <c r="S19" s="10">
        <f>('Flujo multimodal marítimo NUTs'!S19*1000)/(14.5*52)</f>
        <v>0</v>
      </c>
      <c r="T19" s="10">
        <f>('Flujo multimodal marítimo NUTs'!T19*1000)/(14.5*52)</f>
        <v>103381.45276474186</v>
      </c>
      <c r="U19" s="10">
        <f>('Flujo multimodal marítimo NUTs'!U19*1000)/(14.5*52)</f>
        <v>73608.447255662119</v>
      </c>
      <c r="V19" s="10">
        <f>('Flujo multimodal marítimo NUTs'!V19*1000)/(14.5*52)</f>
        <v>149433.074882677</v>
      </c>
      <c r="W19" s="10">
        <f>('Flujo multimodal marítimo NUTs'!W19*1000)/(14.5*52)</f>
        <v>121375.53560497859</v>
      </c>
      <c r="X19" s="10">
        <f>('Flujo multimodal marítimo NUTs'!X19*1000)/(14.5*52)</f>
        <v>100738.72679045086</v>
      </c>
      <c r="Y19" s="10">
        <f>('Flujo multimodal marítimo NUTs'!Y19*1000)/(14.5*52)</f>
        <v>80418.486023260572</v>
      </c>
      <c r="Z19" s="10">
        <f>('Flujo multimodal marítimo NUTs'!Z19*1000)/(14.5*52)</f>
        <v>81960.110181595592</v>
      </c>
      <c r="AA19" s="10">
        <f>('Flujo multimodal marítimo NUTs'!AA19*1000)/(14.5*52)</f>
        <v>78783.207508671709</v>
      </c>
      <c r="AB19" s="10">
        <f>('Flujo multimodal marítimo NUTs'!AB19*1000)/(14.5*52)</f>
        <v>77561.824117527038</v>
      </c>
      <c r="AC19" s="10">
        <f>('Flujo multimodal marítimo NUTs'!AC19*1000)/(14.5*52)</f>
        <v>150791.57314833708</v>
      </c>
      <c r="AD19" s="10">
        <f>('Flujo multimodal marítimo NUTs'!AD19*1000)/(14.5*52)</f>
        <v>115130.43256478271</v>
      </c>
      <c r="AE19" s="10">
        <f>('Flujo multimodal marítimo NUTs'!AE19*1000)/(14.5*52)</f>
        <v>82185.870230565197</v>
      </c>
      <c r="AF19" s="10">
        <f>('Flujo multimodal marítimo NUTs'!AF19*1000)/(14.5*52)</f>
        <v>75407.569883697215</v>
      </c>
      <c r="AG19" s="10">
        <f>('Flujo multimodal marítimo NUTs'!AG19*1000)/(14.5*52)</f>
        <v>72549.377678024903</v>
      </c>
      <c r="AH19" s="10">
        <f>('Flujo multimodal marítimo NUTs'!AH19*1000)/(14.5*52)</f>
        <v>157002.14241991425</v>
      </c>
      <c r="AI19" s="10">
        <f>('Flujo multimodal marítimo NUTs'!AI19*1000)/(14.5*52)</f>
        <v>465504.18281983299</v>
      </c>
      <c r="AJ19" s="10">
        <f>('Flujo multimodal marítimo NUTs'!AJ19*1000)/(14.5*52)</f>
        <v>102531.11609875539</v>
      </c>
      <c r="AK19" s="10">
        <f>('Flujo multimodal marítimo NUTs'!AK19*1000)/(14.5*52)</f>
        <v>76833.809426647626</v>
      </c>
      <c r="AL19" s="10">
        <f>('Flujo multimodal marítimo NUTs'!AL19*1000)/(14.5*52)</f>
        <v>85347.072026117181</v>
      </c>
      <c r="AM19" s="10">
        <f>('Flujo multimodal marítimo NUTs'!AM19*1000)/(14.5*52)</f>
        <v>72042.236278310564</v>
      </c>
      <c r="AN19" s="10">
        <f>('Flujo multimodal marítimo NUTs'!AN19*1000)/(14.5*52)</f>
        <v>76114.364415425429</v>
      </c>
      <c r="AO19" s="10">
        <f>('Flujo multimodal marítimo NUTs'!AO19*1000)/(14.5*52)</f>
        <v>84796.572128137122</v>
      </c>
      <c r="AP19" s="10">
        <f>('Flujo multimodal marítimo NUTs'!AP19*1000)/(14.5*52)</f>
        <v>101187.71679249131</v>
      </c>
    </row>
    <row r="20" spans="2:42" x14ac:dyDescent="0.25">
      <c r="B20" s="9" t="s">
        <v>26</v>
      </c>
      <c r="C20" s="10">
        <f>('Flujo multimodal marítimo NUTs'!C20*1000)/(14.5*52)</f>
        <v>131575.18144984986</v>
      </c>
      <c r="D20" s="10">
        <f>('Flujo multimodal marítimo NUTs'!D20*1000)/(14.5*52)</f>
        <v>37064.571370274243</v>
      </c>
      <c r="E20" s="10">
        <f>('Flujo multimodal marítimo NUTs'!E20*1000)/(14.5*52)</f>
        <v>30784.256857201177</v>
      </c>
      <c r="F20" s="10">
        <f>('Flujo multimodal marítimo NUTs'!F20*1000)/(14.5*52)</f>
        <v>50222.396303961243</v>
      </c>
      <c r="G20" s="10">
        <f>('Flujo multimodal marítimo NUTs'!G20*1000)/(14.5*52)</f>
        <v>94965.859737079954</v>
      </c>
      <c r="H20" s="10">
        <f>('Flujo multimodal marítimo NUTs'!H20*1000)/(14.5*52)</f>
        <v>26435.545224006746</v>
      </c>
      <c r="I20" s="10">
        <f>('Flujo multimodal marítimo NUTs'!I20*1000)/(14.5*52)</f>
        <v>15493.90066167254</v>
      </c>
      <c r="J20" s="10">
        <f>('Flujo multimodal marítimo NUTs'!J20*1000)/(14.5*52)</f>
        <v>54813.624041740688</v>
      </c>
      <c r="K20" s="10">
        <f>('Flujo multimodal marítimo NUTs'!K20*1000)/(14.5*52)</f>
        <v>9714.9468568566717</v>
      </c>
      <c r="L20" s="10">
        <f>('Flujo multimodal marítimo NUTs'!L20*1000)/(14.5*52)</f>
        <v>36880.410703355024</v>
      </c>
      <c r="M20" s="10">
        <f>('Flujo multimodal marítimo NUTs'!M20*1000)/(14.5*52)</f>
        <v>37102.122015915098</v>
      </c>
      <c r="N20" s="10">
        <f>('Flujo multimodal marítimo NUTs'!N20*1000)/(14.5*52)</f>
        <v>33081.718016731276</v>
      </c>
      <c r="O20" s="10">
        <f>('Flujo multimodal marítimo NUTs'!O20*1000)/(14.5*52)</f>
        <v>13291.777188328917</v>
      </c>
      <c r="P20" s="10">
        <f>('Flujo multimodal marítimo NUTs'!P20*1000)/(14.5*52)</f>
        <v>40645.888594164433</v>
      </c>
      <c r="Q20" s="10">
        <f>('Flujo multimodal marítimo NUTs'!Q20*1000)/(14.5*52)</f>
        <v>72210.05917159759</v>
      </c>
      <c r="R20" s="10">
        <f>('Flujo multimodal marítimo NUTs'!R20*1000)/(14.5*52)</f>
        <v>58539.583758416687</v>
      </c>
      <c r="S20" s="10">
        <f>('Flujo multimodal marítimo NUTs'!S20*1000)/(14.5*52)</f>
        <v>94426.95368292187</v>
      </c>
      <c r="T20" s="10">
        <f>('Flujo multimodal marítimo NUTs'!T20*1000)/(14.5*52)</f>
        <v>9064.4766374209357</v>
      </c>
      <c r="U20" s="10">
        <f>('Flujo multimodal marítimo NUTs'!U20*1000)/(14.5*52)</f>
        <v>10630.6876147725</v>
      </c>
      <c r="V20" s="10">
        <f>('Flujo multimodal marítimo NUTs'!V20*1000)/(14.5*52)</f>
        <v>86455.315241787379</v>
      </c>
      <c r="W20" s="10">
        <f>('Flujo multimodal marítimo NUTs'!W20*1000)/(14.5*52)</f>
        <v>58397.775964088978</v>
      </c>
      <c r="X20" s="10">
        <f>('Flujo multimodal marítimo NUTs'!X20*1000)/(14.5*52)</f>
        <v>37760.967149561249</v>
      </c>
      <c r="Y20" s="10">
        <f>('Flujo multimodal marítimo NUTs'!Y20*1000)/(14.5*52)</f>
        <v>17440.726382370951</v>
      </c>
      <c r="Z20" s="10">
        <f>('Flujo multimodal marítimo NUTs'!Z20*1000)/(14.5*52)</f>
        <v>18982.350540705975</v>
      </c>
      <c r="AA20" s="10">
        <f>('Flujo multimodal marítimo NUTs'!AA20*1000)/(14.5*52)</f>
        <v>15805.44786778209</v>
      </c>
      <c r="AB20" s="10">
        <f>('Flujo multimodal marítimo NUTs'!AB20*1000)/(14.5*52)</f>
        <v>14584.064476637419</v>
      </c>
      <c r="AC20" s="10">
        <f>('Flujo multimodal marítimo NUTs'!AC20*1000)/(14.5*52)</f>
        <v>87813.81350744747</v>
      </c>
      <c r="AD20" s="10">
        <f>('Flujo multimodal marítimo NUTs'!AD20*1000)/(14.5*52)</f>
        <v>52152.672923893086</v>
      </c>
      <c r="AE20" s="10">
        <f>('Flujo multimodal marítimo NUTs'!AE20*1000)/(14.5*52)</f>
        <v>19208.11058967558</v>
      </c>
      <c r="AF20" s="10">
        <f>('Flujo multimodal marítimo NUTs'!AF20*1000)/(14.5*52)</f>
        <v>12429.810242807594</v>
      </c>
      <c r="AG20" s="10">
        <f>('Flujo multimodal marítimo NUTs'!AG20*1000)/(14.5*52)</f>
        <v>9571.6180371352784</v>
      </c>
      <c r="AH20" s="10">
        <f>('Flujo multimodal marítimo NUTs'!AH20*1000)/(14.5*52)</f>
        <v>94024.382779024643</v>
      </c>
      <c r="AI20" s="10">
        <f>('Flujo multimodal marítimo NUTs'!AI20*1000)/(14.5*52)</f>
        <v>402526.42317894346</v>
      </c>
      <c r="AJ20" s="10">
        <f>('Flujo multimodal marítimo NUTs'!AJ20*1000)/(14.5*52)</f>
        <v>39553.356457865768</v>
      </c>
      <c r="AK20" s="10">
        <f>('Flujo multimodal marítimo NUTs'!AK20*1000)/(14.5*52)</f>
        <v>13856.049785758005</v>
      </c>
      <c r="AL20" s="10">
        <f>('Flujo multimodal marítimo NUTs'!AL20*1000)/(14.5*52)</f>
        <v>22369.31238522756</v>
      </c>
      <c r="AM20" s="10">
        <f>('Flujo multimodal marítimo NUTs'!AM20*1000)/(14.5*52)</f>
        <v>9064.4766374209357</v>
      </c>
      <c r="AN20" s="10">
        <f>('Flujo multimodal marítimo NUTs'!AN20*1000)/(14.5*52)</f>
        <v>13136.604774535814</v>
      </c>
      <c r="AO20" s="10">
        <f>('Flujo multimodal marítimo NUTs'!AO20*1000)/(14.5*52)</f>
        <v>21818.812487247505</v>
      </c>
      <c r="AP20" s="10">
        <f>('Flujo multimodal marítimo NUTs'!AP20*1000)/(14.5*52)</f>
        <v>38209.957151601709</v>
      </c>
    </row>
    <row r="21" spans="2:42" x14ac:dyDescent="0.25">
      <c r="B21" s="9" t="s">
        <v>12</v>
      </c>
      <c r="C21" s="10">
        <f>('Flujo multimodal marítimo NUTs'!C21*1000)/(14.5*52)</f>
        <v>125050.3905908415</v>
      </c>
      <c r="D21" s="10">
        <f>('Flujo multimodal marítimo NUTs'!D21*1000)/(14.5*52)</f>
        <v>30539.780511265883</v>
      </c>
      <c r="E21" s="10">
        <f>('Flujo multimodal marítimo NUTs'!E21*1000)/(14.5*52)</f>
        <v>24259.465998192809</v>
      </c>
      <c r="F21" s="10">
        <f>('Flujo multimodal marítimo NUTs'!F21*1000)/(14.5*52)</f>
        <v>43697.605444952882</v>
      </c>
      <c r="G21" s="10">
        <f>('Flujo multimodal marítimo NUTs'!G21*1000)/(14.5*52)</f>
        <v>88441.068878071586</v>
      </c>
      <c r="H21" s="10">
        <f>('Flujo multimodal marítimo NUTs'!H21*1000)/(14.5*52)</f>
        <v>19910.754364998375</v>
      </c>
      <c r="I21" s="10">
        <f>('Flujo multimodal marítimo NUTs'!I21*1000)/(14.5*52)</f>
        <v>8969.1098026641739</v>
      </c>
      <c r="J21" s="10">
        <f>('Flujo multimodal marítimo NUTs'!J21*1000)/(14.5*52)</f>
        <v>48288.833182732327</v>
      </c>
      <c r="K21" s="10">
        <f>('Flujo multimodal marítimo NUTs'!K21*1000)/(14.5*52)</f>
        <v>3190.1559978483051</v>
      </c>
      <c r="L21" s="10">
        <f>('Flujo multimodal marítimo NUTs'!L21*1000)/(14.5*52)</f>
        <v>30355.619844346656</v>
      </c>
      <c r="M21" s="10">
        <f>('Flujo multimodal marítimo NUTs'!M21*1000)/(14.5*52)</f>
        <v>30577.331156906734</v>
      </c>
      <c r="N21" s="10">
        <f>('Flujo multimodal marítimo NUTs'!N21*1000)/(14.5*52)</f>
        <v>26556.927157722919</v>
      </c>
      <c r="O21" s="10">
        <f>('Flujo multimodal marítimo NUTs'!O21*1000)/(14.5*52)</f>
        <v>6766.9863293205526</v>
      </c>
      <c r="P21" s="10">
        <f>('Flujo multimodal marítimo NUTs'!P21*1000)/(14.5*52)</f>
        <v>34121.097735156072</v>
      </c>
      <c r="Q21" s="10">
        <f>('Flujo multimodal marítimo NUTs'!Q21*1000)/(14.5*52)</f>
        <v>65685.268312589222</v>
      </c>
      <c r="R21" s="10">
        <f>('Flujo multimodal marítimo NUTs'!R21*1000)/(14.5*52)</f>
        <v>52014.792899408327</v>
      </c>
      <c r="S21" s="10">
        <f>('Flujo multimodal marítimo NUTs'!S21*1000)/(14.5*52)</f>
        <v>87902.162823913503</v>
      </c>
      <c r="T21" s="10">
        <f>('Flujo multimodal marítimo NUTs'!T21*1000)/(14.5*52)</f>
        <v>33878.902264843869</v>
      </c>
      <c r="U21" s="10">
        <f>('Flujo multimodal marítimo NUTs'!U21*1000)/(14.5*52)</f>
        <v>0</v>
      </c>
      <c r="V21" s="10">
        <f>('Flujo multimodal marítimo NUTs'!V21*1000)/(14.5*52)</f>
        <v>79930.524382779011</v>
      </c>
      <c r="W21" s="10">
        <f>('Flujo multimodal marítimo NUTs'!W21*1000)/(14.5*52)</f>
        <v>51872.985105080617</v>
      </c>
      <c r="X21" s="10">
        <f>('Flujo multimodal marítimo NUTs'!X21*1000)/(14.5*52)</f>
        <v>31236.176290552889</v>
      </c>
      <c r="Y21" s="10">
        <f>('Flujo multimodal marítimo NUTs'!Y21*1000)/(14.5*52)</f>
        <v>10915.935523362583</v>
      </c>
      <c r="Z21" s="10">
        <f>('Flujo multimodal marítimo NUTs'!Z21*1000)/(14.5*52)</f>
        <v>12457.559681697609</v>
      </c>
      <c r="AA21" s="10">
        <f>('Flujo multimodal marítimo NUTs'!AA21*1000)/(14.5*52)</f>
        <v>9280.6570087737236</v>
      </c>
      <c r="AB21" s="10">
        <f>('Flujo multimodal marítimo NUTs'!AB21*1000)/(14.5*52)</f>
        <v>8059.2736176290546</v>
      </c>
      <c r="AC21" s="10">
        <f>('Flujo multimodal marítimo NUTs'!AC21*1000)/(14.5*52)</f>
        <v>81289.022648439102</v>
      </c>
      <c r="AD21" s="10">
        <f>('Flujo multimodal marítimo NUTs'!AD21*1000)/(14.5*52)</f>
        <v>45627.882064884718</v>
      </c>
      <c r="AE21" s="10">
        <f>('Flujo multimodal marítimo NUTs'!AE21*1000)/(14.5*52)</f>
        <v>12683.319730667212</v>
      </c>
      <c r="AF21" s="10">
        <f>('Flujo multimodal marítimo NUTs'!AF21*1000)/(14.5*52)</f>
        <v>5905.0193837992265</v>
      </c>
      <c r="AG21" s="10">
        <f>('Flujo multimodal marítimo NUTs'!AG21*1000)/(14.5*52)</f>
        <v>3046.8271781269127</v>
      </c>
      <c r="AH21" s="10">
        <f>('Flujo multimodal marítimo NUTs'!AH21*1000)/(14.5*52)</f>
        <v>87499.591920016275</v>
      </c>
      <c r="AI21" s="10">
        <f>('Flujo multimodal marítimo NUTs'!AI21*1000)/(14.5*52)</f>
        <v>396001.63231993502</v>
      </c>
      <c r="AJ21" s="10">
        <f>('Flujo multimodal marítimo NUTs'!AJ21*1000)/(14.5*52)</f>
        <v>33028.5655988574</v>
      </c>
      <c r="AK21" s="10">
        <f>('Flujo multimodal marítimo NUTs'!AK21*1000)/(14.5*52)</f>
        <v>7331.2589267496387</v>
      </c>
      <c r="AL21" s="10">
        <f>('Flujo multimodal marítimo NUTs'!AL21*1000)/(14.5*52)</f>
        <v>15844.5215262192</v>
      </c>
      <c r="AM21" s="10">
        <f>('Flujo multimodal marítimo NUTs'!AM21*1000)/(14.5*52)</f>
        <v>2539.6857784125691</v>
      </c>
      <c r="AN21" s="10">
        <f>('Flujo multimodal marítimo NUTs'!AN21*1000)/(14.5*52)</f>
        <v>6611.8139155274494</v>
      </c>
      <c r="AO21" s="10">
        <f>('Flujo multimodal marítimo NUTs'!AO21*1000)/(14.5*52)</f>
        <v>15294.021628239132</v>
      </c>
      <c r="AP21" s="10">
        <f>('Flujo multimodal marítimo NUTs'!AP21*1000)/(14.5*52)</f>
        <v>31685.166292593341</v>
      </c>
    </row>
    <row r="22" spans="2:42" x14ac:dyDescent="0.25">
      <c r="B22" s="9" t="s">
        <v>18</v>
      </c>
      <c r="C22" s="10">
        <f>('Flujo multimodal marítimo NUTs'!C22*1000)/(14.5*52)</f>
        <v>165054.16533069051</v>
      </c>
      <c r="D22" s="10">
        <f>('Flujo multimodal marítimo NUTs'!D22*1000)/(14.5*52)</f>
        <v>70543.555251114885</v>
      </c>
      <c r="E22" s="10">
        <f>('Flujo multimodal marítimo NUTs'!E22*1000)/(14.5*52)</f>
        <v>64263.240738041815</v>
      </c>
      <c r="F22" s="10">
        <f>('Flujo multimodal marítimo NUTs'!F22*1000)/(14.5*52)</f>
        <v>83701.380184801892</v>
      </c>
      <c r="G22" s="10">
        <f>('Flujo multimodal marítimo NUTs'!G22*1000)/(14.5*52)</f>
        <v>128444.84361792059</v>
      </c>
      <c r="H22" s="10">
        <f>('Flujo multimodal marítimo NUTs'!H22*1000)/(14.5*52)</f>
        <v>59914.529104847388</v>
      </c>
      <c r="I22" s="10">
        <f>('Flujo multimodal marítimo NUTs'!I22*1000)/(14.5*52)</f>
        <v>48972.884542513188</v>
      </c>
      <c r="J22" s="10">
        <f>('Flujo multimodal marítimo NUTs'!J22*1000)/(14.5*52)</f>
        <v>88292.607922581345</v>
      </c>
      <c r="K22" s="10">
        <f>('Flujo multimodal marítimo NUTs'!K22*1000)/(14.5*52)</f>
        <v>43193.930737697316</v>
      </c>
      <c r="L22" s="10">
        <f>('Flujo multimodal marítimo NUTs'!L22*1000)/(14.5*52)</f>
        <v>70359.394584195659</v>
      </c>
      <c r="M22" s="10">
        <f>('Flujo multimodal marítimo NUTs'!M22*1000)/(14.5*52)</f>
        <v>70581.105896755747</v>
      </c>
      <c r="N22" s="10">
        <f>('Flujo multimodal marítimo NUTs'!N22*1000)/(14.5*52)</f>
        <v>66560.701897571926</v>
      </c>
      <c r="O22" s="10">
        <f>('Flujo multimodal marítimo NUTs'!O22*1000)/(14.5*52)</f>
        <v>46770.761069169559</v>
      </c>
      <c r="P22" s="10">
        <f>('Flujo multimodal marítimo NUTs'!P22*1000)/(14.5*52)</f>
        <v>74124.87247500509</v>
      </c>
      <c r="Q22" s="10">
        <f>('Flujo multimodal marítimo NUTs'!Q22*1000)/(14.5*52)</f>
        <v>105689.04305243822</v>
      </c>
      <c r="R22" s="10">
        <f>('Flujo multimodal marítimo NUTs'!R22*1000)/(14.5*52)</f>
        <v>92018.567639257337</v>
      </c>
      <c r="S22" s="10">
        <f>('Flujo multimodal marítimo NUTs'!S22*1000)/(14.5*52)</f>
        <v>127905.93756376252</v>
      </c>
      <c r="T22" s="10">
        <f>('Flujo multimodal marítimo NUTs'!T22*1000)/(14.5*52)</f>
        <v>73882.677004692887</v>
      </c>
      <c r="U22" s="10">
        <f>('Flujo multimodal marítimo NUTs'!U22*1000)/(14.5*52)</f>
        <v>44109.671495613147</v>
      </c>
      <c r="V22" s="10">
        <f>('Flujo multimodal marítimo NUTs'!V22*1000)/(14.5*52)</f>
        <v>0</v>
      </c>
      <c r="W22" s="10">
        <f>('Flujo multimodal marítimo NUTs'!W22*1000)/(14.5*52)</f>
        <v>91876.759844929635</v>
      </c>
      <c r="X22" s="10">
        <f>('Flujo multimodal marítimo NUTs'!X22*1000)/(14.5*52)</f>
        <v>71239.951030401906</v>
      </c>
      <c r="Y22" s="10">
        <f>('Flujo multimodal marítimo NUTs'!Y22*1000)/(14.5*52)</f>
        <v>50919.710263211586</v>
      </c>
      <c r="Z22" s="10">
        <f>('Flujo multimodal marítimo NUTs'!Z22*1000)/(14.5*52)</f>
        <v>52461.33442154662</v>
      </c>
      <c r="AA22" s="10">
        <f>('Flujo multimodal marítimo NUTs'!AA22*1000)/(14.5*52)</f>
        <v>49284.43174862273</v>
      </c>
      <c r="AB22" s="10">
        <f>('Flujo multimodal marítimo NUTs'!AB22*1000)/(14.5*52)</f>
        <v>48063.048357478066</v>
      </c>
      <c r="AC22" s="10">
        <f>('Flujo multimodal marítimo NUTs'!AC22*1000)/(14.5*52)</f>
        <v>121292.79738828811</v>
      </c>
      <c r="AD22" s="10">
        <f>('Flujo multimodal marítimo NUTs'!AD22*1000)/(14.5*52)</f>
        <v>85631.656804733735</v>
      </c>
      <c r="AE22" s="10">
        <f>('Flujo multimodal marítimo NUTs'!AE22*1000)/(14.5*52)</f>
        <v>52687.094470516226</v>
      </c>
      <c r="AF22" s="10">
        <f>('Flujo multimodal marítimo NUTs'!AF22*1000)/(14.5*52)</f>
        <v>45908.794123648244</v>
      </c>
      <c r="AG22" s="10">
        <f>('Flujo multimodal marítimo NUTs'!AG22*1000)/(14.5*52)</f>
        <v>43050.601917975924</v>
      </c>
      <c r="AH22" s="10">
        <f>('Flujo multimodal marítimo NUTs'!AH22*1000)/(14.5*52)</f>
        <v>127503.36665986528</v>
      </c>
      <c r="AI22" s="10">
        <f>('Flujo multimodal marítimo NUTs'!AI22*1000)/(14.5*52)</f>
        <v>436005.40705978411</v>
      </c>
      <c r="AJ22" s="10">
        <f>('Flujo multimodal marítimo NUTs'!AJ22*1000)/(14.5*52)</f>
        <v>73032.340338706403</v>
      </c>
      <c r="AK22" s="10">
        <f>('Flujo multimodal marítimo NUTs'!AK22*1000)/(14.5*52)</f>
        <v>47335.033666598654</v>
      </c>
      <c r="AL22" s="10">
        <f>('Flujo multimodal marítimo NUTs'!AL22*1000)/(14.5*52)</f>
        <v>55848.296266068217</v>
      </c>
      <c r="AM22" s="10">
        <f>('Flujo multimodal marítimo NUTs'!AM22*1000)/(14.5*52)</f>
        <v>42543.460518261578</v>
      </c>
      <c r="AN22" s="10">
        <f>('Flujo multimodal marítimo NUTs'!AN22*1000)/(14.5*52)</f>
        <v>46615.588655376458</v>
      </c>
      <c r="AO22" s="10">
        <f>('Flujo multimodal marítimo NUTs'!AO22*1000)/(14.5*52)</f>
        <v>55297.796368088151</v>
      </c>
      <c r="AP22" s="10">
        <f>('Flujo multimodal marítimo NUTs'!AP22*1000)/(14.5*52)</f>
        <v>71688.941032442352</v>
      </c>
    </row>
    <row r="23" spans="2:42" x14ac:dyDescent="0.25">
      <c r="B23" s="9" t="s">
        <v>16</v>
      </c>
      <c r="C23" s="10">
        <f>('Flujo multimodal marítimo NUTs'!C23*1000)/(14.5*52)</f>
        <v>153407.97067653827</v>
      </c>
      <c r="D23" s="10">
        <f>('Flujo multimodal marítimo NUTs'!D23*1000)/(14.5*52)</f>
        <v>58897.360596962681</v>
      </c>
      <c r="E23" s="10">
        <f>('Flujo multimodal marítimo NUTs'!E23*1000)/(14.5*52)</f>
        <v>52617.046083889596</v>
      </c>
      <c r="F23" s="10">
        <f>('Flujo multimodal marítimo NUTs'!F23*1000)/(14.5*52)</f>
        <v>72055.185530649687</v>
      </c>
      <c r="G23" s="10">
        <f>('Flujo multimodal marítimo NUTs'!G23*1000)/(14.5*52)</f>
        <v>116798.6489637684</v>
      </c>
      <c r="H23" s="10">
        <f>('Flujo multimodal marítimo NUTs'!H23*1000)/(14.5*52)</f>
        <v>48268.334450695176</v>
      </c>
      <c r="I23" s="10">
        <f>('Flujo multimodal marítimo NUTs'!I23*1000)/(14.5*52)</f>
        <v>37326.689888360968</v>
      </c>
      <c r="J23" s="10">
        <f>('Flujo multimodal marítimo NUTs'!J23*1000)/(14.5*52)</f>
        <v>76646.413268429125</v>
      </c>
      <c r="K23" s="10">
        <f>('Flujo multimodal marítimo NUTs'!K23*1000)/(14.5*52)</f>
        <v>31547.736083545104</v>
      </c>
      <c r="L23" s="10">
        <f>('Flujo multimodal marítimo NUTs'!L23*1000)/(14.5*52)</f>
        <v>58713.19993004344</v>
      </c>
      <c r="M23" s="10">
        <f>('Flujo multimodal marítimo NUTs'!M23*1000)/(14.5*52)</f>
        <v>58934.911242603535</v>
      </c>
      <c r="N23" s="10">
        <f>('Flujo multimodal marítimo NUTs'!N23*1000)/(14.5*52)</f>
        <v>54914.507243419714</v>
      </c>
      <c r="O23" s="10">
        <f>('Flujo multimodal marítimo NUTs'!O23*1000)/(14.5*52)</f>
        <v>35124.566415017354</v>
      </c>
      <c r="P23" s="10">
        <f>('Flujo multimodal marítimo NUTs'!P23*1000)/(14.5*52)</f>
        <v>62478.67782085287</v>
      </c>
      <c r="Q23" s="10">
        <f>('Flujo multimodal marítimo NUTs'!Q23*1000)/(14.5*52)</f>
        <v>94042.848398286034</v>
      </c>
      <c r="R23" s="10">
        <f>('Flujo multimodal marítimo NUTs'!R23*1000)/(14.5*52)</f>
        <v>80372.372985105118</v>
      </c>
      <c r="S23" s="10">
        <f>('Flujo multimodal marítimo NUTs'!S23*1000)/(14.5*52)</f>
        <v>116259.74290961029</v>
      </c>
      <c r="T23" s="10">
        <f>('Flujo multimodal marítimo NUTs'!T23*1000)/(14.5*52)</f>
        <v>62236.48235054066</v>
      </c>
      <c r="U23" s="10">
        <f>('Flujo multimodal marítimo NUTs'!U23*1000)/(14.5*52)</f>
        <v>32463.476841460932</v>
      </c>
      <c r="V23" s="10">
        <f>('Flujo multimodal marítimo NUTs'!V23*1000)/(14.5*52)</f>
        <v>108288.10446847579</v>
      </c>
      <c r="W23" s="10">
        <f>('Flujo multimodal marítimo NUTs'!W23*1000)/(14.5*52)</f>
        <v>0</v>
      </c>
      <c r="X23" s="10">
        <f>('Flujo multimodal marítimo NUTs'!X23*1000)/(14.5*52)</f>
        <v>59593.756376249679</v>
      </c>
      <c r="Y23" s="10">
        <f>('Flujo multimodal marítimo NUTs'!Y23*1000)/(14.5*52)</f>
        <v>39273.515609059381</v>
      </c>
      <c r="Z23" s="10">
        <f>('Flujo multimodal marítimo NUTs'!Z23*1000)/(14.5*52)</f>
        <v>40815.139767394408</v>
      </c>
      <c r="AA23" s="10">
        <f>('Flujo multimodal marítimo NUTs'!AA23*1000)/(14.5*52)</f>
        <v>37638.237094470518</v>
      </c>
      <c r="AB23" s="10">
        <f>('Flujo multimodal marítimo NUTs'!AB23*1000)/(14.5*52)</f>
        <v>36416.853703325854</v>
      </c>
      <c r="AC23" s="10">
        <f>('Flujo multimodal marítimo NUTs'!AC23*1000)/(14.5*52)</f>
        <v>109646.6027341359</v>
      </c>
      <c r="AD23" s="10">
        <f>('Flujo multimodal marítimo NUTs'!AD23*1000)/(14.5*52)</f>
        <v>73985.462150581516</v>
      </c>
      <c r="AE23" s="10">
        <f>('Flujo multimodal marítimo NUTs'!AE23*1000)/(14.5*52)</f>
        <v>41040.899816364006</v>
      </c>
      <c r="AF23" s="10">
        <f>('Flujo multimodal marítimo NUTs'!AF23*1000)/(14.5*52)</f>
        <v>34262.599469496025</v>
      </c>
      <c r="AG23" s="10">
        <f>('Flujo multimodal marítimo NUTs'!AG23*1000)/(14.5*52)</f>
        <v>31404.407263823708</v>
      </c>
      <c r="AH23" s="10">
        <f>('Flujo multimodal marítimo NUTs'!AH23*1000)/(14.5*52)</f>
        <v>115857.17200571309</v>
      </c>
      <c r="AI23" s="10">
        <f>('Flujo multimodal marítimo NUTs'!AI23*1000)/(14.5*52)</f>
        <v>424359.2124056319</v>
      </c>
      <c r="AJ23" s="10">
        <f>('Flujo multimodal marítimo NUTs'!AJ23*1000)/(14.5*52)</f>
        <v>61386.145684554183</v>
      </c>
      <c r="AK23" s="10">
        <f>('Flujo multimodal marítimo NUTs'!AK23*1000)/(14.5*52)</f>
        <v>35688.839012446428</v>
      </c>
      <c r="AL23" s="10">
        <f>('Flujo multimodal marítimo NUTs'!AL23*1000)/(14.5*52)</f>
        <v>44202.101611915998</v>
      </c>
      <c r="AM23" s="10">
        <f>('Flujo multimodal marítimo NUTs'!AM23*1000)/(14.5*52)</f>
        <v>30897.265864109362</v>
      </c>
      <c r="AN23" s="10">
        <f>('Flujo multimodal marítimo NUTs'!AN23*1000)/(14.5*52)</f>
        <v>34969.394001224246</v>
      </c>
      <c r="AO23" s="10">
        <f>('Flujo multimodal marítimo NUTs'!AO23*1000)/(14.5*52)</f>
        <v>43651.601713935925</v>
      </c>
      <c r="AP23" s="10">
        <f>('Flujo multimodal marítimo NUTs'!AP23*1000)/(14.5*52)</f>
        <v>60042.746378290147</v>
      </c>
    </row>
    <row r="24" spans="2:42" x14ac:dyDescent="0.25">
      <c r="B24" s="9" t="s">
        <v>14</v>
      </c>
      <c r="C24" s="10">
        <f>('Flujo multimodal marítimo NUTs'!C24*1000)/(14.5*52)</f>
        <v>134144.0449470953</v>
      </c>
      <c r="D24" s="10">
        <f>('Flujo multimodal marítimo NUTs'!D24*1000)/(14.5*52)</f>
        <v>39633.434867519711</v>
      </c>
      <c r="E24" s="10">
        <f>('Flujo multimodal marítimo NUTs'!E24*1000)/(14.5*52)</f>
        <v>33353.120354446633</v>
      </c>
      <c r="F24" s="10">
        <f>('Flujo multimodal marítimo NUTs'!F24*1000)/(14.5*52)</f>
        <v>52791.25980120671</v>
      </c>
      <c r="G24" s="10">
        <f>('Flujo multimodal marítimo NUTs'!G24*1000)/(14.5*52)</f>
        <v>97534.723234325429</v>
      </c>
      <c r="H24" s="10">
        <f>('Flujo multimodal marítimo NUTs'!H24*1000)/(14.5*52)</f>
        <v>29004.408721252203</v>
      </c>
      <c r="I24" s="10">
        <f>('Flujo multimodal marítimo NUTs'!I24*1000)/(14.5*52)</f>
        <v>18062.764158917998</v>
      </c>
      <c r="J24" s="10">
        <f>('Flujo multimodal marítimo NUTs'!J24*1000)/(14.5*52)</f>
        <v>57382.487538986155</v>
      </c>
      <c r="K24" s="10">
        <f>('Flujo multimodal marítimo NUTs'!K24*1000)/(14.5*52)</f>
        <v>12283.810354102128</v>
      </c>
      <c r="L24" s="10">
        <f>('Flujo multimodal marítimo NUTs'!L24*1000)/(14.5*52)</f>
        <v>39449.274200600477</v>
      </c>
      <c r="M24" s="10">
        <f>('Flujo multimodal marítimo NUTs'!M24*1000)/(14.5*52)</f>
        <v>39670.985513160558</v>
      </c>
      <c r="N24" s="10">
        <f>('Flujo multimodal marítimo NUTs'!N24*1000)/(14.5*52)</f>
        <v>35650.581513976736</v>
      </c>
      <c r="O24" s="10">
        <f>('Flujo multimodal marítimo NUTs'!O24*1000)/(14.5*52)</f>
        <v>15860.640685574379</v>
      </c>
      <c r="P24" s="10">
        <f>('Flujo multimodal marítimo NUTs'!P24*1000)/(14.5*52)</f>
        <v>43214.752091409893</v>
      </c>
      <c r="Q24" s="10">
        <f>('Flujo multimodal marítimo NUTs'!Q24*1000)/(14.5*52)</f>
        <v>74778.92266884305</v>
      </c>
      <c r="R24" s="10">
        <f>('Flujo multimodal marítimo NUTs'!R24*1000)/(14.5*52)</f>
        <v>61108.447255662148</v>
      </c>
      <c r="S24" s="10">
        <f>('Flujo multimodal marítimo NUTs'!S24*1000)/(14.5*52)</f>
        <v>96995.817180167316</v>
      </c>
      <c r="T24" s="10">
        <f>('Flujo multimodal marítimo NUTs'!T24*1000)/(14.5*52)</f>
        <v>42972.556621097698</v>
      </c>
      <c r="U24" s="10">
        <f>('Flujo multimodal marítimo NUTs'!U24*1000)/(14.5*52)</f>
        <v>13199.55111201796</v>
      </c>
      <c r="V24" s="10">
        <f>('Flujo multimodal marítimo NUTs'!V24*1000)/(14.5*52)</f>
        <v>89024.178739032825</v>
      </c>
      <c r="W24" s="10">
        <f>('Flujo multimodal marítimo NUTs'!W24*1000)/(14.5*52)</f>
        <v>60966.639461334438</v>
      </c>
      <c r="X24" s="10">
        <f>('Flujo multimodal marítimo NUTs'!X24*1000)/(14.5*52)</f>
        <v>0</v>
      </c>
      <c r="Y24" s="10">
        <f>('Flujo multimodal marítimo NUTs'!Y24*1000)/(14.5*52)</f>
        <v>20009.589879616407</v>
      </c>
      <c r="Z24" s="10">
        <f>('Flujo multimodal marítimo NUTs'!Z24*1000)/(14.5*52)</f>
        <v>21551.214037951431</v>
      </c>
      <c r="AA24" s="10">
        <f>('Flujo multimodal marítimo NUTs'!AA24*1000)/(14.5*52)</f>
        <v>18374.311365027548</v>
      </c>
      <c r="AB24" s="10">
        <f>('Flujo multimodal marítimo NUTs'!AB24*1000)/(14.5*52)</f>
        <v>17152.927973882881</v>
      </c>
      <c r="AC24" s="10">
        <f>('Flujo multimodal marítimo NUTs'!AC24*1000)/(14.5*52)</f>
        <v>90382.677004692916</v>
      </c>
      <c r="AD24" s="10">
        <f>('Flujo multimodal marítimo NUTs'!AD24*1000)/(14.5*52)</f>
        <v>54721.536421138546</v>
      </c>
      <c r="AE24" s="10">
        <f>('Flujo multimodal marítimo NUTs'!AE24*1000)/(14.5*52)</f>
        <v>21776.974086921036</v>
      </c>
      <c r="AF24" s="10">
        <f>('Flujo multimodal marítimo NUTs'!AF24*1000)/(14.5*52)</f>
        <v>14998.673740053051</v>
      </c>
      <c r="AG24" s="10">
        <f>('Flujo multimodal marítimo NUTs'!AG24*1000)/(14.5*52)</f>
        <v>12140.481534380737</v>
      </c>
      <c r="AH24" s="10">
        <f>('Flujo multimodal marítimo NUTs'!AH24*1000)/(14.5*52)</f>
        <v>96593.246276270118</v>
      </c>
      <c r="AI24" s="10">
        <f>('Flujo multimodal marítimo NUTs'!AI24*1000)/(14.5*52)</f>
        <v>405095.28667618893</v>
      </c>
      <c r="AJ24" s="10">
        <f>('Flujo multimodal marítimo NUTs'!AJ24*1000)/(14.5*52)</f>
        <v>42122.219955111221</v>
      </c>
      <c r="AK24" s="10">
        <f>('Flujo multimodal marítimo NUTs'!AK24*1000)/(14.5*52)</f>
        <v>16424.913283003465</v>
      </c>
      <c r="AL24" s="10">
        <f>('Flujo multimodal marítimo NUTs'!AL24*1000)/(14.5*52)</f>
        <v>24938.175882473024</v>
      </c>
      <c r="AM24" s="10">
        <f>('Flujo multimodal marítimo NUTs'!AM24*1000)/(14.5*52)</f>
        <v>11633.340134666392</v>
      </c>
      <c r="AN24" s="10">
        <f>('Flujo multimodal marítimo NUTs'!AN24*1000)/(14.5*52)</f>
        <v>15705.468271781276</v>
      </c>
      <c r="AO24" s="10">
        <f>('Flujo multimodal marítimo NUTs'!AO24*1000)/(14.5*52)</f>
        <v>24387.675984492962</v>
      </c>
      <c r="AP24" s="10">
        <f>('Flujo multimodal marítimo NUTs'!AP24*1000)/(14.5*52)</f>
        <v>40778.820648847162</v>
      </c>
    </row>
    <row r="25" spans="2:42" x14ac:dyDescent="0.25">
      <c r="B25" s="9" t="s">
        <v>13</v>
      </c>
      <c r="C25" s="10">
        <f>('Flujo multimodal marítimo NUTs'!C25*1000)/(14.5*52)</f>
        <v>123722.29428396534</v>
      </c>
      <c r="D25" s="10">
        <f>('Flujo multimodal marítimo NUTs'!D25*1000)/(14.5*52)</f>
        <v>29211.684204389734</v>
      </c>
      <c r="E25" s="10">
        <f>('Flujo multimodal marítimo NUTs'!E25*1000)/(14.5*52)</f>
        <v>22931.36969131666</v>
      </c>
      <c r="F25" s="10">
        <f>('Flujo multimodal marítimo NUTs'!F25*1000)/(14.5*52)</f>
        <v>42369.509138076734</v>
      </c>
      <c r="G25" s="10">
        <f>('Flujo multimodal marítimo NUTs'!G25*1000)/(14.5*52)</f>
        <v>87112.972571195452</v>
      </c>
      <c r="H25" s="10">
        <f>('Flujo multimodal marítimo NUTs'!H25*1000)/(14.5*52)</f>
        <v>18582.658058122226</v>
      </c>
      <c r="I25" s="10">
        <f>('Flujo multimodal marítimo NUTs'!I25*1000)/(14.5*52)</f>
        <v>7641.0134957880264</v>
      </c>
      <c r="J25" s="10">
        <f>('Flujo multimodal marítimo NUTs'!J25*1000)/(14.5*52)</f>
        <v>46960.736875856179</v>
      </c>
      <c r="K25" s="10">
        <f>('Flujo multimodal marítimo NUTs'!K25*1000)/(14.5*52)</f>
        <v>1862.0596909721571</v>
      </c>
      <c r="L25" s="10">
        <f>('Flujo multimodal marítimo NUTs'!L25*1000)/(14.5*52)</f>
        <v>29027.523537470508</v>
      </c>
      <c r="M25" s="10">
        <f>('Flujo multimodal marítimo NUTs'!M25*1000)/(14.5*52)</f>
        <v>29249.234850030585</v>
      </c>
      <c r="N25" s="10">
        <f>('Flujo multimodal marítimo NUTs'!N25*1000)/(14.5*52)</f>
        <v>25228.830850846763</v>
      </c>
      <c r="O25" s="10">
        <f>('Flujo multimodal marítimo NUTs'!O25*1000)/(14.5*52)</f>
        <v>5438.8900224444051</v>
      </c>
      <c r="P25" s="10">
        <f>('Flujo multimodal marítimo NUTs'!P25*1000)/(14.5*52)</f>
        <v>32793.001428279924</v>
      </c>
      <c r="Q25" s="10">
        <f>('Flujo multimodal marítimo NUTs'!Q25*1000)/(14.5*52)</f>
        <v>64357.172005713073</v>
      </c>
      <c r="R25" s="10">
        <f>('Flujo multimodal marítimo NUTs'!R25*1000)/(14.5*52)</f>
        <v>50686.696592532178</v>
      </c>
      <c r="S25" s="10">
        <f>('Flujo multimodal marítimo NUTs'!S25*1000)/(14.5*52)</f>
        <v>86574.066517037354</v>
      </c>
      <c r="T25" s="10">
        <f>('Flujo multimodal marítimo NUTs'!T25*1000)/(14.5*52)</f>
        <v>32550.805957967721</v>
      </c>
      <c r="U25" s="10">
        <f>('Flujo multimodal marítimo NUTs'!U25*1000)/(14.5*52)</f>
        <v>2777.8004488879865</v>
      </c>
      <c r="V25" s="10">
        <f>('Flujo multimodal marítimo NUTs'!V25*1000)/(14.5*52)</f>
        <v>78602.428075902862</v>
      </c>
      <c r="W25" s="10">
        <f>('Flujo multimodal marítimo NUTs'!W25*1000)/(14.5*52)</f>
        <v>50544.888798204469</v>
      </c>
      <c r="X25" s="10">
        <f>('Flujo multimodal marítimo NUTs'!X25*1000)/(14.5*52)</f>
        <v>29908.079983676736</v>
      </c>
      <c r="Y25" s="10">
        <f>('Flujo multimodal marítimo NUTs'!Y25*1000)/(14.5*52)</f>
        <v>0</v>
      </c>
      <c r="Z25" s="10">
        <f>('Flujo multimodal marítimo NUTs'!Z25*1000)/(14.5*52)</f>
        <v>11129.46337482146</v>
      </c>
      <c r="AA25" s="10">
        <f>('Flujo multimodal marítimo NUTs'!AA25*1000)/(14.5*52)</f>
        <v>7952.5607018975752</v>
      </c>
      <c r="AB25" s="10">
        <f>('Flujo multimodal marítimo NUTs'!AB25*1000)/(14.5*52)</f>
        <v>6731.1773107529061</v>
      </c>
      <c r="AC25" s="10">
        <f>('Flujo multimodal marítimo NUTs'!AC25*1000)/(14.5*52)</f>
        <v>79960.926341562954</v>
      </c>
      <c r="AD25" s="10">
        <f>('Flujo multimodal marítimo NUTs'!AD25*1000)/(14.5*52)</f>
        <v>44299.785758008569</v>
      </c>
      <c r="AE25" s="10">
        <f>('Flujo multimodal marítimo NUTs'!AE25*1000)/(14.5*52)</f>
        <v>11355.223423791063</v>
      </c>
      <c r="AF25" s="10">
        <f>('Flujo multimodal marítimo NUTs'!AF25*1000)/(14.5*52)</f>
        <v>4576.923076923079</v>
      </c>
      <c r="AG25" s="10">
        <f>('Flujo multimodal marítimo NUTs'!AG25*1000)/(14.5*52)</f>
        <v>1718.7308712507649</v>
      </c>
      <c r="AH25" s="10">
        <f>('Flujo multimodal marítimo NUTs'!AH25*1000)/(14.5*52)</f>
        <v>86171.495613140127</v>
      </c>
      <c r="AI25" s="10">
        <f>('Flujo multimodal marítimo NUTs'!AI25*1000)/(14.5*52)</f>
        <v>394673.53601305897</v>
      </c>
      <c r="AJ25" s="10">
        <f>('Flujo multimodal marítimo NUTs'!AJ25*1000)/(14.5*52)</f>
        <v>31700.469291981251</v>
      </c>
      <c r="AK25" s="10">
        <f>('Flujo multimodal marítimo NUTs'!AK25*1000)/(14.5*52)</f>
        <v>6003.1626198734893</v>
      </c>
      <c r="AL25" s="10">
        <f>('Flujo multimodal marítimo NUTs'!AL25*1000)/(14.5*52)</f>
        <v>14516.425219343051</v>
      </c>
      <c r="AM25" s="10">
        <f>('Flujo multimodal marítimo NUTs'!AM25*1000)/(14.5*52)</f>
        <v>1211.5894715364211</v>
      </c>
      <c r="AN25" s="10">
        <f>('Flujo multimodal marítimo NUTs'!AN25*1000)/(14.5*52)</f>
        <v>5283.7176086513009</v>
      </c>
      <c r="AO25" s="10">
        <f>('Flujo multimodal marítimo NUTs'!AO25*1000)/(14.5*52)</f>
        <v>13965.925321362987</v>
      </c>
      <c r="AP25" s="10">
        <f>('Flujo multimodal marítimo NUTs'!AP25*1000)/(14.5*52)</f>
        <v>30357.069985717189</v>
      </c>
    </row>
    <row r="26" spans="2:42" x14ac:dyDescent="0.25">
      <c r="B26" s="9" t="s">
        <v>19</v>
      </c>
      <c r="C26" s="10">
        <f>('Flujo multimodal marítimo NUTs'!C26*1000)/(14.5*52)</f>
        <v>127610.78642842565</v>
      </c>
      <c r="D26" s="10">
        <f>('Flujo multimodal marítimo NUTs'!D26*1000)/(14.5*52)</f>
        <v>33100.176348850051</v>
      </c>
      <c r="E26" s="10">
        <f>('Flujo multimodal marítimo NUTs'!E26*1000)/(14.5*52)</f>
        <v>26819.861835776974</v>
      </c>
      <c r="F26" s="10">
        <f>('Flujo multimodal marítimo NUTs'!F26*1000)/(14.5*52)</f>
        <v>46258.001282537058</v>
      </c>
      <c r="G26" s="10">
        <f>('Flujo multimodal marítimo NUTs'!G26*1000)/(14.5*52)</f>
        <v>91001.464715655748</v>
      </c>
      <c r="H26" s="10">
        <f>('Flujo multimodal marítimo NUTs'!H26*1000)/(14.5*52)</f>
        <v>22471.150202582543</v>
      </c>
      <c r="I26" s="10">
        <f>('Flujo multimodal marítimo NUTs'!I26*1000)/(14.5*52)</f>
        <v>11529.505640248341</v>
      </c>
      <c r="J26" s="10">
        <f>('Flujo multimodal marítimo NUTs'!J26*1000)/(14.5*52)</f>
        <v>50849.229020316503</v>
      </c>
      <c r="K26" s="10">
        <f>('Flujo multimodal marítimo NUTs'!K26*1000)/(14.5*52)</f>
        <v>5750.5518354324704</v>
      </c>
      <c r="L26" s="10">
        <f>('Flujo multimodal marítimo NUTs'!L26*1000)/(14.5*52)</f>
        <v>32916.015681930818</v>
      </c>
      <c r="M26" s="10">
        <f>('Flujo multimodal marítimo NUTs'!M26*1000)/(14.5*52)</f>
        <v>33137.726994490899</v>
      </c>
      <c r="N26" s="10">
        <f>('Flujo multimodal marítimo NUTs'!N26*1000)/(14.5*52)</f>
        <v>29117.32299530708</v>
      </c>
      <c r="O26" s="10">
        <f>('Flujo multimodal marítimo NUTs'!O26*1000)/(14.5*52)</f>
        <v>9327.3821669047193</v>
      </c>
      <c r="P26" s="10">
        <f>('Flujo multimodal marítimo NUTs'!P26*1000)/(14.5*52)</f>
        <v>36681.493572740234</v>
      </c>
      <c r="Q26" s="10">
        <f>('Flujo multimodal marítimo NUTs'!Q26*1000)/(14.5*52)</f>
        <v>68245.664150173398</v>
      </c>
      <c r="R26" s="10">
        <f>('Flujo multimodal marítimo NUTs'!R26*1000)/(14.5*52)</f>
        <v>54575.188736992495</v>
      </c>
      <c r="S26" s="10">
        <f>('Flujo multimodal marítimo NUTs'!S26*1000)/(14.5*52)</f>
        <v>90462.558661497649</v>
      </c>
      <c r="T26" s="10">
        <f>('Flujo multimodal marítimo NUTs'!T26*1000)/(14.5*52)</f>
        <v>36439.298102428038</v>
      </c>
      <c r="U26" s="10">
        <f>('Flujo multimodal marítimo NUTs'!U26*1000)/(14.5*52)</f>
        <v>6666.2925933483011</v>
      </c>
      <c r="V26" s="10">
        <f>('Flujo multimodal marítimo NUTs'!V26*1000)/(14.5*52)</f>
        <v>82490.920220363172</v>
      </c>
      <c r="W26" s="10">
        <f>('Flujo multimodal marítimo NUTs'!W26*1000)/(14.5*52)</f>
        <v>54433.380942664771</v>
      </c>
      <c r="X26" s="10">
        <f>('Flujo multimodal marítimo NUTs'!X26*1000)/(14.5*52)</f>
        <v>33796.572128137057</v>
      </c>
      <c r="Y26" s="10">
        <f>('Flujo multimodal marítimo NUTs'!Y26*1000)/(14.5*52)</f>
        <v>13476.33136094675</v>
      </c>
      <c r="Z26" s="10">
        <f>('Flujo multimodal marítimo NUTs'!Z26*1000)/(14.5*52)</f>
        <v>0</v>
      </c>
      <c r="AA26" s="10">
        <f>('Flujo multimodal marítimo NUTs'!AA26*1000)/(14.5*52)</f>
        <v>11841.05284635789</v>
      </c>
      <c r="AB26" s="10">
        <f>('Flujo multimodal marítimo NUTs'!AB26*1000)/(14.5*52)</f>
        <v>10619.669455213219</v>
      </c>
      <c r="AC26" s="10">
        <f>('Flujo multimodal marítimo NUTs'!AC26*1000)/(14.5*52)</f>
        <v>83849.418486023264</v>
      </c>
      <c r="AD26" s="10">
        <f>('Flujo multimodal marítimo NUTs'!AD26*1000)/(14.5*52)</f>
        <v>48188.277902468879</v>
      </c>
      <c r="AE26" s="10">
        <f>('Flujo multimodal marítimo NUTs'!AE26*1000)/(14.5*52)</f>
        <v>15243.715568251377</v>
      </c>
      <c r="AF26" s="10">
        <f>('Flujo multimodal marítimo NUTs'!AF26*1000)/(14.5*52)</f>
        <v>8465.4152213833931</v>
      </c>
      <c r="AG26" s="10">
        <f>('Flujo multimodal marítimo NUTs'!AG26*1000)/(14.5*52)</f>
        <v>5607.223015711078</v>
      </c>
      <c r="AH26" s="10">
        <f>('Flujo multimodal marítimo NUTs'!AH26*1000)/(14.5*52)</f>
        <v>90059.987757600451</v>
      </c>
      <c r="AI26" s="10">
        <f>('Flujo multimodal marítimo NUTs'!AI26*1000)/(14.5*52)</f>
        <v>398562.02815751923</v>
      </c>
      <c r="AJ26" s="10">
        <f>('Flujo multimodal marítimo NUTs'!AJ26*1000)/(14.5*52)</f>
        <v>35588.961436441561</v>
      </c>
      <c r="AK26" s="10">
        <f>('Flujo multimodal marítimo NUTs'!AK26*1000)/(14.5*52)</f>
        <v>9891.6547643338035</v>
      </c>
      <c r="AL26" s="10">
        <f>('Flujo multimodal marítimo NUTs'!AL26*1000)/(14.5*52)</f>
        <v>18404.917363803368</v>
      </c>
      <c r="AM26" s="10">
        <f>('Flujo multimodal marítimo NUTs'!AM26*1000)/(14.5*52)</f>
        <v>5100.0816159967353</v>
      </c>
      <c r="AN26" s="10">
        <f>('Flujo multimodal marítimo NUTs'!AN26*1000)/(14.5*52)</f>
        <v>9172.2097531116142</v>
      </c>
      <c r="AO26" s="10">
        <f>('Flujo multimodal marítimo NUTs'!AO26*1000)/(14.5*52)</f>
        <v>17854.417465823302</v>
      </c>
      <c r="AP26" s="10">
        <f>('Flujo multimodal marítimo NUTs'!AP26*1000)/(14.5*52)</f>
        <v>34245.56213017751</v>
      </c>
    </row>
    <row r="27" spans="2:42" x14ac:dyDescent="0.25">
      <c r="B27" s="9" t="s">
        <v>15</v>
      </c>
      <c r="C27" s="10">
        <f>('Flujo multimodal marítimo NUTs'!C27*1000)/(14.5*52)</f>
        <v>127560.18451044973</v>
      </c>
      <c r="D27" s="10">
        <f>('Flujo multimodal marítimo NUTs'!D27*1000)/(14.5*52)</f>
        <v>33049.574430874127</v>
      </c>
      <c r="E27" s="10">
        <f>('Flujo multimodal marítimo NUTs'!E27*1000)/(14.5*52)</f>
        <v>26769.25991780105</v>
      </c>
      <c r="F27" s="10">
        <f>('Flujo multimodal marítimo NUTs'!F27*1000)/(14.5*52)</f>
        <v>46207.399364561126</v>
      </c>
      <c r="G27" s="10">
        <f>('Flujo multimodal marítimo NUTs'!G27*1000)/(14.5*52)</f>
        <v>90950.862797679831</v>
      </c>
      <c r="H27" s="10">
        <f>('Flujo multimodal marítimo NUTs'!H27*1000)/(14.5*52)</f>
        <v>22420.548284606619</v>
      </c>
      <c r="I27" s="10">
        <f>('Flujo multimodal marítimo NUTs'!I27*1000)/(14.5*52)</f>
        <v>11478.903722272415</v>
      </c>
      <c r="J27" s="10">
        <f>('Flujo multimodal marítimo NUTs'!J27*1000)/(14.5*52)</f>
        <v>50798.627102340572</v>
      </c>
      <c r="K27" s="10">
        <f>('Flujo multimodal marítimo NUTs'!K27*1000)/(14.5*52)</f>
        <v>5699.9499174565481</v>
      </c>
      <c r="L27" s="10">
        <f>('Flujo multimodal marítimo NUTs'!L27*1000)/(14.5*52)</f>
        <v>32865.413763954894</v>
      </c>
      <c r="M27" s="10">
        <f>('Flujo multimodal marítimo NUTs'!M27*1000)/(14.5*52)</f>
        <v>33087.125076514974</v>
      </c>
      <c r="N27" s="10">
        <f>('Flujo multimodal marítimo NUTs'!N27*1000)/(14.5*52)</f>
        <v>29066.721077331156</v>
      </c>
      <c r="O27" s="10">
        <f>('Flujo multimodal marítimo NUTs'!O27*1000)/(14.5*52)</f>
        <v>9276.7802489287951</v>
      </c>
      <c r="P27" s="10">
        <f>('Flujo multimodal marítimo NUTs'!P27*1000)/(14.5*52)</f>
        <v>36630.891654764309</v>
      </c>
      <c r="Q27" s="10">
        <f>('Flujo multimodal marítimo NUTs'!Q27*1000)/(14.5*52)</f>
        <v>68195.062232197466</v>
      </c>
      <c r="R27" s="10">
        <f>('Flujo multimodal marítimo NUTs'!R27*1000)/(14.5*52)</f>
        <v>54524.586819016571</v>
      </c>
      <c r="S27" s="10">
        <f>('Flujo multimodal marítimo NUTs'!S27*1000)/(14.5*52)</f>
        <v>90411.956743521732</v>
      </c>
      <c r="T27" s="10">
        <f>('Flujo multimodal marítimo NUTs'!T27*1000)/(14.5*52)</f>
        <v>36388.696184452114</v>
      </c>
      <c r="U27" s="10">
        <f>('Flujo multimodal marítimo NUTs'!U27*1000)/(14.5*52)</f>
        <v>6615.6906753723761</v>
      </c>
      <c r="V27" s="10">
        <f>('Flujo multimodal marítimo NUTs'!V27*1000)/(14.5*52)</f>
        <v>82440.318302387255</v>
      </c>
      <c r="W27" s="10">
        <f>('Flujo multimodal marítimo NUTs'!W27*1000)/(14.5*52)</f>
        <v>54382.779024688854</v>
      </c>
      <c r="X27" s="10">
        <f>('Flujo multimodal marítimo NUTs'!X27*1000)/(14.5*52)</f>
        <v>33745.970210161133</v>
      </c>
      <c r="Y27" s="10">
        <f>('Flujo multimodal marítimo NUTs'!Y27*1000)/(14.5*52)</f>
        <v>13425.729442970827</v>
      </c>
      <c r="Z27" s="10">
        <f>('Flujo multimodal marítimo NUTs'!Z27*1000)/(14.5*52)</f>
        <v>14967.353601305855</v>
      </c>
      <c r="AA27" s="10">
        <f>('Flujo multimodal marítimo NUTs'!AA27*1000)/(14.5*52)</f>
        <v>0</v>
      </c>
      <c r="AB27" s="10">
        <f>('Flujo multimodal marítimo NUTs'!AB27*1000)/(14.5*52)</f>
        <v>10569.067537237297</v>
      </c>
      <c r="AC27" s="10">
        <f>('Flujo multimodal marítimo NUTs'!AC27*1000)/(14.5*52)</f>
        <v>83798.816568047347</v>
      </c>
      <c r="AD27" s="10">
        <f>('Flujo multimodal marítimo NUTs'!AD27*1000)/(14.5*52)</f>
        <v>48137.675984492962</v>
      </c>
      <c r="AE27" s="10">
        <f>('Flujo multimodal marítimo NUTs'!AE27*1000)/(14.5*52)</f>
        <v>15193.113650275454</v>
      </c>
      <c r="AF27" s="10">
        <f>('Flujo multimodal marítimo NUTs'!AF27*1000)/(14.5*52)</f>
        <v>8414.813303407469</v>
      </c>
      <c r="AG27" s="10">
        <f>('Flujo multimodal marítimo NUTs'!AG27*1000)/(14.5*52)</f>
        <v>5556.6210977351557</v>
      </c>
      <c r="AH27" s="10">
        <f>('Flujo multimodal marítimo NUTs'!AH27*1000)/(14.5*52)</f>
        <v>90009.385839624534</v>
      </c>
      <c r="AI27" s="10">
        <f>('Flujo multimodal marítimo NUTs'!AI27*1000)/(14.5*52)</f>
        <v>398511.4262395433</v>
      </c>
      <c r="AJ27" s="10">
        <f>('Flujo multimodal marítimo NUTs'!AJ27*1000)/(14.5*52)</f>
        <v>35538.359518465637</v>
      </c>
      <c r="AK27" s="10">
        <f>('Flujo multimodal marítimo NUTs'!AK27*1000)/(14.5*52)</f>
        <v>9841.0528463578812</v>
      </c>
      <c r="AL27" s="10">
        <f>('Flujo multimodal marítimo NUTs'!AL27*1000)/(14.5*52)</f>
        <v>18354.31544582744</v>
      </c>
      <c r="AM27" s="10">
        <f>('Flujo multimodal marítimo NUTs'!AM27*1000)/(14.5*52)</f>
        <v>5049.4796980208121</v>
      </c>
      <c r="AN27" s="10">
        <f>('Flujo multimodal marítimo NUTs'!AN27*1000)/(14.5*52)</f>
        <v>9121.6078351356919</v>
      </c>
      <c r="AO27" s="10">
        <f>('Flujo multimodal marítimo NUTs'!AO27*1000)/(14.5*52)</f>
        <v>17803.815547847378</v>
      </c>
      <c r="AP27" s="10">
        <f>('Flujo multimodal marítimo NUTs'!AP27*1000)/(14.5*52)</f>
        <v>34194.960212201579</v>
      </c>
    </row>
    <row r="28" spans="2:42" x14ac:dyDescent="0.25">
      <c r="B28" s="9" t="s">
        <v>17</v>
      </c>
      <c r="C28" s="10">
        <f>('Flujo multimodal marítimo NUTs'!C28*1000)/(14.5*52)</f>
        <v>124203.42058472028</v>
      </c>
      <c r="D28" s="10">
        <f>('Flujo multimodal marítimo NUTs'!D28*1000)/(14.5*52)</f>
        <v>29692.810505144684</v>
      </c>
      <c r="E28" s="10">
        <f>('Flujo multimodal marítimo NUTs'!E28*1000)/(14.5*52)</f>
        <v>23412.495992071606</v>
      </c>
      <c r="F28" s="10">
        <f>('Flujo multimodal marítimo NUTs'!F28*1000)/(14.5*52)</f>
        <v>42850.635438831683</v>
      </c>
      <c r="G28" s="10">
        <f>('Flujo multimodal marítimo NUTs'!G28*1000)/(14.5*52)</f>
        <v>87594.09887195038</v>
      </c>
      <c r="H28" s="10">
        <f>('Flujo multimodal marítimo NUTs'!H28*1000)/(14.5*52)</f>
        <v>19063.784358877176</v>
      </c>
      <c r="I28" s="10">
        <f>('Flujo multimodal marítimo NUTs'!I28*1000)/(14.5*52)</f>
        <v>8122.1397965429742</v>
      </c>
      <c r="J28" s="10">
        <f>('Flujo multimodal marítimo NUTs'!J28*1000)/(14.5*52)</f>
        <v>47441.863176611128</v>
      </c>
      <c r="K28" s="10">
        <f>('Flujo multimodal marítimo NUTs'!K28*1000)/(14.5*52)</f>
        <v>2343.1859917271054</v>
      </c>
      <c r="L28" s="10">
        <f>('Flujo multimodal marítimo NUTs'!L28*1000)/(14.5*52)</f>
        <v>29508.64983822545</v>
      </c>
      <c r="M28" s="10">
        <f>('Flujo multimodal marítimo NUTs'!M28*1000)/(14.5*52)</f>
        <v>29730.361150785531</v>
      </c>
      <c r="N28" s="10">
        <f>('Flujo multimodal marítimo NUTs'!N28*1000)/(14.5*52)</f>
        <v>25709.957151601713</v>
      </c>
      <c r="O28" s="10">
        <f>('Flujo multimodal marítimo NUTs'!O28*1000)/(14.5*52)</f>
        <v>5920.016323199352</v>
      </c>
      <c r="P28" s="10">
        <f>('Flujo multimodal marítimo NUTs'!P28*1000)/(14.5*52)</f>
        <v>33274.127729034866</v>
      </c>
      <c r="Q28" s="10">
        <f>('Flujo multimodal marítimo NUTs'!Q28*1000)/(14.5*52)</f>
        <v>64838.298306468023</v>
      </c>
      <c r="R28" s="10">
        <f>('Flujo multimodal marítimo NUTs'!R28*1000)/(14.5*52)</f>
        <v>51167.822893287128</v>
      </c>
      <c r="S28" s="10">
        <f>('Flujo multimodal marítimo NUTs'!S28*1000)/(14.5*52)</f>
        <v>87055.192817792296</v>
      </c>
      <c r="T28" s="10">
        <f>('Flujo multimodal marítimo NUTs'!T28*1000)/(14.5*52)</f>
        <v>33031.932258722671</v>
      </c>
      <c r="U28" s="10">
        <f>('Flujo multimodal marítimo NUTs'!U28*1000)/(14.5*52)</f>
        <v>3258.9267496429338</v>
      </c>
      <c r="V28" s="10">
        <f>('Flujo multimodal marítimo NUTs'!V28*1000)/(14.5*52)</f>
        <v>79083.554376657819</v>
      </c>
      <c r="W28" s="10">
        <f>('Flujo multimodal marítimo NUTs'!W28*1000)/(14.5*52)</f>
        <v>51026.015098959419</v>
      </c>
      <c r="X28" s="10">
        <f>('Flujo multimodal marítimo NUTs'!X28*1000)/(14.5*52)</f>
        <v>30389.206284431686</v>
      </c>
      <c r="Y28" s="10">
        <f>('Flujo multimodal marítimo NUTs'!Y28*1000)/(14.5*52)</f>
        <v>10068.965517241382</v>
      </c>
      <c r="Z28" s="10">
        <f>('Flujo multimodal marítimo NUTs'!Z28*1000)/(14.5*52)</f>
        <v>11610.589675576412</v>
      </c>
      <c r="AA28" s="10">
        <f>('Flujo multimodal marítimo NUTs'!AA28*1000)/(14.5*52)</f>
        <v>8433.687002652523</v>
      </c>
      <c r="AB28" s="10">
        <f>('Flujo multimodal marítimo NUTs'!AB28*1000)/(14.5*52)</f>
        <v>0</v>
      </c>
      <c r="AC28" s="10">
        <f>('Flujo multimodal marítimo NUTs'!AC28*1000)/(14.5*52)</f>
        <v>80442.052642317896</v>
      </c>
      <c r="AD28" s="10">
        <f>('Flujo multimodal marítimo NUTs'!AD28*1000)/(14.5*52)</f>
        <v>44780.912058763519</v>
      </c>
      <c r="AE28" s="10">
        <f>('Flujo multimodal marítimo NUTs'!AE28*1000)/(14.5*52)</f>
        <v>11836.349724546011</v>
      </c>
      <c r="AF28" s="10">
        <f>('Flujo multimodal marítimo NUTs'!AF28*1000)/(14.5*52)</f>
        <v>5058.0493776780268</v>
      </c>
      <c r="AG28" s="10">
        <f>('Flujo multimodal marítimo NUTs'!AG28*1000)/(14.5*52)</f>
        <v>2199.8571720057125</v>
      </c>
      <c r="AH28" s="10">
        <f>('Flujo multimodal marítimo NUTs'!AH28*1000)/(14.5*52)</f>
        <v>86652.621913895084</v>
      </c>
      <c r="AI28" s="10">
        <f>('Flujo multimodal marítimo NUTs'!AI28*1000)/(14.5*52)</f>
        <v>395154.66231381387</v>
      </c>
      <c r="AJ28" s="10">
        <f>('Flujo multimodal marítimo NUTs'!AJ28*1000)/(14.5*52)</f>
        <v>32181.595592736194</v>
      </c>
      <c r="AK28" s="10">
        <f>('Flujo multimodal marítimo NUTs'!AK28*1000)/(14.5*52)</f>
        <v>6484.2889206284381</v>
      </c>
      <c r="AL28" s="10">
        <f>('Flujo multimodal marítimo NUTs'!AL28*1000)/(14.5*52)</f>
        <v>14997.551520097999</v>
      </c>
      <c r="AM28" s="10">
        <f>('Flujo multimodal marítimo NUTs'!AM28*1000)/(14.5*52)</f>
        <v>1692.7157722913694</v>
      </c>
      <c r="AN28" s="10">
        <f>('Flujo multimodal marítimo NUTs'!AN28*1000)/(14.5*52)</f>
        <v>5764.8439094062487</v>
      </c>
      <c r="AO28" s="10">
        <f>('Flujo multimodal marítimo NUTs'!AO28*1000)/(14.5*52)</f>
        <v>14447.051622117933</v>
      </c>
      <c r="AP28" s="10">
        <f>('Flujo multimodal marítimo NUTs'!AP28*1000)/(14.5*52)</f>
        <v>30838.196286472139</v>
      </c>
    </row>
    <row r="29" spans="2:42" x14ac:dyDescent="0.25">
      <c r="B29" s="9" t="s">
        <v>105</v>
      </c>
      <c r="C29" s="10">
        <f>('Flujo multimodal marítimo NUTs'!C29*1000)/(14.5*52)</f>
        <v>166770.65176203105</v>
      </c>
      <c r="D29" s="10">
        <f>('Flujo multimodal marítimo NUTs'!D29*1000)/(14.5*52)</f>
        <v>72260.041682455427</v>
      </c>
      <c r="E29" s="10">
        <f>('Flujo multimodal marítimo NUTs'!E29*1000)/(14.5*52)</f>
        <v>65979.727169382371</v>
      </c>
      <c r="F29" s="10">
        <f>('Flujo multimodal marítimo NUTs'!F29*1000)/(14.5*52)</f>
        <v>85417.866616142433</v>
      </c>
      <c r="G29" s="10">
        <f>('Flujo multimodal marítimo NUTs'!G29*1000)/(14.5*52)</f>
        <v>130161.33004926113</v>
      </c>
      <c r="H29" s="10">
        <f>('Flujo multimodal marítimo NUTs'!H29*1000)/(14.5*52)</f>
        <v>61631.015536187922</v>
      </c>
      <c r="I29" s="10">
        <f>('Flujo multimodal marítimo NUTs'!I29*1000)/(14.5*52)</f>
        <v>50689.370973853722</v>
      </c>
      <c r="J29" s="10">
        <f>('Flujo multimodal marítimo NUTs'!J29*1000)/(14.5*52)</f>
        <v>90009.094353921886</v>
      </c>
      <c r="K29" s="10">
        <f>('Flujo multimodal marítimo NUTs'!K29*1000)/(14.5*52)</f>
        <v>44910.417169037857</v>
      </c>
      <c r="L29" s="10">
        <f>('Flujo multimodal marítimo NUTs'!L29*1000)/(14.5*52)</f>
        <v>72075.881015536215</v>
      </c>
      <c r="M29" s="10">
        <f>('Flujo multimodal marítimo NUTs'!M29*1000)/(14.5*52)</f>
        <v>72297.592328096274</v>
      </c>
      <c r="N29" s="10">
        <f>('Flujo multimodal marítimo NUTs'!N29*1000)/(14.5*52)</f>
        <v>68277.188328912467</v>
      </c>
      <c r="O29" s="10">
        <f>('Flujo multimodal marítimo NUTs'!O29*1000)/(14.5*52)</f>
        <v>48487.247500510101</v>
      </c>
      <c r="P29" s="10">
        <f>('Flujo multimodal marítimo NUTs'!P29*1000)/(14.5*52)</f>
        <v>75841.358906345617</v>
      </c>
      <c r="Q29" s="10">
        <f>('Flujo multimodal marítimo NUTs'!Q29*1000)/(14.5*52)</f>
        <v>107405.52948377877</v>
      </c>
      <c r="R29" s="10">
        <f>('Flujo multimodal marítimo NUTs'!R29*1000)/(14.5*52)</f>
        <v>93735.054070597893</v>
      </c>
      <c r="S29" s="10">
        <f>('Flujo multimodal marítimo NUTs'!S29*1000)/(14.5*52)</f>
        <v>129622.42399510305</v>
      </c>
      <c r="T29" s="10">
        <f>('Flujo multimodal marítimo NUTs'!T29*1000)/(14.5*52)</f>
        <v>75599.163436033428</v>
      </c>
      <c r="U29" s="10">
        <f>('Flujo multimodal marítimo NUTs'!U29*1000)/(14.5*52)</f>
        <v>45826.157926953689</v>
      </c>
      <c r="V29" s="10">
        <f>('Flujo multimodal marítimo NUTs'!V29*1000)/(14.5*52)</f>
        <v>121650.78555396857</v>
      </c>
      <c r="W29" s="10">
        <f>('Flujo multimodal marítimo NUTs'!W29*1000)/(14.5*52)</f>
        <v>93593.246276270147</v>
      </c>
      <c r="X29" s="10">
        <f>('Flujo multimodal marítimo NUTs'!X29*1000)/(14.5*52)</f>
        <v>72956.437461742447</v>
      </c>
      <c r="Y29" s="10">
        <f>('Flujo multimodal marítimo NUTs'!Y29*1000)/(14.5*52)</f>
        <v>52636.196694552134</v>
      </c>
      <c r="Z29" s="10">
        <f>('Flujo multimodal marítimo NUTs'!Z29*1000)/(14.5*52)</f>
        <v>54177.820852887162</v>
      </c>
      <c r="AA29" s="10">
        <f>('Flujo multimodal marítimo NUTs'!AA29*1000)/(14.5*52)</f>
        <v>51000.918179963279</v>
      </c>
      <c r="AB29" s="10">
        <f>('Flujo multimodal marítimo NUTs'!AB29*1000)/(14.5*52)</f>
        <v>49779.534788818601</v>
      </c>
      <c r="AC29" s="10">
        <f>('Flujo multimodal marítimo NUTs'!AC29*1000)/(14.5*52)</f>
        <v>0</v>
      </c>
      <c r="AD29" s="10">
        <f>('Flujo multimodal marítimo NUTs'!AD29*1000)/(14.5*52)</f>
        <v>87348.143236074277</v>
      </c>
      <c r="AE29" s="10">
        <f>('Flujo multimodal marítimo NUTs'!AE29*1000)/(14.5*52)</f>
        <v>54403.580901856767</v>
      </c>
      <c r="AF29" s="10">
        <f>('Flujo multimodal marítimo NUTs'!AF29*1000)/(14.5*52)</f>
        <v>47625.280554988778</v>
      </c>
      <c r="AG29" s="10">
        <f>('Flujo multimodal marítimo NUTs'!AG29*1000)/(14.5*52)</f>
        <v>44767.088349316466</v>
      </c>
      <c r="AH29" s="10">
        <f>('Flujo multimodal marítimo NUTs'!AH29*1000)/(14.5*52)</f>
        <v>129219.85309120582</v>
      </c>
      <c r="AI29" s="10">
        <f>('Flujo multimodal marítimo NUTs'!AI29*1000)/(14.5*52)</f>
        <v>437721.89349112462</v>
      </c>
      <c r="AJ29" s="10">
        <f>('Flujo multimodal marítimo NUTs'!AJ29*1000)/(14.5*52)</f>
        <v>74748.826770046959</v>
      </c>
      <c r="AK29" s="10">
        <f>('Flujo multimodal marítimo NUTs'!AK29*1000)/(14.5*52)</f>
        <v>49051.520097939196</v>
      </c>
      <c r="AL29" s="10">
        <f>('Flujo multimodal marítimo NUTs'!AL29*1000)/(14.5*52)</f>
        <v>57564.782697408751</v>
      </c>
      <c r="AM29" s="10">
        <f>('Flujo multimodal marítimo NUTs'!AM29*1000)/(14.5*52)</f>
        <v>44259.946949602119</v>
      </c>
      <c r="AN29" s="10">
        <f>('Flujo multimodal marítimo NUTs'!AN29*1000)/(14.5*52)</f>
        <v>48332.075086716999</v>
      </c>
      <c r="AO29" s="10">
        <f>('Flujo multimodal marítimo NUTs'!AO29*1000)/(14.5*52)</f>
        <v>57014.282799428693</v>
      </c>
      <c r="AP29" s="10">
        <f>('Flujo multimodal marítimo NUTs'!AP29*1000)/(14.5*52)</f>
        <v>73405.427463782893</v>
      </c>
    </row>
    <row r="30" spans="2:42" x14ac:dyDescent="0.25">
      <c r="B30" s="9" t="s">
        <v>107</v>
      </c>
      <c r="C30" s="10">
        <f>('Flujo multimodal marítimo NUTs'!C30*1000)/(14.5*52)</f>
        <v>139899.96210685861</v>
      </c>
      <c r="D30" s="10">
        <f>('Flujo multimodal marítimo NUTs'!D30*1000)/(14.5*52)</f>
        <v>45389.352027283021</v>
      </c>
      <c r="E30" s="10">
        <f>('Flujo multimodal marítimo NUTs'!E30*1000)/(14.5*52)</f>
        <v>39109.037514209951</v>
      </c>
      <c r="F30" s="10">
        <f>('Flujo multimodal marítimo NUTs'!F30*1000)/(14.5*52)</f>
        <v>58547.17696097002</v>
      </c>
      <c r="G30" s="10">
        <f>('Flujo multimodal marítimo NUTs'!G30*1000)/(14.5*52)</f>
        <v>103290.64039408872</v>
      </c>
      <c r="H30" s="10">
        <f>('Flujo multimodal marítimo NUTs'!H30*1000)/(14.5*52)</f>
        <v>34760.325881015517</v>
      </c>
      <c r="I30" s="10">
        <f>('Flujo multimodal marítimo NUTs'!I30*1000)/(14.5*52)</f>
        <v>23818.681318681312</v>
      </c>
      <c r="J30" s="10">
        <f>('Flujo multimodal marítimo NUTs'!J30*1000)/(14.5*52)</f>
        <v>63138.404698749473</v>
      </c>
      <c r="K30" s="10">
        <f>('Flujo multimodal marítimo NUTs'!K30*1000)/(14.5*52)</f>
        <v>18039.727513865444</v>
      </c>
      <c r="L30" s="10">
        <f>('Flujo multimodal marítimo NUTs'!L30*1000)/(14.5*52)</f>
        <v>45205.191360363802</v>
      </c>
      <c r="M30" s="10">
        <f>('Flujo multimodal marítimo NUTs'!M30*1000)/(14.5*52)</f>
        <v>45426.902672923861</v>
      </c>
      <c r="N30" s="10">
        <f>('Flujo multimodal marítimo NUTs'!N30*1000)/(14.5*52)</f>
        <v>41406.498673740054</v>
      </c>
      <c r="O30" s="10">
        <f>('Flujo multimodal marítimo NUTs'!O30*1000)/(14.5*52)</f>
        <v>21616.557845337695</v>
      </c>
      <c r="P30" s="10">
        <f>('Flujo multimodal marítimo NUTs'!P30*1000)/(14.5*52)</f>
        <v>48970.669251173204</v>
      </c>
      <c r="Q30" s="10">
        <f>('Flujo multimodal marítimo NUTs'!Q30*1000)/(14.5*52)</f>
        <v>80534.83982860636</v>
      </c>
      <c r="R30" s="10">
        <f>('Flujo multimodal marítimo NUTs'!R30*1000)/(14.5*52)</f>
        <v>66864.364415425473</v>
      </c>
      <c r="S30" s="10">
        <f>('Flujo multimodal marítimo NUTs'!S30*1000)/(14.5*52)</f>
        <v>102751.73433993063</v>
      </c>
      <c r="T30" s="10">
        <f>('Flujo multimodal marítimo NUTs'!T30*1000)/(14.5*52)</f>
        <v>48728.473780861008</v>
      </c>
      <c r="U30" s="10">
        <f>('Flujo multimodal marítimo NUTs'!U30*1000)/(14.5*52)</f>
        <v>18955.468271781272</v>
      </c>
      <c r="V30" s="10">
        <f>('Flujo multimodal marítimo NUTs'!V30*1000)/(14.5*52)</f>
        <v>94780.095898796164</v>
      </c>
      <c r="W30" s="10">
        <f>('Flujo multimodal marítimo NUTs'!W30*1000)/(14.5*52)</f>
        <v>66722.556621097756</v>
      </c>
      <c r="X30" s="10">
        <f>('Flujo multimodal marítimo NUTs'!X30*1000)/(14.5*52)</f>
        <v>46085.747806570034</v>
      </c>
      <c r="Y30" s="10">
        <f>('Flujo multimodal marítimo NUTs'!Y30*1000)/(14.5*52)</f>
        <v>25765.507039379725</v>
      </c>
      <c r="Z30" s="10">
        <f>('Flujo multimodal marítimo NUTs'!Z30*1000)/(14.5*52)</f>
        <v>27307.131197714749</v>
      </c>
      <c r="AA30" s="10">
        <f>('Flujo multimodal marítimo NUTs'!AA30*1000)/(14.5*52)</f>
        <v>24130.228524790866</v>
      </c>
      <c r="AB30" s="10">
        <f>('Flujo multimodal marítimo NUTs'!AB30*1000)/(14.5*52)</f>
        <v>22908.845133646195</v>
      </c>
      <c r="AC30" s="10">
        <f>('Flujo multimodal marítimo NUTs'!AC30*1000)/(14.5*52)</f>
        <v>96138.594164456226</v>
      </c>
      <c r="AD30" s="10">
        <f>('Flujo multimodal marítimo NUTs'!AD30*1000)/(14.5*52)</f>
        <v>0</v>
      </c>
      <c r="AE30" s="10">
        <f>('Flujo multimodal marítimo NUTs'!AE30*1000)/(14.5*52)</f>
        <v>27532.89124668435</v>
      </c>
      <c r="AF30" s="10">
        <f>('Flujo multimodal marítimo NUTs'!AF30*1000)/(14.5*52)</f>
        <v>20754.590899816365</v>
      </c>
      <c r="AG30" s="10">
        <f>('Flujo multimodal marítimo NUTs'!AG30*1000)/(14.5*52)</f>
        <v>17896.398694144053</v>
      </c>
      <c r="AH30" s="10">
        <f>('Flujo multimodal marítimo NUTs'!AH30*1000)/(14.5*52)</f>
        <v>102349.1634360334</v>
      </c>
      <c r="AI30" s="10">
        <f>('Flujo multimodal marítimo NUTs'!AI30*1000)/(14.5*52)</f>
        <v>410851.20383595221</v>
      </c>
      <c r="AJ30" s="10">
        <f>('Flujo multimodal marítimo NUTs'!AJ30*1000)/(14.5*52)</f>
        <v>47878.137114874546</v>
      </c>
      <c r="AK30" s="10">
        <f>('Flujo multimodal marítimo NUTs'!AK30*1000)/(14.5*52)</f>
        <v>22180.830442766775</v>
      </c>
      <c r="AL30" s="10">
        <f>('Flujo multimodal marítimo NUTs'!AL30*1000)/(14.5*52)</f>
        <v>30694.093042236342</v>
      </c>
      <c r="AM30" s="10">
        <f>('Flujo multimodal marítimo NUTs'!AM30*1000)/(14.5*52)</f>
        <v>17389.25729442971</v>
      </c>
      <c r="AN30" s="10">
        <f>('Flujo multimodal marítimo NUTs'!AN30*1000)/(14.5*52)</f>
        <v>21461.38543154459</v>
      </c>
      <c r="AO30" s="10">
        <f>('Flujo multimodal marítimo NUTs'!AO30*1000)/(14.5*52)</f>
        <v>30143.593144256276</v>
      </c>
      <c r="AP30" s="10">
        <f>('Flujo multimodal marítimo NUTs'!AP30*1000)/(14.5*52)</f>
        <v>46534.737808610473</v>
      </c>
    </row>
    <row r="31" spans="2:42" x14ac:dyDescent="0.25">
      <c r="B31" s="9" t="s">
        <v>106</v>
      </c>
      <c r="C31" s="10">
        <f>('Flujo multimodal marítimo NUTs'!C31*1000)/(14.5*52)</f>
        <v>127982.05759757481</v>
      </c>
      <c r="D31" s="10">
        <f>('Flujo multimodal marítimo NUTs'!D31*1000)/(14.5*52)</f>
        <v>30576.099629813118</v>
      </c>
      <c r="E31" s="10">
        <f>('Flujo multimodal marítimo NUTs'!E31*1000)/(14.5*52)</f>
        <v>24295.78511674004</v>
      </c>
      <c r="F31" s="10">
        <f>('Flujo multimodal marítimo NUTs'!F31*1000)/(14.5*52)</f>
        <v>43733.924563500128</v>
      </c>
      <c r="G31" s="10">
        <f>('Flujo multimodal marítimo NUTs'!G31*1000)/(14.5*52)</f>
        <v>88477.387996618811</v>
      </c>
      <c r="H31" s="10">
        <f>('Flujo multimodal marítimo NUTs'!H31*1000)/(14.5*52)</f>
        <v>19947.07348354561</v>
      </c>
      <c r="I31" s="10">
        <f>('Flujo multimodal marítimo NUTs'!I31*1000)/(14.5*52)</f>
        <v>9005.428921211409</v>
      </c>
      <c r="J31" s="10">
        <f>('Flujo multimodal marítimo NUTs'!J31*1000)/(14.5*52)</f>
        <v>48325.152301279566</v>
      </c>
      <c r="K31" s="10">
        <f>('Flujo multimodal marítimo NUTs'!K31*1000)/(14.5*52)</f>
        <v>3226.4751163955402</v>
      </c>
      <c r="L31" s="10">
        <f>('Flujo multimodal marítimo NUTs'!L31*1000)/(14.5*52)</f>
        <v>30391.938962893888</v>
      </c>
      <c r="M31" s="10">
        <f>('Flujo multimodal marítimo NUTs'!M31*1000)/(14.5*52)</f>
        <v>30613.650275453965</v>
      </c>
      <c r="N31" s="10">
        <f>('Flujo multimodal marítimo NUTs'!N31*1000)/(14.5*52)</f>
        <v>26593.246276270147</v>
      </c>
      <c r="O31" s="10">
        <f>('Flujo multimodal marítimo NUTs'!O31*1000)/(14.5*52)</f>
        <v>6803.3054478677877</v>
      </c>
      <c r="P31" s="10">
        <f>('Flujo multimodal marítimo NUTs'!P31*1000)/(14.5*52)</f>
        <v>34157.416853703304</v>
      </c>
      <c r="Q31" s="10">
        <f>('Flujo multimodal marítimo NUTs'!Q31*1000)/(14.5*52)</f>
        <v>65721.587431136461</v>
      </c>
      <c r="R31" s="10">
        <f>('Flujo multimodal marítimo NUTs'!R31*1000)/(14.5*52)</f>
        <v>52051.112017955558</v>
      </c>
      <c r="S31" s="10">
        <f>('Flujo multimodal marítimo NUTs'!S31*1000)/(14.5*52)</f>
        <v>87938.481942460727</v>
      </c>
      <c r="T31" s="10">
        <f>('Flujo multimodal marítimo NUTs'!T31*1000)/(14.5*52)</f>
        <v>33915.221383391108</v>
      </c>
      <c r="U31" s="10">
        <f>('Flujo multimodal marítimo NUTs'!U31*1000)/(14.5*52)</f>
        <v>4142.2158743113687</v>
      </c>
      <c r="V31" s="10">
        <f>('Flujo multimodal marítimo NUTs'!V31*1000)/(14.5*52)</f>
        <v>79966.84350132625</v>
      </c>
      <c r="W31" s="10">
        <f>('Flujo multimodal marítimo NUTs'!W31*1000)/(14.5*52)</f>
        <v>51909.304223627849</v>
      </c>
      <c r="X31" s="10">
        <f>('Flujo multimodal marítimo NUTs'!X31*1000)/(14.5*52)</f>
        <v>31272.49540910012</v>
      </c>
      <c r="Y31" s="10">
        <f>('Flujo multimodal marítimo NUTs'!Y31*1000)/(14.5*52)</f>
        <v>10952.25464190982</v>
      </c>
      <c r="Z31" s="10">
        <f>('Flujo multimodal marítimo NUTs'!Z31*1000)/(14.5*52)</f>
        <v>12493.878800244845</v>
      </c>
      <c r="AA31" s="10">
        <f>('Flujo multimodal marítimo NUTs'!AA31*1000)/(14.5*52)</f>
        <v>9316.9761273209588</v>
      </c>
      <c r="AB31" s="10">
        <f>('Flujo multimodal marítimo NUTs'!AB31*1000)/(14.5*52)</f>
        <v>8095.5927361762888</v>
      </c>
      <c r="AC31" s="10">
        <f>('Flujo multimodal marítimo NUTs'!AC31*1000)/(14.5*52)</f>
        <v>81325.341766986341</v>
      </c>
      <c r="AD31" s="10">
        <f>('Flujo multimodal marítimo NUTs'!AD31*1000)/(14.5*52)</f>
        <v>45664.201183431956</v>
      </c>
      <c r="AE31" s="10">
        <f>('Flujo multimodal marítimo NUTs'!AE31*1000)/(14.5*52)</f>
        <v>0</v>
      </c>
      <c r="AF31" s="10">
        <f>('Flujo multimodal marítimo NUTs'!AF31*1000)/(14.5*52)</f>
        <v>5941.3385023464616</v>
      </c>
      <c r="AG31" s="10">
        <f>('Flujo multimodal marítimo NUTs'!AG31*1000)/(14.5*52)</f>
        <v>3083.1462966741478</v>
      </c>
      <c r="AH31" s="10">
        <f>('Flujo multimodal marítimo NUTs'!AH31*1000)/(14.5*52)</f>
        <v>87535.911038563514</v>
      </c>
      <c r="AI31" s="10">
        <f>('Flujo multimodal marítimo NUTs'!AI31*1000)/(14.5*52)</f>
        <v>396037.95143848233</v>
      </c>
      <c r="AJ31" s="10">
        <f>('Flujo multimodal marítimo NUTs'!AJ31*1000)/(14.5*52)</f>
        <v>33064.884717404631</v>
      </c>
      <c r="AK31" s="10">
        <f>('Flujo multimodal marítimo NUTs'!AK31*1000)/(14.5*52)</f>
        <v>7367.5780452968729</v>
      </c>
      <c r="AL31" s="10">
        <f>('Flujo multimodal marítimo NUTs'!AL31*1000)/(14.5*52)</f>
        <v>15880.840644766433</v>
      </c>
      <c r="AM31" s="10">
        <f>('Flujo multimodal marítimo NUTs'!AM31*1000)/(14.5*52)</f>
        <v>2576.0048969598042</v>
      </c>
      <c r="AN31" s="10">
        <f>('Flujo multimodal marítimo NUTs'!AN31*1000)/(14.5*52)</f>
        <v>6648.1330340746836</v>
      </c>
      <c r="AO31" s="10">
        <f>('Flujo multimodal marítimo NUTs'!AO31*1000)/(14.5*52)</f>
        <v>15330.340746786369</v>
      </c>
      <c r="AP31" s="10">
        <f>('Flujo multimodal marítimo NUTs'!AP31*1000)/(14.5*52)</f>
        <v>31721.485411140573</v>
      </c>
    </row>
    <row r="32" spans="2:42" x14ac:dyDescent="0.25">
      <c r="B32" s="9" t="s">
        <v>10</v>
      </c>
      <c r="C32" s="10">
        <f>('Flujo multimodal marítimo NUTs'!C32*1000)/(14.5*52)</f>
        <v>125086.70970938873</v>
      </c>
      <c r="D32" s="10">
        <f>('Flujo multimodal marítimo NUTs'!D32*1000)/(14.5*52)</f>
        <v>30576.099629813118</v>
      </c>
      <c r="E32" s="10">
        <f>('Flujo multimodal marítimo NUTs'!E32*1000)/(14.5*52)</f>
        <v>24295.78511674004</v>
      </c>
      <c r="F32" s="10">
        <f>('Flujo multimodal marítimo NUTs'!F32*1000)/(14.5*52)</f>
        <v>1.3262599469496021</v>
      </c>
      <c r="G32" s="10">
        <f>('Flujo multimodal marítimo NUTs'!G32*1000)/(14.5*52)</f>
        <v>88477.387996618811</v>
      </c>
      <c r="H32" s="10">
        <f>('Flujo multimodal marítimo NUTs'!H32*1000)/(14.5*52)</f>
        <v>19947.07348354561</v>
      </c>
      <c r="I32" s="10">
        <f>('Flujo multimodal marítimo NUTs'!I32*1000)/(14.5*52)</f>
        <v>9005.428921211409</v>
      </c>
      <c r="J32" s="10">
        <f>('Flujo multimodal marítimo NUTs'!J32*1000)/(14.5*52)</f>
        <v>1.3262599469496021</v>
      </c>
      <c r="K32" s="10">
        <f>('Flujo multimodal marítimo NUTs'!K32*1000)/(14.5*52)</f>
        <v>3226.4751163955402</v>
      </c>
      <c r="L32" s="10">
        <f>('Flujo multimodal marítimo NUTs'!L32*1000)/(14.5*52)</f>
        <v>30391.938962893888</v>
      </c>
      <c r="M32" s="10">
        <f>('Flujo multimodal marítimo NUTs'!M32*1000)/(14.5*52)</f>
        <v>30613.650275453965</v>
      </c>
      <c r="N32" s="10">
        <f>('Flujo multimodal marítimo NUTs'!N32*1000)/(14.5*52)</f>
        <v>26593.246276270147</v>
      </c>
      <c r="O32" s="10">
        <f>('Flujo multimodal marítimo NUTs'!O32*1000)/(14.5*52)</f>
        <v>6803.3054478677877</v>
      </c>
      <c r="P32" s="10">
        <f>('Flujo multimodal marítimo NUTs'!P32*1000)/(14.5*52)</f>
        <v>34157.416853703304</v>
      </c>
      <c r="Q32" s="10">
        <f>('Flujo multimodal marítimo NUTs'!Q32*1000)/(14.5*52)</f>
        <v>65721.587431136461</v>
      </c>
      <c r="R32" s="10">
        <f>('Flujo multimodal marítimo NUTs'!R32*1000)/(14.5*52)</f>
        <v>52051.112017955558</v>
      </c>
      <c r="S32" s="10">
        <f>('Flujo multimodal marítimo NUTs'!S32*1000)/(14.5*52)</f>
        <v>87938.481942460727</v>
      </c>
      <c r="T32" s="10">
        <f>('Flujo multimodal marítimo NUTs'!T32*1000)/(14.5*52)</f>
        <v>33915.221383391108</v>
      </c>
      <c r="U32" s="10">
        <f>('Flujo multimodal marítimo NUTs'!U32*1000)/(14.5*52)</f>
        <v>4142.2158743113687</v>
      </c>
      <c r="V32" s="10">
        <f>('Flujo multimodal marítimo NUTs'!V32*1000)/(14.5*52)</f>
        <v>79966.84350132625</v>
      </c>
      <c r="W32" s="10">
        <f>('Flujo multimodal marítimo NUTs'!W32*1000)/(14.5*52)</f>
        <v>51909.304223627849</v>
      </c>
      <c r="X32" s="10">
        <f>('Flujo multimodal marítimo NUTs'!X32*1000)/(14.5*52)</f>
        <v>31272.49540910012</v>
      </c>
      <c r="Y32" s="10">
        <f>('Flujo multimodal marítimo NUTs'!Y32*1000)/(14.5*52)</f>
        <v>10952.25464190982</v>
      </c>
      <c r="Z32" s="10">
        <f>('Flujo multimodal marítimo NUTs'!Z32*1000)/(14.5*52)</f>
        <v>12493.878800244845</v>
      </c>
      <c r="AA32" s="10">
        <f>('Flujo multimodal marítimo NUTs'!AA32*1000)/(14.5*52)</f>
        <v>9316.9761273209588</v>
      </c>
      <c r="AB32" s="10">
        <f>('Flujo multimodal marítimo NUTs'!AB32*1000)/(14.5*52)</f>
        <v>8095.5927361762888</v>
      </c>
      <c r="AC32" s="10">
        <f>('Flujo multimodal marítimo NUTs'!AC32*1000)/(14.5*52)</f>
        <v>81325.341766986341</v>
      </c>
      <c r="AD32" s="10">
        <f>('Flujo multimodal marítimo NUTs'!AD32*1000)/(14.5*52)</f>
        <v>45664.201183431956</v>
      </c>
      <c r="AE32" s="10">
        <f>('Flujo multimodal marítimo NUTs'!AE32*1000)/(14.5*52)</f>
        <v>12719.638849214445</v>
      </c>
      <c r="AF32" s="10">
        <f>('Flujo multimodal marítimo NUTs'!AF32*1000)/(14.5*52)</f>
        <v>0</v>
      </c>
      <c r="AG32" s="10">
        <f>('Flujo multimodal marítimo NUTs'!AG32*1000)/(14.5*52)</f>
        <v>3083.1462966741478</v>
      </c>
      <c r="AH32" s="10">
        <f>('Flujo multimodal marítimo NUTs'!AH32*1000)/(14.5*52)</f>
        <v>87535.911038563514</v>
      </c>
      <c r="AI32" s="10">
        <f>('Flujo multimodal marítimo NUTs'!AI32*1000)/(14.5*52)</f>
        <v>396037.95143848233</v>
      </c>
      <c r="AJ32" s="10">
        <f>('Flujo multimodal marítimo NUTs'!AJ32*1000)/(14.5*52)</f>
        <v>33064.884717404631</v>
      </c>
      <c r="AK32" s="10">
        <f>('Flujo multimodal marítimo NUTs'!AK32*1000)/(14.5*52)</f>
        <v>7367.5780452968729</v>
      </c>
      <c r="AL32" s="10">
        <f>('Flujo multimodal marítimo NUTs'!AL32*1000)/(14.5*52)</f>
        <v>15880.840644766433</v>
      </c>
      <c r="AM32" s="10">
        <f>('Flujo multimodal marítimo NUTs'!AM32*1000)/(14.5*52)</f>
        <v>2576.0048969598042</v>
      </c>
      <c r="AN32" s="10">
        <f>('Flujo multimodal marítimo NUTs'!AN32*1000)/(14.5*52)</f>
        <v>6648.1330340746836</v>
      </c>
      <c r="AO32" s="10">
        <f>('Flujo multimodal marítimo NUTs'!AO32*1000)/(14.5*52)</f>
        <v>15330.340746786369</v>
      </c>
      <c r="AP32" s="10">
        <f>('Flujo multimodal marítimo NUTs'!AP32*1000)/(14.5*52)</f>
        <v>31721.485411140573</v>
      </c>
    </row>
    <row r="33" spans="1:42" x14ac:dyDescent="0.25">
      <c r="B33" s="9" t="s">
        <v>8</v>
      </c>
      <c r="C33" s="10">
        <f>('Flujo multimodal marítimo NUTs'!C33*1000)/(14.5*52)</f>
        <v>122794.62646107205</v>
      </c>
      <c r="D33" s="10">
        <f>('Flujo multimodal marítimo NUTs'!D33*1000)/(14.5*52)</f>
        <v>28284.016381496444</v>
      </c>
      <c r="E33" s="10">
        <f>('Flujo multimodal marítimo NUTs'!E33*1000)/(14.5*52)</f>
        <v>22003.701868423374</v>
      </c>
      <c r="F33" s="10">
        <f>('Flujo multimodal marítimo NUTs'!F33*1000)/(14.5*52)</f>
        <v>41441.841315183447</v>
      </c>
      <c r="G33" s="10">
        <f>('Flujo multimodal marítimo NUTs'!G33*1000)/(14.5*52)</f>
        <v>86185.304748302151</v>
      </c>
      <c r="H33" s="10">
        <f>('Flujo multimodal marítimo NUTs'!H33*1000)/(14.5*52)</f>
        <v>17654.990235228943</v>
      </c>
      <c r="I33" s="10">
        <f>('Flujo multimodal marítimo NUTs'!I33*1000)/(14.5*52)</f>
        <v>6713.3456728947385</v>
      </c>
      <c r="J33" s="10">
        <f>('Flujo multimodal marítimo NUTs'!J33*1000)/(14.5*52)</f>
        <v>46033.069052962899</v>
      </c>
      <c r="K33" s="10">
        <f>('Flujo multimodal marítimo NUTs'!K33*1000)/(14.5*52)</f>
        <v>934.39186807887006</v>
      </c>
      <c r="L33" s="10">
        <f>('Flujo multimodal marítimo NUTs'!L33*1000)/(14.5*52)</f>
        <v>28099.855714577217</v>
      </c>
      <c r="M33" s="10">
        <f>('Flujo multimodal marítimo NUTs'!M33*1000)/(14.5*52)</f>
        <v>28321.567027137295</v>
      </c>
      <c r="N33" s="10">
        <f>('Flujo multimodal marítimo NUTs'!N33*1000)/(14.5*52)</f>
        <v>24301.163027953477</v>
      </c>
      <c r="O33" s="10">
        <f>('Flujo multimodal marítimo NUTs'!O33*1000)/(14.5*52)</f>
        <v>4511.2221995511172</v>
      </c>
      <c r="P33" s="10">
        <f>('Flujo multimodal marítimo NUTs'!P33*1000)/(14.5*52)</f>
        <v>31865.333605386633</v>
      </c>
      <c r="Q33" s="10">
        <f>('Flujo multimodal marítimo NUTs'!Q33*1000)/(14.5*52)</f>
        <v>63429.504182819794</v>
      </c>
      <c r="R33" s="10">
        <f>('Flujo multimodal marítimo NUTs'!R33*1000)/(14.5*52)</f>
        <v>49759.028769638891</v>
      </c>
      <c r="S33" s="10">
        <f>('Flujo multimodal marítimo NUTs'!S33*1000)/(14.5*52)</f>
        <v>85646.398694144067</v>
      </c>
      <c r="T33" s="10">
        <f>('Flujo multimodal marítimo NUTs'!T33*1000)/(14.5*52)</f>
        <v>31623.138135074434</v>
      </c>
      <c r="U33" s="10">
        <f>('Flujo multimodal marítimo NUTs'!U33*1000)/(14.5*52)</f>
        <v>1850.1326259946993</v>
      </c>
      <c r="V33" s="10">
        <f>('Flujo multimodal marítimo NUTs'!V33*1000)/(14.5*52)</f>
        <v>77674.760253009576</v>
      </c>
      <c r="W33" s="10">
        <f>('Flujo multimodal marítimo NUTs'!W33*1000)/(14.5*52)</f>
        <v>49617.220975311175</v>
      </c>
      <c r="X33" s="10">
        <f>('Flujo multimodal marítimo NUTs'!X33*1000)/(14.5*52)</f>
        <v>28980.412160783453</v>
      </c>
      <c r="Y33" s="10">
        <f>('Flujo multimodal marítimo NUTs'!Y33*1000)/(14.5*52)</f>
        <v>8660.1713935931475</v>
      </c>
      <c r="Z33" s="10">
        <f>('Flujo multimodal marítimo NUTs'!Z33*1000)/(14.5*52)</f>
        <v>10201.795551928173</v>
      </c>
      <c r="AA33" s="10">
        <f>('Flujo multimodal marítimo NUTs'!AA33*1000)/(14.5*52)</f>
        <v>7024.8928790042874</v>
      </c>
      <c r="AB33" s="10">
        <f>('Flujo multimodal marítimo NUTs'!AB33*1000)/(14.5*52)</f>
        <v>5803.5094878596183</v>
      </c>
      <c r="AC33" s="10">
        <f>('Flujo multimodal marítimo NUTs'!AC33*1000)/(14.5*52)</f>
        <v>79033.258518669652</v>
      </c>
      <c r="AD33" s="10">
        <f>('Flujo multimodal marítimo NUTs'!AD33*1000)/(14.5*52)</f>
        <v>43372.117935115282</v>
      </c>
      <c r="AE33" s="10">
        <f>('Flujo multimodal marítimo NUTs'!AE33*1000)/(14.5*52)</f>
        <v>10427.555600897776</v>
      </c>
      <c r="AF33" s="10">
        <f>('Flujo multimodal marítimo NUTs'!AF33*1000)/(14.5*52)</f>
        <v>3649.2552540297916</v>
      </c>
      <c r="AG33" s="10">
        <f>('Flujo multimodal marítimo NUTs'!AG33*1000)/(14.5*52)</f>
        <v>0</v>
      </c>
      <c r="AH33" s="10">
        <f>('Flujo multimodal marítimo NUTs'!AH33*1000)/(14.5*52)</f>
        <v>85243.82779024684</v>
      </c>
      <c r="AI33" s="10">
        <f>('Flujo multimodal marítimo NUTs'!AI33*1000)/(14.5*52)</f>
        <v>393745.86819016573</v>
      </c>
      <c r="AJ33" s="10">
        <f>('Flujo multimodal marítimo NUTs'!AJ33*1000)/(14.5*52)</f>
        <v>30772.801469087961</v>
      </c>
      <c r="AK33" s="10">
        <f>('Flujo multimodal marítimo NUTs'!AK33*1000)/(14.5*52)</f>
        <v>5075.4947969802033</v>
      </c>
      <c r="AL33" s="10">
        <f>('Flujo multimodal marítimo NUTs'!AL33*1000)/(14.5*52)</f>
        <v>13588.757396449764</v>
      </c>
      <c r="AM33" s="10">
        <f>('Flujo multimodal marítimo NUTs'!AM33*1000)/(14.5*52)</f>
        <v>283.92164864313406</v>
      </c>
      <c r="AN33" s="10">
        <f>('Flujo multimodal marítimo NUTs'!AN33*1000)/(14.5*52)</f>
        <v>4356.049785758014</v>
      </c>
      <c r="AO33" s="10">
        <f>('Flujo multimodal marítimo NUTs'!AO33*1000)/(14.5*52)</f>
        <v>13038.2574984697</v>
      </c>
      <c r="AP33" s="10">
        <f>('Flujo multimodal marítimo NUTs'!AP33*1000)/(14.5*52)</f>
        <v>29429.402162823906</v>
      </c>
    </row>
    <row r="34" spans="1:42" x14ac:dyDescent="0.25">
      <c r="B34" s="9" t="s">
        <v>9</v>
      </c>
      <c r="C34" s="10">
        <f>('Flujo multimodal marítimo NUTs'!C34*1000)/(14.5*52)</f>
        <v>162648.12574693208</v>
      </c>
      <c r="D34" s="10">
        <f>('Flujo multimodal marítimo NUTs'!D34*1000)/(14.5*52)</f>
        <v>68137.515667356478</v>
      </c>
      <c r="E34" s="10">
        <f>('Flujo multimodal marítimo NUTs'!E34*1000)/(14.5*52)</f>
        <v>61857.201154283401</v>
      </c>
      <c r="F34" s="10">
        <f>('Flujo multimodal marítimo NUTs'!F34*1000)/(14.5*52)</f>
        <v>81295.34060104347</v>
      </c>
      <c r="G34" s="10">
        <f>('Flujo multimodal marítimo NUTs'!G34*1000)/(14.5*52)</f>
        <v>126038.80403416217</v>
      </c>
      <c r="H34" s="10">
        <f>('Flujo multimodal marítimo NUTs'!H34*1000)/(14.5*52)</f>
        <v>57508.489521088974</v>
      </c>
      <c r="I34" s="10">
        <f>('Flujo multimodal marítimo NUTs'!I34*1000)/(14.5*52)</f>
        <v>46566.844958754766</v>
      </c>
      <c r="J34" s="10">
        <f>('Flujo multimodal marítimo NUTs'!J34*1000)/(14.5*52)</f>
        <v>85886.568338822923</v>
      </c>
      <c r="K34" s="10">
        <f>('Flujo multimodal marítimo NUTs'!K34*1000)/(14.5*52)</f>
        <v>40787.891153938894</v>
      </c>
      <c r="L34" s="10">
        <f>('Flujo multimodal marítimo NUTs'!L34*1000)/(14.5*52)</f>
        <v>67953.355000437252</v>
      </c>
      <c r="M34" s="10">
        <f>('Flujo multimodal marítimo NUTs'!M34*1000)/(14.5*52)</f>
        <v>68175.066312997325</v>
      </c>
      <c r="N34" s="10">
        <f>('Flujo multimodal marítimo NUTs'!N34*1000)/(14.5*52)</f>
        <v>64154.662313813504</v>
      </c>
      <c r="O34" s="10">
        <f>('Flujo multimodal marítimo NUTs'!O34*1000)/(14.5*52)</f>
        <v>44364.721485411137</v>
      </c>
      <c r="P34" s="10">
        <f>('Flujo multimodal marítimo NUTs'!P34*1000)/(14.5*52)</f>
        <v>71718.832891246668</v>
      </c>
      <c r="Q34" s="10">
        <f>('Flujo multimodal marítimo NUTs'!Q34*1000)/(14.5*52)</f>
        <v>103283.00346867982</v>
      </c>
      <c r="R34" s="10">
        <f>('Flujo multimodal marítimo NUTs'!R34*1000)/(14.5*52)</f>
        <v>89612.528055498929</v>
      </c>
      <c r="S34" s="10">
        <f>('Flujo multimodal marítimo NUTs'!S34*1000)/(14.5*52)</f>
        <v>125499.8979800041</v>
      </c>
      <c r="T34" s="10">
        <f>('Flujo multimodal marítimo NUTs'!T34*1000)/(14.5*52)</f>
        <v>71476.63742093445</v>
      </c>
      <c r="U34" s="10">
        <f>('Flujo multimodal marítimo NUTs'!U34*1000)/(14.5*52)</f>
        <v>41703.631911854725</v>
      </c>
      <c r="V34" s="10">
        <f>('Flujo multimodal marítimo NUTs'!V34*1000)/(14.5*52)</f>
        <v>117528.25953886961</v>
      </c>
      <c r="W34" s="10">
        <f>('Flujo multimodal marítimo NUTs'!W34*1000)/(14.5*52)</f>
        <v>89470.720261171198</v>
      </c>
      <c r="X34" s="10">
        <f>('Flujo multimodal marítimo NUTs'!X34*1000)/(14.5*52)</f>
        <v>68833.911446643469</v>
      </c>
      <c r="Y34" s="10">
        <f>('Flujo multimodal marítimo NUTs'!Y34*1000)/(14.5*52)</f>
        <v>48513.670679453178</v>
      </c>
      <c r="Z34" s="10">
        <f>('Flujo multimodal marítimo NUTs'!Z34*1000)/(14.5*52)</f>
        <v>50055.294837788198</v>
      </c>
      <c r="AA34" s="10">
        <f>('Flujo multimodal marítimo NUTs'!AA34*1000)/(14.5*52)</f>
        <v>46878.392164864315</v>
      </c>
      <c r="AB34" s="10">
        <f>('Flujo multimodal marítimo NUTs'!AB34*1000)/(14.5*52)</f>
        <v>45657.008773719637</v>
      </c>
      <c r="AC34" s="10">
        <f>('Flujo multimodal marítimo NUTs'!AC34*1000)/(14.5*52)</f>
        <v>118886.75780452968</v>
      </c>
      <c r="AD34" s="10">
        <f>('Flujo multimodal marítimo NUTs'!AD34*1000)/(14.5*52)</f>
        <v>83225.617220975313</v>
      </c>
      <c r="AE34" s="10">
        <f>('Flujo multimodal marítimo NUTs'!AE34*1000)/(14.5*52)</f>
        <v>50281.054886757804</v>
      </c>
      <c r="AF34" s="10">
        <f>('Flujo multimodal marítimo NUTs'!AF34*1000)/(14.5*52)</f>
        <v>43502.754539889815</v>
      </c>
      <c r="AG34" s="10">
        <f>('Flujo multimodal marítimo NUTs'!AG34*1000)/(14.5*52)</f>
        <v>40644.562334217502</v>
      </c>
      <c r="AH34" s="10">
        <f>('Flujo multimodal marítimo NUTs'!AH34*1000)/(14.5*52)</f>
        <v>0</v>
      </c>
      <c r="AI34" s="10">
        <f>('Flujo multimodal marítimo NUTs'!AI34*1000)/(14.5*52)</f>
        <v>433599.36747602571</v>
      </c>
      <c r="AJ34" s="10">
        <f>('Flujo multimodal marítimo NUTs'!AJ34*1000)/(14.5*52)</f>
        <v>70626.300754947995</v>
      </c>
      <c r="AK34" s="10">
        <f>('Flujo multimodal marítimo NUTs'!AK34*1000)/(14.5*52)</f>
        <v>44928.994082840225</v>
      </c>
      <c r="AL34" s="10">
        <f>('Flujo multimodal marítimo NUTs'!AL34*1000)/(14.5*52)</f>
        <v>53442.256682309788</v>
      </c>
      <c r="AM34" s="10">
        <f>('Flujo multimodal marítimo NUTs'!AM34*1000)/(14.5*52)</f>
        <v>40137.420934503163</v>
      </c>
      <c r="AN34" s="10">
        <f>('Flujo multimodal marítimo NUTs'!AN34*1000)/(14.5*52)</f>
        <v>44209.549071618036</v>
      </c>
      <c r="AO34" s="10">
        <f>('Flujo multimodal marítimo NUTs'!AO34*1000)/(14.5*52)</f>
        <v>52891.756784329722</v>
      </c>
      <c r="AP34" s="10">
        <f>('Flujo multimodal marítimo NUTs'!AP34*1000)/(14.5*52)</f>
        <v>69282.90144868393</v>
      </c>
    </row>
    <row r="35" spans="1:42" x14ac:dyDescent="0.25">
      <c r="B35" s="9" t="s">
        <v>33</v>
      </c>
      <c r="C35" s="10">
        <f>('Flujo multimodal marítimo NUTs'!C35*1000)/(14.5*52)</f>
        <v>288001.11493281252</v>
      </c>
      <c r="D35" s="10">
        <f>('Flujo multimodal marítimo NUTs'!D35*1000)/(14.5*52)</f>
        <v>193490.50485323693</v>
      </c>
      <c r="E35" s="10">
        <f>('Flujo multimodal marítimo NUTs'!E35*1000)/(14.5*52)</f>
        <v>187210.19034016386</v>
      </c>
      <c r="F35" s="10">
        <f>('Flujo multimodal marítimo NUTs'!F35*1000)/(14.5*52)</f>
        <v>206648.32978692395</v>
      </c>
      <c r="G35" s="10">
        <f>('Flujo multimodal marítimo NUTs'!G35*1000)/(14.5*52)</f>
        <v>251391.79322004263</v>
      </c>
      <c r="H35" s="10">
        <f>('Flujo multimodal marítimo NUTs'!H35*1000)/(14.5*52)</f>
        <v>182861.47870696938</v>
      </c>
      <c r="I35" s="10">
        <f>('Flujo multimodal marítimo NUTs'!I35*1000)/(14.5*52)</f>
        <v>171919.83414463521</v>
      </c>
      <c r="J35" s="10">
        <f>('Flujo multimodal marítimo NUTs'!J35*1000)/(14.5*52)</f>
        <v>211239.55752470338</v>
      </c>
      <c r="K35" s="10">
        <f>('Flujo multimodal marítimo NUTs'!K35*1000)/(14.5*52)</f>
        <v>166140.88033981933</v>
      </c>
      <c r="L35" s="10">
        <f>('Flujo multimodal marítimo NUTs'!L35*1000)/(14.5*52)</f>
        <v>193306.3441863177</v>
      </c>
      <c r="M35" s="10">
        <f>('Flujo multimodal marítimo NUTs'!M35*1000)/(14.5*52)</f>
        <v>193528.0554988778</v>
      </c>
      <c r="N35" s="10">
        <f>('Flujo multimodal marítimo NUTs'!N35*1000)/(14.5*52)</f>
        <v>189507.65149969395</v>
      </c>
      <c r="O35" s="10">
        <f>('Flujo multimodal marítimo NUTs'!O35*1000)/(14.5*52)</f>
        <v>169717.7106712916</v>
      </c>
      <c r="P35" s="10">
        <f>('Flujo multimodal marítimo NUTs'!P35*1000)/(14.5*52)</f>
        <v>197071.82207712712</v>
      </c>
      <c r="Q35" s="10">
        <f>('Flujo multimodal marítimo NUTs'!Q35*1000)/(14.5*52)</f>
        <v>228635.99265456025</v>
      </c>
      <c r="R35" s="10">
        <f>('Flujo multimodal marítimo NUTs'!R35*1000)/(14.5*52)</f>
        <v>214965.51724137936</v>
      </c>
      <c r="S35" s="10">
        <f>('Flujo multimodal marítimo NUTs'!S35*1000)/(14.5*52)</f>
        <v>250852.88716588452</v>
      </c>
      <c r="T35" s="10">
        <f>('Flujo multimodal marítimo NUTs'!T35*1000)/(14.5*52)</f>
        <v>196829.62660681491</v>
      </c>
      <c r="U35" s="10">
        <f>('Flujo multimodal marítimo NUTs'!U35*1000)/(14.5*52)</f>
        <v>167056.62109773516</v>
      </c>
      <c r="V35" s="10">
        <f>('Flujo multimodal marítimo NUTs'!V35*1000)/(14.5*52)</f>
        <v>242881.24872475004</v>
      </c>
      <c r="W35" s="10">
        <f>('Flujo multimodal marítimo NUTs'!W35*1000)/(14.5*52)</f>
        <v>214823.70944705163</v>
      </c>
      <c r="X35" s="10">
        <f>('Flujo multimodal marítimo NUTs'!X35*1000)/(14.5*52)</f>
        <v>194186.90063252393</v>
      </c>
      <c r="Y35" s="10">
        <f>('Flujo multimodal marítimo NUTs'!Y35*1000)/(14.5*52)</f>
        <v>173866.65986533361</v>
      </c>
      <c r="Z35" s="10">
        <f>('Flujo multimodal marítimo NUTs'!Z35*1000)/(14.5*52)</f>
        <v>175408.28402366865</v>
      </c>
      <c r="AA35" s="10">
        <f>('Flujo multimodal marítimo NUTs'!AA35*1000)/(14.5*52)</f>
        <v>172231.38135074475</v>
      </c>
      <c r="AB35" s="10">
        <f>('Flujo multimodal marítimo NUTs'!AB35*1000)/(14.5*52)</f>
        <v>171009.99795960009</v>
      </c>
      <c r="AC35" s="10">
        <f>('Flujo multimodal marítimo NUTs'!AC35*1000)/(14.5*52)</f>
        <v>244239.74699041015</v>
      </c>
      <c r="AD35" s="10">
        <f>('Flujo multimodal marítimo NUTs'!AD35*1000)/(14.5*52)</f>
        <v>208578.60640685578</v>
      </c>
      <c r="AE35" s="10">
        <f>('Flujo multimodal marítimo NUTs'!AE35*1000)/(14.5*52)</f>
        <v>175634.04407263824</v>
      </c>
      <c r="AF35" s="10">
        <f>('Flujo multimodal marítimo NUTs'!AF35*1000)/(14.5*52)</f>
        <v>168855.74372577027</v>
      </c>
      <c r="AG35" s="10">
        <f>('Flujo multimodal marítimo NUTs'!AG35*1000)/(14.5*52)</f>
        <v>165997.55152009794</v>
      </c>
      <c r="AH35" s="10">
        <f>('Flujo multimodal marítimo NUTs'!AH35*1000)/(14.5*52)</f>
        <v>250450.31626198732</v>
      </c>
      <c r="AI35" s="10">
        <f>('Flujo multimodal marítimo NUTs'!AI35*1000)/(14.5*52)</f>
        <v>0</v>
      </c>
      <c r="AJ35" s="10">
        <f>('Flujo multimodal marítimo NUTs'!AJ35*1000)/(14.5*52)</f>
        <v>195979.28994082843</v>
      </c>
      <c r="AK35" s="10">
        <f>('Flujo multimodal marítimo NUTs'!AK35*1000)/(14.5*52)</f>
        <v>170281.98326872068</v>
      </c>
      <c r="AL35" s="10">
        <f>('Flujo multimodal marítimo NUTs'!AL35*1000)/(14.5*52)</f>
        <v>178795.24586819022</v>
      </c>
      <c r="AM35" s="10">
        <f>('Flujo multimodal marítimo NUTs'!AM35*1000)/(14.5*52)</f>
        <v>165490.4101203836</v>
      </c>
      <c r="AN35" s="10">
        <f>('Flujo multimodal marítimo NUTs'!AN35*1000)/(14.5*52)</f>
        <v>169562.53825749847</v>
      </c>
      <c r="AO35" s="10">
        <f>('Flujo multimodal marítimo NUTs'!AO35*1000)/(14.5*52)</f>
        <v>178244.74597021018</v>
      </c>
      <c r="AP35" s="10">
        <f>('Flujo multimodal marítimo NUTs'!AP35*1000)/(14.5*52)</f>
        <v>194635.89063456436</v>
      </c>
    </row>
    <row r="36" spans="1:42" x14ac:dyDescent="0.25">
      <c r="B36" s="9" t="s">
        <v>36</v>
      </c>
      <c r="C36" s="10">
        <f>('Flujo multimodal marítimo NUTs'!C36*1000)/(14.5*52)</f>
        <v>16212.704404348928</v>
      </c>
      <c r="D36" s="10">
        <f>('Flujo multimodal marítimo NUTs'!D36*1000)/(14.5*52)</f>
        <v>41065.489550237522</v>
      </c>
      <c r="E36" s="10">
        <f>('Flujo multimodal marítimo NUTs'!E36*1000)/(14.5*52)</f>
        <v>34785.175037164445</v>
      </c>
      <c r="F36" s="10">
        <f>('Flujo multimodal marítimo NUTs'!F36*1000)/(14.5*52)</f>
        <v>54223.314483924521</v>
      </c>
      <c r="G36" s="10">
        <f>('Flujo multimodal marítimo NUTs'!G36*1000)/(14.5*52)</f>
        <v>98966.777917043219</v>
      </c>
      <c r="H36" s="10">
        <f>('Flujo multimodal marítimo NUTs'!H36*1000)/(14.5*52)</f>
        <v>30436.463403970014</v>
      </c>
      <c r="I36" s="10">
        <f>('Flujo multimodal marítimo NUTs'!I36*1000)/(14.5*52)</f>
        <v>19494.81884163581</v>
      </c>
      <c r="J36" s="10">
        <f>('Flujo multimodal marítimo NUTs'!J36*1000)/(14.5*52)</f>
        <v>58814.54222170396</v>
      </c>
      <c r="K36" s="10">
        <f>('Flujo multimodal marítimo NUTs'!K36*1000)/(14.5*52)</f>
        <v>13715.86503681994</v>
      </c>
      <c r="L36" s="10">
        <f>('Flujo multimodal marítimo NUTs'!L36*1000)/(14.5*52)</f>
        <v>40881.328883318289</v>
      </c>
      <c r="M36" s="10">
        <f>('Flujo multimodal marítimo NUTs'!M36*1000)/(14.5*52)</f>
        <v>41103.04019587837</v>
      </c>
      <c r="N36" s="10">
        <f>('Flujo multimodal marítimo NUTs'!N36*1000)/(14.5*52)</f>
        <v>37082.636196694555</v>
      </c>
      <c r="O36" s="10">
        <f>('Flujo multimodal marítimo NUTs'!O36*1000)/(14.5*52)</f>
        <v>17292.695368292192</v>
      </c>
      <c r="P36" s="10">
        <f>('Flujo multimodal marítimo NUTs'!P36*1000)/(14.5*52)</f>
        <v>44646.806774127705</v>
      </c>
      <c r="Q36" s="10">
        <f>('Flujo multimodal marítimo NUTs'!Q36*1000)/(14.5*52)</f>
        <v>76210.977351560869</v>
      </c>
      <c r="R36" s="10">
        <f>('Flujo multimodal marítimo NUTs'!R36*1000)/(14.5*52)</f>
        <v>62540.501938379966</v>
      </c>
      <c r="S36" s="10">
        <f>('Flujo multimodal marítimo NUTs'!S36*1000)/(14.5*52)</f>
        <v>98427.871862885135</v>
      </c>
      <c r="T36" s="10">
        <f>('Flujo multimodal marítimo NUTs'!T36*1000)/(14.5*52)</f>
        <v>44404.611303815509</v>
      </c>
      <c r="U36" s="10">
        <f>('Flujo multimodal marítimo NUTs'!U36*1000)/(14.5*52)</f>
        <v>14631.605794735771</v>
      </c>
      <c r="V36" s="10">
        <f>('Flujo multimodal marítimo NUTs'!V36*1000)/(14.5*52)</f>
        <v>90456.233421750643</v>
      </c>
      <c r="W36" s="10">
        <f>('Flujo multimodal marítimo NUTs'!W36*1000)/(14.5*52)</f>
        <v>62398.694144052242</v>
      </c>
      <c r="X36" s="10">
        <f>('Flujo multimodal marítimo NUTs'!X36*1000)/(14.5*52)</f>
        <v>41761.885329524528</v>
      </c>
      <c r="Y36" s="10">
        <f>('Flujo multimodal marítimo NUTs'!Y36*1000)/(14.5*52)</f>
        <v>21441.644562334219</v>
      </c>
      <c r="Z36" s="10">
        <f>('Flujo multimodal marítimo NUTs'!Z36*1000)/(14.5*52)</f>
        <v>22983.268720669243</v>
      </c>
      <c r="AA36" s="10">
        <f>('Flujo multimodal marítimo NUTs'!AA36*1000)/(14.5*52)</f>
        <v>19806.36604774536</v>
      </c>
      <c r="AB36" s="10">
        <f>('Flujo multimodal marítimo NUTs'!AB36*1000)/(14.5*52)</f>
        <v>18584.982656600692</v>
      </c>
      <c r="AC36" s="10">
        <f>('Flujo multimodal marítimo NUTs'!AC36*1000)/(14.5*52)</f>
        <v>91814.73168741072</v>
      </c>
      <c r="AD36" s="10">
        <f>('Flujo multimodal marítimo NUTs'!AD36*1000)/(14.5*52)</f>
        <v>56153.59110385635</v>
      </c>
      <c r="AE36" s="10">
        <f>('Flujo multimodal marítimo NUTs'!AE36*1000)/(14.5*52)</f>
        <v>23209.028769638848</v>
      </c>
      <c r="AF36" s="10">
        <f>('Flujo multimodal marítimo NUTs'!AF36*1000)/(14.5*52)</f>
        <v>16430.728422770862</v>
      </c>
      <c r="AG36" s="10">
        <f>('Flujo multimodal marítimo NUTs'!AG36*1000)/(14.5*52)</f>
        <v>13572.53621709855</v>
      </c>
      <c r="AH36" s="10">
        <f>('Flujo multimodal marítimo NUTs'!AH36*1000)/(14.5*52)</f>
        <v>98025.300958987922</v>
      </c>
      <c r="AI36" s="10">
        <f>('Flujo multimodal marítimo NUTs'!AI36*1000)/(14.5*52)</f>
        <v>406527.34135890671</v>
      </c>
      <c r="AJ36" s="10">
        <f>('Flujo multimodal marítimo NUTs'!AJ36*1000)/(14.5*52)</f>
        <v>0</v>
      </c>
      <c r="AK36" s="10">
        <f>('Flujo multimodal marítimo NUTs'!AK36*1000)/(14.5*52)</f>
        <v>17856.967965721276</v>
      </c>
      <c r="AL36" s="10">
        <f>('Flujo multimodal marítimo NUTs'!AL36*1000)/(14.5*52)</f>
        <v>26370.230565190839</v>
      </c>
      <c r="AM36" s="10">
        <f>('Flujo multimodal marítimo NUTs'!AM36*1000)/(14.5*52)</f>
        <v>13065.394817384207</v>
      </c>
      <c r="AN36" s="10">
        <f>('Flujo multimodal marítimo NUTs'!AN36*1000)/(14.5*52)</f>
        <v>17137.522954499087</v>
      </c>
      <c r="AO36" s="10">
        <f>('Flujo multimodal marítimo NUTs'!AO36*1000)/(14.5*52)</f>
        <v>25819.73066721077</v>
      </c>
      <c r="AP36" s="10">
        <f>('Flujo multimodal marítimo NUTs'!AP36*1000)/(14.5*52)</f>
        <v>42210.875331564974</v>
      </c>
    </row>
    <row r="37" spans="1:42" x14ac:dyDescent="0.25">
      <c r="B37" s="9" t="s">
        <v>5</v>
      </c>
      <c r="C37" s="10">
        <f>('Flujo multimodal marítimo NUTs'!C37*1000)/(14.5*52)</f>
        <v>125448.67665491004</v>
      </c>
      <c r="D37" s="10">
        <f>('Flujo multimodal marítimo NUTs'!D37*1000)/(14.5*52)</f>
        <v>30938.06657533444</v>
      </c>
      <c r="E37" s="10">
        <f>('Flujo multimodal marítimo NUTs'!E37*1000)/(14.5*52)</f>
        <v>24657.752062261367</v>
      </c>
      <c r="F37" s="10">
        <f>('Flujo multimodal marítimo NUTs'!F37*1000)/(14.5*52)</f>
        <v>44095.891509021436</v>
      </c>
      <c r="G37" s="10">
        <f>('Flujo multimodal marítimo NUTs'!G37*1000)/(14.5*52)</f>
        <v>88839.35494214014</v>
      </c>
      <c r="H37" s="10">
        <f>('Flujo multimodal marítimo NUTs'!H37*1000)/(14.5*52)</f>
        <v>20309.040429066936</v>
      </c>
      <c r="I37" s="10">
        <f>('Flujo multimodal marítimo NUTs'!I37*1000)/(14.5*52)</f>
        <v>9367.3958667327315</v>
      </c>
      <c r="J37" s="10">
        <f>('Flujo multimodal marítimo NUTs'!J37*1000)/(14.5*52)</f>
        <v>48687.119246800881</v>
      </c>
      <c r="K37" s="10">
        <f>('Flujo multimodal marítimo NUTs'!K37*1000)/(14.5*52)</f>
        <v>3588.4420619168618</v>
      </c>
      <c r="L37" s="10">
        <f>('Flujo multimodal marítimo NUTs'!L37*1000)/(14.5*52)</f>
        <v>30753.905908415214</v>
      </c>
      <c r="M37" s="10">
        <f>('Flujo multimodal marítimo NUTs'!M37*1000)/(14.5*52)</f>
        <v>30975.617220975291</v>
      </c>
      <c r="N37" s="10">
        <f>('Flujo multimodal marítimo NUTs'!N37*1000)/(14.5*52)</f>
        <v>26955.21322179147</v>
      </c>
      <c r="O37" s="10">
        <f>('Flujo multimodal marítimo NUTs'!O37*1000)/(14.5*52)</f>
        <v>7165.2723933891093</v>
      </c>
      <c r="P37" s="10">
        <f>('Flujo multimodal marítimo NUTs'!P37*1000)/(14.5*52)</f>
        <v>34519.383799224626</v>
      </c>
      <c r="Q37" s="10">
        <f>('Flujo multimodal marítimo NUTs'!Q37*1000)/(14.5*52)</f>
        <v>66083.554376657776</v>
      </c>
      <c r="R37" s="10">
        <f>('Flujo multimodal marítimo NUTs'!R37*1000)/(14.5*52)</f>
        <v>52413.078963476881</v>
      </c>
      <c r="S37" s="10">
        <f>('Flujo multimodal marítimo NUTs'!S37*1000)/(14.5*52)</f>
        <v>88300.448887982056</v>
      </c>
      <c r="T37" s="10">
        <f>('Flujo multimodal marítimo NUTs'!T37*1000)/(14.5*52)</f>
        <v>34277.188328912431</v>
      </c>
      <c r="U37" s="10">
        <f>('Flujo multimodal marítimo NUTs'!U37*1000)/(14.5*52)</f>
        <v>4504.1828198326912</v>
      </c>
      <c r="V37" s="10">
        <f>('Flujo multimodal marítimo NUTs'!V37*1000)/(14.5*52)</f>
        <v>80328.810446847565</v>
      </c>
      <c r="W37" s="10">
        <f>('Flujo multimodal marítimo NUTs'!W37*1000)/(14.5*52)</f>
        <v>52271.271169149164</v>
      </c>
      <c r="X37" s="10">
        <f>('Flujo multimodal marítimo NUTs'!X37*1000)/(14.5*52)</f>
        <v>31634.462354621446</v>
      </c>
      <c r="Y37" s="10">
        <f>('Flujo multimodal marítimo NUTs'!Y37*1000)/(14.5*52)</f>
        <v>11314.221587431141</v>
      </c>
      <c r="Z37" s="10">
        <f>('Flujo multimodal marítimo NUTs'!Z37*1000)/(14.5*52)</f>
        <v>12855.845745766168</v>
      </c>
      <c r="AA37" s="10">
        <f>('Flujo multimodal marítimo NUTs'!AA37*1000)/(14.5*52)</f>
        <v>9678.9430728422813</v>
      </c>
      <c r="AB37" s="10">
        <f>('Flujo multimodal marítimo NUTs'!AB37*1000)/(14.5*52)</f>
        <v>8457.5596816976104</v>
      </c>
      <c r="AC37" s="10">
        <f>('Flujo multimodal marítimo NUTs'!AC37*1000)/(14.5*52)</f>
        <v>81687.308712507656</v>
      </c>
      <c r="AD37" s="10">
        <f>('Flujo multimodal marítimo NUTs'!AD37*1000)/(14.5*52)</f>
        <v>46026.168128953272</v>
      </c>
      <c r="AE37" s="10">
        <f>('Flujo multimodal marítimo NUTs'!AE37*1000)/(14.5*52)</f>
        <v>13081.605794735766</v>
      </c>
      <c r="AF37" s="10">
        <f>('Flujo multimodal marítimo NUTs'!AF37*1000)/(14.5*52)</f>
        <v>6303.3054478677841</v>
      </c>
      <c r="AG37" s="10">
        <f>('Flujo multimodal marítimo NUTs'!AG37*1000)/(14.5*52)</f>
        <v>3445.1132421954694</v>
      </c>
      <c r="AH37" s="10">
        <f>('Flujo multimodal marítimo NUTs'!AH37*1000)/(14.5*52)</f>
        <v>87897.877984084844</v>
      </c>
      <c r="AI37" s="10">
        <f>('Flujo multimodal marítimo NUTs'!AI37*1000)/(14.5*52)</f>
        <v>396399.91838400363</v>
      </c>
      <c r="AJ37" s="10">
        <f>('Flujo multimodal marítimo NUTs'!AJ37*1000)/(14.5*52)</f>
        <v>33426.851662925954</v>
      </c>
      <c r="AK37" s="10">
        <f>('Flujo multimodal marítimo NUTs'!AK37*1000)/(14.5*52)</f>
        <v>0</v>
      </c>
      <c r="AL37" s="10">
        <f>('Flujo multimodal marítimo NUTs'!AL37*1000)/(14.5*52)</f>
        <v>16242.807590287757</v>
      </c>
      <c r="AM37" s="10">
        <f>('Flujo multimodal marítimo NUTs'!AM37*1000)/(14.5*52)</f>
        <v>2937.9718424811258</v>
      </c>
      <c r="AN37" s="10">
        <f>('Flujo multimodal marítimo NUTs'!AN37*1000)/(14.5*52)</f>
        <v>7010.0999795960061</v>
      </c>
      <c r="AO37" s="10">
        <f>('Flujo multimodal marítimo NUTs'!AO37*1000)/(14.5*52)</f>
        <v>15692.307692307691</v>
      </c>
      <c r="AP37" s="10">
        <f>('Flujo multimodal marítimo NUTs'!AP37*1000)/(14.5*52)</f>
        <v>32083.452356661899</v>
      </c>
    </row>
    <row r="38" spans="1:42" x14ac:dyDescent="0.25">
      <c r="B38" s="9" t="s">
        <v>28</v>
      </c>
      <c r="C38" s="10">
        <f>('Flujo multimodal marítimo NUTs'!C38*1000)/(14.5*52)</f>
        <v>130075.89558982127</v>
      </c>
      <c r="D38" s="10">
        <f>('Flujo multimodal marítimo NUTs'!D38*1000)/(14.5*52)</f>
        <v>35565.285510245682</v>
      </c>
      <c r="E38" s="10">
        <f>('Flujo multimodal marítimo NUTs'!E38*1000)/(14.5*52)</f>
        <v>29284.970997172612</v>
      </c>
      <c r="F38" s="10">
        <f>('Flujo multimodal marítimo NUTs'!F38*1000)/(14.5*52)</f>
        <v>48723.110443932681</v>
      </c>
      <c r="G38" s="10">
        <f>('Flujo multimodal marítimo NUTs'!G38*1000)/(14.5*52)</f>
        <v>93466.573877051371</v>
      </c>
      <c r="H38" s="10">
        <f>('Flujo multimodal marítimo NUTs'!H38*1000)/(14.5*52)</f>
        <v>24936.259363978177</v>
      </c>
      <c r="I38" s="10">
        <f>('Flujo multimodal marítimo NUTs'!I38*1000)/(14.5*52)</f>
        <v>13994.614801643973</v>
      </c>
      <c r="J38" s="10">
        <f>('Flujo multimodal marítimo NUTs'!J38*1000)/(14.5*52)</f>
        <v>53314.338181712126</v>
      </c>
      <c r="K38" s="10">
        <f>('Flujo multimodal marítimo NUTs'!K38*1000)/(14.5*52)</f>
        <v>8215.6609968281045</v>
      </c>
      <c r="L38" s="10">
        <f>('Flujo multimodal marítimo NUTs'!L38*1000)/(14.5*52)</f>
        <v>35381.124843326455</v>
      </c>
      <c r="M38" s="10">
        <f>('Flujo multimodal marítimo NUTs'!M38*1000)/(14.5*52)</f>
        <v>35602.836155886529</v>
      </c>
      <c r="N38" s="10">
        <f>('Flujo multimodal marítimo NUTs'!N38*1000)/(14.5*52)</f>
        <v>31582.432156702711</v>
      </c>
      <c r="O38" s="10">
        <f>('Flujo multimodal marítimo NUTs'!O38*1000)/(14.5*52)</f>
        <v>11792.49132830035</v>
      </c>
      <c r="P38" s="10">
        <f>('Flujo multimodal marítimo NUTs'!P38*1000)/(14.5*52)</f>
        <v>39146.602734135871</v>
      </c>
      <c r="Q38" s="10">
        <f>('Flujo multimodal marítimo NUTs'!Q38*1000)/(14.5*52)</f>
        <v>70710.773311569021</v>
      </c>
      <c r="R38" s="10">
        <f>('Flujo multimodal marítimo NUTs'!R38*1000)/(14.5*52)</f>
        <v>57040.297898388126</v>
      </c>
      <c r="S38" s="10">
        <f>('Flujo multimodal marítimo NUTs'!S38*1000)/(14.5*52)</f>
        <v>92927.667822893301</v>
      </c>
      <c r="T38" s="10">
        <f>('Flujo multimodal marítimo NUTs'!T38*1000)/(14.5*52)</f>
        <v>38904.407263823676</v>
      </c>
      <c r="U38" s="10">
        <f>('Flujo multimodal marítimo NUTs'!U38*1000)/(14.5*52)</f>
        <v>9131.4017547439325</v>
      </c>
      <c r="V38" s="10">
        <f>('Flujo multimodal marítimo NUTs'!V38*1000)/(14.5*52)</f>
        <v>84956.02938175881</v>
      </c>
      <c r="W38" s="10">
        <f>('Flujo multimodal marítimo NUTs'!W38*1000)/(14.5*52)</f>
        <v>56898.490104060402</v>
      </c>
      <c r="X38" s="10">
        <f>('Flujo multimodal marítimo NUTs'!X38*1000)/(14.5*52)</f>
        <v>36261.68128953268</v>
      </c>
      <c r="Y38" s="10">
        <f>('Flujo multimodal marítimo NUTs'!Y38*1000)/(14.5*52)</f>
        <v>15941.440522342382</v>
      </c>
      <c r="Z38" s="10">
        <f>('Flujo multimodal marítimo NUTs'!Z38*1000)/(14.5*52)</f>
        <v>17483.064680677409</v>
      </c>
      <c r="AA38" s="10">
        <f>('Flujo multimodal marítimo NUTs'!AA38*1000)/(14.5*52)</f>
        <v>14306.162007753523</v>
      </c>
      <c r="AB38" s="10">
        <f>('Flujo multimodal marítimo NUTs'!AB38*1000)/(14.5*52)</f>
        <v>13084.778616608852</v>
      </c>
      <c r="AC38" s="10">
        <f>('Flujo multimodal marítimo NUTs'!AC38*1000)/(14.5*52)</f>
        <v>86314.527647418887</v>
      </c>
      <c r="AD38" s="10">
        <f>('Flujo multimodal marítimo NUTs'!AD38*1000)/(14.5*52)</f>
        <v>50653.387063864509</v>
      </c>
      <c r="AE38" s="10">
        <f>('Flujo multimodal marítimo NUTs'!AE38*1000)/(14.5*52)</f>
        <v>17708.824729647011</v>
      </c>
      <c r="AF38" s="10">
        <f>('Flujo multimodal marítimo NUTs'!AF38*1000)/(14.5*52)</f>
        <v>10930.524382779027</v>
      </c>
      <c r="AG38" s="10">
        <f>('Flujo multimodal marítimo NUTs'!AG38*1000)/(14.5*52)</f>
        <v>8072.3321771067122</v>
      </c>
      <c r="AH38" s="10">
        <f>('Flujo multimodal marítimo NUTs'!AH38*1000)/(14.5*52)</f>
        <v>92525.096918996074</v>
      </c>
      <c r="AI38" s="10">
        <f>('Flujo multimodal marítimo NUTs'!AI38*1000)/(14.5*52)</f>
        <v>401027.13731891493</v>
      </c>
      <c r="AJ38" s="10">
        <f>('Flujo multimodal marítimo NUTs'!AJ38*1000)/(14.5*52)</f>
        <v>38054.070597837199</v>
      </c>
      <c r="AK38" s="10">
        <f>('Flujo multimodal marítimo NUTs'!AK38*1000)/(14.5*52)</f>
        <v>12356.763925729438</v>
      </c>
      <c r="AL38" s="10">
        <f>('Flujo multimodal marítimo NUTs'!AL38*1000)/(14.5*52)</f>
        <v>0</v>
      </c>
      <c r="AM38" s="10">
        <f>('Flujo multimodal marítimo NUTs'!AM38*1000)/(14.5*52)</f>
        <v>7565.1907773923685</v>
      </c>
      <c r="AN38" s="10">
        <f>('Flujo multimodal marítimo NUTs'!AN38*1000)/(14.5*52)</f>
        <v>11637.318914507247</v>
      </c>
      <c r="AO38" s="10">
        <f>('Flujo multimodal marítimo NUTs'!AO38*1000)/(14.5*52)</f>
        <v>20319.526627218933</v>
      </c>
      <c r="AP38" s="10">
        <f>('Flujo multimodal marítimo NUTs'!AP38*1000)/(14.5*52)</f>
        <v>36710.67129157314</v>
      </c>
    </row>
    <row r="39" spans="1:42" x14ac:dyDescent="0.25">
      <c r="B39" s="9" t="s">
        <v>29</v>
      </c>
      <c r="C39" s="10">
        <f>('Flujo multimodal marítimo NUTs'!C39*1000)/(14.5*52)</f>
        <v>122681.79234558542</v>
      </c>
      <c r="D39" s="10">
        <f>('Flujo multimodal marítimo NUTs'!D39*1000)/(14.5*52)</f>
        <v>28171.182266009815</v>
      </c>
      <c r="E39" s="10">
        <f>('Flujo multimodal marítimo NUTs'!E39*1000)/(14.5*52)</f>
        <v>21890.867752936738</v>
      </c>
      <c r="F39" s="10">
        <f>('Flujo multimodal marítimo NUTs'!F39*1000)/(14.5*52)</f>
        <v>41329.007199696818</v>
      </c>
      <c r="G39" s="10">
        <f>('Flujo multimodal marítimo NUTs'!G39*1000)/(14.5*52)</f>
        <v>86072.470632815515</v>
      </c>
      <c r="H39" s="10">
        <f>('Flujo multimodal marítimo NUTs'!H39*1000)/(14.5*52)</f>
        <v>17542.156119742307</v>
      </c>
      <c r="I39" s="10">
        <f>('Flujo multimodal marítimo NUTs'!I39*1000)/(14.5*52)</f>
        <v>6600.5115574081037</v>
      </c>
      <c r="J39" s="10">
        <f>('Flujo multimodal marítimo NUTs'!J39*1000)/(14.5*52)</f>
        <v>45920.234937476263</v>
      </c>
      <c r="K39" s="10">
        <f>('Flujo multimodal marítimo NUTs'!K39*1000)/(14.5*52)</f>
        <v>821.55775259223481</v>
      </c>
      <c r="L39" s="10">
        <f>('Flujo multimodal marítimo NUTs'!L39*1000)/(14.5*52)</f>
        <v>27987.021599090585</v>
      </c>
      <c r="M39" s="10">
        <f>('Flujo multimodal marítimo NUTs'!M39*1000)/(14.5*52)</f>
        <v>28208.732911650659</v>
      </c>
      <c r="N39" s="10">
        <f>('Flujo multimodal marítimo NUTs'!N39*1000)/(14.5*52)</f>
        <v>24188.328912466844</v>
      </c>
      <c r="O39" s="10">
        <f>('Flujo multimodal marítimo NUTs'!O39*1000)/(14.5*52)</f>
        <v>4398.3880840644824</v>
      </c>
      <c r="P39" s="10">
        <f>('Flujo multimodal marítimo NUTs'!P39*1000)/(14.5*52)</f>
        <v>31752.499489899998</v>
      </c>
      <c r="Q39" s="10">
        <f>('Flujo multimodal marítimo NUTs'!Q39*1000)/(14.5*52)</f>
        <v>63316.670067333151</v>
      </c>
      <c r="R39" s="10">
        <f>('Flujo multimodal marítimo NUTs'!R39*1000)/(14.5*52)</f>
        <v>49646.194654152263</v>
      </c>
      <c r="S39" s="10">
        <f>('Flujo multimodal marítimo NUTs'!S39*1000)/(14.5*52)</f>
        <v>85533.564578657431</v>
      </c>
      <c r="T39" s="10">
        <f>('Flujo multimodal marítimo NUTs'!T39*1000)/(14.5*52)</f>
        <v>31510.304019587802</v>
      </c>
      <c r="U39" s="10">
        <f>('Flujo multimodal marítimo NUTs'!U39*1000)/(14.5*52)</f>
        <v>1737.2985105080636</v>
      </c>
      <c r="V39" s="10">
        <f>('Flujo multimodal marítimo NUTs'!V39*1000)/(14.5*52)</f>
        <v>77561.92613752294</v>
      </c>
      <c r="W39" s="10">
        <f>('Flujo multimodal marítimo NUTs'!W39*1000)/(14.5*52)</f>
        <v>49504.386859824539</v>
      </c>
      <c r="X39" s="10">
        <f>('Flujo multimodal marítimo NUTs'!X39*1000)/(14.5*52)</f>
        <v>28867.578045296817</v>
      </c>
      <c r="Y39" s="10">
        <f>('Flujo multimodal marítimo NUTs'!Y39*1000)/(14.5*52)</f>
        <v>8547.3372781065136</v>
      </c>
      <c r="Z39" s="10">
        <f>('Flujo multimodal marítimo NUTs'!Z39*1000)/(14.5*52)</f>
        <v>10088.961436441539</v>
      </c>
      <c r="AA39" s="10">
        <f>('Flujo multimodal marítimo NUTs'!AA39*1000)/(14.5*52)</f>
        <v>6912.0587635176535</v>
      </c>
      <c r="AB39" s="10">
        <f>('Flujo multimodal marítimo NUTs'!AB39*1000)/(14.5*52)</f>
        <v>5690.6753723729826</v>
      </c>
      <c r="AC39" s="10">
        <f>('Flujo multimodal marítimo NUTs'!AC39*1000)/(14.5*52)</f>
        <v>78920.424403183017</v>
      </c>
      <c r="AD39" s="10">
        <f>('Flujo multimodal marítimo NUTs'!AD39*1000)/(14.5*52)</f>
        <v>43259.283819628647</v>
      </c>
      <c r="AE39" s="10">
        <f>('Flujo multimodal marítimo NUTs'!AE39*1000)/(14.5*52)</f>
        <v>10314.721485411141</v>
      </c>
      <c r="AF39" s="10">
        <f>('Flujo multimodal marítimo NUTs'!AF39*1000)/(14.5*52)</f>
        <v>3536.4211385431563</v>
      </c>
      <c r="AG39" s="10">
        <f>('Flujo multimodal marítimo NUTs'!AG39*1000)/(14.5*52)</f>
        <v>678.22893287084219</v>
      </c>
      <c r="AH39" s="10">
        <f>('Flujo multimodal marítimo NUTs'!AH39*1000)/(14.5*52)</f>
        <v>85130.993674760204</v>
      </c>
      <c r="AI39" s="10">
        <f>('Flujo multimodal marítimo NUTs'!AI39*1000)/(14.5*52)</f>
        <v>393633.03407467896</v>
      </c>
      <c r="AJ39" s="10">
        <f>('Flujo multimodal marítimo NUTs'!AJ39*1000)/(14.5*52)</f>
        <v>30659.967353601329</v>
      </c>
      <c r="AK39" s="10">
        <f>('Flujo multimodal marítimo NUTs'!AK39*1000)/(14.5*52)</f>
        <v>4962.6606814935676</v>
      </c>
      <c r="AL39" s="10">
        <f>('Flujo multimodal marítimo NUTs'!AL39*1000)/(14.5*52)</f>
        <v>13475.92328096313</v>
      </c>
      <c r="AM39" s="10">
        <f>('Flujo multimodal marítimo NUTs'!AM39*1000)/(14.5*52)</f>
        <v>0</v>
      </c>
      <c r="AN39" s="10">
        <f>('Flujo multimodal marítimo NUTs'!AN39*1000)/(14.5*52)</f>
        <v>4243.2156702713792</v>
      </c>
      <c r="AO39" s="10">
        <f>('Flujo multimodal marítimo NUTs'!AO39*1000)/(14.5*52)</f>
        <v>12925.423382983065</v>
      </c>
      <c r="AP39" s="10">
        <f>('Flujo multimodal marítimo NUTs'!AP39*1000)/(14.5*52)</f>
        <v>29316.56804733727</v>
      </c>
    </row>
    <row r="40" spans="1:42" x14ac:dyDescent="0.25">
      <c r="B40" s="9" t="s">
        <v>30</v>
      </c>
      <c r="C40" s="10">
        <f>('Flujo multimodal marítimo NUTs'!C40*1000)/(14.5*52)</f>
        <v>126237.3932433614</v>
      </c>
      <c r="D40" s="10">
        <f>('Flujo multimodal marítimo NUTs'!D40*1000)/(14.5*52)</f>
        <v>31726.783163785778</v>
      </c>
      <c r="E40" s="10">
        <f>('Flujo multimodal marítimo NUTs'!E40*1000)/(14.5*52)</f>
        <v>25446.468650712704</v>
      </c>
      <c r="F40" s="10">
        <f>('Flujo multimodal marítimo NUTs'!F40*1000)/(14.5*52)</f>
        <v>44884.608097472781</v>
      </c>
      <c r="G40" s="10">
        <f>('Flujo multimodal marítimo NUTs'!G40*1000)/(14.5*52)</f>
        <v>89628.071530591493</v>
      </c>
      <c r="H40" s="10">
        <f>('Flujo multimodal marítimo NUTs'!H40*1000)/(14.5*52)</f>
        <v>21097.757017518274</v>
      </c>
      <c r="I40" s="10">
        <f>('Flujo multimodal marítimo NUTs'!I40*1000)/(14.5*52)</f>
        <v>10156.112455184068</v>
      </c>
      <c r="J40" s="10">
        <f>('Flujo multimodal marítimo NUTs'!J40*1000)/(14.5*52)</f>
        <v>49475.835835252226</v>
      </c>
      <c r="K40" s="10">
        <f>('Flujo multimodal marítimo NUTs'!K40*1000)/(14.5*52)</f>
        <v>4377.1586503681992</v>
      </c>
      <c r="L40" s="10">
        <f>('Flujo multimodal marítimo NUTs'!L40*1000)/(14.5*52)</f>
        <v>31542.622496866548</v>
      </c>
      <c r="M40" s="10">
        <f>('Flujo multimodal marítimo NUTs'!M40*1000)/(14.5*52)</f>
        <v>31764.333809426629</v>
      </c>
      <c r="N40" s="10">
        <f>('Flujo multimodal marítimo NUTs'!N40*1000)/(14.5*52)</f>
        <v>27743.929810242811</v>
      </c>
      <c r="O40" s="10">
        <f>('Flujo multimodal marítimo NUTs'!O40*1000)/(14.5*52)</f>
        <v>7953.9889818404463</v>
      </c>
      <c r="P40" s="10">
        <f>('Flujo multimodal marítimo NUTs'!P40*1000)/(14.5*52)</f>
        <v>35308.100387675964</v>
      </c>
      <c r="Q40" s="10">
        <f>('Flujo multimodal marítimo NUTs'!Q40*1000)/(14.5*52)</f>
        <v>66872.270965109114</v>
      </c>
      <c r="R40" s="10">
        <f>('Flujo multimodal marítimo NUTs'!R40*1000)/(14.5*52)</f>
        <v>53201.795551928219</v>
      </c>
      <c r="S40" s="10">
        <f>('Flujo multimodal marítimo NUTs'!S40*1000)/(14.5*52)</f>
        <v>89089.165476433394</v>
      </c>
      <c r="T40" s="10">
        <f>('Flujo multimodal marítimo NUTs'!T40*1000)/(14.5*52)</f>
        <v>35065.904917363761</v>
      </c>
      <c r="U40" s="10">
        <f>('Flujo multimodal marítimo NUTs'!U40*1000)/(14.5*52)</f>
        <v>5292.8994082840272</v>
      </c>
      <c r="V40" s="10">
        <f>('Flujo multimodal marítimo NUTs'!V40*1000)/(14.5*52)</f>
        <v>81117.527035298903</v>
      </c>
      <c r="W40" s="10">
        <f>('Flujo multimodal marítimo NUTs'!W40*1000)/(14.5*52)</f>
        <v>53059.987757600509</v>
      </c>
      <c r="X40" s="10">
        <f>('Flujo multimodal marítimo NUTs'!X40*1000)/(14.5*52)</f>
        <v>32423.178943072784</v>
      </c>
      <c r="Y40" s="10">
        <f>('Flujo multimodal marítimo NUTs'!Y40*1000)/(14.5*52)</f>
        <v>12102.938175882475</v>
      </c>
      <c r="Z40" s="10">
        <f>('Flujo multimodal marítimo NUTs'!Z40*1000)/(14.5*52)</f>
        <v>13644.562334217502</v>
      </c>
      <c r="AA40" s="10">
        <f>('Flujo multimodal marítimo NUTs'!AA40*1000)/(14.5*52)</f>
        <v>10467.659661293617</v>
      </c>
      <c r="AB40" s="10">
        <f>('Flujo multimodal marítimo NUTs'!AB40*1000)/(14.5*52)</f>
        <v>9246.2762701489482</v>
      </c>
      <c r="AC40" s="10">
        <f>('Flujo multimodal marítimo NUTs'!AC40*1000)/(14.5*52)</f>
        <v>82476.025300958994</v>
      </c>
      <c r="AD40" s="10">
        <f>('Flujo multimodal marítimo NUTs'!AD40*1000)/(14.5*52)</f>
        <v>46814.884717404617</v>
      </c>
      <c r="AE40" s="10">
        <f>('Flujo multimodal marítimo NUTs'!AE40*1000)/(14.5*52)</f>
        <v>13870.322383187106</v>
      </c>
      <c r="AF40" s="10">
        <f>('Flujo multimodal marítimo NUTs'!AF40*1000)/(14.5*52)</f>
        <v>7092.0220363191202</v>
      </c>
      <c r="AG40" s="10">
        <f>('Flujo multimodal marítimo NUTs'!AG40*1000)/(14.5*52)</f>
        <v>4233.8298306468068</v>
      </c>
      <c r="AH40" s="10">
        <f>('Flujo multimodal marítimo NUTs'!AH40*1000)/(14.5*52)</f>
        <v>88686.594572536167</v>
      </c>
      <c r="AI40" s="10">
        <f>('Flujo multimodal marítimo NUTs'!AI40*1000)/(14.5*52)</f>
        <v>397188.63497245492</v>
      </c>
      <c r="AJ40" s="10">
        <f>('Flujo multimodal marítimo NUTs'!AJ40*1000)/(14.5*52)</f>
        <v>34215.568251377292</v>
      </c>
      <c r="AK40" s="10">
        <f>('Flujo multimodal marítimo NUTs'!AK40*1000)/(14.5*52)</f>
        <v>8518.2615792695324</v>
      </c>
      <c r="AL40" s="10">
        <f>('Flujo multimodal marítimo NUTs'!AL40*1000)/(14.5*52)</f>
        <v>17031.524178739095</v>
      </c>
      <c r="AM40" s="10">
        <f>('Flujo multimodal marítimo NUTs'!AM40*1000)/(14.5*52)</f>
        <v>3726.6884309324628</v>
      </c>
      <c r="AN40" s="10">
        <f>('Flujo multimodal marítimo NUTs'!AN40*1000)/(14.5*52)</f>
        <v>0</v>
      </c>
      <c r="AO40" s="10">
        <f>('Flujo multimodal marítimo NUTs'!AO40*1000)/(14.5*52)</f>
        <v>16481.024280759029</v>
      </c>
      <c r="AP40" s="10">
        <f>('Flujo multimodal marítimo NUTs'!AP40*1000)/(14.5*52)</f>
        <v>32872.168945113233</v>
      </c>
    </row>
    <row r="41" spans="1:42" x14ac:dyDescent="0.25">
      <c r="B41" s="9" t="s">
        <v>31</v>
      </c>
      <c r="C41" s="10">
        <f>('Flujo multimodal marítimo NUTs'!C41*1000)/(14.5*52)</f>
        <v>132837.16879937035</v>
      </c>
      <c r="D41" s="10">
        <f>('Flujo multimodal marítimo NUTs'!D41*1000)/(14.5*52)</f>
        <v>38326.558719794753</v>
      </c>
      <c r="E41" s="10">
        <f>('Flujo multimodal marítimo NUTs'!E41*1000)/(14.5*52)</f>
        <v>32046.244206721683</v>
      </c>
      <c r="F41" s="10">
        <f>('Flujo multimodal marítimo NUTs'!F41*1000)/(14.5*52)</f>
        <v>51484.383653481753</v>
      </c>
      <c r="G41" s="10">
        <f>('Flujo multimodal marítimo NUTs'!G41*1000)/(14.5*52)</f>
        <v>96227.84708660045</v>
      </c>
      <c r="H41" s="10">
        <f>('Flujo multimodal marítimo NUTs'!H41*1000)/(14.5*52)</f>
        <v>27697.532573527249</v>
      </c>
      <c r="I41" s="10">
        <f>('Flujo multimodal marítimo NUTs'!I41*1000)/(14.5*52)</f>
        <v>16755.888011193045</v>
      </c>
      <c r="J41" s="10">
        <f>('Flujo multimodal marítimo NUTs'!J41*1000)/(14.5*52)</f>
        <v>56075.611391261198</v>
      </c>
      <c r="K41" s="10">
        <f>('Flujo multimodal marítimo NUTs'!K41*1000)/(14.5*52)</f>
        <v>10976.934206377175</v>
      </c>
      <c r="L41" s="10">
        <f>('Flujo multimodal marítimo NUTs'!L41*1000)/(14.5*52)</f>
        <v>38142.398052875527</v>
      </c>
      <c r="M41" s="10">
        <f>('Flujo multimodal marítimo NUTs'!M41*1000)/(14.5*52)</f>
        <v>38364.109365435601</v>
      </c>
      <c r="N41" s="10">
        <f>('Flujo multimodal marítimo NUTs'!N41*1000)/(14.5*52)</f>
        <v>34343.705366251779</v>
      </c>
      <c r="O41" s="10">
        <f>('Flujo multimodal marítimo NUTs'!O41*1000)/(14.5*52)</f>
        <v>14553.764537849422</v>
      </c>
      <c r="P41" s="10">
        <f>('Flujo multimodal marítimo NUTs'!P41*1000)/(14.5*52)</f>
        <v>41907.875943684943</v>
      </c>
      <c r="Q41" s="10">
        <f>('Flujo multimodal marítimo NUTs'!Q41*1000)/(14.5*52)</f>
        <v>73472.0465211181</v>
      </c>
      <c r="R41" s="10">
        <f>('Flujo multimodal marítimo NUTs'!R41*1000)/(14.5*52)</f>
        <v>59801.571107937198</v>
      </c>
      <c r="S41" s="10">
        <f>('Flujo multimodal marítimo NUTs'!S41*1000)/(14.5*52)</f>
        <v>95688.941032442381</v>
      </c>
      <c r="T41" s="10">
        <f>('Flujo multimodal marítimo NUTs'!T41*1000)/(14.5*52)</f>
        <v>41665.680473372748</v>
      </c>
      <c r="U41" s="10">
        <f>('Flujo multimodal marítimo NUTs'!U41*1000)/(14.5*52)</f>
        <v>11892.674964293004</v>
      </c>
      <c r="V41" s="10">
        <f>('Flujo multimodal marítimo NUTs'!V41*1000)/(14.5*52)</f>
        <v>87717.302591307889</v>
      </c>
      <c r="W41" s="10">
        <f>('Flujo multimodal marítimo NUTs'!W41*1000)/(14.5*52)</f>
        <v>59659.763313609474</v>
      </c>
      <c r="X41" s="10">
        <f>('Flujo multimodal marítimo NUTs'!X41*1000)/(14.5*52)</f>
        <v>39022.954499081752</v>
      </c>
      <c r="Y41" s="10">
        <f>('Flujo multimodal marítimo NUTs'!Y41*1000)/(14.5*52)</f>
        <v>18702.713731891454</v>
      </c>
      <c r="Z41" s="10">
        <f>('Flujo multimodal marítimo NUTs'!Z41*1000)/(14.5*52)</f>
        <v>20244.337890226481</v>
      </c>
      <c r="AA41" s="10">
        <f>('Flujo multimodal marítimo NUTs'!AA41*1000)/(14.5*52)</f>
        <v>17067.435217302595</v>
      </c>
      <c r="AB41" s="10">
        <f>('Flujo multimodal marítimo NUTs'!AB41*1000)/(14.5*52)</f>
        <v>15846.051826157924</v>
      </c>
      <c r="AC41" s="10">
        <f>('Flujo multimodal marítimo NUTs'!AC41*1000)/(14.5*52)</f>
        <v>89075.800856967951</v>
      </c>
      <c r="AD41" s="10">
        <f>('Flujo multimodal marítimo NUTs'!AD41*1000)/(14.5*52)</f>
        <v>53414.660273413581</v>
      </c>
      <c r="AE41" s="10">
        <f>('Flujo multimodal marítimo NUTs'!AE41*1000)/(14.5*52)</f>
        <v>20470.097939196083</v>
      </c>
      <c r="AF41" s="10">
        <f>('Flujo multimodal marítimo NUTs'!AF41*1000)/(14.5*52)</f>
        <v>13691.797592328097</v>
      </c>
      <c r="AG41" s="10">
        <f>('Flujo multimodal marítimo NUTs'!AG41*1000)/(14.5*52)</f>
        <v>10833.605386655783</v>
      </c>
      <c r="AH41" s="10">
        <f>('Flujo multimodal marítimo NUTs'!AH41*1000)/(14.5*52)</f>
        <v>95286.370128545153</v>
      </c>
      <c r="AI41" s="10">
        <f>('Flujo multimodal marítimo NUTs'!AI41*1000)/(14.5*52)</f>
        <v>403788.41052846401</v>
      </c>
      <c r="AJ41" s="10">
        <f>('Flujo multimodal marítimo NUTs'!AJ41*1000)/(14.5*52)</f>
        <v>40815.343807386271</v>
      </c>
      <c r="AK41" s="10">
        <f>('Flujo multimodal marítimo NUTs'!AK41*1000)/(14.5*52)</f>
        <v>15118.03713527851</v>
      </c>
      <c r="AL41" s="10">
        <f>('Flujo multimodal marítimo NUTs'!AL41*1000)/(14.5*52)</f>
        <v>23631.29973474807</v>
      </c>
      <c r="AM41" s="10">
        <f>('Flujo multimodal marítimo NUTs'!AM41*1000)/(14.5*52)</f>
        <v>10326.46398694144</v>
      </c>
      <c r="AN41" s="10">
        <f>('Flujo multimodal marítimo NUTs'!AN41*1000)/(14.5*52)</f>
        <v>14398.592124056318</v>
      </c>
      <c r="AO41" s="10">
        <f>('Flujo multimodal marítimo NUTs'!AO41*1000)/(14.5*52)</f>
        <v>0</v>
      </c>
      <c r="AP41" s="10">
        <f>('Flujo multimodal marítimo NUTs'!AP41*1000)/(14.5*52)</f>
        <v>39471.944501122212</v>
      </c>
    </row>
    <row r="42" spans="1:42" x14ac:dyDescent="0.25">
      <c r="B42" s="9" t="s">
        <v>32</v>
      </c>
      <c r="C42" s="10">
        <f>('Flujo multimodal marítimo NUTs'!C42*1000)/(14.5*52)</f>
        <v>138253.71644270845</v>
      </c>
      <c r="D42" s="10">
        <f>('Flujo multimodal marítimo NUTs'!D42*1000)/(14.5*52)</f>
        <v>43743.106363132851</v>
      </c>
      <c r="E42" s="10">
        <f>('Flujo multimodal marítimo NUTs'!E42*1000)/(14.5*52)</f>
        <v>37462.791850059773</v>
      </c>
      <c r="F42" s="10">
        <f>('Flujo multimodal marítimo NUTs'!F42*1000)/(14.5*52)</f>
        <v>56900.931296819857</v>
      </c>
      <c r="G42" s="10">
        <f>('Flujo multimodal marítimo NUTs'!G42*1000)/(14.5*52)</f>
        <v>101644.39472993855</v>
      </c>
      <c r="H42" s="10">
        <f>('Flujo multimodal marítimo NUTs'!H42*1000)/(14.5*52)</f>
        <v>33114.080216865346</v>
      </c>
      <c r="I42" s="10">
        <f>('Flujo multimodal marítimo NUTs'!I42*1000)/(14.5*52)</f>
        <v>22172.435654531138</v>
      </c>
      <c r="J42" s="10">
        <f>('Flujo multimodal marítimo NUTs'!J42*1000)/(14.5*52)</f>
        <v>61492.159034599288</v>
      </c>
      <c r="K42" s="10">
        <f>('Flujo multimodal marítimo NUTs'!K42*1000)/(14.5*52)</f>
        <v>16393.48184971527</v>
      </c>
      <c r="L42" s="10">
        <f>('Flujo multimodal marítimo NUTs'!L42*1000)/(14.5*52)</f>
        <v>43558.945696213625</v>
      </c>
      <c r="M42" s="10">
        <f>('Flujo multimodal marítimo NUTs'!M42*1000)/(14.5*52)</f>
        <v>43780.657008773698</v>
      </c>
      <c r="N42" s="10">
        <f>('Flujo multimodal marítimo NUTs'!N42*1000)/(14.5*52)</f>
        <v>39760.253009589876</v>
      </c>
      <c r="O42" s="10">
        <f>('Flujo multimodal marítimo NUTs'!O42*1000)/(14.5*52)</f>
        <v>19970.312181187521</v>
      </c>
      <c r="P42" s="10">
        <f>('Flujo multimodal marítimo NUTs'!P42*1000)/(14.5*52)</f>
        <v>47324.423587023033</v>
      </c>
      <c r="Q42" s="10">
        <f>('Flujo multimodal marítimo NUTs'!Q42*1000)/(14.5*52)</f>
        <v>78888.594164456197</v>
      </c>
      <c r="R42" s="10">
        <f>('Flujo multimodal marítimo NUTs'!R42*1000)/(14.5*52)</f>
        <v>65218.118751275295</v>
      </c>
      <c r="S42" s="10">
        <f>('Flujo multimodal marítimo NUTs'!S42*1000)/(14.5*52)</f>
        <v>101105.48867578045</v>
      </c>
      <c r="T42" s="10">
        <f>('Flujo multimodal marítimo NUTs'!T42*1000)/(14.5*52)</f>
        <v>47082.228116710838</v>
      </c>
      <c r="U42" s="10">
        <f>('Flujo multimodal marítimo NUTs'!U42*1000)/(14.5*52)</f>
        <v>17309.222607631102</v>
      </c>
      <c r="V42" s="10">
        <f>('Flujo multimodal marítimo NUTs'!V42*1000)/(14.5*52)</f>
        <v>93133.850234645972</v>
      </c>
      <c r="W42" s="10">
        <f>('Flujo multimodal marítimo NUTs'!W42*1000)/(14.5*52)</f>
        <v>65076.310956947578</v>
      </c>
      <c r="X42" s="10">
        <f>('Flujo multimodal marítimo NUTs'!X42*1000)/(14.5*52)</f>
        <v>44439.502142419849</v>
      </c>
      <c r="Y42" s="10">
        <f>('Flujo multimodal marítimo NUTs'!Y42*1000)/(14.5*52)</f>
        <v>24119.261375229547</v>
      </c>
      <c r="Z42" s="10">
        <f>('Flujo multimodal marítimo NUTs'!Z42*1000)/(14.5*52)</f>
        <v>25660.885533564575</v>
      </c>
      <c r="AA42" s="10">
        <f>('Flujo multimodal marítimo NUTs'!AA42*1000)/(14.5*52)</f>
        <v>22483.982860640688</v>
      </c>
      <c r="AB42" s="10">
        <f>('Flujo multimodal marítimo NUTs'!AB42*1000)/(14.5*52)</f>
        <v>21262.599469496021</v>
      </c>
      <c r="AC42" s="10">
        <f>('Flujo multimodal marítimo NUTs'!AC42*1000)/(14.5*52)</f>
        <v>94492.348500306063</v>
      </c>
      <c r="AD42" s="10">
        <f>('Flujo multimodal marítimo NUTs'!AD42*1000)/(14.5*52)</f>
        <v>58831.207916751679</v>
      </c>
      <c r="AE42" s="10">
        <f>('Flujo multimodal marítimo NUTs'!AE42*1000)/(14.5*52)</f>
        <v>25886.645582534176</v>
      </c>
      <c r="AF42" s="10">
        <f>('Flujo multimodal marítimo NUTs'!AF42*1000)/(14.5*52)</f>
        <v>19108.345235666191</v>
      </c>
      <c r="AG42" s="10">
        <f>('Flujo multimodal marítimo NUTs'!AG42*1000)/(14.5*52)</f>
        <v>16250.153029993879</v>
      </c>
      <c r="AH42" s="10">
        <f>('Flujo multimodal marítimo NUTs'!AH42*1000)/(14.5*52)</f>
        <v>100702.91777188325</v>
      </c>
      <c r="AI42" s="10">
        <f>('Flujo multimodal marítimo NUTs'!AI42*1000)/(14.5*52)</f>
        <v>409204.95817180205</v>
      </c>
      <c r="AJ42" s="10">
        <f>('Flujo multimodal marítimo NUTs'!AJ42*1000)/(14.5*52)</f>
        <v>46231.891450724361</v>
      </c>
      <c r="AK42" s="10">
        <f>('Flujo multimodal marítimo NUTs'!AK42*1000)/(14.5*52)</f>
        <v>20534.584778616605</v>
      </c>
      <c r="AL42" s="10">
        <f>('Flujo multimodal marítimo NUTs'!AL42*1000)/(14.5*52)</f>
        <v>29047.847378086164</v>
      </c>
      <c r="AM42" s="10">
        <f>('Flujo multimodal marítimo NUTs'!AM42*1000)/(14.5*52)</f>
        <v>15743.011630279536</v>
      </c>
      <c r="AN42" s="10">
        <f>('Flujo multimodal marítimo NUTs'!AN42*1000)/(14.5*52)</f>
        <v>19815.139767394416</v>
      </c>
      <c r="AO42" s="10">
        <f>('Flujo multimodal marítimo NUTs'!AO42*1000)/(14.5*52)</f>
        <v>28497.347480106102</v>
      </c>
      <c r="AP42" s="10">
        <f>('Flujo multimodal marítimo NUTs'!AP42*1000)/(14.5*52)</f>
        <v>0</v>
      </c>
    </row>
    <row r="44" spans="1:42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2" x14ac:dyDescent="0.25">
      <c r="A45" s="5"/>
    </row>
    <row r="46" spans="1:42" x14ac:dyDescent="0.25">
      <c r="A46" s="5"/>
    </row>
    <row r="47" spans="1:42" x14ac:dyDescent="0.25">
      <c r="A47" s="5"/>
    </row>
    <row r="48" spans="1:42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034F-FEE3-4C09-A580-7A154D6198CA}">
  <dimension ref="A2:AB28"/>
  <sheetViews>
    <sheetView zoomScale="80" zoomScaleNormal="80" workbookViewId="0">
      <pane xSplit="1" topLeftCell="B1" activePane="topRight" state="frozen"/>
      <selection pane="topRight" activeCell="K41" sqref="K41"/>
    </sheetView>
  </sheetViews>
  <sheetFormatPr baseColWidth="10" defaultRowHeight="15" x14ac:dyDescent="0.25"/>
  <cols>
    <col min="2" max="20" width="11.42578125" customWidth="1"/>
  </cols>
  <sheetData>
    <row r="2" spans="1:28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 x14ac:dyDescent="0.25">
      <c r="B3">
        <v>271</v>
      </c>
      <c r="C3">
        <v>111</v>
      </c>
      <c r="D3">
        <v>294</v>
      </c>
      <c r="E3">
        <v>163</v>
      </c>
      <c r="F3">
        <v>282</v>
      </c>
      <c r="G3">
        <v>235</v>
      </c>
      <c r="H3">
        <v>253</v>
      </c>
      <c r="I3">
        <v>250</v>
      </c>
      <c r="J3" s="3">
        <v>245</v>
      </c>
      <c r="K3" s="3">
        <v>218</v>
      </c>
      <c r="L3" s="3">
        <v>268</v>
      </c>
      <c r="M3" s="3">
        <v>269</v>
      </c>
      <c r="N3" s="3">
        <v>283</v>
      </c>
      <c r="O3" s="3">
        <v>285</v>
      </c>
      <c r="P3" s="3">
        <v>288</v>
      </c>
      <c r="Q3" s="3">
        <v>462</v>
      </c>
      <c r="R3" s="3">
        <v>1063</v>
      </c>
      <c r="S3" s="3">
        <v>1064</v>
      </c>
      <c r="T3" s="3">
        <v>1065</v>
      </c>
      <c r="U3" s="3">
        <v>1069</v>
      </c>
      <c r="V3" s="3">
        <v>220</v>
      </c>
      <c r="W3" s="3">
        <v>297</v>
      </c>
      <c r="X3" s="3">
        <v>61</v>
      </c>
      <c r="Y3" s="3">
        <v>275</v>
      </c>
      <c r="Z3" s="3">
        <v>272</v>
      </c>
      <c r="AA3" s="3"/>
      <c r="AB3" s="3"/>
    </row>
    <row r="4" spans="1:28" x14ac:dyDescent="0.25">
      <c r="A4">
        <v>271</v>
      </c>
      <c r="B4" s="8">
        <v>0</v>
      </c>
      <c r="C4" s="8" t="e">
        <f>(#REF!)+15</f>
        <v>#REF!</v>
      </c>
      <c r="D4" s="8" t="e">
        <f>(#REF!)+15</f>
        <v>#REF!</v>
      </c>
      <c r="E4" s="8" t="e">
        <f>(#REF!)+15</f>
        <v>#REF!</v>
      </c>
      <c r="F4" s="8" t="e">
        <f>(#REF!)+15</f>
        <v>#REF!</v>
      </c>
      <c r="G4" s="8" t="e">
        <f>(#REF!)+15</f>
        <v>#REF!</v>
      </c>
      <c r="H4" s="8" t="e">
        <f>(#REF!)+15</f>
        <v>#REF!</v>
      </c>
      <c r="I4" s="8" t="e">
        <f>(#REF!)+15</f>
        <v>#REF!</v>
      </c>
      <c r="J4" s="8" t="e">
        <f>(#REF!)+15</f>
        <v>#REF!</v>
      </c>
      <c r="K4" s="8" t="e">
        <f>(#REF!)+15</f>
        <v>#REF!</v>
      </c>
      <c r="L4" s="8" t="e">
        <f>(#REF!)+15</f>
        <v>#REF!</v>
      </c>
      <c r="M4" s="8" t="e">
        <f>(#REF!)+15</f>
        <v>#REF!</v>
      </c>
      <c r="N4" s="8" t="e">
        <f>(#REF!)+15</f>
        <v>#REF!</v>
      </c>
      <c r="O4" s="8" t="e">
        <f>(#REF!)+15</f>
        <v>#REF!</v>
      </c>
      <c r="P4" s="8" t="e">
        <f>(#REF!)+15</f>
        <v>#REF!</v>
      </c>
      <c r="Q4" s="8" t="e">
        <f>(#REF!)+15</f>
        <v>#REF!</v>
      </c>
      <c r="R4" s="8" t="e">
        <f>(#REF!)+15</f>
        <v>#REF!</v>
      </c>
      <c r="S4" s="8" t="e">
        <f>(#REF!)+15</f>
        <v>#REF!</v>
      </c>
      <c r="T4" s="8" t="e">
        <f>(#REF!)+15</f>
        <v>#REF!</v>
      </c>
      <c r="U4" s="8" t="e">
        <f>(#REF!)+15</f>
        <v>#REF!</v>
      </c>
      <c r="V4" s="8" t="e">
        <f>(#REF!)+15</f>
        <v>#REF!</v>
      </c>
      <c r="W4" s="8" t="e">
        <f>(#REF!)+15</f>
        <v>#REF!</v>
      </c>
      <c r="X4" s="8" t="e">
        <f>(#REF!)+15</f>
        <v>#REF!</v>
      </c>
      <c r="Y4" s="8" t="e">
        <f>(#REF!)+15</f>
        <v>#REF!</v>
      </c>
      <c r="Z4" s="8" t="e">
        <f>(#REF!)+15</f>
        <v>#REF!</v>
      </c>
    </row>
    <row r="5" spans="1:28" x14ac:dyDescent="0.25">
      <c r="A5">
        <v>111</v>
      </c>
      <c r="B5" s="8" t="e">
        <f>(#REF!)+15</f>
        <v>#REF!</v>
      </c>
      <c r="C5" s="8">
        <v>0</v>
      </c>
      <c r="D5" s="8" t="e">
        <f>(#REF!)+15</f>
        <v>#REF!</v>
      </c>
      <c r="E5" s="8" t="e">
        <f>(#REF!)+15</f>
        <v>#REF!</v>
      </c>
      <c r="F5" s="8" t="e">
        <f>(#REF!)+15</f>
        <v>#REF!</v>
      </c>
      <c r="G5" s="8" t="e">
        <f>(#REF!)+15</f>
        <v>#REF!</v>
      </c>
      <c r="H5" s="8" t="e">
        <f>(#REF!)+15</f>
        <v>#REF!</v>
      </c>
      <c r="I5" s="8" t="e">
        <f>(#REF!)+15</f>
        <v>#REF!</v>
      </c>
      <c r="J5" s="8" t="e">
        <f>(#REF!)+15</f>
        <v>#REF!</v>
      </c>
      <c r="K5" s="8" t="e">
        <f>(#REF!)+15</f>
        <v>#REF!</v>
      </c>
      <c r="L5" s="8" t="e">
        <f>(#REF!)+15</f>
        <v>#REF!</v>
      </c>
      <c r="M5" s="8" t="e">
        <f>(#REF!)+15</f>
        <v>#REF!</v>
      </c>
      <c r="N5" s="8" t="e">
        <f>(#REF!)+15</f>
        <v>#REF!</v>
      </c>
      <c r="O5" s="8" t="e">
        <f>(#REF!)+15</f>
        <v>#REF!</v>
      </c>
      <c r="P5" s="8" t="e">
        <f>(#REF!)+15</f>
        <v>#REF!</v>
      </c>
      <c r="Q5" s="8" t="e">
        <f>(#REF!)+15</f>
        <v>#REF!</v>
      </c>
      <c r="R5" s="8" t="e">
        <f>(#REF!)+15</f>
        <v>#REF!</v>
      </c>
      <c r="S5" s="8" t="e">
        <f>(#REF!)+15</f>
        <v>#REF!</v>
      </c>
      <c r="T5" s="8" t="e">
        <f>(#REF!)+15</f>
        <v>#REF!</v>
      </c>
      <c r="U5" s="8" t="e">
        <f>(#REF!)+15</f>
        <v>#REF!</v>
      </c>
      <c r="V5" s="8" t="e">
        <f>(#REF!)+15</f>
        <v>#REF!</v>
      </c>
      <c r="W5" s="8" t="e">
        <f>(#REF!)+15</f>
        <v>#REF!</v>
      </c>
      <c r="X5" s="8" t="e">
        <f>(#REF!)+15</f>
        <v>#REF!</v>
      </c>
      <c r="Y5" s="8" t="e">
        <f>(#REF!)+15</f>
        <v>#REF!</v>
      </c>
      <c r="Z5" s="8" t="e">
        <f>(#REF!)+15</f>
        <v>#REF!</v>
      </c>
    </row>
    <row r="6" spans="1:28" x14ac:dyDescent="0.25">
      <c r="A6">
        <v>294</v>
      </c>
      <c r="B6" s="8" t="e">
        <f>(#REF!)+15</f>
        <v>#REF!</v>
      </c>
      <c r="C6" s="8" t="e">
        <f>(#REF!)+15</f>
        <v>#REF!</v>
      </c>
      <c r="D6" s="8">
        <v>0</v>
      </c>
      <c r="E6" s="8" t="e">
        <f>(#REF!)+15</f>
        <v>#REF!</v>
      </c>
      <c r="F6" s="8" t="e">
        <f>(#REF!)+15</f>
        <v>#REF!</v>
      </c>
      <c r="G6" s="8" t="e">
        <f>(#REF!)+15</f>
        <v>#REF!</v>
      </c>
      <c r="H6" s="8" t="e">
        <f>(#REF!)+15</f>
        <v>#REF!</v>
      </c>
      <c r="I6" s="8" t="e">
        <f>(#REF!)+15</f>
        <v>#REF!</v>
      </c>
      <c r="J6" s="8" t="e">
        <f>(#REF!)+15</f>
        <v>#REF!</v>
      </c>
      <c r="K6" s="8" t="e">
        <f>(#REF!)+15</f>
        <v>#REF!</v>
      </c>
      <c r="L6" s="8" t="e">
        <f>(#REF!)+15</f>
        <v>#REF!</v>
      </c>
      <c r="M6" s="8" t="e">
        <f>(#REF!)+15</f>
        <v>#REF!</v>
      </c>
      <c r="N6" s="8" t="e">
        <f>(#REF!)+15</f>
        <v>#REF!</v>
      </c>
      <c r="O6" s="8" t="e">
        <f>(#REF!)+15</f>
        <v>#REF!</v>
      </c>
      <c r="P6" s="8" t="e">
        <f>(#REF!)+15</f>
        <v>#REF!</v>
      </c>
      <c r="Q6" s="8" t="e">
        <f>(#REF!)+15</f>
        <v>#REF!</v>
      </c>
      <c r="R6" s="8" t="e">
        <f>(#REF!)+15</f>
        <v>#REF!</v>
      </c>
      <c r="S6" s="8" t="e">
        <f>(#REF!)+15</f>
        <v>#REF!</v>
      </c>
      <c r="T6" s="8" t="e">
        <f>(#REF!)+15</f>
        <v>#REF!</v>
      </c>
      <c r="U6" s="8" t="e">
        <f>(#REF!)+15</f>
        <v>#REF!</v>
      </c>
      <c r="V6" s="8" t="e">
        <f>(#REF!)+15</f>
        <v>#REF!</v>
      </c>
      <c r="W6" s="8" t="e">
        <f>(#REF!)+15</f>
        <v>#REF!</v>
      </c>
      <c r="X6" s="8" t="e">
        <f>(#REF!)+15</f>
        <v>#REF!</v>
      </c>
      <c r="Y6" s="8" t="e">
        <f>(#REF!)+15</f>
        <v>#REF!</v>
      </c>
      <c r="Z6" s="8" t="e">
        <f>(#REF!)+15</f>
        <v>#REF!</v>
      </c>
    </row>
    <row r="7" spans="1:28" x14ac:dyDescent="0.25">
      <c r="A7">
        <v>163</v>
      </c>
      <c r="B7" s="8" t="e">
        <f>(#REF!)+15</f>
        <v>#REF!</v>
      </c>
      <c r="C7" s="8" t="e">
        <f>(#REF!/52)+15</f>
        <v>#REF!</v>
      </c>
      <c r="D7" s="8" t="e">
        <f>(#REF!/52)+15</f>
        <v>#REF!</v>
      </c>
      <c r="E7" s="8">
        <v>0</v>
      </c>
      <c r="F7" s="8" t="e">
        <f>(#REF!)+15</f>
        <v>#REF!</v>
      </c>
      <c r="G7" s="8" t="e">
        <f>(#REF!)+15</f>
        <v>#REF!</v>
      </c>
      <c r="H7" s="8" t="e">
        <f>(#REF!)+15</f>
        <v>#REF!</v>
      </c>
      <c r="I7" s="8" t="e">
        <f>(#REF!)+15</f>
        <v>#REF!</v>
      </c>
      <c r="J7" s="8" t="e">
        <f>(#REF!)+15</f>
        <v>#REF!</v>
      </c>
      <c r="K7" s="8" t="e">
        <f>(#REF!)+15</f>
        <v>#REF!</v>
      </c>
      <c r="L7" s="8" t="e">
        <f>(#REF!)+15</f>
        <v>#REF!</v>
      </c>
      <c r="M7" s="8" t="e">
        <f>(#REF!)+15</f>
        <v>#REF!</v>
      </c>
      <c r="N7" s="8" t="e">
        <f>(#REF!)+15</f>
        <v>#REF!</v>
      </c>
      <c r="O7" s="8" t="e">
        <f>(#REF!)+15</f>
        <v>#REF!</v>
      </c>
      <c r="P7" s="8" t="e">
        <f>(#REF!)+15</f>
        <v>#REF!</v>
      </c>
      <c r="Q7" s="8" t="e">
        <f>(#REF!)+15</f>
        <v>#REF!</v>
      </c>
      <c r="R7" s="8" t="e">
        <f>(#REF!)+15</f>
        <v>#REF!</v>
      </c>
      <c r="S7" s="8" t="e">
        <f>(#REF!)+15</f>
        <v>#REF!</v>
      </c>
      <c r="T7" s="8" t="e">
        <f>(#REF!)+15</f>
        <v>#REF!</v>
      </c>
      <c r="U7" s="8" t="e">
        <f>(#REF!)+15</f>
        <v>#REF!</v>
      </c>
      <c r="V7" s="8" t="e">
        <f>(#REF!)+15</f>
        <v>#REF!</v>
      </c>
      <c r="W7" s="8" t="e">
        <f>(#REF!)+15</f>
        <v>#REF!</v>
      </c>
      <c r="X7" s="8" t="e">
        <f>(#REF!)+15</f>
        <v>#REF!</v>
      </c>
      <c r="Y7" s="8" t="e">
        <f>(#REF!)+15</f>
        <v>#REF!</v>
      </c>
      <c r="Z7" s="8" t="e">
        <f>(#REF!)+15</f>
        <v>#REF!</v>
      </c>
    </row>
    <row r="8" spans="1:28" x14ac:dyDescent="0.25">
      <c r="A8">
        <v>282</v>
      </c>
      <c r="B8" s="8" t="e">
        <f>(#REF!)+15</f>
        <v>#REF!</v>
      </c>
      <c r="C8" s="8" t="e">
        <f>(#REF!/52)+15</f>
        <v>#REF!</v>
      </c>
      <c r="D8" s="8" t="e">
        <f>(#REF!/52)+15</f>
        <v>#REF!</v>
      </c>
      <c r="E8" s="8" t="e">
        <f>(#REF!/52)+15</f>
        <v>#REF!</v>
      </c>
      <c r="F8" s="8">
        <v>0</v>
      </c>
      <c r="G8" s="8" t="e">
        <f>(#REF!)+15</f>
        <v>#REF!</v>
      </c>
      <c r="H8" s="8" t="e">
        <f>(#REF!)+15</f>
        <v>#REF!</v>
      </c>
      <c r="I8" s="8" t="e">
        <f>(#REF!)+15</f>
        <v>#REF!</v>
      </c>
      <c r="J8" s="8" t="e">
        <f>(#REF!)+15</f>
        <v>#REF!</v>
      </c>
      <c r="K8" s="8" t="e">
        <f>(#REF!)+15</f>
        <v>#REF!</v>
      </c>
      <c r="L8" s="8" t="e">
        <f>(#REF!)+15</f>
        <v>#REF!</v>
      </c>
      <c r="M8" s="8" t="e">
        <f>(#REF!)+15</f>
        <v>#REF!</v>
      </c>
      <c r="N8" s="8" t="e">
        <f>(#REF!)+15</f>
        <v>#REF!</v>
      </c>
      <c r="O8" s="8" t="e">
        <f>(#REF!)+15</f>
        <v>#REF!</v>
      </c>
      <c r="P8" s="8" t="e">
        <f>(#REF!)+15</f>
        <v>#REF!</v>
      </c>
      <c r="Q8" s="8" t="e">
        <f>(#REF!)+15</f>
        <v>#REF!</v>
      </c>
      <c r="R8" s="8" t="e">
        <f>(#REF!)+15</f>
        <v>#REF!</v>
      </c>
      <c r="S8" s="8" t="e">
        <f>(#REF!)+15</f>
        <v>#REF!</v>
      </c>
      <c r="T8" s="8" t="e">
        <f>(#REF!)+15</f>
        <v>#REF!</v>
      </c>
      <c r="U8" s="8" t="e">
        <f>(#REF!)+15</f>
        <v>#REF!</v>
      </c>
      <c r="V8" s="8" t="e">
        <f>(#REF!)+15</f>
        <v>#REF!</v>
      </c>
      <c r="W8" s="8" t="e">
        <f>(#REF!)+15</f>
        <v>#REF!</v>
      </c>
      <c r="X8" s="8" t="e">
        <f>(#REF!)+15</f>
        <v>#REF!</v>
      </c>
      <c r="Y8" s="8" t="e">
        <f>(#REF!)+15</f>
        <v>#REF!</v>
      </c>
      <c r="Z8" s="8" t="e">
        <f>(#REF!)+15</f>
        <v>#REF!</v>
      </c>
    </row>
    <row r="9" spans="1:28" x14ac:dyDescent="0.25">
      <c r="A9">
        <v>235</v>
      </c>
      <c r="B9" s="8" t="e">
        <f>(#REF!)+15</f>
        <v>#REF!</v>
      </c>
      <c r="C9" s="8" t="e">
        <f>(#REF!/52)+15</f>
        <v>#REF!</v>
      </c>
      <c r="D9" s="8" t="e">
        <f>(#REF!/52)+15</f>
        <v>#REF!</v>
      </c>
      <c r="E9" s="8">
        <f>100*39.0741773742839</f>
        <v>3907.41773742839</v>
      </c>
      <c r="F9" s="8">
        <v>6183.2295532445805</v>
      </c>
      <c r="G9" s="8">
        <v>0</v>
      </c>
      <c r="H9" s="8" t="e">
        <f>(#REF!)+15</f>
        <v>#REF!</v>
      </c>
      <c r="I9" s="8" t="e">
        <f>(#REF!)+15</f>
        <v>#REF!</v>
      </c>
      <c r="J9" s="8" t="e">
        <f>(#REF!)+15</f>
        <v>#REF!</v>
      </c>
      <c r="K9" s="8" t="e">
        <f>(#REF!)+15</f>
        <v>#REF!</v>
      </c>
      <c r="L9" s="8" t="e">
        <f>(#REF!)+15</f>
        <v>#REF!</v>
      </c>
      <c r="M9" s="8" t="e">
        <f>(#REF!)+15</f>
        <v>#REF!</v>
      </c>
      <c r="N9" s="8" t="e">
        <f>(#REF!)+15</f>
        <v>#REF!</v>
      </c>
      <c r="O9" s="8" t="e">
        <f>(#REF!)+15</f>
        <v>#REF!</v>
      </c>
      <c r="P9" s="8" t="e">
        <f>(#REF!)+15</f>
        <v>#REF!</v>
      </c>
      <c r="Q9" s="8" t="e">
        <f>(#REF!)+15</f>
        <v>#REF!</v>
      </c>
      <c r="R9" s="8" t="e">
        <f>(#REF!)+15</f>
        <v>#REF!</v>
      </c>
      <c r="S9" s="8" t="e">
        <f>(#REF!)+15</f>
        <v>#REF!</v>
      </c>
      <c r="T9" s="8" t="e">
        <f>(#REF!)+15</f>
        <v>#REF!</v>
      </c>
      <c r="U9" s="8" t="e">
        <f>(#REF!)+15</f>
        <v>#REF!</v>
      </c>
      <c r="V9" s="8" t="e">
        <f>(#REF!)+15</f>
        <v>#REF!</v>
      </c>
      <c r="W9" s="8" t="e">
        <f>(#REF!)+15</f>
        <v>#REF!</v>
      </c>
      <c r="X9" s="8" t="e">
        <f>(#REF!)+15</f>
        <v>#REF!</v>
      </c>
      <c r="Y9" s="8" t="e">
        <f>(#REF!)+15</f>
        <v>#REF!</v>
      </c>
      <c r="Z9" s="8" t="e">
        <f>(#REF!)+15</f>
        <v>#REF!</v>
      </c>
    </row>
    <row r="10" spans="1:28" x14ac:dyDescent="0.25">
      <c r="A10">
        <v>253</v>
      </c>
      <c r="B10" s="8" t="e">
        <f>(#REF!)+15</f>
        <v>#REF!</v>
      </c>
      <c r="C10" s="8" t="e">
        <f>(#REF!)+15</f>
        <v>#REF!</v>
      </c>
      <c r="D10" s="8" t="e">
        <f>(#REF!)+15</f>
        <v>#REF!</v>
      </c>
      <c r="E10" s="8" t="e">
        <f>(#REF!)+15</f>
        <v>#REF!</v>
      </c>
      <c r="F10" s="8" t="e">
        <f>(#REF!)+15</f>
        <v>#REF!</v>
      </c>
      <c r="G10" s="8" t="e">
        <f>(#REF!)+15</f>
        <v>#REF!</v>
      </c>
      <c r="H10" s="8">
        <v>0</v>
      </c>
      <c r="I10" s="8" t="e">
        <f>(#REF!)+15</f>
        <v>#REF!</v>
      </c>
      <c r="J10" s="8" t="e">
        <f>(#REF!)+15</f>
        <v>#REF!</v>
      </c>
      <c r="K10" s="8" t="e">
        <f>(#REF!)+15</f>
        <v>#REF!</v>
      </c>
      <c r="L10" s="8" t="e">
        <f>(#REF!)+15</f>
        <v>#REF!</v>
      </c>
      <c r="M10" s="8" t="e">
        <f>(#REF!)+15</f>
        <v>#REF!</v>
      </c>
      <c r="N10" s="8" t="e">
        <f>(#REF!)+15</f>
        <v>#REF!</v>
      </c>
      <c r="O10" s="8" t="e">
        <f>(#REF!)+15</f>
        <v>#REF!</v>
      </c>
      <c r="P10" s="8" t="e">
        <f>(#REF!)+15</f>
        <v>#REF!</v>
      </c>
      <c r="Q10" s="8" t="e">
        <f>(#REF!)+15</f>
        <v>#REF!</v>
      </c>
      <c r="R10" s="8" t="e">
        <f>(#REF!)+15</f>
        <v>#REF!</v>
      </c>
      <c r="S10" s="8" t="e">
        <f>(#REF!)+15</f>
        <v>#REF!</v>
      </c>
      <c r="T10" s="8" t="e">
        <f>(#REF!)+15</f>
        <v>#REF!</v>
      </c>
      <c r="U10" s="8" t="e">
        <f>(#REF!)+15</f>
        <v>#REF!</v>
      </c>
      <c r="V10" s="8" t="e">
        <f>(#REF!)+15</f>
        <v>#REF!</v>
      </c>
      <c r="W10" s="8" t="e">
        <f>(#REF!)+15</f>
        <v>#REF!</v>
      </c>
      <c r="X10" s="8" t="e">
        <f>(#REF!)+15</f>
        <v>#REF!</v>
      </c>
      <c r="Y10" s="8" t="e">
        <f>(#REF!)+15</f>
        <v>#REF!</v>
      </c>
      <c r="Z10" s="8" t="e">
        <f>(#REF!)+15</f>
        <v>#REF!</v>
      </c>
    </row>
    <row r="11" spans="1:28" x14ac:dyDescent="0.25">
      <c r="A11">
        <v>250</v>
      </c>
      <c r="B11" s="8" t="e">
        <f>(#REF!)+15</f>
        <v>#REF!</v>
      </c>
      <c r="C11" s="8" t="e">
        <f>(#REF!)+15</f>
        <v>#REF!</v>
      </c>
      <c r="D11" s="8" t="e">
        <f>(#REF!)+15</f>
        <v>#REF!</v>
      </c>
      <c r="E11" s="8" t="e">
        <f>(#REF!)+15</f>
        <v>#REF!</v>
      </c>
      <c r="F11" s="8" t="e">
        <f>(#REF!)+15</f>
        <v>#REF!</v>
      </c>
      <c r="G11" s="8" t="e">
        <f>(#REF!)+15</f>
        <v>#REF!</v>
      </c>
      <c r="H11" s="8" t="e">
        <f>(#REF!)+15</f>
        <v>#REF!</v>
      </c>
      <c r="I11" s="8">
        <v>0</v>
      </c>
      <c r="J11" s="8" t="e">
        <f>(#REF!)+15</f>
        <v>#REF!</v>
      </c>
      <c r="K11" s="8" t="e">
        <f>(#REF!)+15</f>
        <v>#REF!</v>
      </c>
      <c r="L11" s="8" t="e">
        <f>(#REF!)+15</f>
        <v>#REF!</v>
      </c>
      <c r="M11" s="8" t="e">
        <f>(#REF!)+15</f>
        <v>#REF!</v>
      </c>
      <c r="N11" s="8" t="e">
        <f>(#REF!)+15</f>
        <v>#REF!</v>
      </c>
      <c r="O11" s="8" t="e">
        <f>(#REF!)+15</f>
        <v>#REF!</v>
      </c>
      <c r="P11" s="8" t="e">
        <f>(#REF!)+15</f>
        <v>#REF!</v>
      </c>
      <c r="Q11" s="8" t="e">
        <f>(#REF!)+15</f>
        <v>#REF!</v>
      </c>
      <c r="R11" s="8" t="e">
        <f>(#REF!)+15</f>
        <v>#REF!</v>
      </c>
      <c r="S11" s="8" t="e">
        <f>(#REF!)+15</f>
        <v>#REF!</v>
      </c>
      <c r="T11" s="8" t="e">
        <f>(#REF!)+15</f>
        <v>#REF!</v>
      </c>
      <c r="U11" s="8" t="e">
        <f>(#REF!)+15</f>
        <v>#REF!</v>
      </c>
      <c r="V11" s="8" t="e">
        <f>(#REF!)+15</f>
        <v>#REF!</v>
      </c>
      <c r="W11" s="8" t="e">
        <f>(#REF!)+15</f>
        <v>#REF!</v>
      </c>
      <c r="X11" s="8" t="e">
        <f>(#REF!)+15</f>
        <v>#REF!</v>
      </c>
      <c r="Y11" s="8" t="e">
        <f>(#REF!)+15</f>
        <v>#REF!</v>
      </c>
      <c r="Z11" s="8" t="e">
        <f>(#REF!)+15</f>
        <v>#REF!</v>
      </c>
    </row>
    <row r="12" spans="1:28" x14ac:dyDescent="0.25">
      <c r="A12">
        <v>245</v>
      </c>
      <c r="B12" s="8" t="e">
        <f>(#REF!)+15</f>
        <v>#REF!</v>
      </c>
      <c r="C12" s="8" t="e">
        <f>(#REF!)+15</f>
        <v>#REF!</v>
      </c>
      <c r="D12" s="8" t="e">
        <f>(#REF!)+15</f>
        <v>#REF!</v>
      </c>
      <c r="E12" s="8" t="e">
        <f>(#REF!)+15</f>
        <v>#REF!</v>
      </c>
      <c r="F12" s="8" t="e">
        <f>(#REF!)+15</f>
        <v>#REF!</v>
      </c>
      <c r="G12" s="8" t="e">
        <f>(#REF!)+15</f>
        <v>#REF!</v>
      </c>
      <c r="H12" s="8" t="e">
        <f>(#REF!)+15</f>
        <v>#REF!</v>
      </c>
      <c r="I12" s="8" t="e">
        <f>(#REF!)+15</f>
        <v>#REF!</v>
      </c>
      <c r="J12" s="8">
        <v>0</v>
      </c>
      <c r="K12" s="8" t="e">
        <f>(#REF!)+15</f>
        <v>#REF!</v>
      </c>
      <c r="L12" s="8" t="e">
        <f>(#REF!)+15</f>
        <v>#REF!</v>
      </c>
      <c r="M12" s="8" t="e">
        <f>(#REF!)+15</f>
        <v>#REF!</v>
      </c>
      <c r="N12" s="8" t="e">
        <f>(#REF!)+15</f>
        <v>#REF!</v>
      </c>
      <c r="O12" s="8" t="e">
        <f>(#REF!)+15</f>
        <v>#REF!</v>
      </c>
      <c r="P12" s="8" t="e">
        <f>(#REF!)+15</f>
        <v>#REF!</v>
      </c>
      <c r="Q12" s="8" t="e">
        <f>(#REF!)+15</f>
        <v>#REF!</v>
      </c>
      <c r="R12" s="8" t="e">
        <f>(#REF!)+15</f>
        <v>#REF!</v>
      </c>
      <c r="S12" s="8" t="e">
        <f>(#REF!)+15</f>
        <v>#REF!</v>
      </c>
      <c r="T12" s="8" t="e">
        <f>(#REF!)+15</f>
        <v>#REF!</v>
      </c>
      <c r="U12" s="8" t="e">
        <f>(#REF!)+15</f>
        <v>#REF!</v>
      </c>
      <c r="V12" s="8" t="e">
        <f>(#REF!)+15</f>
        <v>#REF!</v>
      </c>
      <c r="W12" s="8" t="e">
        <f>(#REF!)+15</f>
        <v>#REF!</v>
      </c>
      <c r="X12" s="8" t="e">
        <f>(#REF!)+15</f>
        <v>#REF!</v>
      </c>
      <c r="Y12" s="8" t="e">
        <f>(#REF!)+15</f>
        <v>#REF!</v>
      </c>
      <c r="Z12" s="8" t="e">
        <f>(#REF!)+15</f>
        <v>#REF!</v>
      </c>
    </row>
    <row r="13" spans="1:28" x14ac:dyDescent="0.25">
      <c r="A13">
        <v>218</v>
      </c>
      <c r="B13" s="8" t="e">
        <f>(#REF!)+15</f>
        <v>#REF!</v>
      </c>
      <c r="C13" s="8" t="e">
        <f>(#REF!)+15</f>
        <v>#REF!</v>
      </c>
      <c r="D13" s="8" t="e">
        <f>(#REF!)+15</f>
        <v>#REF!</v>
      </c>
      <c r="E13" s="8" t="e">
        <f>(#REF!)+15</f>
        <v>#REF!</v>
      </c>
      <c r="F13" s="8" t="e">
        <f>(#REF!)+15</f>
        <v>#REF!</v>
      </c>
      <c r="G13" s="8" t="e">
        <f>(#REF!)+15</f>
        <v>#REF!</v>
      </c>
      <c r="H13" s="8" t="e">
        <f>(#REF!)+15</f>
        <v>#REF!</v>
      </c>
      <c r="I13" s="8" t="e">
        <f>(#REF!)+15</f>
        <v>#REF!</v>
      </c>
      <c r="J13" s="8" t="e">
        <f>(#REF!)+15</f>
        <v>#REF!</v>
      </c>
      <c r="K13" s="8">
        <v>0</v>
      </c>
      <c r="L13" s="8" t="e">
        <f>(#REF!)+15</f>
        <v>#REF!</v>
      </c>
      <c r="M13" s="8" t="e">
        <f>(#REF!)+15</f>
        <v>#REF!</v>
      </c>
      <c r="N13" s="8" t="e">
        <f>(#REF!)+15</f>
        <v>#REF!</v>
      </c>
      <c r="O13" s="8" t="e">
        <f>(#REF!)+15</f>
        <v>#REF!</v>
      </c>
      <c r="P13" s="8" t="e">
        <f>(#REF!)+15</f>
        <v>#REF!</v>
      </c>
      <c r="Q13" s="8" t="e">
        <f>(#REF!)+15</f>
        <v>#REF!</v>
      </c>
      <c r="R13" s="8" t="e">
        <f>(#REF!)+15</f>
        <v>#REF!</v>
      </c>
      <c r="S13" s="8" t="e">
        <f>(#REF!)+15</f>
        <v>#REF!</v>
      </c>
      <c r="T13" s="8" t="e">
        <f>(#REF!)+15</f>
        <v>#REF!</v>
      </c>
      <c r="U13" s="8" t="e">
        <f>(#REF!)+15</f>
        <v>#REF!</v>
      </c>
      <c r="V13" s="8" t="e">
        <f>(#REF!)+15</f>
        <v>#REF!</v>
      </c>
      <c r="W13" s="8" t="e">
        <f>(#REF!)+15</f>
        <v>#REF!</v>
      </c>
      <c r="X13" s="8" t="e">
        <f>(#REF!)+15</f>
        <v>#REF!</v>
      </c>
      <c r="Y13" s="8" t="e">
        <f>(#REF!)+15</f>
        <v>#REF!</v>
      </c>
      <c r="Z13" s="8" t="e">
        <f>(#REF!)+15</f>
        <v>#REF!</v>
      </c>
    </row>
    <row r="14" spans="1:28" x14ac:dyDescent="0.25">
      <c r="A14">
        <v>268</v>
      </c>
      <c r="B14" s="8" t="e">
        <f>(#REF!)+15</f>
        <v>#REF!</v>
      </c>
      <c r="C14" s="8" t="e">
        <f>(#REF!)+15</f>
        <v>#REF!</v>
      </c>
      <c r="D14" s="8" t="e">
        <f>(#REF!)+15</f>
        <v>#REF!</v>
      </c>
      <c r="E14" s="8" t="e">
        <f>(#REF!)+15</f>
        <v>#REF!</v>
      </c>
      <c r="F14" s="8" t="e">
        <f>(#REF!)+15</f>
        <v>#REF!</v>
      </c>
      <c r="G14" s="8" t="e">
        <f>(#REF!)+15</f>
        <v>#REF!</v>
      </c>
      <c r="H14" s="8" t="e">
        <f>(#REF!)+15</f>
        <v>#REF!</v>
      </c>
      <c r="I14" s="8" t="e">
        <f>(#REF!)+15</f>
        <v>#REF!</v>
      </c>
      <c r="J14" s="8" t="e">
        <f>(#REF!)+15</f>
        <v>#REF!</v>
      </c>
      <c r="K14" s="8" t="e">
        <f>(#REF!)+15</f>
        <v>#REF!</v>
      </c>
      <c r="L14" s="8">
        <v>0</v>
      </c>
      <c r="M14" s="8" t="e">
        <f>(#REF!)+15</f>
        <v>#REF!</v>
      </c>
      <c r="N14" s="8" t="e">
        <f>(#REF!)+15</f>
        <v>#REF!</v>
      </c>
      <c r="O14" s="8" t="e">
        <f>(#REF!)+15</f>
        <v>#REF!</v>
      </c>
      <c r="P14" s="8" t="e">
        <f>(#REF!)+15</f>
        <v>#REF!</v>
      </c>
      <c r="Q14" s="8" t="e">
        <f>(#REF!)+15</f>
        <v>#REF!</v>
      </c>
      <c r="R14" s="8" t="e">
        <f>(#REF!)+15</f>
        <v>#REF!</v>
      </c>
      <c r="S14" s="8" t="e">
        <f>(#REF!)+15</f>
        <v>#REF!</v>
      </c>
      <c r="T14" s="8" t="e">
        <f>(#REF!)+15</f>
        <v>#REF!</v>
      </c>
      <c r="U14" s="8" t="e">
        <f>(#REF!)+15</f>
        <v>#REF!</v>
      </c>
      <c r="V14" s="8" t="e">
        <f>(#REF!)+15</f>
        <v>#REF!</v>
      </c>
      <c r="W14" s="8" t="e">
        <f>(#REF!)+15</f>
        <v>#REF!</v>
      </c>
      <c r="X14" s="8" t="e">
        <f>(#REF!)+15</f>
        <v>#REF!</v>
      </c>
      <c r="Y14" s="8" t="e">
        <f>(#REF!)+15</f>
        <v>#REF!</v>
      </c>
      <c r="Z14" s="8" t="e">
        <f>(#REF!)+15</f>
        <v>#REF!</v>
      </c>
    </row>
    <row r="15" spans="1:28" x14ac:dyDescent="0.25">
      <c r="A15">
        <v>269</v>
      </c>
      <c r="B15" s="8" t="e">
        <f>(#REF!)+15</f>
        <v>#REF!</v>
      </c>
      <c r="C15" s="8" t="e">
        <f>(#REF!)+15</f>
        <v>#REF!</v>
      </c>
      <c r="D15" s="8" t="e">
        <f>(#REF!)+15</f>
        <v>#REF!</v>
      </c>
      <c r="E15" s="8" t="e">
        <f>(#REF!)+15</f>
        <v>#REF!</v>
      </c>
      <c r="F15" s="8" t="e">
        <f>(#REF!)+15</f>
        <v>#REF!</v>
      </c>
      <c r="G15" s="8" t="e">
        <f>(#REF!)+15</f>
        <v>#REF!</v>
      </c>
      <c r="H15" s="8" t="e">
        <f>(#REF!)+15</f>
        <v>#REF!</v>
      </c>
      <c r="I15" s="8" t="e">
        <f>(#REF!)+15</f>
        <v>#REF!</v>
      </c>
      <c r="J15" s="8" t="e">
        <f>(#REF!)+15</f>
        <v>#REF!</v>
      </c>
      <c r="K15" s="8" t="e">
        <f>(#REF!)+15</f>
        <v>#REF!</v>
      </c>
      <c r="L15" s="8" t="e">
        <f>(#REF!)+15</f>
        <v>#REF!</v>
      </c>
      <c r="M15" s="8">
        <v>0</v>
      </c>
      <c r="N15" s="8" t="e">
        <f>(#REF!)+15</f>
        <v>#REF!</v>
      </c>
      <c r="O15" s="8" t="e">
        <f>(#REF!)+15</f>
        <v>#REF!</v>
      </c>
      <c r="P15" s="8" t="e">
        <f>(#REF!)+15</f>
        <v>#REF!</v>
      </c>
      <c r="Q15" s="8" t="e">
        <f>(#REF!)+15</f>
        <v>#REF!</v>
      </c>
      <c r="R15" s="8" t="e">
        <f>(#REF!)+15</f>
        <v>#REF!</v>
      </c>
      <c r="S15" s="8" t="e">
        <f>(#REF!)+15</f>
        <v>#REF!</v>
      </c>
      <c r="T15" s="8" t="e">
        <f>(#REF!)+15</f>
        <v>#REF!</v>
      </c>
      <c r="U15" s="8" t="e">
        <f>(#REF!)+15</f>
        <v>#REF!</v>
      </c>
      <c r="V15" s="8" t="e">
        <f>(#REF!)+15</f>
        <v>#REF!</v>
      </c>
      <c r="W15" s="8" t="e">
        <f>(#REF!)+15</f>
        <v>#REF!</v>
      </c>
      <c r="X15" s="8" t="e">
        <f>(#REF!)+15</f>
        <v>#REF!</v>
      </c>
      <c r="Y15" s="8" t="e">
        <f>(#REF!)+15</f>
        <v>#REF!</v>
      </c>
      <c r="Z15" s="8" t="e">
        <f>(#REF!)+15</f>
        <v>#REF!</v>
      </c>
    </row>
    <row r="16" spans="1:28" x14ac:dyDescent="0.25">
      <c r="A16">
        <v>283</v>
      </c>
      <c r="B16" s="8" t="e">
        <f>(#REF!)+15</f>
        <v>#REF!</v>
      </c>
      <c r="C16" s="8" t="e">
        <f>(#REF!)+15</f>
        <v>#REF!</v>
      </c>
      <c r="D16" s="8" t="e">
        <f>(#REF!)+15</f>
        <v>#REF!</v>
      </c>
      <c r="E16" s="8" t="e">
        <f>(#REF!)+15</f>
        <v>#REF!</v>
      </c>
      <c r="F16" s="8" t="e">
        <f>(#REF!)+15</f>
        <v>#REF!</v>
      </c>
      <c r="G16" s="8" t="e">
        <f>(#REF!)+15</f>
        <v>#REF!</v>
      </c>
      <c r="H16" s="8" t="e">
        <f>(#REF!)+15</f>
        <v>#REF!</v>
      </c>
      <c r="I16" s="8" t="e">
        <f>(#REF!)+15</f>
        <v>#REF!</v>
      </c>
      <c r="J16" s="8" t="e">
        <f>(#REF!)+15</f>
        <v>#REF!</v>
      </c>
      <c r="K16" s="8" t="e">
        <f>(#REF!)+15</f>
        <v>#REF!</v>
      </c>
      <c r="L16" s="8" t="e">
        <f>(#REF!)+15</f>
        <v>#REF!</v>
      </c>
      <c r="M16" s="8" t="e">
        <f>(#REF!)+15</f>
        <v>#REF!</v>
      </c>
      <c r="N16" s="8">
        <v>0</v>
      </c>
      <c r="O16" s="8" t="e">
        <f>(#REF!)+15</f>
        <v>#REF!</v>
      </c>
      <c r="P16" s="8" t="e">
        <f>(#REF!)+15</f>
        <v>#REF!</v>
      </c>
      <c r="Q16" s="8" t="e">
        <f>(#REF!)+15</f>
        <v>#REF!</v>
      </c>
      <c r="R16" s="8" t="e">
        <f>(#REF!)+15</f>
        <v>#REF!</v>
      </c>
      <c r="S16" s="8" t="e">
        <f>(#REF!)+15</f>
        <v>#REF!</v>
      </c>
      <c r="T16" s="8" t="e">
        <f>(#REF!)+15</f>
        <v>#REF!</v>
      </c>
      <c r="U16" s="8" t="e">
        <f>(#REF!)+15</f>
        <v>#REF!</v>
      </c>
      <c r="V16" s="8" t="e">
        <f>(#REF!)+15</f>
        <v>#REF!</v>
      </c>
      <c r="W16" s="8" t="e">
        <f>(#REF!)+15</f>
        <v>#REF!</v>
      </c>
      <c r="X16" s="8" t="e">
        <f>(#REF!)+15</f>
        <v>#REF!</v>
      </c>
      <c r="Y16" s="8" t="e">
        <f>(#REF!)+15</f>
        <v>#REF!</v>
      </c>
      <c r="Z16" s="8" t="e">
        <f>(#REF!)+15</f>
        <v>#REF!</v>
      </c>
    </row>
    <row r="17" spans="1:26" x14ac:dyDescent="0.25">
      <c r="A17">
        <v>285</v>
      </c>
      <c r="B17" s="8" t="e">
        <f>(#REF!)+15</f>
        <v>#REF!</v>
      </c>
      <c r="C17" s="8" t="e">
        <f>(#REF!)+15</f>
        <v>#REF!</v>
      </c>
      <c r="D17" s="8" t="e">
        <f>(#REF!)+15</f>
        <v>#REF!</v>
      </c>
      <c r="E17" s="8" t="e">
        <f>(#REF!)+15</f>
        <v>#REF!</v>
      </c>
      <c r="F17" s="8" t="e">
        <f>(#REF!)+15</f>
        <v>#REF!</v>
      </c>
      <c r="G17" s="8" t="e">
        <f>(#REF!)+15</f>
        <v>#REF!</v>
      </c>
      <c r="H17" s="8" t="e">
        <f>(#REF!)+15</f>
        <v>#REF!</v>
      </c>
      <c r="I17" s="8" t="e">
        <f>(#REF!)+15</f>
        <v>#REF!</v>
      </c>
      <c r="J17" s="8" t="e">
        <f>(#REF!)+15</f>
        <v>#REF!</v>
      </c>
      <c r="K17" s="8" t="e">
        <f>(#REF!)+15</f>
        <v>#REF!</v>
      </c>
      <c r="L17" s="8" t="e">
        <f>(#REF!)+15</f>
        <v>#REF!</v>
      </c>
      <c r="M17" s="8" t="e">
        <f>(#REF!)+15</f>
        <v>#REF!</v>
      </c>
      <c r="N17" s="8" t="e">
        <f>(#REF!)+15</f>
        <v>#REF!</v>
      </c>
      <c r="O17" s="8">
        <v>0</v>
      </c>
      <c r="P17" s="8" t="e">
        <f>(#REF!)+15</f>
        <v>#REF!</v>
      </c>
      <c r="Q17" s="8" t="e">
        <f>(#REF!)+15</f>
        <v>#REF!</v>
      </c>
      <c r="R17" s="8" t="e">
        <f>(#REF!)+15</f>
        <v>#REF!</v>
      </c>
      <c r="S17" s="8" t="e">
        <f>(#REF!)+15</f>
        <v>#REF!</v>
      </c>
      <c r="T17" s="8" t="e">
        <f>(#REF!)+15</f>
        <v>#REF!</v>
      </c>
      <c r="U17" s="8" t="e">
        <f>(#REF!)+15</f>
        <v>#REF!</v>
      </c>
      <c r="V17" s="8" t="e">
        <f>(#REF!)+15</f>
        <v>#REF!</v>
      </c>
      <c r="W17" s="8" t="e">
        <f>(#REF!)+15</f>
        <v>#REF!</v>
      </c>
      <c r="X17" s="8" t="e">
        <f>(#REF!)+15</f>
        <v>#REF!</v>
      </c>
      <c r="Y17" s="8" t="e">
        <f>(#REF!)+15</f>
        <v>#REF!</v>
      </c>
      <c r="Z17" s="8" t="e">
        <f>(#REF!)+15</f>
        <v>#REF!</v>
      </c>
    </row>
    <row r="18" spans="1:26" x14ac:dyDescent="0.25">
      <c r="A18">
        <v>288</v>
      </c>
      <c r="B18" s="8" t="e">
        <f>(#REF!)+15</f>
        <v>#REF!</v>
      </c>
      <c r="C18" s="8" t="e">
        <f>(#REF!)+15</f>
        <v>#REF!</v>
      </c>
      <c r="D18" s="8" t="e">
        <f>(#REF!)+15</f>
        <v>#REF!</v>
      </c>
      <c r="E18" s="8" t="e">
        <f>(#REF!)+15</f>
        <v>#REF!</v>
      </c>
      <c r="F18" s="8" t="e">
        <f>(#REF!)+15</f>
        <v>#REF!</v>
      </c>
      <c r="G18" s="8" t="e">
        <f>(#REF!)+15</f>
        <v>#REF!</v>
      </c>
      <c r="H18" s="8" t="e">
        <f>(#REF!)+15</f>
        <v>#REF!</v>
      </c>
      <c r="I18" s="8" t="e">
        <f>(#REF!)+15</f>
        <v>#REF!</v>
      </c>
      <c r="J18" s="8" t="e">
        <f>(#REF!)+15</f>
        <v>#REF!</v>
      </c>
      <c r="K18" s="8" t="e">
        <f>(#REF!)+15</f>
        <v>#REF!</v>
      </c>
      <c r="L18" s="8" t="e">
        <f>(#REF!)+15</f>
        <v>#REF!</v>
      </c>
      <c r="M18" s="8" t="e">
        <f>(#REF!)+15</f>
        <v>#REF!</v>
      </c>
      <c r="N18" s="8" t="e">
        <f>(#REF!)+15</f>
        <v>#REF!</v>
      </c>
      <c r="O18" s="8" t="e">
        <f>(#REF!)+15</f>
        <v>#REF!</v>
      </c>
      <c r="P18" s="8">
        <v>0</v>
      </c>
      <c r="Q18" s="8" t="e">
        <f>(#REF!)+15</f>
        <v>#REF!</v>
      </c>
      <c r="R18" s="8" t="e">
        <f>(#REF!)+15</f>
        <v>#REF!</v>
      </c>
      <c r="S18" s="8" t="e">
        <f>(#REF!)+15</f>
        <v>#REF!</v>
      </c>
      <c r="T18" s="8" t="e">
        <f>(#REF!)+15</f>
        <v>#REF!</v>
      </c>
      <c r="U18" s="8" t="e">
        <f>(#REF!)+15</f>
        <v>#REF!</v>
      </c>
      <c r="V18" s="8" t="e">
        <f>(#REF!)+15</f>
        <v>#REF!</v>
      </c>
      <c r="W18" s="8" t="e">
        <f>(#REF!)+15</f>
        <v>#REF!</v>
      </c>
      <c r="X18" s="8" t="e">
        <f>(#REF!)+15</f>
        <v>#REF!</v>
      </c>
      <c r="Y18" s="8" t="e">
        <f>(#REF!)+15</f>
        <v>#REF!</v>
      </c>
      <c r="Z18" s="8" t="e">
        <f>(#REF!)+15</f>
        <v>#REF!</v>
      </c>
    </row>
    <row r="19" spans="1:26" x14ac:dyDescent="0.25">
      <c r="A19">
        <v>462</v>
      </c>
      <c r="B19" s="8" t="e">
        <f>(#REF!)+15</f>
        <v>#REF!</v>
      </c>
      <c r="C19" s="8" t="e">
        <f>(#REF!)+15</f>
        <v>#REF!</v>
      </c>
      <c r="D19" s="8" t="e">
        <f>(#REF!)+15</f>
        <v>#REF!</v>
      </c>
      <c r="E19" s="8" t="e">
        <f>(#REF!)+15</f>
        <v>#REF!</v>
      </c>
      <c r="F19" s="8" t="e">
        <f>(#REF!)+15</f>
        <v>#REF!</v>
      </c>
      <c r="G19" s="8" t="e">
        <f>(#REF!)+15</f>
        <v>#REF!</v>
      </c>
      <c r="H19" s="8" t="e">
        <f>(#REF!)+15</f>
        <v>#REF!</v>
      </c>
      <c r="I19" s="8" t="e">
        <f>(#REF!)+15</f>
        <v>#REF!</v>
      </c>
      <c r="J19" s="8" t="e">
        <f>(#REF!)+15</f>
        <v>#REF!</v>
      </c>
      <c r="K19" s="8" t="e">
        <f>(#REF!)+15</f>
        <v>#REF!</v>
      </c>
      <c r="L19" s="8" t="e">
        <f>(#REF!)+15</f>
        <v>#REF!</v>
      </c>
      <c r="M19" s="8" t="e">
        <f>(#REF!)+15</f>
        <v>#REF!</v>
      </c>
      <c r="N19" s="8" t="e">
        <f>(#REF!)+15</f>
        <v>#REF!</v>
      </c>
      <c r="O19" s="8" t="e">
        <f>(#REF!)+15</f>
        <v>#REF!</v>
      </c>
      <c r="P19" s="8" t="e">
        <f>(#REF!)+15</f>
        <v>#REF!</v>
      </c>
      <c r="Q19" s="8">
        <v>0</v>
      </c>
      <c r="R19" s="8" t="e">
        <f>(#REF!)+15</f>
        <v>#REF!</v>
      </c>
      <c r="S19" s="8" t="e">
        <f>(#REF!)+15</f>
        <v>#REF!</v>
      </c>
      <c r="T19" s="8" t="e">
        <f>(#REF!)+15</f>
        <v>#REF!</v>
      </c>
      <c r="U19" s="8" t="e">
        <f>(#REF!)+15</f>
        <v>#REF!</v>
      </c>
      <c r="V19" s="8" t="e">
        <f>(#REF!)+15</f>
        <v>#REF!</v>
      </c>
      <c r="W19" s="8" t="e">
        <f>(#REF!)+15</f>
        <v>#REF!</v>
      </c>
      <c r="X19" s="8" t="e">
        <f>(#REF!)+15</f>
        <v>#REF!</v>
      </c>
      <c r="Y19" s="8" t="e">
        <f>(#REF!)+15</f>
        <v>#REF!</v>
      </c>
      <c r="Z19" s="8" t="e">
        <f>(#REF!)+15</f>
        <v>#REF!</v>
      </c>
    </row>
    <row r="20" spans="1:26" x14ac:dyDescent="0.25">
      <c r="A20">
        <v>1063</v>
      </c>
      <c r="B20" s="8" t="e">
        <f>(#REF!)+15</f>
        <v>#REF!</v>
      </c>
      <c r="C20" s="8" t="e">
        <f>(#REF!)+15</f>
        <v>#REF!</v>
      </c>
      <c r="D20" s="8" t="e">
        <f>(#REF!)+15</f>
        <v>#REF!</v>
      </c>
      <c r="E20" s="8" t="e">
        <f>(#REF!)+15</f>
        <v>#REF!</v>
      </c>
      <c r="F20" s="8" t="e">
        <f>(#REF!)+15</f>
        <v>#REF!</v>
      </c>
      <c r="G20" s="8" t="e">
        <f>(#REF!)+15</f>
        <v>#REF!</v>
      </c>
      <c r="H20" s="8" t="e">
        <f>(#REF!)+15</f>
        <v>#REF!</v>
      </c>
      <c r="I20" s="8" t="e">
        <f>(#REF!)+15</f>
        <v>#REF!</v>
      </c>
      <c r="J20" s="8" t="e">
        <f>(#REF!)+15</f>
        <v>#REF!</v>
      </c>
      <c r="K20" s="8" t="e">
        <f>(#REF!)+15</f>
        <v>#REF!</v>
      </c>
      <c r="L20" s="8" t="e">
        <f>(#REF!)+15</f>
        <v>#REF!</v>
      </c>
      <c r="M20" s="8" t="e">
        <f>(#REF!)+15</f>
        <v>#REF!</v>
      </c>
      <c r="N20" s="8" t="e">
        <f>(#REF!)+15</f>
        <v>#REF!</v>
      </c>
      <c r="O20" s="8" t="e">
        <f>(#REF!)+15</f>
        <v>#REF!</v>
      </c>
      <c r="P20" s="8" t="e">
        <f>(#REF!)+15</f>
        <v>#REF!</v>
      </c>
      <c r="Q20" s="8" t="e">
        <f>(#REF!)+15</f>
        <v>#REF!</v>
      </c>
      <c r="R20" s="8">
        <v>0</v>
      </c>
      <c r="S20" s="8" t="e">
        <f>(#REF!)+15</f>
        <v>#REF!</v>
      </c>
      <c r="T20" s="8" t="e">
        <f>(#REF!)+15</f>
        <v>#REF!</v>
      </c>
      <c r="U20" s="8" t="e">
        <f>(#REF!)+15</f>
        <v>#REF!</v>
      </c>
      <c r="V20" s="8" t="e">
        <f>(#REF!)+15</f>
        <v>#REF!</v>
      </c>
      <c r="W20" s="8" t="e">
        <f>(#REF!)+15</f>
        <v>#REF!</v>
      </c>
      <c r="X20" s="8" t="e">
        <f>(#REF!)+15</f>
        <v>#REF!</v>
      </c>
      <c r="Y20" s="8" t="e">
        <f>(#REF!)+15</f>
        <v>#REF!</v>
      </c>
      <c r="Z20" s="8" t="e">
        <f>(#REF!)+15</f>
        <v>#REF!</v>
      </c>
    </row>
    <row r="21" spans="1:26" x14ac:dyDescent="0.25">
      <c r="A21">
        <v>1064</v>
      </c>
      <c r="B21" s="8" t="e">
        <f>(#REF!)+15</f>
        <v>#REF!</v>
      </c>
      <c r="C21" s="8" t="e">
        <f>(#REF!)+15</f>
        <v>#REF!</v>
      </c>
      <c r="D21" s="8" t="e">
        <f>(#REF!)+15</f>
        <v>#REF!</v>
      </c>
      <c r="E21" s="8" t="e">
        <f>(#REF!)+15</f>
        <v>#REF!</v>
      </c>
      <c r="F21" s="8" t="e">
        <f>(#REF!)+15</f>
        <v>#REF!</v>
      </c>
      <c r="G21" s="8" t="e">
        <f>(#REF!)+15</f>
        <v>#REF!</v>
      </c>
      <c r="H21" s="8" t="e">
        <f>(#REF!)+15</f>
        <v>#REF!</v>
      </c>
      <c r="I21" s="8" t="e">
        <f>(#REF!)+15</f>
        <v>#REF!</v>
      </c>
      <c r="J21" s="8" t="e">
        <f>(#REF!)+15</f>
        <v>#REF!</v>
      </c>
      <c r="K21" s="8" t="e">
        <f>(#REF!)+15</f>
        <v>#REF!</v>
      </c>
      <c r="L21" s="8" t="e">
        <f>(#REF!)+15</f>
        <v>#REF!</v>
      </c>
      <c r="M21" s="8" t="e">
        <f>(#REF!)+15</f>
        <v>#REF!</v>
      </c>
      <c r="N21" s="8" t="e">
        <f>(#REF!)+15</f>
        <v>#REF!</v>
      </c>
      <c r="O21" s="8" t="e">
        <f>(#REF!)+15</f>
        <v>#REF!</v>
      </c>
      <c r="P21" s="8" t="e">
        <f>(#REF!)+15</f>
        <v>#REF!</v>
      </c>
      <c r="Q21" s="8" t="e">
        <f>(#REF!)+15</f>
        <v>#REF!</v>
      </c>
      <c r="R21" s="8" t="e">
        <f>(#REF!)+15</f>
        <v>#REF!</v>
      </c>
      <c r="S21" s="8">
        <v>0</v>
      </c>
      <c r="T21" s="8" t="e">
        <f>(#REF!)+15</f>
        <v>#REF!</v>
      </c>
      <c r="U21" s="8" t="e">
        <f>(#REF!)+15</f>
        <v>#REF!</v>
      </c>
      <c r="V21" s="8" t="e">
        <f>(#REF!)+15</f>
        <v>#REF!</v>
      </c>
      <c r="W21" s="8" t="e">
        <f>(#REF!)+15</f>
        <v>#REF!</v>
      </c>
      <c r="X21" s="8" t="e">
        <f>(#REF!)+15</f>
        <v>#REF!</v>
      </c>
      <c r="Y21" s="8" t="e">
        <f>(#REF!)+15</f>
        <v>#REF!</v>
      </c>
      <c r="Z21" s="8" t="e">
        <f>(#REF!)+15</f>
        <v>#REF!</v>
      </c>
    </row>
    <row r="22" spans="1:26" x14ac:dyDescent="0.25">
      <c r="A22">
        <v>1065</v>
      </c>
      <c r="B22" s="8" t="e">
        <f>(#REF!)+15</f>
        <v>#REF!</v>
      </c>
      <c r="C22" s="8" t="e">
        <f>(#REF!)+15</f>
        <v>#REF!</v>
      </c>
      <c r="D22" s="8" t="e">
        <f>(#REF!)+15</f>
        <v>#REF!</v>
      </c>
      <c r="E22" s="8" t="e">
        <f>(#REF!)+15</f>
        <v>#REF!</v>
      </c>
      <c r="F22" s="8" t="e">
        <f>(#REF!)+15</f>
        <v>#REF!</v>
      </c>
      <c r="G22" s="8" t="e">
        <f>(#REF!)+15</f>
        <v>#REF!</v>
      </c>
      <c r="H22" s="8" t="e">
        <f>(#REF!)+15</f>
        <v>#REF!</v>
      </c>
      <c r="I22" s="8" t="e">
        <f>(#REF!)+15</f>
        <v>#REF!</v>
      </c>
      <c r="J22" s="8" t="e">
        <f>(#REF!)+15</f>
        <v>#REF!</v>
      </c>
      <c r="K22" s="8" t="e">
        <f>(#REF!)+15</f>
        <v>#REF!</v>
      </c>
      <c r="L22" s="8" t="e">
        <f>(#REF!)+15</f>
        <v>#REF!</v>
      </c>
      <c r="M22" s="8" t="e">
        <f>(#REF!)+15</f>
        <v>#REF!</v>
      </c>
      <c r="N22" s="8" t="e">
        <f>(#REF!)+15</f>
        <v>#REF!</v>
      </c>
      <c r="O22" s="8" t="e">
        <f>(#REF!)+15</f>
        <v>#REF!</v>
      </c>
      <c r="P22" s="8" t="e">
        <f>(#REF!)+15</f>
        <v>#REF!</v>
      </c>
      <c r="Q22" s="8" t="e">
        <f>(#REF!)+15</f>
        <v>#REF!</v>
      </c>
      <c r="R22" s="8" t="e">
        <f>(#REF!)+15</f>
        <v>#REF!</v>
      </c>
      <c r="S22" s="8" t="e">
        <f>(#REF!)+15</f>
        <v>#REF!</v>
      </c>
      <c r="T22" s="8">
        <v>0</v>
      </c>
      <c r="U22" s="8" t="e">
        <f>(#REF!)+15</f>
        <v>#REF!</v>
      </c>
      <c r="V22" s="8" t="e">
        <f>(#REF!)+15</f>
        <v>#REF!</v>
      </c>
      <c r="W22" s="8" t="e">
        <f>(#REF!)+15</f>
        <v>#REF!</v>
      </c>
      <c r="X22" s="8" t="e">
        <f>(#REF!)+15</f>
        <v>#REF!</v>
      </c>
      <c r="Y22" s="8" t="e">
        <f>(#REF!)+15</f>
        <v>#REF!</v>
      </c>
      <c r="Z22" s="8" t="e">
        <f>(#REF!)+15</f>
        <v>#REF!</v>
      </c>
    </row>
    <row r="23" spans="1:26" x14ac:dyDescent="0.25">
      <c r="A23">
        <v>1069</v>
      </c>
      <c r="B23" s="8" t="e">
        <f>(#REF!)+15</f>
        <v>#REF!</v>
      </c>
      <c r="C23" s="8" t="e">
        <f>(#REF!)+15</f>
        <v>#REF!</v>
      </c>
      <c r="D23" s="8" t="e">
        <f>(#REF!)+15</f>
        <v>#REF!</v>
      </c>
      <c r="E23" s="8" t="e">
        <f>(#REF!)+15</f>
        <v>#REF!</v>
      </c>
      <c r="F23" s="8" t="e">
        <f>(#REF!)+15</f>
        <v>#REF!</v>
      </c>
      <c r="G23" s="8" t="e">
        <f>(#REF!)+15</f>
        <v>#REF!</v>
      </c>
      <c r="H23" s="8" t="e">
        <f>(#REF!)+15</f>
        <v>#REF!</v>
      </c>
      <c r="I23" s="8" t="e">
        <f>(#REF!)+15</f>
        <v>#REF!</v>
      </c>
      <c r="J23" s="8" t="e">
        <f>(#REF!)+15</f>
        <v>#REF!</v>
      </c>
      <c r="K23" s="8" t="e">
        <f>(#REF!)+15</f>
        <v>#REF!</v>
      </c>
      <c r="L23" s="8" t="e">
        <f>(#REF!)+15</f>
        <v>#REF!</v>
      </c>
      <c r="M23" s="8" t="e">
        <f>(#REF!)+15</f>
        <v>#REF!</v>
      </c>
      <c r="N23" s="8" t="e">
        <f>(#REF!)+15</f>
        <v>#REF!</v>
      </c>
      <c r="O23" s="8" t="e">
        <f>(#REF!)+15</f>
        <v>#REF!</v>
      </c>
      <c r="P23" s="8" t="e">
        <f>(#REF!)+15</f>
        <v>#REF!</v>
      </c>
      <c r="Q23" s="8" t="e">
        <f>(#REF!)+15</f>
        <v>#REF!</v>
      </c>
      <c r="R23" s="8" t="e">
        <f>(#REF!)+15</f>
        <v>#REF!</v>
      </c>
      <c r="S23" s="8" t="e">
        <f>(#REF!)+15</f>
        <v>#REF!</v>
      </c>
      <c r="T23" s="8" t="e">
        <f>(#REF!)+15</f>
        <v>#REF!</v>
      </c>
      <c r="U23" s="8">
        <v>0</v>
      </c>
      <c r="V23" s="8" t="e">
        <f>(#REF!)+15</f>
        <v>#REF!</v>
      </c>
      <c r="W23" s="8" t="e">
        <f>(#REF!)+15</f>
        <v>#REF!</v>
      </c>
      <c r="X23" s="8" t="e">
        <f>(#REF!)+15</f>
        <v>#REF!</v>
      </c>
      <c r="Y23" s="8" t="e">
        <f>(#REF!)+15</f>
        <v>#REF!</v>
      </c>
      <c r="Z23" s="8" t="e">
        <f>(#REF!)+15</f>
        <v>#REF!</v>
      </c>
    </row>
    <row r="24" spans="1:26" x14ac:dyDescent="0.25">
      <c r="A24">
        <v>220</v>
      </c>
      <c r="B24" s="8" t="e">
        <f>(#REF!)+15</f>
        <v>#REF!</v>
      </c>
      <c r="C24" s="8" t="e">
        <f>(#REF!)+15</f>
        <v>#REF!</v>
      </c>
      <c r="D24" s="8" t="e">
        <f>(#REF!)+15</f>
        <v>#REF!</v>
      </c>
      <c r="E24" s="8" t="e">
        <f>(#REF!)+15</f>
        <v>#REF!</v>
      </c>
      <c r="F24" s="8" t="e">
        <f>(#REF!)+15</f>
        <v>#REF!</v>
      </c>
      <c r="G24" s="8" t="e">
        <f>(#REF!)+15</f>
        <v>#REF!</v>
      </c>
      <c r="H24" s="8" t="e">
        <f>(#REF!)+15</f>
        <v>#REF!</v>
      </c>
      <c r="I24" s="8" t="e">
        <f>(#REF!)+15</f>
        <v>#REF!</v>
      </c>
      <c r="J24" s="8" t="e">
        <f>(#REF!)+15</f>
        <v>#REF!</v>
      </c>
      <c r="K24" s="8" t="e">
        <f>(#REF!)+15</f>
        <v>#REF!</v>
      </c>
      <c r="L24" s="8" t="e">
        <f>(#REF!)+15</f>
        <v>#REF!</v>
      </c>
      <c r="M24" s="8" t="e">
        <f>(#REF!)+15</f>
        <v>#REF!</v>
      </c>
      <c r="N24" s="8" t="e">
        <f>(#REF!)+15</f>
        <v>#REF!</v>
      </c>
      <c r="O24" s="8" t="e">
        <f>(#REF!)+15</f>
        <v>#REF!</v>
      </c>
      <c r="P24" s="8" t="e">
        <f>(#REF!)+15</f>
        <v>#REF!</v>
      </c>
      <c r="Q24" s="8" t="e">
        <f>(#REF!)+15</f>
        <v>#REF!</v>
      </c>
      <c r="R24" s="8" t="e">
        <f>(#REF!)+15</f>
        <v>#REF!</v>
      </c>
      <c r="S24" s="8" t="e">
        <f>(#REF!)+15</f>
        <v>#REF!</v>
      </c>
      <c r="T24" s="8" t="e">
        <f>(#REF!)+15</f>
        <v>#REF!</v>
      </c>
      <c r="U24" s="8" t="e">
        <f>(#REF!)+15</f>
        <v>#REF!</v>
      </c>
      <c r="V24" s="8">
        <v>0</v>
      </c>
      <c r="W24" s="8" t="e">
        <f>(#REF!)+15</f>
        <v>#REF!</v>
      </c>
      <c r="X24" s="8" t="e">
        <f>(#REF!)+15</f>
        <v>#REF!</v>
      </c>
      <c r="Y24" s="8" t="e">
        <f>(#REF!)+15</f>
        <v>#REF!</v>
      </c>
      <c r="Z24" s="8" t="e">
        <f>(#REF!)+15</f>
        <v>#REF!</v>
      </c>
    </row>
    <row r="25" spans="1:26" x14ac:dyDescent="0.25">
      <c r="A25">
        <v>297</v>
      </c>
      <c r="B25" s="8" t="e">
        <f>(#REF!)+15</f>
        <v>#REF!</v>
      </c>
      <c r="C25" s="8" t="e">
        <f>(#REF!)+15</f>
        <v>#REF!</v>
      </c>
      <c r="D25" s="8" t="e">
        <f>(#REF!)+15</f>
        <v>#REF!</v>
      </c>
      <c r="E25" s="8" t="e">
        <f>(#REF!)+15</f>
        <v>#REF!</v>
      </c>
      <c r="F25" s="8" t="e">
        <f>(#REF!)+15</f>
        <v>#REF!</v>
      </c>
      <c r="G25" s="8" t="e">
        <f>(#REF!)+15</f>
        <v>#REF!</v>
      </c>
      <c r="H25" s="8" t="e">
        <f>(#REF!)+15</f>
        <v>#REF!</v>
      </c>
      <c r="I25" s="8" t="e">
        <f>(#REF!)+15</f>
        <v>#REF!</v>
      </c>
      <c r="J25" s="8" t="e">
        <f>(#REF!)+15</f>
        <v>#REF!</v>
      </c>
      <c r="K25" s="8" t="e">
        <f>(#REF!)+15</f>
        <v>#REF!</v>
      </c>
      <c r="L25" s="8" t="e">
        <f>(#REF!)+15</f>
        <v>#REF!</v>
      </c>
      <c r="M25" s="8" t="e">
        <f>(#REF!)+15</f>
        <v>#REF!</v>
      </c>
      <c r="N25" s="8" t="e">
        <f>(#REF!)+15</f>
        <v>#REF!</v>
      </c>
      <c r="O25" s="8" t="e">
        <f>(#REF!)+15</f>
        <v>#REF!</v>
      </c>
      <c r="P25" s="8" t="e">
        <f>(#REF!)+15</f>
        <v>#REF!</v>
      </c>
      <c r="Q25" s="8" t="e">
        <f>(#REF!)+15</f>
        <v>#REF!</v>
      </c>
      <c r="R25" s="8" t="e">
        <f>(#REF!)+15</f>
        <v>#REF!</v>
      </c>
      <c r="S25" s="8" t="e">
        <f>(#REF!)+15</f>
        <v>#REF!</v>
      </c>
      <c r="T25" s="8" t="e">
        <f>(#REF!)+15</f>
        <v>#REF!</v>
      </c>
      <c r="U25" s="8" t="e">
        <f>(#REF!)+15</f>
        <v>#REF!</v>
      </c>
      <c r="V25" s="8" t="e">
        <f>(#REF!)+15</f>
        <v>#REF!</v>
      </c>
      <c r="W25" s="8">
        <v>0</v>
      </c>
      <c r="X25" s="8" t="e">
        <f>(#REF!)+15</f>
        <v>#REF!</v>
      </c>
      <c r="Y25" s="8" t="e">
        <f>(#REF!)+15</f>
        <v>#REF!</v>
      </c>
      <c r="Z25" s="8" t="e">
        <f>(#REF!)+15</f>
        <v>#REF!</v>
      </c>
    </row>
    <row r="26" spans="1:26" x14ac:dyDescent="0.25">
      <c r="A26">
        <v>61</v>
      </c>
      <c r="B26" s="8" t="e">
        <f>(#REF!)+15</f>
        <v>#REF!</v>
      </c>
      <c r="C26" s="8" t="e">
        <f>(#REF!)+15</f>
        <v>#REF!</v>
      </c>
      <c r="D26" s="8" t="e">
        <f>(#REF!)+15</f>
        <v>#REF!</v>
      </c>
      <c r="E26" s="8" t="e">
        <f>(#REF!)+15</f>
        <v>#REF!</v>
      </c>
      <c r="F26" s="8" t="e">
        <f>(#REF!)+15</f>
        <v>#REF!</v>
      </c>
      <c r="G26" s="8" t="e">
        <f>(#REF!)+15</f>
        <v>#REF!</v>
      </c>
      <c r="H26" s="8" t="e">
        <f>(#REF!)+15</f>
        <v>#REF!</v>
      </c>
      <c r="I26" s="8" t="e">
        <f>(#REF!)+15</f>
        <v>#REF!</v>
      </c>
      <c r="J26" s="8" t="e">
        <f>(#REF!)+15</f>
        <v>#REF!</v>
      </c>
      <c r="K26" s="8" t="e">
        <f>(#REF!)+15</f>
        <v>#REF!</v>
      </c>
      <c r="L26" s="8" t="e">
        <f>(#REF!)+15</f>
        <v>#REF!</v>
      </c>
      <c r="M26" s="8" t="e">
        <f>(#REF!)+15</f>
        <v>#REF!</v>
      </c>
      <c r="N26" s="8" t="e">
        <f>(#REF!)+15</f>
        <v>#REF!</v>
      </c>
      <c r="O26" s="8" t="e">
        <f>(#REF!)+15</f>
        <v>#REF!</v>
      </c>
      <c r="P26" s="8" t="e">
        <f>(#REF!)+15</f>
        <v>#REF!</v>
      </c>
      <c r="Q26" s="8" t="e">
        <f>(#REF!)+15</f>
        <v>#REF!</v>
      </c>
      <c r="R26" s="8" t="e">
        <f>(#REF!)+15</f>
        <v>#REF!</v>
      </c>
      <c r="S26" s="8" t="e">
        <f>(#REF!)+15</f>
        <v>#REF!</v>
      </c>
      <c r="T26" s="8" t="e">
        <f>(#REF!)+15</f>
        <v>#REF!</v>
      </c>
      <c r="U26" s="8" t="e">
        <f>(#REF!)+15</f>
        <v>#REF!</v>
      </c>
      <c r="V26" s="8" t="e">
        <f>(#REF!)+15</f>
        <v>#REF!</v>
      </c>
      <c r="W26" s="8" t="e">
        <f>(#REF!)+15</f>
        <v>#REF!</v>
      </c>
      <c r="X26" s="8">
        <v>0</v>
      </c>
      <c r="Y26" s="8" t="e">
        <f>(#REF!)+15</f>
        <v>#REF!</v>
      </c>
      <c r="Z26" s="8" t="e">
        <f>(#REF!)+15</f>
        <v>#REF!</v>
      </c>
    </row>
    <row r="27" spans="1:26" x14ac:dyDescent="0.25">
      <c r="A27">
        <v>275</v>
      </c>
      <c r="B27" s="8" t="e">
        <f>(#REF!)+15</f>
        <v>#REF!</v>
      </c>
      <c r="C27" s="8" t="e">
        <f>(#REF!)+15</f>
        <v>#REF!</v>
      </c>
      <c r="D27" s="8" t="e">
        <f>(#REF!)+15</f>
        <v>#REF!</v>
      </c>
      <c r="E27" s="8" t="e">
        <f>(#REF!)+15</f>
        <v>#REF!</v>
      </c>
      <c r="F27" s="8" t="e">
        <f>(#REF!)+15</f>
        <v>#REF!</v>
      </c>
      <c r="G27" s="8" t="e">
        <f>(#REF!)+15</f>
        <v>#REF!</v>
      </c>
      <c r="H27" s="8" t="e">
        <f>(#REF!)+15</f>
        <v>#REF!</v>
      </c>
      <c r="I27" s="8" t="e">
        <f>(#REF!)+15</f>
        <v>#REF!</v>
      </c>
      <c r="J27" s="8" t="e">
        <f>(#REF!)+15</f>
        <v>#REF!</v>
      </c>
      <c r="K27" s="8" t="e">
        <f>(#REF!)+15</f>
        <v>#REF!</v>
      </c>
      <c r="L27" s="8" t="e">
        <f>(#REF!)+15</f>
        <v>#REF!</v>
      </c>
      <c r="M27" s="8" t="e">
        <f>(#REF!)+15</f>
        <v>#REF!</v>
      </c>
      <c r="N27" s="8" t="e">
        <f>(#REF!)+15</f>
        <v>#REF!</v>
      </c>
      <c r="O27" s="8" t="e">
        <f>(#REF!)+15</f>
        <v>#REF!</v>
      </c>
      <c r="P27" s="8" t="e">
        <f>(#REF!)+15</f>
        <v>#REF!</v>
      </c>
      <c r="Q27" s="8" t="e">
        <f>(#REF!)+15</f>
        <v>#REF!</v>
      </c>
      <c r="R27" s="8" t="e">
        <f>(#REF!)+15</f>
        <v>#REF!</v>
      </c>
      <c r="S27" s="8" t="e">
        <f>(#REF!)+15</f>
        <v>#REF!</v>
      </c>
      <c r="T27" s="8" t="e">
        <f>(#REF!)+15</f>
        <v>#REF!</v>
      </c>
      <c r="U27" s="8" t="e">
        <f>(#REF!)+15</f>
        <v>#REF!</v>
      </c>
      <c r="V27" s="8" t="e">
        <f>(#REF!)+15</f>
        <v>#REF!</v>
      </c>
      <c r="W27" s="8" t="e">
        <f>(#REF!)+15</f>
        <v>#REF!</v>
      </c>
      <c r="X27" s="8" t="e">
        <f>(#REF!)+15</f>
        <v>#REF!</v>
      </c>
      <c r="Y27" s="8">
        <v>0</v>
      </c>
      <c r="Z27" s="8" t="e">
        <f>(#REF!)+15</f>
        <v>#REF!</v>
      </c>
    </row>
    <row r="28" spans="1:26" x14ac:dyDescent="0.25">
      <c r="A28">
        <v>272</v>
      </c>
      <c r="B28" s="8" t="e">
        <f>(#REF!)+15</f>
        <v>#REF!</v>
      </c>
      <c r="C28" s="8" t="e">
        <f>(#REF!)+15</f>
        <v>#REF!</v>
      </c>
      <c r="D28" s="8" t="e">
        <f>(#REF!)+15</f>
        <v>#REF!</v>
      </c>
      <c r="E28" s="8" t="e">
        <f>(#REF!)+15</f>
        <v>#REF!</v>
      </c>
      <c r="F28" s="8" t="e">
        <f>(#REF!)+15</f>
        <v>#REF!</v>
      </c>
      <c r="G28" s="8" t="e">
        <f>(#REF!)+15</f>
        <v>#REF!</v>
      </c>
      <c r="H28" s="8" t="e">
        <f>(#REF!)+15</f>
        <v>#REF!</v>
      </c>
      <c r="I28" s="8" t="e">
        <f>(#REF!)+15</f>
        <v>#REF!</v>
      </c>
      <c r="J28" s="8" t="e">
        <f>(#REF!)+15</f>
        <v>#REF!</v>
      </c>
      <c r="K28" s="8" t="e">
        <f>(#REF!)+15</f>
        <v>#REF!</v>
      </c>
      <c r="L28" s="8" t="e">
        <f>(#REF!)+15</f>
        <v>#REF!</v>
      </c>
      <c r="M28" s="8" t="e">
        <f>(#REF!)+15</f>
        <v>#REF!</v>
      </c>
      <c r="N28" s="8" t="e">
        <f>(#REF!)+15</f>
        <v>#REF!</v>
      </c>
      <c r="O28" s="8" t="e">
        <f>(#REF!)+15</f>
        <v>#REF!</v>
      </c>
      <c r="P28" s="8" t="e">
        <f>(#REF!)+15</f>
        <v>#REF!</v>
      </c>
      <c r="Q28" s="8" t="e">
        <f>(#REF!)+15</f>
        <v>#REF!</v>
      </c>
      <c r="R28" s="8" t="e">
        <f>(#REF!)+15</f>
        <v>#REF!</v>
      </c>
      <c r="S28" s="8" t="e">
        <f>(#REF!)+15</f>
        <v>#REF!</v>
      </c>
      <c r="T28" s="8" t="e">
        <f>(#REF!)+15</f>
        <v>#REF!</v>
      </c>
      <c r="U28" s="8" t="e">
        <f>(#REF!)+15</f>
        <v>#REF!</v>
      </c>
      <c r="V28" s="8" t="e">
        <f>(#REF!)+15</f>
        <v>#REF!</v>
      </c>
      <c r="W28" s="8" t="e">
        <f>(#REF!)+15</f>
        <v>#REF!</v>
      </c>
      <c r="X28" s="8" t="e">
        <f>(#REF!)+15</f>
        <v>#REF!</v>
      </c>
      <c r="Y28" s="8" t="e">
        <f>(#REF!)+15</f>
        <v>#REF!</v>
      </c>
      <c r="Z28" s="8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NUTS_Europa</vt:lpstr>
      <vt:lpstr>Distancias OD</vt:lpstr>
      <vt:lpstr>Matlab_Buque</vt:lpstr>
      <vt:lpstr>Matlab_Gruas</vt:lpstr>
      <vt:lpstr>Matlab_Puerto</vt:lpstr>
      <vt:lpstr>Flujo multimodal marítimo NUTs</vt:lpstr>
      <vt:lpstr>Flujo multimodal semanal_bajo</vt:lpstr>
      <vt:lpstr>Flujo multimodal semanal</vt:lpstr>
      <vt:lpstr>Carga Puertos OD</vt:lpstr>
      <vt:lpstr>Distancia NUT - puerto</vt:lpstr>
      <vt:lpstr>Port throughput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Munín Doce</dc:creator>
  <cp:lastModifiedBy>alicia Munín Doce</cp:lastModifiedBy>
  <dcterms:created xsi:type="dcterms:W3CDTF">2022-05-31T15:50:55Z</dcterms:created>
  <dcterms:modified xsi:type="dcterms:W3CDTF">2022-10-15T17:06:56Z</dcterms:modified>
</cp:coreProperties>
</file>